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/>
  <xr:revisionPtr revIDLastSave="1" documentId="8_{8B61E728-E9B5-43D8-9460-3A4BB9DDFFCB}" xr6:coauthVersionLast="47" xr6:coauthVersionMax="47" xr10:uidLastSave="{8C642E4D-75F4-408E-B19B-A2AFACD1DC6D}"/>
  <bookViews>
    <workbookView xWindow="57480" yWindow="-120" windowWidth="29040" windowHeight="17640" tabRatio="601" firstSheet="2" activeTab="2" xr2:uid="{00000000-000D-0000-FFFF-FFFF00000000}"/>
  </bookViews>
  <sheets>
    <sheet name="Summary" sheetId="13" state="hidden" r:id="rId1"/>
    <sheet name="Check Figures" sheetId="7" state="hidden" r:id="rId2"/>
    <sheet name="County" sheetId="1" r:id="rId3"/>
    <sheet name="Questica Mapping" sheetId="11" state="hidden" r:id="rId4"/>
    <sheet name="Budget Detail as of 11.30" sheetId="12" state="hidden" r:id="rId5"/>
  </sheets>
  <definedNames>
    <definedName name="_xlnm._FilterDatabase" localSheetId="4" hidden="1">'Budget Detail as of 11.30'!$B$5:$M$6320</definedName>
    <definedName name="_xlnm._FilterDatabase" localSheetId="2" hidden="1">County!$A$4:$O$803</definedName>
    <definedName name="_xlnm._FilterDatabase" localSheetId="3" hidden="1">'Questica Mapping'!$B$2:$Q$6660</definedName>
    <definedName name="_xlnm.Print_Area" localSheetId="1">'Check Figures'!$A$1:$G$117</definedName>
    <definedName name="_xlnm.Print_Area" localSheetId="2">County!$C$1:$S$913</definedName>
    <definedName name="_xlnm.Print_Area" localSheetId="0">Summary!$A$1:$H$40</definedName>
    <definedName name="_xlnm.Print_Titles" localSheetId="2">County!$1:$4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13" l="1"/>
  <c r="L11" i="13"/>
  <c r="L10" i="13"/>
  <c r="L9" i="13"/>
  <c r="L8" i="13"/>
  <c r="J8" i="13" l="1"/>
  <c r="I27" i="13"/>
  <c r="J27" i="13" s="1"/>
  <c r="I26" i="13"/>
  <c r="J26" i="13" s="1"/>
  <c r="I17" i="13"/>
  <c r="J17" i="13" s="1"/>
  <c r="I11" i="13"/>
  <c r="J11" i="13" s="1"/>
  <c r="J28" i="13"/>
  <c r="J16" i="13"/>
  <c r="J15" i="13"/>
  <c r="J12" i="13"/>
  <c r="J34" i="13"/>
  <c r="J9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G28" i="13"/>
  <c r="C18" i="13" l="1"/>
  <c r="M6658" i="11" l="1"/>
  <c r="N6658" i="11"/>
  <c r="M6659" i="11"/>
  <c r="N6659" i="11"/>
  <c r="K6658" i="11"/>
  <c r="L6658" i="11"/>
  <c r="K6659" i="11"/>
  <c r="L6659" i="11"/>
  <c r="K6622" i="11" l="1"/>
  <c r="L6622" i="11"/>
  <c r="K6623" i="11"/>
  <c r="L6623" i="11"/>
  <c r="K6624" i="11"/>
  <c r="L6624" i="11"/>
  <c r="K6625" i="11"/>
  <c r="L6625" i="11"/>
  <c r="K6626" i="11"/>
  <c r="L6626" i="11"/>
  <c r="K6627" i="11"/>
  <c r="L6627" i="11"/>
  <c r="K6628" i="11"/>
  <c r="L6628" i="11"/>
  <c r="K6629" i="11"/>
  <c r="L6629" i="11"/>
  <c r="K6630" i="11"/>
  <c r="L6630" i="11"/>
  <c r="K6631" i="11"/>
  <c r="L6631" i="11"/>
  <c r="K6632" i="11"/>
  <c r="L6632" i="11"/>
  <c r="K6633" i="11"/>
  <c r="L6633" i="11"/>
  <c r="K6634" i="11"/>
  <c r="L6634" i="11"/>
  <c r="K6635" i="11"/>
  <c r="L6635" i="11"/>
  <c r="K6636" i="11"/>
  <c r="L6636" i="11"/>
  <c r="K6637" i="11"/>
  <c r="L6637" i="11"/>
  <c r="K6638" i="11"/>
  <c r="L6638" i="11"/>
  <c r="K6639" i="11"/>
  <c r="L6639" i="11"/>
  <c r="K6640" i="11"/>
  <c r="L6640" i="11"/>
  <c r="K6641" i="11"/>
  <c r="L6641" i="11"/>
  <c r="K6642" i="11"/>
  <c r="L6642" i="11"/>
  <c r="K6643" i="11"/>
  <c r="L6643" i="11"/>
  <c r="K6644" i="11"/>
  <c r="L6644" i="11"/>
  <c r="K6645" i="11"/>
  <c r="L6645" i="11"/>
  <c r="K6646" i="11"/>
  <c r="L6646" i="11"/>
  <c r="K6647" i="11"/>
  <c r="L6647" i="11"/>
  <c r="K6648" i="11"/>
  <c r="L6648" i="11"/>
  <c r="K6649" i="11"/>
  <c r="L6649" i="11"/>
  <c r="K6650" i="11"/>
  <c r="L6650" i="11"/>
  <c r="K6651" i="11"/>
  <c r="L6651" i="11"/>
  <c r="K6652" i="11"/>
  <c r="L6652" i="11"/>
  <c r="K6653" i="11"/>
  <c r="L6653" i="11"/>
  <c r="K6654" i="11"/>
  <c r="L6654" i="11"/>
  <c r="K6655" i="11"/>
  <c r="L6655" i="11"/>
  <c r="K6656" i="11"/>
  <c r="L6656" i="11"/>
  <c r="K6657" i="11"/>
  <c r="L6657" i="11"/>
  <c r="M6657" i="11" l="1"/>
  <c r="N6657" i="11"/>
  <c r="M6315" i="12"/>
  <c r="M6316" i="12"/>
  <c r="M6317" i="12"/>
  <c r="N163" i="11"/>
  <c r="N171" i="11"/>
  <c r="N179" i="11"/>
  <c r="N187" i="11"/>
  <c r="N195" i="11"/>
  <c r="N203" i="11"/>
  <c r="N211" i="11"/>
  <c r="N219" i="11"/>
  <c r="N230" i="11"/>
  <c r="N238" i="11"/>
  <c r="N246" i="11"/>
  <c r="N254" i="11"/>
  <c r="N262" i="11"/>
  <c r="N270" i="11"/>
  <c r="N278" i="11"/>
  <c r="N287" i="11"/>
  <c r="N294" i="11"/>
  <c r="N302" i="11"/>
  <c r="N310" i="11"/>
  <c r="N318" i="11"/>
  <c r="N327" i="11"/>
  <c r="N335" i="11"/>
  <c r="N343" i="11"/>
  <c r="N351" i="11"/>
  <c r="N6656" i="11"/>
  <c r="N364" i="11"/>
  <c r="N400" i="11"/>
  <c r="N408" i="11"/>
  <c r="N416" i="11"/>
  <c r="N424" i="11"/>
  <c r="N432" i="11"/>
  <c r="N440" i="11"/>
  <c r="N448" i="11"/>
  <c r="N456" i="11"/>
  <c r="N464" i="11"/>
  <c r="N472" i="11"/>
  <c r="N480" i="11"/>
  <c r="N488" i="11"/>
  <c r="N496" i="11"/>
  <c r="N504" i="11"/>
  <c r="N512" i="11"/>
  <c r="N520" i="11"/>
  <c r="N528" i="11"/>
  <c r="N536" i="11"/>
  <c r="N546" i="11"/>
  <c r="N554" i="11"/>
  <c r="N562" i="11"/>
  <c r="N570" i="11"/>
  <c r="N578" i="11"/>
  <c r="N586" i="11"/>
  <c r="N594" i="11"/>
  <c r="N602" i="11"/>
  <c r="N609" i="11"/>
  <c r="N617" i="11"/>
  <c r="N625" i="11"/>
  <c r="N633" i="11"/>
  <c r="N641" i="11"/>
  <c r="N649" i="11"/>
  <c r="N657" i="11"/>
  <c r="N665" i="11"/>
  <c r="N673" i="11"/>
  <c r="N681" i="11"/>
  <c r="N689" i="11"/>
  <c r="N697" i="11"/>
  <c r="N706" i="11"/>
  <c r="N714" i="11"/>
  <c r="N722" i="11"/>
  <c r="N730" i="11"/>
  <c r="N738" i="11"/>
  <c r="N746" i="11"/>
  <c r="N754" i="11"/>
  <c r="N762" i="11"/>
  <c r="N770" i="11"/>
  <c r="N778" i="11"/>
  <c r="N786" i="11"/>
  <c r="N794" i="11"/>
  <c r="N802" i="11"/>
  <c r="N810" i="11"/>
  <c r="N818" i="11"/>
  <c r="N826" i="11"/>
  <c r="N834" i="11"/>
  <c r="N842" i="11"/>
  <c r="N850" i="11"/>
  <c r="N858" i="11"/>
  <c r="N866" i="11"/>
  <c r="N874" i="11"/>
  <c r="N882" i="11"/>
  <c r="N890" i="11"/>
  <c r="N6637" i="11"/>
  <c r="N6642" i="11"/>
  <c r="N6653" i="11"/>
  <c r="N6623" i="11"/>
  <c r="N6624" i="11"/>
  <c r="N6650" i="11"/>
  <c r="N6644" i="11"/>
  <c r="N6635" i="11"/>
  <c r="N6628" i="11"/>
  <c r="N6629" i="11"/>
  <c r="N6631" i="11"/>
  <c r="N6630" i="11"/>
  <c r="N6627" i="11"/>
  <c r="N6647" i="11"/>
  <c r="N6632" i="11"/>
  <c r="N6646" i="11"/>
  <c r="N6649" i="11"/>
  <c r="N6648" i="11"/>
  <c r="N6625" i="11"/>
  <c r="N6626" i="11"/>
  <c r="M6622" i="11"/>
  <c r="N6622" i="11"/>
  <c r="M6623" i="11"/>
  <c r="M6624" i="11"/>
  <c r="M6625" i="11"/>
  <c r="M6626" i="11"/>
  <c r="M6627" i="11"/>
  <c r="M6628" i="11"/>
  <c r="M6629" i="11"/>
  <c r="M6630" i="11"/>
  <c r="M6631" i="11"/>
  <c r="M6632" i="11"/>
  <c r="M6633" i="11"/>
  <c r="N6633" i="11"/>
  <c r="M6634" i="11"/>
  <c r="N6634" i="11"/>
  <c r="M6635" i="11"/>
  <c r="M6636" i="11"/>
  <c r="N6636" i="11"/>
  <c r="M6637" i="11"/>
  <c r="M6638" i="11"/>
  <c r="N6638" i="11"/>
  <c r="M6639" i="11"/>
  <c r="N6639" i="11"/>
  <c r="M6640" i="11"/>
  <c r="N6640" i="11"/>
  <c r="M6641" i="11"/>
  <c r="N6641" i="11"/>
  <c r="M6642" i="11"/>
  <c r="M6643" i="11"/>
  <c r="N6643" i="11"/>
  <c r="M6644" i="11"/>
  <c r="M6645" i="11"/>
  <c r="N6645" i="11"/>
  <c r="M6646" i="11"/>
  <c r="M6647" i="11"/>
  <c r="M6648" i="11"/>
  <c r="M6649" i="11"/>
  <c r="M6650" i="11"/>
  <c r="M6651" i="11"/>
  <c r="N6651" i="11"/>
  <c r="M6652" i="11"/>
  <c r="N6652" i="11"/>
  <c r="M6653" i="11"/>
  <c r="M6654" i="11"/>
  <c r="N6654" i="11"/>
  <c r="M6655" i="11"/>
  <c r="N6655" i="11"/>
  <c r="M6656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4" i="11"/>
  <c r="N165" i="11"/>
  <c r="N166" i="11"/>
  <c r="N167" i="11"/>
  <c r="N168" i="11"/>
  <c r="N169" i="11"/>
  <c r="N170" i="11"/>
  <c r="N172" i="11"/>
  <c r="N173" i="11"/>
  <c r="N174" i="11"/>
  <c r="N175" i="11"/>
  <c r="N176" i="11"/>
  <c r="N177" i="11"/>
  <c r="N178" i="11"/>
  <c r="N180" i="11"/>
  <c r="N181" i="11"/>
  <c r="N182" i="11"/>
  <c r="N183" i="11"/>
  <c r="N184" i="11"/>
  <c r="N185" i="11"/>
  <c r="N186" i="11"/>
  <c r="N188" i="11"/>
  <c r="N189" i="11"/>
  <c r="N190" i="11"/>
  <c r="N191" i="11"/>
  <c r="N192" i="11"/>
  <c r="N193" i="11"/>
  <c r="N194" i="11"/>
  <c r="N196" i="11"/>
  <c r="N197" i="11"/>
  <c r="N198" i="11"/>
  <c r="N199" i="11"/>
  <c r="N200" i="11"/>
  <c r="N201" i="11"/>
  <c r="N202" i="11"/>
  <c r="N204" i="11"/>
  <c r="N205" i="11"/>
  <c r="N206" i="11"/>
  <c r="N207" i="11"/>
  <c r="N208" i="11"/>
  <c r="N209" i="11"/>
  <c r="N210" i="11"/>
  <c r="N212" i="11"/>
  <c r="N213" i="11"/>
  <c r="N214" i="11"/>
  <c r="N215" i="11"/>
  <c r="N216" i="11"/>
  <c r="N217" i="11"/>
  <c r="N218" i="11"/>
  <c r="N220" i="11"/>
  <c r="N221" i="11"/>
  <c r="N222" i="11"/>
  <c r="N223" i="11"/>
  <c r="N224" i="11"/>
  <c r="N225" i="11"/>
  <c r="N226" i="11"/>
  <c r="N227" i="11"/>
  <c r="N228" i="11"/>
  <c r="N229" i="11"/>
  <c r="N231" i="11"/>
  <c r="N232" i="11"/>
  <c r="N233" i="11"/>
  <c r="N234" i="11"/>
  <c r="N235" i="11"/>
  <c r="N236" i="11"/>
  <c r="N237" i="11"/>
  <c r="N239" i="11"/>
  <c r="N240" i="11"/>
  <c r="N241" i="11"/>
  <c r="N242" i="11"/>
  <c r="N243" i="11"/>
  <c r="N244" i="11"/>
  <c r="N245" i="11"/>
  <c r="N247" i="11"/>
  <c r="N248" i="11"/>
  <c r="N249" i="11"/>
  <c r="N250" i="11"/>
  <c r="N251" i="11"/>
  <c r="N252" i="11"/>
  <c r="N253" i="11"/>
  <c r="N255" i="11"/>
  <c r="N256" i="11"/>
  <c r="N257" i="11"/>
  <c r="N258" i="11"/>
  <c r="N259" i="11"/>
  <c r="N260" i="11"/>
  <c r="N261" i="11"/>
  <c r="N263" i="11"/>
  <c r="N264" i="11"/>
  <c r="N265" i="11"/>
  <c r="N266" i="11"/>
  <c r="N267" i="11"/>
  <c r="N268" i="11"/>
  <c r="N269" i="11"/>
  <c r="N271" i="11"/>
  <c r="N272" i="11"/>
  <c r="N273" i="11"/>
  <c r="N274" i="11"/>
  <c r="N275" i="11"/>
  <c r="N276" i="11"/>
  <c r="N277" i="11"/>
  <c r="N279" i="11"/>
  <c r="N280" i="11"/>
  <c r="N281" i="11"/>
  <c r="N282" i="11"/>
  <c r="N283" i="11"/>
  <c r="N284" i="11"/>
  <c r="N285" i="11"/>
  <c r="N286" i="11"/>
  <c r="N288" i="11"/>
  <c r="N289" i="11"/>
  <c r="N290" i="11"/>
  <c r="N291" i="11"/>
  <c r="N292" i="11"/>
  <c r="N293" i="11"/>
  <c r="N295" i="11"/>
  <c r="N296" i="11"/>
  <c r="N297" i="11"/>
  <c r="N298" i="11"/>
  <c r="N299" i="11"/>
  <c r="N300" i="11"/>
  <c r="N301" i="11"/>
  <c r="N303" i="11"/>
  <c r="N304" i="11"/>
  <c r="N305" i="11"/>
  <c r="N306" i="11"/>
  <c r="N307" i="11"/>
  <c r="N308" i="11"/>
  <c r="N309" i="11"/>
  <c r="N311" i="11"/>
  <c r="N312" i="11"/>
  <c r="N313" i="11"/>
  <c r="N314" i="11"/>
  <c r="N315" i="11"/>
  <c r="N316" i="11"/>
  <c r="N317" i="11"/>
  <c r="N319" i="11"/>
  <c r="N320" i="11"/>
  <c r="N321" i="11"/>
  <c r="N322" i="11"/>
  <c r="N323" i="11"/>
  <c r="N324" i="11"/>
  <c r="N325" i="11"/>
  <c r="N326" i="11"/>
  <c r="N328" i="11"/>
  <c r="N329" i="11"/>
  <c r="N330" i="11"/>
  <c r="N331" i="11"/>
  <c r="N332" i="11"/>
  <c r="N333" i="11"/>
  <c r="N334" i="11"/>
  <c r="N336" i="11"/>
  <c r="N337" i="11"/>
  <c r="N338" i="11"/>
  <c r="N339" i="11"/>
  <c r="N340" i="11"/>
  <c r="N341" i="11"/>
  <c r="N342" i="11"/>
  <c r="N344" i="11"/>
  <c r="N345" i="11"/>
  <c r="N346" i="11"/>
  <c r="N347" i="11"/>
  <c r="N348" i="11"/>
  <c r="N349" i="11"/>
  <c r="N350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1" i="11"/>
  <c r="N402" i="11"/>
  <c r="N403" i="11"/>
  <c r="N404" i="11"/>
  <c r="N405" i="11"/>
  <c r="N406" i="11"/>
  <c r="N407" i="11"/>
  <c r="N409" i="11"/>
  <c r="N410" i="11"/>
  <c r="N411" i="11"/>
  <c r="N412" i="11"/>
  <c r="N413" i="11"/>
  <c r="N414" i="11"/>
  <c r="N415" i="11"/>
  <c r="N417" i="11"/>
  <c r="N418" i="11"/>
  <c r="N419" i="11"/>
  <c r="N420" i="11"/>
  <c r="N421" i="11"/>
  <c r="N422" i="11"/>
  <c r="N423" i="11"/>
  <c r="N425" i="11"/>
  <c r="N426" i="11"/>
  <c r="N427" i="11"/>
  <c r="N428" i="11"/>
  <c r="N429" i="11"/>
  <c r="N430" i="11"/>
  <c r="N431" i="11"/>
  <c r="N433" i="11"/>
  <c r="N434" i="11"/>
  <c r="N435" i="11"/>
  <c r="N436" i="11"/>
  <c r="N437" i="11"/>
  <c r="N438" i="11"/>
  <c r="N439" i="11"/>
  <c r="N441" i="11"/>
  <c r="N442" i="11"/>
  <c r="N443" i="11"/>
  <c r="N444" i="11"/>
  <c r="N445" i="11"/>
  <c r="N446" i="11"/>
  <c r="N447" i="11"/>
  <c r="N449" i="11"/>
  <c r="N450" i="11"/>
  <c r="N451" i="11"/>
  <c r="N452" i="11"/>
  <c r="N453" i="11"/>
  <c r="N454" i="11"/>
  <c r="N455" i="11"/>
  <c r="N457" i="11"/>
  <c r="N458" i="11"/>
  <c r="N459" i="11"/>
  <c r="N460" i="11"/>
  <c r="N461" i="11"/>
  <c r="N462" i="11"/>
  <c r="N463" i="11"/>
  <c r="N465" i="11"/>
  <c r="N466" i="11"/>
  <c r="N467" i="11"/>
  <c r="N468" i="11"/>
  <c r="N469" i="11"/>
  <c r="N470" i="11"/>
  <c r="N471" i="11"/>
  <c r="N473" i="11"/>
  <c r="N474" i="11"/>
  <c r="N475" i="11"/>
  <c r="N476" i="11"/>
  <c r="N477" i="11"/>
  <c r="N478" i="11"/>
  <c r="N479" i="11"/>
  <c r="N481" i="11"/>
  <c r="N482" i="11"/>
  <c r="N483" i="11"/>
  <c r="N484" i="11"/>
  <c r="N485" i="11"/>
  <c r="N486" i="11"/>
  <c r="N487" i="11"/>
  <c r="N489" i="11"/>
  <c r="N490" i="11"/>
  <c r="N491" i="11"/>
  <c r="N492" i="11"/>
  <c r="N493" i="11"/>
  <c r="N494" i="11"/>
  <c r="N495" i="11"/>
  <c r="N497" i="11"/>
  <c r="N498" i="11"/>
  <c r="N499" i="11"/>
  <c r="N500" i="11"/>
  <c r="N501" i="11"/>
  <c r="N502" i="11"/>
  <c r="N503" i="11"/>
  <c r="N505" i="11"/>
  <c r="N506" i="11"/>
  <c r="N507" i="11"/>
  <c r="N508" i="11"/>
  <c r="N509" i="11"/>
  <c r="N510" i="11"/>
  <c r="N511" i="11"/>
  <c r="N513" i="11"/>
  <c r="N514" i="11"/>
  <c r="N515" i="11"/>
  <c r="N516" i="11"/>
  <c r="N517" i="11"/>
  <c r="N518" i="11"/>
  <c r="N519" i="11"/>
  <c r="N521" i="11"/>
  <c r="N522" i="11"/>
  <c r="N523" i="11"/>
  <c r="N524" i="11"/>
  <c r="N525" i="11"/>
  <c r="N526" i="11"/>
  <c r="N527" i="11"/>
  <c r="N529" i="11"/>
  <c r="N530" i="11"/>
  <c r="N531" i="11"/>
  <c r="N532" i="11"/>
  <c r="N533" i="11"/>
  <c r="N534" i="11"/>
  <c r="N535" i="11"/>
  <c r="N537" i="11"/>
  <c r="N538" i="11"/>
  <c r="N539" i="11"/>
  <c r="N540" i="11"/>
  <c r="N541" i="11"/>
  <c r="N542" i="11"/>
  <c r="N543" i="11"/>
  <c r="N544" i="11"/>
  <c r="N545" i="11"/>
  <c r="N547" i="11"/>
  <c r="N548" i="11"/>
  <c r="N549" i="11"/>
  <c r="N550" i="11"/>
  <c r="N551" i="11"/>
  <c r="N552" i="11"/>
  <c r="N553" i="11"/>
  <c r="N555" i="11"/>
  <c r="N556" i="11"/>
  <c r="N557" i="11"/>
  <c r="N558" i="11"/>
  <c r="N559" i="11"/>
  <c r="N560" i="11"/>
  <c r="N561" i="11"/>
  <c r="N563" i="11"/>
  <c r="N564" i="11"/>
  <c r="N565" i="11"/>
  <c r="N566" i="11"/>
  <c r="N567" i="11"/>
  <c r="N568" i="11"/>
  <c r="N569" i="11"/>
  <c r="N571" i="11"/>
  <c r="N572" i="11"/>
  <c r="N573" i="11"/>
  <c r="N574" i="11"/>
  <c r="N575" i="11"/>
  <c r="N576" i="11"/>
  <c r="N577" i="11"/>
  <c r="N579" i="11"/>
  <c r="N580" i="11"/>
  <c r="N581" i="11"/>
  <c r="N582" i="11"/>
  <c r="N583" i="11"/>
  <c r="N584" i="11"/>
  <c r="N585" i="11"/>
  <c r="N587" i="11"/>
  <c r="N588" i="11"/>
  <c r="N589" i="11"/>
  <c r="N590" i="11"/>
  <c r="N591" i="11"/>
  <c r="N592" i="11"/>
  <c r="N593" i="11"/>
  <c r="N595" i="11"/>
  <c r="N596" i="11"/>
  <c r="N597" i="11"/>
  <c r="N598" i="11"/>
  <c r="N599" i="11"/>
  <c r="N600" i="11"/>
  <c r="N601" i="11"/>
  <c r="N603" i="11"/>
  <c r="N604" i="11"/>
  <c r="N605" i="11"/>
  <c r="N606" i="11"/>
  <c r="N607" i="11"/>
  <c r="N608" i="11"/>
  <c r="N610" i="11"/>
  <c r="N611" i="11"/>
  <c r="N612" i="11"/>
  <c r="N613" i="11"/>
  <c r="N614" i="11"/>
  <c r="N615" i="11"/>
  <c r="N616" i="11"/>
  <c r="N618" i="11"/>
  <c r="N619" i="11"/>
  <c r="N620" i="11"/>
  <c r="N621" i="11"/>
  <c r="N622" i="11"/>
  <c r="N623" i="11"/>
  <c r="N624" i="11"/>
  <c r="N626" i="11"/>
  <c r="N627" i="11"/>
  <c r="N628" i="11"/>
  <c r="N629" i="11"/>
  <c r="N630" i="11"/>
  <c r="N631" i="11"/>
  <c r="N632" i="11"/>
  <c r="N634" i="11"/>
  <c r="N635" i="11"/>
  <c r="N636" i="11"/>
  <c r="N637" i="11"/>
  <c r="N638" i="11"/>
  <c r="N639" i="11"/>
  <c r="N640" i="11"/>
  <c r="N642" i="11"/>
  <c r="N643" i="11"/>
  <c r="N644" i="11"/>
  <c r="N645" i="11"/>
  <c r="N646" i="11"/>
  <c r="N647" i="11"/>
  <c r="N648" i="11"/>
  <c r="N650" i="11"/>
  <c r="N651" i="11"/>
  <c r="N652" i="11"/>
  <c r="N653" i="11"/>
  <c r="N654" i="11"/>
  <c r="N655" i="11"/>
  <c r="N656" i="11"/>
  <c r="N658" i="11"/>
  <c r="N659" i="11"/>
  <c r="N660" i="11"/>
  <c r="N661" i="11"/>
  <c r="N662" i="11"/>
  <c r="N663" i="11"/>
  <c r="N664" i="11"/>
  <c r="N666" i="11"/>
  <c r="N667" i="11"/>
  <c r="N668" i="11"/>
  <c r="N669" i="11"/>
  <c r="N670" i="11"/>
  <c r="N671" i="11"/>
  <c r="N672" i="11"/>
  <c r="N674" i="11"/>
  <c r="N675" i="11"/>
  <c r="N676" i="11"/>
  <c r="N677" i="11"/>
  <c r="N678" i="11"/>
  <c r="N679" i="11"/>
  <c r="N680" i="11"/>
  <c r="N682" i="11"/>
  <c r="N683" i="11"/>
  <c r="N684" i="11"/>
  <c r="N685" i="11"/>
  <c r="N686" i="11"/>
  <c r="N687" i="11"/>
  <c r="N688" i="11"/>
  <c r="N690" i="11"/>
  <c r="N691" i="11"/>
  <c r="N692" i="11"/>
  <c r="N693" i="11"/>
  <c r="N694" i="11"/>
  <c r="N695" i="11"/>
  <c r="N696" i="11"/>
  <c r="N698" i="11"/>
  <c r="N699" i="11"/>
  <c r="N700" i="11"/>
  <c r="N701" i="11"/>
  <c r="N702" i="11"/>
  <c r="N703" i="11"/>
  <c r="N704" i="11"/>
  <c r="N705" i="11"/>
  <c r="N707" i="11"/>
  <c r="N708" i="11"/>
  <c r="N709" i="11"/>
  <c r="N710" i="11"/>
  <c r="N711" i="11"/>
  <c r="N712" i="11"/>
  <c r="N713" i="11"/>
  <c r="N715" i="11"/>
  <c r="N716" i="11"/>
  <c r="N717" i="11"/>
  <c r="N718" i="11"/>
  <c r="N719" i="11"/>
  <c r="N720" i="11"/>
  <c r="N721" i="11"/>
  <c r="N723" i="11"/>
  <c r="N724" i="11"/>
  <c r="N725" i="11"/>
  <c r="N726" i="11"/>
  <c r="N727" i="11"/>
  <c r="N728" i="11"/>
  <c r="N729" i="11"/>
  <c r="N731" i="11"/>
  <c r="N732" i="11"/>
  <c r="N733" i="11"/>
  <c r="N734" i="11"/>
  <c r="N735" i="11"/>
  <c r="N736" i="11"/>
  <c r="N737" i="11"/>
  <c r="N739" i="11"/>
  <c r="N740" i="11"/>
  <c r="N741" i="11"/>
  <c r="N742" i="11"/>
  <c r="N743" i="11"/>
  <c r="N744" i="11"/>
  <c r="N745" i="11"/>
  <c r="N747" i="11"/>
  <c r="N748" i="11"/>
  <c r="N749" i="11"/>
  <c r="N750" i="11"/>
  <c r="N751" i="11"/>
  <c r="N752" i="11"/>
  <c r="N753" i="11"/>
  <c r="N755" i="11"/>
  <c r="N756" i="11"/>
  <c r="N757" i="11"/>
  <c r="N758" i="11"/>
  <c r="N759" i="11"/>
  <c r="N760" i="11"/>
  <c r="N761" i="11"/>
  <c r="N763" i="11"/>
  <c r="N764" i="11"/>
  <c r="N765" i="11"/>
  <c r="N766" i="11"/>
  <c r="N767" i="11"/>
  <c r="N768" i="11"/>
  <c r="N769" i="11"/>
  <c r="N771" i="11"/>
  <c r="N772" i="11"/>
  <c r="N773" i="11"/>
  <c r="N774" i="11"/>
  <c r="N775" i="11"/>
  <c r="N776" i="11"/>
  <c r="N777" i="11"/>
  <c r="N779" i="11"/>
  <c r="N780" i="11"/>
  <c r="N781" i="11"/>
  <c r="N782" i="11"/>
  <c r="N783" i="11"/>
  <c r="N784" i="11"/>
  <c r="N785" i="11"/>
  <c r="N787" i="11"/>
  <c r="N788" i="11"/>
  <c r="N789" i="11"/>
  <c r="N790" i="11"/>
  <c r="N791" i="11"/>
  <c r="N792" i="11"/>
  <c r="N793" i="11"/>
  <c r="N795" i="11"/>
  <c r="N796" i="11"/>
  <c r="N797" i="11"/>
  <c r="N798" i="11"/>
  <c r="N799" i="11"/>
  <c r="N800" i="11"/>
  <c r="N801" i="11"/>
  <c r="N803" i="11"/>
  <c r="N804" i="11"/>
  <c r="N805" i="11"/>
  <c r="N806" i="11"/>
  <c r="N807" i="11"/>
  <c r="N808" i="11"/>
  <c r="N809" i="11"/>
  <c r="N811" i="11"/>
  <c r="N812" i="11"/>
  <c r="N813" i="11"/>
  <c r="N814" i="11"/>
  <c r="N815" i="11"/>
  <c r="N816" i="11"/>
  <c r="N817" i="11"/>
  <c r="N819" i="11"/>
  <c r="N820" i="11"/>
  <c r="N821" i="11"/>
  <c r="N822" i="11"/>
  <c r="N823" i="11"/>
  <c r="N824" i="11"/>
  <c r="N825" i="11"/>
  <c r="N827" i="11"/>
  <c r="N828" i="11"/>
  <c r="N829" i="11"/>
  <c r="N830" i="11"/>
  <c r="N831" i="11"/>
  <c r="N832" i="11"/>
  <c r="N833" i="11"/>
  <c r="N835" i="11"/>
  <c r="N836" i="11"/>
  <c r="N837" i="11"/>
  <c r="N838" i="11"/>
  <c r="N839" i="11"/>
  <c r="N840" i="11"/>
  <c r="N841" i="11"/>
  <c r="N843" i="11"/>
  <c r="N844" i="11"/>
  <c r="N845" i="11"/>
  <c r="N846" i="11"/>
  <c r="N847" i="11"/>
  <c r="N848" i="11"/>
  <c r="N849" i="11"/>
  <c r="N851" i="11"/>
  <c r="N852" i="11"/>
  <c r="N853" i="11"/>
  <c r="N854" i="11"/>
  <c r="N855" i="11"/>
  <c r="N856" i="11"/>
  <c r="N857" i="11"/>
  <c r="N859" i="11"/>
  <c r="N860" i="11"/>
  <c r="N861" i="11"/>
  <c r="N862" i="11"/>
  <c r="N863" i="11"/>
  <c r="N864" i="11"/>
  <c r="N865" i="11"/>
  <c r="N867" i="11"/>
  <c r="N868" i="11"/>
  <c r="N869" i="11"/>
  <c r="N870" i="11"/>
  <c r="N871" i="11"/>
  <c r="N872" i="11"/>
  <c r="N873" i="11"/>
  <c r="N875" i="11"/>
  <c r="N876" i="11"/>
  <c r="N877" i="11"/>
  <c r="N878" i="11"/>
  <c r="N879" i="11"/>
  <c r="N880" i="11"/>
  <c r="N881" i="11"/>
  <c r="N883" i="11"/>
  <c r="N884" i="11"/>
  <c r="N885" i="11"/>
  <c r="N886" i="11"/>
  <c r="N887" i="11"/>
  <c r="N888" i="11"/>
  <c r="N889" i="11"/>
  <c r="N891" i="11"/>
  <c r="N892" i="11"/>
  <c r="N893" i="11"/>
  <c r="N894" i="11"/>
  <c r="N895" i="11"/>
  <c r="N896" i="11"/>
  <c r="N897" i="11"/>
  <c r="N898" i="11"/>
  <c r="N899" i="11"/>
  <c r="N900" i="11"/>
  <c r="N901" i="11"/>
  <c r="N902" i="11"/>
  <c r="N903" i="11"/>
  <c r="N904" i="11"/>
  <c r="N905" i="11"/>
  <c r="N906" i="11"/>
  <c r="N907" i="11"/>
  <c r="N908" i="11"/>
  <c r="N909" i="11"/>
  <c r="N910" i="11"/>
  <c r="N911" i="11"/>
  <c r="N912" i="11"/>
  <c r="N913" i="11"/>
  <c r="N914" i="11"/>
  <c r="N915" i="11"/>
  <c r="N916" i="11"/>
  <c r="N917" i="11"/>
  <c r="N918" i="11"/>
  <c r="N919" i="11"/>
  <c r="N920" i="11"/>
  <c r="N921" i="11"/>
  <c r="N922" i="11"/>
  <c r="N923" i="11"/>
  <c r="N924" i="11"/>
  <c r="N925" i="11"/>
  <c r="N926" i="11"/>
  <c r="N927" i="11"/>
  <c r="N928" i="11"/>
  <c r="N929" i="11"/>
  <c r="N930" i="11"/>
  <c r="N931" i="11"/>
  <c r="N932" i="11"/>
  <c r="N933" i="11"/>
  <c r="N934" i="11"/>
  <c r="N935" i="11"/>
  <c r="N936" i="11"/>
  <c r="N937" i="11"/>
  <c r="N938" i="11"/>
  <c r="N939" i="11"/>
  <c r="N940" i="11"/>
  <c r="N941" i="11"/>
  <c r="N942" i="11"/>
  <c r="N943" i="11"/>
  <c r="N944" i="11"/>
  <c r="N945" i="11"/>
  <c r="N946" i="11"/>
  <c r="N947" i="11"/>
  <c r="N948" i="11"/>
  <c r="N949" i="11"/>
  <c r="N950" i="11"/>
  <c r="N951" i="11"/>
  <c r="N952" i="11"/>
  <c r="N953" i="11"/>
  <c r="N954" i="11"/>
  <c r="N955" i="11"/>
  <c r="N956" i="11"/>
  <c r="N957" i="11"/>
  <c r="N958" i="11"/>
  <c r="N959" i="11"/>
  <c r="N960" i="11"/>
  <c r="N961" i="11"/>
  <c r="N962" i="11"/>
  <c r="N963" i="11"/>
  <c r="N964" i="11"/>
  <c r="N965" i="11"/>
  <c r="N966" i="11"/>
  <c r="N967" i="11"/>
  <c r="N968" i="11"/>
  <c r="N969" i="11"/>
  <c r="N970" i="11"/>
  <c r="N971" i="11"/>
  <c r="N972" i="11"/>
  <c r="N973" i="11"/>
  <c r="N974" i="11"/>
  <c r="N975" i="11"/>
  <c r="N976" i="11"/>
  <c r="N977" i="11"/>
  <c r="N978" i="11"/>
  <c r="N979" i="11"/>
  <c r="N980" i="11"/>
  <c r="N981" i="11"/>
  <c r="N982" i="11"/>
  <c r="N983" i="11"/>
  <c r="N984" i="11"/>
  <c r="N985" i="11"/>
  <c r="N986" i="11"/>
  <c r="N987" i="11"/>
  <c r="N988" i="11"/>
  <c r="N989" i="11"/>
  <c r="N990" i="11"/>
  <c r="N991" i="11"/>
  <c r="N992" i="11"/>
  <c r="N993" i="11"/>
  <c r="N994" i="11"/>
  <c r="N995" i="11"/>
  <c r="N996" i="11"/>
  <c r="N997" i="11"/>
  <c r="N998" i="11"/>
  <c r="N999" i="11"/>
  <c r="N1000" i="11"/>
  <c r="N1001" i="11"/>
  <c r="N1002" i="11"/>
  <c r="N1003" i="11"/>
  <c r="N1004" i="11"/>
  <c r="N1005" i="11"/>
  <c r="N1006" i="11"/>
  <c r="N1007" i="11"/>
  <c r="N1008" i="11"/>
  <c r="N1009" i="11"/>
  <c r="N1010" i="11"/>
  <c r="N1011" i="11"/>
  <c r="N1012" i="11"/>
  <c r="N1013" i="11"/>
  <c r="N1014" i="11"/>
  <c r="N1015" i="11"/>
  <c r="N1016" i="11"/>
  <c r="N1017" i="11"/>
  <c r="N1018" i="11"/>
  <c r="N1019" i="11"/>
  <c r="N1020" i="11"/>
  <c r="N1021" i="11"/>
  <c r="N1022" i="11"/>
  <c r="N1023" i="11"/>
  <c r="N1024" i="11"/>
  <c r="N1025" i="11"/>
  <c r="N1026" i="11"/>
  <c r="N1027" i="11"/>
  <c r="N1028" i="11"/>
  <c r="N1029" i="11"/>
  <c r="N1030" i="11"/>
  <c r="N1031" i="11"/>
  <c r="N1032" i="11"/>
  <c r="N1033" i="11"/>
  <c r="N1034" i="11"/>
  <c r="N1035" i="11"/>
  <c r="N1036" i="11"/>
  <c r="N1037" i="11"/>
  <c r="N1038" i="11"/>
  <c r="N1039" i="11"/>
  <c r="N1040" i="11"/>
  <c r="N1041" i="11"/>
  <c r="N1042" i="11"/>
  <c r="N1043" i="11"/>
  <c r="N1044" i="11"/>
  <c r="N1045" i="11"/>
  <c r="N1046" i="11"/>
  <c r="N1047" i="11"/>
  <c r="N1048" i="11"/>
  <c r="N1049" i="11"/>
  <c r="N1050" i="11"/>
  <c r="N1051" i="11"/>
  <c r="N1052" i="11"/>
  <c r="N1053" i="11"/>
  <c r="N1054" i="11"/>
  <c r="N1055" i="11"/>
  <c r="N1056" i="11"/>
  <c r="N1057" i="11"/>
  <c r="N1058" i="11"/>
  <c r="N1059" i="11"/>
  <c r="N1060" i="11"/>
  <c r="N1061" i="11"/>
  <c r="N1062" i="11"/>
  <c r="N1063" i="11"/>
  <c r="N1064" i="11"/>
  <c r="N1065" i="11"/>
  <c r="N1066" i="11"/>
  <c r="N1067" i="11"/>
  <c r="N1068" i="11"/>
  <c r="N1069" i="11"/>
  <c r="N1070" i="11"/>
  <c r="N1071" i="11"/>
  <c r="N1072" i="11"/>
  <c r="N1073" i="11"/>
  <c r="N1074" i="11"/>
  <c r="N1075" i="11"/>
  <c r="N1076" i="11"/>
  <c r="N1077" i="11"/>
  <c r="N1078" i="11"/>
  <c r="N1079" i="11"/>
  <c r="N1080" i="11"/>
  <c r="N1081" i="11"/>
  <c r="N1082" i="11"/>
  <c r="N1083" i="11"/>
  <c r="N1084" i="11"/>
  <c r="N1085" i="11"/>
  <c r="N1086" i="11"/>
  <c r="N1087" i="11"/>
  <c r="N1088" i="11"/>
  <c r="N1089" i="11"/>
  <c r="N1090" i="11"/>
  <c r="N1091" i="11"/>
  <c r="N1092" i="11"/>
  <c r="N1093" i="11"/>
  <c r="N1094" i="11"/>
  <c r="N1095" i="11"/>
  <c r="N1096" i="11"/>
  <c r="N1097" i="11"/>
  <c r="N1098" i="11"/>
  <c r="N1099" i="11"/>
  <c r="N1100" i="11"/>
  <c r="N1101" i="11"/>
  <c r="N1102" i="11"/>
  <c r="N1103" i="11"/>
  <c r="N1104" i="11"/>
  <c r="N1105" i="11"/>
  <c r="N1106" i="11"/>
  <c r="N1107" i="11"/>
  <c r="N1108" i="11"/>
  <c r="N1109" i="11"/>
  <c r="N1110" i="11"/>
  <c r="N1111" i="11"/>
  <c r="N1112" i="11"/>
  <c r="N1113" i="11"/>
  <c r="N1114" i="11"/>
  <c r="N1115" i="11"/>
  <c r="N1116" i="11"/>
  <c r="N1117" i="11"/>
  <c r="N1118" i="11"/>
  <c r="N1119" i="11"/>
  <c r="N1120" i="11"/>
  <c r="N1121" i="11"/>
  <c r="N1122" i="11"/>
  <c r="N1123" i="11"/>
  <c r="N1124" i="11"/>
  <c r="N1125" i="11"/>
  <c r="N1126" i="11"/>
  <c r="N1127" i="11"/>
  <c r="N1128" i="11"/>
  <c r="N1129" i="11"/>
  <c r="N1130" i="11"/>
  <c r="N1131" i="11"/>
  <c r="N1132" i="11"/>
  <c r="N1133" i="11"/>
  <c r="N1134" i="11"/>
  <c r="N1135" i="11"/>
  <c r="N1136" i="11"/>
  <c r="N1137" i="11"/>
  <c r="N1138" i="11"/>
  <c r="N1139" i="11"/>
  <c r="N1140" i="11"/>
  <c r="N1141" i="11"/>
  <c r="N1142" i="11"/>
  <c r="N1143" i="11"/>
  <c r="N1144" i="11"/>
  <c r="N1145" i="11"/>
  <c r="N1146" i="11"/>
  <c r="N1147" i="11"/>
  <c r="N1148" i="11"/>
  <c r="N1149" i="11"/>
  <c r="N1150" i="11"/>
  <c r="N1151" i="11"/>
  <c r="N1152" i="11"/>
  <c r="N1153" i="11"/>
  <c r="N1154" i="11"/>
  <c r="N1155" i="11"/>
  <c r="N1156" i="11"/>
  <c r="N1157" i="11"/>
  <c r="N1158" i="11"/>
  <c r="N1159" i="11"/>
  <c r="N1160" i="11"/>
  <c r="N1161" i="11"/>
  <c r="N1162" i="11"/>
  <c r="N1163" i="11"/>
  <c r="N1164" i="11"/>
  <c r="N1165" i="11"/>
  <c r="N1166" i="11"/>
  <c r="N1167" i="11"/>
  <c r="N1168" i="11"/>
  <c r="N1169" i="11"/>
  <c r="N1170" i="11"/>
  <c r="N1171" i="11"/>
  <c r="N1172" i="11"/>
  <c r="N1173" i="11"/>
  <c r="N1174" i="11"/>
  <c r="N1175" i="11"/>
  <c r="N1176" i="11"/>
  <c r="N1177" i="11"/>
  <c r="N1178" i="11"/>
  <c r="N1179" i="11"/>
  <c r="N1180" i="11"/>
  <c r="N1181" i="11"/>
  <c r="N1182" i="11"/>
  <c r="N1183" i="11"/>
  <c r="N1184" i="11"/>
  <c r="N1185" i="11"/>
  <c r="N1186" i="11"/>
  <c r="N1187" i="11"/>
  <c r="N1188" i="11"/>
  <c r="N1189" i="11"/>
  <c r="N1190" i="11"/>
  <c r="N1191" i="11"/>
  <c r="N1192" i="11"/>
  <c r="N1193" i="11"/>
  <c r="N1194" i="11"/>
  <c r="N1195" i="11"/>
  <c r="N1196" i="11"/>
  <c r="N1197" i="11"/>
  <c r="N1198" i="11"/>
  <c r="N1199" i="11"/>
  <c r="N1200" i="11"/>
  <c r="N1201" i="11"/>
  <c r="N1202" i="11"/>
  <c r="N1203" i="11"/>
  <c r="N1204" i="11"/>
  <c r="N1205" i="11"/>
  <c r="N1206" i="11"/>
  <c r="N1207" i="11"/>
  <c r="N1208" i="11"/>
  <c r="N1209" i="11"/>
  <c r="N1210" i="11"/>
  <c r="N1211" i="11"/>
  <c r="N1212" i="11"/>
  <c r="N1213" i="11"/>
  <c r="N1214" i="11"/>
  <c r="N1215" i="11"/>
  <c r="N1216" i="11"/>
  <c r="N1217" i="11"/>
  <c r="N1218" i="11"/>
  <c r="N1219" i="11"/>
  <c r="N1220" i="11"/>
  <c r="N1221" i="11"/>
  <c r="N1222" i="11"/>
  <c r="N1223" i="11"/>
  <c r="N1224" i="11"/>
  <c r="N1225" i="11"/>
  <c r="N1226" i="11"/>
  <c r="N1227" i="11"/>
  <c r="N1228" i="11"/>
  <c r="N1229" i="11"/>
  <c r="N1230" i="11"/>
  <c r="N1231" i="11"/>
  <c r="N1232" i="11"/>
  <c r="N1233" i="11"/>
  <c r="N1234" i="11"/>
  <c r="N1235" i="11"/>
  <c r="N1236" i="11"/>
  <c r="N1237" i="11"/>
  <c r="N1238" i="11"/>
  <c r="N1239" i="11"/>
  <c r="N1240" i="11"/>
  <c r="N1241" i="11"/>
  <c r="N1242" i="11"/>
  <c r="N1243" i="11"/>
  <c r="N1244" i="11"/>
  <c r="N1245" i="11"/>
  <c r="N1246" i="11"/>
  <c r="N1247" i="11"/>
  <c r="N1248" i="11"/>
  <c r="N1249" i="11"/>
  <c r="N1250" i="11"/>
  <c r="N1251" i="11"/>
  <c r="N1252" i="11"/>
  <c r="N1253" i="11"/>
  <c r="N1254" i="11"/>
  <c r="N1255" i="11"/>
  <c r="N1256" i="11"/>
  <c r="N1257" i="11"/>
  <c r="N1258" i="11"/>
  <c r="N1259" i="11"/>
  <c r="N1260" i="11"/>
  <c r="N1261" i="11"/>
  <c r="N1262" i="11"/>
  <c r="N1263" i="11"/>
  <c r="N1264" i="11"/>
  <c r="N1265" i="11"/>
  <c r="N1266" i="11"/>
  <c r="N1267" i="11"/>
  <c r="N1268" i="11"/>
  <c r="N1269" i="11"/>
  <c r="N1270" i="11"/>
  <c r="N1271" i="11"/>
  <c r="N1272" i="11"/>
  <c r="N1273" i="11"/>
  <c r="N1274" i="11"/>
  <c r="N1275" i="11"/>
  <c r="N1276" i="11"/>
  <c r="N1277" i="11"/>
  <c r="N1278" i="11"/>
  <c r="N1279" i="11"/>
  <c r="N1280" i="11"/>
  <c r="N1281" i="11"/>
  <c r="N1282" i="11"/>
  <c r="N1283" i="11"/>
  <c r="N1284" i="11"/>
  <c r="N1285" i="11"/>
  <c r="N1286" i="11"/>
  <c r="N1287" i="11"/>
  <c r="N1288" i="11"/>
  <c r="N1289" i="11"/>
  <c r="N1290" i="11"/>
  <c r="N1291" i="11"/>
  <c r="N1292" i="11"/>
  <c r="N1293" i="11"/>
  <c r="N1294" i="11"/>
  <c r="N1295" i="11"/>
  <c r="N1296" i="11"/>
  <c r="N1297" i="11"/>
  <c r="N1298" i="11"/>
  <c r="N1299" i="11"/>
  <c r="N1300" i="11"/>
  <c r="N1301" i="11"/>
  <c r="N1302" i="11"/>
  <c r="N1303" i="11"/>
  <c r="N1304" i="11"/>
  <c r="N1305" i="11"/>
  <c r="N1306" i="11"/>
  <c r="N1307" i="11"/>
  <c r="N1308" i="11"/>
  <c r="N1309" i="11"/>
  <c r="N1310" i="11"/>
  <c r="N1311" i="11"/>
  <c r="N1312" i="11"/>
  <c r="N1313" i="11"/>
  <c r="N1314" i="11"/>
  <c r="N1315" i="11"/>
  <c r="N1316" i="11"/>
  <c r="N1317" i="11"/>
  <c r="N1318" i="11"/>
  <c r="N1319" i="11"/>
  <c r="N1320" i="11"/>
  <c r="N1321" i="11"/>
  <c r="N1322" i="11"/>
  <c r="N1323" i="11"/>
  <c r="N1324" i="11"/>
  <c r="N1325" i="11"/>
  <c r="N1326" i="11"/>
  <c r="N1327" i="11"/>
  <c r="N1328" i="11"/>
  <c r="N1329" i="11"/>
  <c r="N1330" i="11"/>
  <c r="N1331" i="11"/>
  <c r="N1332" i="11"/>
  <c r="N1333" i="11"/>
  <c r="N1334" i="11"/>
  <c r="N1335" i="11"/>
  <c r="N1336" i="11"/>
  <c r="N1337" i="11"/>
  <c r="N1338" i="11"/>
  <c r="N1339" i="11"/>
  <c r="N1340" i="11"/>
  <c r="N1341" i="11"/>
  <c r="N1342" i="11"/>
  <c r="N1343" i="11"/>
  <c r="N1344" i="11"/>
  <c r="N1345" i="11"/>
  <c r="N1346" i="11"/>
  <c r="N1347" i="11"/>
  <c r="N1348" i="11"/>
  <c r="N1349" i="11"/>
  <c r="N1350" i="11"/>
  <c r="N1351" i="11"/>
  <c r="N1352" i="11"/>
  <c r="N1353" i="11"/>
  <c r="N1354" i="11"/>
  <c r="N1355" i="11"/>
  <c r="N1356" i="11"/>
  <c r="N1357" i="11"/>
  <c r="N1358" i="11"/>
  <c r="N1359" i="11"/>
  <c r="N1360" i="11"/>
  <c r="N1361" i="11"/>
  <c r="N1362" i="11"/>
  <c r="N1363" i="11"/>
  <c r="N1364" i="11"/>
  <c r="N1365" i="11"/>
  <c r="N1366" i="11"/>
  <c r="N1367" i="11"/>
  <c r="N1368" i="11"/>
  <c r="N1369" i="11"/>
  <c r="N1370" i="11"/>
  <c r="N1371" i="11"/>
  <c r="N1372" i="11"/>
  <c r="N1373" i="11"/>
  <c r="N1374" i="11"/>
  <c r="N1375" i="11"/>
  <c r="N1376" i="11"/>
  <c r="N1377" i="11"/>
  <c r="N1378" i="11"/>
  <c r="N1379" i="11"/>
  <c r="N1380" i="11"/>
  <c r="N1381" i="11"/>
  <c r="N1382" i="11"/>
  <c r="N1383" i="11"/>
  <c r="N1384" i="11"/>
  <c r="N1385" i="11"/>
  <c r="N1386" i="11"/>
  <c r="N1387" i="11"/>
  <c r="N1388" i="11"/>
  <c r="N1389" i="11"/>
  <c r="N1390" i="11"/>
  <c r="N1391" i="11"/>
  <c r="N1392" i="11"/>
  <c r="N1393" i="11"/>
  <c r="N1394" i="11"/>
  <c r="N1395" i="11"/>
  <c r="N1396" i="11"/>
  <c r="N1397" i="11"/>
  <c r="N1398" i="11"/>
  <c r="N1399" i="11"/>
  <c r="N1400" i="11"/>
  <c r="N1401" i="11"/>
  <c r="N1402" i="11"/>
  <c r="N1403" i="11"/>
  <c r="N1404" i="11"/>
  <c r="N1405" i="11"/>
  <c r="N1406" i="11"/>
  <c r="N1407" i="11"/>
  <c r="N1408" i="11"/>
  <c r="N1409" i="11"/>
  <c r="N1410" i="11"/>
  <c r="N1411" i="11"/>
  <c r="N1412" i="11"/>
  <c r="N1413" i="11"/>
  <c r="N1414" i="11"/>
  <c r="N1415" i="11"/>
  <c r="N1416" i="11"/>
  <c r="N1417" i="11"/>
  <c r="N1418" i="11"/>
  <c r="N1419" i="11"/>
  <c r="N1420" i="11"/>
  <c r="N1421" i="11"/>
  <c r="N1422" i="11"/>
  <c r="N1423" i="11"/>
  <c r="N1424" i="11"/>
  <c r="N1425" i="11"/>
  <c r="N1426" i="11"/>
  <c r="N1427" i="11"/>
  <c r="N1428" i="11"/>
  <c r="N1429" i="11"/>
  <c r="N1430" i="11"/>
  <c r="N1431" i="11"/>
  <c r="N1432" i="11"/>
  <c r="N1433" i="11"/>
  <c r="N1434" i="11"/>
  <c r="N1435" i="11"/>
  <c r="N1436" i="11"/>
  <c r="N1437" i="11"/>
  <c r="N1438" i="11"/>
  <c r="N1439" i="11"/>
  <c r="N1440" i="11"/>
  <c r="N1441" i="11"/>
  <c r="N1442" i="11"/>
  <c r="N1443" i="11"/>
  <c r="N1444" i="11"/>
  <c r="N1445" i="11"/>
  <c r="N1446" i="11"/>
  <c r="N1447" i="11"/>
  <c r="N1448" i="11"/>
  <c r="N1449" i="11"/>
  <c r="N1450" i="11"/>
  <c r="N1451" i="11"/>
  <c r="N1452" i="11"/>
  <c r="N1453" i="11"/>
  <c r="N1454" i="11"/>
  <c r="N1455" i="11"/>
  <c r="N1456" i="11"/>
  <c r="N1457" i="11"/>
  <c r="N1458" i="11"/>
  <c r="N1459" i="11"/>
  <c r="N1460" i="11"/>
  <c r="N1461" i="11"/>
  <c r="N1462" i="11"/>
  <c r="N1463" i="11"/>
  <c r="N1464" i="11"/>
  <c r="N1465" i="11"/>
  <c r="N1466" i="11"/>
  <c r="N1467" i="11"/>
  <c r="N1468" i="11"/>
  <c r="N1469" i="11"/>
  <c r="N1470" i="11"/>
  <c r="N1471" i="11"/>
  <c r="N1472" i="11"/>
  <c r="N1473" i="11"/>
  <c r="N1474" i="11"/>
  <c r="N1475" i="11"/>
  <c r="N1476" i="11"/>
  <c r="N1477" i="11"/>
  <c r="N1478" i="11"/>
  <c r="N1479" i="11"/>
  <c r="N1480" i="11"/>
  <c r="N1481" i="11"/>
  <c r="N1482" i="11"/>
  <c r="N1483" i="11"/>
  <c r="N1484" i="11"/>
  <c r="N1485" i="11"/>
  <c r="N1486" i="11"/>
  <c r="N1487" i="11"/>
  <c r="N1488" i="11"/>
  <c r="N1489" i="11"/>
  <c r="N1490" i="11"/>
  <c r="N1491" i="11"/>
  <c r="N1492" i="11"/>
  <c r="N1493" i="11"/>
  <c r="N1494" i="11"/>
  <c r="N1495" i="11"/>
  <c r="N1496" i="11"/>
  <c r="N1497" i="11"/>
  <c r="N1498" i="11"/>
  <c r="N1499" i="11"/>
  <c r="N1500" i="11"/>
  <c r="N1501" i="11"/>
  <c r="N1502" i="11"/>
  <c r="N1503" i="11"/>
  <c r="N1504" i="11"/>
  <c r="N1505" i="11"/>
  <c r="N1506" i="11"/>
  <c r="N1507" i="11"/>
  <c r="N1508" i="11"/>
  <c r="N1509" i="11"/>
  <c r="N1510" i="11"/>
  <c r="N1511" i="11"/>
  <c r="N1512" i="11"/>
  <c r="N1513" i="11"/>
  <c r="N1514" i="11"/>
  <c r="N1515" i="11"/>
  <c r="N1516" i="11"/>
  <c r="N1517" i="11"/>
  <c r="N1518" i="11"/>
  <c r="N1519" i="11"/>
  <c r="N1520" i="11"/>
  <c r="N1521" i="11"/>
  <c r="N1522" i="11"/>
  <c r="N1523" i="11"/>
  <c r="N1524" i="11"/>
  <c r="N1525" i="11"/>
  <c r="N1526" i="11"/>
  <c r="N1527" i="11"/>
  <c r="N1528" i="11"/>
  <c r="N1529" i="11"/>
  <c r="N1530" i="11"/>
  <c r="N1531" i="11"/>
  <c r="N1532" i="11"/>
  <c r="N1533" i="11"/>
  <c r="N1534" i="11"/>
  <c r="N1535" i="11"/>
  <c r="N1536" i="11"/>
  <c r="N1537" i="11"/>
  <c r="N1538" i="11"/>
  <c r="N1539" i="11"/>
  <c r="N1540" i="11"/>
  <c r="N1541" i="11"/>
  <c r="N1542" i="11"/>
  <c r="N1543" i="11"/>
  <c r="N1544" i="11"/>
  <c r="N1545" i="11"/>
  <c r="N1546" i="11"/>
  <c r="N1547" i="11"/>
  <c r="N1548" i="11"/>
  <c r="N1549" i="11"/>
  <c r="N1550" i="11"/>
  <c r="N1551" i="11"/>
  <c r="N1552" i="11"/>
  <c r="N1553" i="11"/>
  <c r="N1554" i="11"/>
  <c r="N1555" i="11"/>
  <c r="N1556" i="11"/>
  <c r="N1557" i="11"/>
  <c r="N1558" i="11"/>
  <c r="N1559" i="11"/>
  <c r="N1560" i="11"/>
  <c r="N1561" i="11"/>
  <c r="N1562" i="11"/>
  <c r="N1563" i="11"/>
  <c r="N1564" i="11"/>
  <c r="N1565" i="11"/>
  <c r="N1566" i="11"/>
  <c r="N1567" i="11"/>
  <c r="N1568" i="11"/>
  <c r="N1569" i="11"/>
  <c r="N1570" i="11"/>
  <c r="N1571" i="11"/>
  <c r="N1572" i="11"/>
  <c r="N1573" i="11"/>
  <c r="N1574" i="11"/>
  <c r="N1575" i="11"/>
  <c r="N1576" i="11"/>
  <c r="N1577" i="11"/>
  <c r="N1578" i="11"/>
  <c r="N1579" i="11"/>
  <c r="N1580" i="11"/>
  <c r="N1581" i="11"/>
  <c r="N1582" i="11"/>
  <c r="N1583" i="11"/>
  <c r="N1584" i="11"/>
  <c r="N1585" i="11"/>
  <c r="N1586" i="11"/>
  <c r="N1587" i="11"/>
  <c r="N1588" i="11"/>
  <c r="N1589" i="11"/>
  <c r="N1590" i="11"/>
  <c r="N1591" i="11"/>
  <c r="N1592" i="11"/>
  <c r="N1593" i="11"/>
  <c r="N1594" i="11"/>
  <c r="N1595" i="11"/>
  <c r="N1596" i="11"/>
  <c r="N1597" i="11"/>
  <c r="N1598" i="11"/>
  <c r="N1599" i="11"/>
  <c r="N1600" i="11"/>
  <c r="N1601" i="11"/>
  <c r="N1602" i="11"/>
  <c r="N1603" i="11"/>
  <c r="N1604" i="11"/>
  <c r="N1605" i="11"/>
  <c r="N1606" i="11"/>
  <c r="N1607" i="11"/>
  <c r="N1608" i="11"/>
  <c r="N1609" i="11"/>
  <c r="N1610" i="11"/>
  <c r="N1611" i="11"/>
  <c r="N1612" i="11"/>
  <c r="N1613" i="11"/>
  <c r="N1614" i="11"/>
  <c r="N1615" i="11"/>
  <c r="N1616" i="11"/>
  <c r="N1617" i="11"/>
  <c r="N1618" i="11"/>
  <c r="N1619" i="11"/>
  <c r="N1620" i="11"/>
  <c r="N1621" i="11"/>
  <c r="N1622" i="11"/>
  <c r="N1623" i="11"/>
  <c r="N1624" i="11"/>
  <c r="N1625" i="11"/>
  <c r="N1626" i="11"/>
  <c r="N1627" i="11"/>
  <c r="N1628" i="11"/>
  <c r="N1629" i="11"/>
  <c r="N1630" i="11"/>
  <c r="N1631" i="11"/>
  <c r="N1632" i="11"/>
  <c r="N1633" i="11"/>
  <c r="N1634" i="11"/>
  <c r="N1635" i="11"/>
  <c r="N1636" i="11"/>
  <c r="N1637" i="11"/>
  <c r="N1638" i="11"/>
  <c r="N1639" i="11"/>
  <c r="N1640" i="11"/>
  <c r="N1641" i="11"/>
  <c r="N1642" i="11"/>
  <c r="N1643" i="11"/>
  <c r="N1644" i="11"/>
  <c r="N1645" i="11"/>
  <c r="N1646" i="11"/>
  <c r="N1647" i="11"/>
  <c r="N1648" i="11"/>
  <c r="N1649" i="11"/>
  <c r="N1650" i="11"/>
  <c r="N1651" i="11"/>
  <c r="N1652" i="11"/>
  <c r="N1653" i="11"/>
  <c r="N1654" i="11"/>
  <c r="N1655" i="11"/>
  <c r="N1656" i="11"/>
  <c r="N1657" i="11"/>
  <c r="N1658" i="11"/>
  <c r="N1659" i="11"/>
  <c r="N1660" i="11"/>
  <c r="N1661" i="11"/>
  <c r="N1662" i="11"/>
  <c r="N1663" i="11"/>
  <c r="N1664" i="11"/>
  <c r="N1665" i="11"/>
  <c r="N1666" i="11"/>
  <c r="N1667" i="11"/>
  <c r="N1668" i="11"/>
  <c r="N1669" i="11"/>
  <c r="N1670" i="11"/>
  <c r="N1671" i="11"/>
  <c r="N1672" i="11"/>
  <c r="N1673" i="11"/>
  <c r="N1674" i="11"/>
  <c r="N1675" i="11"/>
  <c r="N1676" i="11"/>
  <c r="N1677" i="11"/>
  <c r="N1678" i="11"/>
  <c r="N1679" i="11"/>
  <c r="N1680" i="11"/>
  <c r="N1681" i="11"/>
  <c r="N1682" i="11"/>
  <c r="N1683" i="11"/>
  <c r="N1684" i="11"/>
  <c r="N1685" i="11"/>
  <c r="N1686" i="11"/>
  <c r="N1687" i="11"/>
  <c r="N1688" i="11"/>
  <c r="N1689" i="11"/>
  <c r="N1690" i="11"/>
  <c r="N1691" i="11"/>
  <c r="N1692" i="11"/>
  <c r="N1693" i="11"/>
  <c r="N1694" i="11"/>
  <c r="N1695" i="11"/>
  <c r="N1696" i="11"/>
  <c r="N1697" i="11"/>
  <c r="N1698" i="11"/>
  <c r="N1699" i="11"/>
  <c r="N1700" i="11"/>
  <c r="N1701" i="11"/>
  <c r="N1702" i="11"/>
  <c r="N1703" i="11"/>
  <c r="N1704" i="11"/>
  <c r="N1705" i="11"/>
  <c r="N1706" i="11"/>
  <c r="N1707" i="11"/>
  <c r="N1708" i="11"/>
  <c r="N1709" i="11"/>
  <c r="N1710" i="11"/>
  <c r="N1711" i="11"/>
  <c r="N1712" i="11"/>
  <c r="N1713" i="11"/>
  <c r="N1714" i="11"/>
  <c r="N1715" i="11"/>
  <c r="N1716" i="11"/>
  <c r="N1717" i="11"/>
  <c r="N1718" i="11"/>
  <c r="N1719" i="11"/>
  <c r="N1720" i="11"/>
  <c r="N1721" i="11"/>
  <c r="N1722" i="11"/>
  <c r="N1723" i="11"/>
  <c r="N1724" i="11"/>
  <c r="N1725" i="11"/>
  <c r="N1726" i="11"/>
  <c r="N1727" i="11"/>
  <c r="N1728" i="11"/>
  <c r="N1729" i="11"/>
  <c r="N1730" i="11"/>
  <c r="N1731" i="11"/>
  <c r="N1732" i="11"/>
  <c r="N1733" i="11"/>
  <c r="N1734" i="11"/>
  <c r="N1735" i="11"/>
  <c r="N1736" i="11"/>
  <c r="N1737" i="11"/>
  <c r="N1738" i="11"/>
  <c r="N1739" i="11"/>
  <c r="N1740" i="11"/>
  <c r="N1741" i="11"/>
  <c r="N1742" i="11"/>
  <c r="N1743" i="11"/>
  <c r="N1744" i="11"/>
  <c r="N1745" i="11"/>
  <c r="N1746" i="11"/>
  <c r="N1747" i="11"/>
  <c r="N1748" i="11"/>
  <c r="N1749" i="11"/>
  <c r="N1750" i="11"/>
  <c r="N1751" i="11"/>
  <c r="N1752" i="11"/>
  <c r="N1753" i="11"/>
  <c r="N1754" i="11"/>
  <c r="N1755" i="11"/>
  <c r="N1756" i="11"/>
  <c r="N1757" i="11"/>
  <c r="N1758" i="11"/>
  <c r="N1759" i="11"/>
  <c r="N1760" i="11"/>
  <c r="N1761" i="11"/>
  <c r="N1762" i="11"/>
  <c r="N1763" i="11"/>
  <c r="N1764" i="11"/>
  <c r="N1765" i="11"/>
  <c r="N1766" i="11"/>
  <c r="N1767" i="11"/>
  <c r="N1768" i="11"/>
  <c r="N1769" i="11"/>
  <c r="N1770" i="11"/>
  <c r="N1771" i="11"/>
  <c r="N1772" i="11"/>
  <c r="N1773" i="11"/>
  <c r="N1774" i="11"/>
  <c r="N1775" i="11"/>
  <c r="N1776" i="11"/>
  <c r="N1777" i="11"/>
  <c r="N1778" i="11"/>
  <c r="N1779" i="11"/>
  <c r="N1780" i="11"/>
  <c r="N1781" i="11"/>
  <c r="N1782" i="11"/>
  <c r="N1783" i="11"/>
  <c r="N1784" i="11"/>
  <c r="N1785" i="11"/>
  <c r="N1786" i="11"/>
  <c r="N1787" i="11"/>
  <c r="N1788" i="11"/>
  <c r="N1789" i="11"/>
  <c r="N1790" i="11"/>
  <c r="N1791" i="11"/>
  <c r="N1792" i="11"/>
  <c r="N1793" i="11"/>
  <c r="N1794" i="11"/>
  <c r="N1795" i="11"/>
  <c r="N1796" i="11"/>
  <c r="N1797" i="11"/>
  <c r="N1798" i="11"/>
  <c r="N1799" i="11"/>
  <c r="N1800" i="11"/>
  <c r="N1801" i="11"/>
  <c r="N1802" i="11"/>
  <c r="N1803" i="11"/>
  <c r="N1804" i="11"/>
  <c r="N1805" i="11"/>
  <c r="N1806" i="11"/>
  <c r="N1807" i="11"/>
  <c r="N1808" i="11"/>
  <c r="N1809" i="11"/>
  <c r="N1810" i="11"/>
  <c r="N1811" i="11"/>
  <c r="N1812" i="11"/>
  <c r="N1813" i="11"/>
  <c r="N1814" i="11"/>
  <c r="N1815" i="11"/>
  <c r="N1816" i="11"/>
  <c r="N1817" i="11"/>
  <c r="N1818" i="11"/>
  <c r="N1819" i="11"/>
  <c r="N1820" i="11"/>
  <c r="N1821" i="11"/>
  <c r="N1822" i="11"/>
  <c r="N1823" i="11"/>
  <c r="N1824" i="11"/>
  <c r="N1825" i="11"/>
  <c r="N1826" i="11"/>
  <c r="N1827" i="11"/>
  <c r="N1828" i="11"/>
  <c r="N1829" i="11"/>
  <c r="N1830" i="11"/>
  <c r="N1831" i="11"/>
  <c r="N1832" i="11"/>
  <c r="N1833" i="11"/>
  <c r="N1834" i="11"/>
  <c r="N1835" i="11"/>
  <c r="N1836" i="11"/>
  <c r="N1837" i="11"/>
  <c r="N1838" i="11"/>
  <c r="N1839" i="11"/>
  <c r="N1840" i="11"/>
  <c r="N1841" i="11"/>
  <c r="N1842" i="11"/>
  <c r="N1843" i="11"/>
  <c r="N1844" i="11"/>
  <c r="N1845" i="11"/>
  <c r="N1846" i="11"/>
  <c r="N1847" i="11"/>
  <c r="N1848" i="11"/>
  <c r="N1849" i="11"/>
  <c r="N1850" i="11"/>
  <c r="N1851" i="11"/>
  <c r="N1852" i="11"/>
  <c r="N1853" i="11"/>
  <c r="N1854" i="11"/>
  <c r="N1855" i="11"/>
  <c r="N1856" i="11"/>
  <c r="N1857" i="11"/>
  <c r="N1858" i="11"/>
  <c r="N1859" i="11"/>
  <c r="N1860" i="11"/>
  <c r="N1861" i="11"/>
  <c r="N1862" i="11"/>
  <c r="N1863" i="11"/>
  <c r="N1864" i="11"/>
  <c r="N1865" i="11"/>
  <c r="N1866" i="11"/>
  <c r="N1867" i="11"/>
  <c r="N1868" i="11"/>
  <c r="N1869" i="11"/>
  <c r="N1870" i="11"/>
  <c r="N1871" i="11"/>
  <c r="N1872" i="11"/>
  <c r="N1873" i="11"/>
  <c r="N1874" i="11"/>
  <c r="N1875" i="11"/>
  <c r="N1876" i="11"/>
  <c r="N1877" i="11"/>
  <c r="N1878" i="11"/>
  <c r="N1879" i="11"/>
  <c r="N1880" i="11"/>
  <c r="N1881" i="11"/>
  <c r="N1882" i="11"/>
  <c r="N1883" i="11"/>
  <c r="N1884" i="11"/>
  <c r="N1885" i="11"/>
  <c r="N1886" i="11"/>
  <c r="N1887" i="11"/>
  <c r="N1888" i="11"/>
  <c r="N1889" i="11"/>
  <c r="N1890" i="11"/>
  <c r="N1891" i="11"/>
  <c r="N1892" i="11"/>
  <c r="N1893" i="11"/>
  <c r="N1894" i="11"/>
  <c r="N1895" i="11"/>
  <c r="N1896" i="11"/>
  <c r="N1897" i="11"/>
  <c r="N1898" i="11"/>
  <c r="N1899" i="11"/>
  <c r="N1900" i="11"/>
  <c r="N1901" i="11"/>
  <c r="N1902" i="11"/>
  <c r="N1903" i="11"/>
  <c r="N1904" i="11"/>
  <c r="N1905" i="11"/>
  <c r="N1906" i="11"/>
  <c r="N1907" i="11"/>
  <c r="N1908" i="11"/>
  <c r="N1909" i="11"/>
  <c r="N1910" i="11"/>
  <c r="N1911" i="11"/>
  <c r="N1912" i="11"/>
  <c r="N1913" i="11"/>
  <c r="N1914" i="11"/>
  <c r="N1915" i="11"/>
  <c r="N1916" i="11"/>
  <c r="N1917" i="11"/>
  <c r="N1918" i="11"/>
  <c r="N1919" i="11"/>
  <c r="N1920" i="11"/>
  <c r="N1921" i="11"/>
  <c r="N1922" i="11"/>
  <c r="N1923" i="11"/>
  <c r="N1924" i="11"/>
  <c r="N1925" i="11"/>
  <c r="N1926" i="11"/>
  <c r="N1927" i="11"/>
  <c r="N1928" i="11"/>
  <c r="N1929" i="11"/>
  <c r="N1930" i="11"/>
  <c r="N1931" i="11"/>
  <c r="N1932" i="11"/>
  <c r="N1933" i="11"/>
  <c r="N1934" i="11"/>
  <c r="N1935" i="11"/>
  <c r="N1936" i="11"/>
  <c r="N1937" i="11"/>
  <c r="N1938" i="11"/>
  <c r="N1939" i="11"/>
  <c r="N1940" i="11"/>
  <c r="N1941" i="11"/>
  <c r="N1942" i="11"/>
  <c r="N1943" i="11"/>
  <c r="N1944" i="11"/>
  <c r="N1945" i="11"/>
  <c r="N1946" i="11"/>
  <c r="N1947" i="11"/>
  <c r="N1948" i="11"/>
  <c r="N1949" i="11"/>
  <c r="N1950" i="11"/>
  <c r="N1951" i="11"/>
  <c r="N1952" i="11"/>
  <c r="N1953" i="11"/>
  <c r="N1954" i="11"/>
  <c r="N1955" i="11"/>
  <c r="N1956" i="11"/>
  <c r="N1957" i="11"/>
  <c r="N1958" i="11"/>
  <c r="N1959" i="11"/>
  <c r="N1960" i="11"/>
  <c r="N1961" i="11"/>
  <c r="N1962" i="11"/>
  <c r="N1963" i="11"/>
  <c r="N1964" i="11"/>
  <c r="N1965" i="11"/>
  <c r="N1966" i="11"/>
  <c r="N1967" i="11"/>
  <c r="N1968" i="11"/>
  <c r="N1969" i="11"/>
  <c r="N1970" i="11"/>
  <c r="N1971" i="11"/>
  <c r="N1972" i="11"/>
  <c r="N1973" i="11"/>
  <c r="N1974" i="11"/>
  <c r="N1975" i="11"/>
  <c r="N1976" i="11"/>
  <c r="N1977" i="11"/>
  <c r="N1978" i="11"/>
  <c r="N1979" i="11"/>
  <c r="N1980" i="11"/>
  <c r="N1981" i="11"/>
  <c r="N1982" i="11"/>
  <c r="N1983" i="11"/>
  <c r="N1984" i="11"/>
  <c r="N1985" i="11"/>
  <c r="N1986" i="11"/>
  <c r="N1987" i="11"/>
  <c r="N1988" i="11"/>
  <c r="N1989" i="11"/>
  <c r="N1990" i="11"/>
  <c r="N1991" i="11"/>
  <c r="N1992" i="11"/>
  <c r="N1993" i="11"/>
  <c r="N1994" i="11"/>
  <c r="N1995" i="11"/>
  <c r="N1996" i="11"/>
  <c r="N1997" i="11"/>
  <c r="N1998" i="11"/>
  <c r="N1999" i="11"/>
  <c r="N2000" i="11"/>
  <c r="N2001" i="11"/>
  <c r="N2002" i="11"/>
  <c r="N2003" i="11"/>
  <c r="N2004" i="11"/>
  <c r="N2005" i="11"/>
  <c r="N2006" i="11"/>
  <c r="N2007" i="11"/>
  <c r="N2008" i="11"/>
  <c r="N2009" i="11"/>
  <c r="N2010" i="11"/>
  <c r="N2011" i="11"/>
  <c r="N2012" i="11"/>
  <c r="N2013" i="11"/>
  <c r="N2014" i="11"/>
  <c r="N2015" i="11"/>
  <c r="N2016" i="11"/>
  <c r="N2017" i="11"/>
  <c r="N2018" i="11"/>
  <c r="N2019" i="11"/>
  <c r="N2020" i="11"/>
  <c r="N2021" i="11"/>
  <c r="N2022" i="11"/>
  <c r="N2023" i="11"/>
  <c r="N2024" i="11"/>
  <c r="N2025" i="11"/>
  <c r="N2026" i="11"/>
  <c r="N2027" i="11"/>
  <c r="N2028" i="11"/>
  <c r="N2029" i="11"/>
  <c r="N2030" i="11"/>
  <c r="N2031" i="11"/>
  <c r="N2032" i="11"/>
  <c r="N2033" i="11"/>
  <c r="N2034" i="11"/>
  <c r="N2035" i="11"/>
  <c r="N2036" i="11"/>
  <c r="N2037" i="11"/>
  <c r="N2038" i="11"/>
  <c r="N2039" i="11"/>
  <c r="N2040" i="11"/>
  <c r="N2041" i="11"/>
  <c r="N2042" i="11"/>
  <c r="N2043" i="11"/>
  <c r="N2044" i="11"/>
  <c r="N2045" i="11"/>
  <c r="N2046" i="11"/>
  <c r="N2047" i="11"/>
  <c r="N2048" i="11"/>
  <c r="N2049" i="11"/>
  <c r="N2050" i="11"/>
  <c r="N2051" i="11"/>
  <c r="N2052" i="11"/>
  <c r="N2053" i="11"/>
  <c r="N2054" i="11"/>
  <c r="N2055" i="11"/>
  <c r="N2056" i="11"/>
  <c r="N2057" i="11"/>
  <c r="N2058" i="11"/>
  <c r="N2059" i="11"/>
  <c r="N2060" i="11"/>
  <c r="N2061" i="11"/>
  <c r="N2062" i="11"/>
  <c r="N2063" i="11"/>
  <c r="N2064" i="11"/>
  <c r="N2065" i="11"/>
  <c r="N2066" i="11"/>
  <c r="N2067" i="11"/>
  <c r="N2068" i="11"/>
  <c r="N2069" i="11"/>
  <c r="N2070" i="11"/>
  <c r="N2071" i="11"/>
  <c r="N2072" i="11"/>
  <c r="N2073" i="11"/>
  <c r="N2074" i="11"/>
  <c r="N2075" i="11"/>
  <c r="N2076" i="11"/>
  <c r="N2077" i="11"/>
  <c r="N2078" i="11"/>
  <c r="N2079" i="11"/>
  <c r="N2080" i="11"/>
  <c r="N2081" i="11"/>
  <c r="N2082" i="11"/>
  <c r="N2083" i="11"/>
  <c r="N2084" i="11"/>
  <c r="N2085" i="11"/>
  <c r="N2086" i="11"/>
  <c r="N2087" i="11"/>
  <c r="N2088" i="11"/>
  <c r="N2089" i="11"/>
  <c r="N2090" i="11"/>
  <c r="N2091" i="11"/>
  <c r="N2092" i="11"/>
  <c r="N2093" i="11"/>
  <c r="N2094" i="11"/>
  <c r="N2095" i="11"/>
  <c r="N2096" i="11"/>
  <c r="N2097" i="11"/>
  <c r="N2098" i="11"/>
  <c r="N2099" i="11"/>
  <c r="N2100" i="11"/>
  <c r="N2101" i="11"/>
  <c r="N2102" i="11"/>
  <c r="N2103" i="11"/>
  <c r="N2104" i="11"/>
  <c r="N2105" i="11"/>
  <c r="N2106" i="11"/>
  <c r="N2107" i="11"/>
  <c r="N2108" i="11"/>
  <c r="N2109" i="11"/>
  <c r="N2110" i="11"/>
  <c r="N2111" i="11"/>
  <c r="N2112" i="11"/>
  <c r="N2113" i="11"/>
  <c r="N2114" i="11"/>
  <c r="N2115" i="11"/>
  <c r="N2116" i="11"/>
  <c r="N2117" i="11"/>
  <c r="N2118" i="11"/>
  <c r="N2119" i="11"/>
  <c r="N2120" i="11"/>
  <c r="N2121" i="11"/>
  <c r="N2122" i="11"/>
  <c r="N2123" i="11"/>
  <c r="N2124" i="11"/>
  <c r="N2125" i="11"/>
  <c r="N2126" i="11"/>
  <c r="N2127" i="11"/>
  <c r="N2128" i="11"/>
  <c r="N2129" i="11"/>
  <c r="N2130" i="11"/>
  <c r="N2131" i="11"/>
  <c r="N2132" i="11"/>
  <c r="N2133" i="11"/>
  <c r="N2134" i="11"/>
  <c r="N2135" i="11"/>
  <c r="N2136" i="11"/>
  <c r="N2137" i="11"/>
  <c r="N2138" i="11"/>
  <c r="N2139" i="11"/>
  <c r="N2140" i="11"/>
  <c r="N2141" i="11"/>
  <c r="N2142" i="11"/>
  <c r="N2143" i="11"/>
  <c r="N2144" i="11"/>
  <c r="N2145" i="11"/>
  <c r="N2146" i="11"/>
  <c r="N2147" i="11"/>
  <c r="N2148" i="11"/>
  <c r="N2149" i="11"/>
  <c r="N2150" i="11"/>
  <c r="N2151" i="11"/>
  <c r="N2152" i="11"/>
  <c r="N2153" i="11"/>
  <c r="N2154" i="11"/>
  <c r="N2155" i="11"/>
  <c r="N2156" i="11"/>
  <c r="N2157" i="11"/>
  <c r="N2158" i="11"/>
  <c r="N2159" i="11"/>
  <c r="N2160" i="11"/>
  <c r="N2161" i="11"/>
  <c r="N2162" i="11"/>
  <c r="N2163" i="11"/>
  <c r="N2164" i="11"/>
  <c r="N2165" i="11"/>
  <c r="N2166" i="11"/>
  <c r="N2167" i="11"/>
  <c r="N2168" i="11"/>
  <c r="N2169" i="11"/>
  <c r="N2170" i="11"/>
  <c r="N2171" i="11"/>
  <c r="N2172" i="11"/>
  <c r="N2173" i="11"/>
  <c r="N2174" i="11"/>
  <c r="N2175" i="11"/>
  <c r="N2176" i="11"/>
  <c r="N2177" i="11"/>
  <c r="N2178" i="11"/>
  <c r="N2179" i="11"/>
  <c r="N2180" i="11"/>
  <c r="N2181" i="11"/>
  <c r="N2182" i="11"/>
  <c r="N2183" i="11"/>
  <c r="N2184" i="11"/>
  <c r="N2185" i="11"/>
  <c r="N2186" i="11"/>
  <c r="N2187" i="11"/>
  <c r="N2188" i="11"/>
  <c r="N2189" i="11"/>
  <c r="N2190" i="11"/>
  <c r="N2191" i="11"/>
  <c r="N2192" i="11"/>
  <c r="N2193" i="11"/>
  <c r="N2194" i="11"/>
  <c r="N2195" i="11"/>
  <c r="N2196" i="11"/>
  <c r="N2197" i="11"/>
  <c r="N2198" i="11"/>
  <c r="N2199" i="11"/>
  <c r="N2200" i="11"/>
  <c r="N2201" i="11"/>
  <c r="N2202" i="11"/>
  <c r="N2203" i="11"/>
  <c r="N2204" i="11"/>
  <c r="N2205" i="11"/>
  <c r="N2206" i="11"/>
  <c r="N2207" i="11"/>
  <c r="N2208" i="11"/>
  <c r="N2209" i="11"/>
  <c r="N2210" i="11"/>
  <c r="N2211" i="11"/>
  <c r="N2212" i="11"/>
  <c r="N2213" i="11"/>
  <c r="N2214" i="11"/>
  <c r="N2215" i="11"/>
  <c r="N2216" i="11"/>
  <c r="N2217" i="11"/>
  <c r="N2218" i="11"/>
  <c r="N2219" i="11"/>
  <c r="N2220" i="11"/>
  <c r="N2221" i="11"/>
  <c r="N2222" i="11"/>
  <c r="N2223" i="11"/>
  <c r="N2224" i="11"/>
  <c r="N2225" i="11"/>
  <c r="N2226" i="11"/>
  <c r="N2227" i="11"/>
  <c r="N2228" i="11"/>
  <c r="N2229" i="11"/>
  <c r="N2230" i="11"/>
  <c r="N2231" i="11"/>
  <c r="N2232" i="11"/>
  <c r="N2233" i="11"/>
  <c r="N2234" i="11"/>
  <c r="N2235" i="11"/>
  <c r="N2236" i="11"/>
  <c r="N2237" i="11"/>
  <c r="N2238" i="11"/>
  <c r="N2239" i="11"/>
  <c r="N2240" i="11"/>
  <c r="N2241" i="11"/>
  <c r="N2242" i="11"/>
  <c r="N2243" i="11"/>
  <c r="N2244" i="11"/>
  <c r="N2245" i="11"/>
  <c r="N2246" i="11"/>
  <c r="N2247" i="11"/>
  <c r="N2248" i="11"/>
  <c r="N2249" i="11"/>
  <c r="N2250" i="11"/>
  <c r="N2251" i="11"/>
  <c r="N2252" i="11"/>
  <c r="N2253" i="11"/>
  <c r="N2254" i="11"/>
  <c r="N2255" i="11"/>
  <c r="N2256" i="11"/>
  <c r="N2257" i="11"/>
  <c r="N2258" i="11"/>
  <c r="N2259" i="11"/>
  <c r="N2260" i="11"/>
  <c r="N2261" i="11"/>
  <c r="N2262" i="11"/>
  <c r="N2263" i="11"/>
  <c r="N2264" i="11"/>
  <c r="N2265" i="11"/>
  <c r="N2266" i="11"/>
  <c r="N2267" i="11"/>
  <c r="N2268" i="11"/>
  <c r="N2269" i="11"/>
  <c r="N2270" i="11"/>
  <c r="N2271" i="11"/>
  <c r="N2272" i="11"/>
  <c r="N2273" i="11"/>
  <c r="N2274" i="11"/>
  <c r="N2275" i="11"/>
  <c r="N2276" i="11"/>
  <c r="N2277" i="11"/>
  <c r="N2278" i="11"/>
  <c r="N2279" i="11"/>
  <c r="N2280" i="11"/>
  <c r="N2281" i="11"/>
  <c r="N2282" i="11"/>
  <c r="N2283" i="11"/>
  <c r="N2284" i="11"/>
  <c r="N2285" i="11"/>
  <c r="N2286" i="11"/>
  <c r="N2287" i="11"/>
  <c r="N2288" i="11"/>
  <c r="N2289" i="11"/>
  <c r="N2290" i="11"/>
  <c r="N2291" i="11"/>
  <c r="N2292" i="11"/>
  <c r="N2293" i="11"/>
  <c r="N2294" i="11"/>
  <c r="N2295" i="11"/>
  <c r="N2296" i="11"/>
  <c r="N2297" i="11"/>
  <c r="N2298" i="11"/>
  <c r="N2299" i="11"/>
  <c r="N2300" i="11"/>
  <c r="N2301" i="11"/>
  <c r="N2302" i="11"/>
  <c r="N2303" i="11"/>
  <c r="N2304" i="11"/>
  <c r="N2305" i="11"/>
  <c r="N2306" i="11"/>
  <c r="N2307" i="11"/>
  <c r="N2308" i="11"/>
  <c r="N2309" i="11"/>
  <c r="N2310" i="11"/>
  <c r="N2311" i="11"/>
  <c r="N2312" i="11"/>
  <c r="N2313" i="11"/>
  <c r="N2314" i="11"/>
  <c r="N2315" i="11"/>
  <c r="N2316" i="11"/>
  <c r="N2317" i="11"/>
  <c r="N2318" i="11"/>
  <c r="N2319" i="11"/>
  <c r="N2320" i="11"/>
  <c r="N2321" i="11"/>
  <c r="N2322" i="11"/>
  <c r="N2323" i="11"/>
  <c r="N2324" i="11"/>
  <c r="N2325" i="11"/>
  <c r="N2326" i="11"/>
  <c r="N2327" i="11"/>
  <c r="N2328" i="11"/>
  <c r="N2329" i="11"/>
  <c r="N2330" i="11"/>
  <c r="N2331" i="11"/>
  <c r="N2332" i="11"/>
  <c r="N2333" i="11"/>
  <c r="N2334" i="11"/>
  <c r="N2335" i="11"/>
  <c r="N2336" i="11"/>
  <c r="N2337" i="11"/>
  <c r="N2338" i="11"/>
  <c r="N2339" i="11"/>
  <c r="N2340" i="11"/>
  <c r="N2341" i="11"/>
  <c r="N2342" i="11"/>
  <c r="N2343" i="11"/>
  <c r="N2344" i="11"/>
  <c r="N2345" i="11"/>
  <c r="N2346" i="11"/>
  <c r="N2347" i="11"/>
  <c r="N2348" i="11"/>
  <c r="N2349" i="11"/>
  <c r="N2350" i="11"/>
  <c r="N2351" i="11"/>
  <c r="N2352" i="11"/>
  <c r="N2353" i="11"/>
  <c r="N2354" i="11"/>
  <c r="N2355" i="11"/>
  <c r="N2356" i="11"/>
  <c r="N2357" i="11"/>
  <c r="N2358" i="11"/>
  <c r="N2359" i="11"/>
  <c r="N2360" i="11"/>
  <c r="N2361" i="11"/>
  <c r="N2362" i="11"/>
  <c r="N2363" i="11"/>
  <c r="N2364" i="11"/>
  <c r="N2365" i="11"/>
  <c r="N2366" i="11"/>
  <c r="N2367" i="11"/>
  <c r="N2368" i="11"/>
  <c r="N2369" i="11"/>
  <c r="N2370" i="11"/>
  <c r="N2371" i="11"/>
  <c r="N2372" i="11"/>
  <c r="N2373" i="11"/>
  <c r="N2374" i="11"/>
  <c r="N2375" i="11"/>
  <c r="N2376" i="11"/>
  <c r="N2377" i="11"/>
  <c r="N2378" i="11"/>
  <c r="N2379" i="11"/>
  <c r="N2380" i="11"/>
  <c r="N2381" i="11"/>
  <c r="N2382" i="11"/>
  <c r="N2383" i="11"/>
  <c r="N2384" i="11"/>
  <c r="N2385" i="11"/>
  <c r="N2386" i="11"/>
  <c r="N2387" i="11"/>
  <c r="N2388" i="11"/>
  <c r="N2389" i="11"/>
  <c r="N2390" i="11"/>
  <c r="N2391" i="11"/>
  <c r="N2392" i="11"/>
  <c r="N2393" i="11"/>
  <c r="N2394" i="11"/>
  <c r="N2395" i="11"/>
  <c r="N2396" i="11"/>
  <c r="N2397" i="11"/>
  <c r="N2398" i="11"/>
  <c r="N2399" i="11"/>
  <c r="N2400" i="11"/>
  <c r="N2401" i="11"/>
  <c r="N2402" i="11"/>
  <c r="N2403" i="11"/>
  <c r="N2404" i="11"/>
  <c r="N2405" i="11"/>
  <c r="N2406" i="11"/>
  <c r="N2407" i="11"/>
  <c r="N2408" i="11"/>
  <c r="N2409" i="11"/>
  <c r="N2410" i="11"/>
  <c r="N2411" i="11"/>
  <c r="N2412" i="11"/>
  <c r="N2413" i="11"/>
  <c r="N2414" i="11"/>
  <c r="N2415" i="11"/>
  <c r="N2416" i="11"/>
  <c r="N2417" i="11"/>
  <c r="N2418" i="11"/>
  <c r="N2419" i="11"/>
  <c r="N2420" i="11"/>
  <c r="N2421" i="11"/>
  <c r="N2422" i="11"/>
  <c r="N2423" i="11"/>
  <c r="N2424" i="11"/>
  <c r="N2425" i="11"/>
  <c r="N2426" i="11"/>
  <c r="N2427" i="11"/>
  <c r="N2428" i="11"/>
  <c r="N2429" i="11"/>
  <c r="N2430" i="11"/>
  <c r="N2431" i="11"/>
  <c r="N2432" i="11"/>
  <c r="N2433" i="11"/>
  <c r="N2434" i="11"/>
  <c r="N2435" i="11"/>
  <c r="N2436" i="11"/>
  <c r="N2437" i="11"/>
  <c r="N2438" i="11"/>
  <c r="N2439" i="11"/>
  <c r="N2440" i="11"/>
  <c r="N2441" i="11"/>
  <c r="N2442" i="11"/>
  <c r="N2443" i="11"/>
  <c r="N2444" i="11"/>
  <c r="N2445" i="11"/>
  <c r="N2446" i="11"/>
  <c r="N2447" i="11"/>
  <c r="N2448" i="11"/>
  <c r="N2449" i="11"/>
  <c r="N2450" i="11"/>
  <c r="N2451" i="11"/>
  <c r="N2452" i="11"/>
  <c r="N2453" i="11"/>
  <c r="N2454" i="11"/>
  <c r="N2455" i="11"/>
  <c r="N2456" i="11"/>
  <c r="N2457" i="11"/>
  <c r="N2458" i="11"/>
  <c r="N2459" i="11"/>
  <c r="N2460" i="11"/>
  <c r="N2461" i="11"/>
  <c r="N2462" i="11"/>
  <c r="N2463" i="11"/>
  <c r="N2464" i="11"/>
  <c r="N2465" i="11"/>
  <c r="N2466" i="11"/>
  <c r="N2467" i="11"/>
  <c r="N2468" i="11"/>
  <c r="N2469" i="11"/>
  <c r="N2470" i="11"/>
  <c r="N2471" i="11"/>
  <c r="N2472" i="11"/>
  <c r="N2473" i="11"/>
  <c r="N2474" i="11"/>
  <c r="N2475" i="11"/>
  <c r="N2476" i="11"/>
  <c r="N2477" i="11"/>
  <c r="N2478" i="11"/>
  <c r="N2479" i="11"/>
  <c r="N2480" i="11"/>
  <c r="N2481" i="11"/>
  <c r="N2482" i="11"/>
  <c r="N2483" i="11"/>
  <c r="N2484" i="11"/>
  <c r="N2485" i="11"/>
  <c r="N2486" i="11"/>
  <c r="N2487" i="11"/>
  <c r="N2488" i="11"/>
  <c r="N2489" i="11"/>
  <c r="N2490" i="11"/>
  <c r="N2491" i="11"/>
  <c r="N2492" i="11"/>
  <c r="N2493" i="11"/>
  <c r="N2494" i="11"/>
  <c r="N2495" i="11"/>
  <c r="N2496" i="11"/>
  <c r="N2497" i="11"/>
  <c r="N2498" i="11"/>
  <c r="N2499" i="11"/>
  <c r="N2500" i="11"/>
  <c r="N2501" i="11"/>
  <c r="N2502" i="11"/>
  <c r="N2503" i="11"/>
  <c r="N2504" i="11"/>
  <c r="N2505" i="11"/>
  <c r="N2506" i="11"/>
  <c r="N2507" i="11"/>
  <c r="N2508" i="11"/>
  <c r="N2509" i="11"/>
  <c r="N2510" i="11"/>
  <c r="N2511" i="11"/>
  <c r="N2512" i="11"/>
  <c r="N2513" i="11"/>
  <c r="N2514" i="11"/>
  <c r="N2515" i="11"/>
  <c r="N2516" i="11"/>
  <c r="N2517" i="11"/>
  <c r="N2518" i="11"/>
  <c r="N2519" i="11"/>
  <c r="N2520" i="11"/>
  <c r="N2521" i="11"/>
  <c r="N2522" i="11"/>
  <c r="N2523" i="11"/>
  <c r="N2524" i="11"/>
  <c r="N2525" i="11"/>
  <c r="N2526" i="11"/>
  <c r="N2527" i="11"/>
  <c r="N2528" i="11"/>
  <c r="N2529" i="11"/>
  <c r="N2530" i="11"/>
  <c r="N2531" i="11"/>
  <c r="N2532" i="11"/>
  <c r="N2533" i="11"/>
  <c r="N2534" i="11"/>
  <c r="N2535" i="11"/>
  <c r="N2536" i="11"/>
  <c r="N2537" i="11"/>
  <c r="N2538" i="11"/>
  <c r="N2539" i="11"/>
  <c r="N2540" i="11"/>
  <c r="N2541" i="11"/>
  <c r="N2542" i="11"/>
  <c r="N2543" i="11"/>
  <c r="N2544" i="11"/>
  <c r="N2545" i="11"/>
  <c r="N2546" i="11"/>
  <c r="N2547" i="11"/>
  <c r="N2548" i="11"/>
  <c r="N2549" i="11"/>
  <c r="N2550" i="11"/>
  <c r="N2551" i="11"/>
  <c r="N2552" i="11"/>
  <c r="N2553" i="11"/>
  <c r="N2554" i="11"/>
  <c r="N2555" i="11"/>
  <c r="N2556" i="11"/>
  <c r="N2557" i="11"/>
  <c r="N2558" i="11"/>
  <c r="N2559" i="11"/>
  <c r="N2560" i="11"/>
  <c r="N2561" i="11"/>
  <c r="N2562" i="11"/>
  <c r="N2563" i="11"/>
  <c r="N2564" i="11"/>
  <c r="N2565" i="11"/>
  <c r="N2566" i="11"/>
  <c r="N2567" i="11"/>
  <c r="N2568" i="11"/>
  <c r="N2569" i="11"/>
  <c r="N2570" i="11"/>
  <c r="N2571" i="11"/>
  <c r="N2572" i="11"/>
  <c r="N2573" i="11"/>
  <c r="N2574" i="11"/>
  <c r="N2575" i="11"/>
  <c r="N2576" i="11"/>
  <c r="N2577" i="11"/>
  <c r="N2578" i="11"/>
  <c r="N2579" i="11"/>
  <c r="N2580" i="11"/>
  <c r="N2581" i="11"/>
  <c r="N2582" i="11"/>
  <c r="N2583" i="11"/>
  <c r="N2584" i="11"/>
  <c r="N2585" i="11"/>
  <c r="N2586" i="11"/>
  <c r="N2587" i="11"/>
  <c r="N2588" i="11"/>
  <c r="N2589" i="11"/>
  <c r="N2590" i="11"/>
  <c r="N2591" i="11"/>
  <c r="N2592" i="11"/>
  <c r="N2593" i="11"/>
  <c r="N2594" i="11"/>
  <c r="N2595" i="11"/>
  <c r="N2596" i="11"/>
  <c r="N2597" i="11"/>
  <c r="N2598" i="11"/>
  <c r="N2599" i="11"/>
  <c r="N2600" i="11"/>
  <c r="N2601" i="11"/>
  <c r="N2602" i="11"/>
  <c r="N2603" i="11"/>
  <c r="N2604" i="11"/>
  <c r="N2605" i="11"/>
  <c r="N2606" i="11"/>
  <c r="N2607" i="11"/>
  <c r="N2608" i="11"/>
  <c r="N2609" i="11"/>
  <c r="N2610" i="11"/>
  <c r="N2611" i="11"/>
  <c r="N2612" i="11"/>
  <c r="N2613" i="11"/>
  <c r="N2614" i="11"/>
  <c r="N2615" i="11"/>
  <c r="N2616" i="11"/>
  <c r="N2617" i="11"/>
  <c r="N2618" i="11"/>
  <c r="N2619" i="11"/>
  <c r="N2620" i="11"/>
  <c r="N2621" i="11"/>
  <c r="N2622" i="11"/>
  <c r="N2623" i="11"/>
  <c r="N2624" i="11"/>
  <c r="N2625" i="11"/>
  <c r="N2626" i="11"/>
  <c r="N2627" i="11"/>
  <c r="N2628" i="11"/>
  <c r="N2629" i="11"/>
  <c r="N2630" i="11"/>
  <c r="N2631" i="11"/>
  <c r="N2632" i="11"/>
  <c r="N2633" i="11"/>
  <c r="N2634" i="11"/>
  <c r="N2635" i="11"/>
  <c r="N2636" i="11"/>
  <c r="N2637" i="11"/>
  <c r="N2638" i="11"/>
  <c r="N2639" i="11"/>
  <c r="N2640" i="11"/>
  <c r="N2641" i="11"/>
  <c r="N2642" i="11"/>
  <c r="N2643" i="11"/>
  <c r="N2644" i="11"/>
  <c r="N2645" i="11"/>
  <c r="N2646" i="11"/>
  <c r="N2647" i="11"/>
  <c r="N2648" i="11"/>
  <c r="N2649" i="11"/>
  <c r="N2650" i="11"/>
  <c r="N2651" i="11"/>
  <c r="N2652" i="11"/>
  <c r="N2653" i="11"/>
  <c r="N2654" i="11"/>
  <c r="N2655" i="11"/>
  <c r="N2656" i="11"/>
  <c r="N2657" i="11"/>
  <c r="N2658" i="11"/>
  <c r="N2659" i="11"/>
  <c r="N2660" i="11"/>
  <c r="N2661" i="11"/>
  <c r="N2662" i="11"/>
  <c r="N2663" i="11"/>
  <c r="N2664" i="11"/>
  <c r="N2665" i="11"/>
  <c r="N2666" i="11"/>
  <c r="N2667" i="11"/>
  <c r="N2668" i="11"/>
  <c r="N2669" i="11"/>
  <c r="N2670" i="11"/>
  <c r="N2671" i="11"/>
  <c r="N2672" i="11"/>
  <c r="N2673" i="11"/>
  <c r="N2674" i="11"/>
  <c r="N2675" i="11"/>
  <c r="N2676" i="11"/>
  <c r="N2677" i="11"/>
  <c r="N2678" i="11"/>
  <c r="N2679" i="11"/>
  <c r="N2680" i="11"/>
  <c r="N2681" i="11"/>
  <c r="N2682" i="11"/>
  <c r="N2683" i="11"/>
  <c r="N2684" i="11"/>
  <c r="N2685" i="11"/>
  <c r="N2686" i="11"/>
  <c r="N2687" i="11"/>
  <c r="N2688" i="11"/>
  <c r="N2689" i="11"/>
  <c r="N2690" i="11"/>
  <c r="N2691" i="11"/>
  <c r="N2692" i="11"/>
  <c r="N2693" i="11"/>
  <c r="N2694" i="11"/>
  <c r="N2695" i="11"/>
  <c r="N2696" i="11"/>
  <c r="N2697" i="11"/>
  <c r="N2698" i="11"/>
  <c r="N2699" i="11"/>
  <c r="N2700" i="11"/>
  <c r="N2701" i="11"/>
  <c r="N2702" i="11"/>
  <c r="N2703" i="11"/>
  <c r="N2704" i="11"/>
  <c r="N2705" i="11"/>
  <c r="N2706" i="11"/>
  <c r="N2707" i="11"/>
  <c r="N2708" i="11"/>
  <c r="N2709" i="11"/>
  <c r="N2710" i="11"/>
  <c r="N2711" i="11"/>
  <c r="N2712" i="11"/>
  <c r="N2713" i="11"/>
  <c r="N2714" i="11"/>
  <c r="N2715" i="11"/>
  <c r="N2716" i="11"/>
  <c r="N2717" i="11"/>
  <c r="N2718" i="11"/>
  <c r="N2719" i="11"/>
  <c r="N2720" i="11"/>
  <c r="N2721" i="11"/>
  <c r="N2722" i="11"/>
  <c r="N2723" i="11"/>
  <c r="N2724" i="11"/>
  <c r="N2725" i="11"/>
  <c r="N2726" i="11"/>
  <c r="N2727" i="11"/>
  <c r="N2728" i="11"/>
  <c r="N2729" i="11"/>
  <c r="N2730" i="11"/>
  <c r="N2731" i="11"/>
  <c r="N2732" i="11"/>
  <c r="N2733" i="11"/>
  <c r="N2734" i="11"/>
  <c r="N2735" i="11"/>
  <c r="N2736" i="11"/>
  <c r="N2737" i="11"/>
  <c r="N2738" i="11"/>
  <c r="N2739" i="11"/>
  <c r="N2740" i="11"/>
  <c r="N2741" i="11"/>
  <c r="N2742" i="11"/>
  <c r="N2743" i="11"/>
  <c r="N2744" i="11"/>
  <c r="N2745" i="11"/>
  <c r="N2746" i="11"/>
  <c r="N2747" i="11"/>
  <c r="N2748" i="11"/>
  <c r="N2749" i="11"/>
  <c r="N2750" i="11"/>
  <c r="N2751" i="11"/>
  <c r="N2752" i="11"/>
  <c r="N2753" i="11"/>
  <c r="N2754" i="11"/>
  <c r="N2755" i="11"/>
  <c r="N2756" i="11"/>
  <c r="N2757" i="11"/>
  <c r="N2758" i="11"/>
  <c r="N2759" i="11"/>
  <c r="N2760" i="11"/>
  <c r="N2761" i="11"/>
  <c r="N2762" i="11"/>
  <c r="N2763" i="11"/>
  <c r="N2764" i="11"/>
  <c r="N2765" i="11"/>
  <c r="N2766" i="11"/>
  <c r="N2767" i="11"/>
  <c r="N2768" i="11"/>
  <c r="N2769" i="11"/>
  <c r="N2770" i="11"/>
  <c r="N2771" i="11"/>
  <c r="N2772" i="11"/>
  <c r="N2773" i="11"/>
  <c r="N2774" i="11"/>
  <c r="N2775" i="11"/>
  <c r="N2776" i="11"/>
  <c r="N2777" i="11"/>
  <c r="N2778" i="11"/>
  <c r="N2779" i="11"/>
  <c r="N2780" i="11"/>
  <c r="N2781" i="11"/>
  <c r="N2782" i="11"/>
  <c r="N2783" i="11"/>
  <c r="N2784" i="11"/>
  <c r="N2785" i="11"/>
  <c r="N2786" i="11"/>
  <c r="N2787" i="11"/>
  <c r="N2788" i="11"/>
  <c r="N2789" i="11"/>
  <c r="N2790" i="11"/>
  <c r="N2791" i="11"/>
  <c r="N2792" i="11"/>
  <c r="N2793" i="11"/>
  <c r="N2794" i="11"/>
  <c r="N2795" i="11"/>
  <c r="N2796" i="11"/>
  <c r="N2797" i="11"/>
  <c r="N2798" i="11"/>
  <c r="N2799" i="11"/>
  <c r="N2800" i="11"/>
  <c r="N2801" i="11"/>
  <c r="N2802" i="11"/>
  <c r="N2803" i="11"/>
  <c r="N2804" i="11"/>
  <c r="N2805" i="11"/>
  <c r="N2806" i="11"/>
  <c r="N2807" i="11"/>
  <c r="N2808" i="11"/>
  <c r="N2809" i="11"/>
  <c r="N2810" i="11"/>
  <c r="N2811" i="11"/>
  <c r="N2812" i="11"/>
  <c r="N2813" i="11"/>
  <c r="N2814" i="11"/>
  <c r="N2815" i="11"/>
  <c r="N2816" i="11"/>
  <c r="N2817" i="11"/>
  <c r="N2818" i="11"/>
  <c r="N2819" i="11"/>
  <c r="N2820" i="11"/>
  <c r="N2821" i="11"/>
  <c r="N2822" i="11"/>
  <c r="N2823" i="11"/>
  <c r="N2824" i="11"/>
  <c r="N2825" i="11"/>
  <c r="N2826" i="11"/>
  <c r="N2827" i="11"/>
  <c r="N2828" i="11"/>
  <c r="N2829" i="11"/>
  <c r="N2830" i="11"/>
  <c r="N2831" i="11"/>
  <c r="N2832" i="11"/>
  <c r="N2833" i="11"/>
  <c r="N2834" i="11"/>
  <c r="N2835" i="11"/>
  <c r="N2836" i="11"/>
  <c r="N2837" i="11"/>
  <c r="N2838" i="11"/>
  <c r="N2839" i="11"/>
  <c r="N2840" i="11"/>
  <c r="N2841" i="11"/>
  <c r="N2842" i="11"/>
  <c r="N2843" i="11"/>
  <c r="N2844" i="11"/>
  <c r="N2845" i="11"/>
  <c r="N2846" i="11"/>
  <c r="N2847" i="11"/>
  <c r="N2848" i="11"/>
  <c r="N2849" i="11"/>
  <c r="N2850" i="11"/>
  <c r="N2851" i="11"/>
  <c r="N2852" i="11"/>
  <c r="N2853" i="11"/>
  <c r="N2854" i="11"/>
  <c r="N2855" i="11"/>
  <c r="N2856" i="11"/>
  <c r="N2857" i="11"/>
  <c r="N2858" i="11"/>
  <c r="N2859" i="11"/>
  <c r="N2860" i="11"/>
  <c r="N2861" i="11"/>
  <c r="N2862" i="11"/>
  <c r="N2863" i="11"/>
  <c r="N2864" i="11"/>
  <c r="N2865" i="11"/>
  <c r="N2866" i="11"/>
  <c r="N2867" i="11"/>
  <c r="N2868" i="11"/>
  <c r="N2869" i="11"/>
  <c r="N2870" i="11"/>
  <c r="N2871" i="11"/>
  <c r="N2872" i="11"/>
  <c r="N2873" i="11"/>
  <c r="N2874" i="11"/>
  <c r="N2875" i="11"/>
  <c r="N2876" i="11"/>
  <c r="N2877" i="11"/>
  <c r="N2878" i="11"/>
  <c r="N2879" i="11"/>
  <c r="N2880" i="11"/>
  <c r="N2881" i="11"/>
  <c r="N2882" i="11"/>
  <c r="N2883" i="11"/>
  <c r="N2884" i="11"/>
  <c r="N2885" i="11"/>
  <c r="N2886" i="11"/>
  <c r="N2887" i="11"/>
  <c r="N2888" i="11"/>
  <c r="N2889" i="11"/>
  <c r="N2890" i="11"/>
  <c r="N2891" i="11"/>
  <c r="N2892" i="11"/>
  <c r="N2893" i="11"/>
  <c r="N2894" i="11"/>
  <c r="N2895" i="11"/>
  <c r="N2896" i="11"/>
  <c r="N2897" i="11"/>
  <c r="N2898" i="11"/>
  <c r="N2899" i="11"/>
  <c r="N2900" i="11"/>
  <c r="N2901" i="11"/>
  <c r="N2902" i="11"/>
  <c r="N2903" i="11"/>
  <c r="N2904" i="11"/>
  <c r="N2905" i="11"/>
  <c r="N2906" i="11"/>
  <c r="N2907" i="11"/>
  <c r="N2908" i="11"/>
  <c r="N2909" i="11"/>
  <c r="N2910" i="11"/>
  <c r="N2911" i="11"/>
  <c r="N2912" i="11"/>
  <c r="N2913" i="11"/>
  <c r="N2914" i="11"/>
  <c r="N2915" i="11"/>
  <c r="N2916" i="11"/>
  <c r="N2917" i="11"/>
  <c r="N2918" i="11"/>
  <c r="N2919" i="11"/>
  <c r="N2920" i="11"/>
  <c r="N2921" i="11"/>
  <c r="N2922" i="11"/>
  <c r="N2923" i="11"/>
  <c r="N2924" i="11"/>
  <c r="N2925" i="11"/>
  <c r="N2926" i="11"/>
  <c r="N2927" i="11"/>
  <c r="N2928" i="11"/>
  <c r="N2929" i="11"/>
  <c r="N2930" i="11"/>
  <c r="N2931" i="11"/>
  <c r="N2932" i="11"/>
  <c r="N2933" i="11"/>
  <c r="N2934" i="11"/>
  <c r="N2935" i="11"/>
  <c r="N2936" i="11"/>
  <c r="N2937" i="11"/>
  <c r="N2938" i="11"/>
  <c r="N2939" i="11"/>
  <c r="N2940" i="11"/>
  <c r="N2941" i="11"/>
  <c r="N2942" i="11"/>
  <c r="N2943" i="11"/>
  <c r="N2944" i="11"/>
  <c r="N2945" i="11"/>
  <c r="N2946" i="11"/>
  <c r="N2947" i="11"/>
  <c r="N2948" i="11"/>
  <c r="N2949" i="11"/>
  <c r="N2950" i="11"/>
  <c r="N2951" i="11"/>
  <c r="N2952" i="11"/>
  <c r="N2953" i="11"/>
  <c r="N2954" i="11"/>
  <c r="N2955" i="11"/>
  <c r="N2956" i="11"/>
  <c r="N2957" i="11"/>
  <c r="N2958" i="11"/>
  <c r="N2959" i="11"/>
  <c r="N2960" i="11"/>
  <c r="N2961" i="11"/>
  <c r="N2962" i="11"/>
  <c r="N2963" i="11"/>
  <c r="N2964" i="11"/>
  <c r="N2965" i="11"/>
  <c r="N2966" i="11"/>
  <c r="N2967" i="11"/>
  <c r="N2968" i="11"/>
  <c r="N2969" i="11"/>
  <c r="N2970" i="11"/>
  <c r="N2971" i="11"/>
  <c r="N2972" i="11"/>
  <c r="N2973" i="11"/>
  <c r="N2974" i="11"/>
  <c r="N2975" i="11"/>
  <c r="N2976" i="11"/>
  <c r="N2977" i="11"/>
  <c r="N2978" i="11"/>
  <c r="N2979" i="11"/>
  <c r="N2980" i="11"/>
  <c r="N2981" i="11"/>
  <c r="N2982" i="11"/>
  <c r="N2983" i="11"/>
  <c r="N2984" i="11"/>
  <c r="N2985" i="11"/>
  <c r="N2986" i="11"/>
  <c r="N2987" i="11"/>
  <c r="N2988" i="11"/>
  <c r="N2989" i="11"/>
  <c r="N2990" i="11"/>
  <c r="N2991" i="11"/>
  <c r="N2992" i="11"/>
  <c r="N2993" i="11"/>
  <c r="N2994" i="11"/>
  <c r="N2995" i="11"/>
  <c r="N2996" i="11"/>
  <c r="N2997" i="11"/>
  <c r="N2998" i="11"/>
  <c r="N2999" i="11"/>
  <c r="N3000" i="11"/>
  <c r="N3001" i="11"/>
  <c r="N3002" i="11"/>
  <c r="N3003" i="11"/>
  <c r="N3004" i="11"/>
  <c r="N3005" i="11"/>
  <c r="N3006" i="11"/>
  <c r="N3007" i="11"/>
  <c r="N3008" i="11"/>
  <c r="N3009" i="11"/>
  <c r="N3010" i="11"/>
  <c r="N3011" i="11"/>
  <c r="N3012" i="11"/>
  <c r="N3013" i="11"/>
  <c r="N3014" i="11"/>
  <c r="N3015" i="11"/>
  <c r="N3016" i="11"/>
  <c r="N3017" i="11"/>
  <c r="N3018" i="11"/>
  <c r="N3019" i="11"/>
  <c r="N3020" i="11"/>
  <c r="N3021" i="11"/>
  <c r="N3022" i="11"/>
  <c r="N3023" i="11"/>
  <c r="N3024" i="11"/>
  <c r="N3025" i="11"/>
  <c r="N3026" i="11"/>
  <c r="N3027" i="11"/>
  <c r="N3028" i="11"/>
  <c r="N3029" i="11"/>
  <c r="N3030" i="11"/>
  <c r="N3031" i="11"/>
  <c r="N3032" i="11"/>
  <c r="N3033" i="11"/>
  <c r="N3034" i="11"/>
  <c r="N3035" i="11"/>
  <c r="N3036" i="11"/>
  <c r="N3037" i="11"/>
  <c r="N3038" i="11"/>
  <c r="N3039" i="11"/>
  <c r="N3040" i="11"/>
  <c r="N3041" i="11"/>
  <c r="N3042" i="11"/>
  <c r="N3043" i="11"/>
  <c r="N3044" i="11"/>
  <c r="N3045" i="11"/>
  <c r="N3046" i="11"/>
  <c r="N3047" i="11"/>
  <c r="N3048" i="11"/>
  <c r="N3049" i="11"/>
  <c r="N3050" i="11"/>
  <c r="N3051" i="11"/>
  <c r="N3052" i="11"/>
  <c r="N3053" i="11"/>
  <c r="N3054" i="11"/>
  <c r="N3055" i="11"/>
  <c r="N3056" i="11"/>
  <c r="N3057" i="11"/>
  <c r="N3058" i="11"/>
  <c r="N3059" i="11"/>
  <c r="N3060" i="11"/>
  <c r="N3061" i="11"/>
  <c r="N3062" i="11"/>
  <c r="N3063" i="11"/>
  <c r="N3064" i="11"/>
  <c r="N3065" i="11"/>
  <c r="N3066" i="11"/>
  <c r="N3067" i="11"/>
  <c r="N3068" i="11"/>
  <c r="N3069" i="11"/>
  <c r="N3070" i="11"/>
  <c r="N3071" i="11"/>
  <c r="N3072" i="11"/>
  <c r="N3073" i="11"/>
  <c r="N3074" i="11"/>
  <c r="N3075" i="11"/>
  <c r="N3076" i="11"/>
  <c r="N3077" i="11"/>
  <c r="N3078" i="11"/>
  <c r="N3079" i="11"/>
  <c r="N3080" i="11"/>
  <c r="N3081" i="11"/>
  <c r="N3082" i="11"/>
  <c r="N3083" i="11"/>
  <c r="N3084" i="11"/>
  <c r="N3085" i="11"/>
  <c r="N3086" i="11"/>
  <c r="N3087" i="11"/>
  <c r="N3088" i="11"/>
  <c r="N3089" i="11"/>
  <c r="N3090" i="11"/>
  <c r="N3091" i="11"/>
  <c r="N3092" i="11"/>
  <c r="N3093" i="11"/>
  <c r="N3094" i="11"/>
  <c r="N3095" i="11"/>
  <c r="N3096" i="11"/>
  <c r="N3097" i="11"/>
  <c r="N3098" i="11"/>
  <c r="N3099" i="11"/>
  <c r="N3100" i="11"/>
  <c r="N3101" i="11"/>
  <c r="N3102" i="11"/>
  <c r="N3103" i="11"/>
  <c r="N3104" i="11"/>
  <c r="N3105" i="11"/>
  <c r="N3106" i="11"/>
  <c r="N3107" i="11"/>
  <c r="N3108" i="11"/>
  <c r="N3109" i="11"/>
  <c r="N3110" i="11"/>
  <c r="N3111" i="11"/>
  <c r="N3112" i="11"/>
  <c r="N3113" i="11"/>
  <c r="N3114" i="11"/>
  <c r="N3115" i="11"/>
  <c r="N3116" i="11"/>
  <c r="N3117" i="11"/>
  <c r="N3118" i="11"/>
  <c r="N3119" i="11"/>
  <c r="N3120" i="11"/>
  <c r="N3121" i="11"/>
  <c r="N3122" i="11"/>
  <c r="N3123" i="11"/>
  <c r="N3124" i="11"/>
  <c r="N3125" i="11"/>
  <c r="N3126" i="11"/>
  <c r="N3127" i="11"/>
  <c r="N3128" i="11"/>
  <c r="N3129" i="11"/>
  <c r="N3130" i="11"/>
  <c r="N3131" i="11"/>
  <c r="N3132" i="11"/>
  <c r="N3133" i="11"/>
  <c r="N3134" i="11"/>
  <c r="N3135" i="11"/>
  <c r="N3136" i="11"/>
  <c r="N3137" i="11"/>
  <c r="N3138" i="11"/>
  <c r="N3139" i="11"/>
  <c r="N3140" i="11"/>
  <c r="N3141" i="11"/>
  <c r="N3142" i="11"/>
  <c r="N3143" i="11"/>
  <c r="N3144" i="11"/>
  <c r="N3145" i="11"/>
  <c r="N3146" i="11"/>
  <c r="N3147" i="11"/>
  <c r="N3148" i="11"/>
  <c r="N3149" i="11"/>
  <c r="N3150" i="11"/>
  <c r="N3151" i="11"/>
  <c r="N3152" i="11"/>
  <c r="N3153" i="11"/>
  <c r="N3154" i="11"/>
  <c r="N3155" i="11"/>
  <c r="N3156" i="11"/>
  <c r="N3157" i="11"/>
  <c r="N3158" i="11"/>
  <c r="N3159" i="11"/>
  <c r="N3160" i="11"/>
  <c r="N3161" i="11"/>
  <c r="N3162" i="11"/>
  <c r="N3163" i="11"/>
  <c r="N3164" i="11"/>
  <c r="N3165" i="11"/>
  <c r="N3166" i="11"/>
  <c r="N3167" i="11"/>
  <c r="N3168" i="11"/>
  <c r="N3169" i="11"/>
  <c r="N3170" i="11"/>
  <c r="N3171" i="11"/>
  <c r="N3172" i="11"/>
  <c r="N3173" i="11"/>
  <c r="N3174" i="11"/>
  <c r="N3175" i="11"/>
  <c r="N3176" i="11"/>
  <c r="N3177" i="11"/>
  <c r="N3178" i="11"/>
  <c r="N3179" i="11"/>
  <c r="N3180" i="11"/>
  <c r="N3181" i="11"/>
  <c r="N3182" i="11"/>
  <c r="N3183" i="11"/>
  <c r="N3184" i="11"/>
  <c r="N3185" i="11"/>
  <c r="N3186" i="11"/>
  <c r="N3187" i="11"/>
  <c r="N3188" i="11"/>
  <c r="N3189" i="11"/>
  <c r="N3190" i="11"/>
  <c r="N3191" i="11"/>
  <c r="N3192" i="11"/>
  <c r="N3193" i="11"/>
  <c r="N3194" i="11"/>
  <c r="N3195" i="11"/>
  <c r="N3196" i="11"/>
  <c r="N3197" i="11"/>
  <c r="N3198" i="11"/>
  <c r="N3199" i="11"/>
  <c r="N3200" i="11"/>
  <c r="N3201" i="11"/>
  <c r="N3202" i="11"/>
  <c r="N3203" i="11"/>
  <c r="N3204" i="11"/>
  <c r="N3205" i="11"/>
  <c r="N3206" i="11"/>
  <c r="N3207" i="11"/>
  <c r="N3208" i="11"/>
  <c r="N3209" i="11"/>
  <c r="N3210" i="11"/>
  <c r="N3211" i="11"/>
  <c r="N3212" i="11"/>
  <c r="N3213" i="11"/>
  <c r="N3214" i="11"/>
  <c r="N3215" i="11"/>
  <c r="N3216" i="11"/>
  <c r="N3217" i="11"/>
  <c r="N3218" i="11"/>
  <c r="N3219" i="11"/>
  <c r="N3220" i="11"/>
  <c r="N3221" i="11"/>
  <c r="N3222" i="11"/>
  <c r="N3223" i="11"/>
  <c r="N3224" i="11"/>
  <c r="N3225" i="11"/>
  <c r="N3226" i="11"/>
  <c r="N3227" i="11"/>
  <c r="N3228" i="11"/>
  <c r="N3229" i="11"/>
  <c r="N3230" i="11"/>
  <c r="N3231" i="11"/>
  <c r="N3232" i="11"/>
  <c r="N3233" i="11"/>
  <c r="N3234" i="11"/>
  <c r="N3235" i="11"/>
  <c r="N3236" i="11"/>
  <c r="N3237" i="11"/>
  <c r="N3238" i="11"/>
  <c r="N3239" i="11"/>
  <c r="N3240" i="11"/>
  <c r="N3241" i="11"/>
  <c r="N3242" i="11"/>
  <c r="N3243" i="11"/>
  <c r="N3244" i="11"/>
  <c r="N3245" i="11"/>
  <c r="N3246" i="11"/>
  <c r="N3247" i="11"/>
  <c r="N3248" i="11"/>
  <c r="N3249" i="11"/>
  <c r="N3250" i="11"/>
  <c r="N3251" i="11"/>
  <c r="N3252" i="11"/>
  <c r="N3253" i="11"/>
  <c r="N3254" i="11"/>
  <c r="N3255" i="11"/>
  <c r="N3256" i="11"/>
  <c r="N3257" i="11"/>
  <c r="N3258" i="11"/>
  <c r="N3259" i="11"/>
  <c r="N3260" i="11"/>
  <c r="N3261" i="11"/>
  <c r="N3262" i="11"/>
  <c r="N3263" i="11"/>
  <c r="N3264" i="11"/>
  <c r="N3265" i="11"/>
  <c r="N3266" i="11"/>
  <c r="N3267" i="11"/>
  <c r="N3268" i="11"/>
  <c r="N3269" i="11"/>
  <c r="N3270" i="11"/>
  <c r="N3271" i="11"/>
  <c r="N3272" i="11"/>
  <c r="N3273" i="11"/>
  <c r="N3274" i="11"/>
  <c r="N3275" i="11"/>
  <c r="N3276" i="11"/>
  <c r="N3277" i="11"/>
  <c r="N3278" i="11"/>
  <c r="N3279" i="11"/>
  <c r="N3280" i="11"/>
  <c r="N3281" i="11"/>
  <c r="N3282" i="11"/>
  <c r="N3283" i="11"/>
  <c r="N3284" i="11"/>
  <c r="N3285" i="11"/>
  <c r="N3286" i="11"/>
  <c r="N3287" i="11"/>
  <c r="N3288" i="11"/>
  <c r="N3289" i="11"/>
  <c r="N3290" i="11"/>
  <c r="N3291" i="11"/>
  <c r="N3292" i="11"/>
  <c r="N3293" i="11"/>
  <c r="N3294" i="11"/>
  <c r="N3295" i="11"/>
  <c r="N3296" i="11"/>
  <c r="N3297" i="11"/>
  <c r="N3298" i="11"/>
  <c r="N3299" i="11"/>
  <c r="N3300" i="11"/>
  <c r="N3301" i="11"/>
  <c r="N3302" i="11"/>
  <c r="N3303" i="11"/>
  <c r="N3304" i="11"/>
  <c r="N3305" i="11"/>
  <c r="N3306" i="11"/>
  <c r="N3307" i="11"/>
  <c r="N3308" i="11"/>
  <c r="N3309" i="11"/>
  <c r="N3310" i="11"/>
  <c r="N3311" i="11"/>
  <c r="N3312" i="11"/>
  <c r="N3313" i="11"/>
  <c r="N3314" i="11"/>
  <c r="N3315" i="11"/>
  <c r="N3316" i="11"/>
  <c r="N3317" i="11"/>
  <c r="N3318" i="11"/>
  <c r="N3319" i="11"/>
  <c r="N3320" i="11"/>
  <c r="N3321" i="11"/>
  <c r="N3322" i="11"/>
  <c r="N3323" i="11"/>
  <c r="N3324" i="11"/>
  <c r="N3325" i="11"/>
  <c r="N3326" i="11"/>
  <c r="N3327" i="11"/>
  <c r="N3328" i="11"/>
  <c r="N3329" i="11"/>
  <c r="N3330" i="11"/>
  <c r="N3331" i="11"/>
  <c r="N3332" i="11"/>
  <c r="N3333" i="11"/>
  <c r="N3334" i="11"/>
  <c r="N3335" i="11"/>
  <c r="N3336" i="11"/>
  <c r="N3337" i="11"/>
  <c r="N3338" i="11"/>
  <c r="N3339" i="11"/>
  <c r="N3340" i="11"/>
  <c r="N3341" i="11"/>
  <c r="N3342" i="11"/>
  <c r="N3343" i="11"/>
  <c r="N3344" i="11"/>
  <c r="N3345" i="11"/>
  <c r="N3346" i="11"/>
  <c r="N3347" i="11"/>
  <c r="N3348" i="11"/>
  <c r="N3349" i="11"/>
  <c r="N3350" i="11"/>
  <c r="N3351" i="11"/>
  <c r="N3352" i="11"/>
  <c r="N3353" i="11"/>
  <c r="N3354" i="11"/>
  <c r="N3355" i="11"/>
  <c r="N3356" i="11"/>
  <c r="N3357" i="11"/>
  <c r="N3358" i="11"/>
  <c r="N3359" i="11"/>
  <c r="N3360" i="11"/>
  <c r="N3361" i="11"/>
  <c r="N3362" i="11"/>
  <c r="N3363" i="11"/>
  <c r="N3364" i="11"/>
  <c r="N3365" i="11"/>
  <c r="N3366" i="11"/>
  <c r="N3367" i="11"/>
  <c r="N3368" i="11"/>
  <c r="N3369" i="11"/>
  <c r="N3370" i="11"/>
  <c r="N3371" i="11"/>
  <c r="N3372" i="11"/>
  <c r="N3373" i="11"/>
  <c r="N3374" i="11"/>
  <c r="N3375" i="11"/>
  <c r="N3376" i="11"/>
  <c r="N3377" i="11"/>
  <c r="N3378" i="11"/>
  <c r="N3379" i="11"/>
  <c r="N3380" i="11"/>
  <c r="N3381" i="11"/>
  <c r="N3382" i="11"/>
  <c r="N3383" i="11"/>
  <c r="N3384" i="11"/>
  <c r="N3385" i="11"/>
  <c r="N3386" i="11"/>
  <c r="N3387" i="11"/>
  <c r="N3388" i="11"/>
  <c r="N3389" i="11"/>
  <c r="N3390" i="11"/>
  <c r="N3391" i="11"/>
  <c r="N3392" i="11"/>
  <c r="N3393" i="11"/>
  <c r="N3394" i="11"/>
  <c r="N3395" i="11"/>
  <c r="N3396" i="11"/>
  <c r="N3397" i="11"/>
  <c r="N3398" i="11"/>
  <c r="N3399" i="11"/>
  <c r="N3400" i="11"/>
  <c r="N3401" i="11"/>
  <c r="N3402" i="11"/>
  <c r="N3403" i="11"/>
  <c r="N3404" i="11"/>
  <c r="N3405" i="11"/>
  <c r="N3406" i="11"/>
  <c r="N3407" i="11"/>
  <c r="N3408" i="11"/>
  <c r="N3409" i="11"/>
  <c r="N3410" i="11"/>
  <c r="N3411" i="11"/>
  <c r="N3412" i="11"/>
  <c r="N3413" i="11"/>
  <c r="N3414" i="11"/>
  <c r="N3415" i="11"/>
  <c r="N3416" i="11"/>
  <c r="N3417" i="11"/>
  <c r="N3418" i="11"/>
  <c r="N3419" i="11"/>
  <c r="N3420" i="11"/>
  <c r="N3421" i="11"/>
  <c r="N3422" i="11"/>
  <c r="N3423" i="11"/>
  <c r="N3424" i="11"/>
  <c r="N3425" i="11"/>
  <c r="N3426" i="11"/>
  <c r="N3427" i="11"/>
  <c r="N3428" i="11"/>
  <c r="N3429" i="11"/>
  <c r="N3430" i="11"/>
  <c r="N3431" i="11"/>
  <c r="N3432" i="11"/>
  <c r="N3433" i="11"/>
  <c r="N3434" i="11"/>
  <c r="N3435" i="11"/>
  <c r="N3436" i="11"/>
  <c r="N3437" i="11"/>
  <c r="N3438" i="11"/>
  <c r="N3439" i="11"/>
  <c r="N3440" i="11"/>
  <c r="N3441" i="11"/>
  <c r="N3442" i="11"/>
  <c r="N3443" i="11"/>
  <c r="N3444" i="11"/>
  <c r="N3445" i="11"/>
  <c r="N3446" i="11"/>
  <c r="N3447" i="11"/>
  <c r="N3448" i="11"/>
  <c r="N3449" i="11"/>
  <c r="N3450" i="11"/>
  <c r="N3451" i="11"/>
  <c r="N3452" i="11"/>
  <c r="N3453" i="11"/>
  <c r="N3454" i="11"/>
  <c r="N3455" i="11"/>
  <c r="N3456" i="11"/>
  <c r="N3457" i="11"/>
  <c r="N3458" i="11"/>
  <c r="N3459" i="11"/>
  <c r="N3460" i="11"/>
  <c r="N3461" i="11"/>
  <c r="N3462" i="11"/>
  <c r="N3463" i="11"/>
  <c r="N3464" i="11"/>
  <c r="N3465" i="11"/>
  <c r="N3466" i="11"/>
  <c r="N3467" i="11"/>
  <c r="N3468" i="11"/>
  <c r="N3469" i="11"/>
  <c r="N3470" i="11"/>
  <c r="N3471" i="11"/>
  <c r="N3472" i="11"/>
  <c r="N3473" i="11"/>
  <c r="N3474" i="11"/>
  <c r="N3475" i="11"/>
  <c r="N3476" i="11"/>
  <c r="N3477" i="11"/>
  <c r="N3478" i="11"/>
  <c r="N3479" i="11"/>
  <c r="N3480" i="11"/>
  <c r="N3481" i="11"/>
  <c r="N3482" i="11"/>
  <c r="N3483" i="11"/>
  <c r="N3484" i="11"/>
  <c r="N3485" i="11"/>
  <c r="N3486" i="11"/>
  <c r="N3487" i="11"/>
  <c r="N3488" i="11"/>
  <c r="N3489" i="11"/>
  <c r="N3490" i="11"/>
  <c r="N3491" i="11"/>
  <c r="N3492" i="11"/>
  <c r="N3493" i="11"/>
  <c r="N3494" i="11"/>
  <c r="N3495" i="11"/>
  <c r="N3496" i="11"/>
  <c r="N3497" i="11"/>
  <c r="N3498" i="11"/>
  <c r="N3499" i="11"/>
  <c r="N3500" i="11"/>
  <c r="N3501" i="11"/>
  <c r="N3502" i="11"/>
  <c r="N3503" i="11"/>
  <c r="N3504" i="11"/>
  <c r="N3505" i="11"/>
  <c r="N3506" i="11"/>
  <c r="N3507" i="11"/>
  <c r="N3508" i="11"/>
  <c r="N3509" i="11"/>
  <c r="N3510" i="11"/>
  <c r="N3511" i="11"/>
  <c r="N3512" i="11"/>
  <c r="N3513" i="11"/>
  <c r="N3514" i="11"/>
  <c r="N3515" i="11"/>
  <c r="N3516" i="11"/>
  <c r="N3517" i="11"/>
  <c r="N3518" i="11"/>
  <c r="N3519" i="11"/>
  <c r="N3520" i="11"/>
  <c r="N3521" i="11"/>
  <c r="N3522" i="11"/>
  <c r="N3523" i="11"/>
  <c r="N3524" i="11"/>
  <c r="N3525" i="11"/>
  <c r="N3526" i="11"/>
  <c r="N3527" i="11"/>
  <c r="N3528" i="11"/>
  <c r="N3529" i="11"/>
  <c r="N3530" i="11"/>
  <c r="N3531" i="11"/>
  <c r="N3532" i="11"/>
  <c r="N3533" i="11"/>
  <c r="N3534" i="11"/>
  <c r="N3535" i="11"/>
  <c r="N3536" i="11"/>
  <c r="N3537" i="11"/>
  <c r="N3538" i="11"/>
  <c r="N3539" i="11"/>
  <c r="N3540" i="11"/>
  <c r="N3541" i="11"/>
  <c r="N3542" i="11"/>
  <c r="N3543" i="11"/>
  <c r="N3544" i="11"/>
  <c r="N3545" i="11"/>
  <c r="N3546" i="11"/>
  <c r="N3547" i="11"/>
  <c r="N3548" i="11"/>
  <c r="N3549" i="11"/>
  <c r="N3550" i="11"/>
  <c r="N3551" i="11"/>
  <c r="N3552" i="11"/>
  <c r="N3553" i="11"/>
  <c r="N3554" i="11"/>
  <c r="N3555" i="11"/>
  <c r="N3556" i="11"/>
  <c r="N3557" i="11"/>
  <c r="N3558" i="11"/>
  <c r="N3559" i="11"/>
  <c r="N3560" i="11"/>
  <c r="N3561" i="11"/>
  <c r="N3562" i="11"/>
  <c r="N3563" i="11"/>
  <c r="N3564" i="11"/>
  <c r="N3565" i="11"/>
  <c r="N3566" i="11"/>
  <c r="N3567" i="11"/>
  <c r="N3568" i="11"/>
  <c r="N3569" i="11"/>
  <c r="N3570" i="11"/>
  <c r="N3571" i="11"/>
  <c r="N3572" i="11"/>
  <c r="N3573" i="11"/>
  <c r="N3574" i="11"/>
  <c r="N3575" i="11"/>
  <c r="N3576" i="11"/>
  <c r="N3577" i="11"/>
  <c r="N3578" i="11"/>
  <c r="N3579" i="11"/>
  <c r="N3580" i="11"/>
  <c r="N3581" i="11"/>
  <c r="N3582" i="11"/>
  <c r="N3583" i="11"/>
  <c r="N3584" i="11"/>
  <c r="N3585" i="11"/>
  <c r="N3586" i="11"/>
  <c r="N3587" i="11"/>
  <c r="N3588" i="11"/>
  <c r="N3589" i="11"/>
  <c r="N3590" i="11"/>
  <c r="N3591" i="11"/>
  <c r="N3592" i="11"/>
  <c r="N3593" i="11"/>
  <c r="N3594" i="11"/>
  <c r="N3595" i="11"/>
  <c r="N3596" i="11"/>
  <c r="N3597" i="11"/>
  <c r="N3598" i="11"/>
  <c r="N3599" i="11"/>
  <c r="N3600" i="11"/>
  <c r="N3601" i="11"/>
  <c r="N3602" i="11"/>
  <c r="N3603" i="11"/>
  <c r="N3604" i="11"/>
  <c r="N3605" i="11"/>
  <c r="N3606" i="11"/>
  <c r="N3607" i="11"/>
  <c r="N3608" i="11"/>
  <c r="N3609" i="11"/>
  <c r="N3610" i="11"/>
  <c r="N3611" i="11"/>
  <c r="N3612" i="11"/>
  <c r="N3613" i="11"/>
  <c r="N3614" i="11"/>
  <c r="N3615" i="11"/>
  <c r="N3616" i="11"/>
  <c r="N3617" i="11"/>
  <c r="N3618" i="11"/>
  <c r="N3619" i="11"/>
  <c r="N3620" i="11"/>
  <c r="N3621" i="11"/>
  <c r="N3622" i="11"/>
  <c r="N3623" i="11"/>
  <c r="N3624" i="11"/>
  <c r="N3625" i="11"/>
  <c r="N3626" i="11"/>
  <c r="N3627" i="11"/>
  <c r="N3628" i="11"/>
  <c r="N3629" i="11"/>
  <c r="N3630" i="11"/>
  <c r="N3631" i="11"/>
  <c r="N3632" i="11"/>
  <c r="N3633" i="11"/>
  <c r="N3634" i="11"/>
  <c r="N3635" i="11"/>
  <c r="N3636" i="11"/>
  <c r="N3637" i="11"/>
  <c r="N3638" i="11"/>
  <c r="N3639" i="11"/>
  <c r="N3640" i="11"/>
  <c r="N3641" i="11"/>
  <c r="N3642" i="11"/>
  <c r="N3643" i="11"/>
  <c r="N3644" i="11"/>
  <c r="N3645" i="11"/>
  <c r="N3646" i="11"/>
  <c r="N3647" i="11"/>
  <c r="N3648" i="11"/>
  <c r="N3649" i="11"/>
  <c r="N3650" i="11"/>
  <c r="N3651" i="11"/>
  <c r="N3652" i="11"/>
  <c r="N3653" i="11"/>
  <c r="N3654" i="11"/>
  <c r="N3655" i="11"/>
  <c r="N3656" i="11"/>
  <c r="N3657" i="11"/>
  <c r="N3658" i="11"/>
  <c r="N3659" i="11"/>
  <c r="N3660" i="11"/>
  <c r="N3661" i="11"/>
  <c r="N3662" i="11"/>
  <c r="N3663" i="11"/>
  <c r="N3664" i="11"/>
  <c r="N3665" i="11"/>
  <c r="N3666" i="11"/>
  <c r="N3667" i="11"/>
  <c r="N3668" i="11"/>
  <c r="N3669" i="11"/>
  <c r="N3670" i="11"/>
  <c r="N3671" i="11"/>
  <c r="N3672" i="11"/>
  <c r="N3673" i="11"/>
  <c r="N3674" i="11"/>
  <c r="N3675" i="11"/>
  <c r="N3676" i="11"/>
  <c r="N3677" i="11"/>
  <c r="N3678" i="11"/>
  <c r="N3679" i="11"/>
  <c r="N3680" i="11"/>
  <c r="N3681" i="11"/>
  <c r="N3682" i="11"/>
  <c r="N3683" i="11"/>
  <c r="N3684" i="11"/>
  <c r="N3685" i="11"/>
  <c r="N3686" i="11"/>
  <c r="N3687" i="11"/>
  <c r="N3688" i="11"/>
  <c r="N3689" i="11"/>
  <c r="N3690" i="11"/>
  <c r="N3691" i="11"/>
  <c r="N3692" i="11"/>
  <c r="N3693" i="11"/>
  <c r="N3694" i="11"/>
  <c r="N3695" i="11"/>
  <c r="N3696" i="11"/>
  <c r="N3697" i="11"/>
  <c r="N3698" i="11"/>
  <c r="N3699" i="11"/>
  <c r="N3700" i="11"/>
  <c r="N3701" i="11"/>
  <c r="N3702" i="11"/>
  <c r="N3703" i="11"/>
  <c r="N3704" i="11"/>
  <c r="N3705" i="11"/>
  <c r="N3706" i="11"/>
  <c r="N3707" i="11"/>
  <c r="N3708" i="11"/>
  <c r="N3709" i="11"/>
  <c r="N3710" i="11"/>
  <c r="N3711" i="11"/>
  <c r="N3712" i="11"/>
  <c r="N3713" i="11"/>
  <c r="N3714" i="11"/>
  <c r="N3715" i="11"/>
  <c r="N3716" i="11"/>
  <c r="N3717" i="11"/>
  <c r="N3718" i="11"/>
  <c r="N3719" i="11"/>
  <c r="N3720" i="11"/>
  <c r="N3721" i="11"/>
  <c r="N3722" i="11"/>
  <c r="N3723" i="11"/>
  <c r="N3724" i="11"/>
  <c r="N3725" i="11"/>
  <c r="N3726" i="11"/>
  <c r="N3727" i="11"/>
  <c r="N3728" i="11"/>
  <c r="N3729" i="11"/>
  <c r="N3730" i="11"/>
  <c r="N3731" i="11"/>
  <c r="N3732" i="11"/>
  <c r="N3733" i="11"/>
  <c r="N3734" i="11"/>
  <c r="N3735" i="11"/>
  <c r="N3736" i="11"/>
  <c r="N3737" i="11"/>
  <c r="N3738" i="11"/>
  <c r="N3739" i="11"/>
  <c r="N3740" i="11"/>
  <c r="N3741" i="11"/>
  <c r="N3742" i="11"/>
  <c r="N3743" i="11"/>
  <c r="N3744" i="11"/>
  <c r="N3745" i="11"/>
  <c r="N3746" i="11"/>
  <c r="N3747" i="11"/>
  <c r="N3748" i="11"/>
  <c r="N3749" i="11"/>
  <c r="N3750" i="11"/>
  <c r="N3751" i="11"/>
  <c r="N3752" i="11"/>
  <c r="N3753" i="11"/>
  <c r="N3754" i="11"/>
  <c r="N3755" i="11"/>
  <c r="N3756" i="11"/>
  <c r="N3757" i="11"/>
  <c r="N3758" i="11"/>
  <c r="N3759" i="11"/>
  <c r="N3760" i="11"/>
  <c r="N3761" i="11"/>
  <c r="N3762" i="11"/>
  <c r="N3763" i="11"/>
  <c r="N3764" i="11"/>
  <c r="N3765" i="11"/>
  <c r="N3766" i="11"/>
  <c r="N3767" i="11"/>
  <c r="N3768" i="11"/>
  <c r="N3769" i="11"/>
  <c r="N3770" i="11"/>
  <c r="N3771" i="11"/>
  <c r="N3772" i="11"/>
  <c r="N3773" i="11"/>
  <c r="N3774" i="11"/>
  <c r="N3775" i="11"/>
  <c r="N3776" i="11"/>
  <c r="N3777" i="11"/>
  <c r="N3778" i="11"/>
  <c r="N3779" i="11"/>
  <c r="N3780" i="11"/>
  <c r="N3781" i="11"/>
  <c r="N3782" i="11"/>
  <c r="N3783" i="11"/>
  <c r="N3784" i="11"/>
  <c r="N3785" i="11"/>
  <c r="N3786" i="11"/>
  <c r="N3787" i="11"/>
  <c r="N3788" i="11"/>
  <c r="N3789" i="11"/>
  <c r="N3790" i="11"/>
  <c r="N3791" i="11"/>
  <c r="N3792" i="11"/>
  <c r="N3793" i="11"/>
  <c r="N3794" i="11"/>
  <c r="N3795" i="11"/>
  <c r="N3796" i="11"/>
  <c r="N3797" i="11"/>
  <c r="N3798" i="11"/>
  <c r="N3799" i="11"/>
  <c r="N3800" i="11"/>
  <c r="N3801" i="11"/>
  <c r="N3802" i="11"/>
  <c r="N3803" i="11"/>
  <c r="N3804" i="11"/>
  <c r="N3805" i="11"/>
  <c r="N3806" i="11"/>
  <c r="N3807" i="11"/>
  <c r="N3808" i="11"/>
  <c r="N3809" i="11"/>
  <c r="N3810" i="11"/>
  <c r="N3811" i="11"/>
  <c r="N3812" i="11"/>
  <c r="N3813" i="11"/>
  <c r="N3814" i="11"/>
  <c r="N3815" i="11"/>
  <c r="N3816" i="11"/>
  <c r="N3817" i="11"/>
  <c r="N3818" i="11"/>
  <c r="N3819" i="11"/>
  <c r="N3820" i="11"/>
  <c r="N3821" i="11"/>
  <c r="N3822" i="11"/>
  <c r="N3823" i="11"/>
  <c r="N3824" i="11"/>
  <c r="N3825" i="11"/>
  <c r="N3826" i="11"/>
  <c r="N3827" i="11"/>
  <c r="N3828" i="11"/>
  <c r="N3829" i="11"/>
  <c r="N3830" i="11"/>
  <c r="N3831" i="11"/>
  <c r="N3832" i="11"/>
  <c r="N3833" i="11"/>
  <c r="N3834" i="11"/>
  <c r="N3835" i="11"/>
  <c r="N3836" i="11"/>
  <c r="N3837" i="11"/>
  <c r="N3838" i="11"/>
  <c r="N3839" i="11"/>
  <c r="N3840" i="11"/>
  <c r="N3841" i="11"/>
  <c r="N3842" i="11"/>
  <c r="N3843" i="11"/>
  <c r="N3844" i="11"/>
  <c r="N3845" i="11"/>
  <c r="N3846" i="11"/>
  <c r="N3847" i="11"/>
  <c r="N3848" i="11"/>
  <c r="N3849" i="11"/>
  <c r="N3850" i="11"/>
  <c r="N3851" i="11"/>
  <c r="N3852" i="11"/>
  <c r="N3853" i="11"/>
  <c r="N3854" i="11"/>
  <c r="N3855" i="11"/>
  <c r="N3856" i="11"/>
  <c r="N3857" i="11"/>
  <c r="N3858" i="11"/>
  <c r="N3859" i="11"/>
  <c r="N3860" i="11"/>
  <c r="N3861" i="11"/>
  <c r="N3862" i="11"/>
  <c r="N3863" i="11"/>
  <c r="N3864" i="11"/>
  <c r="N3865" i="11"/>
  <c r="N3866" i="11"/>
  <c r="N3867" i="11"/>
  <c r="N3868" i="11"/>
  <c r="N3869" i="11"/>
  <c r="N3870" i="11"/>
  <c r="N3871" i="11"/>
  <c r="N3872" i="11"/>
  <c r="N3873" i="11"/>
  <c r="N3874" i="11"/>
  <c r="N3875" i="11"/>
  <c r="N3876" i="11"/>
  <c r="N3877" i="11"/>
  <c r="N3878" i="11"/>
  <c r="N3879" i="11"/>
  <c r="N3880" i="11"/>
  <c r="N3881" i="11"/>
  <c r="N3882" i="11"/>
  <c r="N3883" i="11"/>
  <c r="N3884" i="11"/>
  <c r="N3885" i="11"/>
  <c r="N3886" i="11"/>
  <c r="N3887" i="11"/>
  <c r="N3888" i="11"/>
  <c r="N3889" i="11"/>
  <c r="N3890" i="11"/>
  <c r="N3891" i="11"/>
  <c r="N3892" i="11"/>
  <c r="N3893" i="11"/>
  <c r="N3894" i="11"/>
  <c r="N3895" i="11"/>
  <c r="N3896" i="11"/>
  <c r="N3897" i="11"/>
  <c r="N3898" i="11"/>
  <c r="N3899" i="11"/>
  <c r="N3900" i="11"/>
  <c r="N3901" i="11"/>
  <c r="N3902" i="11"/>
  <c r="N3903" i="11"/>
  <c r="N3904" i="11"/>
  <c r="N3905" i="11"/>
  <c r="N3906" i="11"/>
  <c r="N3907" i="11"/>
  <c r="N3908" i="11"/>
  <c r="N3909" i="11"/>
  <c r="N3910" i="11"/>
  <c r="N3911" i="11"/>
  <c r="N3912" i="11"/>
  <c r="N3913" i="11"/>
  <c r="N3914" i="11"/>
  <c r="N3915" i="11"/>
  <c r="N3916" i="11"/>
  <c r="N3917" i="11"/>
  <c r="N3918" i="11"/>
  <c r="N3919" i="11"/>
  <c r="N3920" i="11"/>
  <c r="N3921" i="11"/>
  <c r="N3922" i="11"/>
  <c r="N3923" i="11"/>
  <c r="N3924" i="11"/>
  <c r="N3925" i="11"/>
  <c r="N3926" i="11"/>
  <c r="N3927" i="11"/>
  <c r="N3928" i="11"/>
  <c r="N3929" i="11"/>
  <c r="N3930" i="11"/>
  <c r="N3931" i="11"/>
  <c r="N3932" i="11"/>
  <c r="N3933" i="11"/>
  <c r="N3934" i="11"/>
  <c r="N3935" i="11"/>
  <c r="N3936" i="11"/>
  <c r="N3937" i="11"/>
  <c r="N3938" i="11"/>
  <c r="N3939" i="11"/>
  <c r="N3940" i="11"/>
  <c r="N3941" i="11"/>
  <c r="N3942" i="11"/>
  <c r="N3943" i="11"/>
  <c r="N3944" i="11"/>
  <c r="N3945" i="11"/>
  <c r="N3946" i="11"/>
  <c r="N3947" i="11"/>
  <c r="N3948" i="11"/>
  <c r="N3949" i="11"/>
  <c r="N3950" i="11"/>
  <c r="N3951" i="11"/>
  <c r="N3952" i="11"/>
  <c r="N3953" i="11"/>
  <c r="N3954" i="11"/>
  <c r="N3955" i="11"/>
  <c r="N3956" i="11"/>
  <c r="N3957" i="11"/>
  <c r="N3958" i="11"/>
  <c r="N3959" i="11"/>
  <c r="N3960" i="11"/>
  <c r="N3961" i="11"/>
  <c r="N3962" i="11"/>
  <c r="N3963" i="11"/>
  <c r="N3964" i="11"/>
  <c r="N3965" i="11"/>
  <c r="N3966" i="11"/>
  <c r="N3967" i="11"/>
  <c r="N3968" i="11"/>
  <c r="N3969" i="11"/>
  <c r="N3970" i="11"/>
  <c r="N3971" i="11"/>
  <c r="N3972" i="11"/>
  <c r="N3973" i="11"/>
  <c r="N3974" i="11"/>
  <c r="N3975" i="11"/>
  <c r="N3976" i="11"/>
  <c r="N3977" i="11"/>
  <c r="N3978" i="11"/>
  <c r="N3979" i="11"/>
  <c r="N3980" i="11"/>
  <c r="N3981" i="11"/>
  <c r="N3982" i="11"/>
  <c r="N3983" i="11"/>
  <c r="N3984" i="11"/>
  <c r="N3985" i="11"/>
  <c r="N3986" i="11"/>
  <c r="N3987" i="11"/>
  <c r="N3988" i="11"/>
  <c r="N3989" i="11"/>
  <c r="N3990" i="11"/>
  <c r="N3991" i="11"/>
  <c r="N3992" i="11"/>
  <c r="N3993" i="11"/>
  <c r="N3994" i="11"/>
  <c r="N3995" i="11"/>
  <c r="N3996" i="11"/>
  <c r="N3997" i="11"/>
  <c r="N3998" i="11"/>
  <c r="N3999" i="11"/>
  <c r="N4000" i="11"/>
  <c r="N4001" i="11"/>
  <c r="N4002" i="11"/>
  <c r="N4003" i="11"/>
  <c r="N4004" i="11"/>
  <c r="N4005" i="11"/>
  <c r="N4006" i="11"/>
  <c r="N4007" i="11"/>
  <c r="N4008" i="11"/>
  <c r="N4009" i="11"/>
  <c r="N4010" i="11"/>
  <c r="N4011" i="11"/>
  <c r="N4012" i="11"/>
  <c r="N4013" i="11"/>
  <c r="N4014" i="11"/>
  <c r="N4015" i="11"/>
  <c r="N4016" i="11"/>
  <c r="N4017" i="11"/>
  <c r="N4018" i="11"/>
  <c r="N4019" i="11"/>
  <c r="N4020" i="11"/>
  <c r="N4021" i="11"/>
  <c r="N4022" i="11"/>
  <c r="N4023" i="11"/>
  <c r="N4024" i="11"/>
  <c r="N4025" i="11"/>
  <c r="N4026" i="11"/>
  <c r="N4027" i="11"/>
  <c r="N4028" i="11"/>
  <c r="N4029" i="11"/>
  <c r="N4030" i="11"/>
  <c r="N4031" i="11"/>
  <c r="N4032" i="11"/>
  <c r="N4033" i="11"/>
  <c r="N4034" i="11"/>
  <c r="N4035" i="11"/>
  <c r="N4036" i="11"/>
  <c r="N4037" i="11"/>
  <c r="N4038" i="11"/>
  <c r="N4039" i="11"/>
  <c r="N4040" i="11"/>
  <c r="N4041" i="11"/>
  <c r="N4042" i="11"/>
  <c r="N4043" i="11"/>
  <c r="N4044" i="11"/>
  <c r="N4045" i="11"/>
  <c r="N4046" i="11"/>
  <c r="N4047" i="11"/>
  <c r="N4048" i="11"/>
  <c r="N4049" i="11"/>
  <c r="N4050" i="11"/>
  <c r="N4051" i="11"/>
  <c r="N4052" i="11"/>
  <c r="N4053" i="11"/>
  <c r="N4054" i="11"/>
  <c r="N4055" i="11"/>
  <c r="N4056" i="11"/>
  <c r="N4057" i="11"/>
  <c r="N4058" i="11"/>
  <c r="N4059" i="11"/>
  <c r="N4060" i="11"/>
  <c r="N4061" i="11"/>
  <c r="N4062" i="11"/>
  <c r="N4063" i="11"/>
  <c r="N4064" i="11"/>
  <c r="N4065" i="11"/>
  <c r="N4066" i="11"/>
  <c r="N4067" i="11"/>
  <c r="N4068" i="11"/>
  <c r="N4069" i="11"/>
  <c r="N4070" i="11"/>
  <c r="N4071" i="11"/>
  <c r="N4072" i="11"/>
  <c r="N4073" i="11"/>
  <c r="N4074" i="11"/>
  <c r="N4075" i="11"/>
  <c r="N4076" i="11"/>
  <c r="N4077" i="11"/>
  <c r="N4078" i="11"/>
  <c r="N4079" i="11"/>
  <c r="N4080" i="11"/>
  <c r="N4081" i="11"/>
  <c r="N4082" i="11"/>
  <c r="N4083" i="11"/>
  <c r="N4084" i="11"/>
  <c r="N4085" i="11"/>
  <c r="N4086" i="11"/>
  <c r="N4087" i="11"/>
  <c r="N4088" i="11"/>
  <c r="N4089" i="11"/>
  <c r="N4090" i="11"/>
  <c r="N4091" i="11"/>
  <c r="N4092" i="11"/>
  <c r="N4093" i="11"/>
  <c r="N4094" i="11"/>
  <c r="N4095" i="11"/>
  <c r="N4096" i="11"/>
  <c r="N4097" i="11"/>
  <c r="N4098" i="11"/>
  <c r="N4099" i="11"/>
  <c r="N4100" i="11"/>
  <c r="N4101" i="11"/>
  <c r="N4102" i="11"/>
  <c r="N4103" i="11"/>
  <c r="N4104" i="11"/>
  <c r="N4105" i="11"/>
  <c r="N4106" i="11"/>
  <c r="N4107" i="11"/>
  <c r="N4108" i="11"/>
  <c r="N4109" i="11"/>
  <c r="N4110" i="11"/>
  <c r="N4111" i="11"/>
  <c r="N4112" i="11"/>
  <c r="N4113" i="11"/>
  <c r="N4114" i="11"/>
  <c r="N4115" i="11"/>
  <c r="N4116" i="11"/>
  <c r="N4117" i="11"/>
  <c r="N4118" i="11"/>
  <c r="N4119" i="11"/>
  <c r="N4120" i="11"/>
  <c r="N4121" i="11"/>
  <c r="N4122" i="11"/>
  <c r="N4123" i="11"/>
  <c r="N4124" i="11"/>
  <c r="N4125" i="11"/>
  <c r="N4126" i="11"/>
  <c r="N4127" i="11"/>
  <c r="N4128" i="11"/>
  <c r="N4129" i="11"/>
  <c r="N4130" i="11"/>
  <c r="N4131" i="11"/>
  <c r="N4132" i="11"/>
  <c r="N4133" i="11"/>
  <c r="N4134" i="11"/>
  <c r="N4135" i="11"/>
  <c r="N4136" i="11"/>
  <c r="N4137" i="11"/>
  <c r="N4138" i="11"/>
  <c r="N4139" i="11"/>
  <c r="N4140" i="11"/>
  <c r="N4141" i="11"/>
  <c r="N4142" i="11"/>
  <c r="N4143" i="11"/>
  <c r="N4144" i="11"/>
  <c r="N4145" i="11"/>
  <c r="N4146" i="11"/>
  <c r="N4147" i="11"/>
  <c r="N4148" i="11"/>
  <c r="N4149" i="11"/>
  <c r="N4150" i="11"/>
  <c r="N4151" i="11"/>
  <c r="N4152" i="11"/>
  <c r="N4153" i="11"/>
  <c r="N4154" i="11"/>
  <c r="N4155" i="11"/>
  <c r="N4156" i="11"/>
  <c r="N4157" i="11"/>
  <c r="N4158" i="11"/>
  <c r="N4159" i="11"/>
  <c r="N4160" i="11"/>
  <c r="N4161" i="11"/>
  <c r="N4162" i="11"/>
  <c r="N4163" i="11"/>
  <c r="N4164" i="11"/>
  <c r="N4165" i="11"/>
  <c r="N4166" i="11"/>
  <c r="N4167" i="11"/>
  <c r="N4168" i="11"/>
  <c r="N4169" i="11"/>
  <c r="N4170" i="11"/>
  <c r="N4171" i="11"/>
  <c r="N4172" i="11"/>
  <c r="N4173" i="11"/>
  <c r="N4174" i="11"/>
  <c r="N4175" i="11"/>
  <c r="N4176" i="11"/>
  <c r="N4177" i="11"/>
  <c r="N4178" i="11"/>
  <c r="N4179" i="11"/>
  <c r="N4180" i="11"/>
  <c r="N4181" i="11"/>
  <c r="N4182" i="11"/>
  <c r="N4183" i="11"/>
  <c r="N4184" i="11"/>
  <c r="N4185" i="11"/>
  <c r="N4186" i="11"/>
  <c r="N4187" i="11"/>
  <c r="N4188" i="11"/>
  <c r="N4189" i="11"/>
  <c r="N4190" i="11"/>
  <c r="N4191" i="11"/>
  <c r="N4192" i="11"/>
  <c r="N4193" i="11"/>
  <c r="N4194" i="11"/>
  <c r="N4195" i="11"/>
  <c r="N4196" i="11"/>
  <c r="N4197" i="11"/>
  <c r="N4198" i="11"/>
  <c r="N4199" i="11"/>
  <c r="N4200" i="11"/>
  <c r="N4201" i="11"/>
  <c r="N4202" i="11"/>
  <c r="N4203" i="11"/>
  <c r="N4204" i="11"/>
  <c r="N4205" i="11"/>
  <c r="N4206" i="11"/>
  <c r="N4207" i="11"/>
  <c r="N4208" i="11"/>
  <c r="N4209" i="11"/>
  <c r="N4210" i="11"/>
  <c r="N4211" i="11"/>
  <c r="N4212" i="11"/>
  <c r="N4213" i="11"/>
  <c r="N4214" i="11"/>
  <c r="N4215" i="11"/>
  <c r="N4216" i="11"/>
  <c r="N4217" i="11"/>
  <c r="N4218" i="11"/>
  <c r="N4219" i="11"/>
  <c r="N4220" i="11"/>
  <c r="N4221" i="11"/>
  <c r="N4222" i="11"/>
  <c r="N4223" i="11"/>
  <c r="N4224" i="11"/>
  <c r="N4225" i="11"/>
  <c r="N4226" i="11"/>
  <c r="N4227" i="11"/>
  <c r="N4228" i="11"/>
  <c r="N4229" i="11"/>
  <c r="N4230" i="11"/>
  <c r="N4231" i="11"/>
  <c r="N4232" i="11"/>
  <c r="N4233" i="11"/>
  <c r="N4234" i="11"/>
  <c r="N4235" i="11"/>
  <c r="N4236" i="11"/>
  <c r="N4237" i="11"/>
  <c r="N4238" i="11"/>
  <c r="N4239" i="11"/>
  <c r="N4240" i="11"/>
  <c r="N4241" i="11"/>
  <c r="N4242" i="11"/>
  <c r="N4243" i="11"/>
  <c r="N4244" i="11"/>
  <c r="N4245" i="11"/>
  <c r="N4246" i="11"/>
  <c r="N4247" i="11"/>
  <c r="N4248" i="11"/>
  <c r="N4249" i="11"/>
  <c r="N4250" i="11"/>
  <c r="N4251" i="11"/>
  <c r="N4252" i="11"/>
  <c r="N4253" i="11"/>
  <c r="N4254" i="11"/>
  <c r="N4255" i="11"/>
  <c r="N4256" i="11"/>
  <c r="N4257" i="11"/>
  <c r="N4258" i="11"/>
  <c r="N4259" i="11"/>
  <c r="N4260" i="11"/>
  <c r="N4261" i="11"/>
  <c r="N4262" i="11"/>
  <c r="N4263" i="11"/>
  <c r="N4264" i="11"/>
  <c r="N4265" i="11"/>
  <c r="N4266" i="11"/>
  <c r="N4267" i="11"/>
  <c r="N4268" i="11"/>
  <c r="N4269" i="11"/>
  <c r="N4270" i="11"/>
  <c r="N4271" i="11"/>
  <c r="N4272" i="11"/>
  <c r="N4273" i="11"/>
  <c r="N4274" i="11"/>
  <c r="N4275" i="11"/>
  <c r="N4276" i="11"/>
  <c r="N4277" i="11"/>
  <c r="N4278" i="11"/>
  <c r="N4279" i="11"/>
  <c r="N4280" i="11"/>
  <c r="N4281" i="11"/>
  <c r="N4282" i="11"/>
  <c r="N4283" i="11"/>
  <c r="N4284" i="11"/>
  <c r="N4285" i="11"/>
  <c r="N4286" i="11"/>
  <c r="N4287" i="11"/>
  <c r="N4288" i="11"/>
  <c r="N4289" i="11"/>
  <c r="N4290" i="11"/>
  <c r="N4291" i="11"/>
  <c r="N4292" i="11"/>
  <c r="N4293" i="11"/>
  <c r="N4294" i="11"/>
  <c r="N4295" i="11"/>
  <c r="N4296" i="11"/>
  <c r="N4297" i="11"/>
  <c r="N4298" i="11"/>
  <c r="N4299" i="11"/>
  <c r="N4300" i="11"/>
  <c r="N4301" i="11"/>
  <c r="N4302" i="11"/>
  <c r="N4303" i="11"/>
  <c r="N4304" i="11"/>
  <c r="N4305" i="11"/>
  <c r="N4306" i="11"/>
  <c r="N4307" i="11"/>
  <c r="N4308" i="11"/>
  <c r="N4309" i="11"/>
  <c r="N4310" i="11"/>
  <c r="N4311" i="11"/>
  <c r="N4312" i="11"/>
  <c r="N4313" i="11"/>
  <c r="N4314" i="11"/>
  <c r="N4315" i="11"/>
  <c r="N4316" i="11"/>
  <c r="N4317" i="11"/>
  <c r="N4318" i="11"/>
  <c r="N4319" i="11"/>
  <c r="N4320" i="11"/>
  <c r="N4321" i="11"/>
  <c r="N4322" i="11"/>
  <c r="N4323" i="11"/>
  <c r="N4324" i="11"/>
  <c r="N4325" i="11"/>
  <c r="N4326" i="11"/>
  <c r="N4327" i="11"/>
  <c r="N4328" i="11"/>
  <c r="N4329" i="11"/>
  <c r="N4330" i="11"/>
  <c r="N4331" i="11"/>
  <c r="N4332" i="11"/>
  <c r="N4333" i="11"/>
  <c r="N4334" i="11"/>
  <c r="N4335" i="11"/>
  <c r="N4336" i="11"/>
  <c r="N4337" i="11"/>
  <c r="N4338" i="11"/>
  <c r="N4339" i="11"/>
  <c r="N4340" i="11"/>
  <c r="N4341" i="11"/>
  <c r="N4342" i="11"/>
  <c r="N4343" i="11"/>
  <c r="N4344" i="11"/>
  <c r="N4345" i="11"/>
  <c r="N4346" i="11"/>
  <c r="N4347" i="11"/>
  <c r="N4348" i="11"/>
  <c r="N4349" i="11"/>
  <c r="N4350" i="11"/>
  <c r="N4351" i="11"/>
  <c r="N4352" i="11"/>
  <c r="N4353" i="11"/>
  <c r="N4354" i="11"/>
  <c r="N4355" i="11"/>
  <c r="N4356" i="11"/>
  <c r="N4357" i="11"/>
  <c r="N4358" i="11"/>
  <c r="N4359" i="11"/>
  <c r="N4360" i="11"/>
  <c r="N4361" i="11"/>
  <c r="N4362" i="11"/>
  <c r="N4363" i="11"/>
  <c r="N4364" i="11"/>
  <c r="N4365" i="11"/>
  <c r="N4366" i="11"/>
  <c r="N4367" i="11"/>
  <c r="N4368" i="11"/>
  <c r="N4369" i="11"/>
  <c r="N4370" i="11"/>
  <c r="N4371" i="11"/>
  <c r="N4372" i="11"/>
  <c r="N4373" i="11"/>
  <c r="N4374" i="11"/>
  <c r="N4375" i="11"/>
  <c r="N4376" i="11"/>
  <c r="N4377" i="11"/>
  <c r="N4378" i="11"/>
  <c r="N4379" i="11"/>
  <c r="N4380" i="11"/>
  <c r="N4381" i="11"/>
  <c r="N4382" i="11"/>
  <c r="N4383" i="11"/>
  <c r="N4384" i="11"/>
  <c r="N4385" i="11"/>
  <c r="N4386" i="11"/>
  <c r="N4387" i="11"/>
  <c r="N4388" i="11"/>
  <c r="N4389" i="11"/>
  <c r="N4390" i="11"/>
  <c r="N4391" i="11"/>
  <c r="N4392" i="11"/>
  <c r="N4393" i="11"/>
  <c r="N4394" i="11"/>
  <c r="N4395" i="11"/>
  <c r="N4396" i="11"/>
  <c r="N4397" i="11"/>
  <c r="N4398" i="11"/>
  <c r="N4399" i="11"/>
  <c r="N4400" i="11"/>
  <c r="N4401" i="11"/>
  <c r="N4402" i="11"/>
  <c r="N4403" i="11"/>
  <c r="N4404" i="11"/>
  <c r="N4405" i="11"/>
  <c r="N4406" i="11"/>
  <c r="N4407" i="11"/>
  <c r="N4408" i="11"/>
  <c r="N4409" i="11"/>
  <c r="N4410" i="11"/>
  <c r="N4411" i="11"/>
  <c r="N4412" i="11"/>
  <c r="N4413" i="11"/>
  <c r="N4414" i="11"/>
  <c r="N4415" i="11"/>
  <c r="N4416" i="11"/>
  <c r="N4417" i="11"/>
  <c r="N4418" i="11"/>
  <c r="N4419" i="11"/>
  <c r="N4420" i="11"/>
  <c r="N4421" i="11"/>
  <c r="N4422" i="11"/>
  <c r="N4423" i="11"/>
  <c r="N4424" i="11"/>
  <c r="N4425" i="11"/>
  <c r="N4426" i="11"/>
  <c r="N4427" i="11"/>
  <c r="N4428" i="11"/>
  <c r="N4429" i="11"/>
  <c r="N4430" i="11"/>
  <c r="N4431" i="11"/>
  <c r="N4432" i="11"/>
  <c r="N4433" i="11"/>
  <c r="N4434" i="11"/>
  <c r="N4435" i="11"/>
  <c r="N4436" i="11"/>
  <c r="N4437" i="11"/>
  <c r="N4438" i="11"/>
  <c r="N4439" i="11"/>
  <c r="N4440" i="11"/>
  <c r="N4441" i="11"/>
  <c r="N4442" i="11"/>
  <c r="N4443" i="11"/>
  <c r="N4444" i="11"/>
  <c r="N4445" i="11"/>
  <c r="N4446" i="11"/>
  <c r="N4447" i="11"/>
  <c r="N4448" i="11"/>
  <c r="N4449" i="11"/>
  <c r="N4450" i="11"/>
  <c r="N4451" i="11"/>
  <c r="N4452" i="11"/>
  <c r="N4453" i="11"/>
  <c r="N4454" i="11"/>
  <c r="N4455" i="11"/>
  <c r="N4456" i="11"/>
  <c r="N4457" i="11"/>
  <c r="N4458" i="11"/>
  <c r="N4459" i="11"/>
  <c r="N4460" i="11"/>
  <c r="N4461" i="11"/>
  <c r="N4462" i="11"/>
  <c r="N4463" i="11"/>
  <c r="N4464" i="11"/>
  <c r="N4465" i="11"/>
  <c r="N4466" i="11"/>
  <c r="N4467" i="11"/>
  <c r="N4468" i="11"/>
  <c r="N4469" i="11"/>
  <c r="N4470" i="11"/>
  <c r="N4471" i="11"/>
  <c r="N4472" i="11"/>
  <c r="N4473" i="11"/>
  <c r="N4474" i="11"/>
  <c r="N4475" i="11"/>
  <c r="N4476" i="11"/>
  <c r="N4477" i="11"/>
  <c r="N4478" i="11"/>
  <c r="N4479" i="11"/>
  <c r="N4480" i="11"/>
  <c r="N4481" i="11"/>
  <c r="N4482" i="11"/>
  <c r="N4483" i="11"/>
  <c r="N4484" i="11"/>
  <c r="N4485" i="11"/>
  <c r="N4486" i="11"/>
  <c r="N4487" i="11"/>
  <c r="N4488" i="11"/>
  <c r="N4489" i="11"/>
  <c r="N4490" i="11"/>
  <c r="N4491" i="11"/>
  <c r="N4492" i="11"/>
  <c r="N4493" i="11"/>
  <c r="N4494" i="11"/>
  <c r="N4495" i="11"/>
  <c r="N4496" i="11"/>
  <c r="N4497" i="11"/>
  <c r="N4498" i="11"/>
  <c r="N4499" i="11"/>
  <c r="N4500" i="11"/>
  <c r="N4501" i="11"/>
  <c r="N4502" i="11"/>
  <c r="N4503" i="11"/>
  <c r="N4504" i="11"/>
  <c r="N4505" i="11"/>
  <c r="N4506" i="11"/>
  <c r="N4507" i="11"/>
  <c r="N4508" i="11"/>
  <c r="N4509" i="11"/>
  <c r="N4510" i="11"/>
  <c r="N4511" i="11"/>
  <c r="N4512" i="11"/>
  <c r="N4513" i="11"/>
  <c r="N4514" i="11"/>
  <c r="N4515" i="11"/>
  <c r="N4516" i="11"/>
  <c r="N4517" i="11"/>
  <c r="N4518" i="11"/>
  <c r="N4519" i="11"/>
  <c r="N4520" i="11"/>
  <c r="N4521" i="11"/>
  <c r="N4522" i="11"/>
  <c r="N4523" i="11"/>
  <c r="N4524" i="11"/>
  <c r="N4525" i="11"/>
  <c r="N4526" i="11"/>
  <c r="N4527" i="11"/>
  <c r="N4528" i="11"/>
  <c r="N4529" i="11"/>
  <c r="N4530" i="11"/>
  <c r="N4531" i="11"/>
  <c r="N4532" i="11"/>
  <c r="N4533" i="11"/>
  <c r="N4534" i="11"/>
  <c r="N4535" i="11"/>
  <c r="N4536" i="11"/>
  <c r="N4537" i="11"/>
  <c r="N4538" i="11"/>
  <c r="N4539" i="11"/>
  <c r="N4540" i="11"/>
  <c r="N4541" i="11"/>
  <c r="N4542" i="11"/>
  <c r="N4543" i="11"/>
  <c r="N4544" i="11"/>
  <c r="N4545" i="11"/>
  <c r="N4546" i="11"/>
  <c r="N4547" i="11"/>
  <c r="N4548" i="11"/>
  <c r="N4549" i="11"/>
  <c r="N4550" i="11"/>
  <c r="N4551" i="11"/>
  <c r="N4552" i="11"/>
  <c r="N4553" i="11"/>
  <c r="N4554" i="11"/>
  <c r="N4555" i="11"/>
  <c r="N4556" i="11"/>
  <c r="N4557" i="11"/>
  <c r="N4558" i="11"/>
  <c r="N4559" i="11"/>
  <c r="N4560" i="11"/>
  <c r="N4561" i="11"/>
  <c r="N4562" i="11"/>
  <c r="N4563" i="11"/>
  <c r="N4564" i="11"/>
  <c r="N4565" i="11"/>
  <c r="N4566" i="11"/>
  <c r="N4567" i="11"/>
  <c r="N4568" i="11"/>
  <c r="N4569" i="11"/>
  <c r="N4570" i="11"/>
  <c r="N4571" i="11"/>
  <c r="N4572" i="11"/>
  <c r="N4573" i="11"/>
  <c r="N4574" i="11"/>
  <c r="N4575" i="11"/>
  <c r="N4576" i="11"/>
  <c r="N4577" i="11"/>
  <c r="N4578" i="11"/>
  <c r="N4579" i="11"/>
  <c r="N4580" i="11"/>
  <c r="N4581" i="11"/>
  <c r="N4582" i="11"/>
  <c r="N4583" i="11"/>
  <c r="N4584" i="11"/>
  <c r="N4585" i="11"/>
  <c r="N4586" i="11"/>
  <c r="N4587" i="11"/>
  <c r="N4588" i="11"/>
  <c r="N4589" i="11"/>
  <c r="N4590" i="11"/>
  <c r="N4591" i="11"/>
  <c r="N4592" i="11"/>
  <c r="N4593" i="11"/>
  <c r="N4594" i="11"/>
  <c r="N4595" i="11"/>
  <c r="N4596" i="11"/>
  <c r="N4597" i="11"/>
  <c r="N4598" i="11"/>
  <c r="N4599" i="11"/>
  <c r="N4600" i="11"/>
  <c r="N4601" i="11"/>
  <c r="N4602" i="11"/>
  <c r="N4603" i="11"/>
  <c r="N4604" i="11"/>
  <c r="N4605" i="11"/>
  <c r="N4606" i="11"/>
  <c r="N4607" i="11"/>
  <c r="N4608" i="11"/>
  <c r="N4609" i="11"/>
  <c r="N4610" i="11"/>
  <c r="N4611" i="11"/>
  <c r="N4612" i="11"/>
  <c r="N4613" i="11"/>
  <c r="N4614" i="11"/>
  <c r="N4615" i="11"/>
  <c r="N4616" i="11"/>
  <c r="N4617" i="11"/>
  <c r="N4618" i="11"/>
  <c r="N4619" i="11"/>
  <c r="N4620" i="11"/>
  <c r="N4621" i="11"/>
  <c r="N4622" i="11"/>
  <c r="N4623" i="11"/>
  <c r="N4624" i="11"/>
  <c r="N4625" i="11"/>
  <c r="N4626" i="11"/>
  <c r="N4627" i="11"/>
  <c r="N4628" i="11"/>
  <c r="N4629" i="11"/>
  <c r="N4630" i="11"/>
  <c r="N4631" i="11"/>
  <c r="N4632" i="11"/>
  <c r="N4633" i="11"/>
  <c r="N4634" i="11"/>
  <c r="N4635" i="11"/>
  <c r="N4636" i="11"/>
  <c r="N4637" i="11"/>
  <c r="N4638" i="11"/>
  <c r="N4639" i="11"/>
  <c r="N4640" i="11"/>
  <c r="N4641" i="11"/>
  <c r="N4642" i="11"/>
  <c r="N4643" i="11"/>
  <c r="N4644" i="11"/>
  <c r="N4645" i="11"/>
  <c r="N4646" i="11"/>
  <c r="N4647" i="11"/>
  <c r="N4648" i="11"/>
  <c r="N4649" i="11"/>
  <c r="N4650" i="11"/>
  <c r="N4651" i="11"/>
  <c r="N4652" i="11"/>
  <c r="N4653" i="11"/>
  <c r="N4654" i="11"/>
  <c r="N4655" i="11"/>
  <c r="N4656" i="11"/>
  <c r="N4657" i="11"/>
  <c r="N4658" i="11"/>
  <c r="N4659" i="11"/>
  <c r="N4660" i="11"/>
  <c r="N4661" i="11"/>
  <c r="N4662" i="11"/>
  <c r="N4663" i="11"/>
  <c r="N4664" i="11"/>
  <c r="N4665" i="11"/>
  <c r="N4666" i="11"/>
  <c r="N4667" i="11"/>
  <c r="N4668" i="11"/>
  <c r="N4669" i="11"/>
  <c r="N4670" i="11"/>
  <c r="N4671" i="11"/>
  <c r="N4672" i="11"/>
  <c r="N4673" i="11"/>
  <c r="N4674" i="11"/>
  <c r="N4675" i="11"/>
  <c r="N4676" i="11"/>
  <c r="N4677" i="11"/>
  <c r="N4678" i="11"/>
  <c r="N4679" i="11"/>
  <c r="N4680" i="11"/>
  <c r="N4681" i="11"/>
  <c r="N4682" i="11"/>
  <c r="N4683" i="11"/>
  <c r="N4684" i="11"/>
  <c r="N4685" i="11"/>
  <c r="N4686" i="11"/>
  <c r="N4687" i="11"/>
  <c r="N4688" i="11"/>
  <c r="N4689" i="11"/>
  <c r="N4690" i="11"/>
  <c r="N4691" i="11"/>
  <c r="N4692" i="11"/>
  <c r="N4693" i="11"/>
  <c r="N4694" i="11"/>
  <c r="N4695" i="11"/>
  <c r="N4696" i="11"/>
  <c r="N4697" i="11"/>
  <c r="N4698" i="11"/>
  <c r="N4699" i="11"/>
  <c r="N4700" i="11"/>
  <c r="N4701" i="11"/>
  <c r="N4702" i="11"/>
  <c r="N4703" i="11"/>
  <c r="N4704" i="11"/>
  <c r="N4705" i="11"/>
  <c r="N4706" i="11"/>
  <c r="N4707" i="11"/>
  <c r="N4708" i="11"/>
  <c r="N4709" i="11"/>
  <c r="N4710" i="11"/>
  <c r="N4711" i="11"/>
  <c r="N4712" i="11"/>
  <c r="N4713" i="11"/>
  <c r="N4714" i="11"/>
  <c r="N4715" i="11"/>
  <c r="N4716" i="11"/>
  <c r="N4717" i="11"/>
  <c r="N4718" i="11"/>
  <c r="N4719" i="11"/>
  <c r="N4720" i="11"/>
  <c r="N4721" i="11"/>
  <c r="N4722" i="11"/>
  <c r="N4723" i="11"/>
  <c r="N4724" i="11"/>
  <c r="N4725" i="11"/>
  <c r="N4726" i="11"/>
  <c r="N4727" i="11"/>
  <c r="N4728" i="11"/>
  <c r="N4729" i="11"/>
  <c r="N4730" i="11"/>
  <c r="N4731" i="11"/>
  <c r="N4732" i="11"/>
  <c r="N4733" i="11"/>
  <c r="N4734" i="11"/>
  <c r="N4735" i="11"/>
  <c r="N4736" i="11"/>
  <c r="N4737" i="11"/>
  <c r="N4738" i="11"/>
  <c r="N4739" i="11"/>
  <c r="N4740" i="11"/>
  <c r="N4741" i="11"/>
  <c r="N4742" i="11"/>
  <c r="N4743" i="11"/>
  <c r="N4744" i="11"/>
  <c r="N4745" i="11"/>
  <c r="N4746" i="11"/>
  <c r="N4747" i="11"/>
  <c r="N4748" i="11"/>
  <c r="N4749" i="11"/>
  <c r="N4750" i="11"/>
  <c r="N4751" i="11"/>
  <c r="N4752" i="11"/>
  <c r="N4753" i="11"/>
  <c r="N4754" i="11"/>
  <c r="N4755" i="11"/>
  <c r="N4756" i="11"/>
  <c r="N4757" i="11"/>
  <c r="N4758" i="11"/>
  <c r="N4759" i="11"/>
  <c r="N4760" i="11"/>
  <c r="N4761" i="11"/>
  <c r="N4762" i="11"/>
  <c r="N4763" i="11"/>
  <c r="N4764" i="11"/>
  <c r="N4765" i="11"/>
  <c r="N4766" i="11"/>
  <c r="N4767" i="11"/>
  <c r="N4768" i="11"/>
  <c r="N4769" i="11"/>
  <c r="N4770" i="11"/>
  <c r="N4771" i="11"/>
  <c r="N4772" i="11"/>
  <c r="N4773" i="11"/>
  <c r="N4774" i="11"/>
  <c r="N4775" i="11"/>
  <c r="N4776" i="11"/>
  <c r="N4777" i="11"/>
  <c r="N4778" i="11"/>
  <c r="N4779" i="11"/>
  <c r="N4780" i="11"/>
  <c r="N4781" i="11"/>
  <c r="N4782" i="11"/>
  <c r="N4783" i="11"/>
  <c r="N4784" i="11"/>
  <c r="N4785" i="11"/>
  <c r="N4786" i="11"/>
  <c r="N4787" i="11"/>
  <c r="N4788" i="11"/>
  <c r="N4789" i="11"/>
  <c r="N4790" i="11"/>
  <c r="N4791" i="11"/>
  <c r="N4792" i="11"/>
  <c r="N4793" i="11"/>
  <c r="N4794" i="11"/>
  <c r="N4795" i="11"/>
  <c r="N4796" i="11"/>
  <c r="N4797" i="11"/>
  <c r="N4798" i="11"/>
  <c r="N4799" i="11"/>
  <c r="N4800" i="11"/>
  <c r="N4801" i="11"/>
  <c r="N4802" i="11"/>
  <c r="N4803" i="11"/>
  <c r="N4804" i="11"/>
  <c r="N4805" i="11"/>
  <c r="N4806" i="11"/>
  <c r="N4807" i="11"/>
  <c r="N4808" i="11"/>
  <c r="N4809" i="11"/>
  <c r="N4810" i="11"/>
  <c r="N4811" i="11"/>
  <c r="N4812" i="11"/>
  <c r="N4813" i="11"/>
  <c r="N4814" i="11"/>
  <c r="N4815" i="11"/>
  <c r="N4816" i="11"/>
  <c r="N4817" i="11"/>
  <c r="N4818" i="11"/>
  <c r="N4819" i="11"/>
  <c r="N4820" i="11"/>
  <c r="N4821" i="11"/>
  <c r="N4822" i="11"/>
  <c r="N4823" i="11"/>
  <c r="N4824" i="11"/>
  <c r="N4825" i="11"/>
  <c r="N4826" i="11"/>
  <c r="N4827" i="11"/>
  <c r="N4828" i="11"/>
  <c r="N4829" i="11"/>
  <c r="N4830" i="11"/>
  <c r="N4831" i="11"/>
  <c r="N4832" i="11"/>
  <c r="N4833" i="11"/>
  <c r="N4834" i="11"/>
  <c r="N4835" i="11"/>
  <c r="N4836" i="11"/>
  <c r="N4837" i="11"/>
  <c r="N4838" i="11"/>
  <c r="N4839" i="11"/>
  <c r="N4840" i="11"/>
  <c r="N4841" i="11"/>
  <c r="N4842" i="11"/>
  <c r="N4843" i="11"/>
  <c r="N4844" i="11"/>
  <c r="N4845" i="11"/>
  <c r="N4846" i="11"/>
  <c r="N4847" i="11"/>
  <c r="N4848" i="11"/>
  <c r="N4849" i="11"/>
  <c r="N4850" i="11"/>
  <c r="N4851" i="11"/>
  <c r="N4852" i="11"/>
  <c r="N4853" i="11"/>
  <c r="N4854" i="11"/>
  <c r="N4855" i="11"/>
  <c r="N4856" i="11"/>
  <c r="N4857" i="11"/>
  <c r="N4858" i="11"/>
  <c r="N4859" i="11"/>
  <c r="N4860" i="11"/>
  <c r="N4861" i="11"/>
  <c r="N4862" i="11"/>
  <c r="N4863" i="11"/>
  <c r="N4864" i="11"/>
  <c r="N4865" i="11"/>
  <c r="N4866" i="11"/>
  <c r="N4867" i="11"/>
  <c r="N4868" i="11"/>
  <c r="N4869" i="11"/>
  <c r="N4870" i="11"/>
  <c r="N4871" i="11"/>
  <c r="N4872" i="11"/>
  <c r="N4873" i="11"/>
  <c r="N4874" i="11"/>
  <c r="N4875" i="11"/>
  <c r="N4876" i="11"/>
  <c r="N4877" i="11"/>
  <c r="N4878" i="11"/>
  <c r="N4879" i="11"/>
  <c r="N4880" i="11"/>
  <c r="N4881" i="11"/>
  <c r="N4882" i="11"/>
  <c r="N4883" i="11"/>
  <c r="N4884" i="11"/>
  <c r="N4885" i="11"/>
  <c r="N4886" i="11"/>
  <c r="N4887" i="11"/>
  <c r="N4888" i="11"/>
  <c r="N4889" i="11"/>
  <c r="N4890" i="11"/>
  <c r="N4891" i="11"/>
  <c r="N4892" i="11"/>
  <c r="N4893" i="11"/>
  <c r="N4894" i="11"/>
  <c r="N4895" i="11"/>
  <c r="N4896" i="11"/>
  <c r="N4897" i="11"/>
  <c r="N4898" i="11"/>
  <c r="N4899" i="11"/>
  <c r="N4900" i="11"/>
  <c r="N4901" i="11"/>
  <c r="N4902" i="11"/>
  <c r="N4903" i="11"/>
  <c r="N4904" i="11"/>
  <c r="N4905" i="11"/>
  <c r="N4906" i="11"/>
  <c r="N4907" i="11"/>
  <c r="N4908" i="11"/>
  <c r="N4909" i="11"/>
  <c r="N4910" i="11"/>
  <c r="N4911" i="11"/>
  <c r="N4912" i="11"/>
  <c r="N4913" i="11"/>
  <c r="N4914" i="11"/>
  <c r="N4915" i="11"/>
  <c r="N4916" i="11"/>
  <c r="N4917" i="11"/>
  <c r="N4918" i="11"/>
  <c r="N4919" i="11"/>
  <c r="N4920" i="11"/>
  <c r="N4921" i="11"/>
  <c r="N4922" i="11"/>
  <c r="N4923" i="11"/>
  <c r="N4924" i="11"/>
  <c r="N4925" i="11"/>
  <c r="N4926" i="11"/>
  <c r="N4927" i="11"/>
  <c r="N4928" i="11"/>
  <c r="N4929" i="11"/>
  <c r="N4930" i="11"/>
  <c r="N4931" i="11"/>
  <c r="N4932" i="11"/>
  <c r="N4933" i="11"/>
  <c r="N4934" i="11"/>
  <c r="N4935" i="11"/>
  <c r="N4936" i="11"/>
  <c r="N4937" i="11"/>
  <c r="N4938" i="11"/>
  <c r="N4939" i="11"/>
  <c r="N4940" i="11"/>
  <c r="N4941" i="11"/>
  <c r="N4942" i="11"/>
  <c r="N4943" i="11"/>
  <c r="N4944" i="11"/>
  <c r="N4945" i="11"/>
  <c r="N4946" i="11"/>
  <c r="N4947" i="11"/>
  <c r="N4948" i="11"/>
  <c r="N4949" i="11"/>
  <c r="N4950" i="11"/>
  <c r="N4951" i="11"/>
  <c r="N4952" i="11"/>
  <c r="N4953" i="11"/>
  <c r="N4954" i="11"/>
  <c r="N4955" i="11"/>
  <c r="N4956" i="11"/>
  <c r="N4957" i="11"/>
  <c r="N4958" i="11"/>
  <c r="N4959" i="11"/>
  <c r="N4960" i="11"/>
  <c r="N4961" i="11"/>
  <c r="N4962" i="11"/>
  <c r="N4963" i="11"/>
  <c r="N4964" i="11"/>
  <c r="N4965" i="11"/>
  <c r="N4966" i="11"/>
  <c r="N4967" i="11"/>
  <c r="N4968" i="11"/>
  <c r="N4969" i="11"/>
  <c r="N4970" i="11"/>
  <c r="N4971" i="11"/>
  <c r="N4972" i="11"/>
  <c r="N4973" i="11"/>
  <c r="N4974" i="11"/>
  <c r="N4975" i="11"/>
  <c r="N4976" i="11"/>
  <c r="N4977" i="11"/>
  <c r="N4978" i="11"/>
  <c r="N4979" i="11"/>
  <c r="N4980" i="11"/>
  <c r="N4981" i="11"/>
  <c r="N4982" i="11"/>
  <c r="N4983" i="11"/>
  <c r="N4984" i="11"/>
  <c r="N4985" i="11"/>
  <c r="N4986" i="11"/>
  <c r="N4987" i="11"/>
  <c r="N4988" i="11"/>
  <c r="N4989" i="11"/>
  <c r="N4990" i="11"/>
  <c r="N4991" i="11"/>
  <c r="N4992" i="11"/>
  <c r="N4993" i="11"/>
  <c r="N4994" i="11"/>
  <c r="N4995" i="11"/>
  <c r="N4996" i="11"/>
  <c r="N4997" i="11"/>
  <c r="N4998" i="11"/>
  <c r="N4999" i="11"/>
  <c r="N5000" i="11"/>
  <c r="N5001" i="11"/>
  <c r="N5002" i="11"/>
  <c r="N5003" i="11"/>
  <c r="N5004" i="11"/>
  <c r="N5005" i="11"/>
  <c r="N5006" i="11"/>
  <c r="N5007" i="11"/>
  <c r="N5008" i="11"/>
  <c r="N5009" i="11"/>
  <c r="N5010" i="11"/>
  <c r="N5011" i="11"/>
  <c r="N5012" i="11"/>
  <c r="N5013" i="11"/>
  <c r="N5014" i="11"/>
  <c r="N5015" i="11"/>
  <c r="N5016" i="11"/>
  <c r="N5017" i="11"/>
  <c r="N5018" i="11"/>
  <c r="N5019" i="11"/>
  <c r="N5020" i="11"/>
  <c r="N5021" i="11"/>
  <c r="N5022" i="11"/>
  <c r="N5023" i="11"/>
  <c r="N5024" i="11"/>
  <c r="N5025" i="11"/>
  <c r="N5026" i="11"/>
  <c r="N5027" i="11"/>
  <c r="N5028" i="11"/>
  <c r="N5029" i="11"/>
  <c r="N5030" i="11"/>
  <c r="N5031" i="11"/>
  <c r="N5032" i="11"/>
  <c r="N5033" i="11"/>
  <c r="N5034" i="11"/>
  <c r="N5035" i="11"/>
  <c r="N5036" i="11"/>
  <c r="N5037" i="11"/>
  <c r="N5038" i="11"/>
  <c r="N5039" i="11"/>
  <c r="N5040" i="11"/>
  <c r="N5041" i="11"/>
  <c r="N5042" i="11"/>
  <c r="N5043" i="11"/>
  <c r="N5044" i="11"/>
  <c r="N5045" i="11"/>
  <c r="N5046" i="11"/>
  <c r="N5047" i="11"/>
  <c r="N5048" i="11"/>
  <c r="N5049" i="11"/>
  <c r="N5050" i="11"/>
  <c r="N5051" i="11"/>
  <c r="N5052" i="11"/>
  <c r="N5053" i="11"/>
  <c r="N5054" i="11"/>
  <c r="N5055" i="11"/>
  <c r="N5056" i="11"/>
  <c r="N5057" i="11"/>
  <c r="N5058" i="11"/>
  <c r="N5059" i="11"/>
  <c r="N5060" i="11"/>
  <c r="N5061" i="11"/>
  <c r="N5062" i="11"/>
  <c r="N5063" i="11"/>
  <c r="N5064" i="11"/>
  <c r="N5065" i="11"/>
  <c r="N5066" i="11"/>
  <c r="N5067" i="11"/>
  <c r="N5068" i="11"/>
  <c r="N5069" i="11"/>
  <c r="N5070" i="11"/>
  <c r="N5071" i="11"/>
  <c r="N5072" i="11"/>
  <c r="N5073" i="11"/>
  <c r="N5074" i="11"/>
  <c r="N5075" i="11"/>
  <c r="N5076" i="11"/>
  <c r="N5077" i="11"/>
  <c r="N5078" i="11"/>
  <c r="N5079" i="11"/>
  <c r="N5080" i="11"/>
  <c r="N5081" i="11"/>
  <c r="N5082" i="11"/>
  <c r="N5083" i="11"/>
  <c r="N5084" i="11"/>
  <c r="N5085" i="11"/>
  <c r="N5086" i="11"/>
  <c r="N5087" i="11"/>
  <c r="N5088" i="11"/>
  <c r="N5089" i="11"/>
  <c r="N5090" i="11"/>
  <c r="N5091" i="11"/>
  <c r="N5092" i="11"/>
  <c r="N5093" i="11"/>
  <c r="N5094" i="11"/>
  <c r="N5095" i="11"/>
  <c r="N5096" i="11"/>
  <c r="N5097" i="11"/>
  <c r="N5098" i="11"/>
  <c r="N5099" i="11"/>
  <c r="N5100" i="11"/>
  <c r="N5101" i="11"/>
  <c r="N5102" i="11"/>
  <c r="N5103" i="11"/>
  <c r="N5104" i="11"/>
  <c r="N5105" i="11"/>
  <c r="N5106" i="11"/>
  <c r="N5107" i="11"/>
  <c r="N5108" i="11"/>
  <c r="N5109" i="11"/>
  <c r="N5110" i="11"/>
  <c r="N5111" i="11"/>
  <c r="N5112" i="11"/>
  <c r="N5113" i="11"/>
  <c r="N5114" i="11"/>
  <c r="N5115" i="11"/>
  <c r="N5116" i="11"/>
  <c r="N5117" i="11"/>
  <c r="N5118" i="11"/>
  <c r="N5119" i="11"/>
  <c r="N5120" i="11"/>
  <c r="N5121" i="11"/>
  <c r="N5122" i="11"/>
  <c r="N5123" i="11"/>
  <c r="N5124" i="11"/>
  <c r="N5125" i="11"/>
  <c r="N5126" i="11"/>
  <c r="N5127" i="11"/>
  <c r="N5128" i="11"/>
  <c r="N5129" i="11"/>
  <c r="N5130" i="11"/>
  <c r="N5131" i="11"/>
  <c r="N5132" i="11"/>
  <c r="N5133" i="11"/>
  <c r="N5134" i="11"/>
  <c r="N5135" i="11"/>
  <c r="N5136" i="11"/>
  <c r="N5137" i="11"/>
  <c r="N5138" i="11"/>
  <c r="N5139" i="11"/>
  <c r="N5140" i="11"/>
  <c r="N5141" i="11"/>
  <c r="N5142" i="11"/>
  <c r="N5143" i="11"/>
  <c r="N5144" i="11"/>
  <c r="N5145" i="11"/>
  <c r="N5146" i="11"/>
  <c r="N5147" i="11"/>
  <c r="N5148" i="11"/>
  <c r="N5149" i="11"/>
  <c r="N5150" i="11"/>
  <c r="N5151" i="11"/>
  <c r="N5152" i="11"/>
  <c r="N5153" i="11"/>
  <c r="N5154" i="11"/>
  <c r="N5155" i="11"/>
  <c r="N5156" i="11"/>
  <c r="N5157" i="11"/>
  <c r="N5158" i="11"/>
  <c r="N5159" i="11"/>
  <c r="N5160" i="11"/>
  <c r="N5161" i="11"/>
  <c r="N5162" i="11"/>
  <c r="N5163" i="11"/>
  <c r="N5164" i="11"/>
  <c r="N5165" i="11"/>
  <c r="N5166" i="11"/>
  <c r="N5167" i="11"/>
  <c r="N5168" i="11"/>
  <c r="N5169" i="11"/>
  <c r="N5170" i="11"/>
  <c r="N5171" i="11"/>
  <c r="N5172" i="11"/>
  <c r="N5173" i="11"/>
  <c r="N5174" i="11"/>
  <c r="N5175" i="11"/>
  <c r="N5176" i="11"/>
  <c r="N5177" i="11"/>
  <c r="N5178" i="11"/>
  <c r="N5179" i="11"/>
  <c r="N5180" i="11"/>
  <c r="N5181" i="11"/>
  <c r="N5182" i="11"/>
  <c r="N5183" i="11"/>
  <c r="N5184" i="11"/>
  <c r="N5185" i="11"/>
  <c r="N5186" i="11"/>
  <c r="N5187" i="11"/>
  <c r="N5188" i="11"/>
  <c r="N5189" i="11"/>
  <c r="N5190" i="11"/>
  <c r="N5191" i="11"/>
  <c r="N5192" i="11"/>
  <c r="N5193" i="11"/>
  <c r="N5194" i="11"/>
  <c r="N5195" i="11"/>
  <c r="N5196" i="11"/>
  <c r="N5197" i="11"/>
  <c r="N5198" i="11"/>
  <c r="N5199" i="11"/>
  <c r="N5200" i="11"/>
  <c r="N5201" i="11"/>
  <c r="N5202" i="11"/>
  <c r="N5203" i="11"/>
  <c r="N5204" i="11"/>
  <c r="N5205" i="11"/>
  <c r="N5206" i="11"/>
  <c r="N5207" i="11"/>
  <c r="N5208" i="11"/>
  <c r="N5209" i="11"/>
  <c r="N5210" i="11"/>
  <c r="N5211" i="11"/>
  <c r="N5212" i="11"/>
  <c r="N5213" i="11"/>
  <c r="N5214" i="11"/>
  <c r="N5215" i="11"/>
  <c r="N5216" i="11"/>
  <c r="N5217" i="11"/>
  <c r="N5218" i="11"/>
  <c r="N5219" i="11"/>
  <c r="N5220" i="11"/>
  <c r="N5221" i="11"/>
  <c r="N5222" i="11"/>
  <c r="N5223" i="11"/>
  <c r="N5224" i="11"/>
  <c r="N5225" i="11"/>
  <c r="N5226" i="11"/>
  <c r="N5227" i="11"/>
  <c r="N5228" i="11"/>
  <c r="N5229" i="11"/>
  <c r="N5230" i="11"/>
  <c r="N5231" i="11"/>
  <c r="N5232" i="11"/>
  <c r="N5233" i="11"/>
  <c r="N5234" i="11"/>
  <c r="N5235" i="11"/>
  <c r="N5236" i="11"/>
  <c r="N5237" i="11"/>
  <c r="N5238" i="11"/>
  <c r="N5239" i="11"/>
  <c r="N5240" i="11"/>
  <c r="N5241" i="11"/>
  <c r="N5242" i="11"/>
  <c r="N5243" i="11"/>
  <c r="N5244" i="11"/>
  <c r="N5245" i="11"/>
  <c r="N5246" i="11"/>
  <c r="N5247" i="11"/>
  <c r="N5248" i="11"/>
  <c r="N5249" i="11"/>
  <c r="N5250" i="11"/>
  <c r="N5251" i="11"/>
  <c r="N5252" i="11"/>
  <c r="N5253" i="11"/>
  <c r="N5254" i="11"/>
  <c r="N5255" i="11"/>
  <c r="N5256" i="11"/>
  <c r="N5257" i="11"/>
  <c r="N5258" i="11"/>
  <c r="N5259" i="11"/>
  <c r="N5260" i="11"/>
  <c r="N5261" i="11"/>
  <c r="N5262" i="11"/>
  <c r="N5263" i="11"/>
  <c r="N5264" i="11"/>
  <c r="N5265" i="11"/>
  <c r="N5266" i="11"/>
  <c r="N5267" i="11"/>
  <c r="N5268" i="11"/>
  <c r="N5269" i="11"/>
  <c r="N5270" i="11"/>
  <c r="N5271" i="11"/>
  <c r="N5272" i="11"/>
  <c r="N5273" i="11"/>
  <c r="N5274" i="11"/>
  <c r="N5275" i="11"/>
  <c r="N5276" i="11"/>
  <c r="N5277" i="11"/>
  <c r="N5278" i="11"/>
  <c r="N5279" i="11"/>
  <c r="N5280" i="11"/>
  <c r="N5281" i="11"/>
  <c r="N5282" i="11"/>
  <c r="N5283" i="11"/>
  <c r="N5284" i="11"/>
  <c r="N5285" i="11"/>
  <c r="N5286" i="11"/>
  <c r="N5287" i="11"/>
  <c r="N5288" i="11"/>
  <c r="N5289" i="11"/>
  <c r="N5290" i="11"/>
  <c r="N5291" i="11"/>
  <c r="N5292" i="11"/>
  <c r="N5293" i="11"/>
  <c r="N5294" i="11"/>
  <c r="N5295" i="11"/>
  <c r="N5296" i="11"/>
  <c r="N5297" i="11"/>
  <c r="N5298" i="11"/>
  <c r="N5299" i="11"/>
  <c r="N5300" i="11"/>
  <c r="N5301" i="11"/>
  <c r="N5302" i="11"/>
  <c r="N5303" i="11"/>
  <c r="N5304" i="11"/>
  <c r="N5305" i="11"/>
  <c r="N5306" i="11"/>
  <c r="N5307" i="11"/>
  <c r="N5308" i="11"/>
  <c r="N5309" i="11"/>
  <c r="N5310" i="11"/>
  <c r="N5311" i="11"/>
  <c r="N5312" i="11"/>
  <c r="N5313" i="11"/>
  <c r="N5314" i="11"/>
  <c r="N5315" i="11"/>
  <c r="N5316" i="11"/>
  <c r="N5317" i="11"/>
  <c r="N5318" i="11"/>
  <c r="N5319" i="11"/>
  <c r="N5320" i="11"/>
  <c r="N5321" i="11"/>
  <c r="N5322" i="11"/>
  <c r="N5323" i="11"/>
  <c r="N5324" i="11"/>
  <c r="N5325" i="11"/>
  <c r="N5326" i="11"/>
  <c r="N5327" i="11"/>
  <c r="N5328" i="11"/>
  <c r="N5329" i="11"/>
  <c r="N5330" i="11"/>
  <c r="N5331" i="11"/>
  <c r="N5332" i="11"/>
  <c r="N5333" i="11"/>
  <c r="N5334" i="11"/>
  <c r="N5335" i="11"/>
  <c r="N5336" i="11"/>
  <c r="N5337" i="11"/>
  <c r="N5338" i="11"/>
  <c r="N5339" i="11"/>
  <c r="N5340" i="11"/>
  <c r="N5341" i="11"/>
  <c r="N5342" i="11"/>
  <c r="N5343" i="11"/>
  <c r="N5344" i="11"/>
  <c r="N5345" i="11"/>
  <c r="N5346" i="11"/>
  <c r="N5347" i="11"/>
  <c r="N5348" i="11"/>
  <c r="N5349" i="11"/>
  <c r="N5350" i="11"/>
  <c r="N5351" i="11"/>
  <c r="N5352" i="11"/>
  <c r="N5353" i="11"/>
  <c r="N5354" i="11"/>
  <c r="N5355" i="11"/>
  <c r="N5356" i="11"/>
  <c r="N5357" i="11"/>
  <c r="N5358" i="11"/>
  <c r="N5359" i="11"/>
  <c r="N5360" i="11"/>
  <c r="N5361" i="11"/>
  <c r="N5362" i="11"/>
  <c r="N5363" i="11"/>
  <c r="N5364" i="11"/>
  <c r="N5365" i="11"/>
  <c r="N5366" i="11"/>
  <c r="N5367" i="11"/>
  <c r="N5368" i="11"/>
  <c r="N5369" i="11"/>
  <c r="N5370" i="11"/>
  <c r="N5371" i="11"/>
  <c r="N5372" i="11"/>
  <c r="N5373" i="11"/>
  <c r="N5374" i="11"/>
  <c r="N5375" i="11"/>
  <c r="N5376" i="11"/>
  <c r="N5377" i="11"/>
  <c r="N5378" i="11"/>
  <c r="N5379" i="11"/>
  <c r="N5380" i="11"/>
  <c r="N5381" i="11"/>
  <c r="N5382" i="11"/>
  <c r="N5383" i="11"/>
  <c r="N5384" i="11"/>
  <c r="N5385" i="11"/>
  <c r="N5386" i="11"/>
  <c r="N5387" i="11"/>
  <c r="N5388" i="11"/>
  <c r="N5389" i="11"/>
  <c r="N5390" i="11"/>
  <c r="N5391" i="11"/>
  <c r="N5392" i="11"/>
  <c r="N5393" i="11"/>
  <c r="N5394" i="11"/>
  <c r="N5395" i="11"/>
  <c r="N5396" i="11"/>
  <c r="N5397" i="11"/>
  <c r="N5398" i="11"/>
  <c r="N5399" i="11"/>
  <c r="N5400" i="11"/>
  <c r="N5401" i="11"/>
  <c r="N5402" i="11"/>
  <c r="N5403" i="11"/>
  <c r="N5404" i="11"/>
  <c r="N5405" i="11"/>
  <c r="N5406" i="11"/>
  <c r="N5407" i="11"/>
  <c r="N5408" i="11"/>
  <c r="N5409" i="11"/>
  <c r="N5410" i="11"/>
  <c r="N5411" i="11"/>
  <c r="N5412" i="11"/>
  <c r="N5413" i="11"/>
  <c r="N5414" i="11"/>
  <c r="N5415" i="11"/>
  <c r="N5416" i="11"/>
  <c r="N5417" i="11"/>
  <c r="N5418" i="11"/>
  <c r="N5419" i="11"/>
  <c r="N5420" i="11"/>
  <c r="N5421" i="11"/>
  <c r="N5422" i="11"/>
  <c r="N5423" i="11"/>
  <c r="N5424" i="11"/>
  <c r="N5425" i="11"/>
  <c r="N5426" i="11"/>
  <c r="N5427" i="11"/>
  <c r="N5428" i="11"/>
  <c r="N5429" i="11"/>
  <c r="N5430" i="11"/>
  <c r="N5431" i="11"/>
  <c r="N5432" i="11"/>
  <c r="N5433" i="11"/>
  <c r="N5434" i="11"/>
  <c r="N5435" i="11"/>
  <c r="N5436" i="11"/>
  <c r="N5437" i="11"/>
  <c r="N5438" i="11"/>
  <c r="N5439" i="11"/>
  <c r="N5440" i="11"/>
  <c r="N5441" i="11"/>
  <c r="N5442" i="11"/>
  <c r="N5443" i="11"/>
  <c r="N5444" i="11"/>
  <c r="N5445" i="11"/>
  <c r="N5446" i="11"/>
  <c r="N5447" i="11"/>
  <c r="N5448" i="11"/>
  <c r="N5449" i="11"/>
  <c r="N5450" i="11"/>
  <c r="N5451" i="11"/>
  <c r="N5452" i="11"/>
  <c r="N5453" i="11"/>
  <c r="N5454" i="11"/>
  <c r="N5455" i="11"/>
  <c r="N5456" i="11"/>
  <c r="N5457" i="11"/>
  <c r="N5458" i="11"/>
  <c r="N5459" i="11"/>
  <c r="N5460" i="11"/>
  <c r="N5461" i="11"/>
  <c r="N5462" i="11"/>
  <c r="N5463" i="11"/>
  <c r="N5464" i="11"/>
  <c r="N5465" i="11"/>
  <c r="N5466" i="11"/>
  <c r="N5467" i="11"/>
  <c r="N5468" i="11"/>
  <c r="N5469" i="11"/>
  <c r="N5470" i="11"/>
  <c r="N5471" i="11"/>
  <c r="N5472" i="11"/>
  <c r="N5473" i="11"/>
  <c r="N5474" i="11"/>
  <c r="N5475" i="11"/>
  <c r="N5476" i="11"/>
  <c r="N5477" i="11"/>
  <c r="N5478" i="11"/>
  <c r="N5479" i="11"/>
  <c r="N5480" i="11"/>
  <c r="N5481" i="11"/>
  <c r="N5482" i="11"/>
  <c r="N5483" i="11"/>
  <c r="N5484" i="11"/>
  <c r="N5485" i="11"/>
  <c r="N5486" i="11"/>
  <c r="N5487" i="11"/>
  <c r="N5488" i="11"/>
  <c r="N5489" i="11"/>
  <c r="N5490" i="11"/>
  <c r="N5491" i="11"/>
  <c r="N5492" i="11"/>
  <c r="N5493" i="11"/>
  <c r="N5494" i="11"/>
  <c r="N5495" i="11"/>
  <c r="N5496" i="11"/>
  <c r="N5497" i="11"/>
  <c r="N5498" i="11"/>
  <c r="N5499" i="11"/>
  <c r="N5500" i="11"/>
  <c r="N5501" i="11"/>
  <c r="N5502" i="11"/>
  <c r="N5503" i="11"/>
  <c r="N5504" i="11"/>
  <c r="N5505" i="11"/>
  <c r="N5506" i="11"/>
  <c r="N5507" i="11"/>
  <c r="N5508" i="11"/>
  <c r="N5509" i="11"/>
  <c r="N5510" i="11"/>
  <c r="N5511" i="11"/>
  <c r="N5512" i="11"/>
  <c r="N5513" i="11"/>
  <c r="N5514" i="11"/>
  <c r="N5515" i="11"/>
  <c r="N5516" i="11"/>
  <c r="N5517" i="11"/>
  <c r="N5518" i="11"/>
  <c r="N5519" i="11"/>
  <c r="N5520" i="11"/>
  <c r="N5521" i="11"/>
  <c r="N5522" i="11"/>
  <c r="N5523" i="11"/>
  <c r="N5524" i="11"/>
  <c r="N5525" i="11"/>
  <c r="N5526" i="11"/>
  <c r="N5527" i="11"/>
  <c r="N5528" i="11"/>
  <c r="N5529" i="11"/>
  <c r="N5530" i="11"/>
  <c r="N5531" i="11"/>
  <c r="N5532" i="11"/>
  <c r="N5533" i="11"/>
  <c r="N5534" i="11"/>
  <c r="N5535" i="11"/>
  <c r="N5536" i="11"/>
  <c r="N5537" i="11"/>
  <c r="N5538" i="11"/>
  <c r="N5539" i="11"/>
  <c r="N5540" i="11"/>
  <c r="N5541" i="11"/>
  <c r="N5542" i="11"/>
  <c r="N5543" i="11"/>
  <c r="N5544" i="11"/>
  <c r="N5545" i="11"/>
  <c r="N5546" i="11"/>
  <c r="N5547" i="11"/>
  <c r="N5548" i="11"/>
  <c r="N5549" i="11"/>
  <c r="N5550" i="11"/>
  <c r="N5551" i="11"/>
  <c r="N5552" i="11"/>
  <c r="N5553" i="11"/>
  <c r="N5554" i="11"/>
  <c r="N5555" i="11"/>
  <c r="N5556" i="11"/>
  <c r="N5557" i="11"/>
  <c r="N5558" i="11"/>
  <c r="N5559" i="11"/>
  <c r="N5560" i="11"/>
  <c r="N5561" i="11"/>
  <c r="N5562" i="11"/>
  <c r="N5563" i="11"/>
  <c r="N5564" i="11"/>
  <c r="N5565" i="11"/>
  <c r="N5566" i="11"/>
  <c r="N5567" i="11"/>
  <c r="N5568" i="11"/>
  <c r="N5569" i="11"/>
  <c r="N5570" i="11"/>
  <c r="N5571" i="11"/>
  <c r="N5572" i="11"/>
  <c r="N5573" i="11"/>
  <c r="N5574" i="11"/>
  <c r="N5575" i="11"/>
  <c r="N5576" i="11"/>
  <c r="N5577" i="11"/>
  <c r="N5578" i="11"/>
  <c r="N5579" i="11"/>
  <c r="N5580" i="11"/>
  <c r="N5581" i="11"/>
  <c r="N5582" i="11"/>
  <c r="N5583" i="11"/>
  <c r="N5584" i="11"/>
  <c r="N5585" i="11"/>
  <c r="N5586" i="11"/>
  <c r="N5587" i="11"/>
  <c r="N5588" i="11"/>
  <c r="N5589" i="11"/>
  <c r="N5590" i="11"/>
  <c r="N5591" i="11"/>
  <c r="N5592" i="11"/>
  <c r="N5593" i="11"/>
  <c r="N5594" i="11"/>
  <c r="N5595" i="11"/>
  <c r="N5596" i="11"/>
  <c r="N5597" i="11"/>
  <c r="N5598" i="11"/>
  <c r="N5599" i="11"/>
  <c r="N5600" i="11"/>
  <c r="N5601" i="11"/>
  <c r="N5602" i="11"/>
  <c r="N5603" i="11"/>
  <c r="N5604" i="11"/>
  <c r="N5605" i="11"/>
  <c r="N5606" i="11"/>
  <c r="N5607" i="11"/>
  <c r="N5608" i="11"/>
  <c r="N5609" i="11"/>
  <c r="N5610" i="11"/>
  <c r="N5611" i="11"/>
  <c r="N5612" i="11"/>
  <c r="N5613" i="11"/>
  <c r="N5614" i="11"/>
  <c r="N5615" i="11"/>
  <c r="N5616" i="11"/>
  <c r="N5617" i="11"/>
  <c r="N5618" i="11"/>
  <c r="N5619" i="11"/>
  <c r="N5620" i="11"/>
  <c r="N5621" i="11"/>
  <c r="N5622" i="11"/>
  <c r="N5623" i="11"/>
  <c r="N5624" i="11"/>
  <c r="N5625" i="11"/>
  <c r="N5626" i="11"/>
  <c r="N5627" i="11"/>
  <c r="N5628" i="11"/>
  <c r="N5629" i="11"/>
  <c r="N5630" i="11"/>
  <c r="N5631" i="11"/>
  <c r="N5632" i="11"/>
  <c r="N5633" i="11"/>
  <c r="N5634" i="11"/>
  <c r="N5635" i="11"/>
  <c r="N5636" i="11"/>
  <c r="N5637" i="11"/>
  <c r="N5638" i="11"/>
  <c r="N5639" i="11"/>
  <c r="N5640" i="11"/>
  <c r="N5641" i="11"/>
  <c r="N5642" i="11"/>
  <c r="N5643" i="11"/>
  <c r="N5644" i="11"/>
  <c r="N5645" i="11"/>
  <c r="N5646" i="11"/>
  <c r="N5647" i="11"/>
  <c r="N5648" i="11"/>
  <c r="N5649" i="11"/>
  <c r="N5650" i="11"/>
  <c r="N5651" i="11"/>
  <c r="N5652" i="11"/>
  <c r="N5653" i="11"/>
  <c r="N5654" i="11"/>
  <c r="N5655" i="11"/>
  <c r="N5656" i="11"/>
  <c r="N5657" i="11"/>
  <c r="N5658" i="11"/>
  <c r="N5659" i="11"/>
  <c r="N5660" i="11"/>
  <c r="N5661" i="11"/>
  <c r="N5662" i="11"/>
  <c r="N5663" i="11"/>
  <c r="N5664" i="11"/>
  <c r="N5665" i="11"/>
  <c r="N5666" i="11"/>
  <c r="N5667" i="11"/>
  <c r="N5668" i="11"/>
  <c r="N5669" i="11"/>
  <c r="N5670" i="11"/>
  <c r="N5671" i="11"/>
  <c r="N5672" i="11"/>
  <c r="N5673" i="11"/>
  <c r="N5674" i="11"/>
  <c r="N5675" i="11"/>
  <c r="N5676" i="11"/>
  <c r="N5677" i="11"/>
  <c r="N5678" i="11"/>
  <c r="N5679" i="11"/>
  <c r="N5680" i="11"/>
  <c r="N5681" i="11"/>
  <c r="N5682" i="11"/>
  <c r="N5683" i="11"/>
  <c r="N5684" i="11"/>
  <c r="N5685" i="11"/>
  <c r="N5686" i="11"/>
  <c r="N5687" i="11"/>
  <c r="N5688" i="11"/>
  <c r="N5689" i="11"/>
  <c r="N5690" i="11"/>
  <c r="N5691" i="11"/>
  <c r="N5692" i="11"/>
  <c r="N5693" i="11"/>
  <c r="N5694" i="11"/>
  <c r="N5695" i="11"/>
  <c r="N5696" i="11"/>
  <c r="N5697" i="11"/>
  <c r="N5698" i="11"/>
  <c r="N5699" i="11"/>
  <c r="N5700" i="11"/>
  <c r="N5701" i="11"/>
  <c r="N5702" i="11"/>
  <c r="N5703" i="11"/>
  <c r="N5704" i="11"/>
  <c r="N5705" i="11"/>
  <c r="N5706" i="11"/>
  <c r="N5707" i="11"/>
  <c r="N5708" i="11"/>
  <c r="N5709" i="11"/>
  <c r="N5710" i="11"/>
  <c r="N5711" i="11"/>
  <c r="N5712" i="11"/>
  <c r="N5713" i="11"/>
  <c r="N5714" i="11"/>
  <c r="N5715" i="11"/>
  <c r="N5716" i="11"/>
  <c r="N5717" i="11"/>
  <c r="N5718" i="11"/>
  <c r="N5719" i="11"/>
  <c r="N5720" i="11"/>
  <c r="N5721" i="11"/>
  <c r="N5722" i="11"/>
  <c r="N5723" i="11"/>
  <c r="N5724" i="11"/>
  <c r="N5725" i="11"/>
  <c r="N5726" i="11"/>
  <c r="N5727" i="11"/>
  <c r="N5728" i="11"/>
  <c r="N5729" i="11"/>
  <c r="N5730" i="11"/>
  <c r="N5731" i="11"/>
  <c r="N5732" i="11"/>
  <c r="N5733" i="11"/>
  <c r="N5734" i="11"/>
  <c r="N5735" i="11"/>
  <c r="N5736" i="11"/>
  <c r="N5737" i="11"/>
  <c r="N5738" i="11"/>
  <c r="N5739" i="11"/>
  <c r="N5740" i="11"/>
  <c r="N5741" i="11"/>
  <c r="N5742" i="11"/>
  <c r="N5743" i="11"/>
  <c r="N5744" i="11"/>
  <c r="N5745" i="11"/>
  <c r="N5746" i="11"/>
  <c r="N5747" i="11"/>
  <c r="N5748" i="11"/>
  <c r="N5749" i="11"/>
  <c r="N5750" i="11"/>
  <c r="N5751" i="11"/>
  <c r="N5752" i="11"/>
  <c r="N5753" i="11"/>
  <c r="N5754" i="11"/>
  <c r="N5755" i="11"/>
  <c r="N5756" i="11"/>
  <c r="N5757" i="11"/>
  <c r="N5758" i="11"/>
  <c r="N5759" i="11"/>
  <c r="N5760" i="11"/>
  <c r="N5761" i="11"/>
  <c r="N5762" i="11"/>
  <c r="N5763" i="11"/>
  <c r="N5764" i="11"/>
  <c r="N5765" i="11"/>
  <c r="N5766" i="11"/>
  <c r="N5767" i="11"/>
  <c r="N5768" i="11"/>
  <c r="N5769" i="11"/>
  <c r="N5770" i="11"/>
  <c r="N5771" i="11"/>
  <c r="N5772" i="11"/>
  <c r="N5773" i="11"/>
  <c r="N5774" i="11"/>
  <c r="N5775" i="11"/>
  <c r="N5776" i="11"/>
  <c r="N5777" i="11"/>
  <c r="N5778" i="11"/>
  <c r="N5779" i="11"/>
  <c r="N5780" i="11"/>
  <c r="N5781" i="11"/>
  <c r="N5782" i="11"/>
  <c r="N5783" i="11"/>
  <c r="N5784" i="11"/>
  <c r="N5785" i="11"/>
  <c r="N5786" i="11"/>
  <c r="N5787" i="11"/>
  <c r="N5788" i="11"/>
  <c r="N5789" i="11"/>
  <c r="N5790" i="11"/>
  <c r="N5791" i="11"/>
  <c r="N5792" i="11"/>
  <c r="N5793" i="11"/>
  <c r="N5794" i="11"/>
  <c r="N5795" i="11"/>
  <c r="N5796" i="11"/>
  <c r="N5797" i="11"/>
  <c r="N5798" i="11"/>
  <c r="N5799" i="11"/>
  <c r="N5800" i="11"/>
  <c r="N5801" i="11"/>
  <c r="N5802" i="11"/>
  <c r="N5803" i="11"/>
  <c r="N5804" i="11"/>
  <c r="N5805" i="11"/>
  <c r="N5806" i="11"/>
  <c r="N5807" i="11"/>
  <c r="N5808" i="11"/>
  <c r="N5809" i="11"/>
  <c r="N5810" i="11"/>
  <c r="N5811" i="11"/>
  <c r="N5812" i="11"/>
  <c r="N5813" i="11"/>
  <c r="N5814" i="11"/>
  <c r="N5815" i="11"/>
  <c r="N5816" i="11"/>
  <c r="N5817" i="11"/>
  <c r="N5818" i="11"/>
  <c r="N5819" i="11"/>
  <c r="N5820" i="11"/>
  <c r="N5821" i="11"/>
  <c r="N5822" i="11"/>
  <c r="N5823" i="11"/>
  <c r="N5824" i="11"/>
  <c r="N5825" i="11"/>
  <c r="N5826" i="11"/>
  <c r="N5827" i="11"/>
  <c r="N5828" i="11"/>
  <c r="N5829" i="11"/>
  <c r="N5830" i="11"/>
  <c r="N5831" i="11"/>
  <c r="N5832" i="11"/>
  <c r="N5833" i="11"/>
  <c r="N5834" i="11"/>
  <c r="N5835" i="11"/>
  <c r="N5836" i="11"/>
  <c r="N5837" i="11"/>
  <c r="N5838" i="11"/>
  <c r="N5839" i="11"/>
  <c r="N5840" i="11"/>
  <c r="N5841" i="11"/>
  <c r="N5842" i="11"/>
  <c r="N5843" i="11"/>
  <c r="N5844" i="11"/>
  <c r="N5845" i="11"/>
  <c r="N5846" i="11"/>
  <c r="N5847" i="11"/>
  <c r="N5848" i="11"/>
  <c r="N5849" i="11"/>
  <c r="N5850" i="11"/>
  <c r="N5851" i="11"/>
  <c r="N5852" i="11"/>
  <c r="N5853" i="11"/>
  <c r="N5854" i="11"/>
  <c r="N5855" i="11"/>
  <c r="N5856" i="11"/>
  <c r="N5857" i="11"/>
  <c r="N5858" i="11"/>
  <c r="N5859" i="11"/>
  <c r="N5860" i="11"/>
  <c r="N5861" i="11"/>
  <c r="N5862" i="11"/>
  <c r="N5863" i="11"/>
  <c r="N5864" i="11"/>
  <c r="N5865" i="11"/>
  <c r="N5866" i="11"/>
  <c r="N5867" i="11"/>
  <c r="N5868" i="11"/>
  <c r="N5869" i="11"/>
  <c r="N5870" i="11"/>
  <c r="N5871" i="11"/>
  <c r="N5872" i="11"/>
  <c r="N5873" i="11"/>
  <c r="N5874" i="11"/>
  <c r="N5875" i="11"/>
  <c r="N5876" i="11"/>
  <c r="N5877" i="11"/>
  <c r="N5878" i="11"/>
  <c r="N5879" i="11"/>
  <c r="N5880" i="11"/>
  <c r="N5881" i="11"/>
  <c r="N5882" i="11"/>
  <c r="N5883" i="11"/>
  <c r="N5884" i="11"/>
  <c r="N5885" i="11"/>
  <c r="N5886" i="11"/>
  <c r="N5887" i="11"/>
  <c r="N5888" i="11"/>
  <c r="N5889" i="11"/>
  <c r="N5890" i="11"/>
  <c r="N5891" i="11"/>
  <c r="N5892" i="11"/>
  <c r="N5893" i="11"/>
  <c r="N5894" i="11"/>
  <c r="N5895" i="11"/>
  <c r="N5896" i="11"/>
  <c r="N5897" i="11"/>
  <c r="N5898" i="11"/>
  <c r="N5899" i="11"/>
  <c r="N5900" i="11"/>
  <c r="N5901" i="11"/>
  <c r="N5902" i="11"/>
  <c r="N5903" i="11"/>
  <c r="N5904" i="11"/>
  <c r="N5905" i="11"/>
  <c r="N5906" i="11"/>
  <c r="N5907" i="11"/>
  <c r="N5908" i="11"/>
  <c r="N5909" i="11"/>
  <c r="N5910" i="11"/>
  <c r="N5911" i="11"/>
  <c r="N5912" i="11"/>
  <c r="N5913" i="11"/>
  <c r="N5914" i="11"/>
  <c r="N5915" i="11"/>
  <c r="N5916" i="11"/>
  <c r="N5917" i="11"/>
  <c r="N5918" i="11"/>
  <c r="N5919" i="11"/>
  <c r="N5920" i="11"/>
  <c r="N5921" i="11"/>
  <c r="N5922" i="11"/>
  <c r="N5923" i="11"/>
  <c r="N5924" i="11"/>
  <c r="N5925" i="11"/>
  <c r="N5926" i="11"/>
  <c r="N5927" i="11"/>
  <c r="N5928" i="11"/>
  <c r="N5929" i="11"/>
  <c r="N5930" i="11"/>
  <c r="N5931" i="11"/>
  <c r="N5932" i="11"/>
  <c r="N5933" i="11"/>
  <c r="N5934" i="11"/>
  <c r="N5935" i="11"/>
  <c r="N5936" i="11"/>
  <c r="N5937" i="11"/>
  <c r="N5938" i="11"/>
  <c r="N5939" i="11"/>
  <c r="N5940" i="11"/>
  <c r="N5941" i="11"/>
  <c r="N5942" i="11"/>
  <c r="N5943" i="11"/>
  <c r="N5944" i="11"/>
  <c r="N5945" i="11"/>
  <c r="N5946" i="11"/>
  <c r="N5947" i="11"/>
  <c r="N5948" i="11"/>
  <c r="N5949" i="11"/>
  <c r="N5950" i="11"/>
  <c r="N5951" i="11"/>
  <c r="N5952" i="11"/>
  <c r="N5953" i="11"/>
  <c r="N5954" i="11"/>
  <c r="N5955" i="11"/>
  <c r="N5956" i="11"/>
  <c r="N5957" i="11"/>
  <c r="N5958" i="11"/>
  <c r="N5959" i="11"/>
  <c r="N5960" i="11"/>
  <c r="N5961" i="11"/>
  <c r="N5962" i="11"/>
  <c r="N5963" i="11"/>
  <c r="N5964" i="11"/>
  <c r="N5965" i="11"/>
  <c r="N5966" i="11"/>
  <c r="N5967" i="11"/>
  <c r="N5968" i="11"/>
  <c r="N5969" i="11"/>
  <c r="N5970" i="11"/>
  <c r="N5971" i="11"/>
  <c r="N5972" i="11"/>
  <c r="N5973" i="11"/>
  <c r="N5974" i="11"/>
  <c r="N5975" i="11"/>
  <c r="N5976" i="11"/>
  <c r="N5977" i="11"/>
  <c r="N5978" i="11"/>
  <c r="N5979" i="11"/>
  <c r="N5980" i="11"/>
  <c r="N5981" i="11"/>
  <c r="N5982" i="11"/>
  <c r="N5983" i="11"/>
  <c r="N5984" i="11"/>
  <c r="N5985" i="11"/>
  <c r="N5986" i="11"/>
  <c r="N5987" i="11"/>
  <c r="N5988" i="11"/>
  <c r="N5989" i="11"/>
  <c r="N5990" i="11"/>
  <c r="N5991" i="11"/>
  <c r="N5992" i="11"/>
  <c r="N5993" i="11"/>
  <c r="N5994" i="11"/>
  <c r="N5995" i="11"/>
  <c r="N5996" i="11"/>
  <c r="N5997" i="11"/>
  <c r="N5998" i="11"/>
  <c r="N5999" i="11"/>
  <c r="N6000" i="11"/>
  <c r="N6001" i="11"/>
  <c r="N6002" i="11"/>
  <c r="N6003" i="11"/>
  <c r="N6004" i="11"/>
  <c r="N6005" i="11"/>
  <c r="N6006" i="11"/>
  <c r="N6007" i="11"/>
  <c r="N6008" i="11"/>
  <c r="N6009" i="11"/>
  <c r="N6010" i="11"/>
  <c r="N6011" i="11"/>
  <c r="N6012" i="11"/>
  <c r="N6013" i="11"/>
  <c r="N6014" i="11"/>
  <c r="N6015" i="11"/>
  <c r="N6016" i="11"/>
  <c r="N6017" i="11"/>
  <c r="N6018" i="11"/>
  <c r="N6019" i="11"/>
  <c r="N6020" i="11"/>
  <c r="N6021" i="11"/>
  <c r="N6022" i="11"/>
  <c r="N6023" i="11"/>
  <c r="N6024" i="11"/>
  <c r="N6025" i="11"/>
  <c r="N6026" i="11"/>
  <c r="N6027" i="11"/>
  <c r="N6028" i="11"/>
  <c r="N6029" i="11"/>
  <c r="N6030" i="11"/>
  <c r="N6031" i="11"/>
  <c r="N6032" i="11"/>
  <c r="N6033" i="11"/>
  <c r="N6034" i="11"/>
  <c r="N6035" i="11"/>
  <c r="N6036" i="11"/>
  <c r="N6037" i="11"/>
  <c r="N6038" i="11"/>
  <c r="N6039" i="11"/>
  <c r="N6040" i="11"/>
  <c r="N6041" i="11"/>
  <c r="N6042" i="11"/>
  <c r="N6043" i="11"/>
  <c r="N6044" i="11"/>
  <c r="N6045" i="11"/>
  <c r="N6046" i="11"/>
  <c r="N6047" i="11"/>
  <c r="N6048" i="11"/>
  <c r="N6049" i="11"/>
  <c r="N6050" i="11"/>
  <c r="N6051" i="11"/>
  <c r="N6052" i="11"/>
  <c r="N6053" i="11"/>
  <c r="N6054" i="11"/>
  <c r="N6055" i="11"/>
  <c r="N6056" i="11"/>
  <c r="N6057" i="11"/>
  <c r="N6058" i="11"/>
  <c r="N6059" i="11"/>
  <c r="N6060" i="11"/>
  <c r="N6061" i="11"/>
  <c r="N6062" i="11"/>
  <c r="N6063" i="11"/>
  <c r="N6064" i="11"/>
  <c r="N6065" i="11"/>
  <c r="N6066" i="11"/>
  <c r="N6067" i="11"/>
  <c r="N6068" i="11"/>
  <c r="N6069" i="11"/>
  <c r="N6070" i="11"/>
  <c r="N6071" i="11"/>
  <c r="N6072" i="11"/>
  <c r="N6073" i="11"/>
  <c r="N6074" i="11"/>
  <c r="N6075" i="11"/>
  <c r="N6076" i="11"/>
  <c r="N6077" i="11"/>
  <c r="N6078" i="11"/>
  <c r="N6079" i="11"/>
  <c r="N6080" i="11"/>
  <c r="N6081" i="11"/>
  <c r="N6082" i="11"/>
  <c r="N6083" i="11"/>
  <c r="N6084" i="11"/>
  <c r="N6085" i="11"/>
  <c r="N6086" i="11"/>
  <c r="N6087" i="11"/>
  <c r="N6088" i="11"/>
  <c r="N6089" i="11"/>
  <c r="N6090" i="11"/>
  <c r="N6091" i="11"/>
  <c r="N6092" i="11"/>
  <c r="N6093" i="11"/>
  <c r="N6094" i="11"/>
  <c r="N6095" i="11"/>
  <c r="N6096" i="11"/>
  <c r="N6097" i="11"/>
  <c r="N6098" i="11"/>
  <c r="N6099" i="11"/>
  <c r="N6100" i="11"/>
  <c r="N6101" i="11"/>
  <c r="N6102" i="11"/>
  <c r="N6103" i="11"/>
  <c r="N6104" i="11"/>
  <c r="N6105" i="11"/>
  <c r="N6106" i="11"/>
  <c r="N6107" i="11"/>
  <c r="N6108" i="11"/>
  <c r="N6109" i="11"/>
  <c r="N6110" i="11"/>
  <c r="N6111" i="11"/>
  <c r="N6112" i="11"/>
  <c r="N6113" i="11"/>
  <c r="N6114" i="11"/>
  <c r="N6115" i="11"/>
  <c r="N6116" i="11"/>
  <c r="N6117" i="11"/>
  <c r="N6118" i="11"/>
  <c r="N6119" i="11"/>
  <c r="N6120" i="11"/>
  <c r="N6121" i="11"/>
  <c r="N6122" i="11"/>
  <c r="N6123" i="11"/>
  <c r="N6124" i="11"/>
  <c r="N6125" i="11"/>
  <c r="N6126" i="11"/>
  <c r="N6127" i="11"/>
  <c r="N6128" i="11"/>
  <c r="N6129" i="11"/>
  <c r="N6130" i="11"/>
  <c r="N6131" i="11"/>
  <c r="N6132" i="11"/>
  <c r="N6133" i="11"/>
  <c r="N6134" i="11"/>
  <c r="N6135" i="11"/>
  <c r="N6136" i="11"/>
  <c r="N6137" i="11"/>
  <c r="N6138" i="11"/>
  <c r="N6139" i="11"/>
  <c r="N6140" i="11"/>
  <c r="N6141" i="11"/>
  <c r="N6142" i="11"/>
  <c r="N6143" i="11"/>
  <c r="N6144" i="11"/>
  <c r="N6145" i="11"/>
  <c r="N6146" i="11"/>
  <c r="N6147" i="11"/>
  <c r="N6148" i="11"/>
  <c r="N6149" i="11"/>
  <c r="N6150" i="11"/>
  <c r="N6151" i="11"/>
  <c r="N6152" i="11"/>
  <c r="N6153" i="11"/>
  <c r="N6154" i="11"/>
  <c r="N6155" i="11"/>
  <c r="N6156" i="11"/>
  <c r="N6157" i="11"/>
  <c r="N6158" i="11"/>
  <c r="N6159" i="11"/>
  <c r="N6160" i="11"/>
  <c r="N6161" i="11"/>
  <c r="N6162" i="11"/>
  <c r="N6163" i="11"/>
  <c r="N6164" i="11"/>
  <c r="N6165" i="11"/>
  <c r="N6166" i="11"/>
  <c r="N6167" i="11"/>
  <c r="N6168" i="11"/>
  <c r="N6169" i="11"/>
  <c r="N6170" i="11"/>
  <c r="N6171" i="11"/>
  <c r="N6172" i="11"/>
  <c r="N6173" i="11"/>
  <c r="N6174" i="11"/>
  <c r="N6175" i="11"/>
  <c r="N6176" i="11"/>
  <c r="N6177" i="11"/>
  <c r="N6178" i="11"/>
  <c r="N6179" i="11"/>
  <c r="N6180" i="11"/>
  <c r="N6181" i="11"/>
  <c r="N6182" i="11"/>
  <c r="N6183" i="11"/>
  <c r="N6184" i="11"/>
  <c r="N6185" i="11"/>
  <c r="N6186" i="11"/>
  <c r="N6187" i="11"/>
  <c r="N6188" i="11"/>
  <c r="N6189" i="11"/>
  <c r="N6190" i="11"/>
  <c r="N6191" i="11"/>
  <c r="N6192" i="11"/>
  <c r="N6193" i="11"/>
  <c r="N6194" i="11"/>
  <c r="N6195" i="11"/>
  <c r="N6196" i="11"/>
  <c r="N6197" i="11"/>
  <c r="N6198" i="11"/>
  <c r="N6199" i="11"/>
  <c r="N6200" i="11"/>
  <c r="N6201" i="11"/>
  <c r="N6202" i="11"/>
  <c r="N6203" i="11"/>
  <c r="N6204" i="11"/>
  <c r="N6205" i="11"/>
  <c r="N6206" i="11"/>
  <c r="N6207" i="11"/>
  <c r="N6208" i="11"/>
  <c r="N6209" i="11"/>
  <c r="N6210" i="11"/>
  <c r="N6211" i="11"/>
  <c r="N6212" i="11"/>
  <c r="N6213" i="11"/>
  <c r="N6214" i="11"/>
  <c r="N6215" i="11"/>
  <c r="N6216" i="11"/>
  <c r="N6217" i="11"/>
  <c r="N6218" i="11"/>
  <c r="N6219" i="11"/>
  <c r="N6220" i="11"/>
  <c r="N6221" i="11"/>
  <c r="N6222" i="11"/>
  <c r="N6223" i="11"/>
  <c r="N6224" i="11"/>
  <c r="N6225" i="11"/>
  <c r="N6226" i="11"/>
  <c r="N6227" i="11"/>
  <c r="N6228" i="11"/>
  <c r="N6229" i="11"/>
  <c r="N6230" i="11"/>
  <c r="N6231" i="11"/>
  <c r="N6232" i="11"/>
  <c r="N6233" i="11"/>
  <c r="N6234" i="11"/>
  <c r="N6235" i="11"/>
  <c r="N6236" i="11"/>
  <c r="N6237" i="11"/>
  <c r="N6238" i="11"/>
  <c r="N6239" i="11"/>
  <c r="N6240" i="11"/>
  <c r="N6241" i="11"/>
  <c r="N6242" i="11"/>
  <c r="N6243" i="11"/>
  <c r="N6244" i="11"/>
  <c r="N6245" i="11"/>
  <c r="N6246" i="11"/>
  <c r="N6247" i="11"/>
  <c r="N6248" i="11"/>
  <c r="N6249" i="11"/>
  <c r="N6250" i="11"/>
  <c r="N6251" i="11"/>
  <c r="N6252" i="11"/>
  <c r="N6253" i="11"/>
  <c r="N6254" i="11"/>
  <c r="N6255" i="11"/>
  <c r="N6256" i="11"/>
  <c r="N6257" i="11"/>
  <c r="N6258" i="11"/>
  <c r="N6259" i="11"/>
  <c r="N6260" i="11"/>
  <c r="N6261" i="11"/>
  <c r="N6262" i="11"/>
  <c r="N6263" i="11"/>
  <c r="N6264" i="11"/>
  <c r="N6265" i="11"/>
  <c r="N6266" i="11"/>
  <c r="N6267" i="11"/>
  <c r="N6268" i="11"/>
  <c r="N6269" i="11"/>
  <c r="N6270" i="11"/>
  <c r="N6271" i="11"/>
  <c r="N6272" i="11"/>
  <c r="N6273" i="11"/>
  <c r="N6274" i="11"/>
  <c r="N6275" i="11"/>
  <c r="N6276" i="11"/>
  <c r="N6277" i="11"/>
  <c r="N6278" i="11"/>
  <c r="N6279" i="11"/>
  <c r="N6280" i="11"/>
  <c r="N6281" i="11"/>
  <c r="N6282" i="11"/>
  <c r="N6283" i="11"/>
  <c r="N6284" i="11"/>
  <c r="N6285" i="11"/>
  <c r="N6286" i="11"/>
  <c r="N6287" i="11"/>
  <c r="N6288" i="11"/>
  <c r="N6289" i="11"/>
  <c r="N6290" i="11"/>
  <c r="N6291" i="11"/>
  <c r="N6292" i="11"/>
  <c r="N6293" i="11"/>
  <c r="N6294" i="11"/>
  <c r="N6295" i="11"/>
  <c r="N6296" i="11"/>
  <c r="N6297" i="11"/>
  <c r="N6298" i="11"/>
  <c r="N6299" i="11"/>
  <c r="N6300" i="11"/>
  <c r="N6301" i="11"/>
  <c r="N6302" i="11"/>
  <c r="N6303" i="11"/>
  <c r="N6304" i="11"/>
  <c r="N6305" i="11"/>
  <c r="N6306" i="11"/>
  <c r="N6307" i="11"/>
  <c r="N6308" i="11"/>
  <c r="N6309" i="11"/>
  <c r="N6310" i="11"/>
  <c r="N6311" i="11"/>
  <c r="N6312" i="11"/>
  <c r="N6313" i="11"/>
  <c r="N6314" i="11"/>
  <c r="N6315" i="11"/>
  <c r="N6316" i="11"/>
  <c r="N6317" i="11"/>
  <c r="N6318" i="11"/>
  <c r="N6319" i="11"/>
  <c r="N6320" i="11"/>
  <c r="N6321" i="11"/>
  <c r="N6322" i="11"/>
  <c r="N6323" i="11"/>
  <c r="N6324" i="11"/>
  <c r="N6325" i="11"/>
  <c r="N6326" i="11"/>
  <c r="N6327" i="11"/>
  <c r="N6328" i="11"/>
  <c r="N6329" i="11"/>
  <c r="N6330" i="11"/>
  <c r="N6331" i="11"/>
  <c r="N6332" i="11"/>
  <c r="N6333" i="11"/>
  <c r="N6334" i="11"/>
  <c r="N6335" i="11"/>
  <c r="N6336" i="11"/>
  <c r="N6337" i="11"/>
  <c r="N6338" i="11"/>
  <c r="N6339" i="11"/>
  <c r="N6340" i="11"/>
  <c r="N6341" i="11"/>
  <c r="N6342" i="11"/>
  <c r="N6343" i="11"/>
  <c r="N6344" i="11"/>
  <c r="N6345" i="11"/>
  <c r="N6346" i="11"/>
  <c r="N6347" i="11"/>
  <c r="N6348" i="11"/>
  <c r="N6349" i="11"/>
  <c r="N6350" i="11"/>
  <c r="N6351" i="11"/>
  <c r="N6352" i="11"/>
  <c r="N6353" i="11"/>
  <c r="N6354" i="11"/>
  <c r="N6355" i="11"/>
  <c r="N6356" i="11"/>
  <c r="N6357" i="11"/>
  <c r="N6358" i="11"/>
  <c r="N6359" i="11"/>
  <c r="N6360" i="11"/>
  <c r="N6361" i="11"/>
  <c r="N6362" i="11"/>
  <c r="N6363" i="11"/>
  <c r="N6364" i="11"/>
  <c r="N6365" i="11"/>
  <c r="N6366" i="11"/>
  <c r="N6367" i="11"/>
  <c r="N6368" i="11"/>
  <c r="N6369" i="11"/>
  <c r="N6370" i="11"/>
  <c r="N6371" i="11"/>
  <c r="N6372" i="11"/>
  <c r="N6373" i="11"/>
  <c r="N6374" i="11"/>
  <c r="N6375" i="11"/>
  <c r="N6376" i="11"/>
  <c r="N6377" i="11"/>
  <c r="N6378" i="11"/>
  <c r="N6379" i="11"/>
  <c r="N6380" i="11"/>
  <c r="N6381" i="11"/>
  <c r="N6382" i="11"/>
  <c r="N6383" i="11"/>
  <c r="N6384" i="11"/>
  <c r="N6385" i="11"/>
  <c r="N6386" i="11"/>
  <c r="N6387" i="11"/>
  <c r="N6388" i="11"/>
  <c r="N6389" i="11"/>
  <c r="N6390" i="11"/>
  <c r="N6391" i="11"/>
  <c r="N6392" i="11"/>
  <c r="N6393" i="11"/>
  <c r="N6394" i="11"/>
  <c r="N6395" i="11"/>
  <c r="N6396" i="11"/>
  <c r="N6397" i="11"/>
  <c r="N6398" i="11"/>
  <c r="N6399" i="11"/>
  <c r="N6400" i="11"/>
  <c r="N6401" i="11"/>
  <c r="N6402" i="11"/>
  <c r="N6403" i="11"/>
  <c r="N6404" i="11"/>
  <c r="N6405" i="11"/>
  <c r="N6406" i="11"/>
  <c r="N6407" i="11"/>
  <c r="N6408" i="11"/>
  <c r="N6409" i="11"/>
  <c r="N6410" i="11"/>
  <c r="N6411" i="11"/>
  <c r="N6412" i="11"/>
  <c r="N6413" i="11"/>
  <c r="N6414" i="11"/>
  <c r="N6415" i="11"/>
  <c r="N6416" i="11"/>
  <c r="N6417" i="11"/>
  <c r="N6418" i="11"/>
  <c r="N6419" i="11"/>
  <c r="N6420" i="11"/>
  <c r="N6421" i="11"/>
  <c r="N6422" i="11"/>
  <c r="N6423" i="11"/>
  <c r="N6424" i="11"/>
  <c r="N6425" i="11"/>
  <c r="N6426" i="11"/>
  <c r="N6427" i="11"/>
  <c r="N6428" i="11"/>
  <c r="N6429" i="11"/>
  <c r="N6430" i="11"/>
  <c r="N6431" i="11"/>
  <c r="N6432" i="11"/>
  <c r="N6433" i="11"/>
  <c r="N6434" i="11"/>
  <c r="N6435" i="11"/>
  <c r="N6436" i="11"/>
  <c r="N6437" i="11"/>
  <c r="N6438" i="11"/>
  <c r="N6439" i="11"/>
  <c r="N6440" i="11"/>
  <c r="N6441" i="11"/>
  <c r="N6442" i="11"/>
  <c r="N6443" i="11"/>
  <c r="N6444" i="11"/>
  <c r="N6445" i="11"/>
  <c r="N6446" i="11"/>
  <c r="N6447" i="11"/>
  <c r="N6448" i="11"/>
  <c r="N6449" i="11"/>
  <c r="N6450" i="11"/>
  <c r="N6451" i="11"/>
  <c r="N6452" i="11"/>
  <c r="N6453" i="11"/>
  <c r="N6454" i="11"/>
  <c r="N6455" i="11"/>
  <c r="N6456" i="11"/>
  <c r="N6457" i="11"/>
  <c r="N6458" i="11"/>
  <c r="N6459" i="11"/>
  <c r="N6460" i="11"/>
  <c r="N6461" i="11"/>
  <c r="N6462" i="11"/>
  <c r="N6463" i="11"/>
  <c r="N6464" i="11"/>
  <c r="N6465" i="11"/>
  <c r="N6466" i="11"/>
  <c r="N6467" i="11"/>
  <c r="N6468" i="11"/>
  <c r="N6469" i="11"/>
  <c r="N6470" i="11"/>
  <c r="N6471" i="11"/>
  <c r="N6472" i="11"/>
  <c r="N6473" i="11"/>
  <c r="N6474" i="11"/>
  <c r="N6475" i="11"/>
  <c r="N6476" i="11"/>
  <c r="N6477" i="11"/>
  <c r="N6478" i="11"/>
  <c r="N6479" i="11"/>
  <c r="N6480" i="11"/>
  <c r="N6481" i="11"/>
  <c r="N6482" i="11"/>
  <c r="N6483" i="11"/>
  <c r="N6484" i="11"/>
  <c r="N6485" i="11"/>
  <c r="N6486" i="11"/>
  <c r="N6487" i="11"/>
  <c r="N6488" i="11"/>
  <c r="N6489" i="11"/>
  <c r="N6490" i="11"/>
  <c r="N6491" i="11"/>
  <c r="N6492" i="11"/>
  <c r="N6493" i="11"/>
  <c r="N6494" i="11"/>
  <c r="N6495" i="11"/>
  <c r="N6496" i="11"/>
  <c r="N6497" i="11"/>
  <c r="N6498" i="11"/>
  <c r="N6499" i="11"/>
  <c r="N6500" i="11"/>
  <c r="N6501" i="11"/>
  <c r="N6502" i="11"/>
  <c r="N6503" i="11"/>
  <c r="N6504" i="11"/>
  <c r="N6505" i="11"/>
  <c r="N6506" i="11"/>
  <c r="N6507" i="11"/>
  <c r="N6508" i="11"/>
  <c r="N6509" i="11"/>
  <c r="N6510" i="11"/>
  <c r="N6511" i="11"/>
  <c r="N6512" i="11"/>
  <c r="N6513" i="11"/>
  <c r="N6514" i="11"/>
  <c r="N6515" i="11"/>
  <c r="N6516" i="11"/>
  <c r="N6517" i="11"/>
  <c r="N6518" i="11"/>
  <c r="N6519" i="11"/>
  <c r="N6520" i="11"/>
  <c r="N6521" i="11"/>
  <c r="N6522" i="11"/>
  <c r="N6523" i="11"/>
  <c r="N6524" i="11"/>
  <c r="N6525" i="11"/>
  <c r="N6526" i="11"/>
  <c r="N6527" i="11"/>
  <c r="N6528" i="11"/>
  <c r="N6529" i="11"/>
  <c r="N6530" i="11"/>
  <c r="N6531" i="11"/>
  <c r="N6532" i="11"/>
  <c r="N6533" i="11"/>
  <c r="N6534" i="11"/>
  <c r="N6535" i="11"/>
  <c r="N6536" i="11"/>
  <c r="N6537" i="11"/>
  <c r="N6538" i="11"/>
  <c r="N6539" i="11"/>
  <c r="N6540" i="11"/>
  <c r="N6541" i="11"/>
  <c r="N6542" i="11"/>
  <c r="N6543" i="11"/>
  <c r="N6544" i="11"/>
  <c r="N6545" i="11"/>
  <c r="N6546" i="11"/>
  <c r="N6547" i="11"/>
  <c r="N6548" i="11"/>
  <c r="N6549" i="11"/>
  <c r="N6550" i="11"/>
  <c r="N6551" i="11"/>
  <c r="N6552" i="11"/>
  <c r="N6553" i="11"/>
  <c r="N6554" i="11"/>
  <c r="N6555" i="11"/>
  <c r="N6556" i="11"/>
  <c r="N6557" i="11"/>
  <c r="N6558" i="11"/>
  <c r="N6559" i="11"/>
  <c r="N6560" i="11"/>
  <c r="N6561" i="11"/>
  <c r="N6562" i="11"/>
  <c r="N6563" i="11"/>
  <c r="N6564" i="11"/>
  <c r="N6565" i="11"/>
  <c r="N6566" i="11"/>
  <c r="N6567" i="11"/>
  <c r="N6568" i="11"/>
  <c r="N6569" i="11"/>
  <c r="N6570" i="11"/>
  <c r="N6571" i="11"/>
  <c r="N6572" i="11"/>
  <c r="N6573" i="11"/>
  <c r="N6574" i="11"/>
  <c r="N6575" i="11"/>
  <c r="N6576" i="11"/>
  <c r="N6577" i="11"/>
  <c r="N6578" i="11"/>
  <c r="N6579" i="11"/>
  <c r="N6580" i="11"/>
  <c r="N6581" i="11"/>
  <c r="N6582" i="11"/>
  <c r="N6583" i="11"/>
  <c r="N6584" i="11"/>
  <c r="N6585" i="11"/>
  <c r="N6586" i="11"/>
  <c r="N6587" i="11"/>
  <c r="N6588" i="11"/>
  <c r="N6589" i="11"/>
  <c r="N6590" i="11"/>
  <c r="N6591" i="11"/>
  <c r="N6592" i="11"/>
  <c r="N6593" i="11"/>
  <c r="N6594" i="11"/>
  <c r="N6595" i="11"/>
  <c r="N6596" i="11"/>
  <c r="N6597" i="11"/>
  <c r="N6598" i="11"/>
  <c r="N6599" i="11"/>
  <c r="N6600" i="11"/>
  <c r="N6601" i="11"/>
  <c r="N6602" i="11"/>
  <c r="N6603" i="11"/>
  <c r="N6604" i="11"/>
  <c r="N6605" i="11"/>
  <c r="N6606" i="11"/>
  <c r="N6607" i="11"/>
  <c r="N6608" i="11"/>
  <c r="N6609" i="11"/>
  <c r="N6610" i="11"/>
  <c r="N6611" i="11"/>
  <c r="N6612" i="11"/>
  <c r="N6613" i="11"/>
  <c r="N6614" i="11"/>
  <c r="N6615" i="11"/>
  <c r="N6616" i="11"/>
  <c r="N6617" i="11"/>
  <c r="N6618" i="11"/>
  <c r="N6619" i="11"/>
  <c r="N6620" i="11"/>
  <c r="N6621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3" i="11"/>
  <c r="K6322" i="12"/>
  <c r="M6280" i="12"/>
  <c r="M288" i="12"/>
  <c r="M3117" i="12"/>
  <c r="M3135" i="12"/>
  <c r="M5959" i="12"/>
  <c r="M5962" i="12"/>
  <c r="M4947" i="12"/>
  <c r="M4149" i="12"/>
  <c r="M4150" i="12"/>
  <c r="M4316" i="12"/>
  <c r="M4186" i="12"/>
  <c r="M5241" i="12"/>
  <c r="M601" i="12"/>
  <c r="M3797" i="12"/>
  <c r="M1130" i="12"/>
  <c r="M1133" i="12"/>
  <c r="M3882" i="12"/>
  <c r="M3883" i="12"/>
  <c r="M2522" i="12"/>
  <c r="M2168" i="12"/>
  <c r="M2045" i="12"/>
  <c r="M2067" i="12"/>
  <c r="M3342" i="12"/>
  <c r="M1682" i="12"/>
  <c r="M5639" i="12"/>
  <c r="M5177" i="12"/>
  <c r="M5755" i="12"/>
  <c r="M5703" i="12"/>
  <c r="M3182" i="12"/>
  <c r="M3009" i="12"/>
  <c r="M3234" i="12"/>
  <c r="M3065" i="12"/>
  <c r="M355" i="12"/>
  <c r="M356" i="12"/>
  <c r="M357" i="12"/>
  <c r="M1557" i="12"/>
  <c r="M2910" i="12"/>
  <c r="M2911" i="12"/>
  <c r="M2912" i="12"/>
  <c r="M2913" i="12"/>
  <c r="M2914" i="12"/>
  <c r="M2915" i="12"/>
  <c r="M2916" i="12"/>
  <c r="M2917" i="12"/>
  <c r="M2918" i="12"/>
  <c r="M2919" i="12"/>
  <c r="M2920" i="12"/>
  <c r="M2921" i="12"/>
  <c r="M2922" i="12"/>
  <c r="M2923" i="12"/>
  <c r="M2924" i="12"/>
  <c r="M2925" i="12"/>
  <c r="M2926" i="12"/>
  <c r="M2927" i="12"/>
  <c r="M2928" i="12"/>
  <c r="M2929" i="12"/>
  <c r="M2930" i="12"/>
  <c r="M2931" i="12"/>
  <c r="M2932" i="12"/>
  <c r="M2933" i="12"/>
  <c r="M2934" i="12"/>
  <c r="M2935" i="12"/>
  <c r="M2936" i="12"/>
  <c r="M2937" i="12"/>
  <c r="M2938" i="12"/>
  <c r="M2939" i="12"/>
  <c r="M2940" i="12"/>
  <c r="M2941" i="12"/>
  <c r="M2942" i="12"/>
  <c r="M2943" i="12"/>
  <c r="M2944" i="12"/>
  <c r="M2945" i="12"/>
  <c r="M2946" i="12"/>
  <c r="M2947" i="12"/>
  <c r="M2948" i="12"/>
  <c r="M2949" i="12"/>
  <c r="M2950" i="12"/>
  <c r="M2951" i="12"/>
  <c r="M2952" i="12"/>
  <c r="M2953" i="12"/>
  <c r="M2954" i="12"/>
  <c r="M2955" i="12"/>
  <c r="M2956" i="12"/>
  <c r="M2957" i="12"/>
  <c r="M2958" i="12"/>
  <c r="M2959" i="12"/>
  <c r="M2960" i="12"/>
  <c r="M2961" i="12"/>
  <c r="M2962" i="12"/>
  <c r="M2963" i="12"/>
  <c r="M2964" i="12"/>
  <c r="M2965" i="12"/>
  <c r="M2966" i="12"/>
  <c r="M2967" i="12"/>
  <c r="M2968" i="12"/>
  <c r="M2969" i="12"/>
  <c r="M2970" i="12"/>
  <c r="M2971" i="12"/>
  <c r="M2972" i="12"/>
  <c r="M2973" i="12"/>
  <c r="M2974" i="12"/>
  <c r="M2768" i="12"/>
  <c r="M2769" i="12"/>
  <c r="M2770" i="12"/>
  <c r="M2771" i="12"/>
  <c r="M2772" i="12"/>
  <c r="M2773" i="12"/>
  <c r="M2774" i="12"/>
  <c r="M2775" i="12"/>
  <c r="M2776" i="12"/>
  <c r="M2777" i="12"/>
  <c r="M2778" i="12"/>
  <c r="M2779" i="12"/>
  <c r="M2780" i="12"/>
  <c r="M2781" i="12"/>
  <c r="M2782" i="12"/>
  <c r="M2783" i="12"/>
  <c r="M2784" i="12"/>
  <c r="M2785" i="12"/>
  <c r="M2786" i="12"/>
  <c r="M2787" i="12"/>
  <c r="M2788" i="12"/>
  <c r="M2789" i="12"/>
  <c r="M2790" i="12"/>
  <c r="M2791" i="12"/>
  <c r="M2792" i="12"/>
  <c r="M2793" i="12"/>
  <c r="M2794" i="12"/>
  <c r="M2795" i="12"/>
  <c r="M2796" i="12"/>
  <c r="M2797" i="12"/>
  <c r="M2798" i="12"/>
  <c r="M2799" i="12"/>
  <c r="M2800" i="12"/>
  <c r="M2801" i="12"/>
  <c r="M2802" i="12"/>
  <c r="M2803" i="12"/>
  <c r="M2804" i="12"/>
  <c r="M2805" i="12"/>
  <c r="M2806" i="12"/>
  <c r="M2807" i="12"/>
  <c r="M2808" i="12"/>
  <c r="M2809" i="12"/>
  <c r="M2810" i="12"/>
  <c r="M2811" i="12"/>
  <c r="M2812" i="12"/>
  <c r="M2813" i="12"/>
  <c r="M2814" i="12"/>
  <c r="M2815" i="12"/>
  <c r="M2816" i="12"/>
  <c r="M2817" i="12"/>
  <c r="M2818" i="12"/>
  <c r="M2819" i="12"/>
  <c r="M2820" i="12"/>
  <c r="M2821" i="12"/>
  <c r="M2822" i="12"/>
  <c r="M2823" i="12"/>
  <c r="M2824" i="12"/>
  <c r="M2825" i="12"/>
  <c r="M2826" i="12"/>
  <c r="M2827" i="12"/>
  <c r="M2828" i="12"/>
  <c r="M2829" i="12"/>
  <c r="M2830" i="12"/>
  <c r="M2831" i="12"/>
  <c r="M2832" i="12"/>
  <c r="M2833" i="12"/>
  <c r="M2834" i="12"/>
  <c r="M2835" i="12"/>
  <c r="M2836" i="12"/>
  <c r="M2837" i="12"/>
  <c r="M2838" i="12"/>
  <c r="M2839" i="12"/>
  <c r="M2840" i="12"/>
  <c r="M2841" i="12"/>
  <c r="M2842" i="12"/>
  <c r="M2843" i="12"/>
  <c r="M2844" i="12"/>
  <c r="M2845" i="12"/>
  <c r="M2846" i="12"/>
  <c r="M2847" i="12"/>
  <c r="M2848" i="12"/>
  <c r="M2849" i="12"/>
  <c r="M2850" i="12"/>
  <c r="M2851" i="12"/>
  <c r="M2852" i="12"/>
  <c r="M2853" i="12"/>
  <c r="M2854" i="12"/>
  <c r="M2855" i="12"/>
  <c r="M2856" i="12"/>
  <c r="M2857" i="12"/>
  <c r="M2858" i="12"/>
  <c r="M2859" i="12"/>
  <c r="M2860" i="12"/>
  <c r="M2861" i="12"/>
  <c r="M2862" i="12"/>
  <c r="M2863" i="12"/>
  <c r="M2864" i="12"/>
  <c r="M2865" i="12"/>
  <c r="M2866" i="12"/>
  <c r="M2867" i="12"/>
  <c r="M3386" i="12"/>
  <c r="M3387" i="12"/>
  <c r="M3388" i="12"/>
  <c r="M3389" i="12"/>
  <c r="M3390" i="12"/>
  <c r="M3391" i="12"/>
  <c r="M3392" i="12"/>
  <c r="M3393" i="12"/>
  <c r="M1558" i="12"/>
  <c r="M1559" i="12"/>
  <c r="M1560" i="12"/>
  <c r="M1561" i="12"/>
  <c r="M1562" i="12"/>
  <c r="M1563" i="12"/>
  <c r="M1564" i="12"/>
  <c r="M1565" i="12"/>
  <c r="M1566" i="12"/>
  <c r="M1567" i="12"/>
  <c r="M1568" i="12"/>
  <c r="M1569" i="12"/>
  <c r="M1570" i="12"/>
  <c r="M1571" i="12"/>
  <c r="M1572" i="12"/>
  <c r="M1573" i="12"/>
  <c r="M1574" i="12"/>
  <c r="M1575" i="12"/>
  <c r="M1576" i="12"/>
  <c r="M1577" i="12"/>
  <c r="M1578" i="12"/>
  <c r="M1579" i="12"/>
  <c r="M1580" i="12"/>
  <c r="M1581" i="12"/>
  <c r="M1582" i="12"/>
  <c r="M1583" i="12"/>
  <c r="M1584" i="12"/>
  <c r="M1585" i="12"/>
  <c r="M1586" i="12"/>
  <c r="M1587" i="12"/>
  <c r="M1588" i="12"/>
  <c r="M1589" i="12"/>
  <c r="M1590" i="12"/>
  <c r="M1591" i="12"/>
  <c r="M1592" i="12"/>
  <c r="M1593" i="12"/>
  <c r="M1594" i="12"/>
  <c r="M1595" i="12"/>
  <c r="M1596" i="12"/>
  <c r="M1597" i="12"/>
  <c r="M1598" i="12"/>
  <c r="M1599" i="12"/>
  <c r="M1600" i="12"/>
  <c r="M3268" i="12"/>
  <c r="M3269" i="12"/>
  <c r="M3270" i="12"/>
  <c r="M3271" i="12"/>
  <c r="M3272" i="12"/>
  <c r="M3273" i="12"/>
  <c r="M3274" i="12"/>
  <c r="M3275" i="12"/>
  <c r="M3276" i="12"/>
  <c r="M3277" i="12"/>
  <c r="M3278" i="12"/>
  <c r="M3279" i="12"/>
  <c r="M3280" i="12"/>
  <c r="M3281" i="12"/>
  <c r="M3282" i="12"/>
  <c r="M3283" i="12"/>
  <c r="M3284" i="12"/>
  <c r="M3285" i="12"/>
  <c r="M3286" i="12"/>
  <c r="M3287" i="12"/>
  <c r="M3288" i="12"/>
  <c r="M3289" i="12"/>
  <c r="M3290" i="12"/>
  <c r="M3291" i="12"/>
  <c r="M3292" i="12"/>
  <c r="M3293" i="12"/>
  <c r="M3294" i="12"/>
  <c r="M3295" i="12"/>
  <c r="M3296" i="12"/>
  <c r="M3297" i="12"/>
  <c r="M3298" i="12"/>
  <c r="M3299" i="12"/>
  <c r="M3300" i="12"/>
  <c r="M3301" i="12"/>
  <c r="M3302" i="12"/>
  <c r="M3303" i="12"/>
  <c r="M3304" i="12"/>
  <c r="M3305" i="12"/>
  <c r="M3306" i="12"/>
  <c r="M3307" i="12"/>
  <c r="M3308" i="12"/>
  <c r="M3309" i="12"/>
  <c r="M3310" i="12"/>
  <c r="M3311" i="12"/>
  <c r="M3312" i="12"/>
  <c r="M3313" i="12"/>
  <c r="M3314" i="12"/>
  <c r="M3315" i="12"/>
  <c r="M3316" i="12"/>
  <c r="M3317" i="12"/>
  <c r="M3318" i="12"/>
  <c r="M3319" i="12"/>
  <c r="M3320" i="12"/>
  <c r="M3321" i="12"/>
  <c r="M3322" i="12"/>
  <c r="M3323" i="12"/>
  <c r="M3324" i="12"/>
  <c r="M3325" i="12"/>
  <c r="M3326" i="12"/>
  <c r="M3327" i="12"/>
  <c r="M3328" i="12"/>
  <c r="M3329" i="12"/>
  <c r="M3330" i="12"/>
  <c r="M3331" i="12"/>
  <c r="M3332" i="12"/>
  <c r="M3333" i="12"/>
  <c r="M3334" i="12"/>
  <c r="M3335" i="12"/>
  <c r="M3336" i="12"/>
  <c r="M3337" i="12"/>
  <c r="M3338" i="12"/>
  <c r="M3339" i="12"/>
  <c r="M3340" i="12"/>
  <c r="M3341" i="12"/>
  <c r="M3343" i="12"/>
  <c r="M3344" i="12"/>
  <c r="M3345" i="12"/>
  <c r="M1601" i="12"/>
  <c r="M1602" i="12"/>
  <c r="M1603" i="12"/>
  <c r="M1604" i="12"/>
  <c r="M1605" i="12"/>
  <c r="M1606" i="12"/>
  <c r="M1607" i="12"/>
  <c r="M1608" i="12"/>
  <c r="M1609" i="12"/>
  <c r="M1610" i="12"/>
  <c r="M1611" i="12"/>
  <c r="M1612" i="12"/>
  <c r="M1613" i="12"/>
  <c r="M1614" i="12"/>
  <c r="M1615" i="12"/>
  <c r="M1616" i="12"/>
  <c r="M1617" i="12"/>
  <c r="M1618" i="12"/>
  <c r="M1619" i="12"/>
  <c r="M1620" i="12"/>
  <c r="M1621" i="12"/>
  <c r="M1622" i="12"/>
  <c r="M1623" i="12"/>
  <c r="M1624" i="12"/>
  <c r="M1625" i="12"/>
  <c r="M1626" i="12"/>
  <c r="M1627" i="12"/>
  <c r="M3888" i="12"/>
  <c r="M3889" i="12"/>
  <c r="M3890" i="12"/>
  <c r="M3891" i="12"/>
  <c r="M3892" i="12"/>
  <c r="M3893" i="12"/>
  <c r="M3894" i="12"/>
  <c r="M3895" i="12"/>
  <c r="M3896" i="12"/>
  <c r="M3897" i="12"/>
  <c r="M3898" i="12"/>
  <c r="M3899" i="12"/>
  <c r="M3900" i="12"/>
  <c r="M3901" i="12"/>
  <c r="M3902" i="12"/>
  <c r="M3903" i="12"/>
  <c r="M3904" i="12"/>
  <c r="M3905" i="12"/>
  <c r="M3906" i="12"/>
  <c r="M3907" i="12"/>
  <c r="M3908" i="12"/>
  <c r="M3909" i="12"/>
  <c r="M3910" i="12"/>
  <c r="M3911" i="12"/>
  <c r="M3912" i="12"/>
  <c r="M3913" i="12"/>
  <c r="M3914" i="12"/>
  <c r="M3915" i="12"/>
  <c r="M3916" i="12"/>
  <c r="M3917" i="12"/>
  <c r="M3918" i="12"/>
  <c r="M3919" i="12"/>
  <c r="M3920" i="12"/>
  <c r="M3921" i="12"/>
  <c r="M3922" i="12"/>
  <c r="M3923" i="12"/>
  <c r="M3924" i="12"/>
  <c r="M3925" i="12"/>
  <c r="M3417" i="12"/>
  <c r="M3346" i="12"/>
  <c r="M3347" i="12"/>
  <c r="M3348" i="12"/>
  <c r="M3349" i="12"/>
  <c r="M3350" i="12"/>
  <c r="M3351" i="12"/>
  <c r="M3352" i="12"/>
  <c r="M3353" i="12"/>
  <c r="M3354" i="12"/>
  <c r="M3355" i="12"/>
  <c r="M3356" i="12"/>
  <c r="M3357" i="12"/>
  <c r="M3358" i="12"/>
  <c r="M3359" i="12"/>
  <c r="M3360" i="12"/>
  <c r="M3361" i="12"/>
  <c r="M3362" i="12"/>
  <c r="M3363" i="12"/>
  <c r="M3364" i="12"/>
  <c r="M3365" i="12"/>
  <c r="M3366" i="12"/>
  <c r="M3367" i="12"/>
  <c r="M3368" i="12"/>
  <c r="M3369" i="12"/>
  <c r="M3370" i="12"/>
  <c r="M3371" i="12"/>
  <c r="M3372" i="12"/>
  <c r="M3373" i="12"/>
  <c r="M3374" i="12"/>
  <c r="M3375" i="12"/>
  <c r="M3376" i="12"/>
  <c r="M3377" i="12"/>
  <c r="M3378" i="12"/>
  <c r="M3379" i="12"/>
  <c r="M3380" i="12"/>
  <c r="M3381" i="12"/>
  <c r="M3382" i="12"/>
  <c r="M3383" i="12"/>
  <c r="M3384" i="12"/>
  <c r="M3385" i="12"/>
  <c r="M3394" i="12"/>
  <c r="M3395" i="12"/>
  <c r="M3396" i="12"/>
  <c r="M3397" i="12"/>
  <c r="M3398" i="12"/>
  <c r="M3399" i="12"/>
  <c r="M3400" i="12"/>
  <c r="M3401" i="12"/>
  <c r="M3402" i="12"/>
  <c r="M3403" i="12"/>
  <c r="M3404" i="12"/>
  <c r="M3405" i="12"/>
  <c r="M3406" i="12"/>
  <c r="M3407" i="12"/>
  <c r="M3408" i="12"/>
  <c r="M3409" i="12"/>
  <c r="M3410" i="12"/>
  <c r="M3411" i="12"/>
  <c r="M3412" i="12"/>
  <c r="M3413" i="12"/>
  <c r="M3414" i="12"/>
  <c r="M3415" i="12"/>
  <c r="M3416" i="12"/>
  <c r="M1628" i="12"/>
  <c r="M1629" i="12"/>
  <c r="M1630" i="12"/>
  <c r="M1631" i="12"/>
  <c r="M1632" i="12"/>
  <c r="M1633" i="12"/>
  <c r="M1634" i="12"/>
  <c r="M1635" i="12"/>
  <c r="M1636" i="12"/>
  <c r="M1637" i="12"/>
  <c r="M1638" i="12"/>
  <c r="M1639" i="12"/>
  <c r="M1640" i="12"/>
  <c r="M1641" i="12"/>
  <c r="M1642" i="12"/>
  <c r="M1643" i="12"/>
  <c r="M1644" i="12"/>
  <c r="M1645" i="12"/>
  <c r="M1646" i="12"/>
  <c r="M1647" i="12"/>
  <c r="M1648" i="12"/>
  <c r="M1649" i="12"/>
  <c r="M1650" i="12"/>
  <c r="M1651" i="12"/>
  <c r="M1652" i="12"/>
  <c r="M1653" i="12"/>
  <c r="M1654" i="12"/>
  <c r="M1655" i="12"/>
  <c r="M1656" i="12"/>
  <c r="M1657" i="12"/>
  <c r="M1658" i="12"/>
  <c r="M1659" i="12"/>
  <c r="M4952" i="12"/>
  <c r="M4966" i="12"/>
  <c r="M4967" i="12"/>
  <c r="M4968" i="12"/>
  <c r="M4969" i="12"/>
  <c r="M4970" i="12"/>
  <c r="M4971" i="12"/>
  <c r="M4972" i="12"/>
  <c r="M4973" i="12"/>
  <c r="M4974" i="12"/>
  <c r="M4975" i="12"/>
  <c r="M4976" i="12"/>
  <c r="M4977" i="12"/>
  <c r="M4978" i="12"/>
  <c r="M4979" i="12"/>
  <c r="M4980" i="12"/>
  <c r="M4981" i="12"/>
  <c r="M4982" i="12"/>
  <c r="M4983" i="12"/>
  <c r="M4984" i="12"/>
  <c r="M4985" i="12"/>
  <c r="M4986" i="12"/>
  <c r="M4987" i="12"/>
  <c r="M4988" i="12"/>
  <c r="M4989" i="12"/>
  <c r="M4990" i="12"/>
  <c r="M4991" i="12"/>
  <c r="M4992" i="12"/>
  <c r="M4993" i="12"/>
  <c r="M4994" i="12"/>
  <c r="M4995" i="12"/>
  <c r="M4996" i="12"/>
  <c r="M4997" i="12"/>
  <c r="M4998" i="12"/>
  <c r="M1666" i="12"/>
  <c r="M1667" i="12"/>
  <c r="M1668" i="12"/>
  <c r="M1669" i="12"/>
  <c r="M1670" i="12"/>
  <c r="M1671" i="12"/>
  <c r="M1672" i="12"/>
  <c r="M1673" i="12"/>
  <c r="M1674" i="12"/>
  <c r="M1675" i="12"/>
  <c r="M1676" i="12"/>
  <c r="M1677" i="12"/>
  <c r="M1678" i="12"/>
  <c r="M1679" i="12"/>
  <c r="M1680" i="12"/>
  <c r="M1681" i="12"/>
  <c r="M1660" i="12"/>
  <c r="M1661" i="12"/>
  <c r="M1662" i="12"/>
  <c r="M1663" i="12"/>
  <c r="M1664" i="12"/>
  <c r="M1665" i="12"/>
  <c r="M3926" i="12"/>
  <c r="M3927" i="12"/>
  <c r="M4469" i="12"/>
  <c r="M4470" i="12"/>
  <c r="M4471" i="12"/>
  <c r="M4472" i="12"/>
  <c r="M4473" i="12"/>
  <c r="M4474" i="12"/>
  <c r="M4475" i="12"/>
  <c r="M4476" i="12"/>
  <c r="M4477" i="12"/>
  <c r="M4478" i="12"/>
  <c r="M4479" i="12"/>
  <c r="M4480" i="12"/>
  <c r="M4481" i="12"/>
  <c r="M4482" i="12"/>
  <c r="M4483" i="12"/>
  <c r="M4484" i="12"/>
  <c r="M4485" i="12"/>
  <c r="M4486" i="12"/>
  <c r="M4487" i="12"/>
  <c r="M4488" i="12"/>
  <c r="M4489" i="12"/>
  <c r="M4490" i="12"/>
  <c r="M4491" i="12"/>
  <c r="M4492" i="12"/>
  <c r="M4493" i="12"/>
  <c r="M4494" i="12"/>
  <c r="M4495" i="12"/>
  <c r="M4496" i="12"/>
  <c r="M4497" i="12"/>
  <c r="M4498" i="12"/>
  <c r="M4499" i="12"/>
  <c r="M4500" i="12"/>
  <c r="M4501" i="12"/>
  <c r="M4502" i="12"/>
  <c r="M4503" i="12"/>
  <c r="M4504" i="12"/>
  <c r="M4505" i="12"/>
  <c r="M4506" i="12"/>
  <c r="M4507" i="12"/>
  <c r="M4508" i="12"/>
  <c r="M4509" i="12"/>
  <c r="M4510" i="12"/>
  <c r="M4511" i="12"/>
  <c r="M4512" i="12"/>
  <c r="M4513" i="12"/>
  <c r="M4514" i="12"/>
  <c r="M4515" i="12"/>
  <c r="M4516" i="12"/>
  <c r="M4517" i="12"/>
  <c r="M4518" i="12"/>
  <c r="M4519" i="12"/>
  <c r="M4520" i="12"/>
  <c r="M4521" i="12"/>
  <c r="M4522" i="12"/>
  <c r="M4523" i="12"/>
  <c r="M4524" i="12"/>
  <c r="M4525" i="12"/>
  <c r="M4526" i="12"/>
  <c r="M4527" i="12"/>
  <c r="M4528" i="12"/>
  <c r="M4529" i="12"/>
  <c r="M4530" i="12"/>
  <c r="M4531" i="12"/>
  <c r="M4532" i="12"/>
  <c r="M4533" i="12"/>
  <c r="M4534" i="12"/>
  <c r="M4535" i="12"/>
  <c r="M4536" i="12"/>
  <c r="M4537" i="12"/>
  <c r="M4538" i="12"/>
  <c r="M4539" i="12"/>
  <c r="M4540" i="12"/>
  <c r="M4541" i="12"/>
  <c r="M4542" i="12"/>
  <c r="M4543" i="12"/>
  <c r="M4544" i="12"/>
  <c r="M4545" i="12"/>
  <c r="M4546" i="12"/>
  <c r="M4547" i="12"/>
  <c r="M4548" i="12"/>
  <c r="M4549" i="12"/>
  <c r="M4550" i="12"/>
  <c r="M4551" i="12"/>
  <c r="M4552" i="12"/>
  <c r="M4553" i="12"/>
  <c r="M4554" i="12"/>
  <c r="M4555" i="12"/>
  <c r="M4556" i="12"/>
  <c r="M4557" i="12"/>
  <c r="M4558" i="12"/>
  <c r="M4559" i="12"/>
  <c r="M4560" i="12"/>
  <c r="M4561" i="12"/>
  <c r="M4562" i="12"/>
  <c r="M4563" i="12"/>
  <c r="M4564" i="12"/>
  <c r="M4565" i="12"/>
  <c r="M4566" i="12"/>
  <c r="M4567" i="12"/>
  <c r="M4568" i="12"/>
  <c r="M4569" i="12"/>
  <c r="M4570" i="12"/>
  <c r="M4571" i="12"/>
  <c r="M4572" i="12"/>
  <c r="M4573" i="12"/>
  <c r="M4574" i="12"/>
  <c r="M4575" i="12"/>
  <c r="M4576" i="12"/>
  <c r="M4577" i="12"/>
  <c r="M4578" i="12"/>
  <c r="M4579" i="12"/>
  <c r="M4580" i="12"/>
  <c r="M4581" i="12"/>
  <c r="M4582" i="12"/>
  <c r="M4583" i="12"/>
  <c r="M4584" i="12"/>
  <c r="M4585" i="12"/>
  <c r="M4586" i="12"/>
  <c r="M4587" i="12"/>
  <c r="M4588" i="12"/>
  <c r="M4589" i="12"/>
  <c r="M4590" i="12"/>
  <c r="M4591" i="12"/>
  <c r="M4592" i="12"/>
  <c r="M4593" i="12"/>
  <c r="M4594" i="12"/>
  <c r="M4595" i="12"/>
  <c r="M4596" i="12"/>
  <c r="M4597" i="12"/>
  <c r="M4598" i="12"/>
  <c r="M4599" i="12"/>
  <c r="M4600" i="12"/>
  <c r="M4601" i="12"/>
  <c r="M4602" i="12"/>
  <c r="M4603" i="12"/>
  <c r="M4604" i="12"/>
  <c r="M4605" i="12"/>
  <c r="M4606" i="12"/>
  <c r="M4607" i="12"/>
  <c r="M4608" i="12"/>
  <c r="M4609" i="12"/>
  <c r="M4610" i="12"/>
  <c r="M4611" i="12"/>
  <c r="M4612" i="12"/>
  <c r="M4613" i="12"/>
  <c r="M4614" i="12"/>
  <c r="M4615" i="12"/>
  <c r="M4616" i="12"/>
  <c r="M4617" i="12"/>
  <c r="M4618" i="12"/>
  <c r="M4431" i="12"/>
  <c r="M4432" i="12"/>
  <c r="M4433" i="12"/>
  <c r="M4434" i="12"/>
  <c r="M4435" i="12"/>
  <c r="M4436" i="12"/>
  <c r="M4437" i="12"/>
  <c r="M4619" i="12"/>
  <c r="M4620" i="12"/>
  <c r="M4621" i="12"/>
  <c r="M4622" i="12"/>
  <c r="M4623" i="12"/>
  <c r="M4624" i="12"/>
  <c r="M4625" i="12"/>
  <c r="M4626" i="12"/>
  <c r="M4627" i="12"/>
  <c r="M4628" i="12"/>
  <c r="M4629" i="12"/>
  <c r="M4630" i="12"/>
  <c r="M4631" i="12"/>
  <c r="M4632" i="12"/>
  <c r="M4633" i="12"/>
  <c r="M4634" i="12"/>
  <c r="M4635" i="12"/>
  <c r="M4636" i="12"/>
  <c r="M4637" i="12"/>
  <c r="M4638" i="12"/>
  <c r="M4639" i="12"/>
  <c r="M4640" i="12"/>
  <c r="M4641" i="12"/>
  <c r="M4642" i="12"/>
  <c r="M4643" i="12"/>
  <c r="M4644" i="12"/>
  <c r="M4645" i="12"/>
  <c r="M4646" i="12"/>
  <c r="M4647" i="12"/>
  <c r="M4648" i="12"/>
  <c r="M4649" i="12"/>
  <c r="M4650" i="12"/>
  <c r="M4651" i="12"/>
  <c r="M4652" i="12"/>
  <c r="M4653" i="12"/>
  <c r="M4654" i="12"/>
  <c r="M4655" i="12"/>
  <c r="M4656" i="12"/>
  <c r="M4657" i="12"/>
  <c r="M4658" i="12"/>
  <c r="M4659" i="12"/>
  <c r="M4660" i="12"/>
  <c r="M4661" i="12"/>
  <c r="M4662" i="12"/>
  <c r="M4663" i="12"/>
  <c r="M4664" i="12"/>
  <c r="M4665" i="12"/>
  <c r="M4666" i="12"/>
  <c r="M4667" i="12"/>
  <c r="M4668" i="12"/>
  <c r="M4669" i="12"/>
  <c r="M4670" i="12"/>
  <c r="M4671" i="12"/>
  <c r="M4672" i="12"/>
  <c r="M4673" i="12"/>
  <c r="M4674" i="12"/>
  <c r="M4675" i="12"/>
  <c r="M4676" i="12"/>
  <c r="M4677" i="12"/>
  <c r="M4678" i="12"/>
  <c r="M4679" i="12"/>
  <c r="M4680" i="12"/>
  <c r="M4681" i="12"/>
  <c r="M4682" i="12"/>
  <c r="M4683" i="12"/>
  <c r="M4684" i="12"/>
  <c r="M4685" i="12"/>
  <c r="M4686" i="12"/>
  <c r="M4687" i="12"/>
  <c r="M4688" i="12"/>
  <c r="M4689" i="12"/>
  <c r="M4690" i="12"/>
  <c r="M4691" i="12"/>
  <c r="M4692" i="12"/>
  <c r="M4693" i="12"/>
  <c r="M4694" i="12"/>
  <c r="M4695" i="12"/>
  <c r="M4696" i="12"/>
  <c r="M4697" i="12"/>
  <c r="M4698" i="12"/>
  <c r="M4699" i="12"/>
  <c r="M4700" i="12"/>
  <c r="M5636" i="12"/>
  <c r="M5637" i="12"/>
  <c r="M5638" i="12"/>
  <c r="M5281" i="12"/>
  <c r="M5282" i="12"/>
  <c r="M5283" i="12"/>
  <c r="M5284" i="12"/>
  <c r="M5285" i="12"/>
  <c r="M5286" i="12"/>
  <c r="M5287" i="12"/>
  <c r="M5288" i="12"/>
  <c r="M5289" i="12"/>
  <c r="M5290" i="12"/>
  <c r="M5291" i="12"/>
  <c r="M5292" i="12"/>
  <c r="M5293" i="12"/>
  <c r="M5294" i="12"/>
  <c r="M5295" i="12"/>
  <c r="M5296" i="12"/>
  <c r="M5297" i="12"/>
  <c r="M5298" i="12"/>
  <c r="M5299" i="12"/>
  <c r="M5300" i="12"/>
  <c r="M5301" i="12"/>
  <c r="M5302" i="12"/>
  <c r="M5303" i="12"/>
  <c r="M5304" i="12"/>
  <c r="M5305" i="12"/>
  <c r="M5306" i="12"/>
  <c r="M5307" i="12"/>
  <c r="M5308" i="12"/>
  <c r="M5309" i="12"/>
  <c r="M5310" i="12"/>
  <c r="M5311" i="12"/>
  <c r="M5312" i="12"/>
  <c r="M5313" i="12"/>
  <c r="M5314" i="12"/>
  <c r="M5315" i="12"/>
  <c r="M5316" i="12"/>
  <c r="M5317" i="12"/>
  <c r="M5318" i="12"/>
  <c r="M5319" i="12"/>
  <c r="M5320" i="12"/>
  <c r="M5321" i="12"/>
  <c r="M5322" i="12"/>
  <c r="M5323" i="12"/>
  <c r="M5324" i="12"/>
  <c r="M5325" i="12"/>
  <c r="M5326" i="12"/>
  <c r="M5327" i="12"/>
  <c r="M5328" i="12"/>
  <c r="M5329" i="12"/>
  <c r="M5330" i="12"/>
  <c r="M5331" i="12"/>
  <c r="M5332" i="12"/>
  <c r="M5333" i="12"/>
  <c r="M5334" i="12"/>
  <c r="M5335" i="12"/>
  <c r="M5336" i="12"/>
  <c r="M5337" i="12"/>
  <c r="M5338" i="12"/>
  <c r="M5339" i="12"/>
  <c r="M5340" i="12"/>
  <c r="M5341" i="12"/>
  <c r="M5342" i="12"/>
  <c r="M5343" i="12"/>
  <c r="M5344" i="12"/>
  <c r="M5345" i="12"/>
  <c r="M5346" i="12"/>
  <c r="M5347" i="12"/>
  <c r="M5348" i="12"/>
  <c r="M5349" i="12"/>
  <c r="M5350" i="12"/>
  <c r="M5351" i="12"/>
  <c r="M5352" i="12"/>
  <c r="M5353" i="12"/>
  <c r="M5354" i="12"/>
  <c r="M5355" i="12"/>
  <c r="M5356" i="12"/>
  <c r="M5357" i="12"/>
  <c r="M5358" i="12"/>
  <c r="M5359" i="12"/>
  <c r="M5360" i="12"/>
  <c r="M5361" i="12"/>
  <c r="M5362" i="12"/>
  <c r="M5363" i="12"/>
  <c r="M5364" i="12"/>
  <c r="M5365" i="12"/>
  <c r="M5366" i="12"/>
  <c r="M5367" i="12"/>
  <c r="M5368" i="12"/>
  <c r="M5369" i="12"/>
  <c r="M5370" i="12"/>
  <c r="M5371" i="12"/>
  <c r="M5372" i="12"/>
  <c r="M5373" i="12"/>
  <c r="M5374" i="12"/>
  <c r="M5375" i="12"/>
  <c r="M5376" i="12"/>
  <c r="M5377" i="12"/>
  <c r="M5378" i="12"/>
  <c r="M5379" i="12"/>
  <c r="M5380" i="12"/>
  <c r="M5381" i="12"/>
  <c r="M5382" i="12"/>
  <c r="M5383" i="12"/>
  <c r="M5384" i="12"/>
  <c r="M5385" i="12"/>
  <c r="M5386" i="12"/>
  <c r="M5387" i="12"/>
  <c r="M5388" i="12"/>
  <c r="M5389" i="12"/>
  <c r="M5390" i="12"/>
  <c r="M5391" i="12"/>
  <c r="M5392" i="12"/>
  <c r="M5393" i="12"/>
  <c r="M5394" i="12"/>
  <c r="M5395" i="12"/>
  <c r="M5396" i="12"/>
  <c r="M5397" i="12"/>
  <c r="M5398" i="12"/>
  <c r="M5399" i="12"/>
  <c r="M5400" i="12"/>
  <c r="M5401" i="12"/>
  <c r="M5402" i="12"/>
  <c r="M5403" i="12"/>
  <c r="M5404" i="12"/>
  <c r="M5405" i="12"/>
  <c r="M5406" i="12"/>
  <c r="M5407" i="12"/>
  <c r="M5408" i="12"/>
  <c r="M5409" i="12"/>
  <c r="M5410" i="12"/>
  <c r="M5411" i="12"/>
  <c r="M5412" i="12"/>
  <c r="M5413" i="12"/>
  <c r="M5414" i="12"/>
  <c r="M5415" i="12"/>
  <c r="M5416" i="12"/>
  <c r="M5417" i="12"/>
  <c r="M5418" i="12"/>
  <c r="M5419" i="12"/>
  <c r="M5420" i="12"/>
  <c r="M5421" i="12"/>
  <c r="M5422" i="12"/>
  <c r="M5423" i="12"/>
  <c r="M5424" i="12"/>
  <c r="M5425" i="12"/>
  <c r="M5426" i="12"/>
  <c r="M5427" i="12"/>
  <c r="M5428" i="12"/>
  <c r="M5429" i="12"/>
  <c r="M5430" i="12"/>
  <c r="M5431" i="12"/>
  <c r="M5432" i="12"/>
  <c r="M5433" i="12"/>
  <c r="M5434" i="12"/>
  <c r="M5435" i="12"/>
  <c r="M5436" i="12"/>
  <c r="M5437" i="12"/>
  <c r="M5438" i="12"/>
  <c r="M5439" i="12"/>
  <c r="M5440" i="12"/>
  <c r="M5441" i="12"/>
  <c r="M5442" i="12"/>
  <c r="M5443" i="12"/>
  <c r="M5444" i="12"/>
  <c r="M5445" i="12"/>
  <c r="M5446" i="12"/>
  <c r="M5447" i="12"/>
  <c r="M5448" i="12"/>
  <c r="M5449" i="12"/>
  <c r="M5450" i="12"/>
  <c r="M5451" i="12"/>
  <c r="M5452" i="12"/>
  <c r="M5453" i="12"/>
  <c r="M5454" i="12"/>
  <c r="M5455" i="12"/>
  <c r="M5456" i="12"/>
  <c r="M5457" i="12"/>
  <c r="M5458" i="12"/>
  <c r="M5459" i="12"/>
  <c r="M5460" i="12"/>
  <c r="M5461" i="12"/>
  <c r="M5462" i="12"/>
  <c r="M5463" i="12"/>
  <c r="M5464" i="12"/>
  <c r="M5465" i="12"/>
  <c r="M5466" i="12"/>
  <c r="M5467" i="12"/>
  <c r="M5468" i="12"/>
  <c r="M5469" i="12"/>
  <c r="M5470" i="12"/>
  <c r="M5471" i="12"/>
  <c r="M5472" i="12"/>
  <c r="M5473" i="12"/>
  <c r="M5474" i="12"/>
  <c r="M5475" i="12"/>
  <c r="M5476" i="12"/>
  <c r="M5477" i="12"/>
  <c r="M5478" i="12"/>
  <c r="M5479" i="12"/>
  <c r="M5480" i="12"/>
  <c r="M5481" i="12"/>
  <c r="M5482" i="12"/>
  <c r="M5483" i="12"/>
  <c r="M5484" i="12"/>
  <c r="M5485" i="12"/>
  <c r="M5486" i="12"/>
  <c r="M5487" i="12"/>
  <c r="M5488" i="12"/>
  <c r="M5489" i="12"/>
  <c r="M5490" i="12"/>
  <c r="M5491" i="12"/>
  <c r="M5492" i="12"/>
  <c r="M5493" i="12"/>
  <c r="M5494" i="12"/>
  <c r="M5495" i="12"/>
  <c r="M5496" i="12"/>
  <c r="M5497" i="12"/>
  <c r="M5498" i="12"/>
  <c r="M5499" i="12"/>
  <c r="M5500" i="12"/>
  <c r="M5501" i="12"/>
  <c r="M5502" i="12"/>
  <c r="M5503" i="12"/>
  <c r="M5504" i="12"/>
  <c r="M5505" i="12"/>
  <c r="M5506" i="12"/>
  <c r="M5507" i="12"/>
  <c r="M5508" i="12"/>
  <c r="M5509" i="12"/>
  <c r="M5510" i="12"/>
  <c r="M5511" i="12"/>
  <c r="M5512" i="12"/>
  <c r="M5513" i="12"/>
  <c r="M5514" i="12"/>
  <c r="M5515" i="12"/>
  <c r="M5516" i="12"/>
  <c r="M5517" i="12"/>
  <c r="M5518" i="12"/>
  <c r="M5519" i="12"/>
  <c r="M5520" i="12"/>
  <c r="M5521" i="12"/>
  <c r="M5522" i="12"/>
  <c r="M5523" i="12"/>
  <c r="M5524" i="12"/>
  <c r="M5525" i="12"/>
  <c r="M5526" i="12"/>
  <c r="M5527" i="12"/>
  <c r="M5528" i="12"/>
  <c r="M5529" i="12"/>
  <c r="M5530" i="12"/>
  <c r="M5531" i="12"/>
  <c r="M5532" i="12"/>
  <c r="M5533" i="12"/>
  <c r="M5534" i="12"/>
  <c r="M5535" i="12"/>
  <c r="M5536" i="12"/>
  <c r="M5537" i="12"/>
  <c r="M5538" i="12"/>
  <c r="M5539" i="12"/>
  <c r="M5540" i="12"/>
  <c r="M5541" i="12"/>
  <c r="M5542" i="12"/>
  <c r="M5543" i="12"/>
  <c r="M5544" i="12"/>
  <c r="M5545" i="12"/>
  <c r="M5546" i="12"/>
  <c r="M5547" i="12"/>
  <c r="M5548" i="12"/>
  <c r="M5549" i="12"/>
  <c r="M5550" i="12"/>
  <c r="M5551" i="12"/>
  <c r="M5552" i="12"/>
  <c r="M5553" i="12"/>
  <c r="M5554" i="12"/>
  <c r="M5555" i="12"/>
  <c r="M5556" i="12"/>
  <c r="M5557" i="12"/>
  <c r="M5558" i="12"/>
  <c r="M5559" i="12"/>
  <c r="M5560" i="12"/>
  <c r="M5561" i="12"/>
  <c r="M5562" i="12"/>
  <c r="M5563" i="12"/>
  <c r="M5564" i="12"/>
  <c r="M5565" i="12"/>
  <c r="M5566" i="12"/>
  <c r="M5567" i="12"/>
  <c r="M5568" i="12"/>
  <c r="M5569" i="12"/>
  <c r="M5570" i="12"/>
  <c r="M5571" i="12"/>
  <c r="M5572" i="12"/>
  <c r="M5573" i="12"/>
  <c r="M5574" i="12"/>
  <c r="M5575" i="12"/>
  <c r="M5576" i="12"/>
  <c r="M5577" i="12"/>
  <c r="M5578" i="12"/>
  <c r="M5579" i="12"/>
  <c r="M5580" i="12"/>
  <c r="M5581" i="12"/>
  <c r="M5582" i="12"/>
  <c r="M5583" i="12"/>
  <c r="M5584" i="12"/>
  <c r="M5585" i="12"/>
  <c r="M5586" i="12"/>
  <c r="M5587" i="12"/>
  <c r="M5588" i="12"/>
  <c r="M5589" i="12"/>
  <c r="M5590" i="12"/>
  <c r="M5591" i="12"/>
  <c r="M5592" i="12"/>
  <c r="M5593" i="12"/>
  <c r="M5594" i="12"/>
  <c r="M5595" i="12"/>
  <c r="M5596" i="12"/>
  <c r="M5597" i="12"/>
  <c r="M5598" i="12"/>
  <c r="M5599" i="12"/>
  <c r="M5600" i="12"/>
  <c r="M5601" i="12"/>
  <c r="M5602" i="12"/>
  <c r="M5603" i="12"/>
  <c r="M5604" i="12"/>
  <c r="M5605" i="12"/>
  <c r="M5606" i="12"/>
  <c r="M5607" i="12"/>
  <c r="M5608" i="12"/>
  <c r="M5609" i="12"/>
  <c r="M5610" i="12"/>
  <c r="M5611" i="12"/>
  <c r="M5612" i="12"/>
  <c r="M5613" i="12"/>
  <c r="M5614" i="12"/>
  <c r="M5615" i="12"/>
  <c r="M5616" i="12"/>
  <c r="M5617" i="12"/>
  <c r="M5618" i="12"/>
  <c r="M5619" i="12"/>
  <c r="M5620" i="12"/>
  <c r="M5621" i="12"/>
  <c r="M5622" i="12"/>
  <c r="M5623" i="12"/>
  <c r="M5624" i="12"/>
  <c r="M5625" i="12"/>
  <c r="M5626" i="12"/>
  <c r="M5627" i="12"/>
  <c r="M5628" i="12"/>
  <c r="M5629" i="12"/>
  <c r="M5630" i="12"/>
  <c r="M5631" i="12"/>
  <c r="M5632" i="12"/>
  <c r="M5633" i="12"/>
  <c r="M5634" i="12"/>
  <c r="M5635" i="12"/>
  <c r="M5176" i="12"/>
  <c r="M5178" i="12"/>
  <c r="M5179" i="12"/>
  <c r="M5180" i="12"/>
  <c r="M5181" i="12"/>
  <c r="M5182" i="12"/>
  <c r="M5183" i="12"/>
  <c r="M5184" i="12"/>
  <c r="M5185" i="12"/>
  <c r="M5020" i="12"/>
  <c r="M5021" i="12"/>
  <c r="M5022" i="12"/>
  <c r="M5023" i="12"/>
  <c r="M5024" i="12"/>
  <c r="M5025" i="12"/>
  <c r="M5026" i="12"/>
  <c r="M5027" i="12"/>
  <c r="M5028" i="12"/>
  <c r="M5029" i="12"/>
  <c r="M5030" i="12"/>
  <c r="M5031" i="12"/>
  <c r="M5032" i="12"/>
  <c r="M5033" i="12"/>
  <c r="M5034" i="12"/>
  <c r="M5035" i="12"/>
  <c r="M5036" i="12"/>
  <c r="M5037" i="12"/>
  <c r="M5038" i="12"/>
  <c r="M5039" i="12"/>
  <c r="M5040" i="12"/>
  <c r="M5041" i="12"/>
  <c r="M5042" i="12"/>
  <c r="M5043" i="12"/>
  <c r="M5044" i="12"/>
  <c r="M5045" i="12"/>
  <c r="M5046" i="12"/>
  <c r="M5047" i="12"/>
  <c r="M5048" i="12"/>
  <c r="M5049" i="12"/>
  <c r="M5050" i="12"/>
  <c r="M5051" i="12"/>
  <c r="M5052" i="12"/>
  <c r="M5053" i="12"/>
  <c r="M5054" i="12"/>
  <c r="M5055" i="12"/>
  <c r="M5056" i="12"/>
  <c r="M5057" i="12"/>
  <c r="M5058" i="12"/>
  <c r="M5059" i="12"/>
  <c r="M5060" i="12"/>
  <c r="M5061" i="12"/>
  <c r="M5062" i="12"/>
  <c r="M5063" i="12"/>
  <c r="M5064" i="12"/>
  <c r="M5065" i="12"/>
  <c r="M5066" i="12"/>
  <c r="M5067" i="12"/>
  <c r="M5068" i="12"/>
  <c r="M5069" i="12"/>
  <c r="M5070" i="12"/>
  <c r="M5071" i="12"/>
  <c r="M5072" i="12"/>
  <c r="M5073" i="12"/>
  <c r="M5074" i="12"/>
  <c r="M5075" i="12"/>
  <c r="M5076" i="12"/>
  <c r="M5077" i="12"/>
  <c r="M5078" i="12"/>
  <c r="M5079" i="12"/>
  <c r="M5080" i="12"/>
  <c r="M5081" i="12"/>
  <c r="M5082" i="12"/>
  <c r="M5083" i="12"/>
  <c r="M5084" i="12"/>
  <c r="M5085" i="12"/>
  <c r="M5086" i="12"/>
  <c r="M5087" i="12"/>
  <c r="M5088" i="12"/>
  <c r="M5089" i="12"/>
  <c r="M5090" i="12"/>
  <c r="M5091" i="12"/>
  <c r="M5092" i="12"/>
  <c r="M5093" i="12"/>
  <c r="M5094" i="12"/>
  <c r="M5095" i="12"/>
  <c r="M5096" i="12"/>
  <c r="M5097" i="12"/>
  <c r="M5098" i="12"/>
  <c r="M5099" i="12"/>
  <c r="M5100" i="12"/>
  <c r="M5101" i="12"/>
  <c r="M5102" i="12"/>
  <c r="M5103" i="12"/>
  <c r="M5104" i="12"/>
  <c r="M5105" i="12"/>
  <c r="M5106" i="12"/>
  <c r="M5107" i="12"/>
  <c r="M5108" i="12"/>
  <c r="M5109" i="12"/>
  <c r="M5110" i="12"/>
  <c r="M5111" i="12"/>
  <c r="M5112" i="12"/>
  <c r="M5113" i="12"/>
  <c r="M5114" i="12"/>
  <c r="M5115" i="12"/>
  <c r="M5116" i="12"/>
  <c r="M5117" i="12"/>
  <c r="M5118" i="12"/>
  <c r="M5119" i="12"/>
  <c r="M5120" i="12"/>
  <c r="M5121" i="12"/>
  <c r="M5122" i="12"/>
  <c r="M5123" i="12"/>
  <c r="M5124" i="12"/>
  <c r="M5125" i="12"/>
  <c r="M5126" i="12"/>
  <c r="M5127" i="12"/>
  <c r="M5128" i="12"/>
  <c r="M5129" i="12"/>
  <c r="M5130" i="12"/>
  <c r="M5131" i="12"/>
  <c r="M5132" i="12"/>
  <c r="M5133" i="12"/>
  <c r="M5134" i="12"/>
  <c r="M5135" i="12"/>
  <c r="M5136" i="12"/>
  <c r="M5137" i="12"/>
  <c r="M5138" i="12"/>
  <c r="M5139" i="12"/>
  <c r="M5140" i="12"/>
  <c r="M5141" i="12"/>
  <c r="M5142" i="12"/>
  <c r="M5143" i="12"/>
  <c r="M5144" i="12"/>
  <c r="M5145" i="12"/>
  <c r="M5146" i="12"/>
  <c r="M5147" i="12"/>
  <c r="M5148" i="12"/>
  <c r="M5149" i="12"/>
  <c r="M5150" i="12"/>
  <c r="M5151" i="12"/>
  <c r="M5152" i="12"/>
  <c r="M5153" i="12"/>
  <c r="M5154" i="12"/>
  <c r="M5155" i="12"/>
  <c r="M5156" i="12"/>
  <c r="M5157" i="12"/>
  <c r="M5158" i="12"/>
  <c r="M5159" i="12"/>
  <c r="M5160" i="12"/>
  <c r="M5161" i="12"/>
  <c r="M5162" i="12"/>
  <c r="M5163" i="12"/>
  <c r="M5164" i="12"/>
  <c r="M5165" i="12"/>
  <c r="M5166" i="12"/>
  <c r="M5167" i="12"/>
  <c r="M5168" i="12"/>
  <c r="M5169" i="12"/>
  <c r="M5170" i="12"/>
  <c r="M5171" i="12"/>
  <c r="M5172" i="12"/>
  <c r="M5173" i="12"/>
  <c r="M5174" i="12"/>
  <c r="M5175" i="12"/>
  <c r="M5752" i="12"/>
  <c r="M5753" i="12"/>
  <c r="M5754" i="12"/>
  <c r="M5712" i="12"/>
  <c r="M5713" i="12"/>
  <c r="M5714" i="12"/>
  <c r="M5715" i="12"/>
  <c r="M5716" i="12"/>
  <c r="M5717" i="12"/>
  <c r="M5718" i="12"/>
  <c r="M5719" i="12"/>
  <c r="M5720" i="12"/>
  <c r="M5721" i="12"/>
  <c r="M5722" i="12"/>
  <c r="M5723" i="12"/>
  <c r="M5724" i="12"/>
  <c r="M5725" i="12"/>
  <c r="M5726" i="12"/>
  <c r="M5727" i="12"/>
  <c r="M5728" i="12"/>
  <c r="M5729" i="12"/>
  <c r="M5730" i="12"/>
  <c r="M5731" i="12"/>
  <c r="M5732" i="12"/>
  <c r="M5733" i="12"/>
  <c r="M5734" i="12"/>
  <c r="M5735" i="12"/>
  <c r="M5736" i="12"/>
  <c r="M5737" i="12"/>
  <c r="M5738" i="12"/>
  <c r="M5739" i="12"/>
  <c r="M5740" i="12"/>
  <c r="M5741" i="12"/>
  <c r="M5742" i="12"/>
  <c r="M5743" i="12"/>
  <c r="M5744" i="12"/>
  <c r="M5745" i="12"/>
  <c r="M5746" i="12"/>
  <c r="M5747" i="12"/>
  <c r="M5748" i="12"/>
  <c r="M5749" i="12"/>
  <c r="M5750" i="12"/>
  <c r="M5751" i="12"/>
  <c r="M5701" i="12"/>
  <c r="M5702" i="12"/>
  <c r="M5650" i="12"/>
  <c r="M5651" i="12"/>
  <c r="M5652" i="12"/>
  <c r="M5653" i="12"/>
  <c r="M5654" i="12"/>
  <c r="M5655" i="12"/>
  <c r="M5656" i="12"/>
  <c r="M5657" i="12"/>
  <c r="M5658" i="12"/>
  <c r="M5659" i="12"/>
  <c r="M5660" i="12"/>
  <c r="M5661" i="12"/>
  <c r="M5662" i="12"/>
  <c r="M5663" i="12"/>
  <c r="M5664" i="12"/>
  <c r="M5665" i="12"/>
  <c r="M5666" i="12"/>
  <c r="M5667" i="12"/>
  <c r="M5668" i="12"/>
  <c r="M5669" i="12"/>
  <c r="M5670" i="12"/>
  <c r="M5671" i="12"/>
  <c r="M5672" i="12"/>
  <c r="M5673" i="12"/>
  <c r="M5674" i="12"/>
  <c r="M5675" i="12"/>
  <c r="M5676" i="12"/>
  <c r="M5677" i="12"/>
  <c r="M5678" i="12"/>
  <c r="M5679" i="12"/>
  <c r="M5680" i="12"/>
  <c r="M5681" i="12"/>
  <c r="M5682" i="12"/>
  <c r="M5683" i="12"/>
  <c r="M5684" i="12"/>
  <c r="M5685" i="12"/>
  <c r="M5686" i="12"/>
  <c r="M5687" i="12"/>
  <c r="M5688" i="12"/>
  <c r="M5689" i="12"/>
  <c r="M5690" i="12"/>
  <c r="M5691" i="12"/>
  <c r="M5692" i="12"/>
  <c r="M5693" i="12"/>
  <c r="M5694" i="12"/>
  <c r="M5695" i="12"/>
  <c r="M5696" i="12"/>
  <c r="M5697" i="12"/>
  <c r="M5698" i="12"/>
  <c r="M5699" i="12"/>
  <c r="M5700" i="12"/>
  <c r="M5002" i="12"/>
  <c r="M5003" i="12"/>
  <c r="M5004" i="12"/>
  <c r="M5005" i="12"/>
  <c r="M3175" i="12"/>
  <c r="M3176" i="12"/>
  <c r="M3177" i="12"/>
  <c r="M3178" i="12"/>
  <c r="M3179" i="12"/>
  <c r="M3180" i="12"/>
  <c r="M3181" i="12"/>
  <c r="M3194" i="12"/>
  <c r="M3195" i="12"/>
  <c r="M3196" i="12"/>
  <c r="M3197" i="12"/>
  <c r="M3004" i="12"/>
  <c r="M3005" i="12"/>
  <c r="M3006" i="12"/>
  <c r="M3007" i="12"/>
  <c r="M3008" i="12"/>
  <c r="M3010" i="12"/>
  <c r="M1685" i="12"/>
  <c r="M1686" i="12"/>
  <c r="M1687" i="12"/>
  <c r="M1688" i="12"/>
  <c r="M3222" i="12"/>
  <c r="M3223" i="12"/>
  <c r="M3224" i="12"/>
  <c r="M3225" i="12"/>
  <c r="M3226" i="12"/>
  <c r="M3227" i="12"/>
  <c r="M3228" i="12"/>
  <c r="M3229" i="12"/>
  <c r="M3230" i="12"/>
  <c r="M3231" i="12"/>
  <c r="M3232" i="12"/>
  <c r="M3233" i="12"/>
  <c r="M3235" i="12"/>
  <c r="M3236" i="12"/>
  <c r="M3237" i="12"/>
  <c r="M3238" i="12"/>
  <c r="M3239" i="12"/>
  <c r="M3240" i="12"/>
  <c r="M3241" i="12"/>
  <c r="M3242" i="12"/>
  <c r="M3243" i="12"/>
  <c r="M3028" i="12"/>
  <c r="M3029" i="12"/>
  <c r="M3030" i="12"/>
  <c r="M3031" i="12"/>
  <c r="M3032" i="12"/>
  <c r="M3033" i="12"/>
  <c r="M3034" i="12"/>
  <c r="M3035" i="12"/>
  <c r="M3036" i="12"/>
  <c r="M3037" i="12"/>
  <c r="M3038" i="12"/>
  <c r="M3039" i="12"/>
  <c r="M3040" i="12"/>
  <c r="M3041" i="12"/>
  <c r="M3042" i="12"/>
  <c r="M3043" i="12"/>
  <c r="M3044" i="12"/>
  <c r="M3045" i="12"/>
  <c r="M3046" i="12"/>
  <c r="M3047" i="12"/>
  <c r="M3048" i="12"/>
  <c r="M3049" i="12"/>
  <c r="M3050" i="12"/>
  <c r="M3051" i="12"/>
  <c r="M3052" i="12"/>
  <c r="M3053" i="12"/>
  <c r="M3054" i="12"/>
  <c r="M3055" i="12"/>
  <c r="M3056" i="12"/>
  <c r="M3057" i="12"/>
  <c r="M3058" i="12"/>
  <c r="M3059" i="12"/>
  <c r="M3060" i="12"/>
  <c r="M3061" i="12"/>
  <c r="M3062" i="12"/>
  <c r="M3063" i="12"/>
  <c r="M3064" i="12"/>
  <c r="M3066" i="12"/>
  <c r="M3067" i="12"/>
  <c r="M3202" i="12"/>
  <c r="M3203" i="12"/>
  <c r="M3204" i="12"/>
  <c r="M3205" i="12"/>
  <c r="M6283" i="12"/>
  <c r="M6284" i="12"/>
  <c r="M6285" i="12"/>
  <c r="M6286" i="12"/>
  <c r="M6287" i="12"/>
  <c r="M6288" i="12"/>
  <c r="M6289" i="12"/>
  <c r="M6290" i="12"/>
  <c r="M6291" i="12"/>
  <c r="M6292" i="12"/>
  <c r="M6293" i="12"/>
  <c r="M6294" i="12"/>
  <c r="M6295" i="12"/>
  <c r="M6296" i="12"/>
  <c r="M6297" i="12"/>
  <c r="M6298" i="12"/>
  <c r="M6299" i="12"/>
  <c r="M6300" i="12"/>
  <c r="M6301" i="12"/>
  <c r="M6302" i="12"/>
  <c r="M6303" i="12"/>
  <c r="M6304" i="12"/>
  <c r="M6305" i="12"/>
  <c r="M6306" i="12"/>
  <c r="M6307" i="12"/>
  <c r="M6308" i="12"/>
  <c r="M6309" i="12"/>
  <c r="M6310" i="12"/>
  <c r="M6311" i="12"/>
  <c r="M6312" i="12"/>
  <c r="M6313" i="12"/>
  <c r="M6314" i="12"/>
  <c r="M3254" i="12"/>
  <c r="M3079" i="12"/>
  <c r="M3082" i="12"/>
  <c r="M3936" i="12"/>
  <c r="M4723" i="12"/>
  <c r="M5969" i="12"/>
  <c r="M5970" i="12"/>
  <c r="M5971" i="12"/>
  <c r="M23" i="12"/>
  <c r="M24" i="12"/>
  <c r="M25" i="12"/>
  <c r="M26" i="12"/>
  <c r="M3467" i="12"/>
  <c r="M3424" i="12"/>
  <c r="M3081" i="12"/>
  <c r="M1881" i="12"/>
  <c r="M1882" i="12"/>
  <c r="M1883" i="12"/>
  <c r="M3027" i="12"/>
  <c r="M3092" i="12"/>
  <c r="M3193" i="12"/>
  <c r="M3201" i="12"/>
  <c r="M3221" i="12"/>
  <c r="M3264" i="12"/>
  <c r="M3265" i="12"/>
  <c r="M3266" i="12"/>
  <c r="M3267" i="12"/>
  <c r="M4156" i="12"/>
  <c r="M4468" i="12"/>
  <c r="M4729" i="12"/>
  <c r="M5001" i="12"/>
  <c r="M5013" i="12"/>
  <c r="M5276" i="12"/>
  <c r="M5646" i="12"/>
  <c r="M5708" i="12"/>
  <c r="M5767" i="12"/>
  <c r="M5768" i="12"/>
  <c r="M5975" i="12"/>
  <c r="M3077" i="12"/>
  <c r="M3019" i="12"/>
  <c r="M3076" i="12"/>
  <c r="M4458" i="12"/>
  <c r="M27" i="12"/>
  <c r="M28" i="12"/>
  <c r="M29" i="12"/>
  <c r="M30" i="12"/>
  <c r="M31" i="12"/>
  <c r="M32" i="12"/>
  <c r="M33" i="12"/>
  <c r="M34" i="12"/>
  <c r="M4722" i="12"/>
  <c r="M5966" i="12"/>
  <c r="M3213" i="12"/>
  <c r="M3420" i="12"/>
  <c r="M3421" i="12"/>
  <c r="M4953" i="12"/>
  <c r="M5967" i="12"/>
  <c r="M5968" i="12"/>
  <c r="M14" i="12"/>
  <c r="M12" i="12"/>
  <c r="M94" i="12"/>
  <c r="M3473" i="12"/>
  <c r="M3425" i="12"/>
  <c r="M3426" i="12"/>
  <c r="M1690" i="12"/>
  <c r="M1691" i="12"/>
  <c r="M1692" i="12"/>
  <c r="M1693" i="12"/>
  <c r="M1694" i="12"/>
  <c r="M1695" i="12"/>
  <c r="M1696" i="12"/>
  <c r="M3251" i="12"/>
  <c r="M3252" i="12"/>
  <c r="M3450" i="12"/>
  <c r="M3451" i="12"/>
  <c r="M3199" i="12"/>
  <c r="M21" i="12"/>
  <c r="M2983" i="12"/>
  <c r="M3078" i="12"/>
  <c r="M3191" i="12"/>
  <c r="M4719" i="12"/>
  <c r="M1777" i="12"/>
  <c r="M1778" i="12"/>
  <c r="M1779" i="12"/>
  <c r="M1780" i="12"/>
  <c r="M1781" i="12"/>
  <c r="M1782" i="12"/>
  <c r="M1783" i="12"/>
  <c r="M1784" i="12"/>
  <c r="M1785" i="12"/>
  <c r="M1786" i="12"/>
  <c r="M1787" i="12"/>
  <c r="M1788" i="12"/>
  <c r="M1789" i="12"/>
  <c r="M1790" i="12"/>
  <c r="M1791" i="12"/>
  <c r="M1792" i="12"/>
  <c r="M1793" i="12"/>
  <c r="M1794" i="12"/>
  <c r="M1795" i="12"/>
  <c r="M1796" i="12"/>
  <c r="M1797" i="12"/>
  <c r="M1798" i="12"/>
  <c r="M1799" i="12"/>
  <c r="M1800" i="12"/>
  <c r="M1801" i="12"/>
  <c r="M1802" i="12"/>
  <c r="M1803" i="12"/>
  <c r="M1804" i="12"/>
  <c r="M1805" i="12"/>
  <c r="M1806" i="12"/>
  <c r="M1807" i="12"/>
  <c r="M1808" i="12"/>
  <c r="M1809" i="12"/>
  <c r="M1810" i="12"/>
  <c r="M1811" i="12"/>
  <c r="M1812" i="12"/>
  <c r="M1813" i="12"/>
  <c r="M1814" i="12"/>
  <c r="M1815" i="12"/>
  <c r="M1816" i="12"/>
  <c r="M1817" i="12"/>
  <c r="M1818" i="12"/>
  <c r="M1819" i="12"/>
  <c r="M1820" i="12"/>
  <c r="M1821" i="12"/>
  <c r="M1822" i="12"/>
  <c r="M1823" i="12"/>
  <c r="M1824" i="12"/>
  <c r="M1825" i="12"/>
  <c r="M1826" i="12"/>
  <c r="M1827" i="12"/>
  <c r="M1828" i="12"/>
  <c r="M1829" i="12"/>
  <c r="M1830" i="12"/>
  <c r="M1831" i="12"/>
  <c r="M1832" i="12"/>
  <c r="M1833" i="12"/>
  <c r="M1834" i="12"/>
  <c r="M1835" i="12"/>
  <c r="M1836" i="12"/>
  <c r="M1837" i="12"/>
  <c r="M1838" i="12"/>
  <c r="M1839" i="12"/>
  <c r="M1840" i="12"/>
  <c r="M1841" i="12"/>
  <c r="M1842" i="12"/>
  <c r="M1843" i="12"/>
  <c r="M1844" i="12"/>
  <c r="M1845" i="12"/>
  <c r="M1846" i="12"/>
  <c r="M1847" i="12"/>
  <c r="M1848" i="12"/>
  <c r="M1849" i="12"/>
  <c r="M1850" i="12"/>
  <c r="M1851" i="12"/>
  <c r="M1852" i="12"/>
  <c r="M1853" i="12"/>
  <c r="M1854" i="12"/>
  <c r="M1855" i="12"/>
  <c r="M1856" i="12"/>
  <c r="M1857" i="12"/>
  <c r="M1858" i="12"/>
  <c r="M1859" i="12"/>
  <c r="M1860" i="12"/>
  <c r="M1861" i="12"/>
  <c r="M1862" i="12"/>
  <c r="M1863" i="12"/>
  <c r="M3448" i="12"/>
  <c r="M1689" i="12"/>
  <c r="M3427" i="12"/>
  <c r="M1759" i="12"/>
  <c r="M1760" i="12"/>
  <c r="M1761" i="12"/>
  <c r="M87" i="12"/>
  <c r="M88" i="12"/>
  <c r="M89" i="12"/>
  <c r="M90" i="12"/>
  <c r="M91" i="12"/>
  <c r="M92" i="12"/>
  <c r="M93" i="12"/>
  <c r="M86" i="12"/>
  <c r="M3020" i="12"/>
  <c r="M3443" i="12"/>
  <c r="M3477" i="12"/>
  <c r="M3437" i="12"/>
  <c r="M3085" i="12"/>
  <c r="M1697" i="12"/>
  <c r="M1698" i="12"/>
  <c r="M1699" i="12"/>
  <c r="M1700" i="12"/>
  <c r="M1701" i="12"/>
  <c r="M1702" i="12"/>
  <c r="M1703" i="12"/>
  <c r="M1704" i="12"/>
  <c r="M1705" i="12"/>
  <c r="M1706" i="12"/>
  <c r="M1707" i="12"/>
  <c r="M1708" i="12"/>
  <c r="M1709" i="12"/>
  <c r="M1710" i="12"/>
  <c r="M1711" i="12"/>
  <c r="M1712" i="12"/>
  <c r="M1713" i="12"/>
  <c r="M1714" i="12"/>
  <c r="M1715" i="12"/>
  <c r="M1716" i="12"/>
  <c r="M1717" i="12"/>
  <c r="M1718" i="12"/>
  <c r="M1719" i="12"/>
  <c r="M1720" i="12"/>
  <c r="M1721" i="12"/>
  <c r="M1722" i="12"/>
  <c r="M1723" i="12"/>
  <c r="M1724" i="12"/>
  <c r="M1725" i="12"/>
  <c r="M1726" i="12"/>
  <c r="M1727" i="12"/>
  <c r="M1728" i="12"/>
  <c r="M1729" i="12"/>
  <c r="M1730" i="12"/>
  <c r="M1731" i="12"/>
  <c r="M1732" i="12"/>
  <c r="M1733" i="12"/>
  <c r="M1734" i="12"/>
  <c r="M1735" i="12"/>
  <c r="M1736" i="12"/>
  <c r="M1737" i="12"/>
  <c r="M1738" i="12"/>
  <c r="M1739" i="12"/>
  <c r="M1740" i="12"/>
  <c r="M1741" i="12"/>
  <c r="M1742" i="12"/>
  <c r="M1743" i="12"/>
  <c r="M1744" i="12"/>
  <c r="M1745" i="12"/>
  <c r="M1746" i="12"/>
  <c r="M1747" i="12"/>
  <c r="M1748" i="12"/>
  <c r="M1749" i="12"/>
  <c r="M1750" i="12"/>
  <c r="M1751" i="12"/>
  <c r="M1752" i="12"/>
  <c r="M1753" i="12"/>
  <c r="M1754" i="12"/>
  <c r="M1755" i="12"/>
  <c r="M1756" i="12"/>
  <c r="M1757" i="12"/>
  <c r="M1758" i="12"/>
  <c r="M3021" i="12"/>
  <c r="M3439" i="12"/>
  <c r="M3430" i="12"/>
  <c r="M3441" i="12"/>
  <c r="M3436" i="12"/>
  <c r="M3022" i="12"/>
  <c r="M101" i="12"/>
  <c r="M3262" i="12"/>
  <c r="M3481" i="12"/>
  <c r="M4464" i="12"/>
  <c r="M4465" i="12"/>
  <c r="M5009" i="12"/>
  <c r="M5644" i="12"/>
  <c r="M95" i="12"/>
  <c r="M1865" i="12"/>
  <c r="M2984" i="12"/>
  <c r="M3025" i="12"/>
  <c r="M3089" i="12"/>
  <c r="M3192" i="12"/>
  <c r="M3200" i="12"/>
  <c r="M3220" i="12"/>
  <c r="M3255" i="12"/>
  <c r="M3256" i="12"/>
  <c r="M3257" i="12"/>
  <c r="M3258" i="12"/>
  <c r="M3259" i="12"/>
  <c r="M3260" i="12"/>
  <c r="M4155" i="12"/>
  <c r="M4430" i="12"/>
  <c r="M4462" i="12"/>
  <c r="M4725" i="12"/>
  <c r="M4955" i="12"/>
  <c r="M4999" i="12"/>
  <c r="M5007" i="12"/>
  <c r="M5188" i="12"/>
  <c r="M5273" i="12"/>
  <c r="M5643" i="12"/>
  <c r="M5705" i="12"/>
  <c r="M5762" i="12"/>
  <c r="M3463" i="12"/>
  <c r="M5976" i="12"/>
  <c r="M5977" i="12"/>
  <c r="M5978" i="12"/>
  <c r="M5979" i="12"/>
  <c r="M5980" i="12"/>
  <c r="M5981" i="12"/>
  <c r="M5982" i="12"/>
  <c r="M5277" i="12"/>
  <c r="M5278" i="12"/>
  <c r="M5279" i="12"/>
  <c r="M5280" i="12"/>
  <c r="M5769" i="12"/>
  <c r="M5770" i="12"/>
  <c r="M5771" i="12"/>
  <c r="M5772" i="12"/>
  <c r="M5773" i="12"/>
  <c r="M5774" i="12"/>
  <c r="M6282" i="12"/>
  <c r="M5014" i="12"/>
  <c r="M5015" i="12"/>
  <c r="M5016" i="12"/>
  <c r="M5017" i="12"/>
  <c r="M5018" i="12"/>
  <c r="M5019" i="12"/>
  <c r="M5647" i="12"/>
  <c r="M5648" i="12"/>
  <c r="M5649" i="12"/>
  <c r="M5709" i="12"/>
  <c r="M5710" i="12"/>
  <c r="M5711" i="12"/>
  <c r="M3423" i="12"/>
  <c r="M22" i="12"/>
  <c r="M11" i="12"/>
  <c r="M3024" i="12"/>
  <c r="M3438" i="12"/>
  <c r="M5964" i="12"/>
  <c r="M5965" i="12"/>
  <c r="M19" i="12"/>
  <c r="M3937" i="12"/>
  <c r="M3083" i="12"/>
  <c r="M3084" i="12"/>
  <c r="M102" i="12"/>
  <c r="M103" i="12"/>
  <c r="M1683" i="12"/>
  <c r="M1868" i="12"/>
  <c r="M1869" i="12"/>
  <c r="M3091" i="12"/>
  <c r="M3263" i="12"/>
  <c r="M3938" i="12"/>
  <c r="M4466" i="12"/>
  <c r="M4726" i="12"/>
  <c r="M4727" i="12"/>
  <c r="M5011" i="12"/>
  <c r="M5190" i="12"/>
  <c r="M5275" i="12"/>
  <c r="M5645" i="12"/>
  <c r="M5707" i="12"/>
  <c r="M5764" i="12"/>
  <c r="M5765" i="12"/>
  <c r="M5766" i="12"/>
  <c r="M3464" i="12"/>
  <c r="M4459" i="12"/>
  <c r="M4460" i="12"/>
  <c r="M3934" i="12"/>
  <c r="M3935" i="12"/>
  <c r="M3428" i="12"/>
  <c r="M1873" i="12"/>
  <c r="M1874" i="12"/>
  <c r="M1875" i="12"/>
  <c r="M1876" i="12"/>
  <c r="M3482" i="12"/>
  <c r="M3941" i="12"/>
  <c r="M3942" i="12"/>
  <c r="M3943" i="12"/>
  <c r="M3491" i="12"/>
  <c r="M1880" i="12"/>
  <c r="M106" i="12"/>
  <c r="M1877" i="12"/>
  <c r="M1878" i="12"/>
  <c r="M1879" i="12"/>
  <c r="M3483" i="12"/>
  <c r="M3484" i="12"/>
  <c r="M3485" i="12"/>
  <c r="M3486" i="12"/>
  <c r="M3487" i="12"/>
  <c r="M3488" i="12"/>
  <c r="M3489" i="12"/>
  <c r="M3490" i="12"/>
  <c r="M5006" i="12"/>
  <c r="M5640" i="12"/>
  <c r="M5641" i="12"/>
  <c r="M5642" i="12"/>
  <c r="M5704" i="12"/>
  <c r="M3472" i="12"/>
  <c r="M5756" i="12"/>
  <c r="M5757" i="12"/>
  <c r="M5758" i="12"/>
  <c r="M5759" i="12"/>
  <c r="M5760" i="12"/>
  <c r="M5761" i="12"/>
  <c r="M5189" i="12"/>
  <c r="M3465" i="12"/>
  <c r="M3466" i="12"/>
  <c r="M3080" i="12"/>
  <c r="M1768" i="12"/>
  <c r="M1765" i="12"/>
  <c r="M1763" i="12"/>
  <c r="M1764" i="12"/>
  <c r="M1766" i="12"/>
  <c r="M1762" i="12"/>
  <c r="M1767" i="12"/>
  <c r="M1769" i="12"/>
  <c r="M6" i="12"/>
  <c r="M2975" i="12"/>
  <c r="M3011" i="12"/>
  <c r="M3068" i="12"/>
  <c r="M3183" i="12"/>
  <c r="M3206" i="12"/>
  <c r="M3207" i="12"/>
  <c r="M4701" i="12"/>
  <c r="M4702" i="12"/>
  <c r="M15" i="12"/>
  <c r="M2979" i="12"/>
  <c r="M3015" i="12"/>
  <c r="M3072" i="12"/>
  <c r="M3187" i="12"/>
  <c r="M4711" i="12"/>
  <c r="M4712" i="12"/>
  <c r="M13" i="12"/>
  <c r="M4709" i="12"/>
  <c r="M4710" i="12"/>
  <c r="M7" i="12"/>
  <c r="M2976" i="12"/>
  <c r="M3012" i="12"/>
  <c r="M3069" i="12"/>
  <c r="M3184" i="12"/>
  <c r="M3208" i="12"/>
  <c r="M4703" i="12"/>
  <c r="M4704" i="12"/>
  <c r="M10" i="12"/>
  <c r="M2978" i="12"/>
  <c r="M3014" i="12"/>
  <c r="M3071" i="12"/>
  <c r="M3186" i="12"/>
  <c r="M3210" i="12"/>
  <c r="M4707" i="12"/>
  <c r="M4708" i="12"/>
  <c r="M4951" i="12"/>
  <c r="M8" i="12"/>
  <c r="M3418" i="12"/>
  <c r="M3419" i="12"/>
  <c r="M9" i="12"/>
  <c r="M2977" i="12"/>
  <c r="M3013" i="12"/>
  <c r="M3070" i="12"/>
  <c r="M3185" i="12"/>
  <c r="M3209" i="12"/>
  <c r="M4705" i="12"/>
  <c r="M4706" i="12"/>
  <c r="M4950" i="12"/>
  <c r="M17" i="12"/>
  <c r="M2981" i="12"/>
  <c r="M3017" i="12"/>
  <c r="M3074" i="12"/>
  <c r="M3189" i="12"/>
  <c r="M3211" i="12"/>
  <c r="M4715" i="12"/>
  <c r="M4716" i="12"/>
  <c r="M16" i="12"/>
  <c r="M2980" i="12"/>
  <c r="M3016" i="12"/>
  <c r="M3073" i="12"/>
  <c r="M3188" i="12"/>
  <c r="M4713" i="12"/>
  <c r="M4714" i="12"/>
  <c r="M18" i="12"/>
  <c r="M2982" i="12"/>
  <c r="M3018" i="12"/>
  <c r="M3075" i="12"/>
  <c r="M3190" i="12"/>
  <c r="M3212" i="12"/>
  <c r="M4717" i="12"/>
  <c r="M4718" i="12"/>
  <c r="M3462" i="12"/>
  <c r="M3475" i="12"/>
  <c r="M3476" i="12"/>
  <c r="M82" i="12"/>
  <c r="M83" i="12"/>
  <c r="M4452" i="12"/>
  <c r="M81" i="12"/>
  <c r="M4440" i="12"/>
  <c r="M4441" i="12"/>
  <c r="M4442" i="12"/>
  <c r="M4443" i="12"/>
  <c r="M4444" i="12"/>
  <c r="M4445" i="12"/>
  <c r="M4446" i="12"/>
  <c r="M4447" i="12"/>
  <c r="M4448" i="12"/>
  <c r="M4449" i="12"/>
  <c r="M4450" i="12"/>
  <c r="M4451" i="12"/>
  <c r="M4720" i="12"/>
  <c r="M4721" i="12"/>
  <c r="M5963" i="12"/>
  <c r="M4438" i="12"/>
  <c r="M3452" i="12"/>
  <c r="M3453" i="12"/>
  <c r="M3454" i="12"/>
  <c r="M3455" i="12"/>
  <c r="M3456" i="12"/>
  <c r="M3457" i="12"/>
  <c r="M3458" i="12"/>
  <c r="M3459" i="12"/>
  <c r="M3460" i="12"/>
  <c r="M3461" i="12"/>
  <c r="M3431" i="12"/>
  <c r="M96" i="12"/>
  <c r="M97" i="12"/>
  <c r="M98" i="12"/>
  <c r="M99" i="12"/>
  <c r="M100" i="12"/>
  <c r="M1866" i="12"/>
  <c r="M1867" i="12"/>
  <c r="M3090" i="12"/>
  <c r="M3261" i="12"/>
  <c r="M3480" i="12"/>
  <c r="M4196" i="12"/>
  <c r="M4197" i="12"/>
  <c r="M4463" i="12"/>
  <c r="M5008" i="12"/>
  <c r="M5274" i="12"/>
  <c r="M5706" i="12"/>
  <c r="M5763" i="12"/>
  <c r="M3247" i="12"/>
  <c r="M3244" i="12"/>
  <c r="M3245" i="12"/>
  <c r="M3246" i="12"/>
  <c r="M3248" i="12"/>
  <c r="M3249" i="12"/>
  <c r="M3198" i="12"/>
  <c r="M1770" i="12"/>
  <c r="M1771" i="12"/>
  <c r="M1773" i="12"/>
  <c r="M1774" i="12"/>
  <c r="M1775" i="12"/>
  <c r="M1776" i="12"/>
  <c r="M1772" i="12"/>
  <c r="M3434" i="12"/>
  <c r="M3435" i="12"/>
  <c r="M3432" i="12"/>
  <c r="M3433" i="12"/>
  <c r="M4439" i="12"/>
  <c r="M3429" i="12"/>
  <c r="M3445" i="12"/>
  <c r="M3446" i="12"/>
  <c r="M3447" i="12"/>
  <c r="M20" i="12"/>
  <c r="M3444" i="12"/>
  <c r="M37" i="12"/>
  <c r="M38" i="12"/>
  <c r="M39" i="12"/>
  <c r="M40" i="12"/>
  <c r="M47" i="12"/>
  <c r="M50" i="12"/>
  <c r="M3440" i="12"/>
  <c r="M44" i="12"/>
  <c r="M3471" i="12"/>
  <c r="M41" i="12"/>
  <c r="M42" i="12"/>
  <c r="M48" i="12"/>
  <c r="M46" i="12"/>
  <c r="M3469" i="12"/>
  <c r="M3470" i="12"/>
  <c r="M49" i="12"/>
  <c r="M65" i="12"/>
  <c r="M66" i="12"/>
  <c r="M67" i="12"/>
  <c r="M68" i="12"/>
  <c r="M69" i="12"/>
  <c r="M70" i="12"/>
  <c r="M3468" i="12"/>
  <c r="M4189" i="12"/>
  <c r="M4190" i="12"/>
  <c r="M4191" i="12"/>
  <c r="M4192" i="12"/>
  <c r="M4193" i="12"/>
  <c r="M4194" i="12"/>
  <c r="M4195" i="12"/>
  <c r="M36" i="12"/>
  <c r="M51" i="12"/>
  <c r="M43" i="12"/>
  <c r="M35" i="12"/>
  <c r="M4151" i="12"/>
  <c r="M4152" i="12"/>
  <c r="M4153" i="12"/>
  <c r="M4154" i="12"/>
  <c r="M63" i="12"/>
  <c r="M59" i="12"/>
  <c r="M60" i="12"/>
  <c r="M61" i="12"/>
  <c r="M62" i="12"/>
  <c r="M56" i="12"/>
  <c r="M57" i="12"/>
  <c r="M58" i="12"/>
  <c r="M64" i="12"/>
  <c r="M54" i="12"/>
  <c r="M55" i="12"/>
  <c r="M71" i="12"/>
  <c r="M72" i="12"/>
  <c r="M73" i="12"/>
  <c r="M74" i="12"/>
  <c r="M75" i="12"/>
  <c r="M76" i="12"/>
  <c r="M77" i="12"/>
  <c r="M78" i="12"/>
  <c r="M79" i="12"/>
  <c r="M80" i="12"/>
  <c r="M5191" i="12"/>
  <c r="M5192" i="12"/>
  <c r="M53" i="12"/>
  <c r="M5186" i="12"/>
  <c r="M5187" i="12"/>
  <c r="M52" i="12"/>
  <c r="M5262" i="12"/>
  <c r="M5263" i="12"/>
  <c r="M5264" i="12"/>
  <c r="M5265" i="12"/>
  <c r="M5266" i="12"/>
  <c r="M5267" i="12"/>
  <c r="M5268" i="12"/>
  <c r="M5269" i="12"/>
  <c r="M5270" i="12"/>
  <c r="M5271" i="12"/>
  <c r="M5272" i="12"/>
  <c r="M3023" i="12"/>
  <c r="M3933" i="12"/>
  <c r="M3928" i="12"/>
  <c r="M3929" i="12"/>
  <c r="M3474" i="12"/>
  <c r="M3422" i="12"/>
  <c r="M3932" i="12"/>
  <c r="M3930" i="12"/>
  <c r="M3931" i="12"/>
  <c r="M5010" i="12"/>
  <c r="M84" i="12"/>
  <c r="M85" i="12"/>
  <c r="M104" i="12"/>
  <c r="M105" i="12"/>
  <c r="M1684" i="12"/>
  <c r="M1870" i="12"/>
  <c r="M1871" i="12"/>
  <c r="M1872" i="12"/>
  <c r="M3026" i="12"/>
  <c r="M3939" i="12"/>
  <c r="M3940" i="12"/>
  <c r="M4198" i="12"/>
  <c r="M4199" i="12"/>
  <c r="M4200" i="12"/>
  <c r="M4728" i="12"/>
  <c r="M4956" i="12"/>
  <c r="M4957" i="12"/>
  <c r="M4958" i="12"/>
  <c r="M4959" i="12"/>
  <c r="M4960" i="12"/>
  <c r="M4961" i="12"/>
  <c r="M4962" i="12"/>
  <c r="M4963" i="12"/>
  <c r="M4964" i="12"/>
  <c r="M4965" i="12"/>
  <c r="M5000" i="12"/>
  <c r="M5972" i="12"/>
  <c r="M5973" i="12"/>
  <c r="M5974" i="12"/>
  <c r="M4428" i="12"/>
  <c r="M4429" i="12"/>
  <c r="M4724" i="12"/>
  <c r="M45" i="12"/>
  <c r="M3250" i="12"/>
  <c r="M4954" i="12"/>
  <c r="M3253" i="12"/>
  <c r="M3214" i="12"/>
  <c r="M3215" i="12"/>
  <c r="M3216" i="12"/>
  <c r="M3217" i="12"/>
  <c r="M3218" i="12"/>
  <c r="M3219" i="12"/>
  <c r="M3478" i="12"/>
  <c r="M3479" i="12"/>
  <c r="M3442" i="12"/>
  <c r="M3087" i="12"/>
  <c r="M3088" i="12"/>
  <c r="M3086" i="12"/>
  <c r="M3518" i="12"/>
  <c r="M3519" i="12"/>
  <c r="M3520" i="12"/>
  <c r="M3521" i="12"/>
  <c r="M3522" i="12"/>
  <c r="M3523" i="12"/>
  <c r="M3524" i="12"/>
  <c r="M3525" i="12"/>
  <c r="M3526" i="12"/>
  <c r="M3527" i="12"/>
  <c r="M3528" i="12"/>
  <c r="M3529" i="12"/>
  <c r="M3530" i="12"/>
  <c r="M3531" i="12"/>
  <c r="M3532" i="12"/>
  <c r="M3533" i="12"/>
  <c r="M3534" i="12"/>
  <c r="M3535" i="12"/>
  <c r="M3536" i="12"/>
  <c r="M3537" i="12"/>
  <c r="M3538" i="12"/>
  <c r="M3539" i="12"/>
  <c r="M3540" i="12"/>
  <c r="M3541" i="12"/>
  <c r="M3542" i="12"/>
  <c r="M3543" i="12"/>
  <c r="M3544" i="12"/>
  <c r="M3545" i="12"/>
  <c r="M3546" i="12"/>
  <c r="M3547" i="12"/>
  <c r="M3548" i="12"/>
  <c r="M3549" i="12"/>
  <c r="M3550" i="12"/>
  <c r="M3551" i="12"/>
  <c r="M3552" i="12"/>
  <c r="M3553" i="12"/>
  <c r="M3554" i="12"/>
  <c r="M3555" i="12"/>
  <c r="M3556" i="12"/>
  <c r="M3557" i="12"/>
  <c r="M3558" i="12"/>
  <c r="M3559" i="12"/>
  <c r="M3560" i="12"/>
  <c r="M3561" i="12"/>
  <c r="M3562" i="12"/>
  <c r="M3563" i="12"/>
  <c r="M3564" i="12"/>
  <c r="M3565" i="12"/>
  <c r="M3566" i="12"/>
  <c r="M3567" i="12"/>
  <c r="M3568" i="12"/>
  <c r="M3569" i="12"/>
  <c r="M3570" i="12"/>
  <c r="M3571" i="12"/>
  <c r="M3572" i="12"/>
  <c r="M3573" i="12"/>
  <c r="M3574" i="12"/>
  <c r="M3575" i="12"/>
  <c r="M3576" i="12"/>
  <c r="M3577" i="12"/>
  <c r="M3578" i="12"/>
  <c r="M3579" i="12"/>
  <c r="M3580" i="12"/>
  <c r="M3581" i="12"/>
  <c r="M3582" i="12"/>
  <c r="M3583" i="12"/>
  <c r="M3584" i="12"/>
  <c r="M3585" i="12"/>
  <c r="M3586" i="12"/>
  <c r="M3587" i="12"/>
  <c r="M3588" i="12"/>
  <c r="M3589" i="12"/>
  <c r="M3590" i="12"/>
  <c r="M3591" i="12"/>
  <c r="M3592" i="12"/>
  <c r="M3593" i="12"/>
  <c r="M3594" i="12"/>
  <c r="M3595" i="12"/>
  <c r="M3596" i="12"/>
  <c r="M3597" i="12"/>
  <c r="M3598" i="12"/>
  <c r="M3599" i="12"/>
  <c r="M3600" i="12"/>
  <c r="M3601" i="12"/>
  <c r="M3602" i="12"/>
  <c r="M3603" i="12"/>
  <c r="M3604" i="12"/>
  <c r="M3605" i="12"/>
  <c r="M3606" i="12"/>
  <c r="M3607" i="12"/>
  <c r="M3608" i="12"/>
  <c r="M3609" i="12"/>
  <c r="M3610" i="12"/>
  <c r="M3611" i="12"/>
  <c r="M3612" i="12"/>
  <c r="M3613" i="12"/>
  <c r="M5012" i="12"/>
  <c r="M3449" i="12"/>
  <c r="M4467" i="12"/>
  <c r="M3614" i="12"/>
  <c r="M3615" i="12"/>
  <c r="M3616" i="12"/>
  <c r="M3617" i="12"/>
  <c r="M3618" i="12"/>
  <c r="M3619" i="12"/>
  <c r="M3620" i="12"/>
  <c r="M3621" i="12"/>
  <c r="M3622" i="12"/>
  <c r="M3623" i="12"/>
  <c r="M4453" i="12"/>
  <c r="M4454" i="12"/>
  <c r="M4455" i="12"/>
  <c r="M4456" i="12"/>
  <c r="M4457" i="12"/>
  <c r="M4461" i="12"/>
  <c r="M1864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8" i="12"/>
  <c r="M359" i="12"/>
  <c r="M360" i="12"/>
  <c r="M5791" i="12"/>
  <c r="M5792" i="12"/>
  <c r="M5793" i="12"/>
  <c r="M5794" i="12"/>
  <c r="M5795" i="12"/>
  <c r="M5796" i="12"/>
  <c r="M5797" i="12"/>
  <c r="M5798" i="12"/>
  <c r="M5799" i="12"/>
  <c r="M5800" i="12"/>
  <c r="M5801" i="12"/>
  <c r="M5802" i="12"/>
  <c r="M5803" i="12"/>
  <c r="M5804" i="12"/>
  <c r="M5805" i="12"/>
  <c r="M5806" i="12"/>
  <c r="M5807" i="12"/>
  <c r="M5808" i="12"/>
  <c r="M5809" i="12"/>
  <c r="M5810" i="12"/>
  <c r="M5811" i="12"/>
  <c r="M5812" i="12"/>
  <c r="M5813" i="12"/>
  <c r="M5814" i="12"/>
  <c r="M5815" i="12"/>
  <c r="M5816" i="12"/>
  <c r="M5817" i="12"/>
  <c r="M5818" i="12"/>
  <c r="M5819" i="12"/>
  <c r="M5820" i="12"/>
  <c r="M5821" i="12"/>
  <c r="M5822" i="12"/>
  <c r="M5823" i="12"/>
  <c r="M5824" i="12"/>
  <c r="M5825" i="12"/>
  <c r="M5826" i="12"/>
  <c r="M5827" i="12"/>
  <c r="M5828" i="12"/>
  <c r="M5829" i="12"/>
  <c r="M5830" i="12"/>
  <c r="M5831" i="12"/>
  <c r="M5832" i="12"/>
  <c r="M5833" i="12"/>
  <c r="M5834" i="12"/>
  <c r="M5835" i="12"/>
  <c r="M5836" i="12"/>
  <c r="M5837" i="12"/>
  <c r="M5838" i="12"/>
  <c r="M5839" i="12"/>
  <c r="M5840" i="12"/>
  <c r="M5841" i="12"/>
  <c r="M5842" i="12"/>
  <c r="M5843" i="12"/>
  <c r="M5844" i="12"/>
  <c r="M5845" i="12"/>
  <c r="M5846" i="12"/>
  <c r="M5847" i="12"/>
  <c r="M5848" i="12"/>
  <c r="M5849" i="12"/>
  <c r="M5850" i="12"/>
  <c r="M5851" i="12"/>
  <c r="M5852" i="12"/>
  <c r="M5853" i="12"/>
  <c r="M5854" i="12"/>
  <c r="M5855" i="12"/>
  <c r="M5856" i="12"/>
  <c r="M5857" i="12"/>
  <c r="M5858" i="12"/>
  <c r="M5859" i="12"/>
  <c r="M5860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3624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642" i="12"/>
  <c r="M4940" i="12"/>
  <c r="M4941" i="12"/>
  <c r="M4942" i="12"/>
  <c r="M4943" i="12"/>
  <c r="M4944" i="12"/>
  <c r="M4945" i="12"/>
  <c r="M4946" i="12"/>
  <c r="M4948" i="12"/>
  <c r="M4949" i="12"/>
  <c r="M4812" i="12"/>
  <c r="M4813" i="12"/>
  <c r="M4814" i="12"/>
  <c r="M4815" i="12"/>
  <c r="M4816" i="12"/>
  <c r="M4817" i="12"/>
  <c r="M4818" i="12"/>
  <c r="M4819" i="12"/>
  <c r="M4820" i="12"/>
  <c r="M4821" i="12"/>
  <c r="M4822" i="12"/>
  <c r="M4823" i="12"/>
  <c r="M4824" i="12"/>
  <c r="M4825" i="12"/>
  <c r="M4826" i="12"/>
  <c r="M4827" i="12"/>
  <c r="M4828" i="12"/>
  <c r="M4829" i="12"/>
  <c r="M4830" i="12"/>
  <c r="M4831" i="12"/>
  <c r="M4832" i="12"/>
  <c r="M4833" i="12"/>
  <c r="M4834" i="12"/>
  <c r="M4835" i="12"/>
  <c r="M4836" i="12"/>
  <c r="M4837" i="12"/>
  <c r="M4838" i="12"/>
  <c r="M4839" i="12"/>
  <c r="M4840" i="12"/>
  <c r="M4841" i="12"/>
  <c r="M4842" i="12"/>
  <c r="M4843" i="12"/>
  <c r="M4844" i="12"/>
  <c r="M4845" i="12"/>
  <c r="M4846" i="12"/>
  <c r="M4847" i="12"/>
  <c r="M4848" i="12"/>
  <c r="M4849" i="12"/>
  <c r="M4850" i="12"/>
  <c r="M4851" i="12"/>
  <c r="M4852" i="12"/>
  <c r="M4853" i="12"/>
  <c r="M4854" i="12"/>
  <c r="M4855" i="12"/>
  <c r="M4856" i="12"/>
  <c r="M4857" i="12"/>
  <c r="M4858" i="12"/>
  <c r="M4859" i="12"/>
  <c r="M4860" i="12"/>
  <c r="M4861" i="12"/>
  <c r="M4862" i="12"/>
  <c r="M4863" i="12"/>
  <c r="M4864" i="12"/>
  <c r="M4865" i="12"/>
  <c r="M6131" i="12"/>
  <c r="M6132" i="12"/>
  <c r="M6133" i="12"/>
  <c r="M6134" i="12"/>
  <c r="M6135" i="12"/>
  <c r="M6136" i="12"/>
  <c r="M6137" i="12"/>
  <c r="M6138" i="12"/>
  <c r="M6139" i="12"/>
  <c r="M6140" i="12"/>
  <c r="M6141" i="12"/>
  <c r="M6142" i="12"/>
  <c r="M6143" i="12"/>
  <c r="M6144" i="12"/>
  <c r="M6145" i="12"/>
  <c r="M6146" i="12"/>
  <c r="M6147" i="12"/>
  <c r="M6148" i="12"/>
  <c r="M6149" i="12"/>
  <c r="M6150" i="12"/>
  <c r="M6151" i="12"/>
  <c r="M6152" i="12"/>
  <c r="M6153" i="12"/>
  <c r="M6154" i="12"/>
  <c r="M6155" i="12"/>
  <c r="M6156" i="12"/>
  <c r="M6157" i="12"/>
  <c r="M6158" i="12"/>
  <c r="M6159" i="12"/>
  <c r="M4730" i="12"/>
  <c r="M4731" i="12"/>
  <c r="M4732" i="12"/>
  <c r="M4733" i="12"/>
  <c r="M4734" i="12"/>
  <c r="M4735" i="12"/>
  <c r="M4736" i="12"/>
  <c r="M4737" i="12"/>
  <c r="M4738" i="12"/>
  <c r="M4739" i="12"/>
  <c r="M4740" i="12"/>
  <c r="M4741" i="12"/>
  <c r="M4742" i="12"/>
  <c r="M4743" i="12"/>
  <c r="M4744" i="12"/>
  <c r="M4745" i="12"/>
  <c r="M4746" i="12"/>
  <c r="M4747" i="12"/>
  <c r="M4748" i="12"/>
  <c r="M4749" i="12"/>
  <c r="M4750" i="12"/>
  <c r="M4751" i="12"/>
  <c r="M4752" i="12"/>
  <c r="M4753" i="12"/>
  <c r="M4754" i="12"/>
  <c r="M4755" i="12"/>
  <c r="M4756" i="12"/>
  <c r="M4757" i="12"/>
  <c r="M4758" i="12"/>
  <c r="M4759" i="12"/>
  <c r="M4760" i="12"/>
  <c r="M4761" i="12"/>
  <c r="M4762" i="12"/>
  <c r="M4763" i="12"/>
  <c r="M4764" i="12"/>
  <c r="M4765" i="12"/>
  <c r="M4766" i="12"/>
  <c r="M4767" i="12"/>
  <c r="M4768" i="12"/>
  <c r="M4769" i="12"/>
  <c r="M4770" i="12"/>
  <c r="M4771" i="12"/>
  <c r="M4772" i="12"/>
  <c r="M4773" i="12"/>
  <c r="M4774" i="12"/>
  <c r="M4775" i="12"/>
  <c r="M4776" i="12"/>
  <c r="M4777" i="12"/>
  <c r="M4778" i="12"/>
  <c r="M4779" i="12"/>
  <c r="M4780" i="12"/>
  <c r="M4781" i="12"/>
  <c r="M4782" i="12"/>
  <c r="M4783" i="12"/>
  <c r="M4784" i="12"/>
  <c r="M4785" i="12"/>
  <c r="M4786" i="12"/>
  <c r="M4787" i="12"/>
  <c r="M4788" i="12"/>
  <c r="M4789" i="12"/>
  <c r="M4790" i="12"/>
  <c r="M4791" i="12"/>
  <c r="M4792" i="12"/>
  <c r="M4793" i="12"/>
  <c r="M4794" i="12"/>
  <c r="M4795" i="12"/>
  <c r="M4796" i="12"/>
  <c r="M4797" i="12"/>
  <c r="M4798" i="12"/>
  <c r="M4799" i="12"/>
  <c r="M4800" i="12"/>
  <c r="M4801" i="12"/>
  <c r="M4802" i="12"/>
  <c r="M4803" i="12"/>
  <c r="M4804" i="12"/>
  <c r="M4805" i="12"/>
  <c r="M4806" i="12"/>
  <c r="M4807" i="12"/>
  <c r="M4808" i="12"/>
  <c r="M4809" i="12"/>
  <c r="M4810" i="12"/>
  <c r="M4811" i="12"/>
  <c r="M3944" i="12"/>
  <c r="M3945" i="12"/>
  <c r="M3946" i="12"/>
  <c r="M3947" i="12"/>
  <c r="M3948" i="12"/>
  <c r="M3949" i="12"/>
  <c r="M3950" i="12"/>
  <c r="M3951" i="12"/>
  <c r="M3952" i="12"/>
  <c r="M3953" i="12"/>
  <c r="M3954" i="12"/>
  <c r="M3955" i="12"/>
  <c r="M3956" i="12"/>
  <c r="M3957" i="12"/>
  <c r="M3958" i="12"/>
  <c r="M3959" i="12"/>
  <c r="M3960" i="12"/>
  <c r="M3961" i="12"/>
  <c r="M3962" i="12"/>
  <c r="M3963" i="12"/>
  <c r="M3964" i="12"/>
  <c r="M3965" i="12"/>
  <c r="M3966" i="12"/>
  <c r="M3967" i="12"/>
  <c r="M3968" i="12"/>
  <c r="M3969" i="12"/>
  <c r="M3970" i="12"/>
  <c r="M3971" i="12"/>
  <c r="M3972" i="12"/>
  <c r="M3973" i="12"/>
  <c r="M3974" i="12"/>
  <c r="M3975" i="12"/>
  <c r="M3976" i="12"/>
  <c r="M3977" i="12"/>
  <c r="M3978" i="12"/>
  <c r="M3979" i="12"/>
  <c r="M3980" i="12"/>
  <c r="M3981" i="12"/>
  <c r="M3982" i="12"/>
  <c r="M3983" i="12"/>
  <c r="M3984" i="12"/>
  <c r="M3985" i="12"/>
  <c r="M3986" i="12"/>
  <c r="M3987" i="12"/>
  <c r="M3988" i="12"/>
  <c r="M3989" i="12"/>
  <c r="M3990" i="12"/>
  <c r="M3991" i="12"/>
  <c r="M3992" i="12"/>
  <c r="M3993" i="12"/>
  <c r="M3994" i="12"/>
  <c r="M3995" i="12"/>
  <c r="M3996" i="12"/>
  <c r="M3997" i="12"/>
  <c r="M3998" i="12"/>
  <c r="M3999" i="12"/>
  <c r="M4000" i="12"/>
  <c r="M4001" i="12"/>
  <c r="M4002" i="12"/>
  <c r="M4003" i="12"/>
  <c r="M4004" i="12"/>
  <c r="M4005" i="12"/>
  <c r="M4006" i="12"/>
  <c r="M4007" i="12"/>
  <c r="M4008" i="12"/>
  <c r="M4009" i="12"/>
  <c r="M4010" i="12"/>
  <c r="M4011" i="12"/>
  <c r="M4012" i="12"/>
  <c r="M4013" i="12"/>
  <c r="M4014" i="12"/>
  <c r="M4015" i="12"/>
  <c r="M4016" i="12"/>
  <c r="M4017" i="12"/>
  <c r="M4018" i="12"/>
  <c r="M4019" i="12"/>
  <c r="M4020" i="12"/>
  <c r="M4021" i="12"/>
  <c r="M4022" i="12"/>
  <c r="M4023" i="12"/>
  <c r="M4024" i="12"/>
  <c r="M4025" i="12"/>
  <c r="M4026" i="12"/>
  <c r="M4027" i="12"/>
  <c r="M4028" i="12"/>
  <c r="M4029" i="12"/>
  <c r="M4030" i="12"/>
  <c r="M4031" i="12"/>
  <c r="M4032" i="12"/>
  <c r="M4033" i="12"/>
  <c r="M4034" i="12"/>
  <c r="M4035" i="12"/>
  <c r="M4036" i="12"/>
  <c r="M4037" i="12"/>
  <c r="M4038" i="12"/>
  <c r="M4039" i="12"/>
  <c r="M4040" i="12"/>
  <c r="M4041" i="12"/>
  <c r="M4042" i="12"/>
  <c r="M4043" i="12"/>
  <c r="M4044" i="12"/>
  <c r="M4045" i="12"/>
  <c r="M4046" i="12"/>
  <c r="M4047" i="12"/>
  <c r="M4048" i="12"/>
  <c r="M4049" i="12"/>
  <c r="M4050" i="12"/>
  <c r="M4051" i="12"/>
  <c r="M4052" i="12"/>
  <c r="M4053" i="12"/>
  <c r="M4054" i="12"/>
  <c r="M4055" i="12"/>
  <c r="M4056" i="12"/>
  <c r="M4057" i="12"/>
  <c r="M4058" i="12"/>
  <c r="M4059" i="12"/>
  <c r="M4060" i="12"/>
  <c r="M4061" i="12"/>
  <c r="M4062" i="12"/>
  <c r="M4063" i="12"/>
  <c r="M4064" i="12"/>
  <c r="M4065" i="12"/>
  <c r="M4066" i="12"/>
  <c r="M4067" i="12"/>
  <c r="M4068" i="12"/>
  <c r="M4069" i="12"/>
  <c r="M4070" i="12"/>
  <c r="M4071" i="12"/>
  <c r="M4072" i="12"/>
  <c r="M4073" i="12"/>
  <c r="M4074" i="12"/>
  <c r="M4075" i="12"/>
  <c r="M4076" i="12"/>
  <c r="M4077" i="12"/>
  <c r="M4078" i="12"/>
  <c r="M4079" i="12"/>
  <c r="M4080" i="12"/>
  <c r="M4081" i="12"/>
  <c r="M4082" i="12"/>
  <c r="M4083" i="12"/>
  <c r="M4084" i="12"/>
  <c r="M4085" i="12"/>
  <c r="M4086" i="12"/>
  <c r="M4087" i="12"/>
  <c r="M4088" i="12"/>
  <c r="M4089" i="12"/>
  <c r="M4090" i="12"/>
  <c r="M4091" i="12"/>
  <c r="M4092" i="12"/>
  <c r="M4093" i="12"/>
  <c r="M4094" i="12"/>
  <c r="M4095" i="12"/>
  <c r="M4096" i="12"/>
  <c r="M4097" i="12"/>
  <c r="M4098" i="12"/>
  <c r="M4099" i="12"/>
  <c r="M4100" i="12"/>
  <c r="M4101" i="12"/>
  <c r="M4102" i="12"/>
  <c r="M4103" i="12"/>
  <c r="M4104" i="12"/>
  <c r="M4105" i="12"/>
  <c r="M4106" i="12"/>
  <c r="M4107" i="12"/>
  <c r="M4108" i="12"/>
  <c r="M4109" i="12"/>
  <c r="M4110" i="12"/>
  <c r="M4111" i="12"/>
  <c r="M4112" i="12"/>
  <c r="M4113" i="12"/>
  <c r="M4114" i="12"/>
  <c r="M4115" i="12"/>
  <c r="M4116" i="12"/>
  <c r="M4117" i="12"/>
  <c r="M4118" i="12"/>
  <c r="M4119" i="12"/>
  <c r="M4120" i="12"/>
  <c r="M4121" i="12"/>
  <c r="M4122" i="12"/>
  <c r="M4123" i="12"/>
  <c r="M4124" i="12"/>
  <c r="M4125" i="12"/>
  <c r="M4126" i="12"/>
  <c r="M4127" i="12"/>
  <c r="M4128" i="12"/>
  <c r="M4129" i="12"/>
  <c r="M4130" i="12"/>
  <c r="M4131" i="12"/>
  <c r="M4132" i="12"/>
  <c r="M4133" i="12"/>
  <c r="M4134" i="12"/>
  <c r="M4135" i="12"/>
  <c r="M4136" i="12"/>
  <c r="M4137" i="12"/>
  <c r="M4138" i="12"/>
  <c r="M4139" i="12"/>
  <c r="M4140" i="12"/>
  <c r="M4141" i="12"/>
  <c r="M4142" i="12"/>
  <c r="M4143" i="12"/>
  <c r="M4144" i="12"/>
  <c r="M4145" i="12"/>
  <c r="M4146" i="12"/>
  <c r="M4147" i="12"/>
  <c r="M4148" i="12"/>
  <c r="M4405" i="12"/>
  <c r="M4406" i="12"/>
  <c r="M4407" i="12"/>
  <c r="M4408" i="12"/>
  <c r="M4409" i="12"/>
  <c r="M4410" i="12"/>
  <c r="M4411" i="12"/>
  <c r="M4412" i="12"/>
  <c r="M4413" i="12"/>
  <c r="M4414" i="12"/>
  <c r="M4415" i="12"/>
  <c r="M4416" i="12"/>
  <c r="M4417" i="12"/>
  <c r="M4418" i="12"/>
  <c r="M4419" i="12"/>
  <c r="M4420" i="12"/>
  <c r="M4421" i="12"/>
  <c r="M4422" i="12"/>
  <c r="M4423" i="12"/>
  <c r="M4424" i="12"/>
  <c r="M4425" i="12"/>
  <c r="M4426" i="12"/>
  <c r="M4427" i="12"/>
  <c r="M4336" i="12"/>
  <c r="M4337" i="12"/>
  <c r="M4338" i="12"/>
  <c r="M4339" i="12"/>
  <c r="M4340" i="12"/>
  <c r="M4341" i="12"/>
  <c r="M4342" i="12"/>
  <c r="M4343" i="12"/>
  <c r="M4344" i="12"/>
  <c r="M4345" i="12"/>
  <c r="M4346" i="12"/>
  <c r="M4347" i="12"/>
  <c r="M4348" i="12"/>
  <c r="M4349" i="12"/>
  <c r="M4350" i="12"/>
  <c r="M4351" i="12"/>
  <c r="M4352" i="12"/>
  <c r="M4353" i="12"/>
  <c r="M4354" i="12"/>
  <c r="M4355" i="12"/>
  <c r="M4356" i="12"/>
  <c r="M4357" i="12"/>
  <c r="M4358" i="12"/>
  <c r="M4359" i="12"/>
  <c r="M4360" i="12"/>
  <c r="M4361" i="12"/>
  <c r="M4362" i="12"/>
  <c r="M4363" i="12"/>
  <c r="M4364" i="12"/>
  <c r="M4365" i="12"/>
  <c r="M4366" i="12"/>
  <c r="M4367" i="12"/>
  <c r="M4368" i="12"/>
  <c r="M4369" i="12"/>
  <c r="M4370" i="12"/>
  <c r="M4371" i="12"/>
  <c r="M4372" i="12"/>
  <c r="M4373" i="12"/>
  <c r="M4374" i="12"/>
  <c r="M4375" i="12"/>
  <c r="M4376" i="12"/>
  <c r="M4377" i="12"/>
  <c r="M4378" i="12"/>
  <c r="M4379" i="12"/>
  <c r="M4380" i="12"/>
  <c r="M4201" i="12"/>
  <c r="M4202" i="12"/>
  <c r="M4203" i="12"/>
  <c r="M4204" i="12"/>
  <c r="M4205" i="12"/>
  <c r="M4206" i="12"/>
  <c r="M4207" i="12"/>
  <c r="M4208" i="12"/>
  <c r="M4209" i="12"/>
  <c r="M4210" i="12"/>
  <c r="M4211" i="12"/>
  <c r="M4212" i="12"/>
  <c r="M4213" i="12"/>
  <c r="M4214" i="12"/>
  <c r="M4215" i="12"/>
  <c r="M4216" i="12"/>
  <c r="M4217" i="12"/>
  <c r="M4218" i="12"/>
  <c r="M4219" i="12"/>
  <c r="M4220" i="12"/>
  <c r="M4221" i="12"/>
  <c r="M4222" i="12"/>
  <c r="M4223" i="12"/>
  <c r="M4224" i="12"/>
  <c r="M4225" i="12"/>
  <c r="M4226" i="12"/>
  <c r="M4227" i="12"/>
  <c r="M4228" i="12"/>
  <c r="M4229" i="12"/>
  <c r="M4230" i="12"/>
  <c r="M4231" i="12"/>
  <c r="M4232" i="12"/>
  <c r="M4233" i="12"/>
  <c r="M4234" i="12"/>
  <c r="M4235" i="12"/>
  <c r="M4236" i="12"/>
  <c r="M4237" i="12"/>
  <c r="M4238" i="12"/>
  <c r="M4239" i="12"/>
  <c r="M4240" i="12"/>
  <c r="M4241" i="12"/>
  <c r="M4242" i="12"/>
  <c r="M4243" i="12"/>
  <c r="M4244" i="12"/>
  <c r="M4245" i="12"/>
  <c r="M4246" i="12"/>
  <c r="M4247" i="12"/>
  <c r="M4248" i="12"/>
  <c r="M4249" i="12"/>
  <c r="M4250" i="12"/>
  <c r="M4251" i="12"/>
  <c r="M4252" i="12"/>
  <c r="M4253" i="12"/>
  <c r="M4254" i="12"/>
  <c r="M4255" i="12"/>
  <c r="M4256" i="12"/>
  <c r="M4257" i="12"/>
  <c r="M4258" i="12"/>
  <c r="M4259" i="12"/>
  <c r="M4260" i="12"/>
  <c r="M4261" i="12"/>
  <c r="M4262" i="12"/>
  <c r="M4263" i="12"/>
  <c r="M4264" i="12"/>
  <c r="M4265" i="12"/>
  <c r="M4266" i="12"/>
  <c r="M4267" i="12"/>
  <c r="M4268" i="12"/>
  <c r="M4269" i="12"/>
  <c r="M4270" i="12"/>
  <c r="M4271" i="12"/>
  <c r="M4272" i="12"/>
  <c r="M4273" i="12"/>
  <c r="M4274" i="12"/>
  <c r="M4275" i="12"/>
  <c r="M4276" i="12"/>
  <c r="M4277" i="12"/>
  <c r="M4278" i="12"/>
  <c r="M4279" i="12"/>
  <c r="M4280" i="12"/>
  <c r="M4281" i="12"/>
  <c r="M4282" i="12"/>
  <c r="M4283" i="12"/>
  <c r="M4284" i="12"/>
  <c r="M4285" i="12"/>
  <c r="M4286" i="12"/>
  <c r="M4287" i="12"/>
  <c r="M4288" i="12"/>
  <c r="M4289" i="12"/>
  <c r="M4290" i="12"/>
  <c r="M4291" i="12"/>
  <c r="M4292" i="12"/>
  <c r="M4293" i="12"/>
  <c r="M4294" i="12"/>
  <c r="M4295" i="12"/>
  <c r="M4296" i="12"/>
  <c r="M4297" i="12"/>
  <c r="M4298" i="12"/>
  <c r="M4299" i="12"/>
  <c r="M4300" i="12"/>
  <c r="M4301" i="12"/>
  <c r="M4302" i="12"/>
  <c r="M4303" i="12"/>
  <c r="M4304" i="12"/>
  <c r="M4305" i="12"/>
  <c r="M4306" i="12"/>
  <c r="M4307" i="12"/>
  <c r="M4308" i="12"/>
  <c r="M4309" i="12"/>
  <c r="M4310" i="12"/>
  <c r="M4311" i="12"/>
  <c r="M4312" i="12"/>
  <c r="M4313" i="12"/>
  <c r="M4314" i="12"/>
  <c r="M4315" i="12"/>
  <c r="M4317" i="12"/>
  <c r="M4318" i="12"/>
  <c r="M4319" i="12"/>
  <c r="M4320" i="12"/>
  <c r="M4321" i="12"/>
  <c r="M4322" i="12"/>
  <c r="M4323" i="12"/>
  <c r="M4324" i="12"/>
  <c r="M4325" i="12"/>
  <c r="M4326" i="12"/>
  <c r="M4327" i="12"/>
  <c r="M4328" i="12"/>
  <c r="M4329" i="12"/>
  <c r="M4330" i="12"/>
  <c r="M4331" i="12"/>
  <c r="M4332" i="12"/>
  <c r="M4333" i="12"/>
  <c r="M4334" i="12"/>
  <c r="M4335" i="12"/>
  <c r="M4381" i="12"/>
  <c r="M4382" i="12"/>
  <c r="M4383" i="12"/>
  <c r="M4384" i="12"/>
  <c r="M4385" i="12"/>
  <c r="M4386" i="12"/>
  <c r="M4387" i="12"/>
  <c r="M4388" i="12"/>
  <c r="M4389" i="12"/>
  <c r="M4390" i="12"/>
  <c r="M4391" i="12"/>
  <c r="M4392" i="12"/>
  <c r="M4393" i="12"/>
  <c r="M4394" i="12"/>
  <c r="M4395" i="12"/>
  <c r="M4396" i="12"/>
  <c r="M4397" i="12"/>
  <c r="M4398" i="12"/>
  <c r="M4399" i="12"/>
  <c r="M4400" i="12"/>
  <c r="M4401" i="12"/>
  <c r="M4402" i="12"/>
  <c r="M4403" i="12"/>
  <c r="M4404" i="12"/>
  <c r="M4157" i="12"/>
  <c r="M4158" i="12"/>
  <c r="M4159" i="12"/>
  <c r="M4160" i="12"/>
  <c r="M4161" i="12"/>
  <c r="M4162" i="12"/>
  <c r="M4163" i="12"/>
  <c r="M4164" i="12"/>
  <c r="M4165" i="12"/>
  <c r="M4166" i="12"/>
  <c r="M4167" i="12"/>
  <c r="M4168" i="12"/>
  <c r="M4169" i="12"/>
  <c r="M4170" i="12"/>
  <c r="M4171" i="12"/>
  <c r="M4172" i="12"/>
  <c r="M4173" i="12"/>
  <c r="M4174" i="12"/>
  <c r="M4175" i="12"/>
  <c r="M4176" i="12"/>
  <c r="M4177" i="12"/>
  <c r="M4178" i="12"/>
  <c r="M4179" i="12"/>
  <c r="M4180" i="12"/>
  <c r="M4181" i="12"/>
  <c r="M4182" i="12"/>
  <c r="M4183" i="12"/>
  <c r="M4184" i="12"/>
  <c r="M4185" i="12"/>
  <c r="M4187" i="12"/>
  <c r="M4188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M1419" i="12"/>
  <c r="M1420" i="12"/>
  <c r="M1421" i="12"/>
  <c r="M1422" i="12"/>
  <c r="M1423" i="12"/>
  <c r="M1424" i="12"/>
  <c r="M1425" i="12"/>
  <c r="M1426" i="12"/>
  <c r="M1427" i="12"/>
  <c r="M1428" i="12"/>
  <c r="M1429" i="12"/>
  <c r="M1430" i="12"/>
  <c r="M1431" i="12"/>
  <c r="M1432" i="12"/>
  <c r="M1433" i="12"/>
  <c r="M1434" i="12"/>
  <c r="M1435" i="12"/>
  <c r="M1436" i="12"/>
  <c r="M1437" i="12"/>
  <c r="M1438" i="12"/>
  <c r="M1439" i="12"/>
  <c r="M1440" i="12"/>
  <c r="M1441" i="12"/>
  <c r="M1442" i="12"/>
  <c r="M1443" i="12"/>
  <c r="M1444" i="12"/>
  <c r="M1445" i="12"/>
  <c r="M1446" i="12"/>
  <c r="M1447" i="12"/>
  <c r="M1448" i="12"/>
  <c r="M1449" i="12"/>
  <c r="M1450" i="12"/>
  <c r="M1451" i="12"/>
  <c r="M1452" i="12"/>
  <c r="M1453" i="12"/>
  <c r="M1454" i="12"/>
  <c r="M1455" i="12"/>
  <c r="M1456" i="12"/>
  <c r="M1457" i="12"/>
  <c r="M1458" i="12"/>
  <c r="M1459" i="12"/>
  <c r="M1460" i="12"/>
  <c r="M1461" i="12"/>
  <c r="M1462" i="12"/>
  <c r="M1463" i="12"/>
  <c r="M1464" i="12"/>
  <c r="M1465" i="12"/>
  <c r="M1466" i="12"/>
  <c r="M1467" i="12"/>
  <c r="M1468" i="12"/>
  <c r="M1469" i="12"/>
  <c r="M1470" i="12"/>
  <c r="M1471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5193" i="12"/>
  <c r="M5194" i="12"/>
  <c r="M5195" i="12"/>
  <c r="M5196" i="12"/>
  <c r="M5197" i="12"/>
  <c r="M5198" i="12"/>
  <c r="M5199" i="12"/>
  <c r="M5200" i="12"/>
  <c r="M5201" i="12"/>
  <c r="M5202" i="12"/>
  <c r="M5203" i="12"/>
  <c r="M5204" i="12"/>
  <c r="M5205" i="12"/>
  <c r="M5206" i="12"/>
  <c r="M5207" i="12"/>
  <c r="M5208" i="12"/>
  <c r="M5209" i="12"/>
  <c r="M5210" i="12"/>
  <c r="M5211" i="12"/>
  <c r="M5212" i="12"/>
  <c r="M5213" i="12"/>
  <c r="M5214" i="12"/>
  <c r="M5215" i="12"/>
  <c r="M5216" i="12"/>
  <c r="M5217" i="12"/>
  <c r="M5218" i="12"/>
  <c r="M5219" i="12"/>
  <c r="M5220" i="12"/>
  <c r="M5221" i="12"/>
  <c r="M5222" i="12"/>
  <c r="M5223" i="12"/>
  <c r="M5224" i="12"/>
  <c r="M5225" i="12"/>
  <c r="M5226" i="12"/>
  <c r="M5227" i="12"/>
  <c r="M5228" i="12"/>
  <c r="M5229" i="12"/>
  <c r="M5230" i="12"/>
  <c r="M5231" i="12"/>
  <c r="M5232" i="12"/>
  <c r="M5233" i="12"/>
  <c r="M5234" i="12"/>
  <c r="M5235" i="12"/>
  <c r="M5236" i="12"/>
  <c r="M5237" i="12"/>
  <c r="M5238" i="12"/>
  <c r="M5239" i="12"/>
  <c r="M5240" i="12"/>
  <c r="M5242" i="12"/>
  <c r="M5243" i="12"/>
  <c r="M5244" i="12"/>
  <c r="M5245" i="12"/>
  <c r="M5246" i="12"/>
  <c r="M5247" i="12"/>
  <c r="M5248" i="12"/>
  <c r="M5249" i="12"/>
  <c r="M5250" i="12"/>
  <c r="M5251" i="12"/>
  <c r="M5252" i="12"/>
  <c r="M5253" i="12"/>
  <c r="M5254" i="12"/>
  <c r="M5255" i="12"/>
  <c r="M5256" i="12"/>
  <c r="M5257" i="12"/>
  <c r="M5258" i="12"/>
  <c r="M5259" i="12"/>
  <c r="M5260" i="12"/>
  <c r="M5261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3766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3686" i="12"/>
  <c r="M1472" i="12"/>
  <c r="M1473" i="12"/>
  <c r="M1474" i="12"/>
  <c r="M1475" i="12"/>
  <c r="M1476" i="12"/>
  <c r="M1477" i="12"/>
  <c r="M1478" i="12"/>
  <c r="M1479" i="12"/>
  <c r="M1480" i="12"/>
  <c r="M1481" i="12"/>
  <c r="M1482" i="12"/>
  <c r="M1483" i="12"/>
  <c r="M1484" i="12"/>
  <c r="M1485" i="12"/>
  <c r="M1486" i="12"/>
  <c r="M1487" i="12"/>
  <c r="M1488" i="12"/>
  <c r="M1489" i="12"/>
  <c r="M1490" i="12"/>
  <c r="M1491" i="12"/>
  <c r="M1492" i="12"/>
  <c r="M1493" i="12"/>
  <c r="M1494" i="12"/>
  <c r="M1495" i="12"/>
  <c r="M1496" i="12"/>
  <c r="M1497" i="12"/>
  <c r="M1498" i="12"/>
  <c r="M1499" i="12"/>
  <c r="M1500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3706" i="12"/>
  <c r="M3707" i="12"/>
  <c r="M3708" i="12"/>
  <c r="M3709" i="12"/>
  <c r="M3710" i="12"/>
  <c r="M3711" i="12"/>
  <c r="M3712" i="12"/>
  <c r="M3713" i="12"/>
  <c r="M3714" i="12"/>
  <c r="M3715" i="12"/>
  <c r="M3716" i="12"/>
  <c r="M3717" i="12"/>
  <c r="M3718" i="12"/>
  <c r="M3719" i="12"/>
  <c r="M3720" i="12"/>
  <c r="M3721" i="12"/>
  <c r="M3722" i="12"/>
  <c r="M3723" i="12"/>
  <c r="M3724" i="12"/>
  <c r="M3725" i="12"/>
  <c r="M3726" i="12"/>
  <c r="M3727" i="12"/>
  <c r="M3728" i="12"/>
  <c r="M3729" i="12"/>
  <c r="M3730" i="12"/>
  <c r="M3731" i="12"/>
  <c r="M3732" i="12"/>
  <c r="M3733" i="12"/>
  <c r="M3734" i="12"/>
  <c r="M3735" i="12"/>
  <c r="M3736" i="12"/>
  <c r="M3737" i="12"/>
  <c r="M3738" i="12"/>
  <c r="M3739" i="12"/>
  <c r="M3740" i="12"/>
  <c r="M3741" i="12"/>
  <c r="M3742" i="12"/>
  <c r="M3743" i="12"/>
  <c r="M3744" i="12"/>
  <c r="M3745" i="12"/>
  <c r="M3746" i="12"/>
  <c r="M3747" i="12"/>
  <c r="M3748" i="12"/>
  <c r="M3749" i="12"/>
  <c r="M3750" i="12"/>
  <c r="M3751" i="12"/>
  <c r="M3752" i="12"/>
  <c r="M3753" i="12"/>
  <c r="M3754" i="12"/>
  <c r="M3755" i="12"/>
  <c r="M3756" i="12"/>
  <c r="M3757" i="12"/>
  <c r="M3758" i="12"/>
  <c r="M3759" i="12"/>
  <c r="M3760" i="12"/>
  <c r="M3761" i="12"/>
  <c r="M3762" i="12"/>
  <c r="M3763" i="12"/>
  <c r="M3764" i="12"/>
  <c r="M3765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2985" i="12"/>
  <c r="M2986" i="12"/>
  <c r="M2987" i="12"/>
  <c r="M2988" i="12"/>
  <c r="M2989" i="12"/>
  <c r="M2990" i="12"/>
  <c r="M2991" i="12"/>
  <c r="M2992" i="12"/>
  <c r="M2993" i="12"/>
  <c r="M2994" i="12"/>
  <c r="M2995" i="12"/>
  <c r="M2996" i="12"/>
  <c r="M3703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3704" i="12"/>
  <c r="M3705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3687" i="12"/>
  <c r="M3688" i="12"/>
  <c r="M3689" i="12"/>
  <c r="M3690" i="12"/>
  <c r="M3691" i="12"/>
  <c r="M3692" i="12"/>
  <c r="M3693" i="12"/>
  <c r="M3694" i="12"/>
  <c r="M3695" i="12"/>
  <c r="M3696" i="12"/>
  <c r="M3697" i="12"/>
  <c r="M3698" i="12"/>
  <c r="M3699" i="12"/>
  <c r="M3700" i="12"/>
  <c r="M3701" i="12"/>
  <c r="M3702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2997" i="12"/>
  <c r="M2998" i="12"/>
  <c r="M2999" i="12"/>
  <c r="M3000" i="12"/>
  <c r="M3001" i="12"/>
  <c r="M3002" i="12"/>
  <c r="M3003" i="12"/>
  <c r="M3767" i="12"/>
  <c r="M3768" i="12"/>
  <c r="M3769" i="12"/>
  <c r="M3770" i="12"/>
  <c r="M3771" i="12"/>
  <c r="M3772" i="12"/>
  <c r="M3773" i="12"/>
  <c r="M3774" i="12"/>
  <c r="M3775" i="12"/>
  <c r="M3776" i="12"/>
  <c r="M3777" i="12"/>
  <c r="M3778" i="12"/>
  <c r="M3779" i="12"/>
  <c r="M3780" i="12"/>
  <c r="M3781" i="12"/>
  <c r="M3782" i="12"/>
  <c r="M3783" i="12"/>
  <c r="M3784" i="12"/>
  <c r="M3785" i="12"/>
  <c r="M3786" i="12"/>
  <c r="M3787" i="12"/>
  <c r="M3788" i="12"/>
  <c r="M3789" i="12"/>
  <c r="M3790" i="12"/>
  <c r="M3791" i="12"/>
  <c r="M3792" i="12"/>
  <c r="M3793" i="12"/>
  <c r="M3794" i="12"/>
  <c r="M3795" i="12"/>
  <c r="M3796" i="12"/>
  <c r="M3798" i="12"/>
  <c r="M3799" i="12"/>
  <c r="M3800" i="12"/>
  <c r="M3801" i="12"/>
  <c r="M3802" i="12"/>
  <c r="M3803" i="12"/>
  <c r="M3804" i="12"/>
  <c r="M3805" i="12"/>
  <c r="M3806" i="12"/>
  <c r="M3807" i="12"/>
  <c r="M3808" i="12"/>
  <c r="M3809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1" i="12"/>
  <c r="M1132" i="12"/>
  <c r="M1134" i="12"/>
  <c r="M1135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3810" i="12"/>
  <c r="M3811" i="12"/>
  <c r="M3812" i="12"/>
  <c r="M3813" i="12"/>
  <c r="M3814" i="12"/>
  <c r="M3815" i="12"/>
  <c r="M3816" i="12"/>
  <c r="M3817" i="12"/>
  <c r="M3818" i="12"/>
  <c r="M3819" i="12"/>
  <c r="M3820" i="12"/>
  <c r="M3821" i="12"/>
  <c r="M3822" i="12"/>
  <c r="M3823" i="12"/>
  <c r="M3824" i="12"/>
  <c r="M3825" i="12"/>
  <c r="M3826" i="12"/>
  <c r="M3827" i="12"/>
  <c r="M3828" i="12"/>
  <c r="M3829" i="12"/>
  <c r="M3830" i="12"/>
  <c r="M3831" i="12"/>
  <c r="M3832" i="12"/>
  <c r="M3833" i="12"/>
  <c r="M3834" i="12"/>
  <c r="M3835" i="12"/>
  <c r="M3836" i="12"/>
  <c r="M3837" i="12"/>
  <c r="M3838" i="12"/>
  <c r="M3839" i="12"/>
  <c r="M3840" i="12"/>
  <c r="M3841" i="12"/>
  <c r="M3842" i="12"/>
  <c r="M3843" i="12"/>
  <c r="M3844" i="12"/>
  <c r="M3845" i="12"/>
  <c r="M3846" i="12"/>
  <c r="M3847" i="12"/>
  <c r="M3848" i="12"/>
  <c r="M3849" i="12"/>
  <c r="M3850" i="12"/>
  <c r="M3851" i="12"/>
  <c r="M3852" i="12"/>
  <c r="M3853" i="12"/>
  <c r="M3854" i="12"/>
  <c r="M3855" i="12"/>
  <c r="M3856" i="12"/>
  <c r="M3857" i="12"/>
  <c r="M3858" i="12"/>
  <c r="M3859" i="12"/>
  <c r="M3860" i="12"/>
  <c r="M3861" i="12"/>
  <c r="M3862" i="12"/>
  <c r="M3863" i="12"/>
  <c r="M3864" i="12"/>
  <c r="M3865" i="12"/>
  <c r="M3866" i="12"/>
  <c r="M3867" i="12"/>
  <c r="M3868" i="12"/>
  <c r="M3869" i="12"/>
  <c r="M3870" i="12"/>
  <c r="M3871" i="12"/>
  <c r="M3872" i="12"/>
  <c r="M3873" i="12"/>
  <c r="M3874" i="12"/>
  <c r="M3875" i="12"/>
  <c r="M3876" i="12"/>
  <c r="M3877" i="12"/>
  <c r="M3878" i="12"/>
  <c r="M3879" i="12"/>
  <c r="M3880" i="12"/>
  <c r="M3881" i="12"/>
  <c r="M3884" i="12"/>
  <c r="M2243" i="12"/>
  <c r="M2244" i="12"/>
  <c r="M2245" i="12"/>
  <c r="M2246" i="12"/>
  <c r="M2247" i="12"/>
  <c r="M2248" i="12"/>
  <c r="M2249" i="12"/>
  <c r="M2250" i="12"/>
  <c r="M2251" i="12"/>
  <c r="M2252" i="12"/>
  <c r="M2253" i="12"/>
  <c r="M2254" i="12"/>
  <c r="M2255" i="12"/>
  <c r="M2256" i="12"/>
  <c r="M2257" i="12"/>
  <c r="M2258" i="12"/>
  <c r="M2259" i="12"/>
  <c r="M2260" i="12"/>
  <c r="M2261" i="12"/>
  <c r="M2262" i="12"/>
  <c r="M2263" i="12"/>
  <c r="M2264" i="12"/>
  <c r="M2265" i="12"/>
  <c r="M2266" i="12"/>
  <c r="M2267" i="12"/>
  <c r="M2268" i="12"/>
  <c r="M2269" i="12"/>
  <c r="M2270" i="12"/>
  <c r="M2271" i="12"/>
  <c r="M2272" i="12"/>
  <c r="M2273" i="12"/>
  <c r="M2274" i="12"/>
  <c r="M2275" i="12"/>
  <c r="M2276" i="12"/>
  <c r="M2277" i="12"/>
  <c r="M2278" i="12"/>
  <c r="M2279" i="12"/>
  <c r="M2280" i="12"/>
  <c r="M2281" i="12"/>
  <c r="M2282" i="12"/>
  <c r="M2283" i="12"/>
  <c r="M2284" i="12"/>
  <c r="M2285" i="12"/>
  <c r="M2286" i="12"/>
  <c r="M2287" i="12"/>
  <c r="M2288" i="12"/>
  <c r="M2289" i="12"/>
  <c r="M2290" i="12"/>
  <c r="M2291" i="12"/>
  <c r="M2292" i="12"/>
  <c r="M2293" i="12"/>
  <c r="M2294" i="12"/>
  <c r="M2295" i="12"/>
  <c r="M2296" i="12"/>
  <c r="M2297" i="12"/>
  <c r="M2298" i="12"/>
  <c r="M2299" i="12"/>
  <c r="M2300" i="12"/>
  <c r="M2301" i="12"/>
  <c r="M2302" i="12"/>
  <c r="M2303" i="12"/>
  <c r="M2304" i="12"/>
  <c r="M2305" i="12"/>
  <c r="M2306" i="12"/>
  <c r="M2307" i="12"/>
  <c r="M2308" i="12"/>
  <c r="M2309" i="12"/>
  <c r="M2310" i="12"/>
  <c r="M2311" i="12"/>
  <c r="M2312" i="12"/>
  <c r="M2313" i="12"/>
  <c r="M2314" i="12"/>
  <c r="M2315" i="12"/>
  <c r="M2316" i="12"/>
  <c r="M2317" i="12"/>
  <c r="M2318" i="12"/>
  <c r="M2319" i="12"/>
  <c r="M2320" i="12"/>
  <c r="M2321" i="12"/>
  <c r="M2322" i="12"/>
  <c r="M2323" i="12"/>
  <c r="M2324" i="12"/>
  <c r="M2325" i="12"/>
  <c r="M2326" i="12"/>
  <c r="M2327" i="12"/>
  <c r="M2328" i="12"/>
  <c r="M2329" i="12"/>
  <c r="M2330" i="12"/>
  <c r="M2331" i="12"/>
  <c r="M2332" i="12"/>
  <c r="M2333" i="12"/>
  <c r="M2334" i="12"/>
  <c r="M2335" i="12"/>
  <c r="M2336" i="12"/>
  <c r="M2337" i="12"/>
  <c r="M2338" i="12"/>
  <c r="M2339" i="12"/>
  <c r="M2340" i="12"/>
  <c r="M2341" i="12"/>
  <c r="M2342" i="12"/>
  <c r="M2343" i="12"/>
  <c r="M2344" i="12"/>
  <c r="M2345" i="12"/>
  <c r="M2346" i="12"/>
  <c r="M2347" i="12"/>
  <c r="M2348" i="12"/>
  <c r="M2349" i="12"/>
  <c r="M2350" i="12"/>
  <c r="M2351" i="12"/>
  <c r="M2352" i="12"/>
  <c r="M2353" i="12"/>
  <c r="M2354" i="12"/>
  <c r="M2355" i="12"/>
  <c r="M2356" i="12"/>
  <c r="M2357" i="12"/>
  <c r="M2358" i="12"/>
  <c r="M2359" i="12"/>
  <c r="M2360" i="12"/>
  <c r="M2361" i="12"/>
  <c r="M2362" i="12"/>
  <c r="M2363" i="12"/>
  <c r="M2364" i="12"/>
  <c r="M2365" i="12"/>
  <c r="M2366" i="12"/>
  <c r="M2367" i="12"/>
  <c r="M2368" i="12"/>
  <c r="M2369" i="12"/>
  <c r="M2370" i="12"/>
  <c r="M2371" i="12"/>
  <c r="M2372" i="12"/>
  <c r="M2373" i="12"/>
  <c r="M2374" i="12"/>
  <c r="M2375" i="12"/>
  <c r="M2376" i="12"/>
  <c r="M2377" i="12"/>
  <c r="M2378" i="12"/>
  <c r="M2379" i="12"/>
  <c r="M2380" i="12"/>
  <c r="M2381" i="12"/>
  <c r="M2382" i="12"/>
  <c r="M2383" i="12"/>
  <c r="M2384" i="12"/>
  <c r="M2385" i="12"/>
  <c r="M2386" i="12"/>
  <c r="M2387" i="12"/>
  <c r="M2388" i="12"/>
  <c r="M2389" i="12"/>
  <c r="M2390" i="12"/>
  <c r="M2391" i="12"/>
  <c r="M2392" i="12"/>
  <c r="M2393" i="12"/>
  <c r="M2394" i="12"/>
  <c r="M2395" i="12"/>
  <c r="M2396" i="12"/>
  <c r="M2397" i="12"/>
  <c r="M2398" i="12"/>
  <c r="M2399" i="12"/>
  <c r="M2400" i="12"/>
  <c r="M2401" i="12"/>
  <c r="M2402" i="12"/>
  <c r="M2403" i="12"/>
  <c r="M2404" i="12"/>
  <c r="M2405" i="12"/>
  <c r="M2406" i="12"/>
  <c r="M2407" i="12"/>
  <c r="M2408" i="12"/>
  <c r="M2409" i="12"/>
  <c r="M2410" i="12"/>
  <c r="M2411" i="12"/>
  <c r="M2412" i="12"/>
  <c r="M2413" i="12"/>
  <c r="M2414" i="12"/>
  <c r="M2415" i="12"/>
  <c r="M2416" i="12"/>
  <c r="M2417" i="12"/>
  <c r="M2418" i="12"/>
  <c r="M2419" i="12"/>
  <c r="M2420" i="12"/>
  <c r="M2421" i="12"/>
  <c r="M2422" i="12"/>
  <c r="M2423" i="12"/>
  <c r="M2424" i="12"/>
  <c r="M2425" i="12"/>
  <c r="M2426" i="12"/>
  <c r="M2427" i="12"/>
  <c r="M2428" i="12"/>
  <c r="M2429" i="12"/>
  <c r="M2430" i="12"/>
  <c r="M2431" i="12"/>
  <c r="M2432" i="12"/>
  <c r="M2433" i="12"/>
  <c r="M2434" i="12"/>
  <c r="M2435" i="12"/>
  <c r="M2436" i="12"/>
  <c r="M2437" i="12"/>
  <c r="M2438" i="12"/>
  <c r="M2439" i="12"/>
  <c r="M2440" i="12"/>
  <c r="M2441" i="12"/>
  <c r="M2442" i="12"/>
  <c r="M2443" i="12"/>
  <c r="M2444" i="12"/>
  <c r="M2445" i="12"/>
  <c r="M2446" i="12"/>
  <c r="M2447" i="12"/>
  <c r="M2448" i="12"/>
  <c r="M2449" i="12"/>
  <c r="M2450" i="12"/>
  <c r="M2451" i="12"/>
  <c r="M2452" i="12"/>
  <c r="M2453" i="12"/>
  <c r="M2454" i="12"/>
  <c r="M2455" i="12"/>
  <c r="M2456" i="12"/>
  <c r="M2457" i="12"/>
  <c r="M2458" i="12"/>
  <c r="M2459" i="12"/>
  <c r="M2460" i="12"/>
  <c r="M2461" i="12"/>
  <c r="M2462" i="12"/>
  <c r="M2463" i="12"/>
  <c r="M2464" i="12"/>
  <c r="M2465" i="12"/>
  <c r="M2466" i="12"/>
  <c r="M2467" i="12"/>
  <c r="M2468" i="12"/>
  <c r="M2469" i="12"/>
  <c r="M2470" i="12"/>
  <c r="M2471" i="12"/>
  <c r="M2472" i="12"/>
  <c r="M2473" i="12"/>
  <c r="M2474" i="12"/>
  <c r="M2475" i="12"/>
  <c r="M2476" i="12"/>
  <c r="M2477" i="12"/>
  <c r="M2478" i="12"/>
  <c r="M2479" i="12"/>
  <c r="M2480" i="12"/>
  <c r="M2481" i="12"/>
  <c r="M2482" i="12"/>
  <c r="M2483" i="12"/>
  <c r="M2484" i="12"/>
  <c r="M2485" i="12"/>
  <c r="M2486" i="12"/>
  <c r="M2487" i="12"/>
  <c r="M2488" i="12"/>
  <c r="M2489" i="12"/>
  <c r="M2490" i="12"/>
  <c r="M2491" i="12"/>
  <c r="M2492" i="12"/>
  <c r="M2493" i="12"/>
  <c r="M2494" i="12"/>
  <c r="M2495" i="12"/>
  <c r="M2496" i="12"/>
  <c r="M2497" i="12"/>
  <c r="M2498" i="12"/>
  <c r="M2499" i="12"/>
  <c r="M2500" i="12"/>
  <c r="M2501" i="12"/>
  <c r="M2502" i="12"/>
  <c r="M2503" i="12"/>
  <c r="M2504" i="12"/>
  <c r="M2505" i="12"/>
  <c r="M2506" i="12"/>
  <c r="M2507" i="12"/>
  <c r="M2508" i="12"/>
  <c r="M2509" i="12"/>
  <c r="M2510" i="12"/>
  <c r="M2511" i="12"/>
  <c r="M2512" i="12"/>
  <c r="M2513" i="12"/>
  <c r="M2514" i="12"/>
  <c r="M2515" i="12"/>
  <c r="M2516" i="12"/>
  <c r="M2517" i="12"/>
  <c r="M2518" i="12"/>
  <c r="M2519" i="12"/>
  <c r="M2520" i="12"/>
  <c r="M2521" i="12"/>
  <c r="M2523" i="12"/>
  <c r="M2524" i="12"/>
  <c r="M2525" i="12"/>
  <c r="M2526" i="12"/>
  <c r="M2527" i="12"/>
  <c r="M2528" i="12"/>
  <c r="M2529" i="12"/>
  <c r="M2530" i="12"/>
  <c r="M2531" i="12"/>
  <c r="M2532" i="12"/>
  <c r="M2533" i="12"/>
  <c r="M2534" i="12"/>
  <c r="M2535" i="12"/>
  <c r="M2536" i="12"/>
  <c r="M2537" i="12"/>
  <c r="M2538" i="12"/>
  <c r="M2539" i="12"/>
  <c r="M2540" i="12"/>
  <c r="M2541" i="12"/>
  <c r="M2542" i="12"/>
  <c r="M2543" i="12"/>
  <c r="M2544" i="12"/>
  <c r="M2545" i="12"/>
  <c r="M2546" i="12"/>
  <c r="M2069" i="12"/>
  <c r="M2070" i="12"/>
  <c r="M2071" i="12"/>
  <c r="M2072" i="12"/>
  <c r="M2073" i="12"/>
  <c r="M2074" i="12"/>
  <c r="M2075" i="12"/>
  <c r="M2076" i="12"/>
  <c r="M2077" i="12"/>
  <c r="M2078" i="12"/>
  <c r="M2079" i="12"/>
  <c r="M2080" i="12"/>
  <c r="M2081" i="12"/>
  <c r="M2082" i="12"/>
  <c r="M2083" i="12"/>
  <c r="M2084" i="12"/>
  <c r="M2085" i="12"/>
  <c r="M2086" i="12"/>
  <c r="M2087" i="12"/>
  <c r="M2088" i="12"/>
  <c r="M2089" i="12"/>
  <c r="M2090" i="12"/>
  <c r="M2091" i="12"/>
  <c r="M2092" i="12"/>
  <c r="M2093" i="12"/>
  <c r="M2094" i="12"/>
  <c r="M2095" i="12"/>
  <c r="M2096" i="12"/>
  <c r="M2097" i="12"/>
  <c r="M2098" i="12"/>
  <c r="M2099" i="12"/>
  <c r="M2100" i="12"/>
  <c r="M2101" i="12"/>
  <c r="M2102" i="12"/>
  <c r="M2103" i="12"/>
  <c r="M2104" i="12"/>
  <c r="M2105" i="12"/>
  <c r="M2106" i="12"/>
  <c r="M2107" i="12"/>
  <c r="M2108" i="12"/>
  <c r="M2109" i="12"/>
  <c r="M2110" i="12"/>
  <c r="M2111" i="12"/>
  <c r="M2112" i="12"/>
  <c r="M2113" i="12"/>
  <c r="M2114" i="12"/>
  <c r="M2115" i="12"/>
  <c r="M2116" i="12"/>
  <c r="M2117" i="12"/>
  <c r="M2118" i="12"/>
  <c r="M2119" i="12"/>
  <c r="M2120" i="12"/>
  <c r="M2121" i="12"/>
  <c r="M2122" i="12"/>
  <c r="M2123" i="12"/>
  <c r="M2124" i="12"/>
  <c r="M2125" i="12"/>
  <c r="M2126" i="12"/>
  <c r="M2127" i="12"/>
  <c r="M2128" i="12"/>
  <c r="M2129" i="12"/>
  <c r="M2130" i="12"/>
  <c r="M2131" i="12"/>
  <c r="M2132" i="12"/>
  <c r="M2133" i="12"/>
  <c r="M2134" i="12"/>
  <c r="M2135" i="12"/>
  <c r="M2136" i="12"/>
  <c r="M2137" i="12"/>
  <c r="M2138" i="12"/>
  <c r="M2139" i="12"/>
  <c r="M2140" i="12"/>
  <c r="M2141" i="12"/>
  <c r="M2142" i="12"/>
  <c r="M2143" i="12"/>
  <c r="M2144" i="12"/>
  <c r="M2145" i="12"/>
  <c r="M2146" i="12"/>
  <c r="M2147" i="12"/>
  <c r="M2148" i="12"/>
  <c r="M2149" i="12"/>
  <c r="M2150" i="12"/>
  <c r="M2151" i="12"/>
  <c r="M2152" i="12"/>
  <c r="M2153" i="12"/>
  <c r="M2154" i="12"/>
  <c r="M2155" i="12"/>
  <c r="M2156" i="12"/>
  <c r="M2157" i="12"/>
  <c r="M2158" i="12"/>
  <c r="M2159" i="12"/>
  <c r="M2160" i="12"/>
  <c r="M2161" i="12"/>
  <c r="M2162" i="12"/>
  <c r="M2163" i="12"/>
  <c r="M2164" i="12"/>
  <c r="M2165" i="12"/>
  <c r="M2166" i="12"/>
  <c r="M2167" i="12"/>
  <c r="M2169" i="12"/>
  <c r="M2170" i="12"/>
  <c r="M2171" i="12"/>
  <c r="M2172" i="12"/>
  <c r="M2173" i="12"/>
  <c r="M2174" i="12"/>
  <c r="M2175" i="12"/>
  <c r="M2176" i="12"/>
  <c r="M2177" i="12"/>
  <c r="M2178" i="12"/>
  <c r="M2179" i="12"/>
  <c r="M2180" i="12"/>
  <c r="M2181" i="12"/>
  <c r="M2182" i="12"/>
  <c r="M2183" i="12"/>
  <c r="M2184" i="12"/>
  <c r="M2185" i="12"/>
  <c r="M2186" i="12"/>
  <c r="M2187" i="12"/>
  <c r="M2188" i="12"/>
  <c r="M2189" i="12"/>
  <c r="M2190" i="12"/>
  <c r="M2191" i="12"/>
  <c r="M2192" i="12"/>
  <c r="M2193" i="12"/>
  <c r="M2194" i="12"/>
  <c r="M2195" i="12"/>
  <c r="M2196" i="12"/>
  <c r="M2197" i="12"/>
  <c r="M2198" i="12"/>
  <c r="M2199" i="12"/>
  <c r="M2200" i="12"/>
  <c r="M2201" i="12"/>
  <c r="M2202" i="12"/>
  <c r="M2203" i="12"/>
  <c r="M2204" i="12"/>
  <c r="M2205" i="12"/>
  <c r="M2206" i="12"/>
  <c r="M2207" i="12"/>
  <c r="M2208" i="12"/>
  <c r="M2209" i="12"/>
  <c r="M2210" i="12"/>
  <c r="M2211" i="12"/>
  <c r="M2212" i="12"/>
  <c r="M2213" i="12"/>
  <c r="M2214" i="12"/>
  <c r="M2215" i="12"/>
  <c r="M2216" i="12"/>
  <c r="M2217" i="12"/>
  <c r="M2218" i="12"/>
  <c r="M2219" i="12"/>
  <c r="M2220" i="12"/>
  <c r="M2221" i="12"/>
  <c r="M2222" i="12"/>
  <c r="M2223" i="12"/>
  <c r="M2224" i="12"/>
  <c r="M2225" i="12"/>
  <c r="M2226" i="12"/>
  <c r="M2227" i="12"/>
  <c r="M2228" i="12"/>
  <c r="M2229" i="12"/>
  <c r="M2230" i="12"/>
  <c r="M2231" i="12"/>
  <c r="M2232" i="12"/>
  <c r="M2233" i="12"/>
  <c r="M2234" i="12"/>
  <c r="M2235" i="12"/>
  <c r="M2236" i="12"/>
  <c r="M2237" i="12"/>
  <c r="M2238" i="12"/>
  <c r="M2239" i="12"/>
  <c r="M2240" i="12"/>
  <c r="M2241" i="12"/>
  <c r="M2242" i="12"/>
  <c r="M2868" i="12"/>
  <c r="M2869" i="12"/>
  <c r="M2870" i="12"/>
  <c r="M2871" i="12"/>
  <c r="M2872" i="12"/>
  <c r="M2873" i="12"/>
  <c r="M2874" i="12"/>
  <c r="M2875" i="12"/>
  <c r="M2876" i="12"/>
  <c r="M2877" i="12"/>
  <c r="M2878" i="12"/>
  <c r="M2879" i="12"/>
  <c r="M2880" i="12"/>
  <c r="M2881" i="12"/>
  <c r="M2882" i="12"/>
  <c r="M2883" i="12"/>
  <c r="M2884" i="12"/>
  <c r="M2885" i="12"/>
  <c r="M2886" i="12"/>
  <c r="M2887" i="12"/>
  <c r="M2888" i="12"/>
  <c r="M2889" i="12"/>
  <c r="M2890" i="12"/>
  <c r="M2891" i="12"/>
  <c r="M2892" i="12"/>
  <c r="M2893" i="12"/>
  <c r="M2894" i="12"/>
  <c r="M2895" i="12"/>
  <c r="M2896" i="12"/>
  <c r="M2897" i="12"/>
  <c r="M2898" i="12"/>
  <c r="M2899" i="12"/>
  <c r="M2900" i="12"/>
  <c r="M2901" i="12"/>
  <c r="M2902" i="12"/>
  <c r="M2903" i="12"/>
  <c r="M2904" i="12"/>
  <c r="M2905" i="12"/>
  <c r="M2906" i="12"/>
  <c r="M2907" i="12"/>
  <c r="M2908" i="12"/>
  <c r="M2909" i="12"/>
  <c r="M1884" i="12"/>
  <c r="M1885" i="12"/>
  <c r="M1886" i="12"/>
  <c r="M1887" i="12"/>
  <c r="M1888" i="12"/>
  <c r="M1889" i="12"/>
  <c r="M1890" i="12"/>
  <c r="M1891" i="12"/>
  <c r="M1892" i="12"/>
  <c r="M1893" i="12"/>
  <c r="M1894" i="12"/>
  <c r="M1895" i="12"/>
  <c r="M1896" i="12"/>
  <c r="M1897" i="12"/>
  <c r="M1898" i="12"/>
  <c r="M1899" i="12"/>
  <c r="M1900" i="12"/>
  <c r="M1901" i="12"/>
  <c r="M1902" i="12"/>
  <c r="M1903" i="12"/>
  <c r="M1904" i="12"/>
  <c r="M1905" i="12"/>
  <c r="M1906" i="12"/>
  <c r="M1907" i="12"/>
  <c r="M1908" i="12"/>
  <c r="M1909" i="12"/>
  <c r="M1910" i="12"/>
  <c r="M1911" i="12"/>
  <c r="M1912" i="12"/>
  <c r="M1913" i="12"/>
  <c r="M1914" i="12"/>
  <c r="M1915" i="12"/>
  <c r="M1916" i="12"/>
  <c r="M1917" i="12"/>
  <c r="M1918" i="12"/>
  <c r="M1919" i="12"/>
  <c r="M1920" i="12"/>
  <c r="M1921" i="12"/>
  <c r="M1922" i="12"/>
  <c r="M1923" i="12"/>
  <c r="M1924" i="12"/>
  <c r="M1925" i="12"/>
  <c r="M1926" i="12"/>
  <c r="M1927" i="12"/>
  <c r="M1928" i="12"/>
  <c r="M1929" i="12"/>
  <c r="M1930" i="12"/>
  <c r="M1931" i="12"/>
  <c r="M1932" i="12"/>
  <c r="M1933" i="12"/>
  <c r="M1934" i="12"/>
  <c r="M1935" i="12"/>
  <c r="M1936" i="12"/>
  <c r="M1937" i="12"/>
  <c r="M1938" i="12"/>
  <c r="M1939" i="12"/>
  <c r="M1940" i="12"/>
  <c r="M1941" i="12"/>
  <c r="M1942" i="12"/>
  <c r="M1943" i="12"/>
  <c r="M1944" i="12"/>
  <c r="M1945" i="12"/>
  <c r="M1946" i="12"/>
  <c r="M1947" i="12"/>
  <c r="M1948" i="12"/>
  <c r="M1949" i="12"/>
  <c r="M1950" i="12"/>
  <c r="M1951" i="12"/>
  <c r="M1952" i="12"/>
  <c r="M1953" i="12"/>
  <c r="M1954" i="12"/>
  <c r="M1955" i="12"/>
  <c r="M1956" i="12"/>
  <c r="M1957" i="12"/>
  <c r="M1958" i="12"/>
  <c r="M1959" i="12"/>
  <c r="M1960" i="12"/>
  <c r="M1961" i="12"/>
  <c r="M1962" i="12"/>
  <c r="M1963" i="12"/>
  <c r="M1964" i="12"/>
  <c r="M1965" i="12"/>
  <c r="M1966" i="12"/>
  <c r="M1967" i="12"/>
  <c r="M1968" i="12"/>
  <c r="M1969" i="12"/>
  <c r="M1970" i="12"/>
  <c r="M1971" i="12"/>
  <c r="M1972" i="12"/>
  <c r="M1973" i="12"/>
  <c r="M1974" i="12"/>
  <c r="M1975" i="12"/>
  <c r="M1976" i="12"/>
  <c r="M1977" i="12"/>
  <c r="M1978" i="12"/>
  <c r="M1979" i="12"/>
  <c r="M1980" i="12"/>
  <c r="M1981" i="12"/>
  <c r="M1982" i="12"/>
  <c r="M1983" i="12"/>
  <c r="M1984" i="12"/>
  <c r="M1985" i="12"/>
  <c r="M1986" i="12"/>
  <c r="M1987" i="12"/>
  <c r="M1988" i="12"/>
  <c r="M1989" i="12"/>
  <c r="M1990" i="12"/>
  <c r="M1991" i="12"/>
  <c r="M1992" i="12"/>
  <c r="M1993" i="12"/>
  <c r="M1994" i="12"/>
  <c r="M1995" i="12"/>
  <c r="M1996" i="12"/>
  <c r="M1997" i="12"/>
  <c r="M1998" i="12"/>
  <c r="M1999" i="12"/>
  <c r="M2000" i="12"/>
  <c r="M2001" i="12"/>
  <c r="M2002" i="12"/>
  <c r="M2003" i="12"/>
  <c r="M2004" i="12"/>
  <c r="M2005" i="12"/>
  <c r="M2006" i="12"/>
  <c r="M2007" i="12"/>
  <c r="M2008" i="12"/>
  <c r="M2009" i="12"/>
  <c r="M2010" i="12"/>
  <c r="M2011" i="12"/>
  <c r="M2012" i="12"/>
  <c r="M2013" i="12"/>
  <c r="M2014" i="12"/>
  <c r="M2015" i="12"/>
  <c r="M2016" i="12"/>
  <c r="M2017" i="12"/>
  <c r="M2018" i="12"/>
  <c r="M2019" i="12"/>
  <c r="M2020" i="12"/>
  <c r="M2021" i="12"/>
  <c r="M2022" i="12"/>
  <c r="M2023" i="12"/>
  <c r="M2024" i="12"/>
  <c r="M2025" i="12"/>
  <c r="M2026" i="12"/>
  <c r="M2027" i="12"/>
  <c r="M2028" i="12"/>
  <c r="M2029" i="12"/>
  <c r="M2030" i="12"/>
  <c r="M2031" i="12"/>
  <c r="M2032" i="12"/>
  <c r="M2033" i="12"/>
  <c r="M2034" i="12"/>
  <c r="M2035" i="12"/>
  <c r="M2036" i="12"/>
  <c r="M2037" i="12"/>
  <c r="M2038" i="12"/>
  <c r="M2039" i="12"/>
  <c r="M2040" i="12"/>
  <c r="M2041" i="12"/>
  <c r="M2042" i="12"/>
  <c r="M2043" i="12"/>
  <c r="M2044" i="12"/>
  <c r="M2046" i="12"/>
  <c r="M2047" i="12"/>
  <c r="M2048" i="12"/>
  <c r="M2049" i="12"/>
  <c r="M2050" i="12"/>
  <c r="M2051" i="12"/>
  <c r="M2052" i="12"/>
  <c r="M2053" i="12"/>
  <c r="M2054" i="12"/>
  <c r="M2055" i="12"/>
  <c r="M2056" i="12"/>
  <c r="M2057" i="12"/>
  <c r="M2058" i="12"/>
  <c r="M2059" i="12"/>
  <c r="M2060" i="12"/>
  <c r="M2061" i="12"/>
  <c r="M2062" i="12"/>
  <c r="M2063" i="12"/>
  <c r="M2064" i="12"/>
  <c r="M2065" i="12"/>
  <c r="M2066" i="12"/>
  <c r="M2068" i="12"/>
  <c r="M2547" i="12"/>
  <c r="M2548" i="12"/>
  <c r="M2549" i="12"/>
  <c r="M2550" i="12"/>
  <c r="M2551" i="12"/>
  <c r="M2552" i="12"/>
  <c r="M2553" i="12"/>
  <c r="M2554" i="12"/>
  <c r="M2555" i="12"/>
  <c r="M2556" i="12"/>
  <c r="M2557" i="12"/>
  <c r="M2558" i="12"/>
  <c r="M2559" i="12"/>
  <c r="M2560" i="12"/>
  <c r="M2561" i="12"/>
  <c r="M2562" i="12"/>
  <c r="M2563" i="12"/>
  <c r="M2564" i="12"/>
  <c r="M2565" i="12"/>
  <c r="M2566" i="12"/>
  <c r="M2567" i="12"/>
  <c r="M2568" i="12"/>
  <c r="M2569" i="12"/>
  <c r="M2570" i="12"/>
  <c r="M2571" i="12"/>
  <c r="M2572" i="12"/>
  <c r="M2573" i="12"/>
  <c r="M2574" i="12"/>
  <c r="M2575" i="12"/>
  <c r="M2576" i="12"/>
  <c r="M2577" i="12"/>
  <c r="M2578" i="12"/>
  <c r="M2579" i="12"/>
  <c r="M2580" i="12"/>
  <c r="M2581" i="12"/>
  <c r="M2582" i="12"/>
  <c r="M2583" i="12"/>
  <c r="M2584" i="12"/>
  <c r="M2585" i="12"/>
  <c r="M2586" i="12"/>
  <c r="M2587" i="12"/>
  <c r="M2588" i="12"/>
  <c r="M2589" i="12"/>
  <c r="M2590" i="12"/>
  <c r="M2591" i="12"/>
  <c r="M2592" i="12"/>
  <c r="M2593" i="12"/>
  <c r="M2594" i="12"/>
  <c r="M2595" i="12"/>
  <c r="M2596" i="12"/>
  <c r="M2597" i="12"/>
  <c r="M2598" i="12"/>
  <c r="M2599" i="12"/>
  <c r="M2600" i="12"/>
  <c r="M2601" i="12"/>
  <c r="M2602" i="12"/>
  <c r="M2603" i="12"/>
  <c r="M2604" i="12"/>
  <c r="M2605" i="12"/>
  <c r="M2606" i="12"/>
  <c r="M2607" i="12"/>
  <c r="M2608" i="12"/>
  <c r="M2609" i="12"/>
  <c r="M2610" i="12"/>
  <c r="M2611" i="12"/>
  <c r="M2612" i="12"/>
  <c r="M2613" i="12"/>
  <c r="M2614" i="12"/>
  <c r="M2615" i="12"/>
  <c r="M2616" i="12"/>
  <c r="M2617" i="12"/>
  <c r="M2618" i="12"/>
  <c r="M2619" i="12"/>
  <c r="M2620" i="12"/>
  <c r="M2621" i="12"/>
  <c r="M2622" i="12"/>
  <c r="M2623" i="12"/>
  <c r="M2624" i="12"/>
  <c r="M2625" i="12"/>
  <c r="M2626" i="12"/>
  <c r="M2627" i="12"/>
  <c r="M2628" i="12"/>
  <c r="M2629" i="12"/>
  <c r="M2630" i="12"/>
  <c r="M2631" i="12"/>
  <c r="M2632" i="12"/>
  <c r="M2633" i="12"/>
  <c r="M2634" i="12"/>
  <c r="M2635" i="12"/>
  <c r="M2636" i="12"/>
  <c r="M2637" i="12"/>
  <c r="M2638" i="12"/>
  <c r="M2639" i="12"/>
  <c r="M2640" i="12"/>
  <c r="M2641" i="12"/>
  <c r="M2642" i="12"/>
  <c r="M2643" i="12"/>
  <c r="M2644" i="12"/>
  <c r="M2645" i="12"/>
  <c r="M2646" i="12"/>
  <c r="M2647" i="12"/>
  <c r="M2648" i="12"/>
  <c r="M2649" i="12"/>
  <c r="M2650" i="12"/>
  <c r="M2651" i="12"/>
  <c r="M2652" i="12"/>
  <c r="M2653" i="12"/>
  <c r="M2654" i="12"/>
  <c r="M2655" i="12"/>
  <c r="M2656" i="12"/>
  <c r="M2657" i="12"/>
  <c r="M2658" i="12"/>
  <c r="M2659" i="12"/>
  <c r="M2660" i="12"/>
  <c r="M2661" i="12"/>
  <c r="M2662" i="12"/>
  <c r="M2663" i="12"/>
  <c r="M2664" i="12"/>
  <c r="M2665" i="12"/>
  <c r="M2666" i="12"/>
  <c r="M2667" i="12"/>
  <c r="M2668" i="12"/>
  <c r="M2669" i="12"/>
  <c r="M2670" i="12"/>
  <c r="M2671" i="12"/>
  <c r="M2672" i="12"/>
  <c r="M2673" i="12"/>
  <c r="M2674" i="12"/>
  <c r="M2675" i="12"/>
  <c r="M2676" i="12"/>
  <c r="M2677" i="12"/>
  <c r="M2678" i="12"/>
  <c r="M2679" i="12"/>
  <c r="M2680" i="12"/>
  <c r="M2681" i="12"/>
  <c r="M2682" i="12"/>
  <c r="M2683" i="12"/>
  <c r="M2684" i="12"/>
  <c r="M2685" i="12"/>
  <c r="M2686" i="12"/>
  <c r="M2687" i="12"/>
  <c r="M2688" i="12"/>
  <c r="M2689" i="12"/>
  <c r="M2690" i="12"/>
  <c r="M2691" i="12"/>
  <c r="M2692" i="12"/>
  <c r="M2693" i="12"/>
  <c r="M2694" i="12"/>
  <c r="M2695" i="12"/>
  <c r="M2696" i="12"/>
  <c r="M2697" i="12"/>
  <c r="M2698" i="12"/>
  <c r="M2699" i="12"/>
  <c r="M2700" i="12"/>
  <c r="M2701" i="12"/>
  <c r="M2702" i="12"/>
  <c r="M2703" i="12"/>
  <c r="M2704" i="12"/>
  <c r="M2705" i="12"/>
  <c r="M2706" i="12"/>
  <c r="M2707" i="12"/>
  <c r="M2708" i="12"/>
  <c r="M2709" i="12"/>
  <c r="M2710" i="12"/>
  <c r="M2711" i="12"/>
  <c r="M2712" i="12"/>
  <c r="M2713" i="12"/>
  <c r="M2714" i="12"/>
  <c r="M2715" i="12"/>
  <c r="M2716" i="12"/>
  <c r="M2717" i="12"/>
  <c r="M2718" i="12"/>
  <c r="M2719" i="12"/>
  <c r="M2720" i="12"/>
  <c r="M2721" i="12"/>
  <c r="M2722" i="12"/>
  <c r="M2723" i="12"/>
  <c r="M2724" i="12"/>
  <c r="M2725" i="12"/>
  <c r="M2726" i="12"/>
  <c r="M2727" i="12"/>
  <c r="M2728" i="12"/>
  <c r="M2729" i="12"/>
  <c r="M2730" i="12"/>
  <c r="M2731" i="12"/>
  <c r="M2732" i="12"/>
  <c r="M2733" i="12"/>
  <c r="M2734" i="12"/>
  <c r="M2735" i="12"/>
  <c r="M2736" i="12"/>
  <c r="M2737" i="12"/>
  <c r="M2738" i="12"/>
  <c r="M2739" i="12"/>
  <c r="M2740" i="12"/>
  <c r="M2741" i="12"/>
  <c r="M2742" i="12"/>
  <c r="M2743" i="12"/>
  <c r="M2744" i="12"/>
  <c r="M2745" i="12"/>
  <c r="M2746" i="12"/>
  <c r="M2747" i="12"/>
  <c r="M2748" i="12"/>
  <c r="M2749" i="12"/>
  <c r="M2750" i="12"/>
  <c r="M2751" i="12"/>
  <c r="M2752" i="12"/>
  <c r="M2753" i="12"/>
  <c r="M2754" i="12"/>
  <c r="M2755" i="12"/>
  <c r="M2756" i="12"/>
  <c r="M2757" i="12"/>
  <c r="M2758" i="12"/>
  <c r="M2759" i="12"/>
  <c r="M2760" i="12"/>
  <c r="M2761" i="12"/>
  <c r="M2762" i="12"/>
  <c r="M2763" i="12"/>
  <c r="M2764" i="12"/>
  <c r="M2765" i="12"/>
  <c r="M2766" i="12"/>
  <c r="M2767" i="12"/>
  <c r="M1501" i="12"/>
  <c r="M1502" i="12"/>
  <c r="M1503" i="12"/>
  <c r="M1504" i="12"/>
  <c r="M1505" i="12"/>
  <c r="M1506" i="12"/>
  <c r="M1507" i="12"/>
  <c r="M1508" i="12"/>
  <c r="M1509" i="12"/>
  <c r="M1510" i="12"/>
  <c r="M1511" i="12"/>
  <c r="M1512" i="12"/>
  <c r="M1513" i="12"/>
  <c r="M1514" i="12"/>
  <c r="M1515" i="12"/>
  <c r="M1516" i="12"/>
  <c r="M1517" i="12"/>
  <c r="M1518" i="12"/>
  <c r="M1519" i="12"/>
  <c r="M1520" i="12"/>
  <c r="M1521" i="12"/>
  <c r="M1522" i="12"/>
  <c r="M1523" i="12"/>
  <c r="M1524" i="12"/>
  <c r="M1525" i="12"/>
  <c r="M1526" i="12"/>
  <c r="M1527" i="12"/>
  <c r="M1528" i="12"/>
  <c r="M1529" i="12"/>
  <c r="M1530" i="12"/>
  <c r="M1531" i="12"/>
  <c r="M1532" i="12"/>
  <c r="M1533" i="12"/>
  <c r="M1534" i="12"/>
  <c r="M1535" i="12"/>
  <c r="M1536" i="12"/>
  <c r="M1537" i="12"/>
  <c r="M1538" i="12"/>
  <c r="M1539" i="12"/>
  <c r="M1540" i="12"/>
  <c r="M1541" i="12"/>
  <c r="M1542" i="12"/>
  <c r="M1543" i="12"/>
  <c r="M1544" i="12"/>
  <c r="M1545" i="12"/>
  <c r="M1546" i="12"/>
  <c r="M1547" i="12"/>
  <c r="M1548" i="12"/>
  <c r="M1549" i="12"/>
  <c r="M1550" i="12"/>
  <c r="M1551" i="12"/>
  <c r="M1552" i="12"/>
  <c r="M1553" i="12"/>
  <c r="M1554" i="12"/>
  <c r="M1555" i="12"/>
  <c r="M3885" i="12"/>
  <c r="M3886" i="12"/>
  <c r="M3887" i="12"/>
  <c r="M1556" i="12"/>
  <c r="M5790" i="12"/>
  <c r="M6271" i="12"/>
  <c r="M6272" i="12"/>
  <c r="M6273" i="12"/>
  <c r="M6274" i="12"/>
  <c r="M6275" i="12"/>
  <c r="M6276" i="12"/>
  <c r="M6277" i="12"/>
  <c r="M6278" i="12"/>
  <c r="M6279" i="12"/>
  <c r="M6281" i="12"/>
  <c r="M3492" i="12"/>
  <c r="M3493" i="12"/>
  <c r="M3494" i="12"/>
  <c r="M3495" i="12"/>
  <c r="M3496" i="12"/>
  <c r="M3497" i="12"/>
  <c r="M3498" i="12"/>
  <c r="M3499" i="12"/>
  <c r="M3500" i="12"/>
  <c r="M3501" i="12"/>
  <c r="M3502" i="12"/>
  <c r="M3503" i="12"/>
  <c r="M3504" i="12"/>
  <c r="M3505" i="12"/>
  <c r="M3506" i="12"/>
  <c r="M3507" i="12"/>
  <c r="M3508" i="12"/>
  <c r="M3509" i="12"/>
  <c r="M3510" i="12"/>
  <c r="M3511" i="12"/>
  <c r="M3512" i="12"/>
  <c r="M3513" i="12"/>
  <c r="M3514" i="12"/>
  <c r="M3515" i="12"/>
  <c r="M3516" i="12"/>
  <c r="M3517" i="12"/>
  <c r="M4866" i="12"/>
  <c r="M4867" i="12"/>
  <c r="M4868" i="12"/>
  <c r="M4869" i="12"/>
  <c r="M4870" i="12"/>
  <c r="M4871" i="12"/>
  <c r="M4872" i="12"/>
  <c r="M4873" i="12"/>
  <c r="M4874" i="12"/>
  <c r="M4875" i="12"/>
  <c r="M4876" i="12"/>
  <c r="M4877" i="12"/>
  <c r="M4878" i="12"/>
  <c r="M4879" i="12"/>
  <c r="M4880" i="12"/>
  <c r="M4881" i="12"/>
  <c r="M4882" i="12"/>
  <c r="M4883" i="12"/>
  <c r="M4884" i="12"/>
  <c r="M4885" i="12"/>
  <c r="M4886" i="12"/>
  <c r="M4887" i="12"/>
  <c r="M4888" i="12"/>
  <c r="M4889" i="12"/>
  <c r="M4890" i="12"/>
  <c r="M4891" i="12"/>
  <c r="M4892" i="12"/>
  <c r="M4893" i="12"/>
  <c r="M4894" i="12"/>
  <c r="M4895" i="12"/>
  <c r="M4896" i="12"/>
  <c r="M4897" i="12"/>
  <c r="M4898" i="12"/>
  <c r="M4899" i="12"/>
  <c r="M4900" i="12"/>
  <c r="M4901" i="12"/>
  <c r="M4902" i="12"/>
  <c r="M4903" i="12"/>
  <c r="M4904" i="12"/>
  <c r="M4905" i="12"/>
  <c r="M4906" i="12"/>
  <c r="M4907" i="12"/>
  <c r="M4908" i="12"/>
  <c r="M4909" i="12"/>
  <c r="M4910" i="12"/>
  <c r="M4911" i="12"/>
  <c r="M4912" i="12"/>
  <c r="M4913" i="12"/>
  <c r="M4914" i="12"/>
  <c r="M4915" i="12"/>
  <c r="M4916" i="12"/>
  <c r="M4917" i="12"/>
  <c r="M4918" i="12"/>
  <c r="M4919" i="12"/>
  <c r="M4920" i="12"/>
  <c r="M4921" i="12"/>
  <c r="M4922" i="12"/>
  <c r="M4923" i="12"/>
  <c r="M4924" i="12"/>
  <c r="M4925" i="12"/>
  <c r="M4926" i="12"/>
  <c r="M4927" i="12"/>
  <c r="M4928" i="12"/>
  <c r="M4929" i="12"/>
  <c r="M4930" i="12"/>
  <c r="M4931" i="12"/>
  <c r="M4932" i="12"/>
  <c r="M4933" i="12"/>
  <c r="M4934" i="12"/>
  <c r="M4935" i="12"/>
  <c r="M4936" i="12"/>
  <c r="M4937" i="12"/>
  <c r="M4938" i="12"/>
  <c r="M4939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3625" i="12"/>
  <c r="M6233" i="12"/>
  <c r="M6234" i="12"/>
  <c r="M6235" i="12"/>
  <c r="M6236" i="12"/>
  <c r="M6237" i="12"/>
  <c r="M6238" i="12"/>
  <c r="M6239" i="12"/>
  <c r="M6240" i="12"/>
  <c r="M6241" i="12"/>
  <c r="M6242" i="12"/>
  <c r="M6243" i="12"/>
  <c r="M6244" i="12"/>
  <c r="M6245" i="12"/>
  <c r="M6246" i="12"/>
  <c r="M6247" i="12"/>
  <c r="M6248" i="12"/>
  <c r="M6249" i="12"/>
  <c r="M6250" i="12"/>
  <c r="M6251" i="12"/>
  <c r="M6252" i="12"/>
  <c r="M6253" i="12"/>
  <c r="M6254" i="12"/>
  <c r="M6255" i="12"/>
  <c r="M6256" i="12"/>
  <c r="M6257" i="12"/>
  <c r="M6258" i="12"/>
  <c r="M6259" i="12"/>
  <c r="M6260" i="12"/>
  <c r="M6261" i="12"/>
  <c r="M6262" i="12"/>
  <c r="M6263" i="12"/>
  <c r="M6264" i="12"/>
  <c r="M6265" i="12"/>
  <c r="M6266" i="12"/>
  <c r="M6267" i="12"/>
  <c r="M6268" i="12"/>
  <c r="M6269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9" i="12"/>
  <c r="M290" i="12"/>
  <c r="M291" i="12"/>
  <c r="M292" i="12"/>
  <c r="M3626" i="12"/>
  <c r="M3627" i="12"/>
  <c r="M3628" i="12"/>
  <c r="M3629" i="12"/>
  <c r="M3630" i="12"/>
  <c r="M3631" i="12"/>
  <c r="M3632" i="12"/>
  <c r="M3633" i="12"/>
  <c r="M3634" i="12"/>
  <c r="M3635" i="12"/>
  <c r="M3636" i="12"/>
  <c r="M3637" i="12"/>
  <c r="M3638" i="12"/>
  <c r="M3639" i="12"/>
  <c r="M3640" i="12"/>
  <c r="M3641" i="12"/>
  <c r="M6160" i="12"/>
  <c r="M6161" i="12"/>
  <c r="M6162" i="12"/>
  <c r="M6163" i="12"/>
  <c r="M6164" i="12"/>
  <c r="M6165" i="12"/>
  <c r="M6166" i="12"/>
  <c r="M6167" i="12"/>
  <c r="M6168" i="12"/>
  <c r="M6169" i="12"/>
  <c r="M6170" i="12"/>
  <c r="M6171" i="12"/>
  <c r="M6172" i="12"/>
  <c r="M6173" i="12"/>
  <c r="M6174" i="12"/>
  <c r="M6175" i="12"/>
  <c r="M6176" i="12"/>
  <c r="M6177" i="12"/>
  <c r="M6178" i="12"/>
  <c r="M6179" i="12"/>
  <c r="M6180" i="12"/>
  <c r="M6181" i="12"/>
  <c r="M6182" i="12"/>
  <c r="M6183" i="12"/>
  <c r="M6184" i="12"/>
  <c r="M6185" i="12"/>
  <c r="M6186" i="12"/>
  <c r="M6187" i="12"/>
  <c r="M6188" i="12"/>
  <c r="M6189" i="12"/>
  <c r="M6190" i="12"/>
  <c r="M6191" i="12"/>
  <c r="M6192" i="12"/>
  <c r="M6193" i="12"/>
  <c r="M6194" i="12"/>
  <c r="M6195" i="12"/>
  <c r="M6196" i="12"/>
  <c r="M6197" i="12"/>
  <c r="M6198" i="12"/>
  <c r="M6199" i="12"/>
  <c r="M6200" i="12"/>
  <c r="M6201" i="12"/>
  <c r="M6202" i="12"/>
  <c r="M6203" i="12"/>
  <c r="M6204" i="12"/>
  <c r="M6205" i="12"/>
  <c r="M6206" i="12"/>
  <c r="M6207" i="12"/>
  <c r="M6208" i="12"/>
  <c r="M6209" i="12"/>
  <c r="M6210" i="12"/>
  <c r="M6211" i="12"/>
  <c r="M6212" i="12"/>
  <c r="M6213" i="12"/>
  <c r="M6214" i="12"/>
  <c r="M6215" i="12"/>
  <c r="M6216" i="12"/>
  <c r="M6217" i="12"/>
  <c r="M6218" i="12"/>
  <c r="M6219" i="12"/>
  <c r="M6220" i="12"/>
  <c r="M6221" i="12"/>
  <c r="M6222" i="12"/>
  <c r="M6223" i="12"/>
  <c r="M6224" i="12"/>
  <c r="M6225" i="12"/>
  <c r="M6226" i="12"/>
  <c r="M6227" i="12"/>
  <c r="M6228" i="12"/>
  <c r="M6229" i="12"/>
  <c r="M6230" i="12"/>
  <c r="M6231" i="12"/>
  <c r="M6232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3100" i="12"/>
  <c r="M3101" i="12"/>
  <c r="M3102" i="12"/>
  <c r="M3103" i="12"/>
  <c r="M3104" i="12"/>
  <c r="M3105" i="12"/>
  <c r="M3106" i="12"/>
  <c r="M3107" i="12"/>
  <c r="M3108" i="12"/>
  <c r="M3109" i="12"/>
  <c r="M3110" i="12"/>
  <c r="M3111" i="12"/>
  <c r="M3112" i="12"/>
  <c r="M3113" i="12"/>
  <c r="M3114" i="12"/>
  <c r="M3115" i="12"/>
  <c r="M3116" i="12"/>
  <c r="M3118" i="12"/>
  <c r="M3119" i="12"/>
  <c r="M3120" i="12"/>
  <c r="M3121" i="12"/>
  <c r="M3122" i="12"/>
  <c r="M3123" i="12"/>
  <c r="M3124" i="12"/>
  <c r="M3125" i="12"/>
  <c r="M3126" i="12"/>
  <c r="M3127" i="12"/>
  <c r="M3128" i="12"/>
  <c r="M3129" i="12"/>
  <c r="M3130" i="12"/>
  <c r="M3131" i="12"/>
  <c r="M3132" i="12"/>
  <c r="M3133" i="12"/>
  <c r="M3134" i="12"/>
  <c r="M3136" i="12"/>
  <c r="M3137" i="12"/>
  <c r="M3138" i="12"/>
  <c r="M3139" i="12"/>
  <c r="M3140" i="12"/>
  <c r="M3141" i="12"/>
  <c r="M3142" i="12"/>
  <c r="M3143" i="12"/>
  <c r="M3144" i="12"/>
  <c r="M3145" i="12"/>
  <c r="M3146" i="12"/>
  <c r="M3147" i="12"/>
  <c r="M3148" i="12"/>
  <c r="M3149" i="12"/>
  <c r="M3150" i="12"/>
  <c r="M3151" i="12"/>
  <c r="M3152" i="12"/>
  <c r="M3153" i="12"/>
  <c r="M3154" i="12"/>
  <c r="M3155" i="12"/>
  <c r="M3156" i="12"/>
  <c r="M3157" i="12"/>
  <c r="M3158" i="12"/>
  <c r="M3159" i="12"/>
  <c r="M3160" i="12"/>
  <c r="M3161" i="12"/>
  <c r="M3162" i="12"/>
  <c r="M3163" i="12"/>
  <c r="M3164" i="12"/>
  <c r="M3165" i="12"/>
  <c r="M3166" i="12"/>
  <c r="M3167" i="12"/>
  <c r="M3168" i="12"/>
  <c r="M3169" i="12"/>
  <c r="M3170" i="12"/>
  <c r="M3171" i="12"/>
  <c r="M3172" i="12"/>
  <c r="M3173" i="12"/>
  <c r="M3174" i="12"/>
  <c r="M3093" i="12"/>
  <c r="M3094" i="12"/>
  <c r="M3095" i="12"/>
  <c r="M3096" i="12"/>
  <c r="M3097" i="12"/>
  <c r="M3098" i="12"/>
  <c r="M3099" i="12"/>
  <c r="M5983" i="12"/>
  <c r="M5984" i="12"/>
  <c r="M5985" i="12"/>
  <c r="M5986" i="12"/>
  <c r="M5987" i="12"/>
  <c r="M5988" i="12"/>
  <c r="M5989" i="12"/>
  <c r="M5990" i="12"/>
  <c r="M5991" i="12"/>
  <c r="M5992" i="12"/>
  <c r="M5993" i="12"/>
  <c r="M5994" i="12"/>
  <c r="M5995" i="12"/>
  <c r="M5996" i="12"/>
  <c r="M5997" i="12"/>
  <c r="M5998" i="12"/>
  <c r="M5999" i="12"/>
  <c r="M6000" i="12"/>
  <c r="M6001" i="12"/>
  <c r="M6002" i="12"/>
  <c r="M6003" i="12"/>
  <c r="M6004" i="12"/>
  <c r="M6005" i="12"/>
  <c r="M6006" i="12"/>
  <c r="M6007" i="12"/>
  <c r="M6008" i="12"/>
  <c r="M6009" i="12"/>
  <c r="M6010" i="12"/>
  <c r="M6011" i="12"/>
  <c r="M6012" i="12"/>
  <c r="M6013" i="12"/>
  <c r="M6014" i="12"/>
  <c r="M6015" i="12"/>
  <c r="M6016" i="12"/>
  <c r="M6017" i="12"/>
  <c r="M6018" i="12"/>
  <c r="M6019" i="12"/>
  <c r="M6020" i="12"/>
  <c r="M6021" i="12"/>
  <c r="M6022" i="12"/>
  <c r="M6023" i="12"/>
  <c r="M6024" i="12"/>
  <c r="M6025" i="12"/>
  <c r="M6026" i="12"/>
  <c r="M6027" i="12"/>
  <c r="M6028" i="12"/>
  <c r="M6029" i="12"/>
  <c r="M6030" i="12"/>
  <c r="M6031" i="12"/>
  <c r="M6032" i="12"/>
  <c r="M6033" i="12"/>
  <c r="M6034" i="12"/>
  <c r="M6035" i="12"/>
  <c r="M6036" i="12"/>
  <c r="M6037" i="12"/>
  <c r="M6038" i="12"/>
  <c r="M6039" i="12"/>
  <c r="M6040" i="12"/>
  <c r="M6041" i="12"/>
  <c r="M6042" i="12"/>
  <c r="M6043" i="12"/>
  <c r="M6044" i="12"/>
  <c r="M6045" i="12"/>
  <c r="M6046" i="12"/>
  <c r="M6047" i="12"/>
  <c r="M6048" i="12"/>
  <c r="M6049" i="12"/>
  <c r="M6050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3646" i="12"/>
  <c r="M3647" i="12"/>
  <c r="M3648" i="12"/>
  <c r="M3649" i="12"/>
  <c r="M3650" i="12"/>
  <c r="M3651" i="12"/>
  <c r="M3652" i="12"/>
  <c r="M3653" i="12"/>
  <c r="M3654" i="12"/>
  <c r="M3655" i="12"/>
  <c r="M3656" i="12"/>
  <c r="M3657" i="12"/>
  <c r="M3658" i="12"/>
  <c r="M3659" i="12"/>
  <c r="M3660" i="12"/>
  <c r="M3661" i="12"/>
  <c r="M3662" i="12"/>
  <c r="M3663" i="12"/>
  <c r="M3664" i="12"/>
  <c r="M3665" i="12"/>
  <c r="M3666" i="12"/>
  <c r="M3667" i="12"/>
  <c r="M3668" i="12"/>
  <c r="M3669" i="12"/>
  <c r="M3670" i="12"/>
  <c r="M3671" i="12"/>
  <c r="M3672" i="12"/>
  <c r="M3673" i="12"/>
  <c r="M3674" i="12"/>
  <c r="M3675" i="12"/>
  <c r="M3676" i="12"/>
  <c r="M3677" i="12"/>
  <c r="M3678" i="12"/>
  <c r="M3679" i="12"/>
  <c r="M3680" i="12"/>
  <c r="M3681" i="12"/>
  <c r="M3682" i="12"/>
  <c r="M3683" i="12"/>
  <c r="M3684" i="12"/>
  <c r="M3685" i="12"/>
  <c r="M6099" i="12"/>
  <c r="M6100" i="12"/>
  <c r="M6101" i="12"/>
  <c r="M6102" i="12"/>
  <c r="M6103" i="12"/>
  <c r="M6104" i="12"/>
  <c r="M6105" i="12"/>
  <c r="M6106" i="12"/>
  <c r="M6107" i="12"/>
  <c r="M6108" i="12"/>
  <c r="M6109" i="12"/>
  <c r="M6110" i="12"/>
  <c r="M6111" i="12"/>
  <c r="M6112" i="12"/>
  <c r="M6113" i="12"/>
  <c r="M6114" i="12"/>
  <c r="M6115" i="12"/>
  <c r="M6116" i="12"/>
  <c r="M6117" i="12"/>
  <c r="M6118" i="12"/>
  <c r="M6119" i="12"/>
  <c r="M6120" i="12"/>
  <c r="M6121" i="12"/>
  <c r="M6122" i="12"/>
  <c r="M6123" i="12"/>
  <c r="M6124" i="12"/>
  <c r="M6125" i="12"/>
  <c r="M6126" i="12"/>
  <c r="M6127" i="12"/>
  <c r="M6128" i="12"/>
  <c r="M6129" i="12"/>
  <c r="M6130" i="12"/>
  <c r="M6051" i="12"/>
  <c r="M6052" i="12"/>
  <c r="M6053" i="12"/>
  <c r="M6054" i="12"/>
  <c r="M6055" i="12"/>
  <c r="M6056" i="12"/>
  <c r="M6057" i="12"/>
  <c r="M6058" i="12"/>
  <c r="M6059" i="12"/>
  <c r="M6060" i="12"/>
  <c r="M6061" i="12"/>
  <c r="M6062" i="12"/>
  <c r="M6063" i="12"/>
  <c r="M6064" i="12"/>
  <c r="M6065" i="12"/>
  <c r="M6066" i="12"/>
  <c r="M6067" i="12"/>
  <c r="M6068" i="12"/>
  <c r="M6069" i="12"/>
  <c r="M6070" i="12"/>
  <c r="M6071" i="12"/>
  <c r="M6072" i="12"/>
  <c r="M6073" i="12"/>
  <c r="M6074" i="12"/>
  <c r="M6075" i="12"/>
  <c r="M6076" i="12"/>
  <c r="M6077" i="12"/>
  <c r="M6078" i="12"/>
  <c r="M6079" i="12"/>
  <c r="M6080" i="12"/>
  <c r="M6081" i="12"/>
  <c r="M6082" i="12"/>
  <c r="M6083" i="12"/>
  <c r="M6084" i="12"/>
  <c r="M6085" i="12"/>
  <c r="M6086" i="12"/>
  <c r="M6087" i="12"/>
  <c r="M6088" i="12"/>
  <c r="M6089" i="12"/>
  <c r="M6090" i="12"/>
  <c r="M6091" i="12"/>
  <c r="M6092" i="12"/>
  <c r="M6093" i="12"/>
  <c r="M6094" i="12"/>
  <c r="M6095" i="12"/>
  <c r="M6096" i="12"/>
  <c r="M6097" i="12"/>
  <c r="M6098" i="12"/>
  <c r="M5861" i="12"/>
  <c r="M5862" i="12"/>
  <c r="M5863" i="12"/>
  <c r="M5864" i="12"/>
  <c r="M5865" i="12"/>
  <c r="M5866" i="12"/>
  <c r="M5867" i="12"/>
  <c r="M5868" i="12"/>
  <c r="M5869" i="12"/>
  <c r="M5870" i="12"/>
  <c r="M5871" i="12"/>
  <c r="M5872" i="12"/>
  <c r="M5873" i="12"/>
  <c r="M5874" i="12"/>
  <c r="M5875" i="12"/>
  <c r="M5876" i="12"/>
  <c r="M5877" i="12"/>
  <c r="M5878" i="12"/>
  <c r="M5879" i="12"/>
  <c r="M5880" i="12"/>
  <c r="M5881" i="12"/>
  <c r="M5882" i="12"/>
  <c r="M5883" i="12"/>
  <c r="M5884" i="12"/>
  <c r="M5885" i="12"/>
  <c r="M5886" i="12"/>
  <c r="M5887" i="12"/>
  <c r="M5888" i="12"/>
  <c r="M5889" i="12"/>
  <c r="M5890" i="12"/>
  <c r="M5891" i="12"/>
  <c r="M5892" i="12"/>
  <c r="M5893" i="12"/>
  <c r="M5894" i="12"/>
  <c r="M5895" i="12"/>
  <c r="M5896" i="12"/>
  <c r="M5897" i="12"/>
  <c r="M5898" i="12"/>
  <c r="M5899" i="12"/>
  <c r="M5900" i="12"/>
  <c r="M5901" i="12"/>
  <c r="M5902" i="12"/>
  <c r="M5903" i="12"/>
  <c r="M5904" i="12"/>
  <c r="M5905" i="12"/>
  <c r="M5906" i="12"/>
  <c r="M5907" i="12"/>
  <c r="M5908" i="12"/>
  <c r="M5909" i="12"/>
  <c r="M5910" i="12"/>
  <c r="M5911" i="12"/>
  <c r="M5912" i="12"/>
  <c r="M5913" i="12"/>
  <c r="M5914" i="12"/>
  <c r="M5915" i="12"/>
  <c r="M5916" i="12"/>
  <c r="M5917" i="12"/>
  <c r="M5918" i="12"/>
  <c r="M5919" i="12"/>
  <c r="M5920" i="12"/>
  <c r="M5921" i="12"/>
  <c r="M5922" i="12"/>
  <c r="M5923" i="12"/>
  <c r="M5924" i="12"/>
  <c r="M5925" i="12"/>
  <c r="M5926" i="12"/>
  <c r="M5927" i="12"/>
  <c r="M5928" i="12"/>
  <c r="M5929" i="12"/>
  <c r="M5930" i="12"/>
  <c r="M5931" i="12"/>
  <c r="M5932" i="12"/>
  <c r="M5933" i="12"/>
  <c r="M5934" i="12"/>
  <c r="M5935" i="12"/>
  <c r="M5936" i="12"/>
  <c r="M5937" i="12"/>
  <c r="M5938" i="12"/>
  <c r="M5939" i="12"/>
  <c r="M5940" i="12"/>
  <c r="M5941" i="12"/>
  <c r="M5942" i="12"/>
  <c r="M5943" i="12"/>
  <c r="M5944" i="12"/>
  <c r="M5945" i="12"/>
  <c r="M5946" i="12"/>
  <c r="M5947" i="12"/>
  <c r="M5948" i="12"/>
  <c r="M5949" i="12"/>
  <c r="M5950" i="12"/>
  <c r="M5951" i="12"/>
  <c r="M5952" i="12"/>
  <c r="M5953" i="12"/>
  <c r="M5954" i="12"/>
  <c r="M5955" i="12"/>
  <c r="M5956" i="12"/>
  <c r="M5957" i="12"/>
  <c r="M5958" i="12"/>
  <c r="M5960" i="12"/>
  <c r="M5961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3643" i="12"/>
  <c r="M3644" i="12"/>
  <c r="M3645" i="12"/>
  <c r="M5775" i="12"/>
  <c r="M5776" i="12"/>
  <c r="M5777" i="12"/>
  <c r="M5778" i="12"/>
  <c r="M5779" i="12"/>
  <c r="M5780" i="12"/>
  <c r="M5781" i="12"/>
  <c r="M5782" i="12"/>
  <c r="M5783" i="12"/>
  <c r="M5784" i="12"/>
  <c r="M5785" i="12"/>
  <c r="M5786" i="12"/>
  <c r="M5787" i="12"/>
  <c r="M5788" i="12"/>
  <c r="M5789" i="12"/>
  <c r="M6270" i="12"/>
  <c r="N6662" i="11" l="1"/>
  <c r="M6322" i="12"/>
  <c r="L6322" i="12"/>
  <c r="L6324" i="12" s="1"/>
  <c r="N6663" i="11" l="1"/>
  <c r="D28" i="13" l="1"/>
  <c r="C28" i="13"/>
  <c r="J40" i="13"/>
  <c r="J30" i="13"/>
  <c r="J42" i="13" l="1"/>
  <c r="I40" i="13"/>
  <c r="I30" i="13"/>
  <c r="I42" i="13" l="1"/>
  <c r="M4535" i="11" l="1"/>
  <c r="M1741" i="11"/>
  <c r="K4535" i="11"/>
  <c r="L4535" i="11"/>
  <c r="K1741" i="11"/>
  <c r="L1741" i="11"/>
  <c r="I1" i="7" l="1"/>
  <c r="M4" i="11"/>
  <c r="M5" i="11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966" i="11"/>
  <c r="M967" i="11"/>
  <c r="M968" i="11"/>
  <c r="M969" i="11"/>
  <c r="M970" i="11"/>
  <c r="M971" i="11"/>
  <c r="M972" i="11"/>
  <c r="M973" i="11"/>
  <c r="M974" i="11"/>
  <c r="M975" i="11"/>
  <c r="M976" i="11"/>
  <c r="M977" i="11"/>
  <c r="M978" i="11"/>
  <c r="M979" i="11"/>
  <c r="M980" i="11"/>
  <c r="M981" i="11"/>
  <c r="M982" i="11"/>
  <c r="M983" i="11"/>
  <c r="M984" i="11"/>
  <c r="M985" i="11"/>
  <c r="M986" i="11"/>
  <c r="M987" i="11"/>
  <c r="M988" i="11"/>
  <c r="M989" i="11"/>
  <c r="M990" i="11"/>
  <c r="M991" i="11"/>
  <c r="M992" i="11"/>
  <c r="M993" i="11"/>
  <c r="M994" i="11"/>
  <c r="M995" i="11"/>
  <c r="M996" i="11"/>
  <c r="M997" i="11"/>
  <c r="M998" i="11"/>
  <c r="M999" i="11"/>
  <c r="M1000" i="11"/>
  <c r="M1001" i="11"/>
  <c r="M1002" i="11"/>
  <c r="M1003" i="11"/>
  <c r="M1004" i="11"/>
  <c r="M1005" i="11"/>
  <c r="M1006" i="11"/>
  <c r="M1007" i="11"/>
  <c r="M1008" i="11"/>
  <c r="M1009" i="11"/>
  <c r="M1010" i="11"/>
  <c r="M1011" i="11"/>
  <c r="M1012" i="11"/>
  <c r="M1013" i="11"/>
  <c r="M1014" i="11"/>
  <c r="M1015" i="11"/>
  <c r="M1016" i="11"/>
  <c r="M1017" i="11"/>
  <c r="M1018" i="11"/>
  <c r="M1019" i="11"/>
  <c r="M1020" i="11"/>
  <c r="M1021" i="11"/>
  <c r="M1022" i="11"/>
  <c r="M1023" i="11"/>
  <c r="M1024" i="11"/>
  <c r="M1025" i="11"/>
  <c r="M1026" i="11"/>
  <c r="M1027" i="11"/>
  <c r="M1028" i="11"/>
  <c r="M1029" i="11"/>
  <c r="M1030" i="11"/>
  <c r="M1031" i="11"/>
  <c r="M1032" i="11"/>
  <c r="M1033" i="11"/>
  <c r="M1034" i="11"/>
  <c r="M1035" i="11"/>
  <c r="M1036" i="11"/>
  <c r="M1037" i="11"/>
  <c r="M1038" i="11"/>
  <c r="M1039" i="11"/>
  <c r="M1040" i="11"/>
  <c r="M1041" i="11"/>
  <c r="M1042" i="11"/>
  <c r="M1043" i="11"/>
  <c r="M1044" i="11"/>
  <c r="M1045" i="11"/>
  <c r="M1046" i="11"/>
  <c r="M1047" i="11"/>
  <c r="M1048" i="11"/>
  <c r="M1049" i="11"/>
  <c r="M1050" i="11"/>
  <c r="M1051" i="11"/>
  <c r="M1052" i="11"/>
  <c r="M1053" i="11"/>
  <c r="M1054" i="11"/>
  <c r="M1055" i="11"/>
  <c r="M1056" i="11"/>
  <c r="M1057" i="11"/>
  <c r="M1058" i="11"/>
  <c r="M1059" i="11"/>
  <c r="M1060" i="11"/>
  <c r="M1061" i="11"/>
  <c r="M1062" i="11"/>
  <c r="M1063" i="11"/>
  <c r="M1064" i="11"/>
  <c r="M1065" i="11"/>
  <c r="M1066" i="11"/>
  <c r="M1067" i="11"/>
  <c r="M1068" i="11"/>
  <c r="M1069" i="11"/>
  <c r="M1070" i="11"/>
  <c r="M1071" i="11"/>
  <c r="M1072" i="11"/>
  <c r="M1073" i="11"/>
  <c r="M1074" i="11"/>
  <c r="M1075" i="11"/>
  <c r="M1076" i="11"/>
  <c r="M1077" i="11"/>
  <c r="M1078" i="11"/>
  <c r="M1079" i="11"/>
  <c r="M1080" i="11"/>
  <c r="M1081" i="11"/>
  <c r="M1082" i="11"/>
  <c r="M1083" i="11"/>
  <c r="M1084" i="11"/>
  <c r="M1085" i="11"/>
  <c r="M1086" i="11"/>
  <c r="M1087" i="11"/>
  <c r="M1088" i="11"/>
  <c r="M1089" i="11"/>
  <c r="M1090" i="11"/>
  <c r="M1091" i="11"/>
  <c r="M1092" i="11"/>
  <c r="M1093" i="11"/>
  <c r="M1094" i="11"/>
  <c r="M1095" i="11"/>
  <c r="M1096" i="11"/>
  <c r="M1097" i="11"/>
  <c r="M1098" i="11"/>
  <c r="M1099" i="11"/>
  <c r="M1100" i="11"/>
  <c r="M1101" i="11"/>
  <c r="M1102" i="11"/>
  <c r="M1103" i="11"/>
  <c r="M1104" i="11"/>
  <c r="M1105" i="11"/>
  <c r="M1106" i="11"/>
  <c r="M1107" i="11"/>
  <c r="M1108" i="11"/>
  <c r="M1109" i="11"/>
  <c r="M1110" i="11"/>
  <c r="M1111" i="11"/>
  <c r="M1112" i="11"/>
  <c r="M1113" i="11"/>
  <c r="M1114" i="11"/>
  <c r="M1115" i="11"/>
  <c r="M1116" i="11"/>
  <c r="M1117" i="11"/>
  <c r="M1118" i="11"/>
  <c r="M1119" i="11"/>
  <c r="M1120" i="11"/>
  <c r="M1121" i="11"/>
  <c r="M1122" i="11"/>
  <c r="M1123" i="11"/>
  <c r="M1124" i="11"/>
  <c r="M1125" i="11"/>
  <c r="M1126" i="11"/>
  <c r="M1127" i="11"/>
  <c r="M1128" i="11"/>
  <c r="M1129" i="11"/>
  <c r="M1130" i="11"/>
  <c r="M1131" i="11"/>
  <c r="M1132" i="11"/>
  <c r="M1133" i="11"/>
  <c r="M1134" i="11"/>
  <c r="M1135" i="11"/>
  <c r="M1136" i="11"/>
  <c r="M1137" i="11"/>
  <c r="M1138" i="11"/>
  <c r="M1139" i="11"/>
  <c r="M1140" i="11"/>
  <c r="M1141" i="11"/>
  <c r="M1142" i="11"/>
  <c r="M1143" i="11"/>
  <c r="M1144" i="11"/>
  <c r="M1145" i="11"/>
  <c r="M1146" i="11"/>
  <c r="M1147" i="11"/>
  <c r="M1148" i="11"/>
  <c r="M1149" i="11"/>
  <c r="M1150" i="11"/>
  <c r="M1151" i="11"/>
  <c r="M1152" i="11"/>
  <c r="M1153" i="11"/>
  <c r="M1154" i="11"/>
  <c r="M1155" i="11"/>
  <c r="M1156" i="11"/>
  <c r="M1157" i="11"/>
  <c r="M1158" i="11"/>
  <c r="M1159" i="11"/>
  <c r="M1160" i="11"/>
  <c r="M1161" i="11"/>
  <c r="M1162" i="11"/>
  <c r="M1163" i="11"/>
  <c r="M1164" i="11"/>
  <c r="M1165" i="11"/>
  <c r="M1166" i="11"/>
  <c r="M1167" i="11"/>
  <c r="M1168" i="11"/>
  <c r="M1169" i="11"/>
  <c r="M1170" i="11"/>
  <c r="M1171" i="11"/>
  <c r="M1172" i="11"/>
  <c r="M1173" i="11"/>
  <c r="M1174" i="11"/>
  <c r="M1175" i="11"/>
  <c r="M1176" i="11"/>
  <c r="M1177" i="11"/>
  <c r="M1178" i="11"/>
  <c r="M1179" i="11"/>
  <c r="M1180" i="11"/>
  <c r="M1181" i="11"/>
  <c r="M1182" i="11"/>
  <c r="M1183" i="11"/>
  <c r="M1184" i="11"/>
  <c r="M1185" i="11"/>
  <c r="M1186" i="11"/>
  <c r="M1187" i="11"/>
  <c r="M1188" i="11"/>
  <c r="M1189" i="11"/>
  <c r="M1190" i="11"/>
  <c r="M1191" i="11"/>
  <c r="M1192" i="11"/>
  <c r="M1193" i="11"/>
  <c r="M1194" i="11"/>
  <c r="M1195" i="11"/>
  <c r="M1196" i="11"/>
  <c r="M1197" i="11"/>
  <c r="M1198" i="11"/>
  <c r="M1199" i="11"/>
  <c r="M1200" i="11"/>
  <c r="M1201" i="11"/>
  <c r="M1202" i="11"/>
  <c r="M1203" i="11"/>
  <c r="M1204" i="11"/>
  <c r="M1205" i="11"/>
  <c r="M1206" i="11"/>
  <c r="M1207" i="11"/>
  <c r="M1208" i="11"/>
  <c r="M1209" i="11"/>
  <c r="M1210" i="11"/>
  <c r="M1211" i="11"/>
  <c r="M1212" i="11"/>
  <c r="M1213" i="11"/>
  <c r="M1214" i="11"/>
  <c r="M1215" i="11"/>
  <c r="M1216" i="11"/>
  <c r="M1217" i="11"/>
  <c r="M1218" i="11"/>
  <c r="M1219" i="11"/>
  <c r="M1220" i="11"/>
  <c r="M1221" i="11"/>
  <c r="M1222" i="11"/>
  <c r="M1223" i="11"/>
  <c r="M1224" i="11"/>
  <c r="M1225" i="11"/>
  <c r="M1226" i="11"/>
  <c r="M1227" i="11"/>
  <c r="M1228" i="11"/>
  <c r="M1229" i="11"/>
  <c r="M1230" i="11"/>
  <c r="M1231" i="11"/>
  <c r="M1232" i="11"/>
  <c r="M1233" i="11"/>
  <c r="M1234" i="11"/>
  <c r="M1235" i="11"/>
  <c r="M1236" i="11"/>
  <c r="M1237" i="11"/>
  <c r="M1238" i="11"/>
  <c r="M1239" i="11"/>
  <c r="M1240" i="11"/>
  <c r="M1241" i="11"/>
  <c r="M1242" i="11"/>
  <c r="M1243" i="11"/>
  <c r="M1244" i="11"/>
  <c r="M1245" i="11"/>
  <c r="M1246" i="11"/>
  <c r="M1247" i="11"/>
  <c r="M1248" i="11"/>
  <c r="M1249" i="11"/>
  <c r="M1250" i="11"/>
  <c r="M1251" i="11"/>
  <c r="M1252" i="11"/>
  <c r="M1253" i="11"/>
  <c r="M1254" i="11"/>
  <c r="M1255" i="11"/>
  <c r="M1256" i="11"/>
  <c r="M1257" i="11"/>
  <c r="M1258" i="11"/>
  <c r="M1259" i="11"/>
  <c r="M1260" i="11"/>
  <c r="M1261" i="11"/>
  <c r="M1262" i="11"/>
  <c r="M1263" i="11"/>
  <c r="M1264" i="11"/>
  <c r="M1265" i="11"/>
  <c r="M1266" i="11"/>
  <c r="M1267" i="11"/>
  <c r="M1268" i="11"/>
  <c r="M1269" i="11"/>
  <c r="M1270" i="11"/>
  <c r="M1271" i="11"/>
  <c r="M1272" i="11"/>
  <c r="M1273" i="11"/>
  <c r="M1274" i="11"/>
  <c r="M1275" i="11"/>
  <c r="M1276" i="11"/>
  <c r="M1277" i="11"/>
  <c r="M1278" i="11"/>
  <c r="M1279" i="11"/>
  <c r="M1280" i="11"/>
  <c r="M1281" i="11"/>
  <c r="M1282" i="11"/>
  <c r="M1283" i="11"/>
  <c r="M1284" i="11"/>
  <c r="M1285" i="11"/>
  <c r="M1286" i="11"/>
  <c r="M1287" i="11"/>
  <c r="M1288" i="11"/>
  <c r="M1289" i="11"/>
  <c r="M1290" i="11"/>
  <c r="M1291" i="11"/>
  <c r="M1292" i="11"/>
  <c r="M1293" i="11"/>
  <c r="M1294" i="11"/>
  <c r="M1295" i="11"/>
  <c r="M1296" i="11"/>
  <c r="M1297" i="11"/>
  <c r="M1298" i="11"/>
  <c r="M1299" i="11"/>
  <c r="M1300" i="11"/>
  <c r="M1301" i="11"/>
  <c r="M1302" i="11"/>
  <c r="M1303" i="11"/>
  <c r="M1304" i="11"/>
  <c r="M1305" i="11"/>
  <c r="M1306" i="11"/>
  <c r="M1307" i="11"/>
  <c r="M1308" i="11"/>
  <c r="M1309" i="11"/>
  <c r="M1310" i="11"/>
  <c r="M1311" i="11"/>
  <c r="M1312" i="11"/>
  <c r="M1313" i="11"/>
  <c r="M1314" i="11"/>
  <c r="M1315" i="11"/>
  <c r="M1316" i="11"/>
  <c r="M1317" i="11"/>
  <c r="M1318" i="11"/>
  <c r="M1319" i="11"/>
  <c r="M1320" i="11"/>
  <c r="M1321" i="11"/>
  <c r="M1322" i="11"/>
  <c r="M1323" i="11"/>
  <c r="M1324" i="11"/>
  <c r="M1325" i="11"/>
  <c r="M1326" i="11"/>
  <c r="M1327" i="11"/>
  <c r="M1328" i="11"/>
  <c r="M1329" i="11"/>
  <c r="M1330" i="11"/>
  <c r="M1331" i="11"/>
  <c r="M1332" i="11"/>
  <c r="M1333" i="11"/>
  <c r="M1334" i="11"/>
  <c r="M1335" i="11"/>
  <c r="M1336" i="11"/>
  <c r="M1337" i="11"/>
  <c r="M1338" i="11"/>
  <c r="M1339" i="11"/>
  <c r="M1340" i="11"/>
  <c r="M1341" i="11"/>
  <c r="M1342" i="11"/>
  <c r="M1343" i="11"/>
  <c r="M1344" i="11"/>
  <c r="M1345" i="11"/>
  <c r="M1346" i="11"/>
  <c r="M1347" i="11"/>
  <c r="M1348" i="11"/>
  <c r="M1349" i="11"/>
  <c r="M1350" i="11"/>
  <c r="M1351" i="11"/>
  <c r="M1352" i="11"/>
  <c r="M1353" i="11"/>
  <c r="M1354" i="11"/>
  <c r="M1355" i="11"/>
  <c r="M1356" i="11"/>
  <c r="M1357" i="11"/>
  <c r="M1358" i="11"/>
  <c r="M1359" i="11"/>
  <c r="M1360" i="11"/>
  <c r="M1361" i="11"/>
  <c r="M1362" i="11"/>
  <c r="M1363" i="11"/>
  <c r="M1364" i="11"/>
  <c r="M1365" i="11"/>
  <c r="M1366" i="11"/>
  <c r="M1367" i="11"/>
  <c r="M1368" i="11"/>
  <c r="M1369" i="11"/>
  <c r="M1370" i="11"/>
  <c r="M1371" i="11"/>
  <c r="M1372" i="11"/>
  <c r="M1373" i="11"/>
  <c r="M1374" i="11"/>
  <c r="M1375" i="11"/>
  <c r="M1376" i="11"/>
  <c r="M1377" i="11"/>
  <c r="M1378" i="11"/>
  <c r="M1379" i="11"/>
  <c r="M1380" i="11"/>
  <c r="M1381" i="11"/>
  <c r="M1382" i="11"/>
  <c r="M1383" i="11"/>
  <c r="M1384" i="11"/>
  <c r="M1385" i="11"/>
  <c r="M1386" i="11"/>
  <c r="M1387" i="11"/>
  <c r="M1388" i="11"/>
  <c r="M1389" i="11"/>
  <c r="M1390" i="11"/>
  <c r="M1391" i="11"/>
  <c r="M1392" i="11"/>
  <c r="M1393" i="11"/>
  <c r="M1394" i="11"/>
  <c r="M1395" i="11"/>
  <c r="M1396" i="11"/>
  <c r="M1397" i="11"/>
  <c r="M1398" i="11"/>
  <c r="M1399" i="11"/>
  <c r="M1400" i="11"/>
  <c r="M1401" i="11"/>
  <c r="M1402" i="11"/>
  <c r="M1403" i="11"/>
  <c r="M1404" i="11"/>
  <c r="M1405" i="11"/>
  <c r="M1406" i="11"/>
  <c r="M1407" i="11"/>
  <c r="M1408" i="11"/>
  <c r="M1409" i="11"/>
  <c r="M1410" i="11"/>
  <c r="M1411" i="11"/>
  <c r="M1412" i="11"/>
  <c r="M1413" i="11"/>
  <c r="M1414" i="11"/>
  <c r="M1415" i="11"/>
  <c r="M1416" i="11"/>
  <c r="M1417" i="11"/>
  <c r="M1418" i="11"/>
  <c r="M1419" i="11"/>
  <c r="M1420" i="11"/>
  <c r="M1421" i="11"/>
  <c r="M1422" i="11"/>
  <c r="M1423" i="11"/>
  <c r="M1424" i="11"/>
  <c r="M1425" i="11"/>
  <c r="M1426" i="11"/>
  <c r="M1427" i="11"/>
  <c r="M1428" i="11"/>
  <c r="M1429" i="11"/>
  <c r="M1430" i="11"/>
  <c r="M1431" i="11"/>
  <c r="M1432" i="11"/>
  <c r="M1433" i="11"/>
  <c r="M1434" i="11"/>
  <c r="M1435" i="11"/>
  <c r="M1436" i="11"/>
  <c r="M1437" i="11"/>
  <c r="M1438" i="11"/>
  <c r="M1439" i="11"/>
  <c r="M1440" i="11"/>
  <c r="M1441" i="11"/>
  <c r="M1442" i="11"/>
  <c r="M1443" i="11"/>
  <c r="M1444" i="11"/>
  <c r="M1445" i="11"/>
  <c r="M1446" i="11"/>
  <c r="M1447" i="11"/>
  <c r="M1448" i="11"/>
  <c r="M1449" i="11"/>
  <c r="M1450" i="11"/>
  <c r="M1451" i="11"/>
  <c r="M1452" i="11"/>
  <c r="M1453" i="11"/>
  <c r="M1454" i="11"/>
  <c r="M1455" i="11"/>
  <c r="M1456" i="11"/>
  <c r="M1457" i="11"/>
  <c r="M1458" i="11"/>
  <c r="M1459" i="11"/>
  <c r="M1460" i="11"/>
  <c r="M1461" i="11"/>
  <c r="M1462" i="11"/>
  <c r="M1463" i="11"/>
  <c r="M1464" i="11"/>
  <c r="M1465" i="11"/>
  <c r="M1466" i="11"/>
  <c r="M1467" i="11"/>
  <c r="M1468" i="11"/>
  <c r="M1469" i="11"/>
  <c r="M1470" i="11"/>
  <c r="M1471" i="11"/>
  <c r="M1472" i="11"/>
  <c r="M1473" i="11"/>
  <c r="M1474" i="11"/>
  <c r="M1475" i="11"/>
  <c r="M1476" i="11"/>
  <c r="M1477" i="11"/>
  <c r="M1478" i="11"/>
  <c r="M1479" i="11"/>
  <c r="M1480" i="11"/>
  <c r="M1481" i="11"/>
  <c r="M1482" i="11"/>
  <c r="M1483" i="11"/>
  <c r="M1484" i="11"/>
  <c r="M1485" i="11"/>
  <c r="M1486" i="11"/>
  <c r="M1487" i="11"/>
  <c r="M1488" i="11"/>
  <c r="M1489" i="11"/>
  <c r="M1490" i="11"/>
  <c r="M1491" i="11"/>
  <c r="M1492" i="11"/>
  <c r="M1493" i="11"/>
  <c r="M1494" i="11"/>
  <c r="M1495" i="11"/>
  <c r="M1496" i="11"/>
  <c r="M1497" i="11"/>
  <c r="M1498" i="11"/>
  <c r="M1499" i="11"/>
  <c r="M1500" i="11"/>
  <c r="M1501" i="11"/>
  <c r="M1502" i="11"/>
  <c r="M1503" i="11"/>
  <c r="M1504" i="11"/>
  <c r="M1505" i="11"/>
  <c r="M1506" i="11"/>
  <c r="M1507" i="11"/>
  <c r="M1508" i="11"/>
  <c r="M1509" i="11"/>
  <c r="M1510" i="11"/>
  <c r="M1511" i="11"/>
  <c r="M1512" i="11"/>
  <c r="M1513" i="11"/>
  <c r="M1514" i="11"/>
  <c r="M1515" i="11"/>
  <c r="M1516" i="11"/>
  <c r="M1517" i="11"/>
  <c r="M1518" i="11"/>
  <c r="M1519" i="11"/>
  <c r="M1520" i="11"/>
  <c r="M1521" i="11"/>
  <c r="M1522" i="11"/>
  <c r="M1523" i="11"/>
  <c r="M1524" i="11"/>
  <c r="M1525" i="11"/>
  <c r="M1526" i="11"/>
  <c r="M1527" i="11"/>
  <c r="M1528" i="11"/>
  <c r="M1529" i="11"/>
  <c r="M1530" i="11"/>
  <c r="M1531" i="11"/>
  <c r="M1532" i="11"/>
  <c r="M1533" i="11"/>
  <c r="M1534" i="11"/>
  <c r="M1535" i="11"/>
  <c r="M1536" i="11"/>
  <c r="M1537" i="11"/>
  <c r="M1538" i="11"/>
  <c r="M1539" i="11"/>
  <c r="M1540" i="11"/>
  <c r="M1541" i="11"/>
  <c r="M1542" i="11"/>
  <c r="M1543" i="11"/>
  <c r="M1544" i="11"/>
  <c r="M1545" i="11"/>
  <c r="M1546" i="11"/>
  <c r="M1547" i="11"/>
  <c r="M1548" i="11"/>
  <c r="M1549" i="11"/>
  <c r="M1550" i="11"/>
  <c r="M1551" i="11"/>
  <c r="M1552" i="11"/>
  <c r="M1553" i="11"/>
  <c r="M1554" i="11"/>
  <c r="M1555" i="11"/>
  <c r="M1556" i="11"/>
  <c r="M1557" i="11"/>
  <c r="M1558" i="11"/>
  <c r="M1559" i="11"/>
  <c r="M1560" i="11"/>
  <c r="M1561" i="11"/>
  <c r="M1562" i="11"/>
  <c r="M1563" i="11"/>
  <c r="M1564" i="11"/>
  <c r="M1565" i="11"/>
  <c r="M1566" i="11"/>
  <c r="M1567" i="11"/>
  <c r="M1568" i="11"/>
  <c r="M1569" i="11"/>
  <c r="M1570" i="11"/>
  <c r="M1571" i="11"/>
  <c r="M1572" i="11"/>
  <c r="M1573" i="11"/>
  <c r="M1574" i="11"/>
  <c r="M1575" i="11"/>
  <c r="M1576" i="11"/>
  <c r="M1577" i="11"/>
  <c r="M1578" i="11"/>
  <c r="M1579" i="11"/>
  <c r="M1580" i="11"/>
  <c r="M1581" i="11"/>
  <c r="M1582" i="11"/>
  <c r="M1583" i="11"/>
  <c r="M1584" i="11"/>
  <c r="M1585" i="11"/>
  <c r="M1586" i="11"/>
  <c r="M1587" i="11"/>
  <c r="M1588" i="11"/>
  <c r="M1589" i="11"/>
  <c r="M1590" i="11"/>
  <c r="M1591" i="11"/>
  <c r="M1592" i="11"/>
  <c r="M1593" i="11"/>
  <c r="M1594" i="11"/>
  <c r="M1595" i="11"/>
  <c r="M1596" i="11"/>
  <c r="M1597" i="11"/>
  <c r="M1598" i="11"/>
  <c r="M1599" i="11"/>
  <c r="M1600" i="11"/>
  <c r="M1601" i="11"/>
  <c r="M1602" i="11"/>
  <c r="M1603" i="11"/>
  <c r="M1604" i="11"/>
  <c r="M1605" i="11"/>
  <c r="M1606" i="11"/>
  <c r="M1607" i="11"/>
  <c r="M1608" i="11"/>
  <c r="M1609" i="11"/>
  <c r="M1610" i="11"/>
  <c r="M1611" i="11"/>
  <c r="M1612" i="11"/>
  <c r="M1613" i="11"/>
  <c r="M1614" i="11"/>
  <c r="M1615" i="11"/>
  <c r="M1616" i="11"/>
  <c r="M1617" i="11"/>
  <c r="M1618" i="11"/>
  <c r="M1619" i="11"/>
  <c r="M1620" i="11"/>
  <c r="M1621" i="11"/>
  <c r="M1622" i="11"/>
  <c r="M1623" i="11"/>
  <c r="M1624" i="11"/>
  <c r="M1625" i="11"/>
  <c r="M1626" i="11"/>
  <c r="M1627" i="11"/>
  <c r="M1628" i="11"/>
  <c r="M1629" i="11"/>
  <c r="M1630" i="11"/>
  <c r="M1631" i="11"/>
  <c r="M1632" i="11"/>
  <c r="M1633" i="11"/>
  <c r="M1634" i="11"/>
  <c r="M1635" i="11"/>
  <c r="M1636" i="11"/>
  <c r="M1637" i="11"/>
  <c r="M1638" i="11"/>
  <c r="M1639" i="11"/>
  <c r="M1640" i="11"/>
  <c r="M1641" i="11"/>
  <c r="M1642" i="11"/>
  <c r="M1643" i="11"/>
  <c r="M1644" i="11"/>
  <c r="M1645" i="11"/>
  <c r="M1646" i="11"/>
  <c r="M1647" i="11"/>
  <c r="M1648" i="11"/>
  <c r="M1649" i="11"/>
  <c r="M1650" i="11"/>
  <c r="M1651" i="11"/>
  <c r="M1652" i="11"/>
  <c r="M1653" i="11"/>
  <c r="M1654" i="11"/>
  <c r="M1655" i="11"/>
  <c r="M1656" i="11"/>
  <c r="M1657" i="11"/>
  <c r="M1658" i="11"/>
  <c r="M1659" i="11"/>
  <c r="M1660" i="11"/>
  <c r="M1661" i="11"/>
  <c r="M1662" i="11"/>
  <c r="M1663" i="11"/>
  <c r="M1664" i="11"/>
  <c r="M1665" i="11"/>
  <c r="M1666" i="11"/>
  <c r="M1667" i="11"/>
  <c r="M1668" i="11"/>
  <c r="M1669" i="11"/>
  <c r="M1670" i="11"/>
  <c r="M1671" i="11"/>
  <c r="M1672" i="11"/>
  <c r="M1673" i="11"/>
  <c r="M1674" i="11"/>
  <c r="M1675" i="11"/>
  <c r="M1676" i="11"/>
  <c r="M1677" i="11"/>
  <c r="M1678" i="11"/>
  <c r="M1679" i="11"/>
  <c r="M1680" i="11"/>
  <c r="M1681" i="11"/>
  <c r="M1682" i="11"/>
  <c r="M1683" i="11"/>
  <c r="M1684" i="11"/>
  <c r="M1685" i="11"/>
  <c r="M1686" i="11"/>
  <c r="M1687" i="11"/>
  <c r="M1688" i="11"/>
  <c r="M1689" i="11"/>
  <c r="M1690" i="11"/>
  <c r="M1691" i="11"/>
  <c r="M1692" i="11"/>
  <c r="M1693" i="11"/>
  <c r="M1694" i="11"/>
  <c r="M1695" i="11"/>
  <c r="M1696" i="11"/>
  <c r="M1697" i="11"/>
  <c r="M1698" i="11"/>
  <c r="M1699" i="11"/>
  <c r="M1700" i="11"/>
  <c r="M1701" i="11"/>
  <c r="M1702" i="11"/>
  <c r="M1703" i="11"/>
  <c r="M1704" i="11"/>
  <c r="M1705" i="11"/>
  <c r="M1706" i="11"/>
  <c r="M1707" i="11"/>
  <c r="M1708" i="11"/>
  <c r="M1709" i="11"/>
  <c r="M1710" i="11"/>
  <c r="M1711" i="11"/>
  <c r="M1712" i="11"/>
  <c r="M1713" i="11"/>
  <c r="M1714" i="11"/>
  <c r="M1715" i="11"/>
  <c r="M1716" i="11"/>
  <c r="M1717" i="11"/>
  <c r="M1718" i="11"/>
  <c r="M1719" i="11"/>
  <c r="M1720" i="11"/>
  <c r="M1721" i="11"/>
  <c r="M1722" i="11"/>
  <c r="M1723" i="11"/>
  <c r="M1724" i="11"/>
  <c r="M1725" i="11"/>
  <c r="M1726" i="11"/>
  <c r="M1727" i="11"/>
  <c r="M1728" i="11"/>
  <c r="M1729" i="11"/>
  <c r="M1730" i="11"/>
  <c r="M1731" i="11"/>
  <c r="M1732" i="11"/>
  <c r="M1733" i="11"/>
  <c r="M1734" i="11"/>
  <c r="M1735" i="11"/>
  <c r="M1736" i="11"/>
  <c r="M1737" i="11"/>
  <c r="M1738" i="11"/>
  <c r="M1739" i="11"/>
  <c r="M1740" i="11"/>
  <c r="M1742" i="11"/>
  <c r="M1743" i="11"/>
  <c r="M1744" i="11"/>
  <c r="M1745" i="11"/>
  <c r="M1746" i="11"/>
  <c r="M1747" i="11"/>
  <c r="M1748" i="11"/>
  <c r="M1749" i="11"/>
  <c r="M1750" i="11"/>
  <c r="M1751" i="11"/>
  <c r="M1752" i="11"/>
  <c r="M1753" i="11"/>
  <c r="M1754" i="11"/>
  <c r="M1755" i="11"/>
  <c r="M1756" i="11"/>
  <c r="M1757" i="11"/>
  <c r="M1758" i="11"/>
  <c r="M1759" i="11"/>
  <c r="M1760" i="11"/>
  <c r="M1761" i="11"/>
  <c r="M1762" i="11"/>
  <c r="M1763" i="11"/>
  <c r="M1764" i="11"/>
  <c r="M1765" i="11"/>
  <c r="M1766" i="11"/>
  <c r="M1767" i="11"/>
  <c r="M1768" i="11"/>
  <c r="M1769" i="11"/>
  <c r="M1770" i="11"/>
  <c r="M1771" i="11"/>
  <c r="M1772" i="11"/>
  <c r="M1773" i="11"/>
  <c r="M1774" i="11"/>
  <c r="M1775" i="11"/>
  <c r="M1776" i="11"/>
  <c r="M1777" i="11"/>
  <c r="M1778" i="11"/>
  <c r="M1779" i="11"/>
  <c r="M1780" i="11"/>
  <c r="M1781" i="11"/>
  <c r="M1782" i="11"/>
  <c r="M1783" i="11"/>
  <c r="M1784" i="11"/>
  <c r="M1785" i="11"/>
  <c r="M1786" i="11"/>
  <c r="M1787" i="11"/>
  <c r="M1788" i="11"/>
  <c r="M1789" i="11"/>
  <c r="M1790" i="11"/>
  <c r="M1791" i="11"/>
  <c r="M1792" i="11"/>
  <c r="M1793" i="11"/>
  <c r="M1794" i="11"/>
  <c r="M1795" i="11"/>
  <c r="M1796" i="11"/>
  <c r="M1797" i="11"/>
  <c r="M1798" i="11"/>
  <c r="M1799" i="11"/>
  <c r="M1800" i="11"/>
  <c r="M1801" i="11"/>
  <c r="M1802" i="11"/>
  <c r="M1803" i="11"/>
  <c r="M1804" i="11"/>
  <c r="M1805" i="11"/>
  <c r="M1806" i="11"/>
  <c r="M1807" i="11"/>
  <c r="M1808" i="11"/>
  <c r="M1809" i="11"/>
  <c r="M1810" i="11"/>
  <c r="M1811" i="11"/>
  <c r="M1812" i="11"/>
  <c r="M1813" i="11"/>
  <c r="M1814" i="11"/>
  <c r="M1815" i="11"/>
  <c r="M1816" i="11"/>
  <c r="M1817" i="11"/>
  <c r="M1818" i="11"/>
  <c r="M1819" i="11"/>
  <c r="M1820" i="11"/>
  <c r="M1821" i="11"/>
  <c r="M1822" i="11"/>
  <c r="M1823" i="11"/>
  <c r="M1824" i="11"/>
  <c r="M1825" i="11"/>
  <c r="M1826" i="11"/>
  <c r="M1827" i="11"/>
  <c r="M1828" i="11"/>
  <c r="M1829" i="11"/>
  <c r="M1830" i="11"/>
  <c r="M1831" i="11"/>
  <c r="M1832" i="11"/>
  <c r="M1833" i="11"/>
  <c r="M1834" i="11"/>
  <c r="M1835" i="11"/>
  <c r="M1836" i="11"/>
  <c r="M1837" i="11"/>
  <c r="M1838" i="11"/>
  <c r="M1839" i="11"/>
  <c r="M1840" i="11"/>
  <c r="M1841" i="11"/>
  <c r="M1842" i="11"/>
  <c r="M1843" i="11"/>
  <c r="M1844" i="11"/>
  <c r="M1845" i="11"/>
  <c r="M1846" i="11"/>
  <c r="M1847" i="11"/>
  <c r="M1848" i="11"/>
  <c r="M1849" i="11"/>
  <c r="M1850" i="11"/>
  <c r="M1851" i="11"/>
  <c r="M1852" i="11"/>
  <c r="M1853" i="11"/>
  <c r="M1854" i="11"/>
  <c r="M1855" i="11"/>
  <c r="M1856" i="11"/>
  <c r="M1857" i="11"/>
  <c r="M1858" i="11"/>
  <c r="M1859" i="11"/>
  <c r="M1860" i="11"/>
  <c r="M1861" i="11"/>
  <c r="M1862" i="11"/>
  <c r="M1863" i="11"/>
  <c r="M1864" i="11"/>
  <c r="M1865" i="11"/>
  <c r="M1866" i="11"/>
  <c r="M1867" i="11"/>
  <c r="M1868" i="11"/>
  <c r="M1869" i="11"/>
  <c r="M1870" i="11"/>
  <c r="M1871" i="11"/>
  <c r="M1872" i="11"/>
  <c r="M1873" i="11"/>
  <c r="M1874" i="11"/>
  <c r="M1875" i="11"/>
  <c r="M1876" i="11"/>
  <c r="M1877" i="11"/>
  <c r="M1878" i="11"/>
  <c r="M1879" i="11"/>
  <c r="M1880" i="11"/>
  <c r="M1881" i="11"/>
  <c r="M1882" i="11"/>
  <c r="M1883" i="11"/>
  <c r="M1884" i="11"/>
  <c r="M1885" i="11"/>
  <c r="M1886" i="11"/>
  <c r="M1887" i="11"/>
  <c r="M1888" i="11"/>
  <c r="M1889" i="11"/>
  <c r="M1890" i="11"/>
  <c r="M1891" i="11"/>
  <c r="M1892" i="11"/>
  <c r="M1893" i="11"/>
  <c r="M1894" i="11"/>
  <c r="M1895" i="11"/>
  <c r="M1896" i="11"/>
  <c r="M1897" i="11"/>
  <c r="M1898" i="11"/>
  <c r="M1899" i="11"/>
  <c r="M1900" i="11"/>
  <c r="M1901" i="11"/>
  <c r="M1902" i="11"/>
  <c r="M1903" i="11"/>
  <c r="M1904" i="11"/>
  <c r="M1905" i="11"/>
  <c r="M1906" i="11"/>
  <c r="M1907" i="11"/>
  <c r="M1908" i="11"/>
  <c r="M1909" i="11"/>
  <c r="M1910" i="11"/>
  <c r="M1911" i="11"/>
  <c r="M1912" i="11"/>
  <c r="M1913" i="11"/>
  <c r="M1914" i="11"/>
  <c r="M1915" i="11"/>
  <c r="M1916" i="11"/>
  <c r="M1917" i="11"/>
  <c r="M1918" i="11"/>
  <c r="M1919" i="11"/>
  <c r="M1920" i="11"/>
  <c r="M1921" i="11"/>
  <c r="M1922" i="11"/>
  <c r="M1923" i="11"/>
  <c r="M1924" i="11"/>
  <c r="M1925" i="11"/>
  <c r="M1926" i="11"/>
  <c r="M1927" i="11"/>
  <c r="M1928" i="11"/>
  <c r="M1929" i="11"/>
  <c r="M1930" i="11"/>
  <c r="M1931" i="11"/>
  <c r="M1932" i="11"/>
  <c r="M1933" i="11"/>
  <c r="M1934" i="11"/>
  <c r="M1935" i="11"/>
  <c r="M1936" i="11"/>
  <c r="M1937" i="11"/>
  <c r="M1938" i="11"/>
  <c r="M1939" i="11"/>
  <c r="M1940" i="11"/>
  <c r="M1941" i="11"/>
  <c r="M1942" i="11"/>
  <c r="M1943" i="11"/>
  <c r="M1944" i="11"/>
  <c r="M1945" i="11"/>
  <c r="M1946" i="11"/>
  <c r="M1947" i="11"/>
  <c r="M1948" i="11"/>
  <c r="M1949" i="11"/>
  <c r="M1950" i="11"/>
  <c r="M1951" i="11"/>
  <c r="M1952" i="11"/>
  <c r="M1953" i="11"/>
  <c r="M1954" i="11"/>
  <c r="M1955" i="11"/>
  <c r="M1956" i="11"/>
  <c r="M1957" i="11"/>
  <c r="M1958" i="11"/>
  <c r="M1959" i="11"/>
  <c r="M1960" i="11"/>
  <c r="M1961" i="11"/>
  <c r="M1962" i="11"/>
  <c r="M1963" i="11"/>
  <c r="M1964" i="11"/>
  <c r="M1965" i="11"/>
  <c r="M1966" i="11"/>
  <c r="M1967" i="11"/>
  <c r="M1968" i="11"/>
  <c r="M1969" i="11"/>
  <c r="M1970" i="11"/>
  <c r="M1971" i="11"/>
  <c r="M1972" i="11"/>
  <c r="M1973" i="11"/>
  <c r="M1974" i="11"/>
  <c r="M1975" i="11"/>
  <c r="M1976" i="11"/>
  <c r="M1977" i="11"/>
  <c r="M1978" i="11"/>
  <c r="M1979" i="11"/>
  <c r="M1980" i="11"/>
  <c r="M1981" i="11"/>
  <c r="M1982" i="11"/>
  <c r="M1983" i="11"/>
  <c r="M1984" i="11"/>
  <c r="M1985" i="11"/>
  <c r="M1986" i="11"/>
  <c r="M1987" i="11"/>
  <c r="M1988" i="11"/>
  <c r="M1989" i="11"/>
  <c r="M1990" i="11"/>
  <c r="M1991" i="11"/>
  <c r="M1992" i="11"/>
  <c r="M1993" i="11"/>
  <c r="M1994" i="11"/>
  <c r="M1995" i="11"/>
  <c r="M1996" i="11"/>
  <c r="M1997" i="11"/>
  <c r="M1998" i="11"/>
  <c r="M1999" i="11"/>
  <c r="M2000" i="11"/>
  <c r="M2001" i="11"/>
  <c r="M2002" i="11"/>
  <c r="M2003" i="11"/>
  <c r="M2004" i="11"/>
  <c r="M2005" i="11"/>
  <c r="M2006" i="11"/>
  <c r="M2007" i="11"/>
  <c r="M2008" i="11"/>
  <c r="M2009" i="11"/>
  <c r="M2010" i="11"/>
  <c r="M2011" i="11"/>
  <c r="M2012" i="11"/>
  <c r="M2013" i="11"/>
  <c r="M2014" i="11"/>
  <c r="M2015" i="11"/>
  <c r="M2016" i="11"/>
  <c r="M2017" i="11"/>
  <c r="M2018" i="11"/>
  <c r="M2019" i="11"/>
  <c r="M2020" i="11"/>
  <c r="M2021" i="11"/>
  <c r="M2022" i="11"/>
  <c r="M2023" i="11"/>
  <c r="M2024" i="11"/>
  <c r="M2025" i="11"/>
  <c r="M2026" i="11"/>
  <c r="M2027" i="11"/>
  <c r="M2028" i="11"/>
  <c r="M2029" i="11"/>
  <c r="M2030" i="11"/>
  <c r="M2031" i="11"/>
  <c r="M2032" i="11"/>
  <c r="M2033" i="11"/>
  <c r="M2034" i="11"/>
  <c r="M2035" i="11"/>
  <c r="M2036" i="11"/>
  <c r="M2037" i="11"/>
  <c r="M2038" i="11"/>
  <c r="M2039" i="11"/>
  <c r="M2040" i="11"/>
  <c r="M2041" i="11"/>
  <c r="M2042" i="11"/>
  <c r="M2043" i="11"/>
  <c r="M2044" i="11"/>
  <c r="M2045" i="11"/>
  <c r="M2046" i="11"/>
  <c r="M2047" i="11"/>
  <c r="M2048" i="11"/>
  <c r="M2049" i="11"/>
  <c r="M2050" i="11"/>
  <c r="M2051" i="11"/>
  <c r="M2052" i="11"/>
  <c r="M2053" i="11"/>
  <c r="M2054" i="11"/>
  <c r="M2055" i="11"/>
  <c r="M2056" i="11"/>
  <c r="M2057" i="11"/>
  <c r="M2058" i="11"/>
  <c r="M2059" i="11"/>
  <c r="M2060" i="11"/>
  <c r="M2061" i="11"/>
  <c r="M2062" i="11"/>
  <c r="M2063" i="11"/>
  <c r="M2064" i="11"/>
  <c r="M2065" i="11"/>
  <c r="M2066" i="11"/>
  <c r="M2067" i="11"/>
  <c r="M2068" i="11"/>
  <c r="M2069" i="11"/>
  <c r="M2070" i="11"/>
  <c r="M2071" i="11"/>
  <c r="M2072" i="11"/>
  <c r="M2073" i="11"/>
  <c r="M2074" i="11"/>
  <c r="M2075" i="11"/>
  <c r="M2076" i="11"/>
  <c r="M2077" i="11"/>
  <c r="M2078" i="11"/>
  <c r="M2079" i="11"/>
  <c r="M2080" i="11"/>
  <c r="M2081" i="11"/>
  <c r="M2082" i="11"/>
  <c r="M2083" i="11"/>
  <c r="M2084" i="11"/>
  <c r="M2085" i="11"/>
  <c r="M2086" i="11"/>
  <c r="M2087" i="11"/>
  <c r="M2088" i="11"/>
  <c r="M2089" i="11"/>
  <c r="M2090" i="11"/>
  <c r="M2091" i="11"/>
  <c r="M2092" i="11"/>
  <c r="M2093" i="11"/>
  <c r="M2094" i="11"/>
  <c r="M2095" i="11"/>
  <c r="M2096" i="11"/>
  <c r="M2097" i="11"/>
  <c r="M2098" i="11"/>
  <c r="M2099" i="11"/>
  <c r="M2100" i="11"/>
  <c r="M2101" i="11"/>
  <c r="M2102" i="11"/>
  <c r="M2103" i="11"/>
  <c r="M2104" i="11"/>
  <c r="M2105" i="11"/>
  <c r="M2106" i="11"/>
  <c r="M2107" i="11"/>
  <c r="M2108" i="11"/>
  <c r="M2109" i="11"/>
  <c r="M2110" i="11"/>
  <c r="M2111" i="11"/>
  <c r="M2112" i="11"/>
  <c r="M2113" i="11"/>
  <c r="M2114" i="11"/>
  <c r="M2115" i="11"/>
  <c r="M2116" i="11"/>
  <c r="M2117" i="11"/>
  <c r="M2118" i="11"/>
  <c r="M2119" i="11"/>
  <c r="M2120" i="11"/>
  <c r="M2121" i="11"/>
  <c r="M2122" i="11"/>
  <c r="M2123" i="11"/>
  <c r="M2124" i="11"/>
  <c r="M2125" i="11"/>
  <c r="M2126" i="11"/>
  <c r="M2127" i="11"/>
  <c r="M2128" i="11"/>
  <c r="M2129" i="11"/>
  <c r="M2130" i="11"/>
  <c r="M2131" i="11"/>
  <c r="M2132" i="11"/>
  <c r="M2133" i="11"/>
  <c r="M2134" i="11"/>
  <c r="M2135" i="11"/>
  <c r="M2136" i="11"/>
  <c r="M2137" i="11"/>
  <c r="M2138" i="11"/>
  <c r="M2139" i="11"/>
  <c r="M2140" i="11"/>
  <c r="M2141" i="11"/>
  <c r="M2142" i="11"/>
  <c r="M2143" i="11"/>
  <c r="M2144" i="11"/>
  <c r="M2145" i="11"/>
  <c r="M2146" i="11"/>
  <c r="M2147" i="11"/>
  <c r="M2148" i="11"/>
  <c r="M2149" i="11"/>
  <c r="M2150" i="11"/>
  <c r="M2151" i="11"/>
  <c r="M2152" i="11"/>
  <c r="M2153" i="11"/>
  <c r="M2154" i="11"/>
  <c r="M2155" i="11"/>
  <c r="M2156" i="11"/>
  <c r="M2157" i="11"/>
  <c r="M2158" i="11"/>
  <c r="M2159" i="11"/>
  <c r="M2160" i="11"/>
  <c r="M2161" i="11"/>
  <c r="M2162" i="11"/>
  <c r="M2163" i="11"/>
  <c r="M2164" i="11"/>
  <c r="M2165" i="11"/>
  <c r="M2166" i="11"/>
  <c r="M2167" i="11"/>
  <c r="M2168" i="11"/>
  <c r="M2169" i="11"/>
  <c r="M2170" i="11"/>
  <c r="M2171" i="11"/>
  <c r="M2172" i="11"/>
  <c r="M2173" i="11"/>
  <c r="M2174" i="11"/>
  <c r="M2175" i="11"/>
  <c r="M2176" i="11"/>
  <c r="M2177" i="11"/>
  <c r="M2178" i="11"/>
  <c r="M2179" i="11"/>
  <c r="M2180" i="11"/>
  <c r="M2181" i="11"/>
  <c r="M2182" i="11"/>
  <c r="M2183" i="11"/>
  <c r="M2184" i="11"/>
  <c r="M2185" i="11"/>
  <c r="M2186" i="11"/>
  <c r="M2187" i="11"/>
  <c r="M2188" i="11"/>
  <c r="M2189" i="11"/>
  <c r="M2190" i="11"/>
  <c r="M2191" i="11"/>
  <c r="M2192" i="11"/>
  <c r="M2193" i="11"/>
  <c r="M2194" i="11"/>
  <c r="M2195" i="11"/>
  <c r="M2196" i="11"/>
  <c r="M2197" i="11"/>
  <c r="M2198" i="11"/>
  <c r="M2199" i="11"/>
  <c r="M2200" i="11"/>
  <c r="M2201" i="11"/>
  <c r="M2202" i="11"/>
  <c r="M2203" i="11"/>
  <c r="M2204" i="11"/>
  <c r="M2205" i="11"/>
  <c r="M2206" i="11"/>
  <c r="M2207" i="11"/>
  <c r="M2208" i="11"/>
  <c r="M2209" i="11"/>
  <c r="M2210" i="11"/>
  <c r="M2211" i="11"/>
  <c r="M2212" i="11"/>
  <c r="M2213" i="11"/>
  <c r="M2214" i="11"/>
  <c r="M2215" i="11"/>
  <c r="M2216" i="11"/>
  <c r="M2217" i="11"/>
  <c r="M2218" i="11"/>
  <c r="M2219" i="11"/>
  <c r="M2220" i="11"/>
  <c r="M2221" i="11"/>
  <c r="M2222" i="11"/>
  <c r="M2223" i="11"/>
  <c r="M2224" i="11"/>
  <c r="M2225" i="11"/>
  <c r="M2226" i="11"/>
  <c r="M2227" i="11"/>
  <c r="M2228" i="11"/>
  <c r="M2229" i="11"/>
  <c r="M2230" i="11"/>
  <c r="M2231" i="11"/>
  <c r="M2232" i="11"/>
  <c r="M2233" i="11"/>
  <c r="M2234" i="11"/>
  <c r="M2235" i="11"/>
  <c r="M2236" i="11"/>
  <c r="M2237" i="11"/>
  <c r="M2238" i="11"/>
  <c r="M2239" i="11"/>
  <c r="M2240" i="11"/>
  <c r="M2241" i="11"/>
  <c r="M2242" i="11"/>
  <c r="M2243" i="11"/>
  <c r="M2244" i="11"/>
  <c r="M2245" i="11"/>
  <c r="M2246" i="11"/>
  <c r="M2247" i="11"/>
  <c r="M2248" i="11"/>
  <c r="M2249" i="11"/>
  <c r="M2250" i="11"/>
  <c r="M2251" i="11"/>
  <c r="M2252" i="11"/>
  <c r="M2253" i="11"/>
  <c r="M2254" i="11"/>
  <c r="M2255" i="11"/>
  <c r="M2256" i="11"/>
  <c r="M2257" i="11"/>
  <c r="M2258" i="11"/>
  <c r="M2259" i="11"/>
  <c r="M2260" i="11"/>
  <c r="M2261" i="11"/>
  <c r="M2262" i="11"/>
  <c r="M2263" i="11"/>
  <c r="M2264" i="11"/>
  <c r="M2265" i="11"/>
  <c r="M2266" i="11"/>
  <c r="M2267" i="11"/>
  <c r="M2268" i="11"/>
  <c r="M2269" i="11"/>
  <c r="M2270" i="11"/>
  <c r="M2271" i="11"/>
  <c r="M2272" i="11"/>
  <c r="M2273" i="11"/>
  <c r="M2274" i="11"/>
  <c r="M2275" i="11"/>
  <c r="M2276" i="11"/>
  <c r="M2277" i="11"/>
  <c r="M2278" i="11"/>
  <c r="M2279" i="11"/>
  <c r="M2280" i="11"/>
  <c r="M2281" i="11"/>
  <c r="M2282" i="11"/>
  <c r="M2283" i="11"/>
  <c r="M2284" i="11"/>
  <c r="M2285" i="11"/>
  <c r="M2286" i="11"/>
  <c r="M2287" i="11"/>
  <c r="M2288" i="11"/>
  <c r="M2289" i="11"/>
  <c r="M2290" i="11"/>
  <c r="M2291" i="11"/>
  <c r="M2292" i="11"/>
  <c r="M2293" i="11"/>
  <c r="M2294" i="11"/>
  <c r="M2295" i="11"/>
  <c r="M2296" i="11"/>
  <c r="M2297" i="11"/>
  <c r="M2298" i="11"/>
  <c r="M2299" i="11"/>
  <c r="M2300" i="11"/>
  <c r="M2301" i="11"/>
  <c r="M2302" i="11"/>
  <c r="M2303" i="11"/>
  <c r="M2304" i="11"/>
  <c r="M2305" i="11"/>
  <c r="M2306" i="11"/>
  <c r="M2307" i="11"/>
  <c r="M2308" i="11"/>
  <c r="M2309" i="11"/>
  <c r="M2310" i="11"/>
  <c r="M2311" i="11"/>
  <c r="M2312" i="11"/>
  <c r="M2313" i="11"/>
  <c r="M2314" i="11"/>
  <c r="M2315" i="11"/>
  <c r="M2316" i="11"/>
  <c r="M2317" i="11"/>
  <c r="M2318" i="11"/>
  <c r="M2319" i="11"/>
  <c r="M2320" i="11"/>
  <c r="M2321" i="11"/>
  <c r="M2322" i="11"/>
  <c r="M2323" i="11"/>
  <c r="M2324" i="11"/>
  <c r="M2325" i="11"/>
  <c r="M2326" i="11"/>
  <c r="M2327" i="11"/>
  <c r="M2328" i="11"/>
  <c r="M2329" i="11"/>
  <c r="M2330" i="11"/>
  <c r="M2331" i="11"/>
  <c r="M2332" i="11"/>
  <c r="M2333" i="11"/>
  <c r="M2334" i="11"/>
  <c r="M2335" i="11"/>
  <c r="M2336" i="11"/>
  <c r="M2337" i="11"/>
  <c r="M2338" i="11"/>
  <c r="M2339" i="11"/>
  <c r="M2340" i="11"/>
  <c r="M2341" i="11"/>
  <c r="M2342" i="11"/>
  <c r="M2343" i="11"/>
  <c r="M2344" i="11"/>
  <c r="M2345" i="11"/>
  <c r="M2346" i="11"/>
  <c r="M2347" i="11"/>
  <c r="M2348" i="11"/>
  <c r="M2349" i="11"/>
  <c r="M2350" i="11"/>
  <c r="M2351" i="11"/>
  <c r="M2352" i="11"/>
  <c r="M2353" i="11"/>
  <c r="M2354" i="11"/>
  <c r="M2355" i="11"/>
  <c r="M2356" i="11"/>
  <c r="M2357" i="11"/>
  <c r="M2358" i="11"/>
  <c r="M2359" i="11"/>
  <c r="M2360" i="11"/>
  <c r="M2361" i="11"/>
  <c r="M2362" i="11"/>
  <c r="M2363" i="11"/>
  <c r="M2364" i="11"/>
  <c r="M2365" i="11"/>
  <c r="M2366" i="11"/>
  <c r="M2367" i="11"/>
  <c r="M2368" i="11"/>
  <c r="M2369" i="11"/>
  <c r="M2370" i="11"/>
  <c r="M2371" i="11"/>
  <c r="M2372" i="11"/>
  <c r="M2373" i="11"/>
  <c r="M2374" i="11"/>
  <c r="M2375" i="11"/>
  <c r="M2376" i="11"/>
  <c r="M2377" i="11"/>
  <c r="M2378" i="11"/>
  <c r="M2379" i="11"/>
  <c r="M2380" i="11"/>
  <c r="M2381" i="11"/>
  <c r="M2382" i="11"/>
  <c r="M2383" i="11"/>
  <c r="M2384" i="11"/>
  <c r="M2385" i="11"/>
  <c r="M2386" i="11"/>
  <c r="M2387" i="11"/>
  <c r="M2388" i="11"/>
  <c r="M2389" i="11"/>
  <c r="M2390" i="11"/>
  <c r="M2391" i="11"/>
  <c r="M2392" i="11"/>
  <c r="M2393" i="11"/>
  <c r="M2394" i="11"/>
  <c r="M2395" i="11"/>
  <c r="M2396" i="11"/>
  <c r="M2397" i="11"/>
  <c r="M2398" i="11"/>
  <c r="M2399" i="11"/>
  <c r="M2400" i="11"/>
  <c r="M2401" i="11"/>
  <c r="M2402" i="11"/>
  <c r="M2403" i="11"/>
  <c r="M2404" i="11"/>
  <c r="M2405" i="11"/>
  <c r="M2406" i="11"/>
  <c r="M2407" i="11"/>
  <c r="M2408" i="11"/>
  <c r="M2409" i="11"/>
  <c r="M2410" i="11"/>
  <c r="M2411" i="11"/>
  <c r="M2412" i="11"/>
  <c r="M2413" i="11"/>
  <c r="M2414" i="11"/>
  <c r="M2415" i="11"/>
  <c r="M2416" i="11"/>
  <c r="M2417" i="11"/>
  <c r="M2418" i="11"/>
  <c r="M2419" i="11"/>
  <c r="M2420" i="11"/>
  <c r="M2421" i="11"/>
  <c r="M2422" i="11"/>
  <c r="M2423" i="11"/>
  <c r="M2424" i="11"/>
  <c r="M2425" i="11"/>
  <c r="M2426" i="11"/>
  <c r="M2427" i="11"/>
  <c r="M2428" i="11"/>
  <c r="M2429" i="11"/>
  <c r="M2430" i="11"/>
  <c r="M2431" i="11"/>
  <c r="M2432" i="11"/>
  <c r="M2433" i="11"/>
  <c r="M2434" i="11"/>
  <c r="M2435" i="11"/>
  <c r="M2436" i="11"/>
  <c r="M2437" i="11"/>
  <c r="M2438" i="11"/>
  <c r="M2439" i="11"/>
  <c r="M2440" i="11"/>
  <c r="M2441" i="11"/>
  <c r="M2442" i="11"/>
  <c r="M2443" i="11"/>
  <c r="M2444" i="11"/>
  <c r="M2445" i="11"/>
  <c r="M2446" i="11"/>
  <c r="M2447" i="11"/>
  <c r="M2448" i="11"/>
  <c r="M2449" i="11"/>
  <c r="M2450" i="11"/>
  <c r="M2451" i="11"/>
  <c r="M2452" i="11"/>
  <c r="M2453" i="11"/>
  <c r="M2454" i="11"/>
  <c r="M2455" i="11"/>
  <c r="M2456" i="11"/>
  <c r="M2457" i="11"/>
  <c r="M2458" i="11"/>
  <c r="M2459" i="11"/>
  <c r="M2460" i="11"/>
  <c r="M2461" i="11"/>
  <c r="M2462" i="11"/>
  <c r="M2463" i="11"/>
  <c r="M2464" i="11"/>
  <c r="M2465" i="11"/>
  <c r="M2466" i="11"/>
  <c r="M2467" i="11"/>
  <c r="M2468" i="11"/>
  <c r="M2469" i="11"/>
  <c r="M2470" i="11"/>
  <c r="M2471" i="11"/>
  <c r="M2472" i="11"/>
  <c r="M2473" i="11"/>
  <c r="M2474" i="11"/>
  <c r="M2475" i="11"/>
  <c r="M2476" i="11"/>
  <c r="M2477" i="11"/>
  <c r="M2478" i="11"/>
  <c r="M2479" i="11"/>
  <c r="M2480" i="11"/>
  <c r="M2481" i="11"/>
  <c r="M2482" i="11"/>
  <c r="M2483" i="11"/>
  <c r="M2484" i="11"/>
  <c r="M2485" i="11"/>
  <c r="M2486" i="11"/>
  <c r="M2487" i="11"/>
  <c r="M2488" i="11"/>
  <c r="M2489" i="11"/>
  <c r="M2490" i="11"/>
  <c r="M2491" i="11"/>
  <c r="M2492" i="11"/>
  <c r="M2493" i="11"/>
  <c r="M2494" i="11"/>
  <c r="M2495" i="11"/>
  <c r="M2496" i="11"/>
  <c r="M2497" i="11"/>
  <c r="M2498" i="11"/>
  <c r="M2499" i="11"/>
  <c r="M2500" i="11"/>
  <c r="M2501" i="11"/>
  <c r="M2502" i="11"/>
  <c r="M2503" i="11"/>
  <c r="M2504" i="11"/>
  <c r="M2505" i="11"/>
  <c r="M2506" i="11"/>
  <c r="M2507" i="11"/>
  <c r="M2508" i="11"/>
  <c r="M2509" i="11"/>
  <c r="M2510" i="11"/>
  <c r="M2511" i="11"/>
  <c r="M2512" i="11"/>
  <c r="M2513" i="11"/>
  <c r="M2514" i="11"/>
  <c r="M2515" i="11"/>
  <c r="M2516" i="11"/>
  <c r="M2517" i="11"/>
  <c r="M2518" i="11"/>
  <c r="M2519" i="11"/>
  <c r="M2520" i="11"/>
  <c r="M2521" i="11"/>
  <c r="M2522" i="11"/>
  <c r="M2523" i="11"/>
  <c r="M2524" i="11"/>
  <c r="M2525" i="11"/>
  <c r="M2526" i="11"/>
  <c r="M2527" i="11"/>
  <c r="M2528" i="11"/>
  <c r="M2529" i="11"/>
  <c r="M2530" i="11"/>
  <c r="M2531" i="11"/>
  <c r="M2532" i="11"/>
  <c r="M2533" i="11"/>
  <c r="M2534" i="11"/>
  <c r="M2535" i="11"/>
  <c r="M2536" i="11"/>
  <c r="M2537" i="11"/>
  <c r="M2538" i="11"/>
  <c r="M2539" i="11"/>
  <c r="M2540" i="11"/>
  <c r="M2541" i="11"/>
  <c r="M2542" i="11"/>
  <c r="M2543" i="11"/>
  <c r="M2544" i="11"/>
  <c r="M2545" i="11"/>
  <c r="M2546" i="11"/>
  <c r="M2547" i="11"/>
  <c r="M2548" i="11"/>
  <c r="M2549" i="11"/>
  <c r="M2550" i="11"/>
  <c r="M2551" i="11"/>
  <c r="M2552" i="11"/>
  <c r="M2553" i="11"/>
  <c r="M2554" i="11"/>
  <c r="M2555" i="11"/>
  <c r="M2556" i="11"/>
  <c r="M2557" i="11"/>
  <c r="M2558" i="11"/>
  <c r="M2559" i="11"/>
  <c r="M2560" i="11"/>
  <c r="M2561" i="11"/>
  <c r="M2562" i="11"/>
  <c r="M2563" i="11"/>
  <c r="M2564" i="11"/>
  <c r="M2565" i="11"/>
  <c r="M2566" i="11"/>
  <c r="M2567" i="11"/>
  <c r="M2568" i="11"/>
  <c r="M2569" i="11"/>
  <c r="M2570" i="11"/>
  <c r="M2571" i="11"/>
  <c r="M2572" i="11"/>
  <c r="M2573" i="11"/>
  <c r="M2574" i="11"/>
  <c r="M2575" i="11"/>
  <c r="M2576" i="11"/>
  <c r="M2577" i="11"/>
  <c r="M2578" i="11"/>
  <c r="M2579" i="11"/>
  <c r="M2580" i="11"/>
  <c r="M2581" i="11"/>
  <c r="M2582" i="11"/>
  <c r="M2583" i="11"/>
  <c r="M2584" i="11"/>
  <c r="M2585" i="11"/>
  <c r="M2586" i="11"/>
  <c r="M2587" i="11"/>
  <c r="M2588" i="11"/>
  <c r="M2589" i="11"/>
  <c r="M2590" i="11"/>
  <c r="M2591" i="11"/>
  <c r="M2592" i="11"/>
  <c r="M2593" i="11"/>
  <c r="M2594" i="11"/>
  <c r="M2595" i="11"/>
  <c r="M2596" i="11"/>
  <c r="M2597" i="11"/>
  <c r="M2598" i="11"/>
  <c r="M2599" i="11"/>
  <c r="M2600" i="11"/>
  <c r="M2601" i="11"/>
  <c r="M2602" i="11"/>
  <c r="M2603" i="11"/>
  <c r="M2604" i="11"/>
  <c r="M2605" i="11"/>
  <c r="M2606" i="11"/>
  <c r="M2607" i="11"/>
  <c r="M2608" i="11"/>
  <c r="M2609" i="11"/>
  <c r="M2610" i="11"/>
  <c r="M2611" i="11"/>
  <c r="M2612" i="11"/>
  <c r="M2613" i="11"/>
  <c r="M2614" i="11"/>
  <c r="M2615" i="11"/>
  <c r="M2616" i="11"/>
  <c r="M2617" i="11"/>
  <c r="M2618" i="11"/>
  <c r="M2619" i="11"/>
  <c r="M2620" i="11"/>
  <c r="M2621" i="11"/>
  <c r="M2622" i="11"/>
  <c r="M2623" i="11"/>
  <c r="M2624" i="11"/>
  <c r="M2625" i="11"/>
  <c r="M2626" i="11"/>
  <c r="M2627" i="11"/>
  <c r="M2628" i="11"/>
  <c r="M2629" i="11"/>
  <c r="M2630" i="11"/>
  <c r="M2631" i="11"/>
  <c r="M2632" i="11"/>
  <c r="M2633" i="11"/>
  <c r="M2634" i="11"/>
  <c r="M2635" i="11"/>
  <c r="M2636" i="11"/>
  <c r="M2637" i="11"/>
  <c r="M2638" i="11"/>
  <c r="M2639" i="11"/>
  <c r="M2640" i="11"/>
  <c r="M2641" i="11"/>
  <c r="M2642" i="11"/>
  <c r="M2643" i="11"/>
  <c r="M2644" i="11"/>
  <c r="M2645" i="11"/>
  <c r="M2646" i="11"/>
  <c r="M2647" i="11"/>
  <c r="M2648" i="11"/>
  <c r="M2649" i="11"/>
  <c r="M2650" i="11"/>
  <c r="M2651" i="11"/>
  <c r="M2652" i="11"/>
  <c r="M2653" i="11"/>
  <c r="M2654" i="11"/>
  <c r="M2655" i="11"/>
  <c r="M2656" i="11"/>
  <c r="M2657" i="11"/>
  <c r="M2658" i="11"/>
  <c r="M2659" i="11"/>
  <c r="M2660" i="11"/>
  <c r="M2661" i="11"/>
  <c r="M2662" i="11"/>
  <c r="M2663" i="11"/>
  <c r="M2664" i="11"/>
  <c r="M2665" i="11"/>
  <c r="M2666" i="11"/>
  <c r="M2667" i="11"/>
  <c r="M2668" i="11"/>
  <c r="M2669" i="11"/>
  <c r="M2670" i="11"/>
  <c r="M2671" i="11"/>
  <c r="M2672" i="11"/>
  <c r="M2673" i="11"/>
  <c r="M2674" i="11"/>
  <c r="M2675" i="11"/>
  <c r="M2676" i="11"/>
  <c r="M2677" i="11"/>
  <c r="M2678" i="11"/>
  <c r="M2679" i="11"/>
  <c r="M2680" i="11"/>
  <c r="M2681" i="11"/>
  <c r="M2682" i="11"/>
  <c r="M2683" i="11"/>
  <c r="M2684" i="11"/>
  <c r="M2685" i="11"/>
  <c r="M2686" i="11"/>
  <c r="M2687" i="11"/>
  <c r="M2688" i="11"/>
  <c r="M2689" i="11"/>
  <c r="M2690" i="11"/>
  <c r="M2691" i="11"/>
  <c r="M2692" i="11"/>
  <c r="M2693" i="11"/>
  <c r="M2694" i="11"/>
  <c r="M2695" i="11"/>
  <c r="M2696" i="11"/>
  <c r="M2697" i="11"/>
  <c r="M2698" i="11"/>
  <c r="M2699" i="11"/>
  <c r="M2700" i="11"/>
  <c r="M2701" i="11"/>
  <c r="M2702" i="11"/>
  <c r="M2703" i="11"/>
  <c r="M2704" i="11"/>
  <c r="M2705" i="11"/>
  <c r="M2706" i="11"/>
  <c r="M2707" i="11"/>
  <c r="M2708" i="11"/>
  <c r="M2709" i="11"/>
  <c r="M2710" i="11"/>
  <c r="M2711" i="11"/>
  <c r="M2712" i="11"/>
  <c r="M2713" i="11"/>
  <c r="M2714" i="11"/>
  <c r="M2715" i="11"/>
  <c r="M2716" i="11"/>
  <c r="M2717" i="11"/>
  <c r="M2718" i="11"/>
  <c r="M2719" i="11"/>
  <c r="M2720" i="11"/>
  <c r="M2721" i="11"/>
  <c r="M2722" i="11"/>
  <c r="M2723" i="11"/>
  <c r="M2724" i="11"/>
  <c r="M2725" i="11"/>
  <c r="M2726" i="11"/>
  <c r="M2727" i="11"/>
  <c r="M2728" i="11"/>
  <c r="M2729" i="11"/>
  <c r="M2730" i="11"/>
  <c r="M2731" i="11"/>
  <c r="M2732" i="11"/>
  <c r="M2733" i="11"/>
  <c r="M2734" i="11"/>
  <c r="M2735" i="11"/>
  <c r="M2736" i="11"/>
  <c r="M2737" i="11"/>
  <c r="M2738" i="11"/>
  <c r="M2739" i="11"/>
  <c r="M2740" i="11"/>
  <c r="M2741" i="11"/>
  <c r="M2742" i="11"/>
  <c r="M2743" i="11"/>
  <c r="M2744" i="11"/>
  <c r="M2745" i="11"/>
  <c r="M2746" i="11"/>
  <c r="M2747" i="11"/>
  <c r="M2748" i="11"/>
  <c r="M2749" i="11"/>
  <c r="M2750" i="11"/>
  <c r="M2751" i="11"/>
  <c r="M2752" i="11"/>
  <c r="M2753" i="11"/>
  <c r="M2754" i="11"/>
  <c r="M2755" i="11"/>
  <c r="M2756" i="11"/>
  <c r="M2757" i="11"/>
  <c r="M2758" i="11"/>
  <c r="M2759" i="11"/>
  <c r="M2760" i="11"/>
  <c r="M2761" i="11"/>
  <c r="M2762" i="11"/>
  <c r="M2763" i="11"/>
  <c r="M2764" i="11"/>
  <c r="M2765" i="11"/>
  <c r="M2766" i="11"/>
  <c r="M2767" i="11"/>
  <c r="M2768" i="11"/>
  <c r="M2769" i="11"/>
  <c r="M2770" i="11"/>
  <c r="M2771" i="11"/>
  <c r="M2772" i="11"/>
  <c r="M2773" i="11"/>
  <c r="M2774" i="11"/>
  <c r="M2775" i="11"/>
  <c r="M2776" i="11"/>
  <c r="M2777" i="11"/>
  <c r="M2778" i="11"/>
  <c r="M2779" i="11"/>
  <c r="M2780" i="11"/>
  <c r="M2781" i="11"/>
  <c r="M2782" i="11"/>
  <c r="M2783" i="11"/>
  <c r="M2784" i="11"/>
  <c r="M2785" i="11"/>
  <c r="M2786" i="11"/>
  <c r="M2787" i="11"/>
  <c r="M2788" i="11"/>
  <c r="M2789" i="11"/>
  <c r="M2790" i="11"/>
  <c r="M2791" i="11"/>
  <c r="M2792" i="11"/>
  <c r="M2793" i="11"/>
  <c r="M2794" i="11"/>
  <c r="M2795" i="11"/>
  <c r="M2796" i="11"/>
  <c r="M2797" i="11"/>
  <c r="M2798" i="11"/>
  <c r="M2799" i="11"/>
  <c r="M2800" i="11"/>
  <c r="M2801" i="11"/>
  <c r="M2802" i="11"/>
  <c r="M2803" i="11"/>
  <c r="M2804" i="11"/>
  <c r="M2805" i="11"/>
  <c r="M2806" i="11"/>
  <c r="M2807" i="11"/>
  <c r="M2808" i="11"/>
  <c r="M2809" i="11"/>
  <c r="M2810" i="11"/>
  <c r="M2811" i="11"/>
  <c r="M2812" i="11"/>
  <c r="M2813" i="11"/>
  <c r="M2814" i="11"/>
  <c r="M2815" i="11"/>
  <c r="M2816" i="11"/>
  <c r="M2817" i="11"/>
  <c r="M2818" i="11"/>
  <c r="M2819" i="11"/>
  <c r="M2820" i="11"/>
  <c r="M2821" i="11"/>
  <c r="M2822" i="11"/>
  <c r="M2823" i="11"/>
  <c r="M2824" i="11"/>
  <c r="M2825" i="11"/>
  <c r="M2826" i="11"/>
  <c r="M2827" i="11"/>
  <c r="M2828" i="11"/>
  <c r="M2829" i="11"/>
  <c r="M2830" i="11"/>
  <c r="M2831" i="11"/>
  <c r="M2832" i="11"/>
  <c r="M2833" i="11"/>
  <c r="M2834" i="11"/>
  <c r="M2835" i="11"/>
  <c r="M2836" i="11"/>
  <c r="M2837" i="11"/>
  <c r="M2838" i="11"/>
  <c r="M2839" i="11"/>
  <c r="M2840" i="11"/>
  <c r="M2841" i="11"/>
  <c r="M2842" i="11"/>
  <c r="M2843" i="11"/>
  <c r="M2844" i="11"/>
  <c r="M2845" i="11"/>
  <c r="M2846" i="11"/>
  <c r="M2847" i="11"/>
  <c r="M2848" i="11"/>
  <c r="M2849" i="11"/>
  <c r="M2850" i="11"/>
  <c r="M2851" i="11"/>
  <c r="M2852" i="11"/>
  <c r="M2853" i="11"/>
  <c r="M2854" i="11"/>
  <c r="M2855" i="11"/>
  <c r="M2856" i="11"/>
  <c r="M2857" i="11"/>
  <c r="M2858" i="11"/>
  <c r="M2859" i="11"/>
  <c r="M2860" i="11"/>
  <c r="M2861" i="11"/>
  <c r="M2862" i="11"/>
  <c r="M2863" i="11"/>
  <c r="M2864" i="11"/>
  <c r="M2865" i="11"/>
  <c r="M2866" i="11"/>
  <c r="M2867" i="11"/>
  <c r="M2868" i="11"/>
  <c r="M2869" i="11"/>
  <c r="M2870" i="11"/>
  <c r="M2871" i="11"/>
  <c r="M2872" i="11"/>
  <c r="M2873" i="11"/>
  <c r="M2874" i="11"/>
  <c r="M2875" i="11"/>
  <c r="M2876" i="11"/>
  <c r="M2877" i="11"/>
  <c r="M2878" i="11"/>
  <c r="M2879" i="11"/>
  <c r="M2880" i="11"/>
  <c r="M2881" i="11"/>
  <c r="M2882" i="11"/>
  <c r="M2883" i="11"/>
  <c r="M2884" i="11"/>
  <c r="M2885" i="11"/>
  <c r="M2886" i="11"/>
  <c r="M2887" i="11"/>
  <c r="M2888" i="11"/>
  <c r="M2889" i="11"/>
  <c r="M2890" i="11"/>
  <c r="M2891" i="11"/>
  <c r="M2892" i="11"/>
  <c r="M2893" i="11"/>
  <c r="M2894" i="11"/>
  <c r="M2895" i="11"/>
  <c r="M2896" i="11"/>
  <c r="M2897" i="11"/>
  <c r="M2898" i="11"/>
  <c r="M2899" i="11"/>
  <c r="M2900" i="11"/>
  <c r="M2901" i="11"/>
  <c r="M2902" i="11"/>
  <c r="M2903" i="11"/>
  <c r="M2904" i="11"/>
  <c r="M2905" i="11"/>
  <c r="M2906" i="11"/>
  <c r="M2907" i="11"/>
  <c r="M2908" i="11"/>
  <c r="M2909" i="11"/>
  <c r="M2910" i="11"/>
  <c r="M2911" i="11"/>
  <c r="M2912" i="11"/>
  <c r="M2913" i="11"/>
  <c r="M2914" i="11"/>
  <c r="M2915" i="11"/>
  <c r="M2916" i="11"/>
  <c r="M2917" i="11"/>
  <c r="M2918" i="11"/>
  <c r="M2919" i="11"/>
  <c r="M2920" i="11"/>
  <c r="M2921" i="11"/>
  <c r="M2922" i="11"/>
  <c r="M2923" i="11"/>
  <c r="M2924" i="11"/>
  <c r="M2925" i="11"/>
  <c r="M2926" i="11"/>
  <c r="M2927" i="11"/>
  <c r="M2928" i="11"/>
  <c r="M2929" i="11"/>
  <c r="M2930" i="11"/>
  <c r="M2931" i="11"/>
  <c r="M2932" i="11"/>
  <c r="M2933" i="11"/>
  <c r="M2934" i="11"/>
  <c r="M2935" i="11"/>
  <c r="M2936" i="11"/>
  <c r="M2937" i="11"/>
  <c r="M2938" i="11"/>
  <c r="M2939" i="11"/>
  <c r="M2940" i="11"/>
  <c r="M2941" i="11"/>
  <c r="M2942" i="11"/>
  <c r="M2943" i="11"/>
  <c r="M2944" i="11"/>
  <c r="M2945" i="11"/>
  <c r="M2946" i="11"/>
  <c r="M2947" i="11"/>
  <c r="M2948" i="11"/>
  <c r="M2949" i="11"/>
  <c r="M2950" i="11"/>
  <c r="M2951" i="11"/>
  <c r="M2952" i="11"/>
  <c r="M2953" i="11"/>
  <c r="M2954" i="11"/>
  <c r="M2955" i="11"/>
  <c r="M2956" i="11"/>
  <c r="M2957" i="11"/>
  <c r="M2958" i="11"/>
  <c r="M2959" i="11"/>
  <c r="M2960" i="11"/>
  <c r="M2961" i="11"/>
  <c r="M2962" i="11"/>
  <c r="M2963" i="11"/>
  <c r="M2964" i="11"/>
  <c r="M2965" i="11"/>
  <c r="M2966" i="11"/>
  <c r="M2967" i="11"/>
  <c r="M2968" i="11"/>
  <c r="M2969" i="11"/>
  <c r="M2970" i="11"/>
  <c r="M2971" i="11"/>
  <c r="M2972" i="11"/>
  <c r="M2973" i="11"/>
  <c r="M2974" i="11"/>
  <c r="M2975" i="11"/>
  <c r="M2976" i="11"/>
  <c r="M2977" i="11"/>
  <c r="M2978" i="11"/>
  <c r="M2979" i="11"/>
  <c r="M2980" i="11"/>
  <c r="M2981" i="11"/>
  <c r="M2982" i="11"/>
  <c r="M2983" i="11"/>
  <c r="M2984" i="11"/>
  <c r="M2985" i="11"/>
  <c r="M2986" i="11"/>
  <c r="M2987" i="11"/>
  <c r="M2988" i="11"/>
  <c r="M2989" i="11"/>
  <c r="M2990" i="11"/>
  <c r="M2991" i="11"/>
  <c r="M2992" i="11"/>
  <c r="M2993" i="11"/>
  <c r="M2994" i="11"/>
  <c r="M2995" i="11"/>
  <c r="M2996" i="11"/>
  <c r="M2997" i="11"/>
  <c r="M2998" i="11"/>
  <c r="M2999" i="11"/>
  <c r="M3000" i="11"/>
  <c r="M3001" i="11"/>
  <c r="M3002" i="11"/>
  <c r="M3003" i="11"/>
  <c r="M3004" i="11"/>
  <c r="M3005" i="11"/>
  <c r="M3006" i="11"/>
  <c r="M3007" i="11"/>
  <c r="M3008" i="11"/>
  <c r="M3009" i="11"/>
  <c r="M3010" i="11"/>
  <c r="M3011" i="11"/>
  <c r="M3012" i="11"/>
  <c r="M3013" i="11"/>
  <c r="M3014" i="11"/>
  <c r="M3015" i="11"/>
  <c r="M3016" i="11"/>
  <c r="M3017" i="11"/>
  <c r="M3018" i="11"/>
  <c r="M3019" i="11"/>
  <c r="M3020" i="11"/>
  <c r="M3021" i="11"/>
  <c r="M3022" i="11"/>
  <c r="M3023" i="11"/>
  <c r="M3024" i="11"/>
  <c r="M3025" i="11"/>
  <c r="M3026" i="11"/>
  <c r="M3027" i="11"/>
  <c r="M3028" i="11"/>
  <c r="M3029" i="11"/>
  <c r="M3030" i="11"/>
  <c r="M3031" i="11"/>
  <c r="M3032" i="11"/>
  <c r="M3033" i="11"/>
  <c r="M3034" i="11"/>
  <c r="M3035" i="11"/>
  <c r="M3036" i="11"/>
  <c r="M3037" i="11"/>
  <c r="M3038" i="11"/>
  <c r="M3039" i="11"/>
  <c r="M3040" i="11"/>
  <c r="M3041" i="11"/>
  <c r="M3042" i="11"/>
  <c r="M3043" i="11"/>
  <c r="M3044" i="11"/>
  <c r="M3045" i="11"/>
  <c r="M3046" i="11"/>
  <c r="M3047" i="11"/>
  <c r="M3048" i="11"/>
  <c r="M3049" i="11"/>
  <c r="M3050" i="11"/>
  <c r="M3051" i="11"/>
  <c r="M3052" i="11"/>
  <c r="M3053" i="11"/>
  <c r="M3054" i="11"/>
  <c r="M3055" i="11"/>
  <c r="M3056" i="11"/>
  <c r="M3057" i="11"/>
  <c r="M3058" i="11"/>
  <c r="M3059" i="11"/>
  <c r="M3060" i="11"/>
  <c r="M3061" i="11"/>
  <c r="M3062" i="11"/>
  <c r="M3063" i="11"/>
  <c r="M3064" i="11"/>
  <c r="M3065" i="11"/>
  <c r="M3066" i="11"/>
  <c r="M3067" i="11"/>
  <c r="M3068" i="11"/>
  <c r="M3069" i="11"/>
  <c r="M3070" i="11"/>
  <c r="M3071" i="11"/>
  <c r="M3072" i="11"/>
  <c r="M3073" i="11"/>
  <c r="M3074" i="11"/>
  <c r="M3075" i="11"/>
  <c r="M3076" i="11"/>
  <c r="M3077" i="11"/>
  <c r="M3078" i="11"/>
  <c r="M3079" i="11"/>
  <c r="M3080" i="11"/>
  <c r="M3081" i="11"/>
  <c r="M3082" i="11"/>
  <c r="M3083" i="11"/>
  <c r="M3084" i="11"/>
  <c r="M3085" i="11"/>
  <c r="M3086" i="11"/>
  <c r="M3087" i="11"/>
  <c r="M3088" i="11"/>
  <c r="M3089" i="11"/>
  <c r="M3090" i="11"/>
  <c r="M3091" i="11"/>
  <c r="M3092" i="11"/>
  <c r="M3093" i="11"/>
  <c r="M3094" i="11"/>
  <c r="M3095" i="11"/>
  <c r="M3096" i="11"/>
  <c r="M3097" i="11"/>
  <c r="M3098" i="11"/>
  <c r="M3099" i="11"/>
  <c r="M3100" i="11"/>
  <c r="M3101" i="11"/>
  <c r="M3102" i="11"/>
  <c r="M3103" i="11"/>
  <c r="M3104" i="11"/>
  <c r="M3105" i="11"/>
  <c r="M3106" i="11"/>
  <c r="M3107" i="11"/>
  <c r="M3108" i="11"/>
  <c r="M3109" i="11"/>
  <c r="M3110" i="11"/>
  <c r="M3111" i="11"/>
  <c r="M3112" i="11"/>
  <c r="M3113" i="11"/>
  <c r="M3114" i="11"/>
  <c r="M3115" i="11"/>
  <c r="M3116" i="11"/>
  <c r="M3117" i="11"/>
  <c r="M3118" i="11"/>
  <c r="M3119" i="11"/>
  <c r="M3120" i="11"/>
  <c r="M3121" i="11"/>
  <c r="M3122" i="11"/>
  <c r="M3123" i="11"/>
  <c r="M3124" i="11"/>
  <c r="M3125" i="11"/>
  <c r="M3126" i="11"/>
  <c r="M3127" i="11"/>
  <c r="M3128" i="11"/>
  <c r="M3129" i="11"/>
  <c r="M3130" i="11"/>
  <c r="M3131" i="11"/>
  <c r="M3132" i="11"/>
  <c r="M3133" i="11"/>
  <c r="M3134" i="11"/>
  <c r="M3135" i="11"/>
  <c r="M3136" i="11"/>
  <c r="M3137" i="11"/>
  <c r="M3138" i="11"/>
  <c r="M3139" i="11"/>
  <c r="M3140" i="11"/>
  <c r="M3141" i="11"/>
  <c r="M3142" i="11"/>
  <c r="M3143" i="11"/>
  <c r="M3144" i="11"/>
  <c r="M3145" i="11"/>
  <c r="M3146" i="11"/>
  <c r="M3147" i="11"/>
  <c r="M3148" i="11"/>
  <c r="M3149" i="11"/>
  <c r="M3150" i="11"/>
  <c r="M3151" i="11"/>
  <c r="M3152" i="11"/>
  <c r="M3153" i="11"/>
  <c r="M3154" i="11"/>
  <c r="M3155" i="11"/>
  <c r="M3156" i="11"/>
  <c r="M3157" i="11"/>
  <c r="M3158" i="11"/>
  <c r="M3159" i="11"/>
  <c r="M3160" i="11"/>
  <c r="M3161" i="11"/>
  <c r="M3162" i="11"/>
  <c r="M3163" i="11"/>
  <c r="M3164" i="11"/>
  <c r="M3165" i="11"/>
  <c r="M3166" i="11"/>
  <c r="M3167" i="11"/>
  <c r="M3168" i="11"/>
  <c r="M3169" i="11"/>
  <c r="M3170" i="11"/>
  <c r="M3171" i="11"/>
  <c r="M3172" i="11"/>
  <c r="M3173" i="11"/>
  <c r="M3174" i="11"/>
  <c r="M3175" i="11"/>
  <c r="M3176" i="11"/>
  <c r="M3177" i="11"/>
  <c r="M3178" i="11"/>
  <c r="M3179" i="11"/>
  <c r="M3180" i="11"/>
  <c r="M3181" i="11"/>
  <c r="M3182" i="11"/>
  <c r="M3183" i="11"/>
  <c r="M3184" i="11"/>
  <c r="M3185" i="11"/>
  <c r="M3186" i="11"/>
  <c r="M3187" i="11"/>
  <c r="M3188" i="11"/>
  <c r="M3189" i="11"/>
  <c r="M3190" i="11"/>
  <c r="M3191" i="11"/>
  <c r="M3192" i="11"/>
  <c r="M3193" i="11"/>
  <c r="M3194" i="11"/>
  <c r="M3195" i="11"/>
  <c r="M3196" i="11"/>
  <c r="M3197" i="11"/>
  <c r="M3198" i="11"/>
  <c r="M3199" i="11"/>
  <c r="M3200" i="11"/>
  <c r="M3201" i="11"/>
  <c r="M3202" i="11"/>
  <c r="M3203" i="11"/>
  <c r="M3204" i="11"/>
  <c r="M3205" i="11"/>
  <c r="M3206" i="11"/>
  <c r="M3207" i="11"/>
  <c r="M3208" i="11"/>
  <c r="M3209" i="11"/>
  <c r="M3210" i="11"/>
  <c r="M3211" i="11"/>
  <c r="M3212" i="11"/>
  <c r="M3213" i="11"/>
  <c r="M3214" i="11"/>
  <c r="M3215" i="11"/>
  <c r="M3216" i="11"/>
  <c r="M3217" i="11"/>
  <c r="M3218" i="11"/>
  <c r="M3219" i="11"/>
  <c r="M3220" i="11"/>
  <c r="M3221" i="11"/>
  <c r="M3222" i="11"/>
  <c r="M3223" i="11"/>
  <c r="M3224" i="11"/>
  <c r="M3225" i="11"/>
  <c r="M3226" i="11"/>
  <c r="M3227" i="11"/>
  <c r="M3228" i="11"/>
  <c r="M3229" i="11"/>
  <c r="M3230" i="11"/>
  <c r="M3231" i="11"/>
  <c r="M3232" i="11"/>
  <c r="M3233" i="11"/>
  <c r="M3234" i="11"/>
  <c r="M3235" i="11"/>
  <c r="M3236" i="11"/>
  <c r="M3237" i="11"/>
  <c r="M3238" i="11"/>
  <c r="M3239" i="11"/>
  <c r="M3240" i="11"/>
  <c r="M3241" i="11"/>
  <c r="M3242" i="11"/>
  <c r="M3243" i="11"/>
  <c r="M3244" i="11"/>
  <c r="M3245" i="11"/>
  <c r="M3246" i="11"/>
  <c r="M3247" i="11"/>
  <c r="M3248" i="11"/>
  <c r="M3249" i="11"/>
  <c r="M3250" i="11"/>
  <c r="M3251" i="11"/>
  <c r="M3252" i="11"/>
  <c r="M3253" i="11"/>
  <c r="M3254" i="11"/>
  <c r="M3255" i="11"/>
  <c r="M3256" i="11"/>
  <c r="M3257" i="11"/>
  <c r="M3258" i="11"/>
  <c r="M3259" i="11"/>
  <c r="M3260" i="11"/>
  <c r="M3261" i="11"/>
  <c r="M3262" i="11"/>
  <c r="M3263" i="11"/>
  <c r="M3264" i="11"/>
  <c r="M3265" i="11"/>
  <c r="M3266" i="11"/>
  <c r="M3267" i="11"/>
  <c r="M3268" i="11"/>
  <c r="M3269" i="11"/>
  <c r="M3270" i="11"/>
  <c r="M3271" i="11"/>
  <c r="M3272" i="11"/>
  <c r="M3273" i="11"/>
  <c r="M3274" i="11"/>
  <c r="M3275" i="11"/>
  <c r="M3276" i="11"/>
  <c r="M3277" i="11"/>
  <c r="M3278" i="11"/>
  <c r="M3279" i="11"/>
  <c r="M3280" i="11"/>
  <c r="M3281" i="11"/>
  <c r="M3282" i="11"/>
  <c r="M3283" i="11"/>
  <c r="M3284" i="11"/>
  <c r="M3285" i="11"/>
  <c r="M3286" i="11"/>
  <c r="M3287" i="11"/>
  <c r="M3288" i="11"/>
  <c r="M3289" i="11"/>
  <c r="M3290" i="11"/>
  <c r="M3291" i="11"/>
  <c r="M3292" i="11"/>
  <c r="M3293" i="11"/>
  <c r="M3294" i="11"/>
  <c r="M3295" i="11"/>
  <c r="M3296" i="11"/>
  <c r="M3297" i="11"/>
  <c r="M3298" i="11"/>
  <c r="M3299" i="11"/>
  <c r="M3300" i="11"/>
  <c r="M3301" i="11"/>
  <c r="M3302" i="11"/>
  <c r="M3303" i="11"/>
  <c r="M3304" i="11"/>
  <c r="M3305" i="11"/>
  <c r="M3306" i="11"/>
  <c r="M3307" i="11"/>
  <c r="M3308" i="11"/>
  <c r="M3309" i="11"/>
  <c r="M3310" i="11"/>
  <c r="M3311" i="11"/>
  <c r="M3312" i="11"/>
  <c r="M3313" i="11"/>
  <c r="M3314" i="11"/>
  <c r="M3315" i="11"/>
  <c r="M3316" i="11"/>
  <c r="M3317" i="11"/>
  <c r="M3318" i="11"/>
  <c r="M3319" i="11"/>
  <c r="M3320" i="11"/>
  <c r="M3321" i="11"/>
  <c r="M3322" i="11"/>
  <c r="M3323" i="11"/>
  <c r="M3324" i="11"/>
  <c r="M3325" i="11"/>
  <c r="M3326" i="11"/>
  <c r="M3327" i="11"/>
  <c r="M3328" i="11"/>
  <c r="M3329" i="11"/>
  <c r="M3330" i="11"/>
  <c r="M3331" i="11"/>
  <c r="M3332" i="11"/>
  <c r="M3333" i="11"/>
  <c r="M3334" i="11"/>
  <c r="M3335" i="11"/>
  <c r="M3336" i="11"/>
  <c r="M3337" i="11"/>
  <c r="M3338" i="11"/>
  <c r="M3339" i="11"/>
  <c r="M3340" i="11"/>
  <c r="M3341" i="11"/>
  <c r="M3342" i="11"/>
  <c r="M3343" i="11"/>
  <c r="M3344" i="11"/>
  <c r="M3345" i="11"/>
  <c r="M3346" i="11"/>
  <c r="M3347" i="11"/>
  <c r="M3348" i="11"/>
  <c r="M3349" i="11"/>
  <c r="M3350" i="11"/>
  <c r="M3351" i="11"/>
  <c r="M3352" i="11"/>
  <c r="M3353" i="11"/>
  <c r="M3354" i="11"/>
  <c r="M3355" i="11"/>
  <c r="M3356" i="11"/>
  <c r="M3357" i="11"/>
  <c r="M3358" i="11"/>
  <c r="M3359" i="11"/>
  <c r="M3360" i="11"/>
  <c r="M3361" i="11"/>
  <c r="M3362" i="11"/>
  <c r="M3363" i="11"/>
  <c r="M3364" i="11"/>
  <c r="M3365" i="11"/>
  <c r="M3366" i="11"/>
  <c r="M3367" i="11"/>
  <c r="M3368" i="11"/>
  <c r="M3369" i="11"/>
  <c r="M3370" i="11"/>
  <c r="M3371" i="11"/>
  <c r="M3372" i="11"/>
  <c r="M3373" i="11"/>
  <c r="M3374" i="11"/>
  <c r="M3375" i="11"/>
  <c r="M3376" i="11"/>
  <c r="M3377" i="11"/>
  <c r="M3378" i="11"/>
  <c r="M3379" i="11"/>
  <c r="M3380" i="11"/>
  <c r="M3381" i="11"/>
  <c r="M3382" i="11"/>
  <c r="M3383" i="11"/>
  <c r="M3384" i="11"/>
  <c r="M3385" i="11"/>
  <c r="M3386" i="11"/>
  <c r="M3387" i="11"/>
  <c r="M3388" i="11"/>
  <c r="M3389" i="11"/>
  <c r="M3390" i="11"/>
  <c r="M3391" i="11"/>
  <c r="M3392" i="11"/>
  <c r="M3393" i="11"/>
  <c r="M3394" i="11"/>
  <c r="M3395" i="11"/>
  <c r="M3396" i="11"/>
  <c r="M3397" i="11"/>
  <c r="M3398" i="11"/>
  <c r="M3399" i="11"/>
  <c r="M3400" i="11"/>
  <c r="M3401" i="11"/>
  <c r="M3402" i="11"/>
  <c r="M3403" i="11"/>
  <c r="M3404" i="11"/>
  <c r="M3405" i="11"/>
  <c r="M3406" i="11"/>
  <c r="M3407" i="11"/>
  <c r="M3408" i="11"/>
  <c r="M3409" i="11"/>
  <c r="M3410" i="11"/>
  <c r="M3411" i="11"/>
  <c r="M3412" i="11"/>
  <c r="M3413" i="11"/>
  <c r="M3414" i="11"/>
  <c r="M3415" i="11"/>
  <c r="M3416" i="11"/>
  <c r="M3417" i="11"/>
  <c r="M3418" i="11"/>
  <c r="M3419" i="11"/>
  <c r="M3420" i="11"/>
  <c r="M3421" i="11"/>
  <c r="M3422" i="11"/>
  <c r="M3423" i="11"/>
  <c r="M3424" i="11"/>
  <c r="M3425" i="11"/>
  <c r="M3426" i="11"/>
  <c r="M3427" i="11"/>
  <c r="M3428" i="11"/>
  <c r="M3429" i="11"/>
  <c r="M3430" i="11"/>
  <c r="M3431" i="11"/>
  <c r="M3432" i="11"/>
  <c r="M3433" i="11"/>
  <c r="M3434" i="11"/>
  <c r="M3435" i="11"/>
  <c r="M3436" i="11"/>
  <c r="M3437" i="11"/>
  <c r="M3438" i="11"/>
  <c r="M3439" i="11"/>
  <c r="M3440" i="11"/>
  <c r="M3441" i="11"/>
  <c r="M3442" i="11"/>
  <c r="M3443" i="11"/>
  <c r="M3444" i="11"/>
  <c r="M3445" i="11"/>
  <c r="M3446" i="11"/>
  <c r="M3447" i="11"/>
  <c r="M3448" i="11"/>
  <c r="M3449" i="11"/>
  <c r="M3450" i="11"/>
  <c r="M3451" i="11"/>
  <c r="M3452" i="11"/>
  <c r="M3453" i="11"/>
  <c r="M3454" i="11"/>
  <c r="M3455" i="11"/>
  <c r="M3456" i="11"/>
  <c r="M3457" i="11"/>
  <c r="M3458" i="11"/>
  <c r="M3459" i="11"/>
  <c r="M3460" i="11"/>
  <c r="M3461" i="11"/>
  <c r="M3462" i="11"/>
  <c r="M3463" i="11"/>
  <c r="M3464" i="11"/>
  <c r="M3465" i="11"/>
  <c r="M3466" i="11"/>
  <c r="M3467" i="11"/>
  <c r="M3468" i="11"/>
  <c r="M3469" i="11"/>
  <c r="M3470" i="11"/>
  <c r="M3471" i="11"/>
  <c r="M3472" i="11"/>
  <c r="M3473" i="11"/>
  <c r="M3474" i="11"/>
  <c r="M3475" i="11"/>
  <c r="M3476" i="11"/>
  <c r="M3477" i="11"/>
  <c r="M3478" i="11"/>
  <c r="M3479" i="11"/>
  <c r="M3480" i="11"/>
  <c r="M3481" i="11"/>
  <c r="M3482" i="11"/>
  <c r="M3483" i="11"/>
  <c r="M3484" i="11"/>
  <c r="M3485" i="11"/>
  <c r="M3486" i="11"/>
  <c r="M3487" i="11"/>
  <c r="M3488" i="11"/>
  <c r="M3489" i="11"/>
  <c r="M3490" i="11"/>
  <c r="M3491" i="11"/>
  <c r="M3492" i="11"/>
  <c r="M3493" i="11"/>
  <c r="M3494" i="11"/>
  <c r="M3495" i="11"/>
  <c r="M3496" i="11"/>
  <c r="M3497" i="11"/>
  <c r="M3498" i="11"/>
  <c r="M3499" i="11"/>
  <c r="M3500" i="11"/>
  <c r="M3501" i="11"/>
  <c r="M3502" i="11"/>
  <c r="M3503" i="11"/>
  <c r="M3504" i="11"/>
  <c r="M3505" i="11"/>
  <c r="M3506" i="11"/>
  <c r="M3507" i="11"/>
  <c r="M3508" i="11"/>
  <c r="M3509" i="11"/>
  <c r="M3510" i="11"/>
  <c r="M3511" i="11"/>
  <c r="M3512" i="11"/>
  <c r="M3513" i="11"/>
  <c r="M3514" i="11"/>
  <c r="M3515" i="11"/>
  <c r="M3516" i="11"/>
  <c r="M3517" i="11"/>
  <c r="M3518" i="11"/>
  <c r="M3519" i="11"/>
  <c r="M3520" i="11"/>
  <c r="M3521" i="11"/>
  <c r="M3522" i="11"/>
  <c r="M3523" i="11"/>
  <c r="M3524" i="11"/>
  <c r="M3525" i="11"/>
  <c r="M3526" i="11"/>
  <c r="M3527" i="11"/>
  <c r="M3528" i="11"/>
  <c r="M3529" i="11"/>
  <c r="M3530" i="11"/>
  <c r="M3531" i="11"/>
  <c r="M3532" i="11"/>
  <c r="M3533" i="11"/>
  <c r="M3534" i="11"/>
  <c r="M3535" i="11"/>
  <c r="M3536" i="11"/>
  <c r="M3537" i="11"/>
  <c r="M3538" i="11"/>
  <c r="M3539" i="11"/>
  <c r="M3540" i="11"/>
  <c r="M3541" i="11"/>
  <c r="M3542" i="11"/>
  <c r="M3543" i="11"/>
  <c r="M3544" i="11"/>
  <c r="M3545" i="11"/>
  <c r="M3546" i="11"/>
  <c r="M3547" i="11"/>
  <c r="M3548" i="11"/>
  <c r="M3549" i="11"/>
  <c r="M3550" i="11"/>
  <c r="M3551" i="11"/>
  <c r="M3552" i="11"/>
  <c r="M3553" i="11"/>
  <c r="M3554" i="11"/>
  <c r="M3555" i="11"/>
  <c r="M3556" i="11"/>
  <c r="M3557" i="11"/>
  <c r="M3558" i="11"/>
  <c r="M3559" i="11"/>
  <c r="M3560" i="11"/>
  <c r="M3561" i="11"/>
  <c r="M3562" i="11"/>
  <c r="M3563" i="11"/>
  <c r="M3564" i="11"/>
  <c r="M3565" i="11"/>
  <c r="M3566" i="11"/>
  <c r="M3567" i="11"/>
  <c r="M3568" i="11"/>
  <c r="M3569" i="11"/>
  <c r="M3570" i="11"/>
  <c r="M3571" i="11"/>
  <c r="M3572" i="11"/>
  <c r="M3573" i="11"/>
  <c r="M3574" i="11"/>
  <c r="M3575" i="11"/>
  <c r="M3576" i="11"/>
  <c r="M3577" i="11"/>
  <c r="M3578" i="11"/>
  <c r="M3579" i="11"/>
  <c r="M3580" i="11"/>
  <c r="M3581" i="11"/>
  <c r="M3582" i="11"/>
  <c r="M3583" i="11"/>
  <c r="M3584" i="11"/>
  <c r="M3585" i="11"/>
  <c r="M3586" i="11"/>
  <c r="M3587" i="11"/>
  <c r="M3588" i="11"/>
  <c r="M3589" i="11"/>
  <c r="M3590" i="11"/>
  <c r="M3591" i="11"/>
  <c r="M3592" i="11"/>
  <c r="M3593" i="11"/>
  <c r="M3594" i="11"/>
  <c r="M3595" i="11"/>
  <c r="M3596" i="11"/>
  <c r="M3597" i="11"/>
  <c r="M3598" i="11"/>
  <c r="M3599" i="11"/>
  <c r="M3600" i="11"/>
  <c r="M3601" i="11"/>
  <c r="M3602" i="11"/>
  <c r="M3603" i="11"/>
  <c r="M3604" i="11"/>
  <c r="M3605" i="11"/>
  <c r="M3606" i="11"/>
  <c r="M3607" i="11"/>
  <c r="M3608" i="11"/>
  <c r="M3609" i="11"/>
  <c r="M3610" i="11"/>
  <c r="M3611" i="11"/>
  <c r="M3612" i="11"/>
  <c r="M3613" i="11"/>
  <c r="M3614" i="11"/>
  <c r="M3615" i="11"/>
  <c r="M3616" i="11"/>
  <c r="M3617" i="11"/>
  <c r="M3618" i="11"/>
  <c r="M3619" i="11"/>
  <c r="M3620" i="11"/>
  <c r="M3621" i="11"/>
  <c r="M3622" i="11"/>
  <c r="M3623" i="11"/>
  <c r="M3624" i="11"/>
  <c r="M3625" i="11"/>
  <c r="M3626" i="11"/>
  <c r="M3627" i="11"/>
  <c r="M3628" i="11"/>
  <c r="M3629" i="11"/>
  <c r="M3630" i="11"/>
  <c r="M3631" i="11"/>
  <c r="M3632" i="11"/>
  <c r="M3633" i="11"/>
  <c r="M3634" i="11"/>
  <c r="M3635" i="11"/>
  <c r="M3636" i="11"/>
  <c r="M3637" i="11"/>
  <c r="M3638" i="11"/>
  <c r="M3639" i="11"/>
  <c r="M3640" i="11"/>
  <c r="M3641" i="11"/>
  <c r="M3642" i="11"/>
  <c r="M3643" i="11"/>
  <c r="M3644" i="11"/>
  <c r="M3645" i="11"/>
  <c r="M3646" i="11"/>
  <c r="M3647" i="11"/>
  <c r="M3648" i="11"/>
  <c r="M3649" i="11"/>
  <c r="M3650" i="11"/>
  <c r="M3651" i="11"/>
  <c r="M3652" i="11"/>
  <c r="M3653" i="11"/>
  <c r="M3654" i="11"/>
  <c r="M3655" i="11"/>
  <c r="M3656" i="11"/>
  <c r="M3657" i="11"/>
  <c r="M3658" i="11"/>
  <c r="M3659" i="11"/>
  <c r="M3660" i="11"/>
  <c r="M3661" i="11"/>
  <c r="M3662" i="11"/>
  <c r="M3663" i="11"/>
  <c r="M3664" i="11"/>
  <c r="M3665" i="11"/>
  <c r="M3666" i="11"/>
  <c r="M3667" i="11"/>
  <c r="M3668" i="11"/>
  <c r="M3669" i="11"/>
  <c r="M3670" i="11"/>
  <c r="M3671" i="11"/>
  <c r="M3672" i="11"/>
  <c r="M3673" i="11"/>
  <c r="M3674" i="11"/>
  <c r="M3675" i="11"/>
  <c r="M3676" i="11"/>
  <c r="M3677" i="11"/>
  <c r="M3678" i="11"/>
  <c r="M3679" i="11"/>
  <c r="M3680" i="11"/>
  <c r="M3681" i="11"/>
  <c r="M3682" i="11"/>
  <c r="M3683" i="11"/>
  <c r="M3684" i="11"/>
  <c r="M3685" i="11"/>
  <c r="M3686" i="11"/>
  <c r="M3687" i="11"/>
  <c r="M3688" i="11"/>
  <c r="M3689" i="11"/>
  <c r="M3690" i="11"/>
  <c r="M3691" i="11"/>
  <c r="M3692" i="11"/>
  <c r="M3693" i="11"/>
  <c r="M3694" i="11"/>
  <c r="M3695" i="11"/>
  <c r="M3696" i="11"/>
  <c r="M3697" i="11"/>
  <c r="M3698" i="11"/>
  <c r="M3699" i="11"/>
  <c r="M3700" i="11"/>
  <c r="M3701" i="11"/>
  <c r="M3702" i="11"/>
  <c r="M3703" i="11"/>
  <c r="M3704" i="11"/>
  <c r="M3705" i="11"/>
  <c r="M3706" i="11"/>
  <c r="M3707" i="11"/>
  <c r="M3708" i="11"/>
  <c r="M3709" i="11"/>
  <c r="M3710" i="11"/>
  <c r="M3711" i="11"/>
  <c r="M3712" i="11"/>
  <c r="M3713" i="11"/>
  <c r="M3714" i="11"/>
  <c r="M3715" i="11"/>
  <c r="M3716" i="11"/>
  <c r="M3717" i="11"/>
  <c r="M3718" i="11"/>
  <c r="M3719" i="11"/>
  <c r="M3720" i="11"/>
  <c r="M3721" i="11"/>
  <c r="M3722" i="11"/>
  <c r="M3723" i="11"/>
  <c r="M3724" i="11"/>
  <c r="M3725" i="11"/>
  <c r="M3726" i="11"/>
  <c r="M3727" i="11"/>
  <c r="M3728" i="11"/>
  <c r="M3729" i="11"/>
  <c r="M3730" i="11"/>
  <c r="M3731" i="11"/>
  <c r="M3732" i="11"/>
  <c r="M3733" i="11"/>
  <c r="M3734" i="11"/>
  <c r="M3735" i="11"/>
  <c r="M3736" i="11"/>
  <c r="M3737" i="11"/>
  <c r="M3738" i="11"/>
  <c r="M3739" i="11"/>
  <c r="M3740" i="11"/>
  <c r="M3741" i="11"/>
  <c r="M3742" i="11"/>
  <c r="M3743" i="11"/>
  <c r="M3744" i="11"/>
  <c r="M3745" i="11"/>
  <c r="M3746" i="11"/>
  <c r="M3747" i="11"/>
  <c r="M3748" i="11"/>
  <c r="M3749" i="11"/>
  <c r="M3750" i="11"/>
  <c r="M3751" i="11"/>
  <c r="M3752" i="11"/>
  <c r="M3753" i="11"/>
  <c r="M3754" i="11"/>
  <c r="M3755" i="11"/>
  <c r="M3756" i="11"/>
  <c r="M3757" i="11"/>
  <c r="M3758" i="11"/>
  <c r="M3759" i="11"/>
  <c r="M3760" i="11"/>
  <c r="M3761" i="11"/>
  <c r="M3762" i="11"/>
  <c r="M3763" i="11"/>
  <c r="M3764" i="11"/>
  <c r="M3765" i="11"/>
  <c r="M3766" i="11"/>
  <c r="M3767" i="11"/>
  <c r="M3768" i="11"/>
  <c r="M3769" i="11"/>
  <c r="M3770" i="11"/>
  <c r="M3771" i="11"/>
  <c r="M3772" i="11"/>
  <c r="M3773" i="11"/>
  <c r="M3774" i="11"/>
  <c r="M3775" i="11"/>
  <c r="M3776" i="11"/>
  <c r="M3777" i="11"/>
  <c r="M3778" i="11"/>
  <c r="M3779" i="11"/>
  <c r="M3780" i="11"/>
  <c r="M3781" i="11"/>
  <c r="M3782" i="11"/>
  <c r="M3783" i="11"/>
  <c r="M3784" i="11"/>
  <c r="M3785" i="11"/>
  <c r="M3786" i="11"/>
  <c r="M3787" i="11"/>
  <c r="M3788" i="11"/>
  <c r="M3789" i="11"/>
  <c r="M3790" i="11"/>
  <c r="M3791" i="11"/>
  <c r="M3792" i="11"/>
  <c r="M3793" i="11"/>
  <c r="M3794" i="11"/>
  <c r="M3795" i="11"/>
  <c r="M3796" i="11"/>
  <c r="M3797" i="11"/>
  <c r="M3798" i="11"/>
  <c r="M3799" i="11"/>
  <c r="M3800" i="11"/>
  <c r="M3801" i="11"/>
  <c r="M3802" i="11"/>
  <c r="M3803" i="11"/>
  <c r="M3804" i="11"/>
  <c r="M3805" i="11"/>
  <c r="M3806" i="11"/>
  <c r="M3807" i="11"/>
  <c r="M3808" i="11"/>
  <c r="M3809" i="11"/>
  <c r="M3810" i="11"/>
  <c r="M3811" i="11"/>
  <c r="M3812" i="11"/>
  <c r="M3813" i="11"/>
  <c r="M3814" i="11"/>
  <c r="M3815" i="11"/>
  <c r="M3816" i="11"/>
  <c r="M3817" i="11"/>
  <c r="M3818" i="11"/>
  <c r="M3819" i="11"/>
  <c r="M3820" i="11"/>
  <c r="M3821" i="11"/>
  <c r="M3822" i="11"/>
  <c r="M3823" i="11"/>
  <c r="M3824" i="11"/>
  <c r="M3825" i="11"/>
  <c r="M3826" i="11"/>
  <c r="M3827" i="11"/>
  <c r="M3828" i="11"/>
  <c r="M3829" i="11"/>
  <c r="M3830" i="11"/>
  <c r="M3831" i="11"/>
  <c r="M3832" i="11"/>
  <c r="M3833" i="11"/>
  <c r="M3834" i="11"/>
  <c r="M3835" i="11"/>
  <c r="M3836" i="11"/>
  <c r="M3837" i="11"/>
  <c r="M3838" i="11"/>
  <c r="M3839" i="11"/>
  <c r="M3840" i="11"/>
  <c r="M3841" i="11"/>
  <c r="M3842" i="11"/>
  <c r="M3843" i="11"/>
  <c r="M3844" i="11"/>
  <c r="M3845" i="11"/>
  <c r="M3846" i="11"/>
  <c r="M3847" i="11"/>
  <c r="M3848" i="11"/>
  <c r="M3849" i="11"/>
  <c r="M3850" i="11"/>
  <c r="M3851" i="11"/>
  <c r="M3852" i="11"/>
  <c r="M3853" i="11"/>
  <c r="M3854" i="11"/>
  <c r="M3855" i="11"/>
  <c r="M3856" i="11"/>
  <c r="M3857" i="11"/>
  <c r="M3858" i="11"/>
  <c r="M3859" i="11"/>
  <c r="M3860" i="11"/>
  <c r="M3861" i="11"/>
  <c r="M3862" i="11"/>
  <c r="M3863" i="11"/>
  <c r="M3864" i="11"/>
  <c r="M3865" i="11"/>
  <c r="M3866" i="11"/>
  <c r="M3867" i="11"/>
  <c r="M3868" i="11"/>
  <c r="M3869" i="11"/>
  <c r="M3870" i="11"/>
  <c r="M3871" i="11"/>
  <c r="M3872" i="11"/>
  <c r="M3873" i="11"/>
  <c r="M3874" i="11"/>
  <c r="M3875" i="11"/>
  <c r="M3876" i="11"/>
  <c r="M3877" i="11"/>
  <c r="M3878" i="11"/>
  <c r="M3879" i="11"/>
  <c r="M3880" i="11"/>
  <c r="M3881" i="11"/>
  <c r="M3882" i="11"/>
  <c r="M3883" i="11"/>
  <c r="M3884" i="11"/>
  <c r="M3885" i="11"/>
  <c r="M3886" i="11"/>
  <c r="M3887" i="11"/>
  <c r="M3888" i="11"/>
  <c r="M3889" i="11"/>
  <c r="M3890" i="11"/>
  <c r="M3891" i="11"/>
  <c r="M3892" i="11"/>
  <c r="M3893" i="11"/>
  <c r="M3894" i="11"/>
  <c r="M3895" i="11"/>
  <c r="M3896" i="11"/>
  <c r="M3897" i="11"/>
  <c r="M3898" i="11"/>
  <c r="M3899" i="11"/>
  <c r="M3900" i="11"/>
  <c r="M3901" i="11"/>
  <c r="M3902" i="11"/>
  <c r="M3903" i="11"/>
  <c r="M3904" i="11"/>
  <c r="M3905" i="11"/>
  <c r="M3906" i="11"/>
  <c r="M3907" i="11"/>
  <c r="M3908" i="11"/>
  <c r="M3909" i="11"/>
  <c r="M3910" i="11"/>
  <c r="M3911" i="11"/>
  <c r="M3912" i="11"/>
  <c r="M3913" i="11"/>
  <c r="M3914" i="11"/>
  <c r="M3915" i="11"/>
  <c r="M3916" i="11"/>
  <c r="M3917" i="11"/>
  <c r="M3918" i="11"/>
  <c r="M3919" i="11"/>
  <c r="M3920" i="11"/>
  <c r="M3921" i="11"/>
  <c r="M3922" i="11"/>
  <c r="M3923" i="11"/>
  <c r="M3924" i="11"/>
  <c r="M3925" i="11"/>
  <c r="M3926" i="11"/>
  <c r="M3927" i="11"/>
  <c r="M3928" i="11"/>
  <c r="M3929" i="11"/>
  <c r="M3930" i="11"/>
  <c r="M3931" i="11"/>
  <c r="M3932" i="11"/>
  <c r="M3933" i="11"/>
  <c r="M3934" i="11"/>
  <c r="M3935" i="11"/>
  <c r="M3936" i="11"/>
  <c r="M3937" i="11"/>
  <c r="M3938" i="11"/>
  <c r="M3939" i="11"/>
  <c r="M3940" i="11"/>
  <c r="M3941" i="11"/>
  <c r="M3942" i="11"/>
  <c r="M3943" i="11"/>
  <c r="M3944" i="11"/>
  <c r="M3945" i="11"/>
  <c r="M3946" i="11"/>
  <c r="M3947" i="11"/>
  <c r="M3948" i="11"/>
  <c r="M3949" i="11"/>
  <c r="M3950" i="11"/>
  <c r="M3951" i="11"/>
  <c r="M3952" i="11"/>
  <c r="M3953" i="11"/>
  <c r="M3954" i="11"/>
  <c r="M3955" i="11"/>
  <c r="M3956" i="11"/>
  <c r="M3957" i="11"/>
  <c r="M3958" i="11"/>
  <c r="M3959" i="11"/>
  <c r="M3960" i="11"/>
  <c r="M3961" i="11"/>
  <c r="M3962" i="11"/>
  <c r="M3963" i="11"/>
  <c r="M3964" i="11"/>
  <c r="M3965" i="11"/>
  <c r="M3966" i="11"/>
  <c r="M3967" i="11"/>
  <c r="M3968" i="11"/>
  <c r="M3969" i="11"/>
  <c r="M3970" i="11"/>
  <c r="M3971" i="11"/>
  <c r="M3972" i="11"/>
  <c r="M3973" i="11"/>
  <c r="M3974" i="11"/>
  <c r="M3975" i="11"/>
  <c r="M3976" i="11"/>
  <c r="M3977" i="11"/>
  <c r="M3978" i="11"/>
  <c r="M3979" i="11"/>
  <c r="M3980" i="11"/>
  <c r="M3981" i="11"/>
  <c r="M3982" i="11"/>
  <c r="M3983" i="11"/>
  <c r="M3984" i="11"/>
  <c r="M3985" i="11"/>
  <c r="M3986" i="11"/>
  <c r="M3987" i="11"/>
  <c r="M3988" i="11"/>
  <c r="M3989" i="11"/>
  <c r="M3990" i="11"/>
  <c r="M3991" i="11"/>
  <c r="M3992" i="11"/>
  <c r="M3993" i="11"/>
  <c r="M3994" i="11"/>
  <c r="M3995" i="11"/>
  <c r="M3996" i="11"/>
  <c r="M3997" i="11"/>
  <c r="M3998" i="11"/>
  <c r="M3999" i="11"/>
  <c r="M4000" i="11"/>
  <c r="M4001" i="11"/>
  <c r="M4002" i="11"/>
  <c r="M4003" i="11"/>
  <c r="M4004" i="11"/>
  <c r="M4005" i="11"/>
  <c r="M4006" i="11"/>
  <c r="M4007" i="11"/>
  <c r="M4008" i="11"/>
  <c r="M4009" i="11"/>
  <c r="M4010" i="11"/>
  <c r="M4011" i="11"/>
  <c r="M4012" i="11"/>
  <c r="M4013" i="11"/>
  <c r="M4014" i="11"/>
  <c r="M4015" i="11"/>
  <c r="M4016" i="11"/>
  <c r="M4017" i="11"/>
  <c r="M4018" i="11"/>
  <c r="M4019" i="11"/>
  <c r="M4020" i="11"/>
  <c r="M4021" i="11"/>
  <c r="M4022" i="11"/>
  <c r="M4023" i="11"/>
  <c r="M4024" i="11"/>
  <c r="M4025" i="11"/>
  <c r="M4026" i="11"/>
  <c r="M4027" i="11"/>
  <c r="M4028" i="11"/>
  <c r="M4029" i="11"/>
  <c r="M4030" i="11"/>
  <c r="M4031" i="11"/>
  <c r="M4032" i="11"/>
  <c r="M4033" i="11"/>
  <c r="M4034" i="11"/>
  <c r="M4035" i="11"/>
  <c r="M4036" i="11"/>
  <c r="M4037" i="11"/>
  <c r="M4038" i="11"/>
  <c r="M4039" i="11"/>
  <c r="M4040" i="11"/>
  <c r="M4041" i="11"/>
  <c r="M4042" i="11"/>
  <c r="M4043" i="11"/>
  <c r="M4044" i="11"/>
  <c r="M4045" i="11"/>
  <c r="M4046" i="11"/>
  <c r="M4047" i="11"/>
  <c r="M4048" i="11"/>
  <c r="M4049" i="11"/>
  <c r="M4050" i="11"/>
  <c r="M4051" i="11"/>
  <c r="M4052" i="11"/>
  <c r="M4053" i="11"/>
  <c r="M4054" i="11"/>
  <c r="M4055" i="11"/>
  <c r="M4056" i="11"/>
  <c r="M4057" i="11"/>
  <c r="M4058" i="11"/>
  <c r="M4059" i="11"/>
  <c r="M4060" i="11"/>
  <c r="M4061" i="11"/>
  <c r="M4062" i="11"/>
  <c r="M4063" i="11"/>
  <c r="M4064" i="11"/>
  <c r="M4065" i="11"/>
  <c r="M4066" i="11"/>
  <c r="M4067" i="11"/>
  <c r="M4068" i="11"/>
  <c r="M4069" i="11"/>
  <c r="M4070" i="11"/>
  <c r="M4071" i="11"/>
  <c r="M4072" i="11"/>
  <c r="M4073" i="11"/>
  <c r="M4074" i="11"/>
  <c r="M4075" i="11"/>
  <c r="M4076" i="11"/>
  <c r="M4077" i="11"/>
  <c r="M4078" i="11"/>
  <c r="M4079" i="11"/>
  <c r="M4080" i="11"/>
  <c r="M4081" i="11"/>
  <c r="M4082" i="11"/>
  <c r="M4083" i="11"/>
  <c r="M4084" i="11"/>
  <c r="M4085" i="11"/>
  <c r="M4086" i="11"/>
  <c r="M4087" i="11"/>
  <c r="M4088" i="11"/>
  <c r="M4089" i="11"/>
  <c r="M4090" i="11"/>
  <c r="M4091" i="11"/>
  <c r="M4092" i="11"/>
  <c r="M4093" i="11"/>
  <c r="M4094" i="11"/>
  <c r="M4095" i="11"/>
  <c r="M4096" i="11"/>
  <c r="M4097" i="11"/>
  <c r="M4098" i="11"/>
  <c r="M4099" i="11"/>
  <c r="M4100" i="11"/>
  <c r="M4101" i="11"/>
  <c r="M4102" i="11"/>
  <c r="M4103" i="11"/>
  <c r="M4104" i="11"/>
  <c r="M4105" i="11"/>
  <c r="M4106" i="11"/>
  <c r="M4107" i="11"/>
  <c r="M4108" i="11"/>
  <c r="M4109" i="11"/>
  <c r="M4110" i="11"/>
  <c r="M4111" i="11"/>
  <c r="M4112" i="11"/>
  <c r="M4113" i="11"/>
  <c r="M4114" i="11"/>
  <c r="M4115" i="11"/>
  <c r="M4116" i="11"/>
  <c r="M4117" i="11"/>
  <c r="M4118" i="11"/>
  <c r="M4119" i="11"/>
  <c r="M4120" i="11"/>
  <c r="M4121" i="11"/>
  <c r="M4122" i="11"/>
  <c r="M4123" i="11"/>
  <c r="M4124" i="11"/>
  <c r="M4125" i="11"/>
  <c r="M4126" i="11"/>
  <c r="M4127" i="11"/>
  <c r="M4128" i="11"/>
  <c r="M4129" i="11"/>
  <c r="M4130" i="11"/>
  <c r="M4131" i="11"/>
  <c r="M4132" i="11"/>
  <c r="M4133" i="11"/>
  <c r="M4134" i="11"/>
  <c r="M4135" i="11"/>
  <c r="M4136" i="11"/>
  <c r="M4137" i="11"/>
  <c r="M4138" i="11"/>
  <c r="M4139" i="11"/>
  <c r="M4140" i="11"/>
  <c r="M4141" i="11"/>
  <c r="M4142" i="11"/>
  <c r="M4143" i="11"/>
  <c r="M4144" i="11"/>
  <c r="M4145" i="11"/>
  <c r="M4146" i="11"/>
  <c r="M4147" i="11"/>
  <c r="M4148" i="11"/>
  <c r="M4149" i="11"/>
  <c r="M4150" i="11"/>
  <c r="M4151" i="11"/>
  <c r="M4152" i="11"/>
  <c r="M4153" i="11"/>
  <c r="M4154" i="11"/>
  <c r="M4155" i="11"/>
  <c r="M4156" i="11"/>
  <c r="M4157" i="11"/>
  <c r="M4158" i="11"/>
  <c r="M4159" i="11"/>
  <c r="M4160" i="11"/>
  <c r="M4161" i="11"/>
  <c r="M4162" i="11"/>
  <c r="M4163" i="11"/>
  <c r="M4164" i="11"/>
  <c r="M4165" i="11"/>
  <c r="M4166" i="11"/>
  <c r="M4167" i="11"/>
  <c r="M4168" i="11"/>
  <c r="M4169" i="11"/>
  <c r="M4170" i="11"/>
  <c r="M4171" i="11"/>
  <c r="M4172" i="11"/>
  <c r="M4173" i="11"/>
  <c r="M4174" i="11"/>
  <c r="M4175" i="11"/>
  <c r="M4176" i="11"/>
  <c r="M4177" i="11"/>
  <c r="M4178" i="11"/>
  <c r="M4179" i="11"/>
  <c r="M4180" i="11"/>
  <c r="M4181" i="11"/>
  <c r="M4182" i="11"/>
  <c r="M4183" i="11"/>
  <c r="M4184" i="11"/>
  <c r="M4185" i="11"/>
  <c r="M4186" i="11"/>
  <c r="M4187" i="11"/>
  <c r="M4188" i="11"/>
  <c r="M4189" i="11"/>
  <c r="M4190" i="11"/>
  <c r="M4191" i="11"/>
  <c r="M4192" i="11"/>
  <c r="M4193" i="11"/>
  <c r="M4194" i="11"/>
  <c r="M4195" i="11"/>
  <c r="M4196" i="11"/>
  <c r="M4197" i="11"/>
  <c r="M4198" i="11"/>
  <c r="M4199" i="11"/>
  <c r="M4200" i="11"/>
  <c r="M4201" i="11"/>
  <c r="M4202" i="11"/>
  <c r="M4203" i="11"/>
  <c r="M4204" i="11"/>
  <c r="M4205" i="11"/>
  <c r="M4206" i="11"/>
  <c r="M4207" i="11"/>
  <c r="M4208" i="11"/>
  <c r="M4209" i="11"/>
  <c r="M4210" i="11"/>
  <c r="M4211" i="11"/>
  <c r="M4212" i="11"/>
  <c r="M4213" i="11"/>
  <c r="M4214" i="11"/>
  <c r="M4215" i="11"/>
  <c r="M4216" i="11"/>
  <c r="M4217" i="11"/>
  <c r="M4218" i="11"/>
  <c r="M4219" i="11"/>
  <c r="M4220" i="11"/>
  <c r="M4221" i="11"/>
  <c r="M4222" i="11"/>
  <c r="M4223" i="11"/>
  <c r="M4224" i="11"/>
  <c r="M4225" i="11"/>
  <c r="M4226" i="11"/>
  <c r="M4227" i="11"/>
  <c r="M4228" i="11"/>
  <c r="M4229" i="11"/>
  <c r="M4230" i="11"/>
  <c r="M4231" i="11"/>
  <c r="M4232" i="11"/>
  <c r="M4233" i="11"/>
  <c r="M4234" i="11"/>
  <c r="M4235" i="11"/>
  <c r="M4236" i="11"/>
  <c r="M4237" i="11"/>
  <c r="M4238" i="11"/>
  <c r="M4239" i="11"/>
  <c r="M4240" i="11"/>
  <c r="M4241" i="11"/>
  <c r="M4242" i="11"/>
  <c r="M4243" i="11"/>
  <c r="M4244" i="11"/>
  <c r="M4245" i="11"/>
  <c r="M4246" i="11"/>
  <c r="M4247" i="11"/>
  <c r="M4248" i="11"/>
  <c r="M4249" i="11"/>
  <c r="M4250" i="11"/>
  <c r="M4251" i="11"/>
  <c r="M4252" i="11"/>
  <c r="M4253" i="11"/>
  <c r="M4254" i="11"/>
  <c r="M4255" i="11"/>
  <c r="M4256" i="11"/>
  <c r="M4257" i="11"/>
  <c r="M4258" i="11"/>
  <c r="M4259" i="11"/>
  <c r="M4260" i="11"/>
  <c r="M4261" i="11"/>
  <c r="M4262" i="11"/>
  <c r="M4263" i="11"/>
  <c r="M4264" i="11"/>
  <c r="M4265" i="11"/>
  <c r="M4266" i="11"/>
  <c r="M4267" i="11"/>
  <c r="M4268" i="11"/>
  <c r="M4269" i="11"/>
  <c r="M4270" i="11"/>
  <c r="M4271" i="11"/>
  <c r="M4272" i="11"/>
  <c r="M4273" i="11"/>
  <c r="M4274" i="11"/>
  <c r="M4275" i="11"/>
  <c r="M4276" i="11"/>
  <c r="M4277" i="11"/>
  <c r="M4278" i="11"/>
  <c r="M4279" i="11"/>
  <c r="M4280" i="11"/>
  <c r="M4281" i="11"/>
  <c r="M4282" i="11"/>
  <c r="M4283" i="11"/>
  <c r="M4284" i="11"/>
  <c r="M4285" i="11"/>
  <c r="M4286" i="11"/>
  <c r="M4287" i="11"/>
  <c r="M4288" i="11"/>
  <c r="M4289" i="11"/>
  <c r="M4290" i="11"/>
  <c r="M4291" i="11"/>
  <c r="M4292" i="11"/>
  <c r="M4293" i="11"/>
  <c r="M4294" i="11"/>
  <c r="M4295" i="11"/>
  <c r="M4296" i="11"/>
  <c r="M4297" i="11"/>
  <c r="M4298" i="11"/>
  <c r="M4299" i="11"/>
  <c r="M4300" i="11"/>
  <c r="M4301" i="11"/>
  <c r="M4302" i="11"/>
  <c r="M4303" i="11"/>
  <c r="M4304" i="11"/>
  <c r="M4305" i="11"/>
  <c r="M4306" i="11"/>
  <c r="M4307" i="11"/>
  <c r="M4308" i="11"/>
  <c r="M4309" i="11"/>
  <c r="M4310" i="11"/>
  <c r="M4311" i="11"/>
  <c r="M4312" i="11"/>
  <c r="M4313" i="11"/>
  <c r="M4314" i="11"/>
  <c r="M4315" i="11"/>
  <c r="M4316" i="11"/>
  <c r="M4317" i="11"/>
  <c r="M4318" i="11"/>
  <c r="M4319" i="11"/>
  <c r="M4320" i="11"/>
  <c r="M4321" i="11"/>
  <c r="M4322" i="11"/>
  <c r="M4323" i="11"/>
  <c r="M4324" i="11"/>
  <c r="M4325" i="11"/>
  <c r="M4326" i="11"/>
  <c r="M4327" i="11"/>
  <c r="M4328" i="11"/>
  <c r="M4329" i="11"/>
  <c r="M4330" i="11"/>
  <c r="M4331" i="11"/>
  <c r="M4332" i="11"/>
  <c r="M4333" i="11"/>
  <c r="M4334" i="11"/>
  <c r="M4335" i="11"/>
  <c r="M4336" i="11"/>
  <c r="M4337" i="11"/>
  <c r="M4338" i="11"/>
  <c r="M4339" i="11"/>
  <c r="M4340" i="11"/>
  <c r="M4341" i="11"/>
  <c r="M4342" i="11"/>
  <c r="M4343" i="11"/>
  <c r="M4344" i="11"/>
  <c r="M4345" i="11"/>
  <c r="M4346" i="11"/>
  <c r="M4347" i="11"/>
  <c r="M4348" i="11"/>
  <c r="M4349" i="11"/>
  <c r="M4350" i="11"/>
  <c r="M4351" i="11"/>
  <c r="M4352" i="11"/>
  <c r="M4353" i="11"/>
  <c r="M4354" i="11"/>
  <c r="M4355" i="11"/>
  <c r="M4356" i="11"/>
  <c r="M4357" i="11"/>
  <c r="M4358" i="11"/>
  <c r="M4359" i="11"/>
  <c r="M4360" i="11"/>
  <c r="M4361" i="11"/>
  <c r="M4362" i="11"/>
  <c r="M4363" i="11"/>
  <c r="M4364" i="11"/>
  <c r="M4365" i="11"/>
  <c r="M4366" i="11"/>
  <c r="M4367" i="11"/>
  <c r="M4368" i="11"/>
  <c r="M4369" i="11"/>
  <c r="M4370" i="11"/>
  <c r="M4371" i="11"/>
  <c r="M4372" i="11"/>
  <c r="M4373" i="11"/>
  <c r="M4374" i="11"/>
  <c r="M4375" i="11"/>
  <c r="M4376" i="11"/>
  <c r="M4377" i="11"/>
  <c r="M4378" i="11"/>
  <c r="M4379" i="11"/>
  <c r="M4380" i="11"/>
  <c r="M4381" i="11"/>
  <c r="M4382" i="11"/>
  <c r="M4383" i="11"/>
  <c r="M4384" i="11"/>
  <c r="M4385" i="11"/>
  <c r="M4386" i="11"/>
  <c r="M4387" i="11"/>
  <c r="M4388" i="11"/>
  <c r="M4389" i="11"/>
  <c r="M4390" i="11"/>
  <c r="M4391" i="11"/>
  <c r="M4392" i="11"/>
  <c r="M4393" i="11"/>
  <c r="M4394" i="11"/>
  <c r="M4395" i="11"/>
  <c r="M4396" i="11"/>
  <c r="M4397" i="11"/>
  <c r="M4398" i="11"/>
  <c r="M4399" i="11"/>
  <c r="M4400" i="11"/>
  <c r="M4401" i="11"/>
  <c r="M4402" i="11"/>
  <c r="M4403" i="11"/>
  <c r="M4404" i="11"/>
  <c r="M4405" i="11"/>
  <c r="M4406" i="11"/>
  <c r="M4407" i="11"/>
  <c r="M4408" i="11"/>
  <c r="M4409" i="11"/>
  <c r="M4410" i="11"/>
  <c r="M4411" i="11"/>
  <c r="M4412" i="11"/>
  <c r="M4413" i="11"/>
  <c r="M4414" i="11"/>
  <c r="M4415" i="11"/>
  <c r="M4416" i="11"/>
  <c r="M4417" i="11"/>
  <c r="M4418" i="11"/>
  <c r="M4419" i="11"/>
  <c r="M4420" i="11"/>
  <c r="M4421" i="11"/>
  <c r="M4422" i="11"/>
  <c r="M4423" i="11"/>
  <c r="M4424" i="11"/>
  <c r="M4425" i="11"/>
  <c r="M4426" i="11"/>
  <c r="M4427" i="11"/>
  <c r="M4428" i="11"/>
  <c r="M4429" i="11"/>
  <c r="M4430" i="11"/>
  <c r="M4431" i="11"/>
  <c r="M4432" i="11"/>
  <c r="M4433" i="11"/>
  <c r="M4434" i="11"/>
  <c r="M4435" i="11"/>
  <c r="M4436" i="11"/>
  <c r="M4437" i="11"/>
  <c r="M4438" i="11"/>
  <c r="M4439" i="11"/>
  <c r="M4440" i="11"/>
  <c r="M4441" i="11"/>
  <c r="M4442" i="11"/>
  <c r="M4443" i="11"/>
  <c r="M4444" i="11"/>
  <c r="M4445" i="11"/>
  <c r="M4446" i="11"/>
  <c r="M4447" i="11"/>
  <c r="M4448" i="11"/>
  <c r="M4449" i="11"/>
  <c r="M4450" i="11"/>
  <c r="M4451" i="11"/>
  <c r="M4452" i="11"/>
  <c r="M4453" i="11"/>
  <c r="M4454" i="11"/>
  <c r="M4455" i="11"/>
  <c r="M4456" i="11"/>
  <c r="M4457" i="11"/>
  <c r="M4458" i="11"/>
  <c r="M4459" i="11"/>
  <c r="M4460" i="11"/>
  <c r="M4461" i="11"/>
  <c r="M4462" i="11"/>
  <c r="M4463" i="11"/>
  <c r="M4464" i="11"/>
  <c r="M4465" i="11"/>
  <c r="M4466" i="11"/>
  <c r="M4467" i="11"/>
  <c r="M4468" i="11"/>
  <c r="M4469" i="11"/>
  <c r="M4470" i="11"/>
  <c r="M4471" i="11"/>
  <c r="M4472" i="11"/>
  <c r="M4473" i="11"/>
  <c r="M4474" i="11"/>
  <c r="M4475" i="11"/>
  <c r="M4476" i="11"/>
  <c r="M4477" i="11"/>
  <c r="M4478" i="11"/>
  <c r="M4479" i="11"/>
  <c r="M4480" i="11"/>
  <c r="M4481" i="11"/>
  <c r="M4482" i="11"/>
  <c r="M4483" i="11"/>
  <c r="M4484" i="11"/>
  <c r="M4485" i="11"/>
  <c r="M4486" i="11"/>
  <c r="M4487" i="11"/>
  <c r="M4488" i="11"/>
  <c r="M4489" i="11"/>
  <c r="M4490" i="11"/>
  <c r="M4491" i="11"/>
  <c r="M4492" i="11"/>
  <c r="M4493" i="11"/>
  <c r="M4494" i="11"/>
  <c r="M4495" i="11"/>
  <c r="M4496" i="11"/>
  <c r="M4497" i="11"/>
  <c r="M4498" i="11"/>
  <c r="M4499" i="11"/>
  <c r="M4500" i="11"/>
  <c r="M4501" i="11"/>
  <c r="M4502" i="11"/>
  <c r="M4503" i="11"/>
  <c r="M4504" i="11"/>
  <c r="M4505" i="11"/>
  <c r="M4506" i="11"/>
  <c r="M4507" i="11"/>
  <c r="M4508" i="11"/>
  <c r="M4509" i="11"/>
  <c r="M4510" i="11"/>
  <c r="M4511" i="11"/>
  <c r="M4512" i="11"/>
  <c r="M4513" i="11"/>
  <c r="M4514" i="11"/>
  <c r="M4515" i="11"/>
  <c r="M4516" i="11"/>
  <c r="M4517" i="11"/>
  <c r="M4518" i="11"/>
  <c r="M4519" i="11"/>
  <c r="M4520" i="11"/>
  <c r="M4521" i="11"/>
  <c r="M4522" i="11"/>
  <c r="M4523" i="11"/>
  <c r="M4524" i="11"/>
  <c r="M4525" i="11"/>
  <c r="M4526" i="11"/>
  <c r="M4527" i="11"/>
  <c r="M4528" i="11"/>
  <c r="M4529" i="11"/>
  <c r="M4530" i="11"/>
  <c r="M4531" i="11"/>
  <c r="M4532" i="11"/>
  <c r="M4533" i="11"/>
  <c r="M4534" i="11"/>
  <c r="M4536" i="11"/>
  <c r="M4537" i="11"/>
  <c r="M4538" i="11"/>
  <c r="M4539" i="11"/>
  <c r="M4540" i="11"/>
  <c r="M4541" i="11"/>
  <c r="M4542" i="11"/>
  <c r="M4543" i="11"/>
  <c r="M4544" i="11"/>
  <c r="M4545" i="11"/>
  <c r="M4546" i="11"/>
  <c r="M4547" i="11"/>
  <c r="M4548" i="11"/>
  <c r="M4549" i="11"/>
  <c r="M4550" i="11"/>
  <c r="M4551" i="11"/>
  <c r="M4552" i="11"/>
  <c r="M4553" i="11"/>
  <c r="M4554" i="11"/>
  <c r="M4555" i="11"/>
  <c r="M4556" i="11"/>
  <c r="M4557" i="11"/>
  <c r="M4558" i="11"/>
  <c r="M4559" i="11"/>
  <c r="M4560" i="11"/>
  <c r="M4561" i="11"/>
  <c r="M4562" i="11"/>
  <c r="M4563" i="11"/>
  <c r="M4564" i="11"/>
  <c r="M4565" i="11"/>
  <c r="M4566" i="11"/>
  <c r="M4567" i="11"/>
  <c r="M4568" i="11"/>
  <c r="M4569" i="11"/>
  <c r="M4570" i="11"/>
  <c r="M4571" i="11"/>
  <c r="M4572" i="11"/>
  <c r="M4573" i="11"/>
  <c r="M4574" i="11"/>
  <c r="M4575" i="11"/>
  <c r="M4576" i="11"/>
  <c r="M4577" i="11"/>
  <c r="M4578" i="11"/>
  <c r="M4579" i="11"/>
  <c r="M4580" i="11"/>
  <c r="M4581" i="11"/>
  <c r="M4582" i="11"/>
  <c r="M4583" i="11"/>
  <c r="M4584" i="11"/>
  <c r="M4585" i="11"/>
  <c r="M4586" i="11"/>
  <c r="M4587" i="11"/>
  <c r="M4588" i="11"/>
  <c r="M4589" i="11"/>
  <c r="M4590" i="11"/>
  <c r="M4591" i="11"/>
  <c r="M4592" i="11"/>
  <c r="M4593" i="11"/>
  <c r="M4594" i="11"/>
  <c r="M4595" i="11"/>
  <c r="M4596" i="11"/>
  <c r="M4597" i="11"/>
  <c r="M4598" i="11"/>
  <c r="M4599" i="11"/>
  <c r="M4600" i="11"/>
  <c r="M4601" i="11"/>
  <c r="M4602" i="11"/>
  <c r="M4603" i="11"/>
  <c r="M4604" i="11"/>
  <c r="M4605" i="11"/>
  <c r="M4606" i="11"/>
  <c r="M4607" i="11"/>
  <c r="M4608" i="11"/>
  <c r="M4609" i="11"/>
  <c r="M4610" i="11"/>
  <c r="M4611" i="11"/>
  <c r="M4612" i="11"/>
  <c r="M4613" i="11"/>
  <c r="M4614" i="11"/>
  <c r="M4615" i="11"/>
  <c r="M4616" i="11"/>
  <c r="M4617" i="11"/>
  <c r="M4618" i="11"/>
  <c r="M4619" i="11"/>
  <c r="M4620" i="11"/>
  <c r="M4621" i="11"/>
  <c r="M4622" i="11"/>
  <c r="M4623" i="11"/>
  <c r="M4624" i="11"/>
  <c r="M4625" i="11"/>
  <c r="M4626" i="11"/>
  <c r="M4627" i="11"/>
  <c r="M4628" i="11"/>
  <c r="M4629" i="11"/>
  <c r="M4630" i="11"/>
  <c r="M4631" i="11"/>
  <c r="M4632" i="11"/>
  <c r="M4633" i="11"/>
  <c r="M4634" i="11"/>
  <c r="M4635" i="11"/>
  <c r="M4636" i="11"/>
  <c r="M4637" i="11"/>
  <c r="M4638" i="11"/>
  <c r="M4639" i="11"/>
  <c r="M4640" i="11"/>
  <c r="M4641" i="11"/>
  <c r="M4642" i="11"/>
  <c r="M4643" i="11"/>
  <c r="M4644" i="11"/>
  <c r="M4645" i="11"/>
  <c r="M4646" i="11"/>
  <c r="M4647" i="11"/>
  <c r="M4648" i="11"/>
  <c r="M4649" i="11"/>
  <c r="M4650" i="11"/>
  <c r="M4651" i="11"/>
  <c r="M4652" i="11"/>
  <c r="M4653" i="11"/>
  <c r="M4654" i="11"/>
  <c r="M4655" i="11"/>
  <c r="M4656" i="11"/>
  <c r="M4657" i="11"/>
  <c r="M4658" i="11"/>
  <c r="M4659" i="11"/>
  <c r="M4660" i="11"/>
  <c r="M4661" i="11"/>
  <c r="M4662" i="11"/>
  <c r="M4663" i="11"/>
  <c r="M4664" i="11"/>
  <c r="M4665" i="11"/>
  <c r="M4666" i="11"/>
  <c r="M4667" i="11"/>
  <c r="M4668" i="11"/>
  <c r="M4669" i="11"/>
  <c r="M4670" i="11"/>
  <c r="M4671" i="11"/>
  <c r="M4672" i="11"/>
  <c r="M4673" i="11"/>
  <c r="M4674" i="11"/>
  <c r="M4675" i="11"/>
  <c r="M4676" i="11"/>
  <c r="M4677" i="11"/>
  <c r="M4678" i="11"/>
  <c r="M4679" i="11"/>
  <c r="M4680" i="11"/>
  <c r="M4681" i="11"/>
  <c r="M4682" i="11"/>
  <c r="M4683" i="11"/>
  <c r="M4684" i="11"/>
  <c r="M4685" i="11"/>
  <c r="M4686" i="11"/>
  <c r="M4687" i="11"/>
  <c r="M4688" i="11"/>
  <c r="M4689" i="11"/>
  <c r="M4690" i="11"/>
  <c r="M4691" i="11"/>
  <c r="M4692" i="11"/>
  <c r="M4693" i="11"/>
  <c r="M4694" i="11"/>
  <c r="M4695" i="11"/>
  <c r="M4696" i="11"/>
  <c r="M4697" i="11"/>
  <c r="M4698" i="11"/>
  <c r="M4699" i="11"/>
  <c r="M4700" i="11"/>
  <c r="M4701" i="11"/>
  <c r="M4702" i="11"/>
  <c r="M4703" i="11"/>
  <c r="M4704" i="11"/>
  <c r="M4705" i="11"/>
  <c r="M4706" i="11"/>
  <c r="M4707" i="11"/>
  <c r="M4708" i="11"/>
  <c r="M4709" i="11"/>
  <c r="M4710" i="11"/>
  <c r="M4711" i="11"/>
  <c r="M4712" i="11"/>
  <c r="M4713" i="11"/>
  <c r="M4714" i="11"/>
  <c r="M4715" i="11"/>
  <c r="M4716" i="11"/>
  <c r="M4717" i="11"/>
  <c r="M4718" i="11"/>
  <c r="M4719" i="11"/>
  <c r="M4720" i="11"/>
  <c r="M4721" i="11"/>
  <c r="M4722" i="11"/>
  <c r="M4723" i="11"/>
  <c r="M4724" i="11"/>
  <c r="M4725" i="11"/>
  <c r="M4726" i="11"/>
  <c r="M4727" i="11"/>
  <c r="M4728" i="11"/>
  <c r="M4729" i="11"/>
  <c r="M4730" i="11"/>
  <c r="M4731" i="11"/>
  <c r="M4732" i="11"/>
  <c r="M4733" i="11"/>
  <c r="M4734" i="11"/>
  <c r="M4735" i="11"/>
  <c r="M4736" i="11"/>
  <c r="M4737" i="11"/>
  <c r="M4738" i="11"/>
  <c r="M4739" i="11"/>
  <c r="M4740" i="11"/>
  <c r="M4741" i="11"/>
  <c r="M4742" i="11"/>
  <c r="M4743" i="11"/>
  <c r="M4744" i="11"/>
  <c r="M4745" i="11"/>
  <c r="M4746" i="11"/>
  <c r="M4747" i="11"/>
  <c r="M4748" i="11"/>
  <c r="M4749" i="11"/>
  <c r="M4750" i="11"/>
  <c r="M4751" i="11"/>
  <c r="M4752" i="11"/>
  <c r="M4753" i="11"/>
  <c r="M4754" i="11"/>
  <c r="M4755" i="11"/>
  <c r="M4756" i="11"/>
  <c r="M4757" i="11"/>
  <c r="M4758" i="11"/>
  <c r="M4759" i="11"/>
  <c r="M4760" i="11"/>
  <c r="M4761" i="11"/>
  <c r="M4762" i="11"/>
  <c r="M4763" i="11"/>
  <c r="M4764" i="11"/>
  <c r="M4765" i="11"/>
  <c r="M4766" i="11"/>
  <c r="M4767" i="11"/>
  <c r="M4768" i="11"/>
  <c r="M4769" i="11"/>
  <c r="M4770" i="11"/>
  <c r="M4771" i="11"/>
  <c r="M4772" i="11"/>
  <c r="M4773" i="11"/>
  <c r="M4774" i="11"/>
  <c r="M4775" i="11"/>
  <c r="M4776" i="11"/>
  <c r="M4777" i="11"/>
  <c r="M4778" i="11"/>
  <c r="M4779" i="11"/>
  <c r="M4780" i="11"/>
  <c r="M4781" i="11"/>
  <c r="M4782" i="11"/>
  <c r="M4783" i="11"/>
  <c r="M4784" i="11"/>
  <c r="M4785" i="11"/>
  <c r="M4786" i="11"/>
  <c r="M4787" i="11"/>
  <c r="M4788" i="11"/>
  <c r="M4789" i="11"/>
  <c r="M4790" i="11"/>
  <c r="M4791" i="11"/>
  <c r="M4792" i="11"/>
  <c r="M4793" i="11"/>
  <c r="M4794" i="11"/>
  <c r="M4795" i="11"/>
  <c r="M4796" i="11"/>
  <c r="M4797" i="11"/>
  <c r="M4798" i="11"/>
  <c r="M4799" i="11"/>
  <c r="M4800" i="11"/>
  <c r="M4801" i="11"/>
  <c r="M4802" i="11"/>
  <c r="M4803" i="11"/>
  <c r="M4804" i="11"/>
  <c r="M4805" i="11"/>
  <c r="M4806" i="11"/>
  <c r="M4807" i="11"/>
  <c r="M4808" i="11"/>
  <c r="M4809" i="11"/>
  <c r="M4810" i="11"/>
  <c r="M4811" i="11"/>
  <c r="M4812" i="11"/>
  <c r="M4813" i="11"/>
  <c r="M4814" i="11"/>
  <c r="M4815" i="11"/>
  <c r="M4816" i="11"/>
  <c r="M4817" i="11"/>
  <c r="M4818" i="11"/>
  <c r="M4819" i="11"/>
  <c r="M4820" i="11"/>
  <c r="M4821" i="11"/>
  <c r="M4822" i="11"/>
  <c r="M4823" i="11"/>
  <c r="M4824" i="11"/>
  <c r="M4825" i="11"/>
  <c r="M4826" i="11"/>
  <c r="M4827" i="11"/>
  <c r="M4828" i="11"/>
  <c r="M4829" i="11"/>
  <c r="M4830" i="11"/>
  <c r="M4831" i="11"/>
  <c r="M4832" i="11"/>
  <c r="M4833" i="11"/>
  <c r="M4834" i="11"/>
  <c r="M4835" i="11"/>
  <c r="M4836" i="11"/>
  <c r="M4837" i="11"/>
  <c r="M4838" i="11"/>
  <c r="M4839" i="11"/>
  <c r="M4840" i="11"/>
  <c r="M4841" i="11"/>
  <c r="M4842" i="11"/>
  <c r="M4843" i="11"/>
  <c r="M4844" i="11"/>
  <c r="M4845" i="11"/>
  <c r="M4846" i="11"/>
  <c r="M4847" i="11"/>
  <c r="M4848" i="11"/>
  <c r="M4849" i="11"/>
  <c r="M4850" i="11"/>
  <c r="M4851" i="11"/>
  <c r="M4852" i="11"/>
  <c r="M4853" i="11"/>
  <c r="M4854" i="11"/>
  <c r="M4855" i="11"/>
  <c r="M4856" i="11"/>
  <c r="M4857" i="11"/>
  <c r="M4858" i="11"/>
  <c r="M4859" i="11"/>
  <c r="M4860" i="11"/>
  <c r="M4861" i="11"/>
  <c r="M4862" i="11"/>
  <c r="M4863" i="11"/>
  <c r="M4864" i="11"/>
  <c r="M4865" i="11"/>
  <c r="M4866" i="11"/>
  <c r="M4867" i="11"/>
  <c r="M4868" i="11"/>
  <c r="M4869" i="11"/>
  <c r="M4870" i="11"/>
  <c r="M4871" i="11"/>
  <c r="M4872" i="11"/>
  <c r="M4873" i="11"/>
  <c r="M4874" i="11"/>
  <c r="M4875" i="11"/>
  <c r="M4876" i="11"/>
  <c r="M4877" i="11"/>
  <c r="M4878" i="11"/>
  <c r="M4879" i="11"/>
  <c r="M4880" i="11"/>
  <c r="M4881" i="11"/>
  <c r="M4882" i="11"/>
  <c r="M4883" i="11"/>
  <c r="M4884" i="11"/>
  <c r="M4885" i="11"/>
  <c r="M4886" i="11"/>
  <c r="M4887" i="11"/>
  <c r="M4888" i="11"/>
  <c r="M4889" i="11"/>
  <c r="M4890" i="11"/>
  <c r="M4891" i="11"/>
  <c r="M4892" i="11"/>
  <c r="M4893" i="11"/>
  <c r="M4894" i="11"/>
  <c r="M4895" i="11"/>
  <c r="M4896" i="11"/>
  <c r="M4897" i="11"/>
  <c r="M4898" i="11"/>
  <c r="M4899" i="11"/>
  <c r="M4900" i="11"/>
  <c r="M4901" i="11"/>
  <c r="M4902" i="11"/>
  <c r="M4903" i="11"/>
  <c r="M4904" i="11"/>
  <c r="M4905" i="11"/>
  <c r="M4906" i="11"/>
  <c r="M4907" i="11"/>
  <c r="M4908" i="11"/>
  <c r="M4909" i="11"/>
  <c r="M4910" i="11"/>
  <c r="M4911" i="11"/>
  <c r="M4912" i="11"/>
  <c r="M4913" i="11"/>
  <c r="M4914" i="11"/>
  <c r="M4915" i="11"/>
  <c r="M4916" i="11"/>
  <c r="M4917" i="11"/>
  <c r="M4918" i="11"/>
  <c r="M4919" i="11"/>
  <c r="M4920" i="11"/>
  <c r="M4921" i="11"/>
  <c r="M4922" i="11"/>
  <c r="M4923" i="11"/>
  <c r="M4924" i="11"/>
  <c r="M4925" i="11"/>
  <c r="M4926" i="11"/>
  <c r="M4927" i="11"/>
  <c r="M4928" i="11"/>
  <c r="M4929" i="11"/>
  <c r="M4930" i="11"/>
  <c r="M4931" i="11"/>
  <c r="M4932" i="11"/>
  <c r="M4933" i="11"/>
  <c r="M4934" i="11"/>
  <c r="M4935" i="11"/>
  <c r="M4936" i="11"/>
  <c r="M4937" i="11"/>
  <c r="M4938" i="11"/>
  <c r="M4939" i="11"/>
  <c r="M4940" i="11"/>
  <c r="M4941" i="11"/>
  <c r="M4942" i="11"/>
  <c r="M4943" i="11"/>
  <c r="M4944" i="11"/>
  <c r="M4945" i="11"/>
  <c r="M4946" i="11"/>
  <c r="M4947" i="11"/>
  <c r="M4948" i="11"/>
  <c r="M4949" i="11"/>
  <c r="M4950" i="11"/>
  <c r="M4951" i="11"/>
  <c r="M4952" i="11"/>
  <c r="M4953" i="11"/>
  <c r="M4954" i="11"/>
  <c r="M4955" i="11"/>
  <c r="M4956" i="11"/>
  <c r="M4957" i="11"/>
  <c r="M4958" i="11"/>
  <c r="M4959" i="11"/>
  <c r="M4960" i="11"/>
  <c r="M4961" i="11"/>
  <c r="M4962" i="11"/>
  <c r="M4963" i="11"/>
  <c r="M4964" i="11"/>
  <c r="M4965" i="11"/>
  <c r="M4966" i="11"/>
  <c r="M4967" i="11"/>
  <c r="M4968" i="11"/>
  <c r="M4969" i="11"/>
  <c r="M4970" i="11"/>
  <c r="M4971" i="11"/>
  <c r="M4972" i="11"/>
  <c r="M4973" i="11"/>
  <c r="M4974" i="11"/>
  <c r="M4975" i="11"/>
  <c r="M4976" i="11"/>
  <c r="M4977" i="11"/>
  <c r="M4978" i="11"/>
  <c r="M4979" i="11"/>
  <c r="M4980" i="11"/>
  <c r="M4981" i="11"/>
  <c r="M4982" i="11"/>
  <c r="M4983" i="11"/>
  <c r="M4984" i="11"/>
  <c r="M4985" i="11"/>
  <c r="M4986" i="11"/>
  <c r="M4987" i="11"/>
  <c r="M4988" i="11"/>
  <c r="M4989" i="11"/>
  <c r="M4990" i="11"/>
  <c r="M4991" i="11"/>
  <c r="M4992" i="11"/>
  <c r="M4993" i="11"/>
  <c r="M4994" i="11"/>
  <c r="M4995" i="11"/>
  <c r="M4996" i="11"/>
  <c r="M4997" i="11"/>
  <c r="M4998" i="11"/>
  <c r="M4999" i="11"/>
  <c r="M5000" i="11"/>
  <c r="M5001" i="11"/>
  <c r="M5002" i="11"/>
  <c r="M5003" i="11"/>
  <c r="M5004" i="11"/>
  <c r="M5005" i="11"/>
  <c r="M5006" i="11"/>
  <c r="M5007" i="11"/>
  <c r="M5008" i="11"/>
  <c r="M5009" i="11"/>
  <c r="M5010" i="11"/>
  <c r="M5011" i="11"/>
  <c r="M5012" i="11"/>
  <c r="M5013" i="11"/>
  <c r="M5014" i="11"/>
  <c r="M5015" i="11"/>
  <c r="M5016" i="11"/>
  <c r="M5017" i="11"/>
  <c r="M5018" i="11"/>
  <c r="M5019" i="11"/>
  <c r="M5020" i="11"/>
  <c r="M5021" i="11"/>
  <c r="M5022" i="11"/>
  <c r="M5023" i="11"/>
  <c r="M5024" i="11"/>
  <c r="M5025" i="11"/>
  <c r="M5026" i="11"/>
  <c r="M5027" i="11"/>
  <c r="M5028" i="11"/>
  <c r="M5029" i="11"/>
  <c r="M5030" i="11"/>
  <c r="M5031" i="11"/>
  <c r="M5032" i="11"/>
  <c r="M5033" i="11"/>
  <c r="M5034" i="11"/>
  <c r="M5035" i="11"/>
  <c r="M5036" i="11"/>
  <c r="M5037" i="11"/>
  <c r="M5038" i="11"/>
  <c r="M5039" i="11"/>
  <c r="M5040" i="11"/>
  <c r="M5041" i="11"/>
  <c r="M5042" i="11"/>
  <c r="M5043" i="11"/>
  <c r="M5044" i="11"/>
  <c r="M5045" i="11"/>
  <c r="M5046" i="11"/>
  <c r="M5047" i="11"/>
  <c r="M5048" i="11"/>
  <c r="M5049" i="11"/>
  <c r="M5050" i="11"/>
  <c r="M5051" i="11"/>
  <c r="M5052" i="11"/>
  <c r="M5053" i="11"/>
  <c r="M5054" i="11"/>
  <c r="M5055" i="11"/>
  <c r="M5056" i="11"/>
  <c r="M5057" i="11"/>
  <c r="M5058" i="11"/>
  <c r="M5059" i="11"/>
  <c r="M5060" i="11"/>
  <c r="M5061" i="11"/>
  <c r="M5062" i="11"/>
  <c r="M5063" i="11"/>
  <c r="M5064" i="11"/>
  <c r="M5065" i="11"/>
  <c r="M5066" i="11"/>
  <c r="M5067" i="11"/>
  <c r="M5068" i="11"/>
  <c r="M5069" i="11"/>
  <c r="M5070" i="11"/>
  <c r="M5071" i="11"/>
  <c r="M5072" i="11"/>
  <c r="M5073" i="11"/>
  <c r="M5074" i="11"/>
  <c r="M5075" i="11"/>
  <c r="M5076" i="11"/>
  <c r="M5077" i="11"/>
  <c r="M5078" i="11"/>
  <c r="M5079" i="11"/>
  <c r="M5080" i="11"/>
  <c r="M5081" i="11"/>
  <c r="M5082" i="11"/>
  <c r="M5083" i="11"/>
  <c r="M5084" i="11"/>
  <c r="M5085" i="11"/>
  <c r="M5086" i="11"/>
  <c r="M5087" i="11"/>
  <c r="M5088" i="11"/>
  <c r="M5089" i="11"/>
  <c r="M5090" i="11"/>
  <c r="M5091" i="11"/>
  <c r="M5092" i="11"/>
  <c r="M5093" i="11"/>
  <c r="M5094" i="11"/>
  <c r="M5095" i="11"/>
  <c r="M5096" i="11"/>
  <c r="M5097" i="11"/>
  <c r="M5098" i="11"/>
  <c r="M5099" i="11"/>
  <c r="M5100" i="11"/>
  <c r="M5101" i="11"/>
  <c r="M5102" i="11"/>
  <c r="M5103" i="11"/>
  <c r="M5104" i="11"/>
  <c r="M5105" i="11"/>
  <c r="M5106" i="11"/>
  <c r="M5107" i="11"/>
  <c r="M5108" i="11"/>
  <c r="M5109" i="11"/>
  <c r="M5110" i="11"/>
  <c r="M5111" i="11"/>
  <c r="M5112" i="11"/>
  <c r="M5113" i="11"/>
  <c r="M5114" i="11"/>
  <c r="M5115" i="11"/>
  <c r="M5116" i="11"/>
  <c r="M5117" i="11"/>
  <c r="M5118" i="11"/>
  <c r="M5119" i="11"/>
  <c r="M5120" i="11"/>
  <c r="M5121" i="11"/>
  <c r="M5122" i="11"/>
  <c r="M5123" i="11"/>
  <c r="M5124" i="11"/>
  <c r="M5125" i="11"/>
  <c r="M5126" i="11"/>
  <c r="M5127" i="11"/>
  <c r="M5128" i="11"/>
  <c r="M5129" i="11"/>
  <c r="M5130" i="11"/>
  <c r="M5131" i="11"/>
  <c r="M5132" i="11"/>
  <c r="M5133" i="11"/>
  <c r="M5134" i="11"/>
  <c r="M5135" i="11"/>
  <c r="M5136" i="11"/>
  <c r="M5137" i="11"/>
  <c r="M5138" i="11"/>
  <c r="M5139" i="11"/>
  <c r="M5140" i="11"/>
  <c r="M5141" i="11"/>
  <c r="M5142" i="11"/>
  <c r="M5143" i="11"/>
  <c r="M5144" i="11"/>
  <c r="M5145" i="11"/>
  <c r="M5146" i="11"/>
  <c r="M5147" i="11"/>
  <c r="M5148" i="11"/>
  <c r="M5149" i="11"/>
  <c r="M5150" i="11"/>
  <c r="M5151" i="11"/>
  <c r="M5152" i="11"/>
  <c r="M5153" i="11"/>
  <c r="M5154" i="11"/>
  <c r="M5155" i="11"/>
  <c r="M5156" i="11"/>
  <c r="M5157" i="11"/>
  <c r="M5158" i="11"/>
  <c r="M5159" i="11"/>
  <c r="M5160" i="11"/>
  <c r="M5161" i="11"/>
  <c r="M5162" i="11"/>
  <c r="M5163" i="11"/>
  <c r="M5164" i="11"/>
  <c r="M5165" i="11"/>
  <c r="M5166" i="11"/>
  <c r="M5167" i="11"/>
  <c r="M5168" i="11"/>
  <c r="M5169" i="11"/>
  <c r="M5170" i="11"/>
  <c r="M5171" i="11"/>
  <c r="M5172" i="11"/>
  <c r="M5173" i="11"/>
  <c r="M5174" i="11"/>
  <c r="M5175" i="11"/>
  <c r="M5176" i="11"/>
  <c r="M5177" i="11"/>
  <c r="M5178" i="11"/>
  <c r="M5179" i="11"/>
  <c r="M5180" i="11"/>
  <c r="M5181" i="11"/>
  <c r="M5182" i="11"/>
  <c r="M5183" i="11"/>
  <c r="M5184" i="11"/>
  <c r="M5185" i="11"/>
  <c r="M5186" i="11"/>
  <c r="M5187" i="11"/>
  <c r="M5188" i="11"/>
  <c r="M5189" i="11"/>
  <c r="M5190" i="11"/>
  <c r="M5191" i="11"/>
  <c r="M5192" i="11"/>
  <c r="M5193" i="11"/>
  <c r="M5194" i="11"/>
  <c r="M5195" i="11"/>
  <c r="M5196" i="11"/>
  <c r="M5197" i="11"/>
  <c r="M5198" i="11"/>
  <c r="M5199" i="11"/>
  <c r="M5200" i="11"/>
  <c r="M5201" i="11"/>
  <c r="M5202" i="11"/>
  <c r="M5203" i="11"/>
  <c r="M5204" i="11"/>
  <c r="M5205" i="11"/>
  <c r="M5206" i="11"/>
  <c r="M5207" i="11"/>
  <c r="M5208" i="11"/>
  <c r="M5209" i="11"/>
  <c r="M5210" i="11"/>
  <c r="M5211" i="11"/>
  <c r="M5212" i="11"/>
  <c r="M5213" i="11"/>
  <c r="M5214" i="11"/>
  <c r="M5215" i="11"/>
  <c r="M5216" i="11"/>
  <c r="M5217" i="11"/>
  <c r="M5218" i="11"/>
  <c r="M5219" i="11"/>
  <c r="M5220" i="11"/>
  <c r="M5221" i="11"/>
  <c r="M5222" i="11"/>
  <c r="M5223" i="11"/>
  <c r="M5224" i="11"/>
  <c r="M5225" i="11"/>
  <c r="M5226" i="11"/>
  <c r="M5227" i="11"/>
  <c r="M5228" i="11"/>
  <c r="M5229" i="11"/>
  <c r="M5230" i="11"/>
  <c r="M5231" i="11"/>
  <c r="M5232" i="11"/>
  <c r="M5233" i="11"/>
  <c r="M5234" i="11"/>
  <c r="M5235" i="11"/>
  <c r="M5236" i="11"/>
  <c r="M5237" i="11"/>
  <c r="M5238" i="11"/>
  <c r="M5239" i="11"/>
  <c r="M5240" i="11"/>
  <c r="M5241" i="11"/>
  <c r="M5242" i="11"/>
  <c r="M5243" i="11"/>
  <c r="M5244" i="11"/>
  <c r="M5245" i="11"/>
  <c r="M5246" i="11"/>
  <c r="M5247" i="11"/>
  <c r="M5248" i="11"/>
  <c r="M5249" i="11"/>
  <c r="M5250" i="11"/>
  <c r="M5251" i="11"/>
  <c r="M5252" i="11"/>
  <c r="M5253" i="11"/>
  <c r="M5254" i="11"/>
  <c r="M5255" i="11"/>
  <c r="M5256" i="11"/>
  <c r="M5257" i="11"/>
  <c r="M5258" i="11"/>
  <c r="M5259" i="11"/>
  <c r="M5260" i="11"/>
  <c r="M5261" i="11"/>
  <c r="M5262" i="11"/>
  <c r="M5263" i="11"/>
  <c r="M5264" i="11"/>
  <c r="M5265" i="11"/>
  <c r="M5266" i="11"/>
  <c r="M5267" i="11"/>
  <c r="M5268" i="11"/>
  <c r="M5269" i="11"/>
  <c r="M5270" i="11"/>
  <c r="M5271" i="11"/>
  <c r="M5272" i="11"/>
  <c r="M5273" i="11"/>
  <c r="M5274" i="11"/>
  <c r="M5275" i="11"/>
  <c r="M5276" i="11"/>
  <c r="M5277" i="11"/>
  <c r="M5278" i="11"/>
  <c r="M5279" i="11"/>
  <c r="M5280" i="11"/>
  <c r="M5281" i="11"/>
  <c r="M5282" i="11"/>
  <c r="M5283" i="11"/>
  <c r="M5284" i="11"/>
  <c r="M5285" i="11"/>
  <c r="M5286" i="11"/>
  <c r="M5287" i="11"/>
  <c r="M5288" i="11"/>
  <c r="M5289" i="11"/>
  <c r="M5290" i="11"/>
  <c r="M5291" i="11"/>
  <c r="M5292" i="11"/>
  <c r="M5293" i="11"/>
  <c r="M5294" i="11"/>
  <c r="M5295" i="11"/>
  <c r="M5296" i="11"/>
  <c r="M5297" i="11"/>
  <c r="M5298" i="11"/>
  <c r="M5299" i="11"/>
  <c r="M5300" i="11"/>
  <c r="M5301" i="11"/>
  <c r="M5302" i="11"/>
  <c r="M5303" i="11"/>
  <c r="M5304" i="11"/>
  <c r="M5305" i="11"/>
  <c r="M5306" i="11"/>
  <c r="M5307" i="11"/>
  <c r="M5308" i="11"/>
  <c r="M5309" i="11"/>
  <c r="M5310" i="11"/>
  <c r="M5311" i="11"/>
  <c r="M5312" i="11"/>
  <c r="M5313" i="11"/>
  <c r="M5314" i="11"/>
  <c r="M5315" i="11"/>
  <c r="M5316" i="11"/>
  <c r="M5317" i="11"/>
  <c r="M5318" i="11"/>
  <c r="M5319" i="11"/>
  <c r="M5320" i="11"/>
  <c r="M5321" i="11"/>
  <c r="M5322" i="11"/>
  <c r="M5323" i="11"/>
  <c r="M5324" i="11"/>
  <c r="M5325" i="11"/>
  <c r="M5326" i="11"/>
  <c r="M5327" i="11"/>
  <c r="M5328" i="11"/>
  <c r="M5329" i="11"/>
  <c r="M5330" i="11"/>
  <c r="M5331" i="11"/>
  <c r="M5332" i="11"/>
  <c r="M5333" i="11"/>
  <c r="M5334" i="11"/>
  <c r="M5335" i="11"/>
  <c r="M5336" i="11"/>
  <c r="M5337" i="11"/>
  <c r="M5338" i="11"/>
  <c r="M5339" i="11"/>
  <c r="M5340" i="11"/>
  <c r="M5341" i="11"/>
  <c r="M5342" i="11"/>
  <c r="M5343" i="11"/>
  <c r="M5344" i="11"/>
  <c r="M5345" i="11"/>
  <c r="M5346" i="11"/>
  <c r="M5347" i="11"/>
  <c r="M5348" i="11"/>
  <c r="M5349" i="11"/>
  <c r="M5350" i="11"/>
  <c r="M5351" i="11"/>
  <c r="M5352" i="11"/>
  <c r="M5353" i="11"/>
  <c r="M5354" i="11"/>
  <c r="M5355" i="11"/>
  <c r="M5356" i="11"/>
  <c r="M5357" i="11"/>
  <c r="M5358" i="11"/>
  <c r="M5359" i="11"/>
  <c r="M5360" i="11"/>
  <c r="M5361" i="11"/>
  <c r="M5362" i="11"/>
  <c r="M5363" i="11"/>
  <c r="M5364" i="11"/>
  <c r="M5365" i="11"/>
  <c r="M5366" i="11"/>
  <c r="M5367" i="11"/>
  <c r="M5368" i="11"/>
  <c r="M5369" i="11"/>
  <c r="M5370" i="11"/>
  <c r="M5371" i="11"/>
  <c r="M5372" i="11"/>
  <c r="M5373" i="11"/>
  <c r="M5374" i="11"/>
  <c r="M5375" i="11"/>
  <c r="M5376" i="11"/>
  <c r="M5377" i="11"/>
  <c r="M5378" i="11"/>
  <c r="M5379" i="11"/>
  <c r="M5380" i="11"/>
  <c r="M5381" i="11"/>
  <c r="M5382" i="11"/>
  <c r="M5383" i="11"/>
  <c r="M5384" i="11"/>
  <c r="M5385" i="11"/>
  <c r="M5386" i="11"/>
  <c r="M5387" i="11"/>
  <c r="M5388" i="11"/>
  <c r="M5389" i="11"/>
  <c r="M5390" i="11"/>
  <c r="M5391" i="11"/>
  <c r="M5392" i="11"/>
  <c r="M5393" i="11"/>
  <c r="M5394" i="11"/>
  <c r="M5395" i="11"/>
  <c r="M5396" i="11"/>
  <c r="M5397" i="11"/>
  <c r="M5398" i="11"/>
  <c r="M5399" i="11"/>
  <c r="M5400" i="11"/>
  <c r="M5401" i="11"/>
  <c r="M5402" i="11"/>
  <c r="M5403" i="11"/>
  <c r="M5404" i="11"/>
  <c r="M5405" i="11"/>
  <c r="M5406" i="11"/>
  <c r="M5407" i="11"/>
  <c r="M5408" i="11"/>
  <c r="M5409" i="11"/>
  <c r="M5410" i="11"/>
  <c r="M5411" i="11"/>
  <c r="M5412" i="11"/>
  <c r="M5413" i="11"/>
  <c r="M5414" i="11"/>
  <c r="M5415" i="11"/>
  <c r="M5416" i="11"/>
  <c r="M5417" i="11"/>
  <c r="M5418" i="11"/>
  <c r="M5419" i="11"/>
  <c r="M5420" i="11"/>
  <c r="M5421" i="11"/>
  <c r="M5422" i="11"/>
  <c r="M5423" i="11"/>
  <c r="M5424" i="11"/>
  <c r="M5425" i="11"/>
  <c r="M5426" i="11"/>
  <c r="M5427" i="11"/>
  <c r="M5428" i="11"/>
  <c r="M5429" i="11"/>
  <c r="M5430" i="11"/>
  <c r="M5431" i="11"/>
  <c r="M5432" i="11"/>
  <c r="M5433" i="11"/>
  <c r="M5434" i="11"/>
  <c r="M5435" i="11"/>
  <c r="M5436" i="11"/>
  <c r="M5437" i="11"/>
  <c r="M5438" i="11"/>
  <c r="M5439" i="11"/>
  <c r="M5440" i="11"/>
  <c r="M5441" i="11"/>
  <c r="M5442" i="11"/>
  <c r="M5443" i="11"/>
  <c r="M5444" i="11"/>
  <c r="M5445" i="11"/>
  <c r="M5446" i="11"/>
  <c r="M5447" i="11"/>
  <c r="M5448" i="11"/>
  <c r="M5449" i="11"/>
  <c r="M5450" i="11"/>
  <c r="M5451" i="11"/>
  <c r="M5452" i="11"/>
  <c r="M5453" i="11"/>
  <c r="M5454" i="11"/>
  <c r="M5455" i="11"/>
  <c r="M5456" i="11"/>
  <c r="M5457" i="11"/>
  <c r="M5458" i="11"/>
  <c r="M5459" i="11"/>
  <c r="M5460" i="11"/>
  <c r="M5461" i="11"/>
  <c r="M5462" i="11"/>
  <c r="M5463" i="11"/>
  <c r="M5464" i="11"/>
  <c r="M5465" i="11"/>
  <c r="M5466" i="11"/>
  <c r="M5467" i="11"/>
  <c r="M5468" i="11"/>
  <c r="M5469" i="11"/>
  <c r="M5470" i="11"/>
  <c r="M5471" i="11"/>
  <c r="M5472" i="11"/>
  <c r="M5473" i="11"/>
  <c r="M5474" i="11"/>
  <c r="M5475" i="11"/>
  <c r="M5476" i="11"/>
  <c r="M5477" i="11"/>
  <c r="M5478" i="11"/>
  <c r="M5479" i="11"/>
  <c r="M5480" i="11"/>
  <c r="M5481" i="11"/>
  <c r="M5482" i="11"/>
  <c r="M5483" i="11"/>
  <c r="M5484" i="11"/>
  <c r="M5485" i="11"/>
  <c r="M5486" i="11"/>
  <c r="M5487" i="11"/>
  <c r="M5488" i="11"/>
  <c r="M5489" i="11"/>
  <c r="M5490" i="11"/>
  <c r="M5491" i="11"/>
  <c r="M5492" i="11"/>
  <c r="M5493" i="11"/>
  <c r="M5494" i="11"/>
  <c r="M5495" i="11"/>
  <c r="M5496" i="11"/>
  <c r="M5497" i="11"/>
  <c r="M5498" i="11"/>
  <c r="M5499" i="11"/>
  <c r="M5500" i="11"/>
  <c r="M5501" i="11"/>
  <c r="M5502" i="11"/>
  <c r="M5503" i="11"/>
  <c r="M5504" i="11"/>
  <c r="M5505" i="11"/>
  <c r="M5506" i="11"/>
  <c r="M5507" i="11"/>
  <c r="M5508" i="11"/>
  <c r="M5509" i="11"/>
  <c r="M5510" i="11"/>
  <c r="M5511" i="11"/>
  <c r="M5512" i="11"/>
  <c r="M5513" i="11"/>
  <c r="M5514" i="11"/>
  <c r="M5515" i="11"/>
  <c r="M5516" i="11"/>
  <c r="M5517" i="11"/>
  <c r="M5518" i="11"/>
  <c r="M5519" i="11"/>
  <c r="M5520" i="11"/>
  <c r="M5521" i="11"/>
  <c r="M5522" i="11"/>
  <c r="M5523" i="11"/>
  <c r="M5524" i="11"/>
  <c r="M5525" i="11"/>
  <c r="M5526" i="11"/>
  <c r="M5527" i="11"/>
  <c r="M5528" i="11"/>
  <c r="M5529" i="11"/>
  <c r="M5530" i="11"/>
  <c r="M5531" i="11"/>
  <c r="M5532" i="11"/>
  <c r="M5533" i="11"/>
  <c r="M5534" i="11"/>
  <c r="M5535" i="11"/>
  <c r="M5536" i="11"/>
  <c r="M5537" i="11"/>
  <c r="M5538" i="11"/>
  <c r="M5539" i="11"/>
  <c r="M5540" i="11"/>
  <c r="M5541" i="11"/>
  <c r="M5542" i="11"/>
  <c r="M5543" i="11"/>
  <c r="M5544" i="11"/>
  <c r="M5545" i="11"/>
  <c r="M5546" i="11"/>
  <c r="M5547" i="11"/>
  <c r="M5548" i="11"/>
  <c r="M5549" i="11"/>
  <c r="M5550" i="11"/>
  <c r="M5551" i="11"/>
  <c r="M5552" i="11"/>
  <c r="M5553" i="11"/>
  <c r="M5554" i="11"/>
  <c r="M5555" i="11"/>
  <c r="M5556" i="11"/>
  <c r="M5557" i="11"/>
  <c r="M5558" i="11"/>
  <c r="M5559" i="11"/>
  <c r="M5560" i="11"/>
  <c r="M5561" i="11"/>
  <c r="M5562" i="11"/>
  <c r="M5563" i="11"/>
  <c r="M5564" i="11"/>
  <c r="M5565" i="11"/>
  <c r="M5566" i="11"/>
  <c r="M5567" i="11"/>
  <c r="M5568" i="11"/>
  <c r="M5569" i="11"/>
  <c r="M5570" i="11"/>
  <c r="M5571" i="11"/>
  <c r="M5572" i="11"/>
  <c r="M5573" i="11"/>
  <c r="M5574" i="11"/>
  <c r="M5575" i="11"/>
  <c r="M5576" i="11"/>
  <c r="M5577" i="11"/>
  <c r="M5578" i="11"/>
  <c r="M5579" i="11"/>
  <c r="M5580" i="11"/>
  <c r="M5581" i="11"/>
  <c r="M5582" i="11"/>
  <c r="M5583" i="11"/>
  <c r="M5584" i="11"/>
  <c r="M5585" i="11"/>
  <c r="M5586" i="11"/>
  <c r="M5587" i="11"/>
  <c r="M5588" i="11"/>
  <c r="M5589" i="11"/>
  <c r="M5590" i="11"/>
  <c r="M5591" i="11"/>
  <c r="M5592" i="11"/>
  <c r="M5593" i="11"/>
  <c r="M5594" i="11"/>
  <c r="M5595" i="11"/>
  <c r="M5596" i="11"/>
  <c r="M5597" i="11"/>
  <c r="M5598" i="11"/>
  <c r="M5599" i="11"/>
  <c r="M5600" i="11"/>
  <c r="M5601" i="11"/>
  <c r="M5602" i="11"/>
  <c r="M5603" i="11"/>
  <c r="M5604" i="11"/>
  <c r="M5605" i="11"/>
  <c r="M5606" i="11"/>
  <c r="M5607" i="11"/>
  <c r="M5608" i="11"/>
  <c r="M5609" i="11"/>
  <c r="M5610" i="11"/>
  <c r="M5611" i="11"/>
  <c r="M5612" i="11"/>
  <c r="M5613" i="11"/>
  <c r="M5614" i="11"/>
  <c r="M5615" i="11"/>
  <c r="M5616" i="11"/>
  <c r="M5617" i="11"/>
  <c r="M5618" i="11"/>
  <c r="M5619" i="11"/>
  <c r="M5620" i="11"/>
  <c r="M5621" i="11"/>
  <c r="M5622" i="11"/>
  <c r="M5623" i="11"/>
  <c r="M5624" i="11"/>
  <c r="M5625" i="11"/>
  <c r="M5626" i="11"/>
  <c r="M5627" i="11"/>
  <c r="M5628" i="11"/>
  <c r="M5629" i="11"/>
  <c r="M5630" i="11"/>
  <c r="M5631" i="11"/>
  <c r="M5632" i="11"/>
  <c r="M5633" i="11"/>
  <c r="M5634" i="11"/>
  <c r="M5635" i="11"/>
  <c r="M5636" i="11"/>
  <c r="M5637" i="11"/>
  <c r="M5638" i="11"/>
  <c r="M5639" i="11"/>
  <c r="M5640" i="11"/>
  <c r="M5641" i="11"/>
  <c r="M5642" i="11"/>
  <c r="M5643" i="11"/>
  <c r="M5644" i="11"/>
  <c r="M5645" i="11"/>
  <c r="M5646" i="11"/>
  <c r="M5647" i="11"/>
  <c r="M5648" i="11"/>
  <c r="M5649" i="11"/>
  <c r="M5650" i="11"/>
  <c r="M5651" i="11"/>
  <c r="M5652" i="11"/>
  <c r="M5653" i="11"/>
  <c r="M5654" i="11"/>
  <c r="M5655" i="11"/>
  <c r="M5656" i="11"/>
  <c r="M5657" i="11"/>
  <c r="M5658" i="11"/>
  <c r="M5659" i="11"/>
  <c r="M5660" i="11"/>
  <c r="M5661" i="11"/>
  <c r="M5662" i="11"/>
  <c r="M5663" i="11"/>
  <c r="M5664" i="11"/>
  <c r="M5665" i="11"/>
  <c r="M5666" i="11"/>
  <c r="M5667" i="11"/>
  <c r="M5668" i="11"/>
  <c r="M5669" i="11"/>
  <c r="M5670" i="11"/>
  <c r="M5671" i="11"/>
  <c r="M5672" i="11"/>
  <c r="M5673" i="11"/>
  <c r="M5674" i="11"/>
  <c r="M5675" i="11"/>
  <c r="M5676" i="11"/>
  <c r="M5677" i="11"/>
  <c r="M5678" i="11"/>
  <c r="M5679" i="11"/>
  <c r="M5680" i="11"/>
  <c r="M5681" i="11"/>
  <c r="M5682" i="11"/>
  <c r="M5683" i="11"/>
  <c r="M5684" i="11"/>
  <c r="M5685" i="11"/>
  <c r="M5686" i="11"/>
  <c r="M5687" i="11"/>
  <c r="M5688" i="11"/>
  <c r="M5689" i="11"/>
  <c r="M5690" i="11"/>
  <c r="M5691" i="11"/>
  <c r="M5692" i="11"/>
  <c r="M5693" i="11"/>
  <c r="M5694" i="11"/>
  <c r="M5695" i="11"/>
  <c r="M5696" i="11"/>
  <c r="M5697" i="11"/>
  <c r="M5698" i="11"/>
  <c r="M5699" i="11"/>
  <c r="M5700" i="11"/>
  <c r="M5701" i="11"/>
  <c r="M5702" i="11"/>
  <c r="M5703" i="11"/>
  <c r="M5704" i="11"/>
  <c r="M5705" i="11"/>
  <c r="M5706" i="11"/>
  <c r="M5707" i="11"/>
  <c r="M5708" i="11"/>
  <c r="M5709" i="11"/>
  <c r="M5710" i="11"/>
  <c r="M5711" i="11"/>
  <c r="M5712" i="11"/>
  <c r="M5713" i="11"/>
  <c r="M5714" i="11"/>
  <c r="M5715" i="11"/>
  <c r="M5716" i="11"/>
  <c r="M5717" i="11"/>
  <c r="M5718" i="11"/>
  <c r="M5719" i="11"/>
  <c r="M5720" i="11"/>
  <c r="M5721" i="11"/>
  <c r="M5722" i="11"/>
  <c r="M5723" i="11"/>
  <c r="M5724" i="11"/>
  <c r="M5725" i="11"/>
  <c r="M5726" i="11"/>
  <c r="M5727" i="11"/>
  <c r="M5728" i="11"/>
  <c r="M5729" i="11"/>
  <c r="M5730" i="11"/>
  <c r="M5731" i="11"/>
  <c r="M5732" i="11"/>
  <c r="M5733" i="11"/>
  <c r="M5734" i="11"/>
  <c r="M5735" i="11"/>
  <c r="M5736" i="11"/>
  <c r="M5737" i="11"/>
  <c r="M5738" i="11"/>
  <c r="M5739" i="11"/>
  <c r="M5740" i="11"/>
  <c r="M5741" i="11"/>
  <c r="M5742" i="11"/>
  <c r="M5743" i="11"/>
  <c r="M5744" i="11"/>
  <c r="M5745" i="11"/>
  <c r="M5746" i="11"/>
  <c r="M5747" i="11"/>
  <c r="M5748" i="11"/>
  <c r="M5749" i="11"/>
  <c r="M5750" i="11"/>
  <c r="M5751" i="11"/>
  <c r="M5752" i="11"/>
  <c r="M5753" i="11"/>
  <c r="M5754" i="11"/>
  <c r="M5755" i="11"/>
  <c r="M5756" i="11"/>
  <c r="M5757" i="11"/>
  <c r="M5758" i="11"/>
  <c r="M5759" i="11"/>
  <c r="M5760" i="11"/>
  <c r="M5761" i="11"/>
  <c r="M5762" i="11"/>
  <c r="M5763" i="11"/>
  <c r="M5764" i="11"/>
  <c r="M5765" i="11"/>
  <c r="M5766" i="11"/>
  <c r="M5767" i="11"/>
  <c r="M5768" i="11"/>
  <c r="M5769" i="11"/>
  <c r="M5770" i="11"/>
  <c r="M5771" i="11"/>
  <c r="M5772" i="11"/>
  <c r="M5773" i="11"/>
  <c r="M5774" i="11"/>
  <c r="M5775" i="11"/>
  <c r="M5776" i="11"/>
  <c r="M5777" i="11"/>
  <c r="M5778" i="11"/>
  <c r="M5779" i="11"/>
  <c r="M5780" i="11"/>
  <c r="M5781" i="11"/>
  <c r="M5782" i="11"/>
  <c r="M5783" i="11"/>
  <c r="M5784" i="11"/>
  <c r="M5785" i="11"/>
  <c r="M5786" i="11"/>
  <c r="M5787" i="11"/>
  <c r="M5788" i="11"/>
  <c r="M5789" i="11"/>
  <c r="M5790" i="11"/>
  <c r="M5791" i="11"/>
  <c r="M5792" i="11"/>
  <c r="M5793" i="11"/>
  <c r="M5794" i="11"/>
  <c r="M5795" i="11"/>
  <c r="M5796" i="11"/>
  <c r="M5797" i="11"/>
  <c r="M5798" i="11"/>
  <c r="M5799" i="11"/>
  <c r="M5800" i="11"/>
  <c r="M5801" i="11"/>
  <c r="M5802" i="11"/>
  <c r="M5803" i="11"/>
  <c r="M5804" i="11"/>
  <c r="M5805" i="11"/>
  <c r="M5806" i="11"/>
  <c r="M5807" i="11"/>
  <c r="M5808" i="11"/>
  <c r="M5809" i="11"/>
  <c r="M5810" i="11"/>
  <c r="M5811" i="11"/>
  <c r="M5812" i="11"/>
  <c r="M5813" i="11"/>
  <c r="M5814" i="11"/>
  <c r="M5815" i="11"/>
  <c r="M5816" i="11"/>
  <c r="M5817" i="11"/>
  <c r="M5818" i="11"/>
  <c r="M5819" i="11"/>
  <c r="M5820" i="11"/>
  <c r="M5821" i="11"/>
  <c r="M5822" i="11"/>
  <c r="M5823" i="11"/>
  <c r="M5824" i="11"/>
  <c r="M5825" i="11"/>
  <c r="M5826" i="11"/>
  <c r="M5827" i="11"/>
  <c r="M5828" i="11"/>
  <c r="M5829" i="11"/>
  <c r="M5830" i="11"/>
  <c r="M5831" i="11"/>
  <c r="M5832" i="11"/>
  <c r="M5833" i="11"/>
  <c r="M5834" i="11"/>
  <c r="M5835" i="11"/>
  <c r="M5836" i="11"/>
  <c r="M5837" i="11"/>
  <c r="M5838" i="11"/>
  <c r="M5839" i="11"/>
  <c r="M5840" i="11"/>
  <c r="M5841" i="11"/>
  <c r="M5842" i="11"/>
  <c r="M5843" i="11"/>
  <c r="M5844" i="11"/>
  <c r="M5845" i="11"/>
  <c r="M5846" i="11"/>
  <c r="M5847" i="11"/>
  <c r="M5848" i="11"/>
  <c r="M5849" i="11"/>
  <c r="M5850" i="11"/>
  <c r="M5851" i="11"/>
  <c r="M5852" i="11"/>
  <c r="M5853" i="11"/>
  <c r="M5854" i="11"/>
  <c r="M5855" i="11"/>
  <c r="M5856" i="11"/>
  <c r="M5857" i="11"/>
  <c r="M5858" i="11"/>
  <c r="M5859" i="11"/>
  <c r="M5860" i="11"/>
  <c r="M5861" i="11"/>
  <c r="M5862" i="11"/>
  <c r="M5863" i="11"/>
  <c r="M5864" i="11"/>
  <c r="M5865" i="11"/>
  <c r="M5866" i="11"/>
  <c r="M5867" i="11"/>
  <c r="M5868" i="11"/>
  <c r="M5869" i="11"/>
  <c r="M5870" i="11"/>
  <c r="M5871" i="11"/>
  <c r="M5872" i="11"/>
  <c r="M5873" i="11"/>
  <c r="M5874" i="11"/>
  <c r="M5875" i="11"/>
  <c r="M5876" i="11"/>
  <c r="M5877" i="11"/>
  <c r="M5878" i="11"/>
  <c r="M5879" i="11"/>
  <c r="M5880" i="11"/>
  <c r="M5881" i="11"/>
  <c r="M5882" i="11"/>
  <c r="M5883" i="11"/>
  <c r="M5884" i="11"/>
  <c r="M5885" i="11"/>
  <c r="M5886" i="11"/>
  <c r="M5887" i="11"/>
  <c r="M5888" i="11"/>
  <c r="M5889" i="11"/>
  <c r="M5890" i="11"/>
  <c r="M5891" i="11"/>
  <c r="M5892" i="11"/>
  <c r="M5893" i="11"/>
  <c r="M5894" i="11"/>
  <c r="M5895" i="11"/>
  <c r="M5896" i="11"/>
  <c r="M5897" i="11"/>
  <c r="M5898" i="11"/>
  <c r="M5899" i="11"/>
  <c r="M5900" i="11"/>
  <c r="M5901" i="11"/>
  <c r="M5902" i="11"/>
  <c r="M5903" i="11"/>
  <c r="M5904" i="11"/>
  <c r="M5905" i="11"/>
  <c r="M5906" i="11"/>
  <c r="M5907" i="11"/>
  <c r="M5908" i="11"/>
  <c r="M5909" i="11"/>
  <c r="M5910" i="11"/>
  <c r="M5911" i="11"/>
  <c r="M5912" i="11"/>
  <c r="M5913" i="11"/>
  <c r="M5914" i="11"/>
  <c r="M5915" i="11"/>
  <c r="M5916" i="11"/>
  <c r="M5917" i="11"/>
  <c r="M5918" i="11"/>
  <c r="M5919" i="11"/>
  <c r="M5920" i="11"/>
  <c r="M5921" i="11"/>
  <c r="M5922" i="11"/>
  <c r="M5923" i="11"/>
  <c r="M5924" i="11"/>
  <c r="M5925" i="11"/>
  <c r="M5926" i="11"/>
  <c r="M5927" i="11"/>
  <c r="M5928" i="11"/>
  <c r="M5929" i="11"/>
  <c r="M5930" i="11"/>
  <c r="M5931" i="11"/>
  <c r="M5932" i="11"/>
  <c r="M5933" i="11"/>
  <c r="M5934" i="11"/>
  <c r="M5935" i="11"/>
  <c r="M5936" i="11"/>
  <c r="M5937" i="11"/>
  <c r="M5938" i="11"/>
  <c r="M5939" i="11"/>
  <c r="M5940" i="11"/>
  <c r="M5941" i="11"/>
  <c r="M5942" i="11"/>
  <c r="M5943" i="11"/>
  <c r="M5944" i="11"/>
  <c r="M5945" i="11"/>
  <c r="M5946" i="11"/>
  <c r="M5947" i="11"/>
  <c r="M5948" i="11"/>
  <c r="M5949" i="11"/>
  <c r="M5950" i="11"/>
  <c r="M5951" i="11"/>
  <c r="M5952" i="11"/>
  <c r="M5953" i="11"/>
  <c r="M5954" i="11"/>
  <c r="M5955" i="11"/>
  <c r="M5956" i="11"/>
  <c r="M5957" i="11"/>
  <c r="M5958" i="11"/>
  <c r="M5959" i="11"/>
  <c r="M5960" i="11"/>
  <c r="M5961" i="11"/>
  <c r="M5962" i="11"/>
  <c r="M5963" i="11"/>
  <c r="M5964" i="11"/>
  <c r="M5965" i="11"/>
  <c r="M5966" i="11"/>
  <c r="M5967" i="11"/>
  <c r="M5968" i="11"/>
  <c r="M5969" i="11"/>
  <c r="M5970" i="11"/>
  <c r="M5971" i="11"/>
  <c r="M5972" i="11"/>
  <c r="M5973" i="11"/>
  <c r="M5974" i="11"/>
  <c r="M5975" i="11"/>
  <c r="M5976" i="11"/>
  <c r="M5977" i="11"/>
  <c r="M5978" i="11"/>
  <c r="M5979" i="11"/>
  <c r="M5980" i="11"/>
  <c r="M5981" i="11"/>
  <c r="M5982" i="11"/>
  <c r="M5983" i="11"/>
  <c r="M5984" i="11"/>
  <c r="M5985" i="11"/>
  <c r="M5986" i="11"/>
  <c r="M5987" i="11"/>
  <c r="M5988" i="11"/>
  <c r="M5989" i="11"/>
  <c r="M5990" i="11"/>
  <c r="M5991" i="11"/>
  <c r="M5992" i="11"/>
  <c r="M5993" i="11"/>
  <c r="M5994" i="11"/>
  <c r="M5995" i="11"/>
  <c r="M5996" i="11"/>
  <c r="M5997" i="11"/>
  <c r="M5998" i="11"/>
  <c r="M5999" i="11"/>
  <c r="M6000" i="11"/>
  <c r="M6001" i="11"/>
  <c r="M6002" i="11"/>
  <c r="M6003" i="11"/>
  <c r="M6004" i="11"/>
  <c r="M6005" i="11"/>
  <c r="M6006" i="11"/>
  <c r="M6007" i="11"/>
  <c r="M6008" i="11"/>
  <c r="M6009" i="11"/>
  <c r="M6010" i="11"/>
  <c r="M6011" i="11"/>
  <c r="M6012" i="11"/>
  <c r="M6013" i="11"/>
  <c r="M6014" i="11"/>
  <c r="M6015" i="11"/>
  <c r="M6016" i="11"/>
  <c r="M6017" i="11"/>
  <c r="M6018" i="11"/>
  <c r="M6019" i="11"/>
  <c r="M6020" i="11"/>
  <c r="M6021" i="11"/>
  <c r="M6022" i="11"/>
  <c r="M6023" i="11"/>
  <c r="M6024" i="11"/>
  <c r="M6025" i="11"/>
  <c r="M6026" i="11"/>
  <c r="M6027" i="11"/>
  <c r="M6028" i="11"/>
  <c r="M6029" i="11"/>
  <c r="M6030" i="11"/>
  <c r="M6031" i="11"/>
  <c r="M6032" i="11"/>
  <c r="M6033" i="11"/>
  <c r="M6034" i="11"/>
  <c r="M6035" i="11"/>
  <c r="M6036" i="11"/>
  <c r="M6037" i="11"/>
  <c r="M6038" i="11"/>
  <c r="M6039" i="11"/>
  <c r="M6040" i="11"/>
  <c r="M6041" i="11"/>
  <c r="M6042" i="11"/>
  <c r="M6043" i="11"/>
  <c r="M6044" i="11"/>
  <c r="M6045" i="11"/>
  <c r="M6046" i="11"/>
  <c r="M6047" i="11"/>
  <c r="M6048" i="11"/>
  <c r="M6049" i="11"/>
  <c r="M6050" i="11"/>
  <c r="M6051" i="11"/>
  <c r="M6052" i="11"/>
  <c r="M6053" i="11"/>
  <c r="M6054" i="11"/>
  <c r="M6055" i="11"/>
  <c r="M6056" i="11"/>
  <c r="M6057" i="11"/>
  <c r="M6058" i="11"/>
  <c r="M6059" i="11"/>
  <c r="M6060" i="11"/>
  <c r="M6061" i="11"/>
  <c r="M6062" i="11"/>
  <c r="M6063" i="11"/>
  <c r="M6064" i="11"/>
  <c r="M6065" i="11"/>
  <c r="M6066" i="11"/>
  <c r="M6067" i="11"/>
  <c r="M6068" i="11"/>
  <c r="M6069" i="11"/>
  <c r="M6070" i="11"/>
  <c r="M6071" i="11"/>
  <c r="M6072" i="11"/>
  <c r="M6073" i="11"/>
  <c r="M6074" i="11"/>
  <c r="M6075" i="11"/>
  <c r="M6076" i="11"/>
  <c r="M6077" i="11"/>
  <c r="M6078" i="11"/>
  <c r="M6079" i="11"/>
  <c r="M6080" i="11"/>
  <c r="M6081" i="11"/>
  <c r="M6082" i="11"/>
  <c r="M6083" i="11"/>
  <c r="M6084" i="11"/>
  <c r="M6085" i="11"/>
  <c r="M6086" i="11"/>
  <c r="M6087" i="11"/>
  <c r="M6088" i="11"/>
  <c r="M6089" i="11"/>
  <c r="M6090" i="11"/>
  <c r="M6091" i="11"/>
  <c r="M6092" i="11"/>
  <c r="M6093" i="11"/>
  <c r="M6094" i="11"/>
  <c r="M6095" i="11"/>
  <c r="M6096" i="11"/>
  <c r="M6097" i="11"/>
  <c r="M6098" i="11"/>
  <c r="M6099" i="11"/>
  <c r="M6100" i="11"/>
  <c r="M6101" i="11"/>
  <c r="M6102" i="11"/>
  <c r="M6103" i="11"/>
  <c r="M6104" i="11"/>
  <c r="M6105" i="11"/>
  <c r="M6106" i="11"/>
  <c r="M6107" i="11"/>
  <c r="M6108" i="11"/>
  <c r="M6109" i="11"/>
  <c r="M6110" i="11"/>
  <c r="M6111" i="11"/>
  <c r="M6112" i="11"/>
  <c r="M6113" i="11"/>
  <c r="M6114" i="11"/>
  <c r="M6115" i="11"/>
  <c r="M6116" i="11"/>
  <c r="M6117" i="11"/>
  <c r="M6118" i="11"/>
  <c r="M6119" i="11"/>
  <c r="M6120" i="11"/>
  <c r="M6121" i="11"/>
  <c r="M6122" i="11"/>
  <c r="M6123" i="11"/>
  <c r="M6124" i="11"/>
  <c r="M6125" i="11"/>
  <c r="M6126" i="11"/>
  <c r="M6127" i="11"/>
  <c r="M6128" i="11"/>
  <c r="M6129" i="11"/>
  <c r="M6130" i="11"/>
  <c r="M6131" i="11"/>
  <c r="M6132" i="11"/>
  <c r="M6133" i="11"/>
  <c r="M6134" i="11"/>
  <c r="M6135" i="11"/>
  <c r="M6136" i="11"/>
  <c r="M6137" i="11"/>
  <c r="M6138" i="11"/>
  <c r="M6139" i="11"/>
  <c r="M6140" i="11"/>
  <c r="M6141" i="11"/>
  <c r="M6142" i="11"/>
  <c r="M6143" i="11"/>
  <c r="M6144" i="11"/>
  <c r="M6145" i="11"/>
  <c r="M6146" i="11"/>
  <c r="M6147" i="11"/>
  <c r="M6148" i="11"/>
  <c r="M6149" i="11"/>
  <c r="M6150" i="11"/>
  <c r="M6151" i="11"/>
  <c r="M6152" i="11"/>
  <c r="M6153" i="11"/>
  <c r="M6154" i="11"/>
  <c r="M6155" i="11"/>
  <c r="M6156" i="11"/>
  <c r="M6157" i="11"/>
  <c r="M6158" i="11"/>
  <c r="M6159" i="11"/>
  <c r="M6160" i="11"/>
  <c r="M6161" i="11"/>
  <c r="M6162" i="11"/>
  <c r="M6163" i="11"/>
  <c r="M6164" i="11"/>
  <c r="M6165" i="11"/>
  <c r="M6166" i="11"/>
  <c r="M6167" i="11"/>
  <c r="M6168" i="11"/>
  <c r="M6169" i="11"/>
  <c r="M6170" i="11"/>
  <c r="M6171" i="11"/>
  <c r="M6172" i="11"/>
  <c r="M6173" i="11"/>
  <c r="M6174" i="11"/>
  <c r="M6175" i="11"/>
  <c r="M6176" i="11"/>
  <c r="M6177" i="11"/>
  <c r="M6178" i="11"/>
  <c r="M6179" i="11"/>
  <c r="M6180" i="11"/>
  <c r="M6181" i="11"/>
  <c r="M6182" i="11"/>
  <c r="M6183" i="11"/>
  <c r="M6184" i="11"/>
  <c r="M6185" i="11"/>
  <c r="M6186" i="11"/>
  <c r="M6187" i="11"/>
  <c r="M6188" i="11"/>
  <c r="M6189" i="11"/>
  <c r="M6190" i="11"/>
  <c r="M6191" i="11"/>
  <c r="M6192" i="11"/>
  <c r="M6193" i="11"/>
  <c r="M6194" i="11"/>
  <c r="M6195" i="11"/>
  <c r="M6196" i="11"/>
  <c r="M6197" i="11"/>
  <c r="M6198" i="11"/>
  <c r="M6199" i="11"/>
  <c r="M6200" i="11"/>
  <c r="M6201" i="11"/>
  <c r="M6202" i="11"/>
  <c r="M6203" i="11"/>
  <c r="M6204" i="11"/>
  <c r="M6205" i="11"/>
  <c r="M6206" i="11"/>
  <c r="M6207" i="11"/>
  <c r="M6208" i="11"/>
  <c r="M6209" i="11"/>
  <c r="M6210" i="11"/>
  <c r="M6211" i="11"/>
  <c r="M6212" i="11"/>
  <c r="M6213" i="11"/>
  <c r="M6214" i="11"/>
  <c r="M6215" i="11"/>
  <c r="M6216" i="11"/>
  <c r="M6217" i="11"/>
  <c r="M6218" i="11"/>
  <c r="M6219" i="11"/>
  <c r="M6220" i="11"/>
  <c r="M6221" i="11"/>
  <c r="M6222" i="11"/>
  <c r="M6223" i="11"/>
  <c r="M6224" i="11"/>
  <c r="M6225" i="11"/>
  <c r="M6226" i="11"/>
  <c r="M6227" i="11"/>
  <c r="M6228" i="11"/>
  <c r="M6229" i="11"/>
  <c r="M6230" i="11"/>
  <c r="M6231" i="11"/>
  <c r="M6232" i="11"/>
  <c r="M6233" i="11"/>
  <c r="M6234" i="11"/>
  <c r="M6235" i="11"/>
  <c r="M6236" i="11"/>
  <c r="M6237" i="11"/>
  <c r="M6238" i="11"/>
  <c r="M6239" i="11"/>
  <c r="M6240" i="11"/>
  <c r="M6241" i="11"/>
  <c r="M6242" i="11"/>
  <c r="M6243" i="11"/>
  <c r="M6244" i="11"/>
  <c r="M6245" i="11"/>
  <c r="M6246" i="11"/>
  <c r="M6247" i="11"/>
  <c r="M6248" i="11"/>
  <c r="M6249" i="11"/>
  <c r="M6250" i="11"/>
  <c r="M6251" i="11"/>
  <c r="M6252" i="11"/>
  <c r="M6253" i="11"/>
  <c r="M6254" i="11"/>
  <c r="M6255" i="11"/>
  <c r="M6256" i="11"/>
  <c r="M6257" i="11"/>
  <c r="M6258" i="11"/>
  <c r="M6259" i="11"/>
  <c r="M6260" i="11"/>
  <c r="M6261" i="11"/>
  <c r="M6262" i="11"/>
  <c r="M6263" i="11"/>
  <c r="M6264" i="11"/>
  <c r="M6265" i="11"/>
  <c r="M6266" i="11"/>
  <c r="M6267" i="11"/>
  <c r="M6268" i="11"/>
  <c r="M6269" i="11"/>
  <c r="M6270" i="11"/>
  <c r="M6271" i="11"/>
  <c r="M6272" i="11"/>
  <c r="M6273" i="11"/>
  <c r="M6274" i="11"/>
  <c r="M6275" i="11"/>
  <c r="M6276" i="11"/>
  <c r="M6277" i="11"/>
  <c r="M6278" i="11"/>
  <c r="M6279" i="11"/>
  <c r="M6280" i="11"/>
  <c r="M6281" i="11"/>
  <c r="M6282" i="11"/>
  <c r="M6283" i="11"/>
  <c r="M6284" i="11"/>
  <c r="M6285" i="11"/>
  <c r="M6286" i="11"/>
  <c r="M6287" i="11"/>
  <c r="M6288" i="11"/>
  <c r="M6289" i="11"/>
  <c r="M6290" i="11"/>
  <c r="M6291" i="11"/>
  <c r="M6292" i="11"/>
  <c r="M6293" i="11"/>
  <c r="M6294" i="11"/>
  <c r="M6295" i="11"/>
  <c r="M6296" i="11"/>
  <c r="M6297" i="11"/>
  <c r="M6298" i="11"/>
  <c r="M6299" i="11"/>
  <c r="M6300" i="11"/>
  <c r="M6301" i="11"/>
  <c r="M6302" i="11"/>
  <c r="M6303" i="11"/>
  <c r="M6304" i="11"/>
  <c r="M6305" i="11"/>
  <c r="M6306" i="11"/>
  <c r="M6307" i="11"/>
  <c r="M6308" i="11"/>
  <c r="M6309" i="11"/>
  <c r="M6310" i="11"/>
  <c r="M6311" i="11"/>
  <c r="M6312" i="11"/>
  <c r="M6313" i="11"/>
  <c r="M6314" i="11"/>
  <c r="M6315" i="11"/>
  <c r="M6316" i="11"/>
  <c r="M6317" i="11"/>
  <c r="M6318" i="11"/>
  <c r="M6319" i="11"/>
  <c r="M6320" i="11"/>
  <c r="M6321" i="11"/>
  <c r="M6322" i="11"/>
  <c r="M6323" i="11"/>
  <c r="M6324" i="11"/>
  <c r="M6325" i="11"/>
  <c r="M6326" i="11"/>
  <c r="M6327" i="11"/>
  <c r="M6328" i="11"/>
  <c r="M6329" i="11"/>
  <c r="M6330" i="11"/>
  <c r="M6331" i="11"/>
  <c r="M6332" i="11"/>
  <c r="M6333" i="11"/>
  <c r="M6334" i="11"/>
  <c r="M6335" i="11"/>
  <c r="M6336" i="11"/>
  <c r="M6337" i="11"/>
  <c r="M6338" i="11"/>
  <c r="M6339" i="11"/>
  <c r="M6340" i="11"/>
  <c r="M6341" i="11"/>
  <c r="M6342" i="11"/>
  <c r="M6343" i="11"/>
  <c r="M6344" i="11"/>
  <c r="M6345" i="11"/>
  <c r="M6346" i="11"/>
  <c r="M6347" i="11"/>
  <c r="M6348" i="11"/>
  <c r="M6349" i="11"/>
  <c r="M6350" i="11"/>
  <c r="M6351" i="11"/>
  <c r="M6352" i="11"/>
  <c r="M6353" i="11"/>
  <c r="M6354" i="11"/>
  <c r="M6355" i="11"/>
  <c r="M6356" i="11"/>
  <c r="M6357" i="11"/>
  <c r="M6358" i="11"/>
  <c r="M6359" i="11"/>
  <c r="M6360" i="11"/>
  <c r="M6361" i="11"/>
  <c r="M6362" i="11"/>
  <c r="M6363" i="11"/>
  <c r="M6364" i="11"/>
  <c r="M6365" i="11"/>
  <c r="M6366" i="11"/>
  <c r="M6367" i="11"/>
  <c r="M6368" i="11"/>
  <c r="M6369" i="11"/>
  <c r="M6370" i="11"/>
  <c r="M6371" i="11"/>
  <c r="M6372" i="11"/>
  <c r="M6373" i="11"/>
  <c r="M6374" i="11"/>
  <c r="M6375" i="11"/>
  <c r="M6376" i="11"/>
  <c r="M6377" i="11"/>
  <c r="M6378" i="11"/>
  <c r="M6379" i="11"/>
  <c r="M6380" i="11"/>
  <c r="M6381" i="11"/>
  <c r="M6382" i="11"/>
  <c r="M6383" i="11"/>
  <c r="M6384" i="11"/>
  <c r="M6385" i="11"/>
  <c r="M6386" i="11"/>
  <c r="M6387" i="11"/>
  <c r="M6388" i="11"/>
  <c r="M6389" i="11"/>
  <c r="M6390" i="11"/>
  <c r="M6391" i="11"/>
  <c r="M6392" i="11"/>
  <c r="M6393" i="11"/>
  <c r="M6394" i="11"/>
  <c r="M6395" i="11"/>
  <c r="M6396" i="11"/>
  <c r="M6397" i="11"/>
  <c r="M6398" i="11"/>
  <c r="M6399" i="11"/>
  <c r="M6400" i="11"/>
  <c r="M6401" i="11"/>
  <c r="M6402" i="11"/>
  <c r="M6403" i="11"/>
  <c r="M6404" i="11"/>
  <c r="M6405" i="11"/>
  <c r="M6406" i="11"/>
  <c r="M6407" i="11"/>
  <c r="M6408" i="11"/>
  <c r="M6409" i="11"/>
  <c r="M6410" i="11"/>
  <c r="M6411" i="11"/>
  <c r="M6412" i="11"/>
  <c r="M6413" i="11"/>
  <c r="M6414" i="11"/>
  <c r="M6415" i="11"/>
  <c r="M6416" i="11"/>
  <c r="M6417" i="11"/>
  <c r="M6418" i="11"/>
  <c r="M6419" i="11"/>
  <c r="M6420" i="11"/>
  <c r="M6421" i="11"/>
  <c r="M6422" i="11"/>
  <c r="M6423" i="11"/>
  <c r="M6424" i="11"/>
  <c r="M6425" i="11"/>
  <c r="M6426" i="11"/>
  <c r="M6427" i="11"/>
  <c r="M6428" i="11"/>
  <c r="M6429" i="11"/>
  <c r="M6430" i="11"/>
  <c r="M6431" i="11"/>
  <c r="M6432" i="11"/>
  <c r="M6433" i="11"/>
  <c r="M6434" i="11"/>
  <c r="M6435" i="11"/>
  <c r="M6436" i="11"/>
  <c r="M6437" i="11"/>
  <c r="M6438" i="11"/>
  <c r="M6439" i="11"/>
  <c r="M6440" i="11"/>
  <c r="M6441" i="11"/>
  <c r="M6442" i="11"/>
  <c r="M6443" i="11"/>
  <c r="M6444" i="11"/>
  <c r="M6445" i="11"/>
  <c r="M6446" i="11"/>
  <c r="M6447" i="11"/>
  <c r="M6448" i="11"/>
  <c r="M6449" i="11"/>
  <c r="M6450" i="11"/>
  <c r="M6451" i="11"/>
  <c r="M6452" i="11"/>
  <c r="M6453" i="11"/>
  <c r="M6454" i="11"/>
  <c r="M6455" i="11"/>
  <c r="M6456" i="11"/>
  <c r="M6457" i="11"/>
  <c r="M6458" i="11"/>
  <c r="M6459" i="11"/>
  <c r="M6460" i="11"/>
  <c r="M6461" i="11"/>
  <c r="M6462" i="11"/>
  <c r="M6463" i="11"/>
  <c r="M6464" i="11"/>
  <c r="M6465" i="11"/>
  <c r="M6466" i="11"/>
  <c r="M6467" i="11"/>
  <c r="M6468" i="11"/>
  <c r="M6469" i="11"/>
  <c r="M6470" i="11"/>
  <c r="M6471" i="11"/>
  <c r="M6472" i="11"/>
  <c r="M6473" i="11"/>
  <c r="M6474" i="11"/>
  <c r="M6475" i="11"/>
  <c r="M6476" i="11"/>
  <c r="M6477" i="11"/>
  <c r="M6478" i="11"/>
  <c r="M6479" i="11"/>
  <c r="M6480" i="11"/>
  <c r="M6481" i="11"/>
  <c r="M6482" i="11"/>
  <c r="M6483" i="11"/>
  <c r="M6484" i="11"/>
  <c r="M6485" i="11"/>
  <c r="M6486" i="11"/>
  <c r="M6487" i="11"/>
  <c r="M6488" i="11"/>
  <c r="M6489" i="11"/>
  <c r="M6490" i="11"/>
  <c r="M6491" i="11"/>
  <c r="M6492" i="11"/>
  <c r="M6493" i="11"/>
  <c r="M6494" i="11"/>
  <c r="M6495" i="11"/>
  <c r="M6496" i="11"/>
  <c r="M6497" i="11"/>
  <c r="M6498" i="11"/>
  <c r="M6499" i="11"/>
  <c r="M6500" i="11"/>
  <c r="M6501" i="11"/>
  <c r="M6502" i="11"/>
  <c r="M6503" i="11"/>
  <c r="M6504" i="11"/>
  <c r="M6505" i="11"/>
  <c r="M6506" i="11"/>
  <c r="M6507" i="11"/>
  <c r="M6508" i="11"/>
  <c r="M6509" i="11"/>
  <c r="M6510" i="11"/>
  <c r="M6511" i="11"/>
  <c r="M6512" i="11"/>
  <c r="M6513" i="11"/>
  <c r="M6514" i="11"/>
  <c r="M6515" i="11"/>
  <c r="M6516" i="11"/>
  <c r="M6517" i="11"/>
  <c r="M6518" i="11"/>
  <c r="M6519" i="11"/>
  <c r="M6520" i="11"/>
  <c r="M6521" i="11"/>
  <c r="M6522" i="11"/>
  <c r="M6523" i="11"/>
  <c r="M6524" i="11"/>
  <c r="M6525" i="11"/>
  <c r="M6526" i="11"/>
  <c r="M6527" i="11"/>
  <c r="M6528" i="11"/>
  <c r="M6529" i="11"/>
  <c r="M6530" i="11"/>
  <c r="M6531" i="11"/>
  <c r="M6532" i="11"/>
  <c r="M6533" i="11"/>
  <c r="M6534" i="11"/>
  <c r="M6535" i="11"/>
  <c r="M6536" i="11"/>
  <c r="M6537" i="11"/>
  <c r="M6538" i="11"/>
  <c r="M6539" i="11"/>
  <c r="M6540" i="11"/>
  <c r="M6541" i="11"/>
  <c r="M6542" i="11"/>
  <c r="M6543" i="11"/>
  <c r="M6544" i="11"/>
  <c r="M6545" i="11"/>
  <c r="M6546" i="11"/>
  <c r="M6547" i="11"/>
  <c r="M6548" i="11"/>
  <c r="M6549" i="11"/>
  <c r="M6550" i="11"/>
  <c r="M6551" i="11"/>
  <c r="M6552" i="11"/>
  <c r="M6553" i="11"/>
  <c r="M6554" i="11"/>
  <c r="M6555" i="11"/>
  <c r="M6556" i="11"/>
  <c r="M6557" i="11"/>
  <c r="M6558" i="11"/>
  <c r="M6559" i="11"/>
  <c r="M6560" i="11"/>
  <c r="M6561" i="11"/>
  <c r="M6562" i="11"/>
  <c r="M6563" i="11"/>
  <c r="M6564" i="11"/>
  <c r="M6565" i="11"/>
  <c r="M6566" i="11"/>
  <c r="M6567" i="11"/>
  <c r="M6568" i="11"/>
  <c r="M6569" i="11"/>
  <c r="M6570" i="11"/>
  <c r="M6571" i="11"/>
  <c r="M6572" i="11"/>
  <c r="M6573" i="11"/>
  <c r="M6574" i="11"/>
  <c r="M6575" i="11"/>
  <c r="M6576" i="11"/>
  <c r="M6577" i="11"/>
  <c r="M6578" i="11"/>
  <c r="M6579" i="11"/>
  <c r="M6580" i="11"/>
  <c r="M6581" i="11"/>
  <c r="M6582" i="11"/>
  <c r="M6583" i="11"/>
  <c r="M6584" i="11"/>
  <c r="M6585" i="11"/>
  <c r="M6586" i="11"/>
  <c r="M6587" i="11"/>
  <c r="M6588" i="11"/>
  <c r="M6589" i="11"/>
  <c r="M6590" i="11"/>
  <c r="M6591" i="11"/>
  <c r="M6592" i="11"/>
  <c r="M6593" i="11"/>
  <c r="M6594" i="11"/>
  <c r="M6595" i="11"/>
  <c r="M6596" i="11"/>
  <c r="M6597" i="11"/>
  <c r="M6598" i="11"/>
  <c r="M6599" i="11"/>
  <c r="M6600" i="11"/>
  <c r="M6601" i="11"/>
  <c r="M6602" i="11"/>
  <c r="M6603" i="11"/>
  <c r="M6604" i="11"/>
  <c r="M6605" i="11"/>
  <c r="M6606" i="11"/>
  <c r="M6607" i="11"/>
  <c r="M6608" i="11"/>
  <c r="M6609" i="11"/>
  <c r="M6610" i="11"/>
  <c r="M6611" i="11"/>
  <c r="M6612" i="11"/>
  <c r="M6613" i="11"/>
  <c r="M6614" i="11"/>
  <c r="M6615" i="11"/>
  <c r="M6616" i="11"/>
  <c r="M6617" i="11"/>
  <c r="M6618" i="11"/>
  <c r="M6619" i="11"/>
  <c r="M6620" i="11"/>
  <c r="M6621" i="11"/>
  <c r="M3" i="11"/>
  <c r="K6586" i="11"/>
  <c r="L6586" i="11"/>
  <c r="K6253" i="11"/>
  <c r="L6253" i="11"/>
  <c r="K6255" i="11"/>
  <c r="L6255" i="11"/>
  <c r="K5177" i="11"/>
  <c r="L5177" i="11"/>
  <c r="K5178" i="11"/>
  <c r="L5178" i="11"/>
  <c r="K4347" i="11"/>
  <c r="L4347" i="11"/>
  <c r="K4386" i="11"/>
  <c r="L4386" i="11"/>
  <c r="K1238" i="11"/>
  <c r="L1238" i="11"/>
  <c r="K5480" i="11"/>
  <c r="L5480" i="11"/>
  <c r="K498" i="11"/>
  <c r="L498" i="11"/>
  <c r="K2147" i="11"/>
  <c r="L2147" i="11"/>
  <c r="K5233" i="11"/>
  <c r="L5233" i="11"/>
  <c r="K1723" i="11"/>
  <c r="L1723" i="11"/>
  <c r="K1736" i="11"/>
  <c r="L1736" i="11"/>
  <c r="K1737" i="11"/>
  <c r="L1737" i="11"/>
  <c r="K1738" i="11"/>
  <c r="L1738" i="11"/>
  <c r="K1739" i="11"/>
  <c r="L1739" i="11"/>
  <c r="K1740" i="11"/>
  <c r="L1740" i="11"/>
  <c r="K5916" i="11"/>
  <c r="L5916" i="11"/>
  <c r="K5424" i="11"/>
  <c r="L5424" i="11"/>
  <c r="K6038" i="11"/>
  <c r="L6038" i="11"/>
  <c r="K5984" i="11"/>
  <c r="L5984" i="11"/>
  <c r="K3308" i="11"/>
  <c r="L3308" i="11"/>
  <c r="K3130" i="11"/>
  <c r="L3130" i="11"/>
  <c r="K3131" i="11"/>
  <c r="L3131" i="11"/>
  <c r="K3188" i="11"/>
  <c r="L3188" i="11"/>
  <c r="K6621" i="11"/>
  <c r="L6621" i="11"/>
  <c r="K3619" i="11"/>
  <c r="L3619" i="11"/>
  <c r="K4951" i="11"/>
  <c r="L4951" i="11"/>
  <c r="M6662" i="11" l="1"/>
  <c r="F38" i="13" l="1"/>
  <c r="F37" i="13"/>
  <c r="F36" i="13"/>
  <c r="F35" i="13"/>
  <c r="F34" i="13"/>
  <c r="F33" i="13"/>
  <c r="F32" i="13"/>
  <c r="C8" i="7" l="1"/>
  <c r="C7" i="7" l="1"/>
  <c r="C6" i="7"/>
  <c r="O6613" i="11" l="1"/>
  <c r="O6614" i="11"/>
  <c r="P6465" i="11"/>
  <c r="P6456" i="11"/>
  <c r="P6397" i="11"/>
  <c r="P6349" i="11"/>
  <c r="P6344" i="11"/>
  <c r="P6134" i="11"/>
  <c r="P6081" i="11"/>
  <c r="P5996" i="11"/>
  <c r="P5995" i="11"/>
  <c r="P5989" i="11"/>
  <c r="P5988" i="11"/>
  <c r="P5958" i="11"/>
  <c r="P5932" i="11"/>
  <c r="P5931" i="11"/>
  <c r="P5924" i="11"/>
  <c r="P5923" i="11"/>
  <c r="P5894" i="11"/>
  <c r="P5893" i="11"/>
  <c r="P5892" i="11"/>
  <c r="P5891" i="11"/>
  <c r="P5890" i="11"/>
  <c r="P5888" i="11"/>
  <c r="P5884" i="11"/>
  <c r="P5881" i="11"/>
  <c r="P5862" i="11"/>
  <c r="P5861" i="11"/>
  <c r="P5860" i="11"/>
  <c r="P5859" i="11"/>
  <c r="P5858" i="11"/>
  <c r="P5854" i="11"/>
  <c r="P5851" i="11"/>
  <c r="P5849" i="11"/>
  <c r="P5777" i="11"/>
  <c r="P5757" i="11"/>
  <c r="P5756" i="11"/>
  <c r="P5755" i="11"/>
  <c r="P5754" i="11"/>
  <c r="P5752" i="11"/>
  <c r="P5751" i="11"/>
  <c r="P5750" i="11"/>
  <c r="P5748" i="11"/>
  <c r="P5746" i="11"/>
  <c r="P5745" i="11"/>
  <c r="P5742" i="11"/>
  <c r="P5740" i="11"/>
  <c r="P5739" i="11"/>
  <c r="P5738" i="11"/>
  <c r="P5734" i="11"/>
  <c r="P5697" i="11"/>
  <c r="P5696" i="11"/>
  <c r="P5695" i="11"/>
  <c r="P5689" i="11"/>
  <c r="P5686" i="11"/>
  <c r="P5685" i="11"/>
  <c r="P5668" i="11"/>
  <c r="P5648" i="11"/>
  <c r="P5647" i="11"/>
  <c r="P5655" i="11"/>
  <c r="P5654" i="11"/>
  <c r="P5645" i="11"/>
  <c r="P5644" i="11"/>
  <c r="P5635" i="11"/>
  <c r="P5633" i="11"/>
  <c r="P5632" i="11"/>
  <c r="P5557" i="11"/>
  <c r="P5552" i="11"/>
  <c r="P5551" i="11"/>
  <c r="P5550" i="11"/>
  <c r="P5519" i="11"/>
  <c r="P5518" i="11"/>
  <c r="P5517" i="11"/>
  <c r="P5408" i="11"/>
  <c r="P5276" i="11"/>
  <c r="P5093" i="11"/>
  <c r="P5088" i="11"/>
  <c r="P5087" i="11"/>
  <c r="P5031" i="11"/>
  <c r="P4817" i="11"/>
  <c r="P4796" i="11"/>
  <c r="P4795" i="11"/>
  <c r="P4794" i="11"/>
  <c r="P4793" i="11"/>
  <c r="P4792" i="11"/>
  <c r="P4791" i="11"/>
  <c r="P4790" i="11"/>
  <c r="P4740" i="11"/>
  <c r="P4738" i="11"/>
  <c r="P4736" i="11"/>
  <c r="P4730" i="11"/>
  <c r="P4725" i="11"/>
  <c r="P4724" i="11"/>
  <c r="P4720" i="11"/>
  <c r="P4700" i="11"/>
  <c r="P4699" i="11"/>
  <c r="P4698" i="11"/>
  <c r="P4670" i="11"/>
  <c r="P4669" i="11"/>
  <c r="P4668" i="11"/>
  <c r="P4407" i="11"/>
  <c r="P4397" i="11"/>
  <c r="P4351" i="11"/>
  <c r="P4161" i="11"/>
  <c r="P4148" i="11"/>
  <c r="P4141" i="11"/>
  <c r="P4094" i="11"/>
  <c r="P4092" i="11"/>
  <c r="P4091" i="11"/>
  <c r="P4088" i="11"/>
  <c r="P4087" i="11"/>
  <c r="P4070" i="11"/>
  <c r="P4067" i="11"/>
  <c r="P4062" i="11"/>
  <c r="P4003" i="11"/>
  <c r="P4002" i="11"/>
  <c r="P3970" i="11"/>
  <c r="P3969" i="11"/>
  <c r="P3956" i="11"/>
  <c r="P3955" i="11"/>
  <c r="P3951" i="11"/>
  <c r="P3942" i="11"/>
  <c r="P3926" i="11"/>
  <c r="P3874" i="11"/>
  <c r="P3851" i="11"/>
  <c r="P3782" i="11"/>
  <c r="P3781" i="11"/>
  <c r="P3460" i="11"/>
  <c r="P3409" i="11"/>
  <c r="P3408" i="11"/>
  <c r="P3407" i="11"/>
  <c r="P3406" i="11"/>
  <c r="P3405" i="11"/>
  <c r="P3399" i="11"/>
  <c r="P3398" i="11"/>
  <c r="P3397" i="11"/>
  <c r="P3396" i="11"/>
  <c r="P3395" i="11"/>
  <c r="P3394" i="11"/>
  <c r="P3361" i="11"/>
  <c r="P3348" i="11"/>
  <c r="P3346" i="11"/>
  <c r="P3279" i="11"/>
  <c r="P3241" i="11"/>
  <c r="P3231" i="11"/>
  <c r="P3227" i="11"/>
  <c r="P3226" i="11"/>
  <c r="P3223" i="11"/>
  <c r="P3222" i="11"/>
  <c r="P3154" i="11"/>
  <c r="P3149" i="11"/>
  <c r="P2991" i="11"/>
  <c r="P2884" i="11"/>
  <c r="P2692" i="11"/>
  <c r="P2690" i="11"/>
  <c r="P2687" i="11"/>
  <c r="P2655" i="11"/>
  <c r="P2639" i="11"/>
  <c r="P2636" i="11"/>
  <c r="P2633" i="11"/>
  <c r="P2601" i="11"/>
  <c r="P2573" i="11"/>
  <c r="P2549" i="11"/>
  <c r="P2515" i="11"/>
  <c r="P2497" i="11"/>
  <c r="P2496" i="11"/>
  <c r="P2495" i="11"/>
  <c r="P2494" i="11"/>
  <c r="P2493" i="11"/>
  <c r="P2492" i="11"/>
  <c r="P2490" i="11"/>
  <c r="P2485" i="11"/>
  <c r="P2434" i="11"/>
  <c r="P2376" i="11"/>
  <c r="P2375" i="11"/>
  <c r="P2366" i="11"/>
  <c r="P2365" i="11"/>
  <c r="P2364" i="11"/>
  <c r="P2363" i="11"/>
  <c r="P2362" i="11"/>
  <c r="P2336" i="11"/>
  <c r="P2335" i="11"/>
  <c r="P2334" i="11"/>
  <c r="P2329" i="11"/>
  <c r="P2328" i="11"/>
  <c r="P2327" i="11"/>
  <c r="P2326" i="11"/>
  <c r="P2149" i="11"/>
  <c r="P1713" i="11"/>
  <c r="P1707" i="11"/>
  <c r="P1681" i="11"/>
  <c r="P1679" i="11"/>
  <c r="P1677" i="11"/>
  <c r="P1653" i="11"/>
  <c r="P1652" i="11"/>
  <c r="P1651" i="11"/>
  <c r="P1650" i="11"/>
  <c r="P1649" i="11"/>
  <c r="P1648" i="11"/>
  <c r="P1645" i="11"/>
  <c r="P1644" i="11"/>
  <c r="P1643" i="11"/>
  <c r="P1642" i="11"/>
  <c r="P1641" i="11"/>
  <c r="P1640" i="11"/>
  <c r="P1638" i="11"/>
  <c r="P1596" i="11"/>
  <c r="P1587" i="11"/>
  <c r="P1586" i="11"/>
  <c r="P1595" i="11"/>
  <c r="P1594" i="11"/>
  <c r="P1593" i="11"/>
  <c r="P1592" i="11"/>
  <c r="P1591" i="11"/>
  <c r="P1590" i="11"/>
  <c r="P1589" i="11"/>
  <c r="P1588" i="11"/>
  <c r="P1584" i="11"/>
  <c r="P1575" i="11"/>
  <c r="P1574" i="11"/>
  <c r="P1583" i="11"/>
  <c r="P1582" i="11"/>
  <c r="P1581" i="11"/>
  <c r="P1580" i="11"/>
  <c r="P1579" i="11"/>
  <c r="P1578" i="11"/>
  <c r="P1577" i="11"/>
  <c r="P1576" i="11"/>
  <c r="P1561" i="11"/>
  <c r="P1517" i="11"/>
  <c r="P1514" i="11"/>
  <c r="P1474" i="11"/>
  <c r="P1400" i="11"/>
  <c r="P1227" i="11"/>
  <c r="P1220" i="11"/>
  <c r="P1180" i="11"/>
  <c r="P1007" i="11"/>
  <c r="P998" i="11"/>
  <c r="P982" i="11"/>
  <c r="P892" i="11"/>
  <c r="P891" i="11"/>
  <c r="P883" i="11"/>
  <c r="P815" i="11"/>
  <c r="P799" i="11"/>
  <c r="P701" i="11"/>
  <c r="P612" i="11"/>
  <c r="P540" i="11"/>
  <c r="P539" i="11"/>
  <c r="P411" i="11"/>
  <c r="P406" i="11"/>
  <c r="P321" i="11"/>
  <c r="P228" i="11"/>
  <c r="P227" i="11"/>
  <c r="P222" i="11"/>
  <c r="P221" i="11"/>
  <c r="P155" i="11"/>
  <c r="P151" i="11"/>
  <c r="P141" i="11"/>
  <c r="P6608" i="11"/>
  <c r="P6607" i="11"/>
  <c r="P6604" i="11"/>
  <c r="P6603" i="11"/>
  <c r="P6602" i="11"/>
  <c r="P6601" i="11"/>
  <c r="P6600" i="11"/>
  <c r="P6598" i="11"/>
  <c r="P6597" i="11"/>
  <c r="P6596" i="11"/>
  <c r="P6595" i="11"/>
  <c r="P6594" i="11"/>
  <c r="P6593" i="11"/>
  <c r="P6591" i="11"/>
  <c r="P6590" i="11"/>
  <c r="P6589" i="11"/>
  <c r="P6588" i="11"/>
  <c r="P6587" i="11"/>
  <c r="P6585" i="11"/>
  <c r="P6584" i="11"/>
  <c r="P6583" i="11"/>
  <c r="P6582" i="11"/>
  <c r="P6581" i="11"/>
  <c r="P6579" i="11"/>
  <c r="P6578" i="11"/>
  <c r="P6577" i="11"/>
  <c r="P6576" i="11"/>
  <c r="P6574" i="11"/>
  <c r="P6573" i="11"/>
  <c r="P6572" i="11"/>
  <c r="P6571" i="11"/>
  <c r="P6570" i="11"/>
  <c r="P6569" i="11"/>
  <c r="P6568" i="11"/>
  <c r="P6567" i="11"/>
  <c r="P6566" i="11"/>
  <c r="P6565" i="11"/>
  <c r="P6563" i="11"/>
  <c r="P6562" i="11"/>
  <c r="P6561" i="11"/>
  <c r="P6560" i="11"/>
  <c r="P6559" i="11"/>
  <c r="P6558" i="11"/>
  <c r="P6557" i="11"/>
  <c r="P6556" i="11"/>
  <c r="P6555" i="11"/>
  <c r="P6554" i="11"/>
  <c r="P6553" i="11"/>
  <c r="P6552" i="11"/>
  <c r="P6551" i="11"/>
  <c r="P6550" i="11"/>
  <c r="P6549" i="11"/>
  <c r="P6548" i="11"/>
  <c r="P6547" i="11"/>
  <c r="P6546" i="11"/>
  <c r="P6545" i="11"/>
  <c r="P6544" i="11"/>
  <c r="P6543" i="11"/>
  <c r="P6542" i="11"/>
  <c r="P6541" i="11"/>
  <c r="P6540" i="11"/>
  <c r="P6539" i="11"/>
  <c r="P6538" i="11"/>
  <c r="P6537" i="11"/>
  <c r="P6536" i="11"/>
  <c r="P6535" i="11"/>
  <c r="P6534" i="11"/>
  <c r="P6533" i="11"/>
  <c r="P6532" i="11"/>
  <c r="P6531" i="11"/>
  <c r="P6530" i="11"/>
  <c r="P6529" i="11"/>
  <c r="P6528" i="11"/>
  <c r="P6526" i="11"/>
  <c r="P6527" i="11"/>
  <c r="P6525" i="11"/>
  <c r="P6524" i="11"/>
  <c r="P6521" i="11"/>
  <c r="P6520" i="11"/>
  <c r="P6519" i="11"/>
  <c r="P6518" i="11"/>
  <c r="P6516" i="11"/>
  <c r="P6515" i="11"/>
  <c r="P6514" i="11"/>
  <c r="P6513" i="11"/>
  <c r="P6512" i="11"/>
  <c r="P6511" i="11"/>
  <c r="P6510" i="11"/>
  <c r="P6509" i="11"/>
  <c r="P6508" i="11"/>
  <c r="P6507" i="11"/>
  <c r="P6506" i="11"/>
  <c r="P6505" i="11"/>
  <c r="P6504" i="11"/>
  <c r="P6503" i="11"/>
  <c r="P6502" i="11"/>
  <c r="P6501" i="11"/>
  <c r="P6500" i="11"/>
  <c r="P6499" i="11"/>
  <c r="P6498" i="11"/>
  <c r="P6497" i="11"/>
  <c r="P6496" i="11"/>
  <c r="P6495" i="11"/>
  <c r="P6494" i="11"/>
  <c r="P6493" i="11"/>
  <c r="P6492" i="11"/>
  <c r="P6491" i="11"/>
  <c r="P6490" i="11"/>
  <c r="P6489" i="11"/>
  <c r="P6488" i="11"/>
  <c r="P6487" i="11"/>
  <c r="P6486" i="11"/>
  <c r="P6485" i="11"/>
  <c r="P6484" i="11"/>
  <c r="P6483" i="11"/>
  <c r="P6482" i="11"/>
  <c r="P6481" i="11"/>
  <c r="P6480" i="11"/>
  <c r="P6479" i="11"/>
  <c r="P6478" i="11"/>
  <c r="P6477" i="11"/>
  <c r="P6476" i="11"/>
  <c r="P6475" i="11"/>
  <c r="P6474" i="11"/>
  <c r="P6473" i="11"/>
  <c r="P6472" i="11"/>
  <c r="P6471" i="11"/>
  <c r="P6470" i="11"/>
  <c r="P6469" i="11"/>
  <c r="P6468" i="11"/>
  <c r="P6467" i="11"/>
  <c r="P6466" i="11"/>
  <c r="P6464" i="11"/>
  <c r="P6463" i="11"/>
  <c r="P6461" i="11"/>
  <c r="P6460" i="11"/>
  <c r="P6459" i="11"/>
  <c r="P6457" i="11"/>
  <c r="P6455" i="11"/>
  <c r="P6454" i="11"/>
  <c r="P6453" i="11"/>
  <c r="P6452" i="11"/>
  <c r="P6450" i="11"/>
  <c r="P6449" i="11"/>
  <c r="P6447" i="11"/>
  <c r="P6446" i="11"/>
  <c r="P6445" i="11"/>
  <c r="P6444" i="11"/>
  <c r="P6443" i="11"/>
  <c r="P6442" i="11"/>
  <c r="P6441" i="11"/>
  <c r="P6440" i="11"/>
  <c r="P6439" i="11"/>
  <c r="P6438" i="11"/>
  <c r="P6437" i="11"/>
  <c r="P6436" i="11"/>
  <c r="P6435" i="11"/>
  <c r="P6434" i="11"/>
  <c r="P6433" i="11"/>
  <c r="P6432" i="11"/>
  <c r="P6431" i="11"/>
  <c r="P6430" i="11"/>
  <c r="P6429" i="11"/>
  <c r="P6426" i="11"/>
  <c r="P6425" i="11"/>
  <c r="P6424" i="11"/>
  <c r="P6423" i="11"/>
  <c r="P6422" i="11"/>
  <c r="P6421" i="11"/>
  <c r="P6420" i="11"/>
  <c r="P6419" i="11"/>
  <c r="P6418" i="11"/>
  <c r="P6417" i="11"/>
  <c r="P6416" i="11"/>
  <c r="P6415" i="11"/>
  <c r="P6414" i="11"/>
  <c r="P6413" i="11"/>
  <c r="P6412" i="11"/>
  <c r="P6411" i="11"/>
  <c r="P6410" i="11"/>
  <c r="P6409" i="11"/>
  <c r="P6408" i="11"/>
  <c r="P6407" i="11"/>
  <c r="P6406" i="11"/>
  <c r="P6405" i="11"/>
  <c r="P6404" i="11"/>
  <c r="P6403" i="11"/>
  <c r="P6402" i="11"/>
  <c r="P6401" i="11"/>
  <c r="P6400" i="11"/>
  <c r="P6399" i="11"/>
  <c r="P6398" i="11"/>
  <c r="P6396" i="11"/>
  <c r="P6395" i="11"/>
  <c r="P6394" i="11"/>
  <c r="P6393" i="11"/>
  <c r="P6392" i="11"/>
  <c r="P6391" i="11"/>
  <c r="P6390" i="11"/>
  <c r="P6389" i="11"/>
  <c r="P6388" i="11"/>
  <c r="P6387" i="11"/>
  <c r="P6386" i="11"/>
  <c r="P6385" i="11"/>
  <c r="P6384" i="11"/>
  <c r="P6383" i="11"/>
  <c r="P6382" i="11"/>
  <c r="P6381" i="11"/>
  <c r="P6380" i="11"/>
  <c r="P6379" i="11"/>
  <c r="P6378" i="11"/>
  <c r="P6377" i="11"/>
  <c r="P6376" i="11"/>
  <c r="P6375" i="11"/>
  <c r="P6374" i="11"/>
  <c r="P6373" i="11"/>
  <c r="P6372" i="11"/>
  <c r="P6371" i="11"/>
  <c r="P6370" i="11"/>
  <c r="P6369" i="11"/>
  <c r="P6368" i="11"/>
  <c r="P6367" i="11"/>
  <c r="P6366" i="11"/>
  <c r="P6365" i="11"/>
  <c r="P6364" i="11"/>
  <c r="P6363" i="11"/>
  <c r="P6362" i="11"/>
  <c r="P6361" i="11"/>
  <c r="P6360" i="11"/>
  <c r="P6359" i="11"/>
  <c r="P6358" i="11"/>
  <c r="P6357" i="11"/>
  <c r="P6356" i="11"/>
  <c r="P6355" i="11"/>
  <c r="P6354" i="11"/>
  <c r="P6353" i="11"/>
  <c r="P6352" i="11"/>
  <c r="P6350" i="11"/>
  <c r="P6347" i="11"/>
  <c r="P6346" i="11"/>
  <c r="P6345" i="11"/>
  <c r="P6342" i="11"/>
  <c r="P6341" i="11"/>
  <c r="P6340" i="11"/>
  <c r="P6339" i="11"/>
  <c r="P6338" i="11"/>
  <c r="P6337" i="11"/>
  <c r="P6335" i="11"/>
  <c r="P6333" i="11"/>
  <c r="P6331" i="11"/>
  <c r="P6330" i="11"/>
  <c r="P6329" i="11"/>
  <c r="P6328" i="11"/>
  <c r="P6327" i="11"/>
  <c r="P6326" i="11"/>
  <c r="P6325" i="11"/>
  <c r="P6324" i="11"/>
  <c r="P6323" i="11"/>
  <c r="P6322" i="11"/>
  <c r="P6321" i="11"/>
  <c r="P6320" i="11"/>
  <c r="P6319" i="11"/>
  <c r="P6318" i="11"/>
  <c r="P6317" i="11"/>
  <c r="P6316" i="11"/>
  <c r="P6315" i="11"/>
  <c r="P6314" i="11"/>
  <c r="P6313" i="11"/>
  <c r="P6312" i="11"/>
  <c r="P6311" i="11"/>
  <c r="P6310" i="11"/>
  <c r="P6309" i="11"/>
  <c r="P6308" i="11"/>
  <c r="P6307" i="11"/>
  <c r="P6306" i="11"/>
  <c r="P6305" i="11"/>
  <c r="P6304" i="11"/>
  <c r="P6302" i="11"/>
  <c r="P6300" i="11"/>
  <c r="P6298" i="11"/>
  <c r="P6297" i="11"/>
  <c r="P6296" i="11"/>
  <c r="P6295" i="11"/>
  <c r="P6294" i="11"/>
  <c r="P6293" i="11"/>
  <c r="P6292" i="11"/>
  <c r="P6291" i="11"/>
  <c r="P6290" i="11"/>
  <c r="P6289" i="11"/>
  <c r="P6288" i="11"/>
  <c r="P6287" i="11"/>
  <c r="P6286" i="11"/>
  <c r="P6285" i="11"/>
  <c r="P6284" i="11"/>
  <c r="P6283" i="11"/>
  <c r="P6282" i="11"/>
  <c r="P6281" i="11"/>
  <c r="P6280" i="11"/>
  <c r="P6279" i="11"/>
  <c r="P6278" i="11"/>
  <c r="P6277" i="11"/>
  <c r="P6276" i="11"/>
  <c r="P6275" i="11"/>
  <c r="P6274" i="11"/>
  <c r="P6273" i="11"/>
  <c r="P6272" i="11"/>
  <c r="P6245" i="11"/>
  <c r="P6244" i="11"/>
  <c r="P6243" i="11"/>
  <c r="P6242" i="11"/>
  <c r="P6241" i="11"/>
  <c r="P6240" i="11"/>
  <c r="P6239" i="11"/>
  <c r="P6238" i="11"/>
  <c r="P6237" i="11"/>
  <c r="P6236" i="11"/>
  <c r="P6235" i="11"/>
  <c r="P6234" i="11"/>
  <c r="P6233" i="11"/>
  <c r="P6232" i="11"/>
  <c r="P6231" i="11"/>
  <c r="P6230" i="11"/>
  <c r="P6229" i="11"/>
  <c r="P6228" i="11"/>
  <c r="P6227" i="11"/>
  <c r="P6226" i="11"/>
  <c r="P6225" i="11"/>
  <c r="P6224" i="11"/>
  <c r="P6223" i="11"/>
  <c r="P6222" i="11"/>
  <c r="P6221" i="11"/>
  <c r="P6220" i="11"/>
  <c r="P6219" i="11"/>
  <c r="P6218" i="11"/>
  <c r="P6217" i="11"/>
  <c r="P6216" i="11"/>
  <c r="P6215" i="11"/>
  <c r="P6214" i="11"/>
  <c r="P6213" i="11"/>
  <c r="P6212" i="11"/>
  <c r="P6211" i="11"/>
  <c r="P6210" i="11"/>
  <c r="P6209" i="11"/>
  <c r="P6208" i="11"/>
  <c r="P6207" i="11"/>
  <c r="P6205" i="11"/>
  <c r="P6202" i="11"/>
  <c r="P6201" i="11"/>
  <c r="P6199" i="11"/>
  <c r="P6198" i="11"/>
  <c r="P6197" i="11"/>
  <c r="P6196" i="11"/>
  <c r="P6195" i="11"/>
  <c r="P6194" i="11"/>
  <c r="P6193" i="11"/>
  <c r="P6192" i="11"/>
  <c r="P6190" i="11"/>
  <c r="P6189" i="11"/>
  <c r="P6188" i="11"/>
  <c r="P6187" i="11"/>
  <c r="P6186" i="11"/>
  <c r="P6185" i="11"/>
  <c r="P6184" i="11"/>
  <c r="P6181" i="11"/>
  <c r="P6180" i="11"/>
  <c r="P6179" i="11"/>
  <c r="P6178" i="11"/>
  <c r="P6177" i="11"/>
  <c r="P6176" i="11"/>
  <c r="P6175" i="11"/>
  <c r="P6174" i="11"/>
  <c r="P6173" i="11"/>
  <c r="P6172" i="11"/>
  <c r="P6171" i="11"/>
  <c r="P6170" i="11"/>
  <c r="P6169" i="11"/>
  <c r="P6168" i="11"/>
  <c r="P6167" i="11"/>
  <c r="P6166" i="11"/>
  <c r="P6165" i="11"/>
  <c r="P6164" i="11"/>
  <c r="P6163" i="11"/>
  <c r="P6162" i="11"/>
  <c r="P6161" i="11"/>
  <c r="P6160" i="11"/>
  <c r="P6159" i="11"/>
  <c r="P6158" i="11"/>
  <c r="P6157" i="11"/>
  <c r="P6156" i="11"/>
  <c r="P6155" i="11"/>
  <c r="P6154" i="11"/>
  <c r="P6153" i="11"/>
  <c r="P6152" i="11"/>
  <c r="P6151" i="11"/>
  <c r="P6150" i="11"/>
  <c r="P6149" i="11"/>
  <c r="P6148" i="11"/>
  <c r="P6147" i="11"/>
  <c r="P6146" i="11"/>
  <c r="P6145" i="11"/>
  <c r="P6144" i="11"/>
  <c r="P6143" i="11"/>
  <c r="P6142" i="11"/>
  <c r="P6141" i="11"/>
  <c r="P6139" i="11"/>
  <c r="P6138" i="11"/>
  <c r="P6137" i="11"/>
  <c r="P6136" i="11"/>
  <c r="P6135" i="11"/>
  <c r="P6133" i="11"/>
  <c r="P6132" i="11"/>
  <c r="P6131" i="11"/>
  <c r="P6130" i="11"/>
  <c r="P6129" i="11"/>
  <c r="P6128" i="11"/>
  <c r="P6127" i="11"/>
  <c r="P6125" i="11"/>
  <c r="P6124" i="11"/>
  <c r="P6122" i="11"/>
  <c r="P6121" i="11"/>
  <c r="P6120" i="11"/>
  <c r="P6119" i="11"/>
  <c r="P6118" i="11"/>
  <c r="P6117" i="11"/>
  <c r="P6116" i="11"/>
  <c r="P6115" i="11"/>
  <c r="P6114" i="11"/>
  <c r="P6113" i="11"/>
  <c r="P6110" i="11"/>
  <c r="P6109" i="11"/>
  <c r="P6108" i="11"/>
  <c r="P6107" i="11"/>
  <c r="P6106" i="11"/>
  <c r="P6105" i="11"/>
  <c r="P6104" i="11"/>
  <c r="P6103" i="11"/>
  <c r="P6102" i="11"/>
  <c r="P6101" i="11"/>
  <c r="P6100" i="11"/>
  <c r="P6099" i="11"/>
  <c r="P6098" i="11"/>
  <c r="P6097" i="11"/>
  <c r="P6096" i="11"/>
  <c r="P6095" i="11"/>
  <c r="P6094" i="11"/>
  <c r="P6093" i="11"/>
  <c r="P6092" i="11"/>
  <c r="P6091" i="11"/>
  <c r="P6089" i="11"/>
  <c r="P6088" i="11"/>
  <c r="P6087" i="11"/>
  <c r="P6086" i="11"/>
  <c r="P6085" i="11"/>
  <c r="P6084" i="11"/>
  <c r="P6083" i="11"/>
  <c r="P6082" i="11"/>
  <c r="P6080" i="11"/>
  <c r="P6078" i="11"/>
  <c r="P6077" i="11"/>
  <c r="P6075" i="11"/>
  <c r="P6074" i="11"/>
  <c r="P6073" i="11"/>
  <c r="P6072" i="11"/>
  <c r="P6071" i="11"/>
  <c r="P6070" i="11"/>
  <c r="P6069" i="11"/>
  <c r="P6068" i="11"/>
  <c r="P6067" i="11"/>
  <c r="P6066" i="11"/>
  <c r="P6065" i="11"/>
  <c r="P6064" i="11"/>
  <c r="P6063" i="11"/>
  <c r="P6062" i="11"/>
  <c r="P6061" i="11"/>
  <c r="P6060" i="11"/>
  <c r="P6059" i="11"/>
  <c r="P6058" i="11"/>
  <c r="P6057" i="11"/>
  <c r="P6056" i="11"/>
  <c r="P6055" i="11"/>
  <c r="P6053" i="11"/>
  <c r="P6052" i="11"/>
  <c r="P6031" i="11"/>
  <c r="P6030" i="11"/>
  <c r="P6029" i="11"/>
  <c r="P6028" i="11"/>
  <c r="P6027" i="11"/>
  <c r="P6026" i="11"/>
  <c r="P6025" i="11"/>
  <c r="P6023" i="11"/>
  <c r="P6022" i="11"/>
  <c r="P6021" i="11"/>
  <c r="P6020" i="11"/>
  <c r="P6019" i="11"/>
  <c r="P6018" i="11"/>
  <c r="P6017" i="11"/>
  <c r="P6016" i="11"/>
  <c r="P6015" i="11"/>
  <c r="P6014" i="11"/>
  <c r="P6013" i="11"/>
  <c r="P6012" i="11"/>
  <c r="P6011" i="11"/>
  <c r="P6010" i="11"/>
  <c r="P6009" i="11"/>
  <c r="P6008" i="11"/>
  <c r="P6007" i="11"/>
  <c r="P6006" i="11"/>
  <c r="P6005" i="11"/>
  <c r="P6004" i="11"/>
  <c r="P6003" i="11"/>
  <c r="P6002" i="11"/>
  <c r="P6001" i="11"/>
  <c r="P6000" i="11"/>
  <c r="P5999" i="11"/>
  <c r="P5998" i="11"/>
  <c r="P5997" i="11"/>
  <c r="P5994" i="11"/>
  <c r="P5993" i="11"/>
  <c r="P5992" i="11"/>
  <c r="P5991" i="11"/>
  <c r="P5990" i="11"/>
  <c r="P5987" i="11"/>
  <c r="P5976" i="11"/>
  <c r="P5975" i="11"/>
  <c r="P5974" i="11"/>
  <c r="P5973" i="11"/>
  <c r="P5972" i="11"/>
  <c r="P5971" i="11"/>
  <c r="P5969" i="11"/>
  <c r="P5968" i="11"/>
  <c r="P5967" i="11"/>
  <c r="P5966" i="11"/>
  <c r="P5965" i="11"/>
  <c r="P5964" i="11"/>
  <c r="P5963" i="11"/>
  <c r="P5962" i="11"/>
  <c r="P5961" i="11"/>
  <c r="P5960" i="11"/>
  <c r="P5959" i="11"/>
  <c r="P5957" i="11"/>
  <c r="P5956" i="11"/>
  <c r="P5955" i="11"/>
  <c r="P5954" i="11"/>
  <c r="P5953" i="11"/>
  <c r="P5952" i="11"/>
  <c r="P5951" i="11"/>
  <c r="P5950" i="11"/>
  <c r="P5949" i="11"/>
  <c r="P5948" i="11"/>
  <c r="P5947" i="11"/>
  <c r="P5946" i="11"/>
  <c r="P5945" i="11"/>
  <c r="P5944" i="11"/>
  <c r="P5943" i="11"/>
  <c r="P5942" i="11"/>
  <c r="P5941" i="11"/>
  <c r="P5940" i="11"/>
  <c r="P5939" i="11"/>
  <c r="P5938" i="11"/>
  <c r="P5937" i="11"/>
  <c r="P5936" i="11"/>
  <c r="P5935" i="11"/>
  <c r="P5934" i="11"/>
  <c r="P5933" i="11"/>
  <c r="P5930" i="11"/>
  <c r="P5929" i="11"/>
  <c r="P5928" i="11"/>
  <c r="P5927" i="11"/>
  <c r="P5926" i="11"/>
  <c r="P5925" i="11"/>
  <c r="P5922" i="11"/>
  <c r="P5909" i="11"/>
  <c r="P5908" i="11"/>
  <c r="P5907" i="11"/>
  <c r="P5906" i="11"/>
  <c r="P5905" i="11"/>
  <c r="P5904" i="11"/>
  <c r="P5903" i="11"/>
  <c r="P5902" i="11"/>
  <c r="P5901" i="11"/>
  <c r="P5900" i="11"/>
  <c r="P5899" i="11"/>
  <c r="P5898" i="11"/>
  <c r="P5897" i="11"/>
  <c r="P5896" i="11"/>
  <c r="P5895" i="11"/>
  <c r="P5889" i="11"/>
  <c r="P5887" i="11"/>
  <c r="P5886" i="11"/>
  <c r="P5885" i="11"/>
  <c r="P5883" i="11"/>
  <c r="P5882" i="11"/>
  <c r="P5880" i="11"/>
  <c r="P5879" i="11"/>
  <c r="P5878" i="11"/>
  <c r="P5877" i="11"/>
  <c r="P5876" i="11"/>
  <c r="P5875" i="11"/>
  <c r="P5874" i="11"/>
  <c r="P5873" i="11"/>
  <c r="P5872" i="11"/>
  <c r="P5871" i="11"/>
  <c r="P5870" i="11"/>
  <c r="P5869" i="11"/>
  <c r="P5868" i="11"/>
  <c r="P5867" i="11"/>
  <c r="P5866" i="11"/>
  <c r="P5865" i="11"/>
  <c r="P5864" i="11"/>
  <c r="P5863" i="11"/>
  <c r="P5857" i="11"/>
  <c r="P5856" i="11"/>
  <c r="P5855" i="11"/>
  <c r="P5853" i="11"/>
  <c r="P5852" i="11"/>
  <c r="P5850" i="11"/>
  <c r="P5848" i="11"/>
  <c r="P5847" i="11"/>
  <c r="P5846" i="11"/>
  <c r="P5845" i="11"/>
  <c r="P5844" i="11"/>
  <c r="P5843" i="11"/>
  <c r="P5842" i="11"/>
  <c r="P5841" i="11"/>
  <c r="P5840" i="11"/>
  <c r="P5839" i="11"/>
  <c r="P5838" i="11"/>
  <c r="P5837" i="11"/>
  <c r="P5836" i="11"/>
  <c r="P5835" i="11"/>
  <c r="P5834" i="11"/>
  <c r="P5833" i="11"/>
  <c r="P5832" i="11"/>
  <c r="P5831" i="11"/>
  <c r="P5830" i="11"/>
  <c r="P5829" i="11"/>
  <c r="P5828" i="11"/>
  <c r="P5827" i="11"/>
  <c r="P5825" i="11"/>
  <c r="P5824" i="11"/>
  <c r="P5823" i="11"/>
  <c r="P5822" i="11"/>
  <c r="P5821" i="11"/>
  <c r="P5820" i="11"/>
  <c r="P5819" i="11"/>
  <c r="P5818" i="11"/>
  <c r="P5817" i="11"/>
  <c r="P5816" i="11"/>
  <c r="P5815" i="11"/>
  <c r="P5814" i="11"/>
  <c r="P5813" i="11"/>
  <c r="P5812" i="11"/>
  <c r="P5811" i="11"/>
  <c r="P5810" i="11"/>
  <c r="P5809" i="11"/>
  <c r="P5808" i="11"/>
  <c r="P5807" i="11"/>
  <c r="P5806" i="11"/>
  <c r="P5805" i="11"/>
  <c r="P5804" i="11"/>
  <c r="P5803" i="11"/>
  <c r="P5802" i="11"/>
  <c r="P5801" i="11"/>
  <c r="P5800" i="11"/>
  <c r="P5799" i="11"/>
  <c r="P5798" i="11"/>
  <c r="P5797" i="11"/>
  <c r="P5796" i="11"/>
  <c r="P5795" i="11"/>
  <c r="P5794" i="11"/>
  <c r="P5793" i="11"/>
  <c r="P5792" i="11"/>
  <c r="P5791" i="11"/>
  <c r="P5790" i="11"/>
  <c r="P5789" i="11"/>
  <c r="P5788" i="11"/>
  <c r="P5787" i="11"/>
  <c r="P5786" i="11"/>
  <c r="P5785" i="11"/>
  <c r="P5784" i="11"/>
  <c r="P5783" i="11"/>
  <c r="P5782" i="11"/>
  <c r="P5781" i="11"/>
  <c r="P5780" i="11"/>
  <c r="P5779" i="11"/>
  <c r="P5778" i="11"/>
  <c r="P5776" i="11"/>
  <c r="P5775" i="11"/>
  <c r="P5774" i="11"/>
  <c r="P5773" i="11"/>
  <c r="P5772" i="11"/>
  <c r="P5771" i="11"/>
  <c r="P5770" i="11"/>
  <c r="P5769" i="11"/>
  <c r="P5768" i="11"/>
  <c r="P5767" i="11"/>
  <c r="P5766" i="11"/>
  <c r="P5765" i="11"/>
  <c r="P5764" i="11"/>
  <c r="P5763" i="11"/>
  <c r="P5762" i="11"/>
  <c r="P5761" i="11"/>
  <c r="P5760" i="11"/>
  <c r="P5759" i="11"/>
  <c r="P5758" i="11"/>
  <c r="P5753" i="11"/>
  <c r="P5749" i="11"/>
  <c r="P5747" i="11"/>
  <c r="P5744" i="11"/>
  <c r="P5743" i="11"/>
  <c r="P5741" i="11"/>
  <c r="P5737" i="11"/>
  <c r="P5736" i="11"/>
  <c r="P5735" i="11"/>
  <c r="P5733" i="11"/>
  <c r="P5732" i="11"/>
  <c r="P5731" i="11"/>
  <c r="P5730" i="11"/>
  <c r="P5729" i="11"/>
  <c r="P5728" i="11"/>
  <c r="P5727" i="11"/>
  <c r="P5726" i="11"/>
  <c r="P5725" i="11"/>
  <c r="P5724" i="11"/>
  <c r="P5723" i="11"/>
  <c r="P5722" i="11"/>
  <c r="P5721" i="11"/>
  <c r="P5720" i="11"/>
  <c r="P5719" i="11"/>
  <c r="P5718" i="11"/>
  <c r="P5717" i="11"/>
  <c r="P5716" i="11"/>
  <c r="P5715" i="11"/>
  <c r="P5714" i="11"/>
  <c r="P5713" i="11"/>
  <c r="P5712" i="11"/>
  <c r="P5711" i="11"/>
  <c r="P5710" i="11"/>
  <c r="P5709" i="11"/>
  <c r="P5708" i="11"/>
  <c r="P5707" i="11"/>
  <c r="P5706" i="11"/>
  <c r="P5705" i="11"/>
  <c r="P5704" i="11"/>
  <c r="P5703" i="11"/>
  <c r="P5702" i="11"/>
  <c r="P5701" i="11"/>
  <c r="P5700" i="11"/>
  <c r="P5699" i="11"/>
  <c r="P5698" i="11"/>
  <c r="P5694" i="11"/>
  <c r="P5693" i="11"/>
  <c r="P5692" i="11"/>
  <c r="P5691" i="11"/>
  <c r="P5690" i="11"/>
  <c r="P5688" i="11"/>
  <c r="P5687" i="11"/>
  <c r="P5684" i="11"/>
  <c r="P5683" i="11"/>
  <c r="P5682" i="11"/>
  <c r="P5681" i="11"/>
  <c r="P5680" i="11"/>
  <c r="P5679" i="11"/>
  <c r="P5678" i="11"/>
  <c r="P5677" i="11"/>
  <c r="P5676" i="11"/>
  <c r="P5675" i="11"/>
  <c r="P5674" i="11"/>
  <c r="P5673" i="11"/>
  <c r="P5672" i="11"/>
  <c r="P5671" i="11"/>
  <c r="P5670" i="11"/>
  <c r="P5669" i="11"/>
  <c r="P5667" i="11"/>
  <c r="P5666" i="11"/>
  <c r="P5665" i="11"/>
  <c r="P5664" i="11"/>
  <c r="P5663" i="11"/>
  <c r="P5662" i="11"/>
  <c r="P5661" i="11"/>
  <c r="P5660" i="11"/>
  <c r="P5659" i="11"/>
  <c r="P5658" i="11"/>
  <c r="P5657" i="11"/>
  <c r="P5656" i="11"/>
  <c r="P5653" i="11"/>
  <c r="P5652" i="11"/>
  <c r="P5651" i="11"/>
  <c r="P5650" i="11"/>
  <c r="P5649" i="11"/>
  <c r="P5646" i="11"/>
  <c r="P5643" i="11"/>
  <c r="P5642" i="11"/>
  <c r="P5641" i="11"/>
  <c r="P5640" i="11"/>
  <c r="P5639" i="11"/>
  <c r="P5638" i="11"/>
  <c r="P5637" i="11"/>
  <c r="P5636" i="11"/>
  <c r="P5634" i="11"/>
  <c r="P5631" i="11"/>
  <c r="P5630" i="11"/>
  <c r="P5629" i="11"/>
  <c r="P5628" i="11"/>
  <c r="P5627" i="11"/>
  <c r="P5626" i="11"/>
  <c r="P5625" i="11"/>
  <c r="P5624" i="11"/>
  <c r="P5623" i="11"/>
  <c r="P5622" i="11"/>
  <c r="P5621" i="11"/>
  <c r="P5620" i="11"/>
  <c r="P5619" i="11"/>
  <c r="P5618" i="11"/>
  <c r="P5617" i="11"/>
  <c r="P5616" i="11"/>
  <c r="P5615" i="11"/>
  <c r="P5614" i="11"/>
  <c r="P5613" i="11"/>
  <c r="P5612" i="11"/>
  <c r="P5611" i="11"/>
  <c r="P5610" i="11"/>
  <c r="P5609" i="11"/>
  <c r="P5608" i="11"/>
  <c r="P5607" i="11"/>
  <c r="P5606" i="11"/>
  <c r="P5605" i="11"/>
  <c r="P5604" i="11"/>
  <c r="P5603" i="11"/>
  <c r="P5602" i="11"/>
  <c r="P5601" i="11"/>
  <c r="P5600" i="11"/>
  <c r="P5599" i="11"/>
  <c r="P5598" i="11"/>
  <c r="P5597" i="11"/>
  <c r="P5596" i="11"/>
  <c r="P5595" i="11"/>
  <c r="P5594" i="11"/>
  <c r="P5593" i="11"/>
  <c r="P5592" i="11"/>
  <c r="P5591" i="11"/>
  <c r="P5590" i="11"/>
  <c r="P5589" i="11"/>
  <c r="P5588" i="11"/>
  <c r="P5587" i="11"/>
  <c r="P5586" i="11"/>
  <c r="P5585" i="11"/>
  <c r="P5584" i="11"/>
  <c r="P5583" i="11"/>
  <c r="P5582" i="11"/>
  <c r="P5581" i="11"/>
  <c r="P5580" i="11"/>
  <c r="P5579" i="11"/>
  <c r="P5578" i="11"/>
  <c r="P5577" i="11"/>
  <c r="P5576" i="11"/>
  <c r="P5575" i="11"/>
  <c r="P5574" i="11"/>
  <c r="P5573" i="11"/>
  <c r="P5572" i="11"/>
  <c r="P5571" i="11"/>
  <c r="P5570" i="11"/>
  <c r="P5569" i="11"/>
  <c r="P5568" i="11"/>
  <c r="P5567" i="11"/>
  <c r="P5566" i="11"/>
  <c r="P5565" i="11"/>
  <c r="P5564" i="11"/>
  <c r="P5563" i="11"/>
  <c r="P5562" i="11"/>
  <c r="P5561" i="11"/>
  <c r="P5560" i="11"/>
  <c r="P5559" i="11"/>
  <c r="P5558" i="11"/>
  <c r="P5556" i="11"/>
  <c r="P5555" i="11"/>
  <c r="P5554" i="11"/>
  <c r="P5553" i="11"/>
  <c r="P5549" i="11"/>
  <c r="P5548" i="11"/>
  <c r="P5547" i="11"/>
  <c r="P5546" i="11"/>
  <c r="P5545" i="11"/>
  <c r="P5544" i="11"/>
  <c r="P5543" i="11"/>
  <c r="P5542" i="11"/>
  <c r="P5541" i="11"/>
  <c r="P5540" i="11"/>
  <c r="P5539" i="11"/>
  <c r="P5538" i="11"/>
  <c r="P5537" i="11"/>
  <c r="P5536" i="11"/>
  <c r="P5535" i="11"/>
  <c r="P5534" i="11"/>
  <c r="P5533" i="11"/>
  <c r="P5532" i="11"/>
  <c r="P5531" i="11"/>
  <c r="P5530" i="11"/>
  <c r="P5529" i="11"/>
  <c r="P5528" i="11"/>
  <c r="P5527" i="11"/>
  <c r="P5526" i="11"/>
  <c r="P5525" i="11"/>
  <c r="P5524" i="11"/>
  <c r="P5523" i="11"/>
  <c r="P5522" i="11"/>
  <c r="P5521" i="11"/>
  <c r="P5520" i="11"/>
  <c r="P5516" i="11"/>
  <c r="P5515" i="11"/>
  <c r="P5492" i="11"/>
  <c r="P5491" i="11"/>
  <c r="P5489" i="11"/>
  <c r="P5488" i="11"/>
  <c r="P5487" i="11"/>
  <c r="P5486" i="11"/>
  <c r="P5485" i="11"/>
  <c r="P5484" i="11"/>
  <c r="P5483" i="11"/>
  <c r="P5482" i="11"/>
  <c r="P5481" i="11"/>
  <c r="P5479" i="11"/>
  <c r="P5478" i="11"/>
  <c r="P5477" i="11"/>
  <c r="P5476" i="11"/>
  <c r="P5475" i="11"/>
  <c r="P5474" i="11"/>
  <c r="P5473" i="11"/>
  <c r="P5472" i="11"/>
  <c r="P5471" i="11"/>
  <c r="P5470" i="11"/>
  <c r="P5468" i="11"/>
  <c r="P5467" i="11"/>
  <c r="P5466" i="11"/>
  <c r="P5465" i="11"/>
  <c r="P5464" i="11"/>
  <c r="P5463" i="11"/>
  <c r="P5462" i="11"/>
  <c r="P5461" i="11"/>
  <c r="P5460" i="11"/>
  <c r="P5459" i="11"/>
  <c r="P5458" i="11"/>
  <c r="P5457" i="11"/>
  <c r="P5456" i="11"/>
  <c r="P5455" i="11"/>
  <c r="P5454" i="11"/>
  <c r="P5453" i="11"/>
  <c r="P5452" i="11"/>
  <c r="P5451" i="11"/>
  <c r="P5450" i="11"/>
  <c r="P5449" i="11"/>
  <c r="P5448" i="11"/>
  <c r="P5447" i="11"/>
  <c r="P5446" i="11"/>
  <c r="P5445" i="11"/>
  <c r="P5444" i="11"/>
  <c r="P5443" i="11"/>
  <c r="P5442" i="11"/>
  <c r="P5441" i="11"/>
  <c r="P5440" i="11"/>
  <c r="P5439" i="11"/>
  <c r="P5438" i="11"/>
  <c r="P5437" i="11"/>
  <c r="P5436" i="11"/>
  <c r="P5435" i="11"/>
  <c r="P5434" i="11"/>
  <c r="P5433" i="11"/>
  <c r="P5432" i="11"/>
  <c r="P5431" i="11"/>
  <c r="P5430" i="11"/>
  <c r="P5429" i="11"/>
  <c r="P5428" i="11"/>
  <c r="P5427" i="11"/>
  <c r="P5426" i="11"/>
  <c r="P5415" i="11"/>
  <c r="P5414" i="11"/>
  <c r="P5413" i="11"/>
  <c r="P5412" i="11"/>
  <c r="P5411" i="11"/>
  <c r="P5410" i="11"/>
  <c r="P5409" i="11"/>
  <c r="P5407" i="11"/>
  <c r="P5406" i="11"/>
  <c r="P5405" i="11"/>
  <c r="P5404" i="11"/>
  <c r="P5403" i="11"/>
  <c r="P5402" i="11"/>
  <c r="P5401" i="11"/>
  <c r="P5400" i="11"/>
  <c r="P5399" i="11"/>
  <c r="P5398" i="11"/>
  <c r="P5397" i="11"/>
  <c r="P5396" i="11"/>
  <c r="P5395" i="11"/>
  <c r="P5394" i="11"/>
  <c r="P5393" i="11"/>
  <c r="P5392" i="11"/>
  <c r="P5391" i="11"/>
  <c r="P5390" i="11"/>
  <c r="P5389" i="11"/>
  <c r="P5388" i="11"/>
  <c r="P5387" i="11"/>
  <c r="P5386" i="11"/>
  <c r="P5385" i="11"/>
  <c r="P5384" i="11"/>
  <c r="P5383" i="11"/>
  <c r="P5382" i="11"/>
  <c r="P5381" i="11"/>
  <c r="P5380" i="11"/>
  <c r="P5379" i="11"/>
  <c r="P5378" i="11"/>
  <c r="P5377" i="11"/>
  <c r="P5376" i="11"/>
  <c r="P5375" i="11"/>
  <c r="P5374" i="11"/>
  <c r="P5373" i="11"/>
  <c r="P5372" i="11"/>
  <c r="P5371" i="11"/>
  <c r="P5370" i="11"/>
  <c r="P5369" i="11"/>
  <c r="P5368" i="11"/>
  <c r="P5367" i="11"/>
  <c r="P5366" i="11"/>
  <c r="P5365" i="11"/>
  <c r="P5364" i="11"/>
  <c r="P5363" i="11"/>
  <c r="P5362" i="11"/>
  <c r="P5361" i="11"/>
  <c r="P5360" i="11"/>
  <c r="P5359" i="11"/>
  <c r="P5358" i="11"/>
  <c r="P5357" i="11"/>
  <c r="P5356" i="11"/>
  <c r="P5355" i="11"/>
  <c r="P5354" i="11"/>
  <c r="P5353" i="11"/>
  <c r="P5352" i="11"/>
  <c r="P5351" i="11"/>
  <c r="P5350" i="11"/>
  <c r="P5349" i="11"/>
  <c r="P5348" i="11"/>
  <c r="P5347" i="11"/>
  <c r="P5346" i="11"/>
  <c r="P5345" i="11"/>
  <c r="P5344" i="11"/>
  <c r="P5343" i="11"/>
  <c r="P5342" i="11"/>
  <c r="P5341" i="11"/>
  <c r="P5340" i="11"/>
  <c r="P5339" i="11"/>
  <c r="P5338" i="11"/>
  <c r="P5337" i="11"/>
  <c r="P5336" i="11"/>
  <c r="P5335" i="11"/>
  <c r="P5334" i="11"/>
  <c r="P5333" i="11"/>
  <c r="P5332" i="11"/>
  <c r="P5331" i="11"/>
  <c r="P5330" i="11"/>
  <c r="P5329" i="11"/>
  <c r="P5328" i="11"/>
  <c r="P5327" i="11"/>
  <c r="P5326" i="11"/>
  <c r="P5325" i="11"/>
  <c r="P5324" i="11"/>
  <c r="P5323" i="11"/>
  <c r="P5322" i="11"/>
  <c r="P5321" i="11"/>
  <c r="P5320" i="11"/>
  <c r="P5319" i="11"/>
  <c r="P5318" i="11"/>
  <c r="P5317" i="11"/>
  <c r="P5316" i="11"/>
  <c r="P5315" i="11"/>
  <c r="P5313" i="11"/>
  <c r="P5312" i="11"/>
  <c r="P5311" i="11"/>
  <c r="P5310" i="11"/>
  <c r="P5309" i="11"/>
  <c r="P5308" i="11"/>
  <c r="P5307" i="11"/>
  <c r="P5306" i="11"/>
  <c r="P5305" i="11"/>
  <c r="P5304" i="11"/>
  <c r="P5303" i="11"/>
  <c r="P5302" i="11"/>
  <c r="P5301" i="11"/>
  <c r="P5300" i="11"/>
  <c r="P5299" i="11"/>
  <c r="P5298" i="11"/>
  <c r="P5297" i="11"/>
  <c r="P5296" i="11"/>
  <c r="P5295" i="11"/>
  <c r="P5294" i="11"/>
  <c r="P5293" i="11"/>
  <c r="P5292" i="11"/>
  <c r="P5291" i="11"/>
  <c r="P5290" i="11"/>
  <c r="P5289" i="11"/>
  <c r="P5288" i="11"/>
  <c r="P5287" i="11"/>
  <c r="P5286" i="11"/>
  <c r="P5285" i="11"/>
  <c r="P5284" i="11"/>
  <c r="P5283" i="11"/>
  <c r="P5282" i="11"/>
  <c r="P5281" i="11"/>
  <c r="P5280" i="11"/>
  <c r="P5279" i="11"/>
  <c r="P5278" i="11"/>
  <c r="P5277" i="11"/>
  <c r="P5275" i="11"/>
  <c r="P5274" i="11"/>
  <c r="P5273" i="11"/>
  <c r="P5272" i="11"/>
  <c r="P5271" i="11"/>
  <c r="P5270" i="11"/>
  <c r="P5269" i="11"/>
  <c r="P5268" i="11"/>
  <c r="P5267" i="11"/>
  <c r="P5266" i="11"/>
  <c r="P5265" i="11"/>
  <c r="P5264" i="11"/>
  <c r="P5263" i="11"/>
  <c r="P5262" i="11"/>
  <c r="P5261" i="11"/>
  <c r="P5260" i="11"/>
  <c r="P5259" i="11"/>
  <c r="P5258" i="11"/>
  <c r="P5257" i="11"/>
  <c r="P5256" i="11"/>
  <c r="P5255" i="11"/>
  <c r="P5254" i="11"/>
  <c r="P5253" i="11"/>
  <c r="P5252" i="11"/>
  <c r="P5236" i="11"/>
  <c r="P5234" i="11"/>
  <c r="P5232" i="11"/>
  <c r="P5231" i="11"/>
  <c r="P5225" i="11"/>
  <c r="P5224" i="11"/>
  <c r="P5223" i="11"/>
  <c r="P5222" i="11"/>
  <c r="P5221" i="11"/>
  <c r="P5220" i="11"/>
  <c r="P5219" i="11"/>
  <c r="P5218" i="11"/>
  <c r="P5217" i="11"/>
  <c r="P5216" i="11"/>
  <c r="P5215" i="11"/>
  <c r="P5214" i="11"/>
  <c r="P5213" i="11"/>
  <c r="P5212" i="11"/>
  <c r="P5210" i="11"/>
  <c r="P5208" i="11"/>
  <c r="P5207" i="11"/>
  <c r="P5206" i="11"/>
  <c r="P5205" i="11"/>
  <c r="P5204" i="11"/>
  <c r="P5203" i="11"/>
  <c r="P5202" i="11"/>
  <c r="P5201" i="11"/>
  <c r="P5200" i="11"/>
  <c r="P5198" i="11"/>
  <c r="P5197" i="11"/>
  <c r="P5196" i="11"/>
  <c r="P5195" i="11"/>
  <c r="P5194" i="11"/>
  <c r="P5193" i="11"/>
  <c r="P5192" i="11"/>
  <c r="P5191" i="11"/>
  <c r="P5190" i="11"/>
  <c r="P5189" i="11"/>
  <c r="P5188" i="11"/>
  <c r="P5173" i="11"/>
  <c r="P5172" i="11"/>
  <c r="P5170" i="11"/>
  <c r="P5169" i="11"/>
  <c r="P5168" i="11"/>
  <c r="P5167" i="11"/>
  <c r="P5166" i="11"/>
  <c r="P5165" i="11"/>
  <c r="P5164" i="11"/>
  <c r="P5163" i="11"/>
  <c r="P5162" i="11"/>
  <c r="P5161" i="11"/>
  <c r="P5159" i="11"/>
  <c r="P5158" i="11"/>
  <c r="P5157" i="11"/>
  <c r="P5156" i="11"/>
  <c r="P5155" i="11"/>
  <c r="P5152" i="11"/>
  <c r="P5151" i="11"/>
  <c r="P5150" i="11"/>
  <c r="P5149" i="11"/>
  <c r="P5148" i="11"/>
  <c r="P5147" i="11"/>
  <c r="P5146" i="11"/>
  <c r="P5145" i="11"/>
  <c r="P5144" i="11"/>
  <c r="P5143" i="11"/>
  <c r="P5142" i="11"/>
  <c r="P5141" i="11"/>
  <c r="P5140" i="11"/>
  <c r="P5139" i="11"/>
  <c r="P5138" i="11"/>
  <c r="P5137" i="11"/>
  <c r="P5136" i="11"/>
  <c r="P5135" i="11"/>
  <c r="P5133" i="11"/>
  <c r="P5132" i="11"/>
  <c r="P5131" i="11"/>
  <c r="P5130" i="11"/>
  <c r="P5129" i="11"/>
  <c r="P5128" i="11"/>
  <c r="P5127" i="11"/>
  <c r="P5126" i="11"/>
  <c r="P5125" i="11"/>
  <c r="P5124" i="11"/>
  <c r="P5123" i="11"/>
  <c r="P5122" i="11"/>
  <c r="P5121" i="11"/>
  <c r="P5120" i="11"/>
  <c r="P5119" i="11"/>
  <c r="P5118" i="11"/>
  <c r="P5117" i="11"/>
  <c r="P5116" i="11"/>
  <c r="P5115" i="11"/>
  <c r="P5114" i="11"/>
  <c r="P5113" i="11"/>
  <c r="P5112" i="11"/>
  <c r="P5111" i="11"/>
  <c r="P5110" i="11"/>
  <c r="P5109" i="11"/>
  <c r="P5108" i="11"/>
  <c r="P5107" i="11"/>
  <c r="P5106" i="11"/>
  <c r="P5105" i="11"/>
  <c r="P5104" i="11"/>
  <c r="P5103" i="11"/>
  <c r="P5102" i="11"/>
  <c r="P5101" i="11"/>
  <c r="P5100" i="11"/>
  <c r="P5099" i="11"/>
  <c r="P5098" i="11"/>
  <c r="P5097" i="11"/>
  <c r="P5096" i="11"/>
  <c r="P5095" i="11"/>
  <c r="P5094" i="11"/>
  <c r="P5092" i="11"/>
  <c r="P5091" i="11"/>
  <c r="P5090" i="11"/>
  <c r="P5085" i="11"/>
  <c r="P5084" i="11"/>
  <c r="P5083" i="11"/>
  <c r="P5082" i="11"/>
  <c r="P5080" i="11"/>
  <c r="P5079" i="11"/>
  <c r="P5078" i="11"/>
  <c r="P5077" i="11"/>
  <c r="P5076" i="11"/>
  <c r="P5075" i="11"/>
  <c r="P5074" i="11"/>
  <c r="P5072" i="11"/>
  <c r="P5071" i="11"/>
  <c r="P5067" i="11"/>
  <c r="P5066" i="11"/>
  <c r="P5065" i="11"/>
  <c r="P5064" i="11"/>
  <c r="P5063" i="11"/>
  <c r="P5059" i="11"/>
  <c r="P5058" i="11"/>
  <c r="P5057" i="11"/>
  <c r="P5052" i="11"/>
  <c r="P5051" i="11"/>
  <c r="P5050" i="11"/>
  <c r="P5049" i="11"/>
  <c r="P5047" i="11"/>
  <c r="P5046" i="11"/>
  <c r="P5045" i="11"/>
  <c r="P5043" i="11"/>
  <c r="P5042" i="11"/>
  <c r="P5041" i="11"/>
  <c r="P5040" i="11"/>
  <c r="P5039" i="11"/>
  <c r="P5037" i="11"/>
  <c r="P5036" i="11"/>
  <c r="P5035" i="11"/>
  <c r="P5034" i="11"/>
  <c r="P5033" i="11"/>
  <c r="P5032" i="11"/>
  <c r="P5030" i="11"/>
  <c r="P5029" i="11"/>
  <c r="P5028" i="11"/>
  <c r="P5024" i="11"/>
  <c r="P5023" i="11"/>
  <c r="P5022" i="11"/>
  <c r="P5021" i="11"/>
  <c r="P5020" i="11"/>
  <c r="P5019" i="11"/>
  <c r="P5018" i="11"/>
  <c r="P5017" i="11"/>
  <c r="P5016" i="11"/>
  <c r="P5015" i="11"/>
  <c r="P5014" i="11"/>
  <c r="P5013" i="11"/>
  <c r="P5012" i="11"/>
  <c r="P5011" i="11"/>
  <c r="P5010" i="11"/>
  <c r="P5009" i="11"/>
  <c r="P5008" i="11"/>
  <c r="P5007" i="11"/>
  <c r="P5006" i="11"/>
  <c r="P5004" i="11"/>
  <c r="P5003" i="11"/>
  <c r="P5001" i="11"/>
  <c r="P5000" i="11"/>
  <c r="P4999" i="11"/>
  <c r="P4998" i="11"/>
  <c r="P4997" i="11"/>
  <c r="P4996" i="11"/>
  <c r="P4995" i="11"/>
  <c r="P4994" i="11"/>
  <c r="P4993" i="11"/>
  <c r="P4992" i="11"/>
  <c r="P4991" i="11"/>
  <c r="P4990" i="11"/>
  <c r="P4989" i="11"/>
  <c r="P4988" i="11"/>
  <c r="P4987" i="11"/>
  <c r="P4986" i="11"/>
  <c r="P4985" i="11"/>
  <c r="P4984" i="11"/>
  <c r="P4983" i="11"/>
  <c r="P4982" i="11"/>
  <c r="P4980" i="11"/>
  <c r="P4979" i="11"/>
  <c r="P4978" i="11"/>
  <c r="P4977" i="11"/>
  <c r="P4976" i="11"/>
  <c r="P4975" i="11"/>
  <c r="P4974" i="11"/>
  <c r="P4973" i="11"/>
  <c r="P4972" i="11"/>
  <c r="P4971" i="11"/>
  <c r="P4970" i="11"/>
  <c r="P4969" i="11"/>
  <c r="P4968" i="11"/>
  <c r="P4967" i="11"/>
  <c r="P4966" i="11"/>
  <c r="P4965" i="11"/>
  <c r="P4964" i="11"/>
  <c r="P4963" i="11"/>
  <c r="P4962" i="11"/>
  <c r="P4961" i="11"/>
  <c r="P4960" i="11"/>
  <c r="P4959" i="11"/>
  <c r="P4958" i="11"/>
  <c r="P4957" i="11"/>
  <c r="P4956" i="11"/>
  <c r="P4955" i="11"/>
  <c r="P4954" i="11"/>
  <c r="P4953" i="11"/>
  <c r="P4952" i="11"/>
  <c r="P4950" i="11"/>
  <c r="P4949" i="11"/>
  <c r="P4948" i="11"/>
  <c r="P4947" i="11"/>
  <c r="P4946" i="11"/>
  <c r="P4945" i="11"/>
  <c r="P4944" i="11"/>
  <c r="P4915" i="11"/>
  <c r="P4914" i="11"/>
  <c r="P4913" i="11"/>
  <c r="P4912" i="11"/>
  <c r="P4911" i="11"/>
  <c r="P4910" i="11"/>
  <c r="P4909" i="11"/>
  <c r="P4908" i="11"/>
  <c r="P4907" i="11"/>
  <c r="P4906" i="11"/>
  <c r="P4905" i="11"/>
  <c r="P4904" i="11"/>
  <c r="P4903" i="11"/>
  <c r="P4902" i="11"/>
  <c r="P4901" i="11"/>
  <c r="P4900" i="11"/>
  <c r="P4899" i="11"/>
  <c r="P4898" i="11"/>
  <c r="P4897" i="11"/>
  <c r="P4896" i="11"/>
  <c r="P4895" i="11"/>
  <c r="P4894" i="11"/>
  <c r="P4893" i="11"/>
  <c r="P4892" i="11"/>
  <c r="P4891" i="11"/>
  <c r="P4890" i="11"/>
  <c r="P4889" i="11"/>
  <c r="P4888" i="11"/>
  <c r="P4887" i="11"/>
  <c r="P4886" i="11"/>
  <c r="P4885" i="11"/>
  <c r="P4884" i="11"/>
  <c r="P4883" i="11"/>
  <c r="P4882" i="11"/>
  <c r="P4881" i="11"/>
  <c r="P4880" i="11"/>
  <c r="P4879" i="11"/>
  <c r="P4878" i="11"/>
  <c r="P4877" i="11"/>
  <c r="P4876" i="11"/>
  <c r="P4875" i="11"/>
  <c r="P4874" i="11"/>
  <c r="P4873" i="11"/>
  <c r="P4872" i="11"/>
  <c r="P4871" i="11"/>
  <c r="P4870" i="11"/>
  <c r="P4869" i="11"/>
  <c r="P4868" i="11"/>
  <c r="P4867" i="11"/>
  <c r="P4866" i="11"/>
  <c r="P4865" i="11"/>
  <c r="P4864" i="11"/>
  <c r="P4863" i="11"/>
  <c r="P4862" i="11"/>
  <c r="P4861" i="11"/>
  <c r="P4860" i="11"/>
  <c r="P4859" i="11"/>
  <c r="P4858" i="11"/>
  <c r="P4857" i="11"/>
  <c r="P4856" i="11"/>
  <c r="P4855" i="11"/>
  <c r="P4854" i="11"/>
  <c r="P4853" i="11"/>
  <c r="P4852" i="11"/>
  <c r="P4851" i="11"/>
  <c r="P4850" i="11"/>
  <c r="P4849" i="11"/>
  <c r="P4847" i="11"/>
  <c r="P4846" i="11"/>
  <c r="P4845" i="11"/>
  <c r="P4844" i="11"/>
  <c r="P4843" i="11"/>
  <c r="P4842" i="11"/>
  <c r="P4841" i="11"/>
  <c r="P4840" i="11"/>
  <c r="P4839" i="11"/>
  <c r="P4838" i="11"/>
  <c r="P4837" i="11"/>
  <c r="P4836" i="11"/>
  <c r="P4835" i="11"/>
  <c r="P4834" i="11"/>
  <c r="P4833" i="11"/>
  <c r="P4832" i="11"/>
  <c r="P4831" i="11"/>
  <c r="P4830" i="11"/>
  <c r="P4829" i="11"/>
  <c r="P4828" i="11"/>
  <c r="P4824" i="11"/>
  <c r="P4823" i="11"/>
  <c r="P4822" i="11"/>
  <c r="P4821" i="11"/>
  <c r="P4820" i="11"/>
  <c r="P4819" i="11"/>
  <c r="P4818" i="11"/>
  <c r="P4816" i="11"/>
  <c r="P4815" i="11"/>
  <c r="P4814" i="11"/>
  <c r="P4813" i="11"/>
  <c r="P4812" i="11"/>
  <c r="P4811" i="11"/>
  <c r="P4810" i="11"/>
  <c r="P4809" i="11"/>
  <c r="P4808" i="11"/>
  <c r="P4807" i="11"/>
  <c r="P4806" i="11"/>
  <c r="P4805" i="11"/>
  <c r="P4804" i="11"/>
  <c r="P4803" i="11"/>
  <c r="P4802" i="11"/>
  <c r="P4801" i="11"/>
  <c r="P4800" i="11"/>
  <c r="P4799" i="11"/>
  <c r="P4798" i="11"/>
  <c r="P4788" i="11"/>
  <c r="P4787" i="11"/>
  <c r="P4786" i="11"/>
  <c r="P4783" i="11"/>
  <c r="P4782" i="11"/>
  <c r="P4781" i="11"/>
  <c r="P4780" i="11"/>
  <c r="P4779" i="11"/>
  <c r="P4778" i="11"/>
  <c r="P4777" i="11"/>
  <c r="P4776" i="11"/>
  <c r="P4775" i="11"/>
  <c r="P4774" i="11"/>
  <c r="P4773" i="11"/>
  <c r="P4772" i="11"/>
  <c r="P4771" i="11"/>
  <c r="P4770" i="11"/>
  <c r="P4769" i="11"/>
  <c r="P4768" i="11"/>
  <c r="P4767" i="11"/>
  <c r="P4766" i="11"/>
  <c r="P4765" i="11"/>
  <c r="P4764" i="11"/>
  <c r="P4763" i="11"/>
  <c r="P4762" i="11"/>
  <c r="P4761" i="11"/>
  <c r="P4760" i="11"/>
  <c r="P4759" i="11"/>
  <c r="P4758" i="11"/>
  <c r="P4757" i="11"/>
  <c r="P4756" i="11"/>
  <c r="P4755" i="11"/>
  <c r="P4754" i="11"/>
  <c r="P4753" i="11"/>
  <c r="P4752" i="11"/>
  <c r="P4751" i="11"/>
  <c r="P4750" i="11"/>
  <c r="P4749" i="11"/>
  <c r="P4748" i="11"/>
  <c r="P4747" i="11"/>
  <c r="P4746" i="11"/>
  <c r="P4745" i="11"/>
  <c r="P4744" i="11"/>
  <c r="P4743" i="11"/>
  <c r="P4742" i="11"/>
  <c r="P4741" i="11"/>
  <c r="P4739" i="11"/>
  <c r="P4737" i="11"/>
  <c r="P4735" i="11"/>
  <c r="P4734" i="11"/>
  <c r="P4733" i="11"/>
  <c r="P4732" i="11"/>
  <c r="P4731" i="11"/>
  <c r="P4729" i="11"/>
  <c r="P4728" i="11"/>
  <c r="P4727" i="11"/>
  <c r="P4726" i="11"/>
  <c r="P4723" i="11"/>
  <c r="P4722" i="11"/>
  <c r="P4721" i="11"/>
  <c r="P4719" i="11"/>
  <c r="P4718" i="11"/>
  <c r="P4717" i="11"/>
  <c r="P4716" i="11"/>
  <c r="P4715" i="11"/>
  <c r="P4714" i="11"/>
  <c r="P4713" i="11"/>
  <c r="P4712" i="11"/>
  <c r="P4711" i="11"/>
  <c r="P4710" i="11"/>
  <c r="P4709" i="11"/>
  <c r="P4708" i="11"/>
  <c r="P4707" i="11"/>
  <c r="P4706" i="11"/>
  <c r="P4705" i="11"/>
  <c r="P4704" i="11"/>
  <c r="P4703" i="11"/>
  <c r="P4702" i="11"/>
  <c r="P4701" i="11"/>
  <c r="P4697" i="11"/>
  <c r="P4696" i="11"/>
  <c r="P4695" i="11"/>
  <c r="P4694" i="11"/>
  <c r="P4693" i="11"/>
  <c r="P4692" i="11"/>
  <c r="P4691" i="11"/>
  <c r="P4690" i="11"/>
  <c r="P4689" i="11"/>
  <c r="P4688" i="11"/>
  <c r="P4687" i="11"/>
  <c r="P4686" i="11"/>
  <c r="P4685" i="11"/>
  <c r="P4684" i="11"/>
  <c r="P4683" i="11"/>
  <c r="P4682" i="11"/>
  <c r="P4681" i="11"/>
  <c r="P4680" i="11"/>
  <c r="P4679" i="11"/>
  <c r="P4678" i="11"/>
  <c r="P4677" i="11"/>
  <c r="P4676" i="11"/>
  <c r="P4675" i="11"/>
  <c r="P4674" i="11"/>
  <c r="P4673" i="11"/>
  <c r="P4672" i="11"/>
  <c r="P4671" i="11"/>
  <c r="P4667" i="11"/>
  <c r="P4666" i="11"/>
  <c r="P4633" i="11"/>
  <c r="P4632" i="11"/>
  <c r="P4631" i="11"/>
  <c r="P4629" i="11"/>
  <c r="P4628" i="11"/>
  <c r="P4627" i="11"/>
  <c r="P4623" i="11"/>
  <c r="P4622" i="11"/>
  <c r="P4621" i="11"/>
  <c r="P4618" i="11"/>
  <c r="P4617" i="11"/>
  <c r="P4616" i="11"/>
  <c r="P4615" i="11"/>
  <c r="P4614" i="11"/>
  <c r="P4613" i="11"/>
  <c r="P4612" i="11"/>
  <c r="P4611" i="11"/>
  <c r="P4610" i="11"/>
  <c r="P4609" i="11"/>
  <c r="P4608" i="11"/>
  <c r="P4607" i="11"/>
  <c r="P4606" i="11"/>
  <c r="P4605" i="11"/>
  <c r="P4604" i="11"/>
  <c r="P4603" i="11"/>
  <c r="P4602" i="11"/>
  <c r="P4601" i="11"/>
  <c r="P4597" i="11"/>
  <c r="P4596" i="11"/>
  <c r="P4595" i="11"/>
  <c r="P4594" i="11"/>
  <c r="P4593" i="11"/>
  <c r="P4592" i="11"/>
  <c r="P4591" i="11"/>
  <c r="P4590" i="11"/>
  <c r="P4589" i="11"/>
  <c r="P4588" i="11"/>
  <c r="P4587" i="11"/>
  <c r="P4586" i="11"/>
  <c r="P4585" i="11"/>
  <c r="P4584" i="11"/>
  <c r="P4583" i="11"/>
  <c r="P4582" i="11"/>
  <c r="P4581" i="11"/>
  <c r="P4580" i="11"/>
  <c r="P4579" i="11"/>
  <c r="P4578" i="11"/>
  <c r="P4577" i="11"/>
  <c r="P4576" i="11"/>
  <c r="P4575" i="11"/>
  <c r="P4572" i="11"/>
  <c r="P4571" i="11"/>
  <c r="P4570" i="11"/>
  <c r="P4569" i="11"/>
  <c r="P4568" i="11"/>
  <c r="P4567" i="11"/>
  <c r="P4566" i="11"/>
  <c r="P4565" i="11"/>
  <c r="P4564" i="11"/>
  <c r="P4563" i="11"/>
  <c r="P4562" i="11"/>
  <c r="P4561" i="11"/>
  <c r="P4560" i="11"/>
  <c r="P4559" i="11"/>
  <c r="P4558" i="11"/>
  <c r="P4557" i="11"/>
  <c r="P4556" i="11"/>
  <c r="P4555" i="11"/>
  <c r="P4554" i="11"/>
  <c r="P4553" i="11"/>
  <c r="P4552" i="11"/>
  <c r="P4551" i="11"/>
  <c r="P4550" i="11"/>
  <c r="P4549" i="11"/>
  <c r="P4548" i="11"/>
  <c r="P4547" i="11"/>
  <c r="P4546" i="11"/>
  <c r="P4545" i="11"/>
  <c r="P4544" i="11"/>
  <c r="P4543" i="11"/>
  <c r="P4542" i="11"/>
  <c r="P4541" i="11"/>
  <c r="P4540" i="11"/>
  <c r="P4539" i="11"/>
  <c r="P4538" i="11"/>
  <c r="P4537" i="11"/>
  <c r="P4536" i="11"/>
  <c r="P4534" i="11"/>
  <c r="P4533" i="11"/>
  <c r="P4532" i="11"/>
  <c r="P4531" i="11"/>
  <c r="P4530" i="11"/>
  <c r="P4529" i="11"/>
  <c r="P4528" i="11"/>
  <c r="P4527" i="11"/>
  <c r="P4526" i="11"/>
  <c r="P4525" i="11"/>
  <c r="P4524" i="11"/>
  <c r="P4523" i="11"/>
  <c r="P4522" i="11"/>
  <c r="P4521" i="11"/>
  <c r="P4520" i="11"/>
  <c r="P4519" i="11"/>
  <c r="P4518" i="11"/>
  <c r="P4517" i="11"/>
  <c r="P4516" i="11"/>
  <c r="P4515" i="11"/>
  <c r="P4514" i="11"/>
  <c r="P4513" i="11"/>
  <c r="P4512" i="11"/>
  <c r="P4506" i="11"/>
  <c r="P4505" i="11"/>
  <c r="P4502" i="11"/>
  <c r="P4501" i="11"/>
  <c r="P4500" i="11"/>
  <c r="P4499" i="11"/>
  <c r="P4498" i="11"/>
  <c r="P4497" i="11"/>
  <c r="P4496" i="11"/>
  <c r="P4495" i="11"/>
  <c r="P4494" i="11"/>
  <c r="P4493" i="11"/>
  <c r="P4492" i="11"/>
  <c r="P4491" i="11"/>
  <c r="P4490" i="11"/>
  <c r="P4489" i="11"/>
  <c r="P4488" i="11"/>
  <c r="P4487" i="11"/>
  <c r="P4486" i="11"/>
  <c r="P4485" i="11"/>
  <c r="P4484" i="11"/>
  <c r="P4483" i="11"/>
  <c r="P4482" i="11"/>
  <c r="P4481" i="11"/>
  <c r="P4480" i="11"/>
  <c r="P4479" i="11"/>
  <c r="P4478" i="11"/>
  <c r="P4477" i="11"/>
  <c r="P4476" i="11"/>
  <c r="P4475" i="11"/>
  <c r="P4474" i="11"/>
  <c r="P4473" i="11"/>
  <c r="P4472" i="11"/>
  <c r="P4471" i="11"/>
  <c r="P4470" i="11"/>
  <c r="P4469" i="11"/>
  <c r="P4468" i="11"/>
  <c r="P4467" i="11"/>
  <c r="P4466" i="11"/>
  <c r="P4465" i="11"/>
  <c r="P4464" i="11"/>
  <c r="P4463" i="11"/>
  <c r="P4462" i="11"/>
  <c r="P4461" i="11"/>
  <c r="P4460" i="11"/>
  <c r="P4459" i="11"/>
  <c r="P4458" i="11"/>
  <c r="P4457" i="11"/>
  <c r="P4456" i="11"/>
  <c r="P4455" i="11"/>
  <c r="P4454" i="11"/>
  <c r="P4453" i="11"/>
  <c r="P4452" i="11"/>
  <c r="P4451" i="11"/>
  <c r="P4450" i="11"/>
  <c r="P4449" i="11"/>
  <c r="P4448" i="11"/>
  <c r="P4447" i="11"/>
  <c r="P4446" i="11"/>
  <c r="P4445" i="11"/>
  <c r="P4444" i="11"/>
  <c r="P4443" i="11"/>
  <c r="P4442" i="11"/>
  <c r="P4441" i="11"/>
  <c r="P4440" i="11"/>
  <c r="P4439" i="11"/>
  <c r="P4438" i="11"/>
  <c r="P4437" i="11"/>
  <c r="P4436" i="11"/>
  <c r="P4435" i="11"/>
  <c r="P4434" i="11"/>
  <c r="P4433" i="11"/>
  <c r="P4432" i="11"/>
  <c r="P4431" i="11"/>
  <c r="P4430" i="11"/>
  <c r="P4429" i="11"/>
  <c r="P4428" i="11"/>
  <c r="P4427" i="11"/>
  <c r="P4426" i="11"/>
  <c r="P4425" i="11"/>
  <c r="P4424" i="11"/>
  <c r="P4423" i="11"/>
  <c r="P4422" i="11"/>
  <c r="P4421" i="11"/>
  <c r="P4420" i="11"/>
  <c r="P4419" i="11"/>
  <c r="P4418" i="11"/>
  <c r="P4417" i="11"/>
  <c r="P4416" i="11"/>
  <c r="P4415" i="11"/>
  <c r="P4414" i="11"/>
  <c r="P4413" i="11"/>
  <c r="P4412" i="11"/>
  <c r="P4411" i="11"/>
  <c r="P4410" i="11"/>
  <c r="P4409" i="11"/>
  <c r="P4408" i="11"/>
  <c r="P4406" i="11"/>
  <c r="P4405" i="11"/>
  <c r="P4404" i="11"/>
  <c r="P4403" i="11"/>
  <c r="P4402" i="11"/>
  <c r="P4401" i="11"/>
  <c r="P4400" i="11"/>
  <c r="P4399" i="11"/>
  <c r="P4398" i="11"/>
  <c r="P4396" i="11"/>
  <c r="P4395" i="11"/>
  <c r="P4394" i="11"/>
  <c r="P4379" i="11"/>
  <c r="P4378" i="11"/>
  <c r="P4377" i="11"/>
  <c r="P4376" i="11"/>
  <c r="P4375" i="11"/>
  <c r="P4374" i="11"/>
  <c r="P4373" i="11"/>
  <c r="P4370" i="11"/>
  <c r="P4369" i="11"/>
  <c r="P4368" i="11"/>
  <c r="P4367" i="11"/>
  <c r="P4366" i="11"/>
  <c r="P4365" i="11"/>
  <c r="P4364" i="11"/>
  <c r="P4363" i="11"/>
  <c r="P4362" i="11"/>
  <c r="P4361" i="11"/>
  <c r="P4360" i="11"/>
  <c r="P4359" i="11"/>
  <c r="P4358" i="11"/>
  <c r="P4357" i="11"/>
  <c r="P4356" i="11"/>
  <c r="P4355" i="11"/>
  <c r="P4354" i="11"/>
  <c r="P4353" i="11"/>
  <c r="P4352" i="11"/>
  <c r="P4350" i="11"/>
  <c r="P4349" i="11"/>
  <c r="P4348" i="11"/>
  <c r="P4339" i="11"/>
  <c r="P4338" i="11"/>
  <c r="P4337" i="11"/>
  <c r="P4336" i="11"/>
  <c r="P4335" i="11"/>
  <c r="P4334" i="11"/>
  <c r="P4333" i="11"/>
  <c r="P4332" i="11"/>
  <c r="P4331" i="11"/>
  <c r="P4330" i="11"/>
  <c r="P4329" i="11"/>
  <c r="P4328" i="11"/>
  <c r="P4327" i="11"/>
  <c r="P4326" i="11"/>
  <c r="P4325" i="11"/>
  <c r="P4324" i="11"/>
  <c r="P4323" i="11"/>
  <c r="P4322" i="11"/>
  <c r="P4318" i="11"/>
  <c r="P4317" i="11"/>
  <c r="P4316" i="11"/>
  <c r="P4314" i="11"/>
  <c r="P4313" i="11"/>
  <c r="P4311" i="11"/>
  <c r="P4309" i="11"/>
  <c r="P4308" i="11"/>
  <c r="P4307" i="11"/>
  <c r="P4305" i="11"/>
  <c r="P4303" i="11"/>
  <c r="P4302" i="11"/>
  <c r="P4301" i="11"/>
  <c r="P4300" i="11"/>
  <c r="P4299" i="11"/>
  <c r="P4298" i="11"/>
  <c r="P4297" i="11"/>
  <c r="P4296" i="11"/>
  <c r="P4295" i="11"/>
  <c r="P4294" i="11"/>
  <c r="P4293" i="11"/>
  <c r="P4292" i="11"/>
  <c r="P4291" i="11"/>
  <c r="P4290" i="11"/>
  <c r="P4289" i="11"/>
  <c r="P4288" i="11"/>
  <c r="P4287" i="11"/>
  <c r="P4286" i="11"/>
  <c r="P4285" i="11"/>
  <c r="P4284" i="11"/>
  <c r="P4283" i="11"/>
  <c r="P4282" i="11"/>
  <c r="P4281" i="11"/>
  <c r="P4280" i="11"/>
  <c r="P4279" i="11"/>
  <c r="P4278" i="11"/>
  <c r="P4277" i="11"/>
  <c r="P4276" i="11"/>
  <c r="P4275" i="11"/>
  <c r="P4274" i="11"/>
  <c r="P4273" i="11"/>
  <c r="P4272" i="11"/>
  <c r="P4271" i="11"/>
  <c r="P4270" i="11"/>
  <c r="P4269" i="11"/>
  <c r="P4268" i="11"/>
  <c r="P4267" i="11"/>
  <c r="P4266" i="11"/>
  <c r="P4265" i="11"/>
  <c r="P4264" i="11"/>
  <c r="P4263" i="11"/>
  <c r="P4262" i="11"/>
  <c r="P4261" i="11"/>
  <c r="P4260" i="11"/>
  <c r="P4259" i="11"/>
  <c r="P4258" i="11"/>
  <c r="P4257" i="11"/>
  <c r="P4256" i="11"/>
  <c r="P4255" i="11"/>
  <c r="P4254" i="11"/>
  <c r="P4253" i="11"/>
  <c r="P4252" i="11"/>
  <c r="P4251" i="11"/>
  <c r="P4250" i="11"/>
  <c r="P4249" i="11"/>
  <c r="P4248" i="11"/>
  <c r="P4247" i="11"/>
  <c r="P4246" i="11"/>
  <c r="P4245" i="11"/>
  <c r="P4244" i="11"/>
  <c r="P4243" i="11"/>
  <c r="P4242" i="11"/>
  <c r="P4241" i="11"/>
  <c r="P4240" i="11"/>
  <c r="P4239" i="11"/>
  <c r="P4238" i="11"/>
  <c r="P4237" i="11"/>
  <c r="P4236" i="11"/>
  <c r="P4235" i="11"/>
  <c r="P4234" i="11"/>
  <c r="P4233" i="11"/>
  <c r="P4232" i="11"/>
  <c r="P4231" i="11"/>
  <c r="P4230" i="11"/>
  <c r="P4229" i="11"/>
  <c r="P4228" i="11"/>
  <c r="P4227" i="11"/>
  <c r="P4226" i="11"/>
  <c r="P4225" i="11"/>
  <c r="P4224" i="11"/>
  <c r="P4223" i="11"/>
  <c r="P4222" i="11"/>
  <c r="P4221" i="11"/>
  <c r="P4220" i="11"/>
  <c r="P4219" i="11"/>
  <c r="P4218" i="11"/>
  <c r="P4217" i="11"/>
  <c r="P4216" i="11"/>
  <c r="P4215" i="11"/>
  <c r="P4214" i="11"/>
  <c r="P4213" i="11"/>
  <c r="P4212" i="11"/>
  <c r="P4211" i="11"/>
  <c r="P4210" i="11"/>
  <c r="P4209" i="11"/>
  <c r="P4208" i="11"/>
  <c r="P4207" i="11"/>
  <c r="P4206" i="11"/>
  <c r="P4205" i="11"/>
  <c r="P4204" i="11"/>
  <c r="P4203" i="11"/>
  <c r="P4202" i="11"/>
  <c r="P4201" i="11"/>
  <c r="P4200" i="11"/>
  <c r="P4199" i="11"/>
  <c r="P4198" i="11"/>
  <c r="P4197" i="11"/>
  <c r="P4196" i="11"/>
  <c r="P4195" i="11"/>
  <c r="P4194" i="11"/>
  <c r="P4193" i="11"/>
  <c r="P4192" i="11"/>
  <c r="P4191" i="11"/>
  <c r="P4190" i="11"/>
  <c r="P4189" i="11"/>
  <c r="P4188" i="11"/>
  <c r="P4187" i="11"/>
  <c r="P4186" i="11"/>
  <c r="P4185" i="11"/>
  <c r="P4184" i="11"/>
  <c r="P4183" i="11"/>
  <c r="P4182" i="11"/>
  <c r="P4181" i="11"/>
  <c r="P4180" i="11"/>
  <c r="P4179" i="11"/>
  <c r="P4178" i="11"/>
  <c r="P4177" i="11"/>
  <c r="P4176" i="11"/>
  <c r="P4175" i="11"/>
  <c r="P4174" i="11"/>
  <c r="P4173" i="11"/>
  <c r="P4172" i="11"/>
  <c r="P4171" i="11"/>
  <c r="P4170" i="11"/>
  <c r="P4169" i="11"/>
  <c r="P4168" i="11"/>
  <c r="P4167" i="11"/>
  <c r="P4166" i="11"/>
  <c r="P4165" i="11"/>
  <c r="P4164" i="11"/>
  <c r="P4163" i="11"/>
  <c r="P4162" i="11"/>
  <c r="P4159" i="11"/>
  <c r="P4158" i="11"/>
  <c r="P4157" i="11"/>
  <c r="P4156" i="11"/>
  <c r="P4155" i="11"/>
  <c r="P4154" i="11"/>
  <c r="P4153" i="11"/>
  <c r="P4152" i="11"/>
  <c r="P4151" i="11"/>
  <c r="P4150" i="11"/>
  <c r="P4149" i="11"/>
  <c r="P4147" i="11"/>
  <c r="P4145" i="11"/>
  <c r="P4144" i="11"/>
  <c r="P4143" i="11"/>
  <c r="P4142" i="11"/>
  <c r="P4139" i="11"/>
  <c r="P4138" i="11"/>
  <c r="P4137" i="11"/>
  <c r="P4136" i="11"/>
  <c r="P4135" i="11"/>
  <c r="P4134" i="11"/>
  <c r="P4133" i="11"/>
  <c r="P4132" i="11"/>
  <c r="P4131" i="11"/>
  <c r="P4113" i="11"/>
  <c r="P4112" i="11"/>
  <c r="P4111" i="11"/>
  <c r="P4110" i="11"/>
  <c r="P4109" i="11"/>
  <c r="P4108" i="11"/>
  <c r="P4107" i="11"/>
  <c r="P4106" i="11"/>
  <c r="P4105" i="11"/>
  <c r="P4104" i="11"/>
  <c r="P4103" i="11"/>
  <c r="P4102" i="11"/>
  <c r="P4101" i="11"/>
  <c r="P4100" i="11"/>
  <c r="P4099" i="11"/>
  <c r="P4098" i="11"/>
  <c r="P4097" i="11"/>
  <c r="P4096" i="11"/>
  <c r="P4095" i="11"/>
  <c r="P4093" i="11"/>
  <c r="P4090" i="11"/>
  <c r="P4089" i="11"/>
  <c r="P4086" i="11"/>
  <c r="P4085" i="11"/>
  <c r="P4084" i="11"/>
  <c r="P4083" i="11"/>
  <c r="P4082" i="11"/>
  <c r="P4081" i="11"/>
  <c r="P4080" i="11"/>
  <c r="P4079" i="11"/>
  <c r="P4078" i="11"/>
  <c r="P4077" i="11"/>
  <c r="P4076" i="11"/>
  <c r="P4075" i="11"/>
  <c r="P4074" i="11"/>
  <c r="P4073" i="11"/>
  <c r="P4072" i="11"/>
  <c r="P4071" i="11"/>
  <c r="P4068" i="11"/>
  <c r="P4065" i="11"/>
  <c r="P4064" i="11"/>
  <c r="P4063" i="11"/>
  <c r="P4061" i="11"/>
  <c r="P4060" i="11"/>
  <c r="P4059" i="11"/>
  <c r="P4058" i="11"/>
  <c r="P4057" i="11"/>
  <c r="P4056" i="11"/>
  <c r="P4055" i="11"/>
  <c r="P4054" i="11"/>
  <c r="P4053" i="11"/>
  <c r="P4052" i="11"/>
  <c r="P4051" i="11"/>
  <c r="P4050" i="11"/>
  <c r="P4049" i="11"/>
  <c r="P4048" i="11"/>
  <c r="P4046" i="11"/>
  <c r="P4045" i="11"/>
  <c r="P4044" i="11"/>
  <c r="P4043" i="11"/>
  <c r="P4042" i="11"/>
  <c r="P4041" i="11"/>
  <c r="P4040" i="11"/>
  <c r="P4039" i="11"/>
  <c r="P4038" i="11"/>
  <c r="P4037" i="11"/>
  <c r="P4036" i="11"/>
  <c r="P4035" i="11"/>
  <c r="P4034" i="11"/>
  <c r="P4033" i="11"/>
  <c r="P4032" i="11"/>
  <c r="P4031" i="11"/>
  <c r="P4030" i="11"/>
  <c r="P4029" i="11"/>
  <c r="P4028" i="11"/>
  <c r="P4027" i="11"/>
  <c r="P4026" i="11"/>
  <c r="P4025" i="11"/>
  <c r="P4024" i="11"/>
  <c r="P4023" i="11"/>
  <c r="P4022" i="11"/>
  <c r="P4021" i="11"/>
  <c r="P4020" i="11"/>
  <c r="P4019" i="11"/>
  <c r="P4018" i="11"/>
  <c r="P4017" i="11"/>
  <c r="P4016" i="11"/>
  <c r="P4015" i="11"/>
  <c r="P4014" i="11"/>
  <c r="P4013" i="11"/>
  <c r="P4012" i="11"/>
  <c r="P4011" i="11"/>
  <c r="P4010" i="11"/>
  <c r="P4009" i="11"/>
  <c r="P4008" i="11"/>
  <c r="P4007" i="11"/>
  <c r="P4006" i="11"/>
  <c r="P4005" i="11"/>
  <c r="P4004" i="11"/>
  <c r="P4001" i="11"/>
  <c r="P4000" i="11"/>
  <c r="P3999" i="11"/>
  <c r="P3998" i="11"/>
  <c r="P3997" i="11"/>
  <c r="P3996" i="11"/>
  <c r="P3995" i="11"/>
  <c r="P3994" i="11"/>
  <c r="P3993" i="11"/>
  <c r="P3992" i="11"/>
  <c r="P3991" i="11"/>
  <c r="P3990" i="11"/>
  <c r="P3989" i="11"/>
  <c r="P3988" i="11"/>
  <c r="P3987" i="11"/>
  <c r="P3985" i="11"/>
  <c r="P3984" i="11"/>
  <c r="P3983" i="11"/>
  <c r="P3982" i="11"/>
  <c r="P3981" i="11"/>
  <c r="P3978" i="11"/>
  <c r="P3977" i="11"/>
  <c r="P3976" i="11"/>
  <c r="P3975" i="11"/>
  <c r="P3974" i="11"/>
  <c r="P3973" i="11"/>
  <c r="P3972" i="11"/>
  <c r="P3971" i="11"/>
  <c r="P3968" i="11"/>
  <c r="P3967" i="11"/>
  <c r="P3966" i="11"/>
  <c r="P3965" i="11"/>
  <c r="P3964" i="11"/>
  <c r="P3963" i="11"/>
  <c r="P3962" i="11"/>
  <c r="P3961" i="11"/>
  <c r="P3960" i="11"/>
  <c r="P3959" i="11"/>
  <c r="P3958" i="11"/>
  <c r="P3957" i="11"/>
  <c r="P3954" i="11"/>
  <c r="P3953" i="11"/>
  <c r="P3952" i="11"/>
  <c r="P3950" i="11"/>
  <c r="P3949" i="11"/>
  <c r="P3948" i="11"/>
  <c r="P3947" i="11"/>
  <c r="P3946" i="11"/>
  <c r="P3945" i="11"/>
  <c r="P3944" i="11"/>
  <c r="P3943" i="11"/>
  <c r="P3941" i="11"/>
  <c r="P3940" i="11"/>
  <c r="P3939" i="11"/>
  <c r="P3938" i="11"/>
  <c r="P3937" i="11"/>
  <c r="P3936" i="11"/>
  <c r="P3935" i="11"/>
  <c r="P3934" i="11"/>
  <c r="P3933" i="11"/>
  <c r="P3932" i="11"/>
  <c r="P3931" i="11"/>
  <c r="P3930" i="11"/>
  <c r="P3929" i="11"/>
  <c r="P3928" i="11"/>
  <c r="P3927" i="11"/>
  <c r="P3925" i="11"/>
  <c r="P3924" i="11"/>
  <c r="P3923" i="11"/>
  <c r="P3922" i="11"/>
  <c r="P3920" i="11"/>
  <c r="P3919" i="11"/>
  <c r="P3918" i="11"/>
  <c r="P3917" i="11"/>
  <c r="P3916" i="11"/>
  <c r="P3915" i="11"/>
  <c r="P3914" i="11"/>
  <c r="P3913" i="11"/>
  <c r="P3912" i="11"/>
  <c r="P3911" i="11"/>
  <c r="P3910" i="11"/>
  <c r="P3909" i="11"/>
  <c r="P3908" i="11"/>
  <c r="P3907" i="11"/>
  <c r="P3906" i="11"/>
  <c r="P3905" i="11"/>
  <c r="P3904" i="11"/>
  <c r="P3903" i="11"/>
  <c r="P3902" i="11"/>
  <c r="P3901" i="11"/>
  <c r="P3900" i="11"/>
  <c r="P3899" i="11"/>
  <c r="P3898" i="11"/>
  <c r="P3897" i="11"/>
  <c r="P3896" i="11"/>
  <c r="P3895" i="11"/>
  <c r="P3894" i="11"/>
  <c r="P3893" i="11"/>
  <c r="P3892" i="11"/>
  <c r="P3891" i="11"/>
  <c r="P3890" i="11"/>
  <c r="P3889" i="11"/>
  <c r="P3888" i="11"/>
  <c r="P3887" i="11"/>
  <c r="P3886" i="11"/>
  <c r="P3885" i="11"/>
  <c r="P3884" i="11"/>
  <c r="P3883" i="11"/>
  <c r="P3882" i="11"/>
  <c r="P3881" i="11"/>
  <c r="P3880" i="11"/>
  <c r="P3879" i="11"/>
  <c r="P3878" i="11"/>
  <c r="P3877" i="11"/>
  <c r="P3876" i="11"/>
  <c r="P3875" i="11"/>
  <c r="P3873" i="11"/>
  <c r="P3872" i="11"/>
  <c r="P3871" i="11"/>
  <c r="P3870" i="11"/>
  <c r="P3869" i="11"/>
  <c r="P3868" i="11"/>
  <c r="P3867" i="11"/>
  <c r="P3866" i="11"/>
  <c r="P3865" i="11"/>
  <c r="P3864" i="11"/>
  <c r="P3863" i="11"/>
  <c r="P3862" i="11"/>
  <c r="P3861" i="11"/>
  <c r="P3860" i="11"/>
  <c r="P3859" i="11"/>
  <c r="P3858" i="11"/>
  <c r="P3857" i="11"/>
  <c r="P3856" i="11"/>
  <c r="P3855" i="11"/>
  <c r="P3854" i="11"/>
  <c r="P3853" i="11"/>
  <c r="P3852" i="11"/>
  <c r="P3850" i="11"/>
  <c r="P3849" i="11"/>
  <c r="P3848" i="11"/>
  <c r="P3847" i="11"/>
  <c r="P3846" i="11"/>
  <c r="P3845" i="11"/>
  <c r="P3844" i="11"/>
  <c r="P3843" i="11"/>
  <c r="P3842" i="11"/>
  <c r="P3841" i="11"/>
  <c r="P3840" i="11"/>
  <c r="P3839" i="11"/>
  <c r="P3838" i="11"/>
  <c r="P3837" i="11"/>
  <c r="P3836" i="11"/>
  <c r="P3835" i="11"/>
  <c r="P3834" i="11"/>
  <c r="P3833" i="11"/>
  <c r="P3832" i="11"/>
  <c r="P3831" i="11"/>
  <c r="P3830" i="11"/>
  <c r="P3829" i="11"/>
  <c r="P3828" i="11"/>
  <c r="P3827" i="11"/>
  <c r="P3826" i="11"/>
  <c r="P3825" i="11"/>
  <c r="P3824" i="11"/>
  <c r="P3823" i="11"/>
  <c r="P3822" i="11"/>
  <c r="P3821" i="11"/>
  <c r="P3820" i="11"/>
  <c r="P3819" i="11"/>
  <c r="P3818" i="11"/>
  <c r="P3817" i="11"/>
  <c r="P3816" i="11"/>
  <c r="P3815" i="11"/>
  <c r="P3814" i="11"/>
  <c r="P3813" i="11"/>
  <c r="P3812" i="11"/>
  <c r="P3811" i="11"/>
  <c r="P3810" i="11"/>
  <c r="P3809" i="11"/>
  <c r="P3808" i="11"/>
  <c r="P3807" i="11"/>
  <c r="P3806" i="11"/>
  <c r="P3805" i="11"/>
  <c r="P3804" i="11"/>
  <c r="P3803" i="11"/>
  <c r="P3802" i="11"/>
  <c r="P3801" i="11"/>
  <c r="P3800" i="11"/>
  <c r="P3799" i="11"/>
  <c r="P3797" i="11"/>
  <c r="P3796" i="11"/>
  <c r="P3795" i="11"/>
  <c r="P3794" i="11"/>
  <c r="P3793" i="11"/>
  <c r="P3791" i="11"/>
  <c r="P3790" i="11"/>
  <c r="P3789" i="11"/>
  <c r="P3788" i="11"/>
  <c r="P3787" i="11"/>
  <c r="P3786" i="11"/>
  <c r="P3785" i="11"/>
  <c r="P3784" i="11"/>
  <c r="P3783" i="11"/>
  <c r="P3780" i="11"/>
  <c r="P3779" i="11"/>
  <c r="P3778" i="11"/>
  <c r="P3777" i="11"/>
  <c r="P3775" i="11"/>
  <c r="P3774" i="11"/>
  <c r="P3773" i="11"/>
  <c r="P3772" i="11"/>
  <c r="P3771" i="11"/>
  <c r="P3766" i="11"/>
  <c r="P3765" i="11"/>
  <c r="P3764" i="11"/>
  <c r="P3763" i="11"/>
  <c r="P3762" i="11"/>
  <c r="P3761" i="11"/>
  <c r="P3760" i="11"/>
  <c r="P3759" i="11"/>
  <c r="P3758" i="11"/>
  <c r="P3757" i="11"/>
  <c r="P3756" i="11"/>
  <c r="P3755" i="11"/>
  <c r="P3754" i="11"/>
  <c r="P3753" i="11"/>
  <c r="P3752" i="11"/>
  <c r="P3751" i="11"/>
  <c r="P3750" i="11"/>
  <c r="P3749" i="11"/>
  <c r="P3748" i="11"/>
  <c r="P3745" i="11"/>
  <c r="P3744" i="11"/>
  <c r="P3743" i="11"/>
  <c r="P3740" i="11"/>
  <c r="P3739" i="11"/>
  <c r="P3738" i="11"/>
  <c r="P3737" i="11"/>
  <c r="P3736" i="11"/>
  <c r="P3735" i="11"/>
  <c r="P3734" i="11"/>
  <c r="P3733" i="11"/>
  <c r="P3732" i="11"/>
  <c r="P3731" i="11"/>
  <c r="P3730" i="11"/>
  <c r="P3729" i="11"/>
  <c r="P3728" i="11"/>
  <c r="P3727" i="11"/>
  <c r="P3726" i="11"/>
  <c r="P3725" i="11"/>
  <c r="P3724" i="11"/>
  <c r="P3723" i="11"/>
  <c r="P3722" i="11"/>
  <c r="P3721" i="11"/>
  <c r="P3720" i="11"/>
  <c r="P3719" i="11"/>
  <c r="P3718" i="11"/>
  <c r="P3717" i="11"/>
  <c r="P3716" i="11"/>
  <c r="P3715" i="11"/>
  <c r="P3714" i="11"/>
  <c r="P3713" i="11"/>
  <c r="P3712" i="11"/>
  <c r="P3711" i="11"/>
  <c r="P3710" i="11"/>
  <c r="P3709" i="11"/>
  <c r="P3708" i="11"/>
  <c r="P3707" i="11"/>
  <c r="P3706" i="11"/>
  <c r="P3705" i="11"/>
  <c r="P3704" i="11"/>
  <c r="P3703" i="11"/>
  <c r="P3702" i="11"/>
  <c r="P3701" i="11"/>
  <c r="P3700" i="11"/>
  <c r="P3699" i="11"/>
  <c r="P3698" i="11"/>
  <c r="P3697" i="11"/>
  <c r="P3696" i="11"/>
  <c r="P3695" i="11"/>
  <c r="P3694" i="11"/>
  <c r="P3693" i="11"/>
  <c r="P3692" i="11"/>
  <c r="P3691" i="11"/>
  <c r="P3690" i="11"/>
  <c r="P3689" i="11"/>
  <c r="P3688" i="11"/>
  <c r="P3687" i="11"/>
  <c r="P3686" i="11"/>
  <c r="P3685" i="11"/>
  <c r="P3684" i="11"/>
  <c r="P3683" i="11"/>
  <c r="P3682" i="11"/>
  <c r="P3681" i="11"/>
  <c r="P3680" i="11"/>
  <c r="P3679" i="11"/>
  <c r="P3678" i="11"/>
  <c r="P3677" i="11"/>
  <c r="P3676" i="11"/>
  <c r="P3675" i="11"/>
  <c r="P3674" i="11"/>
  <c r="P3673" i="11"/>
  <c r="P3672" i="11"/>
  <c r="P3671" i="11"/>
  <c r="P3670" i="11"/>
  <c r="P3669" i="11"/>
  <c r="P3668" i="11"/>
  <c r="P3667" i="11"/>
  <c r="P3666" i="11"/>
  <c r="P3665" i="11"/>
  <c r="P3664" i="11"/>
  <c r="P3663" i="11"/>
  <c r="P3662" i="11"/>
  <c r="P3661" i="11"/>
  <c r="P3660" i="11"/>
  <c r="P3659" i="11"/>
  <c r="P3658" i="11"/>
  <c r="P3657" i="11"/>
  <c r="P3656" i="11"/>
  <c r="P3655" i="11"/>
  <c r="P3654" i="11"/>
  <c r="P3653" i="11"/>
  <c r="P3652" i="11"/>
  <c r="P3651" i="11"/>
  <c r="P3650" i="11"/>
  <c r="P3649" i="11"/>
  <c r="P3648" i="11"/>
  <c r="P3647" i="11"/>
  <c r="P3646" i="11"/>
  <c r="P3645" i="11"/>
  <c r="P3644" i="11"/>
  <c r="P3643" i="11"/>
  <c r="P3642" i="11"/>
  <c r="P3641" i="11"/>
  <c r="P3640" i="11"/>
  <c r="P3639" i="11"/>
  <c r="P3548" i="11"/>
  <c r="P3547" i="11"/>
  <c r="P3546" i="11"/>
  <c r="P3545" i="11"/>
  <c r="P3544" i="11"/>
  <c r="P3543" i="11"/>
  <c r="P3542" i="11"/>
  <c r="P3541" i="11"/>
  <c r="P3540" i="11"/>
  <c r="P3539" i="11"/>
  <c r="P3538" i="11"/>
  <c r="P3537" i="11"/>
  <c r="P3536" i="11"/>
  <c r="P3535" i="11"/>
  <c r="P3534" i="11"/>
  <c r="P3533" i="11"/>
  <c r="P3532" i="11"/>
  <c r="P3531" i="11"/>
  <c r="P3530" i="11"/>
  <c r="P3529" i="11"/>
  <c r="P3528" i="11"/>
  <c r="P3527" i="11"/>
  <c r="P3526" i="11"/>
  <c r="P3525" i="11"/>
  <c r="P3524" i="11"/>
  <c r="P3523" i="11"/>
  <c r="P3522" i="11"/>
  <c r="P3521" i="11"/>
  <c r="P3520" i="11"/>
  <c r="P3519" i="11"/>
  <c r="P3518" i="11"/>
  <c r="P3517" i="11"/>
  <c r="P3516" i="11"/>
  <c r="P3515" i="11"/>
  <c r="P3514" i="11"/>
  <c r="P3513" i="11"/>
  <c r="P3512" i="11"/>
  <c r="P3511" i="11"/>
  <c r="P3510" i="11"/>
  <c r="P3509" i="11"/>
  <c r="P3508" i="11"/>
  <c r="P3507" i="11"/>
  <c r="P3506" i="11"/>
  <c r="P3505" i="11"/>
  <c r="P3504" i="11"/>
  <c r="P3503" i="11"/>
  <c r="P3502" i="11"/>
  <c r="P3501" i="11"/>
  <c r="P3500" i="11"/>
  <c r="P3499" i="11"/>
  <c r="P3498" i="11"/>
  <c r="P3497" i="11"/>
  <c r="P3496" i="11"/>
  <c r="P3495" i="11"/>
  <c r="P3494" i="11"/>
  <c r="P3493" i="11"/>
  <c r="P3492" i="11"/>
  <c r="P3491" i="11"/>
  <c r="P3490" i="11"/>
  <c r="P3489" i="11"/>
  <c r="P3488" i="11"/>
  <c r="P3487" i="11"/>
  <c r="P3486" i="11"/>
  <c r="P3485" i="11"/>
  <c r="P3484" i="11"/>
  <c r="P3483" i="11"/>
  <c r="P3482" i="11"/>
  <c r="P3481" i="11"/>
  <c r="P3480" i="11"/>
  <c r="P3479" i="11"/>
  <c r="P3478" i="11"/>
  <c r="P3477" i="11"/>
  <c r="P3476" i="11"/>
  <c r="P3475" i="11"/>
  <c r="P3474" i="11"/>
  <c r="P3473" i="11"/>
  <c r="P3472" i="11"/>
  <c r="P3471" i="11"/>
  <c r="P3470" i="11"/>
  <c r="P3469" i="11"/>
  <c r="P3468" i="11"/>
  <c r="P3467" i="11"/>
  <c r="P3466" i="11"/>
  <c r="P3465" i="11"/>
  <c r="P3462" i="11"/>
  <c r="P3461" i="11"/>
  <c r="P3459" i="11"/>
  <c r="P3458" i="11"/>
  <c r="P3457" i="11"/>
  <c r="P3456" i="11"/>
  <c r="P3455" i="11"/>
  <c r="P3454" i="11"/>
  <c r="P3453" i="11"/>
  <c r="P3452" i="11"/>
  <c r="P3451" i="11"/>
  <c r="P3450" i="11"/>
  <c r="P3449" i="11"/>
  <c r="P3448" i="11"/>
  <c r="P3447" i="11"/>
  <c r="P3446" i="11"/>
  <c r="P3445" i="11"/>
  <c r="P3444" i="11"/>
  <c r="P3443" i="11"/>
  <c r="P3442" i="11"/>
  <c r="P3441" i="11"/>
  <c r="P3440" i="11"/>
  <c r="P3439" i="11"/>
  <c r="P3438" i="11"/>
  <c r="P3437" i="11"/>
  <c r="P3436" i="11"/>
  <c r="P3435" i="11"/>
  <c r="P3434" i="11"/>
  <c r="P3433" i="11"/>
  <c r="P3432" i="11"/>
  <c r="P3431" i="11"/>
  <c r="P3430" i="11"/>
  <c r="P3429" i="11"/>
  <c r="P3428" i="11"/>
  <c r="P3427" i="11"/>
  <c r="P3426" i="11"/>
  <c r="P3425" i="11"/>
  <c r="P3424" i="11"/>
  <c r="P3423" i="11"/>
  <c r="P3422" i="11"/>
  <c r="P3421" i="11"/>
  <c r="P3420" i="11"/>
  <c r="P3419" i="11"/>
  <c r="P3418" i="11"/>
  <c r="P3417" i="11"/>
  <c r="P3416" i="11"/>
  <c r="P3415" i="11"/>
  <c r="P3414" i="11"/>
  <c r="P3413" i="11"/>
  <c r="P3412" i="11"/>
  <c r="P3411" i="11"/>
  <c r="P3410" i="11"/>
  <c r="P3404" i="11"/>
  <c r="P3403" i="11"/>
  <c r="P3402" i="11"/>
  <c r="P3401" i="11"/>
  <c r="P3400" i="11"/>
  <c r="P3393" i="11"/>
  <c r="P3368" i="11"/>
  <c r="P3366" i="11"/>
  <c r="P3365" i="11"/>
  <c r="P3364" i="11"/>
  <c r="P3363" i="11"/>
  <c r="P3362" i="11"/>
  <c r="P3360" i="11"/>
  <c r="P3359" i="11"/>
  <c r="P3358" i="11"/>
  <c r="P3357" i="11"/>
  <c r="P3356" i="11"/>
  <c r="P3355" i="11"/>
  <c r="P3354" i="11"/>
  <c r="P3353" i="11"/>
  <c r="P3352" i="11"/>
  <c r="P3351" i="11"/>
  <c r="P3350" i="11"/>
  <c r="P3349" i="11"/>
  <c r="P3347" i="11"/>
  <c r="P3345" i="11"/>
  <c r="P3328" i="11"/>
  <c r="P3327" i="11"/>
  <c r="P3326" i="11"/>
  <c r="P3325" i="11"/>
  <c r="P3320" i="11"/>
  <c r="P3318" i="11"/>
  <c r="P3317" i="11"/>
  <c r="P3304" i="11"/>
  <c r="P3303" i="11"/>
  <c r="P3301" i="11"/>
  <c r="P3300" i="11"/>
  <c r="P3299" i="11"/>
  <c r="P3297" i="11"/>
  <c r="P3295" i="11"/>
  <c r="P3294" i="11"/>
  <c r="P3293" i="11"/>
  <c r="P3292" i="11"/>
  <c r="P3291" i="11"/>
  <c r="P3290" i="11"/>
  <c r="P3289" i="11"/>
  <c r="P3288" i="11"/>
  <c r="P3287" i="11"/>
  <c r="P3285" i="11"/>
  <c r="P3283" i="11"/>
  <c r="P3282" i="11"/>
  <c r="P3281" i="11"/>
  <c r="P3280" i="11"/>
  <c r="P3278" i="11"/>
  <c r="P3277" i="11"/>
  <c r="P3276" i="11"/>
  <c r="P3275" i="11"/>
  <c r="P3274" i="11"/>
  <c r="P3273" i="11"/>
  <c r="P3272" i="11"/>
  <c r="P3271" i="11"/>
  <c r="P3270" i="11"/>
  <c r="P3269" i="11"/>
  <c r="P3268" i="11"/>
  <c r="P3267" i="11"/>
  <c r="P3264" i="11"/>
  <c r="P3263" i="11"/>
  <c r="P3262" i="11"/>
  <c r="P3261" i="11"/>
  <c r="P3260" i="11"/>
  <c r="P3259" i="11"/>
  <c r="P3258" i="11"/>
  <c r="P3257" i="11"/>
  <c r="P3256" i="11"/>
  <c r="P3255" i="11"/>
  <c r="P3254" i="11"/>
  <c r="P3253" i="11"/>
  <c r="P3252" i="11"/>
  <c r="P3251" i="11"/>
  <c r="P3250" i="11"/>
  <c r="P3249" i="11"/>
  <c r="P3248" i="11"/>
  <c r="P3247" i="11"/>
  <c r="P3246" i="11"/>
  <c r="P3245" i="11"/>
  <c r="P3244" i="11"/>
  <c r="P3243" i="11"/>
  <c r="P3242" i="11"/>
  <c r="P3240" i="11"/>
  <c r="P3239" i="11"/>
  <c r="P3238" i="11"/>
  <c r="P3237" i="11"/>
  <c r="P3236" i="11"/>
  <c r="P3235" i="11"/>
  <c r="P3234" i="11"/>
  <c r="P3233" i="11"/>
  <c r="P3232" i="11"/>
  <c r="P3230" i="11"/>
  <c r="P3229" i="11"/>
  <c r="P3228" i="11"/>
  <c r="P3225" i="11"/>
  <c r="P3224" i="11"/>
  <c r="P3221" i="11"/>
  <c r="P3219" i="11"/>
  <c r="P3218" i="11"/>
  <c r="P3217" i="11"/>
  <c r="P3216" i="11"/>
  <c r="P3215" i="11"/>
  <c r="P3214" i="11"/>
  <c r="P3186" i="11"/>
  <c r="P3185" i="11"/>
  <c r="P3184" i="11"/>
  <c r="P3183" i="11"/>
  <c r="P3181" i="11"/>
  <c r="P3180" i="11"/>
  <c r="P3179" i="11"/>
  <c r="P3178" i="11"/>
  <c r="P3177" i="11"/>
  <c r="P3176" i="11"/>
  <c r="P3175" i="11"/>
  <c r="P3174" i="11"/>
  <c r="P3173" i="11"/>
  <c r="P3172" i="11"/>
  <c r="P3171" i="11"/>
  <c r="P3170" i="11"/>
  <c r="P3169" i="11"/>
  <c r="P3168" i="11"/>
  <c r="P3167" i="11"/>
  <c r="P3166" i="11"/>
  <c r="P3165" i="11"/>
  <c r="P3164" i="11"/>
  <c r="P3163" i="11"/>
  <c r="P3162" i="11"/>
  <c r="P3161" i="11"/>
  <c r="P3160" i="11"/>
  <c r="P3159" i="11"/>
  <c r="P3158" i="11"/>
  <c r="P3157" i="11"/>
  <c r="P3156" i="11"/>
  <c r="P3155" i="11"/>
  <c r="P3153" i="11"/>
  <c r="P3152" i="11"/>
  <c r="P3151" i="11"/>
  <c r="P3150" i="11"/>
  <c r="P3148" i="11"/>
  <c r="P3127" i="11"/>
  <c r="P3125" i="11"/>
  <c r="P3124" i="11"/>
  <c r="P3122" i="11"/>
  <c r="P3121" i="11"/>
  <c r="P3120" i="11"/>
  <c r="P3119" i="11"/>
  <c r="P3118" i="11"/>
  <c r="P3117" i="11"/>
  <c r="P3112" i="11"/>
  <c r="P3111" i="11"/>
  <c r="P3110" i="11"/>
  <c r="P3109" i="11"/>
  <c r="P3108" i="11"/>
  <c r="P3106" i="11"/>
  <c r="P3094" i="11"/>
  <c r="P3093" i="11"/>
  <c r="P3089" i="11"/>
  <c r="P3087" i="11"/>
  <c r="P3086" i="11"/>
  <c r="P3085" i="11"/>
  <c r="P3084" i="11"/>
  <c r="P3083" i="11"/>
  <c r="P3082" i="11"/>
  <c r="P3081" i="11"/>
  <c r="P3080" i="11"/>
  <c r="P3079" i="11"/>
  <c r="P3078" i="11"/>
  <c r="P3077" i="11"/>
  <c r="P3076" i="11"/>
  <c r="P3075" i="11"/>
  <c r="P3074" i="11"/>
  <c r="P3073" i="11"/>
  <c r="P3072" i="11"/>
  <c r="P3071" i="11"/>
  <c r="P3070" i="11"/>
  <c r="P3069" i="11"/>
  <c r="P3068" i="11"/>
  <c r="P3067" i="11"/>
  <c r="P3066" i="11"/>
  <c r="P3065" i="11"/>
  <c r="P3064" i="11"/>
  <c r="P3063" i="11"/>
  <c r="P3062" i="11"/>
  <c r="P3061" i="11"/>
  <c r="P3060" i="11"/>
  <c r="P3057" i="11"/>
  <c r="P3056" i="11"/>
  <c r="P3055" i="11"/>
  <c r="P3054" i="11"/>
  <c r="P3053" i="11"/>
  <c r="P3052" i="11"/>
  <c r="P3051" i="11"/>
  <c r="P3050" i="11"/>
  <c r="P3049" i="11"/>
  <c r="P3047" i="11"/>
  <c r="P3046" i="11"/>
  <c r="P3044" i="11"/>
  <c r="P3043" i="11"/>
  <c r="P3042" i="11"/>
  <c r="P3041" i="11"/>
  <c r="P3040" i="11"/>
  <c r="P3039" i="11"/>
  <c r="P3038" i="11"/>
  <c r="P3037" i="11"/>
  <c r="P3036" i="11"/>
  <c r="P3035" i="11"/>
  <c r="P3034" i="11"/>
  <c r="P3033" i="11"/>
  <c r="P3032" i="11"/>
  <c r="P3030" i="11"/>
  <c r="P3029" i="11"/>
  <c r="P3028" i="11"/>
  <c r="P3027" i="11"/>
  <c r="P3026" i="11"/>
  <c r="P3025" i="11"/>
  <c r="P3024" i="11"/>
  <c r="P3020" i="11"/>
  <c r="P3019" i="11"/>
  <c r="P3018" i="11"/>
  <c r="P3017" i="11"/>
  <c r="P3016" i="11"/>
  <c r="P3014" i="11"/>
  <c r="P3013" i="11"/>
  <c r="P3012" i="11"/>
  <c r="P3011" i="11"/>
  <c r="P3010" i="11"/>
  <c r="P3009" i="11"/>
  <c r="P3008" i="11"/>
  <c r="P3007" i="11"/>
  <c r="P3006" i="11"/>
  <c r="P3005" i="11"/>
  <c r="P3004" i="11"/>
  <c r="P3003" i="11"/>
  <c r="P3002" i="11"/>
  <c r="P3001" i="11"/>
  <c r="P3000" i="11"/>
  <c r="P2999" i="11"/>
  <c r="P2998" i="11"/>
  <c r="P2997" i="11"/>
  <c r="P2996" i="11"/>
  <c r="P2995" i="11"/>
  <c r="P2994" i="11"/>
  <c r="P2993" i="11"/>
  <c r="P2992" i="11"/>
  <c r="P2990" i="11"/>
  <c r="P2989" i="11"/>
  <c r="P2988" i="11"/>
  <c r="P2987" i="11"/>
  <c r="P2986" i="11"/>
  <c r="P2985" i="11"/>
  <c r="P2984" i="11"/>
  <c r="P2983" i="11"/>
  <c r="P2982" i="11"/>
  <c r="P2981" i="11"/>
  <c r="P2980" i="11"/>
  <c r="P2977" i="11"/>
  <c r="P2976" i="11"/>
  <c r="P2973" i="11"/>
  <c r="P2972" i="11"/>
  <c r="P2971" i="11"/>
  <c r="P2970" i="11"/>
  <c r="P2969" i="11"/>
  <c r="P2968" i="11"/>
  <c r="P2967" i="11"/>
  <c r="P2966" i="11"/>
  <c r="P2965" i="11"/>
  <c r="P2964" i="11"/>
  <c r="P2963" i="11"/>
  <c r="P2962" i="11"/>
  <c r="P2961" i="11"/>
  <c r="P2960" i="11"/>
  <c r="P2959" i="11"/>
  <c r="P2958" i="11"/>
  <c r="P2957" i="11"/>
  <c r="P2956" i="11"/>
  <c r="P2955" i="11"/>
  <c r="P2954" i="11"/>
  <c r="P2953" i="11"/>
  <c r="P2952" i="11"/>
  <c r="P2951" i="11"/>
  <c r="P2950" i="11"/>
  <c r="P2949" i="11"/>
  <c r="P2948" i="11"/>
  <c r="P2947" i="11"/>
  <c r="P2946" i="11"/>
  <c r="P2945" i="11"/>
  <c r="P2944" i="11"/>
  <c r="P2943" i="11"/>
  <c r="P2942" i="11"/>
  <c r="P2941" i="11"/>
  <c r="P2940" i="11"/>
  <c r="P2939" i="11"/>
  <c r="P2938" i="11"/>
  <c r="P2937" i="11"/>
  <c r="P2936" i="11"/>
  <c r="P2935" i="11"/>
  <c r="P2934" i="11"/>
  <c r="P2933" i="11"/>
  <c r="P2932" i="11"/>
  <c r="P2931" i="11"/>
  <c r="P2930" i="11"/>
  <c r="P2929" i="11"/>
  <c r="P2928" i="11"/>
  <c r="P2927" i="11"/>
  <c r="P2926" i="11"/>
  <c r="P2925" i="11"/>
  <c r="P2924" i="11"/>
  <c r="P2923" i="11"/>
  <c r="P2922" i="11"/>
  <c r="P2921" i="11"/>
  <c r="P2920" i="11"/>
  <c r="P2919" i="11"/>
  <c r="P2918" i="11"/>
  <c r="P2917" i="11"/>
  <c r="P2916" i="11"/>
  <c r="P2915" i="11"/>
  <c r="P2914" i="11"/>
  <c r="P2913" i="11"/>
  <c r="P2912" i="11"/>
  <c r="P2911" i="11"/>
  <c r="P2910" i="11"/>
  <c r="P2909" i="11"/>
  <c r="P2908" i="11"/>
  <c r="P2907" i="11"/>
  <c r="P2906" i="11"/>
  <c r="P2905" i="11"/>
  <c r="P2904" i="11"/>
  <c r="P2903" i="11"/>
  <c r="P2902" i="11"/>
  <c r="P2901" i="11"/>
  <c r="P2900" i="11"/>
  <c r="P2899" i="11"/>
  <c r="P2898" i="11"/>
  <c r="P2897" i="11"/>
  <c r="P2896" i="11"/>
  <c r="P2895" i="11"/>
  <c r="P2894" i="11"/>
  <c r="P2893" i="11"/>
  <c r="P2892" i="11"/>
  <c r="P2891" i="11"/>
  <c r="P2890" i="11"/>
  <c r="P2889" i="11"/>
  <c r="P2888" i="11"/>
  <c r="P2887" i="11"/>
  <c r="P2886" i="11"/>
  <c r="P2885" i="11"/>
  <c r="P2883" i="11"/>
  <c r="P2882" i="11"/>
  <c r="P2881" i="11"/>
  <c r="P2880" i="11"/>
  <c r="P2879" i="11"/>
  <c r="P2878" i="11"/>
  <c r="P2877" i="11"/>
  <c r="P2876" i="11"/>
  <c r="P2875" i="11"/>
  <c r="P2874" i="11"/>
  <c r="P2873" i="11"/>
  <c r="P2872" i="11"/>
  <c r="P2871" i="11"/>
  <c r="P2870" i="11"/>
  <c r="P2869" i="11"/>
  <c r="P2868" i="11"/>
  <c r="P2867" i="11"/>
  <c r="P2866" i="11"/>
  <c r="P2864" i="11"/>
  <c r="P2863" i="11"/>
  <c r="P2862" i="11"/>
  <c r="P2860" i="11"/>
  <c r="P2859" i="11"/>
  <c r="P2858" i="11"/>
  <c r="P2857" i="11"/>
  <c r="P2856" i="11"/>
  <c r="P2855" i="11"/>
  <c r="P2854" i="11"/>
  <c r="P2853" i="11"/>
  <c r="P2852" i="11"/>
  <c r="P2851" i="11"/>
  <c r="P2850" i="11"/>
  <c r="P2849" i="11"/>
  <c r="P2848" i="11"/>
  <c r="P2847" i="11"/>
  <c r="P2846" i="11"/>
  <c r="P2845" i="11"/>
  <c r="P2844" i="11"/>
  <c r="P2843" i="11"/>
  <c r="P2842" i="11"/>
  <c r="P2841" i="11"/>
  <c r="P2840" i="11"/>
  <c r="P2839" i="11"/>
  <c r="P2838" i="11"/>
  <c r="P2837" i="11"/>
  <c r="P2836" i="11"/>
  <c r="P2835" i="11"/>
  <c r="P2834" i="11"/>
  <c r="P2833" i="11"/>
  <c r="P2832" i="11"/>
  <c r="P2831" i="11"/>
  <c r="P2830" i="11"/>
  <c r="P2829" i="11"/>
  <c r="P2828" i="11"/>
  <c r="P2827" i="11"/>
  <c r="P2826" i="11"/>
  <c r="P2825" i="11"/>
  <c r="P2824" i="11"/>
  <c r="P2823" i="11"/>
  <c r="P2822" i="11"/>
  <c r="P2821" i="11"/>
  <c r="P2820" i="11"/>
  <c r="P2819" i="11"/>
  <c r="P2818" i="11"/>
  <c r="P2817" i="11"/>
  <c r="P2816" i="11"/>
  <c r="P2815" i="11"/>
  <c r="P2814" i="11"/>
  <c r="P2813" i="11"/>
  <c r="P2812" i="11"/>
  <c r="P2811" i="11"/>
  <c r="P2810" i="11"/>
  <c r="P2809" i="11"/>
  <c r="P2808" i="11"/>
  <c r="P2807" i="11"/>
  <c r="P2806" i="11"/>
  <c r="P2805" i="11"/>
  <c r="P2804" i="11"/>
  <c r="P2803" i="11"/>
  <c r="P2802" i="11"/>
  <c r="P2801" i="11"/>
  <c r="P2800" i="11"/>
  <c r="P2799" i="11"/>
  <c r="P2798" i="11"/>
  <c r="P2797" i="11"/>
  <c r="P2796" i="11"/>
  <c r="P2795" i="11"/>
  <c r="P2794" i="11"/>
  <c r="P2793" i="11"/>
  <c r="P2792" i="11"/>
  <c r="P2791" i="11"/>
  <c r="P2790" i="11"/>
  <c r="P2789" i="11"/>
  <c r="P2788" i="11"/>
  <c r="P2787" i="11"/>
  <c r="P2786" i="11"/>
  <c r="P2785" i="11"/>
  <c r="P2784" i="11"/>
  <c r="P2783" i="11"/>
  <c r="P2782" i="11"/>
  <c r="P2781" i="11"/>
  <c r="P2780" i="11"/>
  <c r="P2779" i="11"/>
  <c r="P2778" i="11"/>
  <c r="P2777" i="11"/>
  <c r="P2776" i="11"/>
  <c r="P2775" i="11"/>
  <c r="P2774" i="11"/>
  <c r="P2773" i="11"/>
  <c r="P2772" i="11"/>
  <c r="P2771" i="11"/>
  <c r="P2770" i="11"/>
  <c r="P2769" i="11"/>
  <c r="P2768" i="11"/>
  <c r="P2767" i="11"/>
  <c r="P2766" i="11"/>
  <c r="P2765" i="11"/>
  <c r="P2764" i="11"/>
  <c r="P2763" i="11"/>
  <c r="P2762" i="11"/>
  <c r="P2761" i="11"/>
  <c r="P2760" i="11"/>
  <c r="P2759" i="11"/>
  <c r="P2758" i="11"/>
  <c r="P2757" i="11"/>
  <c r="P2756" i="11"/>
  <c r="P2755" i="11"/>
  <c r="P2754" i="11"/>
  <c r="P2753" i="11"/>
  <c r="P2752" i="11"/>
  <c r="P2751" i="11"/>
  <c r="P2750" i="11"/>
  <c r="P2749" i="11"/>
  <c r="P2748" i="11"/>
  <c r="P2747" i="11"/>
  <c r="P2746" i="11"/>
  <c r="P2745" i="11"/>
  <c r="P2744" i="11"/>
  <c r="P2743" i="11"/>
  <c r="P2742" i="11"/>
  <c r="P2741" i="11"/>
  <c r="P2740" i="11"/>
  <c r="P2739" i="11"/>
  <c r="P2738" i="11"/>
  <c r="P2737" i="11"/>
  <c r="P2736" i="11"/>
  <c r="P2735" i="11"/>
  <c r="P2734" i="11"/>
  <c r="P2733" i="11"/>
  <c r="P2732" i="11"/>
  <c r="P2731" i="11"/>
  <c r="P2730" i="11"/>
  <c r="P2729" i="11"/>
  <c r="P2728" i="11"/>
  <c r="P2727" i="11"/>
  <c r="P2725" i="11"/>
  <c r="P2724" i="11"/>
  <c r="P2723" i="11"/>
  <c r="P2722" i="11"/>
  <c r="P2721" i="11"/>
  <c r="P2720" i="11"/>
  <c r="P2719" i="11"/>
  <c r="P2718" i="11"/>
  <c r="P2717" i="11"/>
  <c r="P2716" i="11"/>
  <c r="P2715" i="11"/>
  <c r="P2714" i="11"/>
  <c r="P2713" i="11"/>
  <c r="P2712" i="11"/>
  <c r="P2711" i="11"/>
  <c r="P2710" i="11"/>
  <c r="P2709" i="11"/>
  <c r="P2708" i="11"/>
  <c r="P2707" i="11"/>
  <c r="P2706" i="11"/>
  <c r="P2705" i="11"/>
  <c r="P2704" i="11"/>
  <c r="P2703" i="11"/>
  <c r="P2702" i="11"/>
  <c r="P2701" i="11"/>
  <c r="P2700" i="11"/>
  <c r="P2699" i="11"/>
  <c r="P2698" i="11"/>
  <c r="P2697" i="11"/>
  <c r="P2696" i="11"/>
  <c r="P2695" i="11"/>
  <c r="P2694" i="11"/>
  <c r="P2693" i="11"/>
  <c r="P2691" i="11"/>
  <c r="P2689" i="11"/>
  <c r="P2688" i="11"/>
  <c r="P2685" i="11"/>
  <c r="P2684" i="11"/>
  <c r="P2683" i="11"/>
  <c r="P2682" i="11"/>
  <c r="P2681" i="11"/>
  <c r="P2680" i="11"/>
  <c r="P2679" i="11"/>
  <c r="P2678" i="11"/>
  <c r="P2677" i="11"/>
  <c r="P2676" i="11"/>
  <c r="P2675" i="11"/>
  <c r="P2674" i="11"/>
  <c r="P2673" i="11"/>
  <c r="P2672" i="11"/>
  <c r="P2671" i="11"/>
  <c r="P2670" i="11"/>
  <c r="P2669" i="11"/>
  <c r="P2668" i="11"/>
  <c r="P2667" i="11"/>
  <c r="P2666" i="11"/>
  <c r="P2665" i="11"/>
  <c r="P2664" i="11"/>
  <c r="P2663" i="11"/>
  <c r="P2662" i="11"/>
  <c r="P2658" i="11"/>
  <c r="P2657" i="11"/>
  <c r="P2656" i="11"/>
  <c r="P2654" i="11"/>
  <c r="P2651" i="11"/>
  <c r="P2650" i="11"/>
  <c r="P2649" i="11"/>
  <c r="P2648" i="11"/>
  <c r="P2647" i="11"/>
  <c r="P2646" i="11"/>
  <c r="P2645" i="11"/>
  <c r="P2644" i="11"/>
  <c r="P2643" i="11"/>
  <c r="P2642" i="11"/>
  <c r="P2641" i="11"/>
  <c r="P2635" i="11"/>
  <c r="P2634" i="11"/>
  <c r="P2632" i="11"/>
  <c r="P2631" i="11"/>
  <c r="P2630" i="11"/>
  <c r="P2629" i="11"/>
  <c r="P2628" i="11"/>
  <c r="P2627" i="11"/>
  <c r="P2626" i="11"/>
  <c r="P2625" i="11"/>
  <c r="P2624" i="11"/>
  <c r="P2623" i="11"/>
  <c r="P2622" i="11"/>
  <c r="P2621" i="11"/>
  <c r="P2620" i="11"/>
  <c r="P2619" i="11"/>
  <c r="P2618" i="11"/>
  <c r="P2617" i="11"/>
  <c r="P2616" i="11"/>
  <c r="P2615" i="11"/>
  <c r="P2614" i="11"/>
  <c r="P2613" i="11"/>
  <c r="P2612" i="11"/>
  <c r="P2611" i="11"/>
  <c r="P2610" i="11"/>
  <c r="P2609" i="11"/>
  <c r="P2608" i="11"/>
  <c r="P2607" i="11"/>
  <c r="P2606" i="11"/>
  <c r="P2605" i="11"/>
  <c r="P2604" i="11"/>
  <c r="P2603" i="11"/>
  <c r="P2602" i="11"/>
  <c r="P2600" i="11"/>
  <c r="P2599" i="11"/>
  <c r="P2598" i="11"/>
  <c r="P2597" i="11"/>
  <c r="P2596" i="11"/>
  <c r="P2595" i="11"/>
  <c r="P2594" i="11"/>
  <c r="P2593" i="11"/>
  <c r="P2592" i="11"/>
  <c r="P2591" i="11"/>
  <c r="P2590" i="11"/>
  <c r="P2589" i="11"/>
  <c r="P2588" i="11"/>
  <c r="P2587" i="11"/>
  <c r="P2586" i="11"/>
  <c r="P2585" i="11"/>
  <c r="P2584" i="11"/>
  <c r="P2583" i="11"/>
  <c r="P2582" i="11"/>
  <c r="P2581" i="11"/>
  <c r="P2580" i="11"/>
  <c r="P2579" i="11"/>
  <c r="P2578" i="11"/>
  <c r="P2577" i="11"/>
  <c r="P2576" i="11"/>
  <c r="P2575" i="11"/>
  <c r="P2574" i="11"/>
  <c r="P2572" i="11"/>
  <c r="P2571" i="11"/>
  <c r="P2570" i="11"/>
  <c r="P2569" i="11"/>
  <c r="P2568" i="11"/>
  <c r="P2567" i="11"/>
  <c r="P2566" i="11"/>
  <c r="P2565" i="11"/>
  <c r="P2563" i="11"/>
  <c r="P2562" i="11"/>
  <c r="P2561" i="11"/>
  <c r="P2560" i="11"/>
  <c r="P2559" i="11"/>
  <c r="P2558" i="11"/>
  <c r="P2557" i="11"/>
  <c r="P2556" i="11"/>
  <c r="P2555" i="11"/>
  <c r="P2554" i="11"/>
  <c r="P2553" i="11"/>
  <c r="P2551" i="11"/>
  <c r="P2550" i="11"/>
  <c r="P2548" i="11"/>
  <c r="P2547" i="11"/>
  <c r="P2546" i="11"/>
  <c r="P2545" i="11"/>
  <c r="P2544" i="11"/>
  <c r="P2543" i="11"/>
  <c r="P2542" i="11"/>
  <c r="P2539" i="11"/>
  <c r="P2538" i="11"/>
  <c r="P2537" i="11"/>
  <c r="P2536" i="11"/>
  <c r="P2535" i="11"/>
  <c r="P2534" i="11"/>
  <c r="P2533" i="11"/>
  <c r="P2532" i="11"/>
  <c r="P2531" i="11"/>
  <c r="P2530" i="11"/>
  <c r="P2529" i="11"/>
  <c r="P2528" i="11"/>
  <c r="P2527" i="11"/>
  <c r="P2526" i="11"/>
  <c r="P2525" i="11"/>
  <c r="P2524" i="11"/>
  <c r="P2523" i="11"/>
  <c r="P2522" i="11"/>
  <c r="P2521" i="11"/>
  <c r="P2520" i="11"/>
  <c r="P2519" i="11"/>
  <c r="P2518" i="11"/>
  <c r="P2517" i="11"/>
  <c r="P2516" i="11"/>
  <c r="P2514" i="11"/>
  <c r="P2513" i="11"/>
  <c r="P2512" i="11"/>
  <c r="P2511" i="11"/>
  <c r="P2510" i="11"/>
  <c r="P2509" i="11"/>
  <c r="P2508" i="11"/>
  <c r="P2507" i="11"/>
  <c r="P2506" i="11"/>
  <c r="P2505" i="11"/>
  <c r="P2504" i="11"/>
  <c r="P2503" i="11"/>
  <c r="P2502" i="11"/>
  <c r="P2501" i="11"/>
  <c r="P2500" i="11"/>
  <c r="P2499" i="11"/>
  <c r="P2498" i="11"/>
  <c r="P2491" i="11"/>
  <c r="P2489" i="11"/>
  <c r="P2487" i="11"/>
  <c r="P2486" i="11"/>
  <c r="P2484" i="11"/>
  <c r="P2483" i="11"/>
  <c r="P2482" i="11"/>
  <c r="P2481" i="11"/>
  <c r="P2480" i="11"/>
  <c r="P2479" i="11"/>
  <c r="P2478" i="11"/>
  <c r="P2477" i="11"/>
  <c r="P2476" i="11"/>
  <c r="P2475" i="11"/>
  <c r="P2474" i="11"/>
  <c r="P2473" i="11"/>
  <c r="P2472" i="11"/>
  <c r="P2471" i="11"/>
  <c r="P2470" i="11"/>
  <c r="P2469" i="11"/>
  <c r="P2468" i="11"/>
  <c r="P2467" i="11"/>
  <c r="P2466" i="11"/>
  <c r="P2465" i="11"/>
  <c r="P2464" i="11"/>
  <c r="P2463" i="11"/>
  <c r="P2462" i="11"/>
  <c r="P2461" i="11"/>
  <c r="P2460" i="11"/>
  <c r="P2459" i="11"/>
  <c r="P2458" i="11"/>
  <c r="P2457" i="11"/>
  <c r="P2456" i="11"/>
  <c r="P2455" i="11"/>
  <c r="P2454" i="11"/>
  <c r="P2453" i="11"/>
  <c r="P2452" i="11"/>
  <c r="P2451" i="11"/>
  <c r="P2450" i="11"/>
  <c r="P2449" i="11"/>
  <c r="P2448" i="11"/>
  <c r="P2447" i="11"/>
  <c r="P2446" i="11"/>
  <c r="P2445" i="11"/>
  <c r="P2444" i="11"/>
  <c r="P2443" i="11"/>
  <c r="P2442" i="11"/>
  <c r="P2441" i="11"/>
  <c r="P2439" i="11"/>
  <c r="P2438" i="11"/>
  <c r="P2437" i="11"/>
  <c r="P2436" i="11"/>
  <c r="P2435" i="11"/>
  <c r="P2433" i="11"/>
  <c r="P2432" i="11"/>
  <c r="P2431" i="11"/>
  <c r="P2430" i="11"/>
  <c r="P2429" i="11"/>
  <c r="P2428" i="11"/>
  <c r="P2427" i="11"/>
  <c r="P2426" i="11"/>
  <c r="P2425" i="11"/>
  <c r="P2424" i="11"/>
  <c r="P2423" i="11"/>
  <c r="P2422" i="11"/>
  <c r="P2421" i="11"/>
  <c r="P2420" i="11"/>
  <c r="P2419" i="11"/>
  <c r="P2418" i="11"/>
  <c r="P2417" i="11"/>
  <c r="P2415" i="11"/>
  <c r="P2414" i="11"/>
  <c r="P2413" i="11"/>
  <c r="P2412" i="11"/>
  <c r="P2411" i="11"/>
  <c r="P2410" i="11"/>
  <c r="P2409" i="11"/>
  <c r="P2408" i="11"/>
  <c r="P2407" i="11"/>
  <c r="P2406" i="11"/>
  <c r="P2405" i="11"/>
  <c r="P2404" i="11"/>
  <c r="P2403" i="11"/>
  <c r="P2402" i="11"/>
  <c r="P2401" i="11"/>
  <c r="P2400" i="11"/>
  <c r="P2399" i="11"/>
  <c r="P2398" i="11"/>
  <c r="P2397" i="11"/>
  <c r="P2396" i="11"/>
  <c r="P2395" i="11"/>
  <c r="P2394" i="11"/>
  <c r="P2393" i="11"/>
  <c r="P2392" i="11"/>
  <c r="P2391" i="11"/>
  <c r="P2389" i="11"/>
  <c r="P2388" i="11"/>
  <c r="P2387" i="11"/>
  <c r="P2386" i="11"/>
  <c r="P2385" i="11"/>
  <c r="P2384" i="11"/>
  <c r="P2383" i="11"/>
  <c r="P2382" i="11"/>
  <c r="P2381" i="11"/>
  <c r="P2380" i="11"/>
  <c r="P2379" i="11"/>
  <c r="P2378" i="11"/>
  <c r="P2377" i="11"/>
  <c r="P2374" i="11"/>
  <c r="P2373" i="11"/>
  <c r="P2372" i="11"/>
  <c r="P2371" i="11"/>
  <c r="P2370" i="11"/>
  <c r="P2369" i="11"/>
  <c r="P2361" i="11"/>
  <c r="P2360" i="11"/>
  <c r="P2359" i="11"/>
  <c r="P2358" i="11"/>
  <c r="P2357" i="11"/>
  <c r="P2356" i="11"/>
  <c r="P2355" i="11"/>
  <c r="P2354" i="11"/>
  <c r="P2353" i="11"/>
  <c r="P2352" i="11"/>
  <c r="P2351" i="11"/>
  <c r="P2350" i="11"/>
  <c r="P2349" i="11"/>
  <c r="P2348" i="11"/>
  <c r="P2347" i="11"/>
  <c r="P2346" i="11"/>
  <c r="P2345" i="11"/>
  <c r="P2344" i="11"/>
  <c r="P2343" i="11"/>
  <c r="P2342" i="11"/>
  <c r="P2341" i="11"/>
  <c r="P2340" i="11"/>
  <c r="P2338" i="11"/>
  <c r="P2322" i="11"/>
  <c r="P2321" i="11"/>
  <c r="P2320" i="11"/>
  <c r="P2319" i="11"/>
  <c r="P2317" i="11"/>
  <c r="P2316" i="11"/>
  <c r="P2315" i="11"/>
  <c r="P2314" i="11"/>
  <c r="P2313" i="11"/>
  <c r="P2311" i="11"/>
  <c r="P2310" i="11"/>
  <c r="P2309" i="11"/>
  <c r="P2307" i="11"/>
  <c r="P2306" i="11"/>
  <c r="P2304" i="11"/>
  <c r="P2303" i="11"/>
  <c r="P2302" i="11"/>
  <c r="P2301" i="11"/>
  <c r="P2300" i="11"/>
  <c r="P2299" i="11"/>
  <c r="P2298" i="11"/>
  <c r="P2297" i="11"/>
  <c r="P2296" i="11"/>
  <c r="P2295" i="11"/>
  <c r="P2293" i="11"/>
  <c r="P2292" i="11"/>
  <c r="P2291" i="11"/>
  <c r="P2290" i="11"/>
  <c r="P2289" i="11"/>
  <c r="P2288" i="11"/>
  <c r="P2287" i="11"/>
  <c r="P2284" i="11"/>
  <c r="P2283" i="11"/>
  <c r="P2282" i="11"/>
  <c r="P2281" i="11"/>
  <c r="P2279" i="11"/>
  <c r="P2278" i="11"/>
  <c r="P2276" i="11"/>
  <c r="P2275" i="11"/>
  <c r="P2274" i="11"/>
  <c r="P2273" i="11"/>
  <c r="P2272" i="11"/>
  <c r="P2270" i="11"/>
  <c r="P2269" i="11"/>
  <c r="P2268" i="11"/>
  <c r="P2267" i="11"/>
  <c r="P2266" i="11"/>
  <c r="P2265" i="11"/>
  <c r="P2264" i="11"/>
  <c r="P2263" i="11"/>
  <c r="P2262" i="11"/>
  <c r="P2261" i="11"/>
  <c r="P2260" i="11"/>
  <c r="P2259" i="11"/>
  <c r="P2258" i="11"/>
  <c r="P2257" i="11"/>
  <c r="P2256" i="11"/>
  <c r="P2254" i="11"/>
  <c r="P2253" i="11"/>
  <c r="P2252" i="11"/>
  <c r="P2251" i="11"/>
  <c r="P2250" i="11"/>
  <c r="P2249" i="11"/>
  <c r="P2248" i="11"/>
  <c r="P2247" i="11"/>
  <c r="P2246" i="11"/>
  <c r="P2245" i="11"/>
  <c r="P2244" i="11"/>
  <c r="P2243" i="11"/>
  <c r="P2242" i="11"/>
  <c r="P2241" i="11"/>
  <c r="P2240" i="11"/>
  <c r="P2239" i="11"/>
  <c r="P2238" i="11"/>
  <c r="P2237" i="11"/>
  <c r="P2236" i="11"/>
  <c r="P2235" i="11"/>
  <c r="P2234" i="11"/>
  <c r="P2233" i="11"/>
  <c r="P2232" i="11"/>
  <c r="P2231" i="11"/>
  <c r="P2230" i="11"/>
  <c r="P2229" i="11"/>
  <c r="P2228" i="11"/>
  <c r="P2227" i="11"/>
  <c r="P2226" i="11"/>
  <c r="P2225" i="11"/>
  <c r="P2223" i="11"/>
  <c r="P2222" i="11"/>
  <c r="P2221" i="11"/>
  <c r="P2220" i="11"/>
  <c r="P2219" i="11"/>
  <c r="P2218" i="11"/>
  <c r="P2217" i="11"/>
  <c r="P2216" i="11"/>
  <c r="P2215" i="11"/>
  <c r="P2213" i="11"/>
  <c r="P2212" i="11"/>
  <c r="P2211" i="11"/>
  <c r="P2210" i="11"/>
  <c r="P2209" i="11"/>
  <c r="P2207" i="11"/>
  <c r="P2206" i="11"/>
  <c r="P2205" i="11"/>
  <c r="P2204" i="11"/>
  <c r="P2203" i="11"/>
  <c r="P2202" i="11"/>
  <c r="P2201" i="11"/>
  <c r="P2200" i="11"/>
  <c r="P2199" i="11"/>
  <c r="P2198" i="11"/>
  <c r="P2197" i="11"/>
  <c r="P2196" i="11"/>
  <c r="P2195" i="11"/>
  <c r="P2194" i="11"/>
  <c r="P2193" i="11"/>
  <c r="P2192" i="11"/>
  <c r="P2191" i="11"/>
  <c r="P2190" i="11"/>
  <c r="P2189" i="11"/>
  <c r="P2188" i="11"/>
  <c r="P2187" i="11"/>
  <c r="P2186" i="11"/>
  <c r="P2185" i="11"/>
  <c r="P2184" i="11"/>
  <c r="P2183" i="11"/>
  <c r="P2182" i="11"/>
  <c r="P2181" i="11"/>
  <c r="P2180" i="11"/>
  <c r="P2179" i="11"/>
  <c r="P2178" i="11"/>
  <c r="P2177" i="11"/>
  <c r="P2175" i="11"/>
  <c r="P2174" i="11"/>
  <c r="P2173" i="11"/>
  <c r="P2172" i="11"/>
  <c r="P2171" i="11"/>
  <c r="P2170" i="11"/>
  <c r="P2169" i="11"/>
  <c r="P2167" i="11"/>
  <c r="P2166" i="11"/>
  <c r="P2165" i="11"/>
  <c r="P2164" i="11"/>
  <c r="P2163" i="11"/>
  <c r="P2162" i="11"/>
  <c r="P2161" i="11"/>
  <c r="P2160" i="11"/>
  <c r="P2159" i="11"/>
  <c r="P2158" i="11"/>
  <c r="P2157" i="11"/>
  <c r="P2155" i="11"/>
  <c r="P2154" i="11"/>
  <c r="P2148" i="11"/>
  <c r="P2146" i="11"/>
  <c r="P2145" i="11"/>
  <c r="P2144" i="11"/>
  <c r="P2143" i="11"/>
  <c r="P2139" i="11"/>
  <c r="P2138" i="11"/>
  <c r="P2137" i="11"/>
  <c r="P2136" i="11"/>
  <c r="P2134" i="11"/>
  <c r="P2133" i="11"/>
  <c r="P2132" i="11"/>
  <c r="P2131" i="11"/>
  <c r="P2128" i="11"/>
  <c r="P2127" i="11"/>
  <c r="P2124" i="11"/>
  <c r="P2123" i="11"/>
  <c r="P2114" i="11"/>
  <c r="P2113" i="11"/>
  <c r="P2112" i="11"/>
  <c r="P2111" i="11"/>
  <c r="P2110" i="11"/>
  <c r="P2109" i="11"/>
  <c r="P2108" i="11"/>
  <c r="P2107" i="11"/>
  <c r="P2106" i="11"/>
  <c r="P2105" i="11"/>
  <c r="P2103" i="11"/>
  <c r="P2102" i="11"/>
  <c r="P2101" i="11"/>
  <c r="P2096" i="11"/>
  <c r="P2095" i="11"/>
  <c r="P2094" i="11"/>
  <c r="P2093" i="11"/>
  <c r="P2092" i="11"/>
  <c r="P2091" i="11"/>
  <c r="P2090" i="11"/>
  <c r="P2089" i="11"/>
  <c r="P2088" i="11"/>
  <c r="P2087" i="11"/>
  <c r="P2086" i="11"/>
  <c r="P2085" i="11"/>
  <c r="P2084" i="11"/>
  <c r="P2083" i="11"/>
  <c r="P2082" i="11"/>
  <c r="P2081" i="11"/>
  <c r="P2080" i="11"/>
  <c r="P2079" i="11"/>
  <c r="P2078" i="11"/>
  <c r="P2077" i="11"/>
  <c r="P2076" i="11"/>
  <c r="P2071" i="11"/>
  <c r="P2070" i="11"/>
  <c r="P2069" i="11"/>
  <c r="P2063" i="11"/>
  <c r="P2061" i="11"/>
  <c r="P2060" i="11"/>
  <c r="P2059" i="11"/>
  <c r="P2058" i="11"/>
  <c r="P2057" i="11"/>
  <c r="P2055" i="11"/>
  <c r="P2054" i="11"/>
  <c r="P2053" i="11"/>
  <c r="P2052" i="11"/>
  <c r="P2051" i="11"/>
  <c r="P2050" i="11"/>
  <c r="P2049" i="11"/>
  <c r="P2048" i="11"/>
  <c r="P2047" i="11"/>
  <c r="P2046" i="11"/>
  <c r="P2045" i="11"/>
  <c r="P2044" i="11"/>
  <c r="P2043" i="11"/>
  <c r="P2042" i="11"/>
  <c r="P2041" i="11"/>
  <c r="P2040" i="11"/>
  <c r="P2039" i="11"/>
  <c r="P2038" i="11"/>
  <c r="P2037" i="11"/>
  <c r="P2036" i="11"/>
  <c r="P2035" i="11"/>
  <c r="P2034" i="11"/>
  <c r="P2033" i="11"/>
  <c r="P2032" i="11"/>
  <c r="P2031" i="11"/>
  <c r="P2030" i="11"/>
  <c r="P2028" i="11"/>
  <c r="P2027" i="11"/>
  <c r="P2026" i="11"/>
  <c r="P2025" i="11"/>
  <c r="P2024" i="11"/>
  <c r="P2023" i="11"/>
  <c r="P2021" i="11"/>
  <c r="P2020" i="11"/>
  <c r="P2019" i="11"/>
  <c r="P2018" i="11"/>
  <c r="P2017" i="11"/>
  <c r="P2016" i="11"/>
  <c r="P2015" i="11"/>
  <c r="P2014" i="11"/>
  <c r="P2013" i="11"/>
  <c r="P2012" i="11"/>
  <c r="P2008" i="11"/>
  <c r="P2007" i="11"/>
  <c r="P2006" i="11"/>
  <c r="P2005" i="11"/>
  <c r="P2004" i="11"/>
  <c r="P2003" i="11"/>
  <c r="P2002" i="11"/>
  <c r="P2001" i="11"/>
  <c r="P2000" i="11"/>
  <c r="P1999" i="11"/>
  <c r="P1998" i="11"/>
  <c r="P1997" i="11"/>
  <c r="P1996" i="11"/>
  <c r="P1995" i="11"/>
  <c r="P1993" i="11"/>
  <c r="P1992" i="11"/>
  <c r="P1991" i="11"/>
  <c r="P1990" i="11"/>
  <c r="P1989" i="11"/>
  <c r="P1988" i="11"/>
  <c r="P1987" i="11"/>
  <c r="P1986" i="11"/>
  <c r="P1985" i="11"/>
  <c r="P1984" i="11"/>
  <c r="P1982" i="11"/>
  <c r="P1981" i="11"/>
  <c r="P1980" i="11"/>
  <c r="P1979" i="11"/>
  <c r="P1978" i="11"/>
  <c r="P1977" i="11"/>
  <c r="P1976" i="11"/>
  <c r="P1975" i="11"/>
  <c r="P1974" i="11"/>
  <c r="P1973" i="11"/>
  <c r="P1972" i="11"/>
  <c r="P1971" i="11"/>
  <c r="P1970" i="11"/>
  <c r="P1969" i="11"/>
  <c r="P1968" i="11"/>
  <c r="P1967" i="11"/>
  <c r="P1966" i="11"/>
  <c r="P1965" i="11"/>
  <c r="P1964" i="11"/>
  <c r="P1963" i="11"/>
  <c r="P1962" i="11"/>
  <c r="P1959" i="11"/>
  <c r="P1745" i="11"/>
  <c r="P1744" i="11"/>
  <c r="P1743" i="11"/>
  <c r="P1742" i="11"/>
  <c r="P1983" i="11"/>
  <c r="P1733" i="11"/>
  <c r="P1732" i="11"/>
  <c r="P1731" i="11"/>
  <c r="P1730" i="11"/>
  <c r="P1729" i="11"/>
  <c r="P1728" i="11"/>
  <c r="P1727" i="11"/>
  <c r="P1726" i="11"/>
  <c r="P1725" i="11"/>
  <c r="P1724" i="11"/>
  <c r="P1722" i="11"/>
  <c r="P1721" i="11"/>
  <c r="P1719" i="11"/>
  <c r="P1717" i="11"/>
  <c r="P1716" i="11"/>
  <c r="P1715" i="11"/>
  <c r="P1714" i="11"/>
  <c r="P1712" i="11"/>
  <c r="P1709" i="11"/>
  <c r="P1708" i="11"/>
  <c r="P1706" i="11"/>
  <c r="P1705" i="11"/>
  <c r="P1704" i="11"/>
  <c r="P1703" i="11"/>
  <c r="P1702" i="11"/>
  <c r="P1701" i="11"/>
  <c r="P1700" i="11"/>
  <c r="P1698" i="11"/>
  <c r="P1697" i="11"/>
  <c r="P1696" i="11"/>
  <c r="P1695" i="11"/>
  <c r="P1694" i="11"/>
  <c r="P1693" i="11"/>
  <c r="P1692" i="11"/>
  <c r="P1691" i="11"/>
  <c r="P1690" i="11"/>
  <c r="P1689" i="11"/>
  <c r="P1688" i="11"/>
  <c r="P1687" i="11"/>
  <c r="P1686" i="11"/>
  <c r="P1685" i="11"/>
  <c r="P1684" i="11"/>
  <c r="P1683" i="11"/>
  <c r="P1682" i="11"/>
  <c r="P1680" i="11"/>
  <c r="P1678" i="11"/>
  <c r="P1675" i="11"/>
  <c r="P1674" i="11"/>
  <c r="P1673" i="11"/>
  <c r="P1672" i="11"/>
  <c r="P1671" i="11"/>
  <c r="P1670" i="11"/>
  <c r="P1669" i="11"/>
  <c r="P1668" i="11"/>
  <c r="P1667" i="11"/>
  <c r="P1666" i="11"/>
  <c r="P1665" i="11"/>
  <c r="P1664" i="11"/>
  <c r="P1663" i="11"/>
  <c r="P1662" i="11"/>
  <c r="P1661" i="11"/>
  <c r="P1660" i="11"/>
  <c r="P1659" i="11"/>
  <c r="P1658" i="11"/>
  <c r="P1657" i="11"/>
  <c r="P1656" i="11"/>
  <c r="P1655" i="11"/>
  <c r="P1654" i="11"/>
  <c r="P1647" i="11"/>
  <c r="P1646" i="11"/>
  <c r="P1639" i="11"/>
  <c r="P1633" i="11"/>
  <c r="P1632" i="11"/>
  <c r="P1631" i="11"/>
  <c r="P1630" i="11"/>
  <c r="P1629" i="11"/>
  <c r="P1628" i="11"/>
  <c r="P1627" i="11"/>
  <c r="P1626" i="11"/>
  <c r="P1625" i="11"/>
  <c r="P1624" i="11"/>
  <c r="P1623" i="11"/>
  <c r="P1622" i="11"/>
  <c r="P1621" i="11"/>
  <c r="P1620" i="11"/>
  <c r="P1619" i="11"/>
  <c r="P1618" i="11"/>
  <c r="P1617" i="11"/>
  <c r="P1616" i="11"/>
  <c r="P1615" i="11"/>
  <c r="P1614" i="11"/>
  <c r="P1613" i="11"/>
  <c r="P1612" i="11"/>
  <c r="P1611" i="11"/>
  <c r="P1610" i="11"/>
  <c r="P1609" i="11"/>
  <c r="P1608" i="11"/>
  <c r="P1607" i="11"/>
  <c r="P1606" i="11"/>
  <c r="P1605" i="11"/>
  <c r="P1604" i="11"/>
  <c r="P1603" i="11"/>
  <c r="P1602" i="11"/>
  <c r="P1601" i="11"/>
  <c r="P1600" i="11"/>
  <c r="P1599" i="11"/>
  <c r="P1598" i="11"/>
  <c r="P1597" i="11"/>
  <c r="P1585" i="11"/>
  <c r="P1573" i="11"/>
  <c r="P1571" i="11"/>
  <c r="P1569" i="11"/>
  <c r="P1568" i="11"/>
  <c r="P1567" i="11"/>
  <c r="P1566" i="11"/>
  <c r="P1562" i="11"/>
  <c r="P1560" i="11"/>
  <c r="P1559" i="11"/>
  <c r="P1558" i="11"/>
  <c r="P1557" i="11"/>
  <c r="P1556" i="11"/>
  <c r="P1555" i="11"/>
  <c r="P1554" i="11"/>
  <c r="P1553" i="11"/>
  <c r="P1552" i="11"/>
  <c r="P1551" i="11"/>
  <c r="P1550" i="11"/>
  <c r="P1549" i="11"/>
  <c r="P1548" i="11"/>
  <c r="P1547" i="11"/>
  <c r="P1544" i="11"/>
  <c r="P1543" i="11"/>
  <c r="P1542" i="11"/>
  <c r="P1541" i="11"/>
  <c r="P1538" i="11"/>
  <c r="P1537" i="11"/>
  <c r="P1536" i="11"/>
  <c r="P1535" i="11"/>
  <c r="P1533" i="11"/>
  <c r="P1532" i="11"/>
  <c r="P1531" i="11"/>
  <c r="P1530" i="11"/>
  <c r="P1529" i="11"/>
  <c r="P1527" i="11"/>
  <c r="P1526" i="11"/>
  <c r="P1525" i="11"/>
  <c r="P1524" i="11"/>
  <c r="P1523" i="11"/>
  <c r="P1522" i="11"/>
  <c r="P1521" i="11"/>
  <c r="P1520" i="11"/>
  <c r="P1519" i="11"/>
  <c r="P1518" i="11"/>
  <c r="P1516" i="11"/>
  <c r="P1515" i="11"/>
  <c r="P1513" i="11"/>
  <c r="P1512" i="11"/>
  <c r="P1511" i="11"/>
  <c r="P1509" i="11"/>
  <c r="P1508" i="11"/>
  <c r="P1507" i="11"/>
  <c r="P1506" i="11"/>
  <c r="P1505" i="11"/>
  <c r="P1504" i="11"/>
  <c r="P1503" i="11"/>
  <c r="P1502" i="11"/>
  <c r="P1501" i="11"/>
  <c r="P1500" i="11"/>
  <c r="P1499" i="11"/>
  <c r="P1498" i="11"/>
  <c r="P1497" i="11"/>
  <c r="P1496" i="11"/>
  <c r="P1495" i="11"/>
  <c r="P1494" i="11"/>
  <c r="P1493" i="11"/>
  <c r="P1492" i="11"/>
  <c r="P1491" i="11"/>
  <c r="P1490" i="11"/>
  <c r="P1489" i="11"/>
  <c r="P1488" i="11"/>
  <c r="P1487" i="11"/>
  <c r="P1486" i="11"/>
  <c r="P1485" i="11"/>
  <c r="P1484" i="11"/>
  <c r="P1483" i="11"/>
  <c r="P1482" i="11"/>
  <c r="P1481" i="11"/>
  <c r="P1480" i="11"/>
  <c r="P1479" i="11"/>
  <c r="P1475" i="11"/>
  <c r="P1473" i="11"/>
  <c r="P1472" i="11"/>
  <c r="P1471" i="11"/>
  <c r="P1470" i="11"/>
  <c r="P1469" i="11"/>
  <c r="P1468" i="11"/>
  <c r="P1467" i="11"/>
  <c r="P1466" i="11"/>
  <c r="P1465" i="11"/>
  <c r="P1464" i="11"/>
  <c r="P1463" i="11"/>
  <c r="P1462" i="11"/>
  <c r="P1461" i="11"/>
  <c r="P1460" i="11"/>
  <c r="P1459" i="11"/>
  <c r="P1458" i="11"/>
  <c r="P1457" i="11"/>
  <c r="P1456" i="11"/>
  <c r="P1455" i="11"/>
  <c r="P1454" i="11"/>
  <c r="P1453" i="11"/>
  <c r="P1452" i="11"/>
  <c r="P1451" i="11"/>
  <c r="P1450" i="11"/>
  <c r="P1449" i="11"/>
  <c r="P1448" i="11"/>
  <c r="P1447" i="11"/>
  <c r="P1446" i="11"/>
  <c r="P1445" i="11"/>
  <c r="P1444" i="11"/>
  <c r="P1443" i="11"/>
  <c r="P1442" i="11"/>
  <c r="P1441" i="11"/>
  <c r="P1440" i="11"/>
  <c r="P1439" i="11"/>
  <c r="P1438" i="11"/>
  <c r="P1437" i="11"/>
  <c r="P1436" i="11"/>
  <c r="P1435" i="11"/>
  <c r="P1434" i="11"/>
  <c r="P1433" i="11"/>
  <c r="P1432" i="11"/>
  <c r="P1431" i="11"/>
  <c r="P1430" i="11"/>
  <c r="P1429" i="11"/>
  <c r="P1428" i="11"/>
  <c r="P1427" i="11"/>
  <c r="P1426" i="11"/>
  <c r="P1425" i="11"/>
  <c r="P1424" i="11"/>
  <c r="P1423" i="11"/>
  <c r="P1422" i="11"/>
  <c r="P1421" i="11"/>
  <c r="P1420" i="11"/>
  <c r="P1419" i="11"/>
  <c r="P1418" i="11"/>
  <c r="P1417" i="11"/>
  <c r="P1416" i="11"/>
  <c r="P1415" i="11"/>
  <c r="P1414" i="11"/>
  <c r="P1413" i="11"/>
  <c r="P1412" i="11"/>
  <c r="P1411" i="11"/>
  <c r="P1410" i="11"/>
  <c r="P1409" i="11"/>
  <c r="P1408" i="11"/>
  <c r="P1407" i="11"/>
  <c r="P1406" i="11"/>
  <c r="P1405" i="11"/>
  <c r="P1404" i="11"/>
  <c r="P1403" i="11"/>
  <c r="P1399" i="11"/>
  <c r="P1398" i="11"/>
  <c r="P1397" i="11"/>
  <c r="P1396" i="11"/>
  <c r="P1395" i="11"/>
  <c r="P1394" i="11"/>
  <c r="P1393" i="11"/>
  <c r="P1392" i="11"/>
  <c r="P1391" i="11"/>
  <c r="P1390" i="11"/>
  <c r="P1389" i="11"/>
  <c r="P1388" i="11"/>
  <c r="P1387" i="11"/>
  <c r="P1386" i="11"/>
  <c r="P1385" i="11"/>
  <c r="P1384" i="11"/>
  <c r="P1383" i="11"/>
  <c r="P1382" i="11"/>
  <c r="P1381" i="11"/>
  <c r="P1380" i="11"/>
  <c r="P1379" i="11"/>
  <c r="P1378" i="11"/>
  <c r="P1377" i="11"/>
  <c r="P1376" i="11"/>
  <c r="P1375" i="11"/>
  <c r="P1374" i="11"/>
  <c r="P1373" i="11"/>
  <c r="P1372" i="11"/>
  <c r="P1371" i="11"/>
  <c r="P1370" i="11"/>
  <c r="P1369" i="11"/>
  <c r="P1368" i="11"/>
  <c r="P1367" i="11"/>
  <c r="P1366" i="11"/>
  <c r="P1365" i="11"/>
  <c r="P1364" i="11"/>
  <c r="P1363" i="11"/>
  <c r="P1362" i="11"/>
  <c r="P1361" i="11"/>
  <c r="P1360" i="11"/>
  <c r="P1359" i="11"/>
  <c r="P1358" i="11"/>
  <c r="P1356" i="11"/>
  <c r="P1354" i="11"/>
  <c r="P1353" i="11"/>
  <c r="P1352" i="11"/>
  <c r="P1351" i="11"/>
  <c r="P1350" i="11"/>
  <c r="P1349" i="11"/>
  <c r="P1348" i="11"/>
  <c r="P1347" i="11"/>
  <c r="P1346" i="11"/>
  <c r="P1345" i="11"/>
  <c r="P1344" i="11"/>
  <c r="P1343" i="11"/>
  <c r="P1342" i="11"/>
  <c r="P1341" i="11"/>
  <c r="P1337" i="11"/>
  <c r="P1336" i="11"/>
  <c r="P1335" i="11"/>
  <c r="P1334" i="11"/>
  <c r="P1333" i="11"/>
  <c r="P1332" i="11"/>
  <c r="P1331" i="11"/>
  <c r="P1330" i="11"/>
  <c r="P1329" i="11"/>
  <c r="P1328" i="11"/>
  <c r="P1327" i="11"/>
  <c r="P1326" i="11"/>
  <c r="P1325" i="11"/>
  <c r="P1324" i="11"/>
  <c r="P1323" i="11"/>
  <c r="P1322" i="11"/>
  <c r="P1321" i="11"/>
  <c r="P1320" i="11"/>
  <c r="P1319" i="11"/>
  <c r="P1318" i="11"/>
  <c r="P1317" i="11"/>
  <c r="P1316" i="11"/>
  <c r="P1315" i="11"/>
  <c r="P1314" i="11"/>
  <c r="P1313" i="11"/>
  <c r="P1312" i="11"/>
  <c r="P1311" i="11"/>
  <c r="P1310" i="11"/>
  <c r="P1309" i="11"/>
  <c r="P1308" i="11"/>
  <c r="P1307" i="11"/>
  <c r="P1306" i="11"/>
  <c r="P1305" i="11"/>
  <c r="P1304" i="11"/>
  <c r="P1303" i="11"/>
  <c r="P1302" i="11"/>
  <c r="P1301" i="11"/>
  <c r="P1300" i="11"/>
  <c r="P1299" i="11"/>
  <c r="P1298" i="11"/>
  <c r="P1297" i="11"/>
  <c r="P1296" i="11"/>
  <c r="P1295" i="11"/>
  <c r="P1294" i="11"/>
  <c r="P1293" i="11"/>
  <c r="P1292" i="11"/>
  <c r="P1291" i="11"/>
  <c r="P1290" i="11"/>
  <c r="P1289" i="11"/>
  <c r="P1288" i="11"/>
  <c r="P1287" i="11"/>
  <c r="P1286" i="11"/>
  <c r="P1285" i="11"/>
  <c r="P1284" i="11"/>
  <c r="P1283" i="11"/>
  <c r="P1282" i="11"/>
  <c r="P1281" i="11"/>
  <c r="P1280" i="11"/>
  <c r="P1279" i="11"/>
  <c r="P1278" i="11"/>
  <c r="P1277" i="11"/>
  <c r="P1276" i="11"/>
  <c r="P1275" i="11"/>
  <c r="P1274" i="11"/>
  <c r="P1273" i="11"/>
  <c r="P1272" i="11"/>
  <c r="P1271" i="11"/>
  <c r="P1270" i="11"/>
  <c r="P1269" i="11"/>
  <c r="P1268" i="11"/>
  <c r="P1267" i="11"/>
  <c r="P1266" i="11"/>
  <c r="P1265" i="11"/>
  <c r="P1264" i="11"/>
  <c r="P1263" i="11"/>
  <c r="P1262" i="11"/>
  <c r="P1261" i="11"/>
  <c r="P1260" i="11"/>
  <c r="P1259" i="11"/>
  <c r="P1258" i="11"/>
  <c r="P1257" i="11"/>
  <c r="P1256" i="11"/>
  <c r="P1255" i="11"/>
  <c r="P1254" i="11"/>
  <c r="P1253" i="11"/>
  <c r="P1252" i="11"/>
  <c r="P1251" i="11"/>
  <c r="P1250" i="11"/>
  <c r="P1249" i="11"/>
  <c r="P1248" i="11"/>
  <c r="P1247" i="11"/>
  <c r="P1246" i="11"/>
  <c r="P1245" i="11"/>
  <c r="P1244" i="11"/>
  <c r="P1243" i="11"/>
  <c r="P1242" i="11"/>
  <c r="P1241" i="11"/>
  <c r="P1240" i="11"/>
  <c r="P1239" i="11"/>
  <c r="P1237" i="11"/>
  <c r="P1236" i="11"/>
  <c r="P1235" i="11"/>
  <c r="P1234" i="11"/>
  <c r="P1233" i="11"/>
  <c r="P1232" i="11"/>
  <c r="P1231" i="11"/>
  <c r="P1230" i="11"/>
  <c r="P1229" i="11"/>
  <c r="P1226" i="11"/>
  <c r="P1225" i="11"/>
  <c r="P1224" i="11"/>
  <c r="P1223" i="11"/>
  <c r="P1222" i="11"/>
  <c r="P1221" i="11"/>
  <c r="P1219" i="11"/>
  <c r="P1218" i="11"/>
  <c r="P1217" i="11"/>
  <c r="P1216" i="11"/>
  <c r="P1215" i="11"/>
  <c r="P1214" i="11"/>
  <c r="P1213" i="11"/>
  <c r="P1212" i="11"/>
  <c r="P1211" i="11"/>
  <c r="P1210" i="11"/>
  <c r="P1209" i="11"/>
  <c r="P1208" i="11"/>
  <c r="P1207" i="11"/>
  <c r="P1206" i="11"/>
  <c r="P1205" i="11"/>
  <c r="P1204" i="11"/>
  <c r="P1203" i="11"/>
  <c r="P1202" i="11"/>
  <c r="P1201" i="11"/>
  <c r="P1200" i="11"/>
  <c r="P1199" i="11"/>
  <c r="P1198" i="11"/>
  <c r="P1197" i="11"/>
  <c r="P1196" i="11"/>
  <c r="P1195" i="11"/>
  <c r="P1194" i="11"/>
  <c r="P1193" i="11"/>
  <c r="P1192" i="11"/>
  <c r="P1191" i="11"/>
  <c r="P1190" i="11"/>
  <c r="P1189" i="11"/>
  <c r="P1188" i="11"/>
  <c r="P1187" i="11"/>
  <c r="P1186" i="11"/>
  <c r="P1185" i="11"/>
  <c r="P1184" i="11"/>
  <c r="P1183" i="11"/>
  <c r="P1179" i="11"/>
  <c r="P1178" i="11"/>
  <c r="P1177" i="11"/>
  <c r="P1176" i="11"/>
  <c r="P1175" i="11"/>
  <c r="P1174" i="11"/>
  <c r="P1173" i="11"/>
  <c r="P1172" i="11"/>
  <c r="P1171" i="11"/>
  <c r="P1170" i="11"/>
  <c r="P1169" i="11"/>
  <c r="P1168" i="11"/>
  <c r="P1167" i="11"/>
  <c r="P1166" i="11"/>
  <c r="P1165" i="11"/>
  <c r="P1164" i="11"/>
  <c r="P1163" i="11"/>
  <c r="P1162" i="11"/>
  <c r="P1161" i="11"/>
  <c r="P1160" i="11"/>
  <c r="P1159" i="11"/>
  <c r="P1158" i="11"/>
  <c r="P1157" i="11"/>
  <c r="P1156" i="11"/>
  <c r="P1155" i="11"/>
  <c r="P1154" i="11"/>
  <c r="P1153" i="11"/>
  <c r="P1152" i="11"/>
  <c r="P1151" i="11"/>
  <c r="P1150" i="11"/>
  <c r="P1149" i="11"/>
  <c r="P1147" i="11"/>
  <c r="P1146" i="11"/>
  <c r="P1145" i="11"/>
  <c r="P1142" i="11"/>
  <c r="P1140" i="11"/>
  <c r="P1139" i="11"/>
  <c r="P1137" i="11"/>
  <c r="P1135" i="11"/>
  <c r="P1134" i="11"/>
  <c r="P1133" i="11"/>
  <c r="P1132" i="11"/>
  <c r="P1131" i="11"/>
  <c r="P1130" i="11"/>
  <c r="P1129" i="11"/>
  <c r="P1128" i="11"/>
  <c r="P1127" i="11"/>
  <c r="P1126" i="11"/>
  <c r="P1125" i="11"/>
  <c r="P1124" i="11"/>
  <c r="P1123" i="11"/>
  <c r="P1122" i="11"/>
  <c r="P1121" i="11"/>
  <c r="P1120" i="11"/>
  <c r="P1119" i="11"/>
  <c r="P1118" i="11"/>
  <c r="P1114" i="11"/>
  <c r="P1113" i="11"/>
  <c r="P1110" i="11"/>
  <c r="P1109" i="11"/>
  <c r="P1108" i="11"/>
  <c r="P1106" i="11"/>
  <c r="P1105" i="11"/>
  <c r="P1104" i="11"/>
  <c r="P1103" i="11"/>
  <c r="P1102" i="11"/>
  <c r="P1101" i="11"/>
  <c r="P1100" i="11"/>
  <c r="P1099" i="11"/>
  <c r="P1098" i="11"/>
  <c r="P1097" i="11"/>
  <c r="P1096" i="11"/>
  <c r="P1095" i="11"/>
  <c r="P1094" i="11"/>
  <c r="P1093" i="11"/>
  <c r="P1092" i="11"/>
  <c r="P1091" i="11"/>
  <c r="P1090" i="11"/>
  <c r="P1089" i="11"/>
  <c r="P1088" i="11"/>
  <c r="P1087" i="11"/>
  <c r="P1086" i="11"/>
  <c r="P1085" i="11"/>
  <c r="P1084" i="11"/>
  <c r="P1083" i="11"/>
  <c r="P1082" i="11"/>
  <c r="P1081" i="11"/>
  <c r="P1080" i="11"/>
  <c r="P1079" i="11"/>
  <c r="P1078" i="11"/>
  <c r="P1077" i="11"/>
  <c r="P1076" i="11"/>
  <c r="P1075" i="11"/>
  <c r="P1074" i="11"/>
  <c r="P1073" i="11"/>
  <c r="P1072" i="11"/>
  <c r="P1071" i="11"/>
  <c r="P1070" i="11"/>
  <c r="P1069" i="11"/>
  <c r="P1068" i="11"/>
  <c r="P1067" i="11"/>
  <c r="P1065" i="11"/>
  <c r="P1064" i="11"/>
  <c r="P1061" i="11"/>
  <c r="P1060" i="11"/>
  <c r="P1059" i="11"/>
  <c r="P1058" i="11"/>
  <c r="P1057" i="11"/>
  <c r="P1056" i="11"/>
  <c r="P1055" i="11"/>
  <c r="P1054" i="11"/>
  <c r="P1053" i="11"/>
  <c r="P1052" i="11"/>
  <c r="P1051" i="11"/>
  <c r="P1050" i="11"/>
  <c r="P1049" i="11"/>
  <c r="P1048" i="11"/>
  <c r="P1047" i="11"/>
  <c r="P1046" i="11"/>
  <c r="P1045" i="11"/>
  <c r="P1044" i="11"/>
  <c r="P1043" i="11"/>
  <c r="P1042" i="11"/>
  <c r="P1041" i="11"/>
  <c r="P1040" i="11"/>
  <c r="P1039" i="11"/>
  <c r="P1038" i="11"/>
  <c r="P1037" i="11"/>
  <c r="P1036" i="11"/>
  <c r="P1034" i="11"/>
  <c r="P1033" i="11"/>
  <c r="P1032" i="11"/>
  <c r="P1031" i="11"/>
  <c r="P1030" i="11"/>
  <c r="P1029" i="11"/>
  <c r="P1028" i="11"/>
  <c r="P1027" i="11"/>
  <c r="P1026" i="11"/>
  <c r="P1025" i="11"/>
  <c r="P1024" i="11"/>
  <c r="P1023" i="11"/>
  <c r="P1022" i="11"/>
  <c r="P1021" i="11"/>
  <c r="P1020" i="11"/>
  <c r="P1019" i="11"/>
  <c r="P1018" i="11"/>
  <c r="P1017" i="11"/>
  <c r="P1016" i="11"/>
  <c r="P1015" i="11"/>
  <c r="P1014" i="11"/>
  <c r="P1013" i="11"/>
  <c r="P1012" i="11"/>
  <c r="P1011" i="11"/>
  <c r="P1010" i="11"/>
  <c r="P1009" i="11"/>
  <c r="P1008" i="11"/>
  <c r="P1006" i="11"/>
  <c r="P1005" i="11"/>
  <c r="P1004" i="11"/>
  <c r="P1003" i="11"/>
  <c r="P1002" i="11"/>
  <c r="P1001" i="11"/>
  <c r="P1000" i="11"/>
  <c r="P999" i="11"/>
  <c r="P996" i="11"/>
  <c r="P995" i="11"/>
  <c r="P994" i="11"/>
  <c r="P993" i="11"/>
  <c r="P992" i="11"/>
  <c r="P991" i="11"/>
  <c r="P990" i="11"/>
  <c r="P989" i="11"/>
  <c r="P988" i="11"/>
  <c r="P987" i="11"/>
  <c r="P986" i="11"/>
  <c r="P985" i="11"/>
  <c r="P981" i="11"/>
  <c r="P980" i="11"/>
  <c r="P979" i="11"/>
  <c r="P978" i="11"/>
  <c r="P977" i="11"/>
  <c r="P976" i="11"/>
  <c r="P975" i="11"/>
  <c r="P974" i="11"/>
  <c r="P973" i="11"/>
  <c r="P972" i="11"/>
  <c r="P971" i="11"/>
  <c r="P970" i="11"/>
  <c r="P969" i="11"/>
  <c r="P968" i="11"/>
  <c r="P967" i="11"/>
  <c r="P966" i="11"/>
  <c r="P965" i="11"/>
  <c r="P964" i="11"/>
  <c r="P963" i="11"/>
  <c r="P962" i="11"/>
  <c r="P961" i="11"/>
  <c r="P960" i="11"/>
  <c r="P959" i="11"/>
  <c r="P958" i="11"/>
  <c r="P957" i="11"/>
  <c r="P956" i="11"/>
  <c r="P955" i="11"/>
  <c r="P954" i="11"/>
  <c r="P953" i="11"/>
  <c r="P952" i="11"/>
  <c r="P951" i="11"/>
  <c r="P950" i="11"/>
  <c r="P949" i="11"/>
  <c r="P948" i="11"/>
  <c r="P947" i="11"/>
  <c r="P946" i="11"/>
  <c r="P945" i="11"/>
  <c r="P944" i="11"/>
  <c r="P943" i="11"/>
  <c r="P942" i="11"/>
  <c r="P941" i="11"/>
  <c r="P940" i="11"/>
  <c r="P939" i="11"/>
  <c r="P938" i="11"/>
  <c r="P937" i="11"/>
  <c r="P936" i="11"/>
  <c r="P935" i="11"/>
  <c r="P934" i="11"/>
  <c r="P933" i="11"/>
  <c r="P932" i="11"/>
  <c r="P931" i="11"/>
  <c r="P930" i="11"/>
  <c r="P929" i="11"/>
  <c r="P928" i="11"/>
  <c r="P927" i="11"/>
  <c r="P926" i="11"/>
  <c r="P925" i="11"/>
  <c r="P924" i="11"/>
  <c r="P923" i="11"/>
  <c r="P922" i="11"/>
  <c r="P921" i="11"/>
  <c r="P920" i="11"/>
  <c r="P919" i="11"/>
  <c r="P918" i="11"/>
  <c r="P917" i="11"/>
  <c r="P916" i="11"/>
  <c r="P915" i="11"/>
  <c r="P914" i="11"/>
  <c r="P913" i="11"/>
  <c r="P912" i="11"/>
  <c r="P911" i="11"/>
  <c r="P910" i="11"/>
  <c r="P909" i="11"/>
  <c r="P908" i="11"/>
  <c r="P907" i="11"/>
  <c r="P906" i="11"/>
  <c r="P905" i="11"/>
  <c r="P904" i="11"/>
  <c r="P903" i="11"/>
  <c r="P902" i="11"/>
  <c r="P901" i="11"/>
  <c r="P900" i="11"/>
  <c r="P899" i="11"/>
  <c r="P898" i="11"/>
  <c r="P897" i="11"/>
  <c r="P896" i="11"/>
  <c r="P895" i="11"/>
  <c r="P894" i="11"/>
  <c r="P893" i="11"/>
  <c r="P890" i="11"/>
  <c r="P889" i="11"/>
  <c r="P888" i="11"/>
  <c r="P887" i="11"/>
  <c r="P884" i="11"/>
  <c r="P882" i="11"/>
  <c r="P881" i="11"/>
  <c r="P880" i="11"/>
  <c r="P879" i="11"/>
  <c r="P878" i="11"/>
  <c r="P877" i="11"/>
  <c r="P876" i="11"/>
  <c r="P874" i="11"/>
  <c r="P873" i="11"/>
  <c r="P872" i="11"/>
  <c r="P871" i="11"/>
  <c r="P870" i="11"/>
  <c r="P869" i="11"/>
  <c r="P868" i="11"/>
  <c r="P867" i="11"/>
  <c r="P866" i="11"/>
  <c r="P865" i="11"/>
  <c r="P864" i="11"/>
  <c r="P863" i="11"/>
  <c r="P862" i="11"/>
  <c r="P861" i="11"/>
  <c r="P860" i="11"/>
  <c r="P859" i="11"/>
  <c r="P858" i="11"/>
  <c r="P857" i="11"/>
  <c r="P856" i="11"/>
  <c r="P855" i="11"/>
  <c r="P854" i="11"/>
  <c r="P853" i="11"/>
  <c r="P852" i="11"/>
  <c r="P851" i="11"/>
  <c r="P850" i="11"/>
  <c r="P849" i="11"/>
  <c r="P848" i="11"/>
  <c r="P847" i="11"/>
  <c r="P846" i="11"/>
  <c r="P845" i="11"/>
  <c r="P844" i="11"/>
  <c r="P843" i="11"/>
  <c r="P842" i="11"/>
  <c r="P841" i="11"/>
  <c r="P840" i="11"/>
  <c r="P839" i="11"/>
  <c r="P838" i="11"/>
  <c r="P837" i="11"/>
  <c r="P836" i="11"/>
  <c r="P835" i="11"/>
  <c r="P834" i="11"/>
  <c r="P833" i="11"/>
  <c r="P832" i="11"/>
  <c r="P831" i="11"/>
  <c r="P830" i="11"/>
  <c r="P829" i="11"/>
  <c r="P828" i="11"/>
  <c r="P827" i="11"/>
  <c r="P826" i="11"/>
  <c r="P825" i="11"/>
  <c r="P824" i="11"/>
  <c r="P823" i="11"/>
  <c r="P822" i="11"/>
  <c r="P821" i="11"/>
  <c r="P820" i="11"/>
  <c r="P819" i="11"/>
  <c r="P818" i="11"/>
  <c r="P817" i="11"/>
  <c r="P816" i="11"/>
  <c r="P813" i="11"/>
  <c r="P812" i="11"/>
  <c r="P811" i="11"/>
  <c r="P810" i="11"/>
  <c r="P809" i="11"/>
  <c r="P806" i="11"/>
  <c r="P805" i="11"/>
  <c r="P804" i="11"/>
  <c r="P803" i="11"/>
  <c r="P802" i="11"/>
  <c r="P800" i="11"/>
  <c r="P798" i="11"/>
  <c r="P797" i="11"/>
  <c r="P796" i="11"/>
  <c r="P795" i="11"/>
  <c r="P794" i="11"/>
  <c r="P793" i="11"/>
  <c r="P792" i="11"/>
  <c r="P791" i="11"/>
  <c r="P790" i="11"/>
  <c r="P789" i="11"/>
  <c r="P788" i="11"/>
  <c r="P787" i="11"/>
  <c r="P786" i="11"/>
  <c r="P785" i="11"/>
  <c r="P784" i="11"/>
  <c r="P783" i="11"/>
  <c r="P782" i="11"/>
  <c r="P781" i="11"/>
  <c r="P780" i="11"/>
  <c r="P779" i="11"/>
  <c r="P778" i="11"/>
  <c r="P777" i="11"/>
  <c r="P776" i="11"/>
  <c r="P775" i="11"/>
  <c r="P774" i="11"/>
  <c r="P773" i="11"/>
  <c r="P772" i="11"/>
  <c r="P771" i="11"/>
  <c r="P770" i="11"/>
  <c r="P769" i="11"/>
  <c r="P768" i="11"/>
  <c r="P767" i="11"/>
  <c r="P766" i="11"/>
  <c r="P765" i="11"/>
  <c r="P764" i="11"/>
  <c r="P763" i="11"/>
  <c r="P762" i="11"/>
  <c r="P761" i="11"/>
  <c r="P760" i="11"/>
  <c r="P759" i="11"/>
  <c r="P758" i="11"/>
  <c r="P757" i="11"/>
  <c r="P756" i="11"/>
  <c r="P755" i="11"/>
  <c r="P754" i="11"/>
  <c r="P753" i="11"/>
  <c r="P752" i="11"/>
  <c r="P751" i="11"/>
  <c r="P750" i="11"/>
  <c r="P749" i="11"/>
  <c r="P748" i="11"/>
  <c r="P747" i="11"/>
  <c r="P746" i="11"/>
  <c r="P745" i="11"/>
  <c r="P744" i="11"/>
  <c r="P743" i="11"/>
  <c r="P742" i="11"/>
  <c r="P741" i="11"/>
  <c r="P740" i="11"/>
  <c r="P739" i="11"/>
  <c r="P738" i="11"/>
  <c r="P737" i="11"/>
  <c r="P736" i="11"/>
  <c r="P735" i="11"/>
  <c r="P734" i="11"/>
  <c r="P733" i="11"/>
  <c r="P732" i="11"/>
  <c r="P731" i="11"/>
  <c r="P730" i="11"/>
  <c r="P729" i="11"/>
  <c r="P728" i="11"/>
  <c r="P727" i="11"/>
  <c r="P726" i="11"/>
  <c r="P725" i="11"/>
  <c r="P724" i="11"/>
  <c r="P723" i="11"/>
  <c r="P722" i="11"/>
  <c r="P721" i="11"/>
  <c r="P720" i="11"/>
  <c r="P719" i="11"/>
  <c r="P718" i="11"/>
  <c r="P717" i="11"/>
  <c r="P716" i="11"/>
  <c r="P715" i="11"/>
  <c r="P714" i="11"/>
  <c r="P713" i="11"/>
  <c r="P712" i="11"/>
  <c r="P711" i="11"/>
  <c r="P709" i="11"/>
  <c r="P708" i="11"/>
  <c r="P707" i="11"/>
  <c r="P706" i="11"/>
  <c r="P705" i="11"/>
  <c r="P702" i="11"/>
  <c r="P700" i="11"/>
  <c r="P699" i="11"/>
  <c r="P698" i="11"/>
  <c r="P697" i="11"/>
  <c r="P696" i="11"/>
  <c r="P695" i="11"/>
  <c r="P694" i="11"/>
  <c r="P693" i="11"/>
  <c r="P692" i="11"/>
  <c r="P691" i="11"/>
  <c r="P690" i="11"/>
  <c r="P689" i="11"/>
  <c r="P688" i="11"/>
  <c r="P687" i="11"/>
  <c r="P686" i="11"/>
  <c r="P685" i="11"/>
  <c r="P684" i="11"/>
  <c r="P683" i="11"/>
  <c r="P682" i="11"/>
  <c r="P681" i="11"/>
  <c r="P680" i="11"/>
  <c r="P3113" i="11"/>
  <c r="P679" i="11"/>
  <c r="P678" i="11"/>
  <c r="P677" i="11"/>
  <c r="P676" i="11"/>
  <c r="P675" i="11"/>
  <c r="P674" i="11"/>
  <c r="P673" i="11"/>
  <c r="P672" i="11"/>
  <c r="P671" i="11"/>
  <c r="P670" i="11"/>
  <c r="P669" i="11"/>
  <c r="P668" i="11"/>
  <c r="P667" i="11"/>
  <c r="P666" i="11"/>
  <c r="P665" i="11"/>
  <c r="P664" i="11"/>
  <c r="P663" i="11"/>
  <c r="P662" i="11"/>
  <c r="P661" i="11"/>
  <c r="P660" i="11"/>
  <c r="P659" i="11"/>
  <c r="P658" i="11"/>
  <c r="P657" i="11"/>
  <c r="P656" i="11"/>
  <c r="P655" i="11"/>
  <c r="P654" i="11"/>
  <c r="P653" i="11"/>
  <c r="P652" i="11"/>
  <c r="P651" i="11"/>
  <c r="P650" i="11"/>
  <c r="P649" i="11"/>
  <c r="P648" i="11"/>
  <c r="P647" i="11"/>
  <c r="P646" i="11"/>
  <c r="P645" i="11"/>
  <c r="P644" i="11"/>
  <c r="P643" i="11"/>
  <c r="P642" i="11"/>
  <c r="P641" i="11"/>
  <c r="P640" i="11"/>
  <c r="P639" i="11"/>
  <c r="P638" i="11"/>
  <c r="P637" i="11"/>
  <c r="P634" i="11"/>
  <c r="P633" i="11"/>
  <c r="P632" i="11"/>
  <c r="P631" i="11"/>
  <c r="P630" i="11"/>
  <c r="P629" i="11"/>
  <c r="P628" i="11"/>
  <c r="P627" i="11"/>
  <c r="P626" i="11"/>
  <c r="P625" i="11"/>
  <c r="P623" i="11"/>
  <c r="P622" i="11"/>
  <c r="P619" i="11"/>
  <c r="P618" i="11"/>
  <c r="P617" i="11"/>
  <c r="P616" i="11"/>
  <c r="P613" i="11"/>
  <c r="P611" i="11"/>
  <c r="P610" i="11"/>
  <c r="P609" i="11"/>
  <c r="P608" i="11"/>
  <c r="P607" i="11"/>
  <c r="P606" i="11"/>
  <c r="P604" i="11"/>
  <c r="P603" i="11"/>
  <c r="P602" i="11"/>
  <c r="P601" i="11"/>
  <c r="P600" i="11"/>
  <c r="P599" i="11"/>
  <c r="P598" i="11"/>
  <c r="P597" i="11"/>
  <c r="P596" i="11"/>
  <c r="P595" i="11"/>
  <c r="P594" i="11"/>
  <c r="P593" i="11"/>
  <c r="P592" i="11"/>
  <c r="P591" i="11"/>
  <c r="P590" i="11"/>
  <c r="P589" i="11"/>
  <c r="P588" i="11"/>
  <c r="P587" i="11"/>
  <c r="P586" i="11"/>
  <c r="P585" i="11"/>
  <c r="P584" i="11"/>
  <c r="P583" i="11"/>
  <c r="P582" i="11"/>
  <c r="P580" i="11"/>
  <c r="P579" i="11"/>
  <c r="P578" i="11"/>
  <c r="P577" i="11"/>
  <c r="P576" i="11"/>
  <c r="P575" i="11"/>
  <c r="P574" i="11"/>
  <c r="P573" i="11"/>
  <c r="P572" i="11"/>
  <c r="P571" i="11"/>
  <c r="P570" i="11"/>
  <c r="P569" i="11"/>
  <c r="P568" i="11"/>
  <c r="P567" i="11"/>
  <c r="P566" i="11"/>
  <c r="P562" i="11"/>
  <c r="P561" i="11"/>
  <c r="P560" i="11"/>
  <c r="P559" i="11"/>
  <c r="P558" i="11"/>
  <c r="P557" i="11"/>
  <c r="P556" i="11"/>
  <c r="P555" i="11"/>
  <c r="P554" i="11"/>
  <c r="P553" i="11"/>
  <c r="P552" i="11"/>
  <c r="P551" i="11"/>
  <c r="P550" i="11"/>
  <c r="P549" i="11"/>
  <c r="P548" i="11"/>
  <c r="P547" i="11"/>
  <c r="P546" i="11"/>
  <c r="P545" i="11"/>
  <c r="P544" i="11"/>
  <c r="P541" i="11"/>
  <c r="P538" i="11"/>
  <c r="P537" i="11"/>
  <c r="P536" i="11"/>
  <c r="P533" i="11"/>
  <c r="P532" i="11"/>
  <c r="P531" i="11"/>
  <c r="P530" i="11"/>
  <c r="P529" i="11"/>
  <c r="P528" i="11"/>
  <c r="P527" i="11"/>
  <c r="P526" i="11"/>
  <c r="P525" i="11"/>
  <c r="P524" i="11"/>
  <c r="P523" i="11"/>
  <c r="P522" i="11"/>
  <c r="P521" i="11"/>
  <c r="P520" i="11"/>
  <c r="P519" i="11"/>
  <c r="P518" i="11"/>
  <c r="P517" i="11"/>
  <c r="P516" i="11"/>
  <c r="P515" i="11"/>
  <c r="P514" i="11"/>
  <c r="P513" i="11"/>
  <c r="P512" i="11"/>
  <c r="P511" i="11"/>
  <c r="P510" i="11"/>
  <c r="P509" i="11"/>
  <c r="P508" i="11"/>
  <c r="P507" i="11"/>
  <c r="P506" i="11"/>
  <c r="P505" i="11"/>
  <c r="P504" i="11"/>
  <c r="P503" i="11"/>
  <c r="P502" i="11"/>
  <c r="P501" i="11"/>
  <c r="P500" i="11"/>
  <c r="P499" i="11"/>
  <c r="P497" i="11"/>
  <c r="P496" i="11"/>
  <c r="P495" i="11"/>
  <c r="P494" i="11"/>
  <c r="P493" i="11"/>
  <c r="P492" i="11"/>
  <c r="P491" i="11"/>
  <c r="P490" i="11"/>
  <c r="P489" i="11"/>
  <c r="P488" i="11"/>
  <c r="P487" i="11"/>
  <c r="P483" i="11"/>
  <c r="P482" i="11"/>
  <c r="P481" i="11"/>
  <c r="P479" i="11"/>
  <c r="P478" i="11"/>
  <c r="P477" i="11"/>
  <c r="P475" i="11"/>
  <c r="P474" i="11"/>
  <c r="P473" i="11"/>
  <c r="P472" i="11"/>
  <c r="P471" i="11"/>
  <c r="P470" i="11"/>
  <c r="P469" i="11"/>
  <c r="P468" i="11"/>
  <c r="P467" i="11"/>
  <c r="P466" i="11"/>
  <c r="P465" i="11"/>
  <c r="P464" i="11"/>
  <c r="P463" i="11"/>
  <c r="P462" i="11"/>
  <c r="P461" i="11"/>
  <c r="P460" i="11"/>
  <c r="P459" i="11"/>
  <c r="P458" i="11"/>
  <c r="P457" i="11"/>
  <c r="P456" i="11"/>
  <c r="P455" i="11"/>
  <c r="P454" i="11"/>
  <c r="P453" i="11"/>
  <c r="P452" i="11"/>
  <c r="P451" i="11"/>
  <c r="P450" i="11"/>
  <c r="P449" i="11"/>
  <c r="P448" i="11"/>
  <c r="P447" i="11"/>
  <c r="P446" i="11"/>
  <c r="P445" i="11"/>
  <c r="P444" i="11"/>
  <c r="P443" i="11"/>
  <c r="P442" i="11"/>
  <c r="P441" i="11"/>
  <c r="P440" i="11"/>
  <c r="P439" i="11"/>
  <c r="P438" i="11"/>
  <c r="P437" i="11"/>
  <c r="P436" i="11"/>
  <c r="P435" i="11"/>
  <c r="P434" i="11"/>
  <c r="P433" i="11"/>
  <c r="P432" i="11"/>
  <c r="P431" i="11"/>
  <c r="P430" i="11"/>
  <c r="P429" i="11"/>
  <c r="P428" i="11"/>
  <c r="P427" i="11"/>
  <c r="P426" i="11"/>
  <c r="P425" i="11"/>
  <c r="P424" i="11"/>
  <c r="P423" i="11"/>
  <c r="P422" i="11"/>
  <c r="P421" i="11"/>
  <c r="P420" i="11"/>
  <c r="P419" i="11"/>
  <c r="P418" i="11"/>
  <c r="P417" i="11"/>
  <c r="P416" i="11"/>
  <c r="P415" i="11"/>
  <c r="P414" i="11"/>
  <c r="P413" i="11"/>
  <c r="P410" i="11"/>
  <c r="P409" i="11"/>
  <c r="P408" i="11"/>
  <c r="P405" i="11"/>
  <c r="P404" i="11"/>
  <c r="P403" i="11"/>
  <c r="P402" i="11"/>
  <c r="P401" i="11"/>
  <c r="P400" i="11"/>
  <c r="P399" i="11"/>
  <c r="P398" i="11"/>
  <c r="P397" i="11"/>
  <c r="P396" i="11"/>
  <c r="P394" i="11"/>
  <c r="P393" i="11"/>
  <c r="P392" i="11"/>
  <c r="P391" i="11"/>
  <c r="P385" i="11"/>
  <c r="P384" i="11"/>
  <c r="P383" i="11"/>
  <c r="P382" i="11"/>
  <c r="P381" i="11"/>
  <c r="P380" i="11"/>
  <c r="P379" i="11"/>
  <c r="P378" i="11"/>
  <c r="P377" i="11"/>
  <c r="P376" i="11"/>
  <c r="P375" i="11"/>
  <c r="P374" i="11"/>
  <c r="P373" i="11"/>
  <c r="P372" i="11"/>
  <c r="P371" i="11"/>
  <c r="P370" i="11"/>
  <c r="P369" i="11"/>
  <c r="P368" i="11"/>
  <c r="P367" i="11"/>
  <c r="P366" i="11"/>
  <c r="P365" i="11"/>
  <c r="P364" i="11"/>
  <c r="P363" i="11"/>
  <c r="P362" i="11"/>
  <c r="P361" i="11"/>
  <c r="P360" i="11"/>
  <c r="P359" i="11"/>
  <c r="P358" i="11"/>
  <c r="P341" i="11"/>
  <c r="P340" i="11"/>
  <c r="P339" i="11"/>
  <c r="P336" i="11"/>
  <c r="P334" i="11"/>
  <c r="P333" i="11"/>
  <c r="P332" i="11"/>
  <c r="P331" i="11"/>
  <c r="P330" i="11"/>
  <c r="P329" i="11"/>
  <c r="P328" i="11"/>
  <c r="P327" i="11"/>
  <c r="P326" i="11"/>
  <c r="P325" i="11"/>
  <c r="P324" i="11"/>
  <c r="P323" i="11"/>
  <c r="P322" i="11"/>
  <c r="P320" i="11"/>
  <c r="P319" i="11"/>
  <c r="P318" i="11"/>
  <c r="P317" i="11"/>
  <c r="P316" i="11"/>
  <c r="P315" i="11"/>
  <c r="P314" i="11"/>
  <c r="P313" i="11"/>
  <c r="P312" i="11"/>
  <c r="P311" i="11"/>
  <c r="P310" i="11"/>
  <c r="P308" i="11"/>
  <c r="P307" i="11"/>
  <c r="P306" i="11"/>
  <c r="P305" i="11"/>
  <c r="P304" i="11"/>
  <c r="P303" i="11"/>
  <c r="P302" i="11"/>
  <c r="P301" i="11"/>
  <c r="P300" i="11"/>
  <c r="P299" i="11"/>
  <c r="P298" i="11"/>
  <c r="P297" i="11"/>
  <c r="P296" i="11"/>
  <c r="P295" i="11"/>
  <c r="P294" i="11"/>
  <c r="P293" i="11"/>
  <c r="P291" i="11"/>
  <c r="P290" i="11"/>
  <c r="P289" i="11"/>
  <c r="P286" i="11"/>
  <c r="P283" i="11"/>
  <c r="P282" i="11"/>
  <c r="P281" i="11"/>
  <c r="P280" i="11"/>
  <c r="P279" i="11"/>
  <c r="P278" i="11"/>
  <c r="P276" i="11"/>
  <c r="P275" i="11"/>
  <c r="P274" i="11"/>
  <c r="P272" i="11"/>
  <c r="P271" i="11"/>
  <c r="P270" i="11"/>
  <c r="P268" i="11"/>
  <c r="P267" i="11"/>
  <c r="P266" i="11"/>
  <c r="P265" i="11"/>
  <c r="P264" i="11"/>
  <c r="P263" i="11"/>
  <c r="P262" i="11"/>
  <c r="P261" i="11"/>
  <c r="P260" i="11"/>
  <c r="P259" i="11"/>
  <c r="P258" i="11"/>
  <c r="P257" i="11"/>
  <c r="P256" i="11"/>
  <c r="P255" i="11"/>
  <c r="P254" i="11"/>
  <c r="P253" i="11"/>
  <c r="P252" i="11"/>
  <c r="P251" i="11"/>
  <c r="P250" i="11"/>
  <c r="P249" i="11"/>
  <c r="P248" i="11"/>
  <c r="P247" i="11"/>
  <c r="P246" i="11"/>
  <c r="P245" i="11"/>
  <c r="P244" i="11"/>
  <c r="P243" i="11"/>
  <c r="P242" i="11"/>
  <c r="P241" i="11"/>
  <c r="P240" i="11"/>
  <c r="P238" i="11"/>
  <c r="P237" i="11"/>
  <c r="P236" i="11"/>
  <c r="P235" i="11"/>
  <c r="P234" i="11"/>
  <c r="P233" i="11"/>
  <c r="P232" i="11"/>
  <c r="P231" i="11"/>
  <c r="P230" i="11"/>
  <c r="P229" i="11"/>
  <c r="P225" i="11"/>
  <c r="P224" i="11"/>
  <c r="P223" i="11"/>
  <c r="P219" i="11"/>
  <c r="P215" i="11"/>
  <c r="P214" i="11"/>
  <c r="P213" i="11"/>
  <c r="P212" i="11"/>
  <c r="P211" i="11"/>
  <c r="P210" i="11"/>
  <c r="P209" i="11"/>
  <c r="P208" i="11"/>
  <c r="P207" i="11"/>
  <c r="P206" i="11"/>
  <c r="P205" i="11"/>
  <c r="P204" i="11"/>
  <c r="P203" i="11"/>
  <c r="P202" i="11"/>
  <c r="P201" i="11"/>
  <c r="P200" i="11"/>
  <c r="P199" i="11"/>
  <c r="P198" i="11"/>
  <c r="P197" i="11"/>
  <c r="P196" i="11"/>
  <c r="P195" i="11"/>
  <c r="P194" i="11"/>
  <c r="P193" i="11"/>
  <c r="P192" i="11"/>
  <c r="P191" i="11"/>
  <c r="P190" i="11"/>
  <c r="P189" i="11"/>
  <c r="P188" i="11"/>
  <c r="P187" i="11"/>
  <c r="P186" i="11"/>
  <c r="P185" i="11"/>
  <c r="P184" i="11"/>
  <c r="P183" i="11"/>
  <c r="P181" i="11"/>
  <c r="P180" i="11"/>
  <c r="P179" i="11"/>
  <c r="P178" i="11"/>
  <c r="P177" i="11"/>
  <c r="P176" i="11"/>
  <c r="P175" i="11"/>
  <c r="P173" i="11"/>
  <c r="P172" i="11"/>
  <c r="P171" i="11"/>
  <c r="P170" i="11"/>
  <c r="P169" i="11"/>
  <c r="P168" i="11"/>
  <c r="P167" i="11"/>
  <c r="P166" i="11"/>
  <c r="P165" i="11"/>
  <c r="P164" i="11"/>
  <c r="P163" i="11"/>
  <c r="P162" i="11"/>
  <c r="P161" i="11"/>
  <c r="P160" i="11"/>
  <c r="P159" i="11"/>
  <c r="P158" i="11"/>
  <c r="P157" i="11"/>
  <c r="P156" i="11"/>
  <c r="P154" i="11"/>
  <c r="P153" i="11"/>
  <c r="P152" i="11"/>
  <c r="P148" i="11"/>
  <c r="P146" i="11"/>
  <c r="P145" i="11"/>
  <c r="P140" i="11"/>
  <c r="P139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8" i="11"/>
  <c r="P117" i="11"/>
  <c r="P116" i="11"/>
  <c r="P115" i="11"/>
  <c r="P114" i="11"/>
  <c r="P113" i="11"/>
  <c r="P112" i="11"/>
  <c r="P111" i="11"/>
  <c r="P108" i="11"/>
  <c r="P107" i="11"/>
  <c r="P104" i="11"/>
  <c r="P5500" i="11"/>
  <c r="P5498" i="11"/>
  <c r="P5418" i="11"/>
  <c r="P3601" i="11"/>
  <c r="P3596" i="11"/>
  <c r="P3594" i="11"/>
  <c r="P3572" i="11"/>
  <c r="P3564" i="11"/>
  <c r="P3563" i="11"/>
  <c r="P1937" i="11"/>
  <c r="P1926" i="11"/>
  <c r="P1912" i="11"/>
  <c r="P1911" i="11"/>
  <c r="P1909" i="11"/>
  <c r="P1860" i="11"/>
  <c r="P1851" i="11"/>
  <c r="P1782" i="11"/>
  <c r="P1781" i="11"/>
  <c r="P1780" i="11"/>
  <c r="P1764" i="11"/>
  <c r="P1763" i="11"/>
  <c r="P82" i="11"/>
  <c r="P6575" i="11"/>
  <c r="P6271" i="11"/>
  <c r="P6270" i="11"/>
  <c r="P6269" i="11"/>
  <c r="P6268" i="11"/>
  <c r="P6267" i="11"/>
  <c r="P6266" i="11"/>
  <c r="P6265" i="11"/>
  <c r="P6264" i="11"/>
  <c r="P6263" i="11"/>
  <c r="P6261" i="11"/>
  <c r="P6260" i="11"/>
  <c r="P6259" i="11"/>
  <c r="P6258" i="11"/>
  <c r="P6257" i="11"/>
  <c r="P6256" i="11"/>
  <c r="P6254" i="11"/>
  <c r="P6252" i="11"/>
  <c r="P6251" i="11"/>
  <c r="P6250" i="11"/>
  <c r="P6249" i="11"/>
  <c r="P6248" i="11"/>
  <c r="P6247" i="11"/>
  <c r="P6246" i="11"/>
  <c r="P6050" i="11"/>
  <c r="P6048" i="11"/>
  <c r="P6045" i="11"/>
  <c r="P6044" i="11"/>
  <c r="P6043" i="11"/>
  <c r="P6042" i="11"/>
  <c r="P6041" i="11"/>
  <c r="P6040" i="11"/>
  <c r="P6039" i="11"/>
  <c r="P6037" i="11"/>
  <c r="P6036" i="11"/>
  <c r="P6035" i="11"/>
  <c r="P6034" i="11"/>
  <c r="P6033" i="11"/>
  <c r="P6032" i="11"/>
  <c r="P5985" i="11"/>
  <c r="P5983" i="11"/>
  <c r="P5982" i="11"/>
  <c r="P5981" i="11"/>
  <c r="P5980" i="11"/>
  <c r="P5979" i="11"/>
  <c r="P5978" i="11"/>
  <c r="P5977" i="11"/>
  <c r="P5920" i="11"/>
  <c r="P5919" i="11"/>
  <c r="P5918" i="11"/>
  <c r="P5917" i="11"/>
  <c r="P5915" i="11"/>
  <c r="P5914" i="11"/>
  <c r="P5913" i="11"/>
  <c r="P5912" i="11"/>
  <c r="P5911" i="11"/>
  <c r="P5910" i="11"/>
  <c r="P5513" i="11"/>
  <c r="P5512" i="11"/>
  <c r="P5511" i="11"/>
  <c r="P5510" i="11"/>
  <c r="P5509" i="11"/>
  <c r="P5508" i="11"/>
  <c r="P5507" i="11"/>
  <c r="P5506" i="11"/>
  <c r="P5505" i="11"/>
  <c r="P5504" i="11"/>
  <c r="P5503" i="11"/>
  <c r="P5502" i="11"/>
  <c r="P5501" i="11"/>
  <c r="P5499" i="11"/>
  <c r="P5497" i="11"/>
  <c r="P5496" i="11"/>
  <c r="P5495" i="11"/>
  <c r="P5494" i="11"/>
  <c r="P5493" i="11"/>
  <c r="P5423" i="11"/>
  <c r="P5422" i="11"/>
  <c r="P5421" i="11"/>
  <c r="P5420" i="11"/>
  <c r="P5419" i="11"/>
  <c r="P5417" i="11"/>
  <c r="P5416" i="11"/>
  <c r="P5250" i="11"/>
  <c r="P5249" i="11"/>
  <c r="P5248" i="11"/>
  <c r="P5247" i="11"/>
  <c r="P5246" i="11"/>
  <c r="P5245" i="11"/>
  <c r="P5244" i="11"/>
  <c r="P5243" i="11"/>
  <c r="P5242" i="11"/>
  <c r="P5241" i="11"/>
  <c r="P5240" i="11"/>
  <c r="P5239" i="11"/>
  <c r="P5238" i="11"/>
  <c r="P5237" i="11"/>
  <c r="P5230" i="11"/>
  <c r="P5229" i="11"/>
  <c r="P5228" i="11"/>
  <c r="P5227" i="11"/>
  <c r="P5226" i="11"/>
  <c r="P5187" i="11"/>
  <c r="P5186" i="11"/>
  <c r="P5185" i="11"/>
  <c r="P5184" i="11"/>
  <c r="P5183" i="11"/>
  <c r="P5182" i="11"/>
  <c r="P5181" i="11"/>
  <c r="P5180" i="11"/>
  <c r="P5179" i="11"/>
  <c r="P5176" i="11"/>
  <c r="P5175" i="11"/>
  <c r="P5174" i="11"/>
  <c r="P4943" i="11"/>
  <c r="P4942" i="11"/>
  <c r="P4941" i="11"/>
  <c r="P4940" i="11"/>
  <c r="P4939" i="11"/>
  <c r="P4938" i="11"/>
  <c r="P4937" i="11"/>
  <c r="P4936" i="11"/>
  <c r="P4935" i="11"/>
  <c r="P4934" i="11"/>
  <c r="P4933" i="11"/>
  <c r="P4932" i="11"/>
  <c r="P4931" i="11"/>
  <c r="P4930" i="11"/>
  <c r="P4929" i="11"/>
  <c r="P4928" i="11"/>
  <c r="P4927" i="11"/>
  <c r="P4926" i="11"/>
  <c r="P4925" i="11"/>
  <c r="P4924" i="11"/>
  <c r="P4923" i="11"/>
  <c r="P4922" i="11"/>
  <c r="P4921" i="11"/>
  <c r="P4920" i="11"/>
  <c r="P4919" i="11"/>
  <c r="P4918" i="11"/>
  <c r="P4917" i="11"/>
  <c r="P4916" i="11"/>
  <c r="P4665" i="11"/>
  <c r="P4664" i="11"/>
  <c r="P4663" i="11"/>
  <c r="P4662" i="11"/>
  <c r="P4661" i="11"/>
  <c r="P4660" i="11"/>
  <c r="P4659" i="11"/>
  <c r="P4658" i="11"/>
  <c r="P4657" i="11"/>
  <c r="P4656" i="11"/>
  <c r="P4655" i="11"/>
  <c r="P4654" i="11"/>
  <c r="P4653" i="11"/>
  <c r="P4652" i="11"/>
  <c r="P4651" i="11"/>
  <c r="P4650" i="11"/>
  <c r="P4649" i="11"/>
  <c r="P4648" i="11"/>
  <c r="P4647" i="11"/>
  <c r="P4646" i="11"/>
  <c r="P4645" i="11"/>
  <c r="P4644" i="11"/>
  <c r="P4643" i="11"/>
  <c r="P4642" i="11"/>
  <c r="P4641" i="11"/>
  <c r="P4640" i="11"/>
  <c r="P4639" i="11"/>
  <c r="P4638" i="11"/>
  <c r="P4637" i="11"/>
  <c r="P4636" i="11"/>
  <c r="P4635" i="11"/>
  <c r="P4634" i="11"/>
  <c r="P4626" i="11"/>
  <c r="P4625" i="11"/>
  <c r="P4624" i="11"/>
  <c r="P4392" i="11"/>
  <c r="P4391" i="11"/>
  <c r="P4390" i="11"/>
  <c r="P4389" i="11"/>
  <c r="P4388" i="11"/>
  <c r="P4387" i="11"/>
  <c r="P4385" i="11"/>
  <c r="P4384" i="11"/>
  <c r="P4383" i="11"/>
  <c r="P4382" i="11"/>
  <c r="P4381" i="11"/>
  <c r="P4380" i="11"/>
  <c r="P4345" i="11"/>
  <c r="P4344" i="11"/>
  <c r="P4343" i="11"/>
  <c r="P4342" i="11"/>
  <c r="P4341" i="11"/>
  <c r="P4340" i="11"/>
  <c r="P4129" i="11"/>
  <c r="P4128" i="11"/>
  <c r="P4127" i="11"/>
  <c r="P4126" i="11"/>
  <c r="P4125" i="11"/>
  <c r="P4124" i="11"/>
  <c r="P4123" i="11"/>
  <c r="P4122" i="11"/>
  <c r="P4121" i="11"/>
  <c r="P4120" i="11"/>
  <c r="P4119" i="11"/>
  <c r="P4118" i="11"/>
  <c r="P4117" i="11"/>
  <c r="P4116" i="11"/>
  <c r="P4115" i="11"/>
  <c r="P4114" i="11"/>
  <c r="P3638" i="11"/>
  <c r="P3637" i="11"/>
  <c r="P3636" i="11"/>
  <c r="P3635" i="11"/>
  <c r="P3634" i="11"/>
  <c r="P3633" i="11"/>
  <c r="P3632" i="11"/>
  <c r="P3631" i="11"/>
  <c r="P3630" i="11"/>
  <c r="P3629" i="11"/>
  <c r="P3628" i="11"/>
  <c r="P3627" i="11"/>
  <c r="P3626" i="11"/>
  <c r="P3625" i="11"/>
  <c r="P3624" i="11"/>
  <c r="P3623" i="11"/>
  <c r="P3622" i="11"/>
  <c r="P3621" i="11"/>
  <c r="P3620" i="11"/>
  <c r="P3618" i="11"/>
  <c r="P3617" i="11"/>
  <c r="P3616" i="11"/>
  <c r="P3615" i="11"/>
  <c r="P3614" i="11"/>
  <c r="P3613" i="11"/>
  <c r="P3612" i="11"/>
  <c r="P3611" i="11"/>
  <c r="P3610" i="11"/>
  <c r="P3609" i="11"/>
  <c r="P3608" i="11"/>
  <c r="P3607" i="11"/>
  <c r="P3606" i="11"/>
  <c r="P3605" i="11"/>
  <c r="P3604" i="11"/>
  <c r="P3603" i="11"/>
  <c r="P3602" i="11"/>
  <c r="P3600" i="11"/>
  <c r="P3599" i="11"/>
  <c r="P3598" i="11"/>
  <c r="P3597" i="11"/>
  <c r="P3595" i="11"/>
  <c r="P3593" i="11"/>
  <c r="P3592" i="11"/>
  <c r="P3591" i="11"/>
  <c r="P3590" i="11"/>
  <c r="P3589" i="11"/>
  <c r="P3588" i="11"/>
  <c r="P3587" i="11"/>
  <c r="P3586" i="11"/>
  <c r="P3585" i="11"/>
  <c r="P3584" i="11"/>
  <c r="P3583" i="11"/>
  <c r="P3582" i="11"/>
  <c r="P3581" i="11"/>
  <c r="P3580" i="11"/>
  <c r="P3579" i="11"/>
  <c r="P3578" i="11"/>
  <c r="P3577" i="11"/>
  <c r="P3576" i="11"/>
  <c r="P3575" i="11"/>
  <c r="P3574" i="11"/>
  <c r="P3573" i="11"/>
  <c r="P3571" i="11"/>
  <c r="P3570" i="11"/>
  <c r="P3569" i="11"/>
  <c r="P3568" i="11"/>
  <c r="P3567" i="11"/>
  <c r="P3566" i="11"/>
  <c r="P3565" i="11"/>
  <c r="P3562" i="11"/>
  <c r="P3561" i="11"/>
  <c r="P3560" i="11"/>
  <c r="P3559" i="11"/>
  <c r="P3558" i="11"/>
  <c r="P3557" i="11"/>
  <c r="P3556" i="11"/>
  <c r="P3555" i="11"/>
  <c r="P3554" i="11"/>
  <c r="P3553" i="11"/>
  <c r="P3552" i="11"/>
  <c r="P3551" i="11"/>
  <c r="P3550" i="11"/>
  <c r="P3549" i="11"/>
  <c r="P3391" i="11"/>
  <c r="P3390" i="11"/>
  <c r="P3389" i="11"/>
  <c r="P3388" i="11"/>
  <c r="P3387" i="11"/>
  <c r="P3386" i="11"/>
  <c r="P3385" i="11"/>
  <c r="P3384" i="11"/>
  <c r="P3383" i="11"/>
  <c r="P3382" i="11"/>
  <c r="P3381" i="11"/>
  <c r="P3380" i="11"/>
  <c r="P3379" i="11"/>
  <c r="P3378" i="11"/>
  <c r="P3377" i="11"/>
  <c r="P3376" i="11"/>
  <c r="P3375" i="11"/>
  <c r="P3374" i="11"/>
  <c r="P3373" i="11"/>
  <c r="P3372" i="11"/>
  <c r="P3371" i="11"/>
  <c r="P3370" i="11"/>
  <c r="P3369" i="11"/>
  <c r="P3344" i="11"/>
  <c r="P3343" i="11"/>
  <c r="P3342" i="11"/>
  <c r="P3341" i="11"/>
  <c r="P3340" i="11"/>
  <c r="P3339" i="11"/>
  <c r="P3338" i="11"/>
  <c r="P3337" i="11"/>
  <c r="P3336" i="11"/>
  <c r="P3335" i="11"/>
  <c r="P3334" i="11"/>
  <c r="P3333" i="11"/>
  <c r="P3332" i="11"/>
  <c r="P3331" i="11"/>
  <c r="P3330" i="11"/>
  <c r="P3329" i="11"/>
  <c r="P3324" i="11"/>
  <c r="P3323" i="11"/>
  <c r="P3322" i="11"/>
  <c r="P3321" i="11"/>
  <c r="P3316" i="11"/>
  <c r="P3315" i="11"/>
  <c r="P3314" i="11"/>
  <c r="P3313" i="11"/>
  <c r="P3312" i="11"/>
  <c r="P3311" i="11"/>
  <c r="P3310" i="11"/>
  <c r="P3309" i="11"/>
  <c r="P3307" i="11"/>
  <c r="P3306" i="11"/>
  <c r="P3305" i="11"/>
  <c r="P3212" i="11"/>
  <c r="P3211" i="11"/>
  <c r="P3210" i="11"/>
  <c r="P3209" i="11"/>
  <c r="P3208" i="11"/>
  <c r="P3207" i="11"/>
  <c r="P3206" i="11"/>
  <c r="P3205" i="11"/>
  <c r="P3204" i="11"/>
  <c r="P3203" i="11"/>
  <c r="P3202" i="11"/>
  <c r="P3201" i="11"/>
  <c r="P3200" i="11"/>
  <c r="P3199" i="11"/>
  <c r="P3198" i="11"/>
  <c r="P3197" i="11"/>
  <c r="P3196" i="11"/>
  <c r="P3195" i="11"/>
  <c r="P3194" i="11"/>
  <c r="P3193" i="11"/>
  <c r="P3192" i="11"/>
  <c r="P3191" i="11"/>
  <c r="P3190" i="11"/>
  <c r="P3189" i="11"/>
  <c r="P3187" i="11"/>
  <c r="P3146" i="11"/>
  <c r="P3145" i="11"/>
  <c r="P3144" i="11"/>
  <c r="P3143" i="11"/>
  <c r="P3142" i="11"/>
  <c r="P3141" i="11"/>
  <c r="P3140" i="11"/>
  <c r="P3139" i="11"/>
  <c r="P3138" i="11"/>
  <c r="P3137" i="11"/>
  <c r="P3136" i="11"/>
  <c r="P3135" i="11"/>
  <c r="P3134" i="11"/>
  <c r="P3133" i="11"/>
  <c r="P3132" i="11"/>
  <c r="P3129" i="11"/>
  <c r="P3128" i="11"/>
  <c r="P3104" i="11"/>
  <c r="P3103" i="11"/>
  <c r="P3102" i="11"/>
  <c r="P3101" i="11"/>
  <c r="P3100" i="11"/>
  <c r="P3099" i="11"/>
  <c r="P3098" i="11"/>
  <c r="P3097" i="11"/>
  <c r="P3096" i="11"/>
  <c r="P3095" i="11"/>
  <c r="P1957" i="11"/>
  <c r="P1956" i="11"/>
  <c r="P1955" i="11"/>
  <c r="P1954" i="11"/>
  <c r="P1953" i="11"/>
  <c r="P1952" i="11"/>
  <c r="P1951" i="11"/>
  <c r="P1950" i="11"/>
  <c r="P1949" i="11"/>
  <c r="P1948" i="11"/>
  <c r="P1947" i="11"/>
  <c r="P1946" i="11"/>
  <c r="P1945" i="11"/>
  <c r="P1944" i="11"/>
  <c r="P1943" i="11"/>
  <c r="P1942" i="11"/>
  <c r="P1941" i="11"/>
  <c r="P1940" i="11"/>
  <c r="P1939" i="11"/>
  <c r="P1938" i="11"/>
  <c r="P1936" i="11"/>
  <c r="P1935" i="11"/>
  <c r="P1934" i="11"/>
  <c r="P1933" i="11"/>
  <c r="P1932" i="11"/>
  <c r="P1931" i="11"/>
  <c r="P1925" i="11"/>
  <c r="P1924" i="11"/>
  <c r="P1923" i="11"/>
  <c r="P1922" i="11"/>
  <c r="P1921" i="11"/>
  <c r="P1920" i="11"/>
  <c r="P1919" i="11"/>
  <c r="P1918" i="11"/>
  <c r="P1917" i="11"/>
  <c r="P1916" i="11"/>
  <c r="P1915" i="11"/>
  <c r="P1914" i="11"/>
  <c r="P1913" i="11"/>
  <c r="P1910" i="11"/>
  <c r="P1908" i="11"/>
  <c r="P1907" i="11"/>
  <c r="P1906" i="11"/>
  <c r="P1905" i="11"/>
  <c r="P1904" i="11"/>
  <c r="P1903" i="11"/>
  <c r="P1902" i="11"/>
  <c r="P1901" i="11"/>
  <c r="P1900" i="11"/>
  <c r="P1899" i="11"/>
  <c r="P1898" i="11"/>
  <c r="P1897" i="11"/>
  <c r="P1896" i="11"/>
  <c r="P1895" i="11"/>
  <c r="P1894" i="11"/>
  <c r="P1893" i="11"/>
  <c r="P1892" i="11"/>
  <c r="P1891" i="11"/>
  <c r="P1890" i="11"/>
  <c r="P1889" i="11"/>
  <c r="P1888" i="11"/>
  <c r="P1887" i="11"/>
  <c r="P1886" i="11"/>
  <c r="P1885" i="11"/>
  <c r="P1884" i="11"/>
  <c r="P1883" i="11"/>
  <c r="P1882" i="11"/>
  <c r="P1881" i="11"/>
  <c r="P1880" i="11"/>
  <c r="P1879" i="11"/>
  <c r="P1878" i="11"/>
  <c r="P1877" i="11"/>
  <c r="P1876" i="11"/>
  <c r="P1875" i="11"/>
  <c r="P1874" i="11"/>
  <c r="P1873" i="11"/>
  <c r="P1872" i="11"/>
  <c r="P1871" i="11"/>
  <c r="P1870" i="11"/>
  <c r="P1869" i="11"/>
  <c r="P1868" i="11"/>
  <c r="P1867" i="11"/>
  <c r="P1866" i="11"/>
  <c r="P1865" i="11"/>
  <c r="P1864" i="11"/>
  <c r="P1863" i="11"/>
  <c r="P1862" i="11"/>
  <c r="P1861" i="11"/>
  <c r="P1859" i="11"/>
  <c r="P1858" i="11"/>
  <c r="P1857" i="11"/>
  <c r="P1856" i="11"/>
  <c r="P1855" i="11"/>
  <c r="P1854" i="11"/>
  <c r="P1853" i="11"/>
  <c r="P1852" i="11"/>
  <c r="P1850" i="11"/>
  <c r="P1849" i="11"/>
  <c r="P1848" i="11"/>
  <c r="P1847" i="11"/>
  <c r="P1846" i="11"/>
  <c r="P1845" i="11"/>
  <c r="P1844" i="11"/>
  <c r="P1843" i="11"/>
  <c r="P1842" i="11"/>
  <c r="P1841" i="11"/>
  <c r="P1840" i="11"/>
  <c r="P1839" i="11"/>
  <c r="P1838" i="11"/>
  <c r="P1837" i="11"/>
  <c r="P1836" i="11"/>
  <c r="P1835" i="11"/>
  <c r="P1834" i="11"/>
  <c r="P1833" i="11"/>
  <c r="P1832" i="11"/>
  <c r="P1831" i="11"/>
  <c r="P1830" i="11"/>
  <c r="P1829" i="11"/>
  <c r="P1828" i="11"/>
  <c r="P1827" i="11"/>
  <c r="P1826" i="11"/>
  <c r="P1825" i="11"/>
  <c r="P1824" i="11"/>
  <c r="P1823" i="11"/>
  <c r="P1822" i="11"/>
  <c r="P1821" i="11"/>
  <c r="P1820" i="11"/>
  <c r="P1819" i="11"/>
  <c r="P1818" i="11"/>
  <c r="P1817" i="11"/>
  <c r="P1816" i="11"/>
  <c r="P1815" i="11"/>
  <c r="P1814" i="11"/>
  <c r="P1813" i="11"/>
  <c r="P1812" i="11"/>
  <c r="P1811" i="11"/>
  <c r="P1810" i="11"/>
  <c r="P1809" i="11"/>
  <c r="P1808" i="11"/>
  <c r="P1807" i="11"/>
  <c r="P1806" i="11"/>
  <c r="P1805" i="11"/>
  <c r="P1804" i="11"/>
  <c r="P1803" i="11"/>
  <c r="P1802" i="11"/>
  <c r="P1801" i="11"/>
  <c r="P1800" i="11"/>
  <c r="P1799" i="11"/>
  <c r="P1798" i="11"/>
  <c r="P1797" i="11"/>
  <c r="P1796" i="11"/>
  <c r="P1795" i="11"/>
  <c r="P1794" i="11"/>
  <c r="P1793" i="11"/>
  <c r="P1792" i="11"/>
  <c r="P1791" i="11"/>
  <c r="P1790" i="11"/>
  <c r="P1789" i="11"/>
  <c r="P1788" i="11"/>
  <c r="P1787" i="11"/>
  <c r="P1786" i="11"/>
  <c r="P1785" i="11"/>
  <c r="P1784" i="11"/>
  <c r="P1783" i="11"/>
  <c r="P1779" i="11"/>
  <c r="P1778" i="11"/>
  <c r="P1777" i="11"/>
  <c r="P1776" i="11"/>
  <c r="P1775" i="11"/>
  <c r="P1774" i="11"/>
  <c r="P1773" i="11"/>
  <c r="P1772" i="11"/>
  <c r="P1771" i="11"/>
  <c r="P1770" i="11"/>
  <c r="P1769" i="11"/>
  <c r="P1768" i="11"/>
  <c r="P1767" i="11"/>
  <c r="P1766" i="11"/>
  <c r="P1765" i="11"/>
  <c r="P1762" i="11"/>
  <c r="P1761" i="11"/>
  <c r="P1760" i="11"/>
  <c r="P1759" i="11"/>
  <c r="P1758" i="11"/>
  <c r="P1757" i="11"/>
  <c r="P1756" i="11"/>
  <c r="P1755" i="11"/>
  <c r="P1754" i="11"/>
  <c r="P1753" i="11"/>
  <c r="P1752" i="11"/>
  <c r="P1751" i="11"/>
  <c r="P1750" i="11"/>
  <c r="P1749" i="11"/>
  <c r="P1748" i="11"/>
  <c r="P1747" i="11"/>
  <c r="P1746" i="11"/>
  <c r="P1735" i="11"/>
  <c r="P173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2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16" i="11"/>
  <c r="P15" i="11"/>
  <c r="P14" i="11"/>
  <c r="P13" i="11"/>
  <c r="P12" i="11"/>
  <c r="P11" i="11"/>
  <c r="P10" i="11"/>
  <c r="P9" i="11"/>
  <c r="P8" i="11"/>
  <c r="P7" i="11"/>
  <c r="P6" i="11"/>
  <c r="P5" i="11"/>
  <c r="P4" i="11"/>
  <c r="P3" i="11"/>
  <c r="O6615" i="11" l="1"/>
  <c r="P6614" i="11"/>
  <c r="P6613" i="11"/>
  <c r="P6615" i="11" l="1"/>
  <c r="O6611" i="11" l="1"/>
  <c r="D4" i="7" l="1"/>
  <c r="C115" i="7" l="1"/>
  <c r="C107" i="7"/>
  <c r="C13" i="13" l="1"/>
  <c r="C28" i="7"/>
  <c r="C105" i="7" l="1"/>
  <c r="C37" i="13"/>
  <c r="C113" i="7"/>
  <c r="C38" i="13"/>
  <c r="C24" i="13"/>
  <c r="C15" i="13"/>
  <c r="C25" i="13"/>
  <c r="C26" i="13"/>
  <c r="C32" i="13"/>
  <c r="C36" i="7"/>
  <c r="C48" i="7"/>
  <c r="C91" i="7"/>
  <c r="C103" i="7"/>
  <c r="C26" i="7"/>
  <c r="C21" i="13" l="1"/>
  <c r="C101" i="7"/>
  <c r="C35" i="13"/>
  <c r="C23" i="13"/>
  <c r="C114" i="7"/>
  <c r="D38" i="13"/>
  <c r="G38" i="13" s="1"/>
  <c r="C27" i="13"/>
  <c r="C30" i="7"/>
  <c r="C89" i="7"/>
  <c r="C46" i="7"/>
  <c r="C34" i="7"/>
  <c r="C106" i="7" l="1"/>
  <c r="D37" i="13"/>
  <c r="G37" i="13" s="1"/>
  <c r="C12" i="13"/>
  <c r="C9" i="13"/>
  <c r="C33" i="13"/>
  <c r="C95" i="7"/>
  <c r="C93" i="7"/>
  <c r="C12" i="7"/>
  <c r="C24" i="7"/>
  <c r="C22" i="13" l="1"/>
  <c r="C14" i="13"/>
  <c r="C99" i="7"/>
  <c r="C97" i="7"/>
  <c r="C10" i="7"/>
  <c r="C22" i="7"/>
  <c r="C102" i="7" l="1"/>
  <c r="D35" i="13"/>
  <c r="G35" i="13" s="1"/>
  <c r="C17" i="13"/>
  <c r="D13" i="13"/>
  <c r="G13" i="13" s="1"/>
  <c r="C27" i="7"/>
  <c r="C90" i="7"/>
  <c r="C44" i="7"/>
  <c r="C47" i="7" l="1"/>
  <c r="C42" i="7"/>
  <c r="E25" i="13"/>
  <c r="E21" i="13"/>
  <c r="D32" i="13" l="1"/>
  <c r="G32" i="13" s="1"/>
  <c r="D18" i="13"/>
  <c r="G18" i="13" s="1"/>
  <c r="D24" i="13"/>
  <c r="D25" i="13"/>
  <c r="C71" i="7"/>
  <c r="E23" i="13"/>
  <c r="C111" i="7" l="1"/>
  <c r="D12" i="13"/>
  <c r="G12" i="13" s="1"/>
  <c r="C19" i="13"/>
  <c r="F24" i="13"/>
  <c r="G24" i="13" s="1"/>
  <c r="C35" i="7"/>
  <c r="C59" i="7"/>
  <c r="C23" i="7"/>
  <c r="C36" i="13"/>
  <c r="C52" i="7"/>
  <c r="D21" i="13" l="1"/>
  <c r="F21" i="13"/>
  <c r="D23" i="13"/>
  <c r="F25" i="13"/>
  <c r="G25" i="13" s="1"/>
  <c r="D33" i="13"/>
  <c r="C94" i="7"/>
  <c r="C58" i="7"/>
  <c r="C109" i="7"/>
  <c r="C70" i="7"/>
  <c r="C72" i="7"/>
  <c r="C50" i="7"/>
  <c r="C75" i="7"/>
  <c r="G21" i="13" l="1"/>
  <c r="D15" i="13"/>
  <c r="G15" i="13" s="1"/>
  <c r="D22" i="13"/>
  <c r="C20" i="13"/>
  <c r="C60" i="7"/>
  <c r="G33" i="13"/>
  <c r="C76" i="7"/>
  <c r="C74" i="7"/>
  <c r="C56" i="7"/>
  <c r="C110" i="7" l="1"/>
  <c r="D36" i="13"/>
  <c r="G36" i="13" s="1"/>
  <c r="F22" i="13"/>
  <c r="G22" i="13" s="1"/>
  <c r="C10" i="13"/>
  <c r="F23" i="13"/>
  <c r="G23" i="13" s="1"/>
  <c r="C67" i="7"/>
  <c r="C63" i="7"/>
  <c r="C54" i="7"/>
  <c r="C16" i="7"/>
  <c r="G15" i="7" s="1"/>
  <c r="E27" i="13"/>
  <c r="E26" i="13"/>
  <c r="D26" i="13" l="1"/>
  <c r="D34" i="13"/>
  <c r="C64" i="7"/>
  <c r="C62" i="7"/>
  <c r="C66" i="7"/>
  <c r="C68" i="7"/>
  <c r="C14" i="7"/>
  <c r="F26" i="13" l="1"/>
  <c r="G26" i="13" s="1"/>
  <c r="D19" i="13"/>
  <c r="G19" i="13" s="1"/>
  <c r="C16" i="13"/>
  <c r="C83" i="7"/>
  <c r="C79" i="7"/>
  <c r="C51" i="7"/>
  <c r="C98" i="7"/>
  <c r="C40" i="7"/>
  <c r="F27" i="13" l="1"/>
  <c r="D27" i="13"/>
  <c r="C78" i="7"/>
  <c r="C38" i="7"/>
  <c r="G27" i="13" l="1"/>
  <c r="C82" i="7"/>
  <c r="E82" i="7" s="1"/>
  <c r="C84" i="7"/>
  <c r="D14" i="13" l="1"/>
  <c r="G14" i="13" s="1"/>
  <c r="C31" i="7"/>
  <c r="D20" i="13" l="1"/>
  <c r="G20" i="13" s="1"/>
  <c r="C55" i="7"/>
  <c r="D52" i="7" l="1"/>
  <c r="D36" i="7"/>
  <c r="D80" i="7"/>
  <c r="C43" i="7" l="1"/>
  <c r="D84" i="7"/>
  <c r="D17" i="13" l="1"/>
  <c r="G17" i="13" s="1"/>
  <c r="C11" i="13"/>
  <c r="C18" i="7"/>
  <c r="G83" i="7" l="1"/>
  <c r="D10" i="13" l="1"/>
  <c r="G10" i="13" s="1"/>
  <c r="C15" i="7"/>
  <c r="G82" i="7"/>
  <c r="D16" i="13" l="1"/>
  <c r="G16" i="13" s="1"/>
  <c r="C39" i="7"/>
  <c r="D9" i="13" l="1"/>
  <c r="G9" i="13" s="1"/>
  <c r="C8" i="13"/>
  <c r="C11" i="7"/>
  <c r="C4" i="7"/>
  <c r="E109" i="7"/>
  <c r="C2" i="7" l="1"/>
  <c r="G3" i="7" l="1"/>
  <c r="E97" i="7" l="1"/>
  <c r="D11" i="13" l="1"/>
  <c r="G11" i="13" s="1"/>
  <c r="C19" i="7"/>
  <c r="E93" i="7"/>
  <c r="C86" i="7" l="1"/>
  <c r="E89" i="7" l="1"/>
  <c r="E105" i="7"/>
  <c r="E101" i="7"/>
  <c r="E113" i="7"/>
  <c r="E118" i="7" l="1"/>
  <c r="D115" i="7"/>
  <c r="D111" i="7"/>
  <c r="D107" i="7"/>
  <c r="G106" i="7" s="1"/>
  <c r="D103" i="7"/>
  <c r="D99" i="7"/>
  <c r="J99" i="7" s="1"/>
  <c r="G99" i="7" s="1"/>
  <c r="D95" i="7"/>
  <c r="D91" i="7"/>
  <c r="G114" i="7"/>
  <c r="G113" i="7"/>
  <c r="G98" i="7" l="1"/>
  <c r="J91" i="7"/>
  <c r="G91" i="7" s="1"/>
  <c r="G110" i="7"/>
  <c r="J95" i="7"/>
  <c r="G95" i="7" s="1"/>
  <c r="G94" i="7"/>
  <c r="J103" i="7"/>
  <c r="G103" i="7" s="1"/>
  <c r="G102" i="7"/>
  <c r="G90" i="7"/>
  <c r="G109" i="7" l="1"/>
  <c r="D20" i="7" l="1"/>
  <c r="G19" i="7" s="1"/>
  <c r="D76" i="7"/>
  <c r="D72" i="7"/>
  <c r="D68" i="7"/>
  <c r="D64" i="7"/>
  <c r="D60" i="7"/>
  <c r="D56" i="7"/>
  <c r="D48" i="7"/>
  <c r="D44" i="7"/>
  <c r="D40" i="7"/>
  <c r="D32" i="7"/>
  <c r="D28" i="7"/>
  <c r="D24" i="7"/>
  <c r="D16" i="7"/>
  <c r="D12" i="7"/>
  <c r="D8" i="7"/>
  <c r="G105" i="7" l="1"/>
  <c r="G97" i="7"/>
  <c r="G93" i="7"/>
  <c r="G101" i="7"/>
  <c r="E38" i="7"/>
  <c r="G51" i="7"/>
  <c r="G43" i="7"/>
  <c r="G39" i="7"/>
  <c r="G27" i="7"/>
  <c r="G11" i="7"/>
  <c r="G79" i="7"/>
  <c r="E18" i="7"/>
  <c r="G6" i="7"/>
  <c r="G54" i="7"/>
  <c r="G47" i="7"/>
  <c r="G50" i="7"/>
  <c r="G18" i="7"/>
  <c r="G67" i="7"/>
  <c r="E22" i="7"/>
  <c r="G55" i="7"/>
  <c r="E50" i="7"/>
  <c r="E54" i="7"/>
  <c r="G34" i="7"/>
  <c r="E34" i="7"/>
  <c r="E14" i="7"/>
  <c r="G14" i="7"/>
  <c r="G22" i="7"/>
  <c r="G71" i="7"/>
  <c r="G31" i="7"/>
  <c r="E6" i="7"/>
  <c r="G35" i="7"/>
  <c r="G7" i="7"/>
  <c r="G23" i="7"/>
  <c r="E26" i="7"/>
  <c r="G26" i="7"/>
  <c r="G46" i="7"/>
  <c r="E46" i="7"/>
  <c r="G59" i="7"/>
  <c r="G38" i="7"/>
  <c r="G89" i="7" l="1"/>
  <c r="G78" i="7"/>
  <c r="G75" i="7"/>
  <c r="G70" i="7"/>
  <c r="G58" i="7"/>
  <c r="G66" i="7"/>
  <c r="G74" i="7"/>
  <c r="G63" i="7"/>
  <c r="E74" i="7"/>
  <c r="E78" i="7" l="1"/>
  <c r="E58" i="7"/>
  <c r="E66" i="7"/>
  <c r="E70" i="7"/>
  <c r="G62" i="7"/>
  <c r="E62" i="7"/>
  <c r="E10" i="7" l="1"/>
  <c r="G10" i="7"/>
  <c r="E30" i="7" l="1"/>
  <c r="G30" i="7"/>
  <c r="E42" i="7" l="1"/>
  <c r="G42" i="7"/>
  <c r="D8" i="13" l="1"/>
  <c r="G8" i="13" s="1"/>
  <c r="C3" i="7" l="1"/>
  <c r="E2" i="7" s="1"/>
  <c r="E86" i="7" s="1"/>
  <c r="G30" i="13" l="1"/>
  <c r="C87" i="7"/>
  <c r="G2" i="7"/>
  <c r="H1" i="7" s="1"/>
  <c r="C34" i="13" l="1"/>
  <c r="G34" i="13" s="1"/>
  <c r="G40" i="13" s="1"/>
  <c r="G42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tc={65C24143-7783-4264-A976-DE833166149F}</author>
    <author>tc={5E4C6E9F-30A6-4A3D-8268-466774334F50}</author>
    <author>tc={3B130F2E-9968-47CC-B1B1-700753438DEF}</author>
    <author>tc={5D2D1CE5-098A-4A4C-8A24-F5C7F7A9DF7E}</author>
  </authors>
  <commentList>
    <comment ref="M509" authorId="0" shapeId="0" xr:uid="{65C24143-7783-4264-A976-DE833166149F}">
      <text>
        <t>[Threaded comment]
Your version of Excel allows you to read this threaded comment; however, any edits to it will get removed if the file is opened in a newer version of Excel. Learn more: https://go.microsoft.com/fwlink/?linkid=870924
Comment:
    $533,881 per HR schedule</t>
      </text>
    </comment>
    <comment ref="M510" authorId="1" shapeId="0" xr:uid="{5E4C6E9F-30A6-4A3D-8268-466774334F50}">
      <text>
        <t>[Threaded comment]
Your version of Excel allows you to read this threaded comment; however, any edits to it will get removed if the file is opened in a newer version of Excel. Learn more: https://go.microsoft.com/fwlink/?linkid=870924
Comment:
    $102k for allocation of admin services
$1.17M for updated Recorder ISF charges</t>
      </text>
    </comment>
    <comment ref="M512" authorId="2" shapeId="0" xr:uid="{3B130F2E-9968-47CC-B1B1-700753438DEF}">
      <text>
        <t>[Threaded comment]
Your version of Excel allows you to read this threaded comment; however, any edits to it will get removed if the file is opened in a newer version of Excel. Learn more: https://go.microsoft.com/fwlink/?linkid=870924
Comment:
    $114k for estimated employee materials, supplies, and other costs. 
$100k for capital equipment/projects</t>
      </text>
    </comment>
    <comment ref="M733" authorId="3" shapeId="0" xr:uid="{5D2D1CE5-098A-4A4C-8A24-F5C7F7A9DF7E}">
      <text>
        <t>[Threaded comment]
Your version of Excel allows you to read this threaded comment; however, any edits to it will get removed if the file is opened in a newer version of Excel. Learn more: https://go.microsoft.com/fwlink/?linkid=870924
Comment:
    $122,847 for 2 IT programmers per HR for Recorder's department increase</t>
      </text>
    </comment>
  </commentList>
</comments>
</file>

<file path=xl/sharedStrings.xml><?xml version="1.0" encoding="utf-8"?>
<sst xmlns="http://schemas.openxmlformats.org/spreadsheetml/2006/main" count="118386" uniqueCount="12031">
  <si>
    <t>Utah County</t>
  </si>
  <si>
    <t>Budget Summary</t>
  </si>
  <si>
    <t>Fund</t>
  </si>
  <si>
    <t>Revenues</t>
  </si>
  <si>
    <t>Expenditures</t>
  </si>
  <si>
    <t>Non-Operating Funding</t>
  </si>
  <si>
    <t>Cash Funding Requirement</t>
  </si>
  <si>
    <t>Net</t>
  </si>
  <si>
    <t>Additional Requests Included in Budget</t>
  </si>
  <si>
    <t>Additional Requests Excluded from Budget</t>
  </si>
  <si>
    <t>100 - General Fund</t>
  </si>
  <si>
    <t>230 - Health Department</t>
  </si>
  <si>
    <t>247 - Transportation Projects</t>
  </si>
  <si>
    <t>248 - Grants / Outside Projects</t>
  </si>
  <si>
    <t>250 - Children's Justice Center</t>
  </si>
  <si>
    <t>273 - Inmate Benefit</t>
  </si>
  <si>
    <t>274 - Law Enforcement Contract City</t>
  </si>
  <si>
    <t>280 - TRT / UVCVB</t>
  </si>
  <si>
    <t>281 - TRCC Taxes</t>
  </si>
  <si>
    <t>290 - Assessing &amp; Collecting Fund</t>
  </si>
  <si>
    <t>390 - General Oblig Debt Serv Fund</t>
  </si>
  <si>
    <t>391 - Revenue Bond Debt Serv Fund</t>
  </si>
  <si>
    <t>400 - Capital Projects</t>
  </si>
  <si>
    <t>610 - Motor Pool</t>
  </si>
  <si>
    <t>620 - Jail Food Services</t>
  </si>
  <si>
    <t>630 - Building Maintenance</t>
  </si>
  <si>
    <t>640 - Telephone Services</t>
  </si>
  <si>
    <t>650 - Radio/Communications</t>
  </si>
  <si>
    <t>670 - Information Systems</t>
  </si>
  <si>
    <t>680 - Administrative Services</t>
  </si>
  <si>
    <t>720 - Payroll Revolving Fund</t>
  </si>
  <si>
    <t>Total</t>
  </si>
  <si>
    <t>241 - Special Service Area 6</t>
  </si>
  <si>
    <t>242 - Special Service Area 7</t>
  </si>
  <si>
    <t>243 - Special Service Area 8</t>
  </si>
  <si>
    <t>244 - Special Service Area 9</t>
  </si>
  <si>
    <t>246 - Soldier Summit Water SSD</t>
  </si>
  <si>
    <t>245 - Utah Valley Road SSD</t>
  </si>
  <si>
    <t>220 - Municipal Building Authority</t>
  </si>
  <si>
    <t>Total Service Areas</t>
  </si>
  <si>
    <t>Total All Funds</t>
  </si>
  <si>
    <t>Type</t>
  </si>
  <si>
    <t>Beg</t>
  </si>
  <si>
    <t>Fund Balance</t>
  </si>
  <si>
    <t>Out of Bal</t>
  </si>
  <si>
    <t>Test</t>
  </si>
  <si>
    <t>errors solved</t>
  </si>
  <si>
    <t>R</t>
  </si>
  <si>
    <t>Rev = Exp</t>
  </si>
  <si>
    <t>E</t>
  </si>
  <si>
    <t>Fund Bal</t>
  </si>
  <si>
    <t>FB</t>
  </si>
  <si>
    <t>(restrict if unavailable)</t>
  </si>
  <si>
    <t>(restrict if unavailable) adding $11 million at end of 2020; not utilizing any funds in 2020.</t>
  </si>
  <si>
    <t>contribution $5 million in 2020</t>
  </si>
  <si>
    <t>1 Yr Rsrv</t>
  </si>
  <si>
    <t>Projected amount over/(under) one year property taxes in reserve</t>
  </si>
  <si>
    <t>[manual]</t>
  </si>
  <si>
    <t>UTAH COUNTY</t>
  </si>
  <si>
    <t>FISCAL YEAR 2022</t>
  </si>
  <si>
    <t>ACTUAL</t>
  </si>
  <si>
    <t>BUDGET</t>
  </si>
  <si>
    <t>AMENDMENT #1</t>
  </si>
  <si>
    <t>Adjustment #1</t>
  </si>
  <si>
    <t>AMENDMENT #2</t>
  </si>
  <si>
    <t>Adjustment #2</t>
  </si>
  <si>
    <t>AMENDMENT #3</t>
  </si>
  <si>
    <t>Mid-Yr Adj.</t>
  </si>
  <si>
    <t>ADJ TO</t>
  </si>
  <si>
    <t>Fund Code</t>
  </si>
  <si>
    <t>Dept. Code</t>
  </si>
  <si>
    <t>ADOPTED</t>
  </si>
  <si>
    <t>APPROVED</t>
  </si>
  <si>
    <t>Approved</t>
  </si>
  <si>
    <t>AMENDED</t>
  </si>
  <si>
    <t>ESTIMATED</t>
  </si>
  <si>
    <t>TENTATIVE</t>
  </si>
  <si>
    <t>FINAL</t>
  </si>
  <si>
    <t>GENERAL FUND (100)</t>
  </si>
  <si>
    <t>Revenues:</t>
  </si>
  <si>
    <t>31XXX-1000</t>
  </si>
  <si>
    <t>PROPERTY TAXES</t>
  </si>
  <si>
    <t>31300</t>
  </si>
  <si>
    <t>LOCAL OPTION SALES TAX</t>
  </si>
  <si>
    <t>31350</t>
  </si>
  <si>
    <t>COUNTY OPTION SALES TAX</t>
  </si>
  <si>
    <t>31420</t>
  </si>
  <si>
    <t>FRANCHISE TAXES</t>
  </si>
  <si>
    <t>32220</t>
  </si>
  <si>
    <t>MARRIAGE LICENSES</t>
  </si>
  <si>
    <t>33160</t>
  </si>
  <si>
    <t>EXTENSION GRANTS</t>
  </si>
  <si>
    <t>33280</t>
  </si>
  <si>
    <t>SHERIFF CORRECTIONS ALCOHOL FUNDS</t>
  </si>
  <si>
    <t>33300</t>
  </si>
  <si>
    <t>FEDERAL PAYMENT IN LIEU</t>
  </si>
  <si>
    <t>33402</t>
  </si>
  <si>
    <t>SURVEYOR GRANT</t>
  </si>
  <si>
    <t>MOSQUITO ABATEMENT</t>
  </si>
  <si>
    <t>34110</t>
  </si>
  <si>
    <t>JUSTICE COURT FEES</t>
  </si>
  <si>
    <t>34111</t>
  </si>
  <si>
    <t>ATTORNEY FEES (PROSECUTION)</t>
  </si>
  <si>
    <t>34120</t>
  </si>
  <si>
    <t>RECORDER FEES</t>
  </si>
  <si>
    <t>34120-2000</t>
  </si>
  <si>
    <t>MICROFILM RECORDS FEES</t>
  </si>
  <si>
    <t>34150</t>
  </si>
  <si>
    <t>MAPPING FEES</t>
  </si>
  <si>
    <t>34160-1000</t>
  </si>
  <si>
    <t>AUDITOR MISC FEES</t>
  </si>
  <si>
    <t>34160-2000</t>
  </si>
  <si>
    <t>CLERK SERVICES FEES</t>
  </si>
  <si>
    <t>34160-3000</t>
  </si>
  <si>
    <t>CLERK PASSPORT FEES</t>
  </si>
  <si>
    <t>34160-4000</t>
  </si>
  <si>
    <t>CLERK ELECTION FEES</t>
  </si>
  <si>
    <t>34190</t>
  </si>
  <si>
    <t>COMMISSION FEES</t>
  </si>
  <si>
    <t>34191</t>
  </si>
  <si>
    <t>HR FEES</t>
  </si>
  <si>
    <t>34192</t>
  </si>
  <si>
    <t>ATTORNEY FEES (CIVIL)</t>
  </si>
  <si>
    <t>342XX</t>
  </si>
  <si>
    <t>SHERIFF ENFORCEMENT FEES</t>
  </si>
  <si>
    <t>343XX</t>
  </si>
  <si>
    <t>SHERIFF CORRECTIONS FEES</t>
  </si>
  <si>
    <t>34409</t>
  </si>
  <si>
    <t>PW/ENGINEERING FEES</t>
  </si>
  <si>
    <t>34410</t>
  </si>
  <si>
    <t>PW CHARGES FOR SERVICES</t>
  </si>
  <si>
    <t>34451</t>
  </si>
  <si>
    <t>SURVEYOR FEES</t>
  </si>
  <si>
    <t>35101</t>
  </si>
  <si>
    <t>OTHER FINES</t>
  </si>
  <si>
    <t>35102</t>
  </si>
  <si>
    <t>JUSTICE COURT FINES</t>
  </si>
  <si>
    <t>35103</t>
  </si>
  <si>
    <t>INCARCERATION SURCHARGE</t>
  </si>
  <si>
    <t>36XXX</t>
  </si>
  <si>
    <t>MISCELLANEOUS REVENUE</t>
  </si>
  <si>
    <t>38100-241</t>
  </si>
  <si>
    <t>38100</t>
  </si>
  <si>
    <t>TRANSFER FROM FD 210 (DDAPT)</t>
  </si>
  <si>
    <t>38100-248</t>
  </si>
  <si>
    <t>TRANSFER FROM FD 248 (OUTSIDE GRANTS / FIRE)</t>
  </si>
  <si>
    <t>3870X</t>
  </si>
  <si>
    <t>OUTSIDE DONATIONS</t>
  </si>
  <si>
    <t>38900</t>
  </si>
  <si>
    <t>APPROPRIATED UNDESIGNATED FUND BALANCE</t>
  </si>
  <si>
    <t>Total Revenues:</t>
  </si>
  <si>
    <t>GENERAL FUND (100), continued</t>
  </si>
  <si>
    <t>Expenditures:</t>
  </si>
  <si>
    <t>41110</t>
  </si>
  <si>
    <t>COMMISSION</t>
  </si>
  <si>
    <t>41110-1XXX</t>
  </si>
  <si>
    <t xml:space="preserve">   Personnel</t>
  </si>
  <si>
    <t>41110-ISF</t>
  </si>
  <si>
    <t xml:space="preserve">   Charges from Internal Service Funds</t>
  </si>
  <si>
    <t>41110-Captial</t>
  </si>
  <si>
    <t xml:space="preserve">   Capital Equipment</t>
  </si>
  <si>
    <t xml:space="preserve">   Other Materials, Supplies, Services</t>
  </si>
  <si>
    <t>41220</t>
  </si>
  <si>
    <t>JUSTICE COURT</t>
  </si>
  <si>
    <t>41220-1XXX</t>
  </si>
  <si>
    <t>41220-ISF</t>
  </si>
  <si>
    <t>41220-Captial</t>
  </si>
  <si>
    <t>41340</t>
  </si>
  <si>
    <t>HUMAN RESOURCES</t>
  </si>
  <si>
    <t>41340-1XXX</t>
  </si>
  <si>
    <t>41340-ISF</t>
  </si>
  <si>
    <t>41340-Captial</t>
  </si>
  <si>
    <t>41362</t>
  </si>
  <si>
    <t>GIS &amp; MAPPING</t>
  </si>
  <si>
    <t>41362-1XXX</t>
  </si>
  <si>
    <t>41362-ISF</t>
  </si>
  <si>
    <t>41362-Captial</t>
  </si>
  <si>
    <t>41370</t>
  </si>
  <si>
    <t>RECORDS MANAGEMENT</t>
  </si>
  <si>
    <t>41370-1XXX</t>
  </si>
  <si>
    <t>41370-ISF</t>
  </si>
  <si>
    <t>41370-Captial</t>
  </si>
  <si>
    <t>41410</t>
  </si>
  <si>
    <t>AUDITOR</t>
  </si>
  <si>
    <t>41410-1XXX</t>
  </si>
  <si>
    <t>41410-ISF</t>
  </si>
  <si>
    <t>41410-Captial</t>
  </si>
  <si>
    <t>41412</t>
  </si>
  <si>
    <t>CLERK</t>
  </si>
  <si>
    <t>41412-1XXX</t>
  </si>
  <si>
    <t>41412-ISF</t>
  </si>
  <si>
    <t>41412-Captial</t>
  </si>
  <si>
    <t>4145X</t>
  </si>
  <si>
    <t>ATTORNEY</t>
  </si>
  <si>
    <t>4145X-1XXX</t>
  </si>
  <si>
    <t>4145X-ISF</t>
  </si>
  <si>
    <t>4145X-Captial</t>
  </si>
  <si>
    <t>41452</t>
  </si>
  <si>
    <t>ATTORNEY - CIVIL</t>
  </si>
  <si>
    <t>41452-1XXX</t>
  </si>
  <si>
    <t>41452-ISF</t>
  </si>
  <si>
    <t>41452-Captial</t>
  </si>
  <si>
    <t>ATTORNEY - COMMUNITY OUTREACH</t>
  </si>
  <si>
    <t>41454-1XXX</t>
  </si>
  <si>
    <t>41454-ISF</t>
  </si>
  <si>
    <t>41454-Captial</t>
  </si>
  <si>
    <t>41500</t>
  </si>
  <si>
    <t>NON DEPARTMENTAL</t>
  </si>
  <si>
    <t>41500-1XXX</t>
  </si>
  <si>
    <t>41500-Captial</t>
  </si>
  <si>
    <t>41550</t>
  </si>
  <si>
    <t>INTERAGENCY ALLOCATION</t>
  </si>
  <si>
    <t>41700</t>
  </si>
  <si>
    <t>ELECTIONS</t>
  </si>
  <si>
    <t>41700-1XXX</t>
  </si>
  <si>
    <t>41700-ISF</t>
  </si>
  <si>
    <t>41700-Captial</t>
  </si>
  <si>
    <t>421XX/42530</t>
  </si>
  <si>
    <t>SHERIFF / ENFORCEMENT</t>
  </si>
  <si>
    <t>421XX/42530-1XXX</t>
  </si>
  <si>
    <t xml:space="preserve">   Personnel (excluding overtime)</t>
  </si>
  <si>
    <t>421XX/42530-Overtime</t>
  </si>
  <si>
    <t xml:space="preserve">   Overtime</t>
  </si>
  <si>
    <t>421XX/42530-ISF</t>
  </si>
  <si>
    <t>421XX/42530-Captial</t>
  </si>
  <si>
    <t>422XX</t>
  </si>
  <si>
    <t>SHERIFF / WILDLAND FIRE</t>
  </si>
  <si>
    <t>422XX-1XXX</t>
  </si>
  <si>
    <t>422XX-Overtime</t>
  </si>
  <si>
    <t>422XX-ISF</t>
  </si>
  <si>
    <t>422XX-Captial</t>
  </si>
  <si>
    <t>423XX</t>
  </si>
  <si>
    <t>SHERIFF / CORRECTIONS</t>
  </si>
  <si>
    <t>423XX-1XXX</t>
  </si>
  <si>
    <t>423XX-Overtime</t>
  </si>
  <si>
    <t>423XX-ISF</t>
  </si>
  <si>
    <t>423XX-Captial</t>
  </si>
  <si>
    <t>423XX-Med</t>
  </si>
  <si>
    <t xml:space="preserve">   Medical Supplies/Services</t>
  </si>
  <si>
    <t>43140</t>
  </si>
  <si>
    <t>HEALTH / MOSQUITO ABATEMENT</t>
  </si>
  <si>
    <t>43140-1XXX</t>
  </si>
  <si>
    <t>43140-ISF</t>
  </si>
  <si>
    <t>43140-Captial</t>
  </si>
  <si>
    <t>43900</t>
  </si>
  <si>
    <t>PUBLIC AID (INDIGENT BURIALS)</t>
  </si>
  <si>
    <t>43900-ISF</t>
  </si>
  <si>
    <t>44110</t>
  </si>
  <si>
    <t>PUBLIC WORKS / ADMINISTRATION</t>
  </si>
  <si>
    <t>44110-1XXX</t>
  </si>
  <si>
    <t>44110-ISF</t>
  </si>
  <si>
    <t>44110-Captial</t>
  </si>
  <si>
    <t>44500</t>
  </si>
  <si>
    <t>PUBLIC WORKS / ENGINEERING</t>
  </si>
  <si>
    <t>44500-1XXX</t>
  </si>
  <si>
    <t>44500-ISF</t>
  </si>
  <si>
    <t>44500-Captial</t>
  </si>
  <si>
    <t>44550</t>
  </si>
  <si>
    <t>SURVEYOR</t>
  </si>
  <si>
    <t>44550-1XXX</t>
  </si>
  <si>
    <t>44550-ISF</t>
  </si>
  <si>
    <t>44550-Capital</t>
  </si>
  <si>
    <t>45622</t>
  </si>
  <si>
    <t>UTAH COUNTY FAIR</t>
  </si>
  <si>
    <t>45622-1XXX</t>
  </si>
  <si>
    <t>45910</t>
  </si>
  <si>
    <t>EXTENSION</t>
  </si>
  <si>
    <t>45910-1XXX</t>
  </si>
  <si>
    <t>45910-ISF</t>
  </si>
  <si>
    <t>45910-Captial</t>
  </si>
  <si>
    <t>45920</t>
  </si>
  <si>
    <t>AGRICULTURE</t>
  </si>
  <si>
    <t>45920-ISF</t>
  </si>
  <si>
    <t>48300-9100-210</t>
  </si>
  <si>
    <t>48300-9100</t>
  </si>
  <si>
    <t>TRANSFER TO FD 210 (DDAPT)</t>
  </si>
  <si>
    <t>48300-9100-220</t>
  </si>
  <si>
    <t>TRANSFER TO FD 220 (MUNICIPAL BLDG AUTHORITY)</t>
  </si>
  <si>
    <t>48300-9100-230</t>
  </si>
  <si>
    <t>TRANSFER TO FD 230 (HEALTH DEPT)</t>
  </si>
  <si>
    <t>48300-9100-250</t>
  </si>
  <si>
    <t>TRANSFER TO FD 250 (CHILDREN'S JUSTICE)</t>
  </si>
  <si>
    <t>48300-9100-274</t>
  </si>
  <si>
    <t>TRANSFER TO FD 274 (CONTRACT LAW ENFORCE)</t>
  </si>
  <si>
    <t>48300-9100-290</t>
  </si>
  <si>
    <t>TRANSFER TO FD 290 (ASSESSING &amp; COLLECTING)</t>
  </si>
  <si>
    <t>48300-9100-391</t>
  </si>
  <si>
    <t>TRANSFER TO FD 391 (REVENUE BOND DEBT SERV)</t>
  </si>
  <si>
    <t>48300-9100-400</t>
  </si>
  <si>
    <t>TRANSFER TO FD 400 (CAPITAL PROJECTS)</t>
  </si>
  <si>
    <t>48300-9100-680</t>
  </si>
  <si>
    <t>TRANSFER TO FD 680 (ADMINISTRATIVE SERVICES)</t>
  </si>
  <si>
    <t>48300-9200</t>
  </si>
  <si>
    <t>APPROPRIATION OF FUND BALANCE FOR OTHER EXP</t>
  </si>
  <si>
    <t>48300-9200-C</t>
  </si>
  <si>
    <t>CONTRIBUTION TO FUND BALANCE</t>
  </si>
  <si>
    <t>Total Expenditures:</t>
  </si>
  <si>
    <t>Note: In 2020, Community Development was reclassified to Service Area 8. 2019 transactions restated for better comparison.</t>
  </si>
  <si>
    <t>Note: In 2021, several departments were moved from the general fund to a newly created internal service fund for Administrative Services (Fund 680).</t>
  </si>
  <si>
    <t>DDAPT (210)</t>
  </si>
  <si>
    <t>Note: DDAPT is the Department of Drug and Alcohol Prevention and Treatment</t>
  </si>
  <si>
    <t>33XXX</t>
  </si>
  <si>
    <t>INTERGOVERNMENTAL REVENUE (GRANTS)</t>
  </si>
  <si>
    <t>34XXX</t>
  </si>
  <si>
    <t>CHARGES FOR SERVICES</t>
  </si>
  <si>
    <t>TRANSFER FROM FD 100 (GENERAL)</t>
  </si>
  <si>
    <t>38700</t>
  </si>
  <si>
    <t>CONTRIBUTIONS FROM PRIVATE SOURCES</t>
  </si>
  <si>
    <t>APPROPRIATED FUND BALANCE</t>
  </si>
  <si>
    <t>43350-1XXX</t>
  </si>
  <si>
    <t>PERSONNEL</t>
  </si>
  <si>
    <t>43350</t>
  </si>
  <si>
    <t>MATERIALS, SERVICES, AND SUPPLIES</t>
  </si>
  <si>
    <t>43350-7410</t>
  </si>
  <si>
    <t>CAPITAL OUTLAY</t>
  </si>
  <si>
    <t>43350-9200</t>
  </si>
  <si>
    <t>Note: Effective July 1, 2020, the Treatment function of DDAPT was transitioned to Wasatch Behavioral Health Special Service District (a component unit of the County).</t>
  </si>
  <si>
    <t>The Prevention function was transferred to the Utah County Health Department.</t>
  </si>
  <si>
    <t>HEALTH DEPARTMENT (230)</t>
  </si>
  <si>
    <t>387XX</t>
  </si>
  <si>
    <t>43100</t>
  </si>
  <si>
    <t>ADMINISTRATION</t>
  </si>
  <si>
    <t>43100-1XXX</t>
  </si>
  <si>
    <t>43100-ISF</t>
  </si>
  <si>
    <t>43100-Capital</t>
  </si>
  <si>
    <t>43100-9200</t>
  </si>
  <si>
    <t>Restricted Appropriations</t>
  </si>
  <si>
    <t>43110</t>
  </si>
  <si>
    <t>ENVIRONMENTAL</t>
  </si>
  <si>
    <t>43110-1XXX</t>
  </si>
  <si>
    <t>43110-ISF</t>
  </si>
  <si>
    <t>43110-Capital</t>
  </si>
  <si>
    <t>43120</t>
  </si>
  <si>
    <t>COMMUNITY HEALTH SERVICES (NURSING)</t>
  </si>
  <si>
    <t>43120-1XXX</t>
  </si>
  <si>
    <t>43120-ISF</t>
  </si>
  <si>
    <t>43120-Capital</t>
  </si>
  <si>
    <t>43130</t>
  </si>
  <si>
    <t>HEALTH PROMOTION</t>
  </si>
  <si>
    <t>43130-1XXX</t>
  </si>
  <si>
    <t>43130-ISF</t>
  </si>
  <si>
    <t>43130-Capital</t>
  </si>
  <si>
    <t>43150</t>
  </si>
  <si>
    <t>WIC</t>
  </si>
  <si>
    <t>43150-1XXX</t>
  </si>
  <si>
    <t>43150-ISF</t>
  </si>
  <si>
    <t>43150-Capital</t>
  </si>
  <si>
    <t>43150-WIC</t>
  </si>
  <si>
    <t xml:space="preserve">   WIC Coupons</t>
  </si>
  <si>
    <t>45810</t>
  </si>
  <si>
    <t>FOSTER GRANDPARENTS</t>
  </si>
  <si>
    <t>45810-1XXX</t>
  </si>
  <si>
    <t>45810-ISF</t>
  </si>
  <si>
    <t>45810-Capital</t>
  </si>
  <si>
    <t>45820</t>
  </si>
  <si>
    <t>SENIOR COMPANIONS</t>
  </si>
  <si>
    <t>45820-1XXX</t>
  </si>
  <si>
    <t>45820-ISF</t>
  </si>
  <si>
    <t>45820-Capital</t>
  </si>
  <si>
    <t>ROAD PROJECTS (247)</t>
  </si>
  <si>
    <t>31360</t>
  </si>
  <si>
    <t>SECTION 2216 SALES TAX - COUNTY PORTION</t>
  </si>
  <si>
    <t>31360-1000</t>
  </si>
  <si>
    <t>SECTION 2216 SALES TAX - UTA PORTION</t>
  </si>
  <si>
    <t>31364</t>
  </si>
  <si>
    <t>SECTION 2218 SALES TAX</t>
  </si>
  <si>
    <t>31365</t>
  </si>
  <si>
    <t>SECTION 2208 SALES TAX - UTA</t>
  </si>
  <si>
    <t>31366</t>
  </si>
  <si>
    <t>SECTION 2219 SALES TAX - COUNTY PORTION</t>
  </si>
  <si>
    <t>31366-1000</t>
  </si>
  <si>
    <t>SECTION 2219 SALES TAX - CITY/UTA PORTION</t>
  </si>
  <si>
    <t>33401</t>
  </si>
  <si>
    <t>"B" ROAD FUND ALLOTMENT</t>
  </si>
  <si>
    <t>INTERGOVERNMENTAL REVENUE</t>
  </si>
  <si>
    <t>34247</t>
  </si>
  <si>
    <t>MOTOR VEHICLE REGISTRATION FEE</t>
  </si>
  <si>
    <t>367XX</t>
  </si>
  <si>
    <t>PROCEEDS FROM ISSUANCE OF BONDS</t>
  </si>
  <si>
    <t>44130</t>
  </si>
  <si>
    <t>"B" ROAD PROJECTS</t>
  </si>
  <si>
    <t>44130-1XXX</t>
  </si>
  <si>
    <t>44130-ISF</t>
  </si>
  <si>
    <t>44130-Capital</t>
  </si>
  <si>
    <t xml:space="preserve">   Capital Outlay</t>
  </si>
  <si>
    <t>44160</t>
  </si>
  <si>
    <t>SECTION 2216 SALES TAX ROAD PROJECTS</t>
  </si>
  <si>
    <t>44160-9500</t>
  </si>
  <si>
    <t>PASS-THRU FUNDING TO UTAH TRANSIT AUTHORITY</t>
  </si>
  <si>
    <t>44161</t>
  </si>
  <si>
    <t>SECTION 2218 SALES TAX ROAD PROJECTS</t>
  </si>
  <si>
    <t>44162</t>
  </si>
  <si>
    <t>REGISTRATION FEE ROAD PROJECTS</t>
  </si>
  <si>
    <t>44163</t>
  </si>
  <si>
    <t>SECTION 2218 SALES TAX BOND EXPENDITURES</t>
  </si>
  <si>
    <t>44164</t>
  </si>
  <si>
    <t>REGISTRATION FEE BOND EXPENDITURES</t>
  </si>
  <si>
    <t>44165</t>
  </si>
  <si>
    <t>SECTION 2219 SALES TAX ROAD PROJECTS</t>
  </si>
  <si>
    <t>44165-9500-CITIES</t>
  </si>
  <si>
    <t>44165-9500</t>
  </si>
  <si>
    <t>PASS-THRU FUNDING TO CITIES/UTA</t>
  </si>
  <si>
    <t>44166-9500-UTA</t>
  </si>
  <si>
    <t>44166-9500</t>
  </si>
  <si>
    <t>4416X-9100</t>
  </si>
  <si>
    <t>44165-9200</t>
  </si>
  <si>
    <t>RESTRICTED APPROPRIATIONS</t>
  </si>
  <si>
    <t>4416X-9200</t>
  </si>
  <si>
    <t>The balance of this page is intentionally left blank.</t>
  </si>
  <si>
    <t>GRANTS / OUTSIDE PROJECTS (248)</t>
  </si>
  <si>
    <t>31160</t>
  </si>
  <si>
    <t>PROPERTY TAXES ASSIGNED TO RDA</t>
  </si>
  <si>
    <t>33XXX-Unassigned</t>
  </si>
  <si>
    <t>INTERGOVERNMENTAL REVENUE (UNASSIGNED)</t>
  </si>
  <si>
    <t>33XXX-CDBG</t>
  </si>
  <si>
    <t>INTERGOVERNMENTAL REVENUE (CDBG)</t>
  </si>
  <si>
    <t>33XXX-Commission</t>
  </si>
  <si>
    <t>INTERGOVERNMENTAL REVENUE (COMMISSION)</t>
  </si>
  <si>
    <t>33XXX-Justice Court</t>
  </si>
  <si>
    <t>INTERGOVERNMENTAL REVENUE (JUSTICE COURT)</t>
  </si>
  <si>
    <t>33XXX-Attorney</t>
  </si>
  <si>
    <t>INTERGOVERNMENTAL REVENUE (ATTORNEY)</t>
  </si>
  <si>
    <t>33XXX-Elections</t>
  </si>
  <si>
    <t>INTERGOVERNMENTAL REVENUE (ELECTIONS)</t>
  </si>
  <si>
    <t>33XXX-Sheriff</t>
  </si>
  <si>
    <t>INTERGOVERNMENTAL REVENUE (SHERIFF)</t>
  </si>
  <si>
    <t>33XXX-Fire</t>
  </si>
  <si>
    <t>INTERGOVERNMENTAL REVENUE (FIRE)</t>
  </si>
  <si>
    <t>33XXX-PW</t>
  </si>
  <si>
    <t>INTERGOVERNMENTAL REVENUE (PUBLIC WORKS)</t>
  </si>
  <si>
    <t>33XXX_Mosquito</t>
  </si>
  <si>
    <t>INTERGOVERNMENTAL REVENUE (MOSQUITO)</t>
  </si>
  <si>
    <t>33XXX-Public Def</t>
  </si>
  <si>
    <t>INTERGOVERNMENTAL REVENUE (PUBLIC DEFEND)</t>
  </si>
  <si>
    <t>33350</t>
  </si>
  <si>
    <t>INTERGOVERNMENTAL REVENUE (CARES ACT)</t>
  </si>
  <si>
    <t>34XXX-Attorney</t>
  </si>
  <si>
    <t>CHARGES FOR SERVICES (ATTORNEY)</t>
  </si>
  <si>
    <t>34XXX-Sheriff</t>
  </si>
  <si>
    <t>CHARGES FOR SERVICES (SHERIFF)</t>
  </si>
  <si>
    <t>34XXX-Fire</t>
  </si>
  <si>
    <t>CHARGES FOR SERVICES (FIRE)</t>
  </si>
  <si>
    <t>34XXX-PW</t>
  </si>
  <si>
    <t>CHARGES FOR SERVICES (PUBLIC WORKS)</t>
  </si>
  <si>
    <t>34XXX-Elections</t>
  </si>
  <si>
    <t>CHARGES FOR SERVICES (ELECTIONS)</t>
  </si>
  <si>
    <t>3427X</t>
  </si>
  <si>
    <t>E911 SURCHARGE</t>
  </si>
  <si>
    <t>35220</t>
  </si>
  <si>
    <t>ATTORNEY FORFEITURES</t>
  </si>
  <si>
    <t>35221</t>
  </si>
  <si>
    <t>SHERIFF FORFEITURES</t>
  </si>
  <si>
    <t>36901</t>
  </si>
  <si>
    <t>ATTORNEY CONTRIBUTIONS</t>
  </si>
  <si>
    <t>38701</t>
  </si>
  <si>
    <t>SHERIFF CONTRIBUTIONS</t>
  </si>
  <si>
    <t>38703</t>
  </si>
  <si>
    <t>PUBLIC WORKS CONTRIBUTIONS</t>
  </si>
  <si>
    <t>38704</t>
  </si>
  <si>
    <t>COMMISSION CONTRIBUTIONS</t>
  </si>
  <si>
    <t>38705</t>
  </si>
  <si>
    <t>ELECTIONS CONTRIBUTIONS</t>
  </si>
  <si>
    <t>GRANTS / OUTSIDE PROJECTS (248) - continued</t>
  </si>
  <si>
    <t>EXPENDITURES</t>
  </si>
  <si>
    <t>41120</t>
  </si>
  <si>
    <t>CDBG EXPENDITURES</t>
  </si>
  <si>
    <t>41120-Unassigned</t>
  </si>
  <si>
    <t>UNASSIGNED GRANT EXPENDITURES</t>
  </si>
  <si>
    <t>41120-9500-UV Dispatch</t>
  </si>
  <si>
    <t>41120-9500</t>
  </si>
  <si>
    <t>CONTRIBUTION TO UTAH VALLEY DISPATCH SSD</t>
  </si>
  <si>
    <t>CONTRIBUTION TO REDEVELOPMENT AGENCIES</t>
  </si>
  <si>
    <t>41121</t>
  </si>
  <si>
    <t>CORONAVIRUS RELIEF FUND EXPENDITURES</t>
  </si>
  <si>
    <t>FEMA CORONAVIRUS RELIEF</t>
  </si>
  <si>
    <t>AMERICAN RESCUE PLAN ACT EXPENDITURES</t>
  </si>
  <si>
    <t>41125-1XXX</t>
  </si>
  <si>
    <t>41125-ISF</t>
  </si>
  <si>
    <t>41125-Capital</t>
  </si>
  <si>
    <t>JUSTICE COURT GRANT EXPENDITURES</t>
  </si>
  <si>
    <t>ATTORNEY'S OFFICE GRANT EXPENDITURES</t>
  </si>
  <si>
    <t>41500/41550</t>
  </si>
  <si>
    <t>OTHER GRANT EXPENDITURES</t>
  </si>
  <si>
    <t>PUBLIC DEFENDER GRANT EXPENDITURES</t>
  </si>
  <si>
    <t>ELECTIONS GRANT EXPENDITURES</t>
  </si>
  <si>
    <t>421XX/423XX</t>
  </si>
  <si>
    <t>SHERIFF'S OFFICE GRANT EXPENDITURES</t>
  </si>
  <si>
    <t>FIRE CREW EXPENDITURES</t>
  </si>
  <si>
    <t>422XX-Capital</t>
  </si>
  <si>
    <t>MOSQUITO ABATEMENT GRANT EXPENDITURES</t>
  </si>
  <si>
    <t>44131/45100</t>
  </si>
  <si>
    <t>PUBLIC WORKS PROJECTS</t>
  </si>
  <si>
    <t>4XXXX-9100</t>
  </si>
  <si>
    <t>TRANSFER TO FD 100 (GENERAL)</t>
  </si>
  <si>
    <t>41500-9200</t>
  </si>
  <si>
    <t>4XXXX</t>
  </si>
  <si>
    <t>CHILD JUSTICE (250)</t>
  </si>
  <si>
    <t>42250-1XXX</t>
  </si>
  <si>
    <t>42250-ISF</t>
  </si>
  <si>
    <t>42250</t>
  </si>
  <si>
    <t>CHARGES FROM INTERNAL SERVICE FUNDS</t>
  </si>
  <si>
    <t>42250-7410</t>
  </si>
  <si>
    <t>42250-9200</t>
  </si>
  <si>
    <t>INMATE BENEFIT (273)</t>
  </si>
  <si>
    <t>42730-1XXX</t>
  </si>
  <si>
    <t>42730-ISF</t>
  </si>
  <si>
    <t>42730</t>
  </si>
  <si>
    <t>42730-7410</t>
  </si>
  <si>
    <t>42730-9200</t>
  </si>
  <si>
    <t>LAW ENFORCEMENT (274)</t>
  </si>
  <si>
    <t>42111</t>
  </si>
  <si>
    <t>PATROL EXPENDITURES</t>
  </si>
  <si>
    <t>42111-1XXX</t>
  </si>
  <si>
    <t>42111-ISF</t>
  </si>
  <si>
    <t>42111-Captial</t>
  </si>
  <si>
    <t>42121</t>
  </si>
  <si>
    <t>INVESTIGATION EXPENDITURES</t>
  </si>
  <si>
    <t>42121-1XXX</t>
  </si>
  <si>
    <t>42121-ISF</t>
  </si>
  <si>
    <t>42121-Captial</t>
  </si>
  <si>
    <t>42181</t>
  </si>
  <si>
    <t>SPECIAL VICTIMS UNIT EXPENDITURES</t>
  </si>
  <si>
    <t>42181-1XXX</t>
  </si>
  <si>
    <t>42181-ISF</t>
  </si>
  <si>
    <t>42181-Captial</t>
  </si>
  <si>
    <t>42531</t>
  </si>
  <si>
    <t>ANIMAL ENFORCEMENT EXPENDITURES</t>
  </si>
  <si>
    <t>42531-1XXX</t>
  </si>
  <si>
    <t>42531-ISF</t>
  </si>
  <si>
    <t>42531-Captial</t>
  </si>
  <si>
    <t>42111-9200</t>
  </si>
  <si>
    <t>TRANSIENT ROOM TAX (280)</t>
  </si>
  <si>
    <t>31351-0</t>
  </si>
  <si>
    <t>TRANSIENT ROOM TAX (3%)</t>
  </si>
  <si>
    <t>31351-1000</t>
  </si>
  <si>
    <t>TRANSIENT ROOM TAX (1.25%)</t>
  </si>
  <si>
    <t>45601-3100</t>
  </si>
  <si>
    <t>UVCVB</t>
  </si>
  <si>
    <t>FREEDOM FESTIVAL</t>
  </si>
  <si>
    <t>45601-9500</t>
  </si>
  <si>
    <t>UTAH LAKE COMMISSION</t>
  </si>
  <si>
    <t>45601</t>
  </si>
  <si>
    <t>OTHER EXPENDITURES</t>
  </si>
  <si>
    <t>45601-9100</t>
  </si>
  <si>
    <t>TRANSFER TO FD 391 (CONVENTION CTR BOND PMT)</t>
  </si>
  <si>
    <t>45601-ISF</t>
  </si>
  <si>
    <t>45601-9200</t>
  </si>
  <si>
    <t xml:space="preserve"> </t>
  </si>
  <si>
    <t>TRCC TAXES (281)</t>
  </si>
  <si>
    <t>31352</t>
  </si>
  <si>
    <t>RESTAURANT TAX</t>
  </si>
  <si>
    <t>31353</t>
  </si>
  <si>
    <t>MOTOR VEHICLE SHORT-TERM LEASE TAX</t>
  </si>
  <si>
    <t>3470X</t>
  </si>
  <si>
    <t>PW/PARKS SERVICE FEES</t>
  </si>
  <si>
    <t>45100</t>
  </si>
  <si>
    <t>UTAH COUNTY PARKS AND TRAILS</t>
  </si>
  <si>
    <t>45100-1XXX</t>
  </si>
  <si>
    <t>45100-ISF</t>
  </si>
  <si>
    <t>45100-Capital</t>
  </si>
  <si>
    <t>45620</t>
  </si>
  <si>
    <t>45620-CC</t>
  </si>
  <si>
    <t>CONVENTION CENTER OPERATION &amp; MAINTENANCE</t>
  </si>
  <si>
    <t>45620-3100</t>
  </si>
  <si>
    <t>BOOKMOBILE</t>
  </si>
  <si>
    <t>45620-3100-Fair</t>
  </si>
  <si>
    <t>COUNTY FAIR</t>
  </si>
  <si>
    <t>45620-7100</t>
  </si>
  <si>
    <t>LAND PURCHASES</t>
  </si>
  <si>
    <t>45620-9100-391</t>
  </si>
  <si>
    <t>45620-9100</t>
  </si>
  <si>
    <t>45620-9100-391TP</t>
  </si>
  <si>
    <t>TRANSFER TO FD 391 (THANKSGIVING PT BOND PMT)</t>
  </si>
  <si>
    <t>45620-9100-400CC</t>
  </si>
  <si>
    <t>TRANSFER TO FD 400 (CONVENTION CENTER)</t>
  </si>
  <si>
    <t>45620-9100-400</t>
  </si>
  <si>
    <t>TRANSFER TO FD 400 (HISTORIC COURTHOUSE)</t>
  </si>
  <si>
    <t>45620-9100-680</t>
  </si>
  <si>
    <t>TRANSFER TO FD 680 ( ADMINISTRATIVE SERVICES)</t>
  </si>
  <si>
    <t>45620-9200</t>
  </si>
  <si>
    <t>45620-9500-FAIR</t>
  </si>
  <si>
    <t>45620-9500</t>
  </si>
  <si>
    <t>SPANISH FORK FAIRGROUNDS</t>
  </si>
  <si>
    <t>45620-9500-ICE</t>
  </si>
  <si>
    <t>ICE SHEET</t>
  </si>
  <si>
    <t>45620-9500-ART</t>
  </si>
  <si>
    <t>UTAH COUNTY ART BOARD</t>
  </si>
  <si>
    <t>45620-ISF</t>
  </si>
  <si>
    <t>GRANTS/CONTRIBUTIONS TO OUTSIDE AGENCIES</t>
  </si>
  <si>
    <t>ASSESSING &amp; COLLECTING (290)</t>
  </si>
  <si>
    <t>31XXX</t>
  </si>
  <si>
    <t>PROPERTY TAXES - ASSESSING &amp; COLLECTING</t>
  </si>
  <si>
    <t>38100-100</t>
  </si>
  <si>
    <t>34160</t>
  </si>
  <si>
    <t>AUDITOR FEES</t>
  </si>
  <si>
    <t>34170</t>
  </si>
  <si>
    <t>ASSESSOR FEES</t>
  </si>
  <si>
    <t>34181</t>
  </si>
  <si>
    <t>TREASURER FEES</t>
  </si>
  <si>
    <t>41411</t>
  </si>
  <si>
    <t>TAX ADMINISTRATION</t>
  </si>
  <si>
    <t>41411-1XXX</t>
  </si>
  <si>
    <t>41411-ISF</t>
  </si>
  <si>
    <t>41411-Captial</t>
  </si>
  <si>
    <t>41430</t>
  </si>
  <si>
    <t>TREASURER</t>
  </si>
  <si>
    <t>41430-1XXX</t>
  </si>
  <si>
    <t>41430-ISF</t>
  </si>
  <si>
    <t>41430-Captial</t>
  </si>
  <si>
    <t>41440</t>
  </si>
  <si>
    <t>RECORDER</t>
  </si>
  <si>
    <t>41440-1XXX</t>
  </si>
  <si>
    <t>41440-ISF</t>
  </si>
  <si>
    <t>41440-Captial</t>
  </si>
  <si>
    <t>41460</t>
  </si>
  <si>
    <t>ASSESSOR</t>
  </si>
  <si>
    <t>41460-1XXX</t>
  </si>
  <si>
    <t>41460-ISF</t>
  </si>
  <si>
    <t>41460-Captial</t>
  </si>
  <si>
    <t>41510</t>
  </si>
  <si>
    <t>NON-DEPARTMENTAL</t>
  </si>
  <si>
    <t>41510-ISF</t>
  </si>
  <si>
    <t>41461-9200</t>
  </si>
  <si>
    <t>GENERAL OBLIGATION DEBT SERV (390)</t>
  </si>
  <si>
    <t>TAXES</t>
  </si>
  <si>
    <t>47120-8100</t>
  </si>
  <si>
    <t>GENERAL OBLIGATION BOND PRINCIPAL PAYMENTS</t>
  </si>
  <si>
    <t>47120-8200</t>
  </si>
  <si>
    <t>GENERAL OBLIGATION BOND INTEREST PAYMENTS</t>
  </si>
  <si>
    <t>47120</t>
  </si>
  <si>
    <t>FISCAL AGENT FEES</t>
  </si>
  <si>
    <t>47120-9100</t>
  </si>
  <si>
    <t>TRANSFER TO FD 391 (REVENUE DEBT SERVICE)</t>
  </si>
  <si>
    <t>47120-9200</t>
  </si>
  <si>
    <t>REVENUE BOND DEBT SERVICE (391)</t>
  </si>
  <si>
    <t>38100-247</t>
  </si>
  <si>
    <t>TRANSFER FROM FD 247 (PUBLIC TRANSPORTATION)</t>
  </si>
  <si>
    <t>38100-280</t>
  </si>
  <si>
    <t>TRANSFER FROM FD 280 (TRT)</t>
  </si>
  <si>
    <t>38100-281</t>
  </si>
  <si>
    <t>TRANSFER FROM FD 281 (TRCC - COVENTION CTR)</t>
  </si>
  <si>
    <t>38100-281TP</t>
  </si>
  <si>
    <t>TRANSFER FROM FD 281 (TRCC - THANKSGIVING PT)</t>
  </si>
  <si>
    <t>38100-390</t>
  </si>
  <si>
    <t>TRANSFER FROM FD 390 (GO DEBT SERVICE)</t>
  </si>
  <si>
    <t>38100-400</t>
  </si>
  <si>
    <t>TRANSFER FROM FD 400 (CAPITAL PROJECTS)</t>
  </si>
  <si>
    <t>38100-630</t>
  </si>
  <si>
    <t>TRANSFER FROM FD 630 (BLDG MAINT)</t>
  </si>
  <si>
    <t>47121-3100</t>
  </si>
  <si>
    <t>REVENUE BOND PROFESSIONAL SERVICES</t>
  </si>
  <si>
    <t>47121-8100</t>
  </si>
  <si>
    <t>REVENUE BOND PRINCIPAL PAYMENTS</t>
  </si>
  <si>
    <t>47121-8200</t>
  </si>
  <si>
    <t>REVENUE BOND INTEREST PAYMENTS</t>
  </si>
  <si>
    <t>47121</t>
  </si>
  <si>
    <t>47121-9200</t>
  </si>
  <si>
    <t>CAPITAL PROJECTS (400)</t>
  </si>
  <si>
    <t>TRANSFER FROM FD 247 (ROADS)</t>
  </si>
  <si>
    <t>TRANSFER FROM FD 281 (CONVENTION CENTER)</t>
  </si>
  <si>
    <t>TRANSFER FROM FD 281 (HISTORIC COURTHOUSE)</t>
  </si>
  <si>
    <t>38100-610</t>
  </si>
  <si>
    <t>TRANSFER FROM FD 610 (MOTOR POOL)</t>
  </si>
  <si>
    <t>TRANSFER FROM FD 630 (BUILDING MAINTENANCE)</t>
  </si>
  <si>
    <t>38100-640</t>
  </si>
  <si>
    <t>TRANSFER FROM FD 640 (TELEPHONE)</t>
  </si>
  <si>
    <t>38100-670</t>
  </si>
  <si>
    <t>TRANSFER FROM FD 670 (INFORMATION SYSTEMS)</t>
  </si>
  <si>
    <t>44700-7012</t>
  </si>
  <si>
    <t>SECURITY CENTER PROJECTS</t>
  </si>
  <si>
    <t>44700-7013</t>
  </si>
  <si>
    <t>ADMINISTRATION BLDG PROJECTS</t>
  </si>
  <si>
    <t>44700-7014</t>
  </si>
  <si>
    <t>HEALTH &amp; JUSTICE PROJECTS</t>
  </si>
  <si>
    <t>FOOTHILL NORTH BUILDING</t>
  </si>
  <si>
    <t>44700-7015</t>
  </si>
  <si>
    <t>COURTHOUSE PROJECTS</t>
  </si>
  <si>
    <t>44700-7016</t>
  </si>
  <si>
    <t>OTHER PROJECTS</t>
  </si>
  <si>
    <t>44700-7019</t>
  </si>
  <si>
    <t>UTAH VALLEY CONVENTION CENTER</t>
  </si>
  <si>
    <t>44700-7020</t>
  </si>
  <si>
    <t>ENERGY IMPROVEMENTS</t>
  </si>
  <si>
    <t>44700-7100</t>
  </si>
  <si>
    <t>44700-ISF</t>
  </si>
  <si>
    <t>44700</t>
  </si>
  <si>
    <t>44700-74XX</t>
  </si>
  <si>
    <t>CAPITAL</t>
  </si>
  <si>
    <t>44700-9100</t>
  </si>
  <si>
    <t>44700-9200</t>
  </si>
  <si>
    <t>MOTOR POOL (610)</t>
  </si>
  <si>
    <t>Operating Revenues:</t>
  </si>
  <si>
    <t>39XXX</t>
  </si>
  <si>
    <t>INTRAGOVERNMENTAL REVENUE</t>
  </si>
  <si>
    <t>Total Operating Revenues:</t>
  </si>
  <si>
    <t>Operating Expenditures:</t>
  </si>
  <si>
    <t>44610-1XXX</t>
  </si>
  <si>
    <t>SALARY &amp; WAGES</t>
  </si>
  <si>
    <t>4461X</t>
  </si>
  <si>
    <t>OPERATING EXPENSES</t>
  </si>
  <si>
    <t>4461X-ISF</t>
  </si>
  <si>
    <t>4461X-74XX</t>
  </si>
  <si>
    <t>44611-9200</t>
  </si>
  <si>
    <t>44610-9800</t>
  </si>
  <si>
    <t>DEPRECIATION EXPENSE</t>
  </si>
  <si>
    <t>Total Operating Expenditures:</t>
  </si>
  <si>
    <t>Non-Operating Funding:</t>
  </si>
  <si>
    <t>36401</t>
  </si>
  <si>
    <t>SALE OF FIXED ASSETS</t>
  </si>
  <si>
    <t>44610-9100</t>
  </si>
  <si>
    <t>Total Cash Funding Requirements:</t>
  </si>
  <si>
    <t>JAIL FOOD SERVICES (620)</t>
  </si>
  <si>
    <t>39562-1000</t>
  </si>
  <si>
    <t>INTRAGOVERNMENTAL REVENUE (JAIL)</t>
  </si>
  <si>
    <t>39562-2000</t>
  </si>
  <si>
    <t>INTRAGOVERNMENTAL REVENUE (WASATCH)</t>
  </si>
  <si>
    <t>39562-3000</t>
  </si>
  <si>
    <t>INTRAGOVERNMENTAL REVENUE (OTHER)</t>
  </si>
  <si>
    <t>42620-1XXX</t>
  </si>
  <si>
    <t>42620</t>
  </si>
  <si>
    <t>MATERIALS &amp; SUPPLIES</t>
  </si>
  <si>
    <t>42620-ISF</t>
  </si>
  <si>
    <t>42620-7410</t>
  </si>
  <si>
    <t>42621-1XXX</t>
  </si>
  <si>
    <t>SALARY &amp; WAGES - MEALS ON WHEELS</t>
  </si>
  <si>
    <t>42621</t>
  </si>
  <si>
    <t>MATERIALS &amp; SUPPLIES - MEALS ON WHEELS</t>
  </si>
  <si>
    <t>42621-ISF</t>
  </si>
  <si>
    <t>42621-7410</t>
  </si>
  <si>
    <t>CAPITAL - MEALS ON WHEELS</t>
  </si>
  <si>
    <t>RESTRICTED APPROPRIATIONS - NON-DEPARTMENTAL</t>
  </si>
  <si>
    <t>42620-9200</t>
  </si>
  <si>
    <t>42620-9800</t>
  </si>
  <si>
    <t>42620-9100</t>
  </si>
  <si>
    <t>BUILDING MAINTENANCE (630)</t>
  </si>
  <si>
    <t>44630-1XXX</t>
  </si>
  <si>
    <t>4463X</t>
  </si>
  <si>
    <t>4463X-ISF</t>
  </si>
  <si>
    <t>4463X-7410</t>
  </si>
  <si>
    <t>44631-9200</t>
  </si>
  <si>
    <t>44630-9800</t>
  </si>
  <si>
    <t>44630-9100</t>
  </si>
  <si>
    <t>TRANSFER TO FD 391 (REVENUE BOND PMT)</t>
  </si>
  <si>
    <t>TELECOMMUNICATION (640)</t>
  </si>
  <si>
    <t>44640-1XXX</t>
  </si>
  <si>
    <t>4464X</t>
  </si>
  <si>
    <t>4464X-ISF</t>
  </si>
  <si>
    <t>4464X-7410</t>
  </si>
  <si>
    <t>44641-9200</t>
  </si>
  <si>
    <t>44640-9800</t>
  </si>
  <si>
    <t>RADIO COMMUNICATION (650)</t>
  </si>
  <si>
    <t>44650-1XXX</t>
  </si>
  <si>
    <t>4465X</t>
  </si>
  <si>
    <t>4465X-ISF</t>
  </si>
  <si>
    <t>4465X-7410</t>
  </si>
  <si>
    <t>44651-9200</t>
  </si>
  <si>
    <t>44650-9800</t>
  </si>
  <si>
    <t>44650-9100</t>
  </si>
  <si>
    <t>COMPUTER SUPPORT (670)</t>
  </si>
  <si>
    <t>41670-1XXX</t>
  </si>
  <si>
    <t>SALARY &amp; WAGES (SUPPORT)</t>
  </si>
  <si>
    <t>4167X</t>
  </si>
  <si>
    <t>41670</t>
  </si>
  <si>
    <t>MATERIALS &amp; SUPPLIES (SUPPORT)</t>
  </si>
  <si>
    <t>41670-ISF</t>
  </si>
  <si>
    <t>CHARGES FROM INTERNAL SERV (SUPPORT)</t>
  </si>
  <si>
    <t>4167X-7410</t>
  </si>
  <si>
    <t>CAPITAL (SUPPORT)</t>
  </si>
  <si>
    <t>41672-9200</t>
  </si>
  <si>
    <t>RESTRICTED APROPRIATIONS</t>
  </si>
  <si>
    <t>41670-9800</t>
  </si>
  <si>
    <t>41671-1XXX</t>
  </si>
  <si>
    <t>SALARY &amp; WAGES (PROGRAMMING)</t>
  </si>
  <si>
    <t>41671</t>
  </si>
  <si>
    <t>MATERIALS &amp; SUPPLIES (PROGRAMMING)</t>
  </si>
  <si>
    <t>41671-ISF</t>
  </si>
  <si>
    <t>CHARGES FROM INTERNAL SERV (PROGRAMMING)</t>
  </si>
  <si>
    <t>41671-7410</t>
  </si>
  <si>
    <t>CAPITAL (PROGRAMMING)</t>
  </si>
  <si>
    <t>ADMINISTRATIVE SERVICES (680)</t>
  </si>
  <si>
    <t>100&lt;&gt; XFER FROM GENERAL FUND</t>
  </si>
  <si>
    <t>243&lt;&gt; XFER FROM SERV AREA 8</t>
  </si>
  <si>
    <t>247&lt;&gt; XFER FROM B ROAD</t>
  </si>
  <si>
    <t>273&lt;&gt; XFER FROM INMATE M=BENEFIT</t>
  </si>
  <si>
    <t>281&lt;&gt; XFER FROM trcc</t>
  </si>
  <si>
    <t>290&lt;&gt; XFER FROM A&amp;C</t>
  </si>
  <si>
    <t>USE OF FUND BALANCE</t>
  </si>
  <si>
    <t>41520</t>
  </si>
  <si>
    <t>41520-1XXX</t>
  </si>
  <si>
    <t>41520-Captial</t>
  </si>
  <si>
    <t>ADMINISTRATIVE SERVICES (680) - continued</t>
  </si>
  <si>
    <t>41520-9200</t>
  </si>
  <si>
    <t>41520-9800</t>
  </si>
  <si>
    <t>DEPRECIATION</t>
  </si>
  <si>
    <t>TRANSFER FROM FD 100 (GENERAL FUND)</t>
  </si>
  <si>
    <t>UTAH COUNTY SERVICE AREA NO. 6</t>
  </si>
  <si>
    <t>SHERIFF FEES</t>
  </si>
  <si>
    <t>421XX-1XXX</t>
  </si>
  <si>
    <t>SALARIES AND BENEFITS</t>
  </si>
  <si>
    <t>421XX/49201</t>
  </si>
  <si>
    <t>MATERIALS, SUPPLIES, AND SERVICES</t>
  </si>
  <si>
    <t>49201-9100</t>
  </si>
  <si>
    <t>TRANSFER TO UTAH COUNTY GOVT (FUND 100)</t>
  </si>
  <si>
    <t>49201-9200</t>
  </si>
  <si>
    <t>UTAH COUNTY SERVICE AREA NO. 7</t>
  </si>
  <si>
    <t>32XXX</t>
  </si>
  <si>
    <t>LICENSES AND PERMITS</t>
  </si>
  <si>
    <t>TRANSFER FROM SPECIAL SERVICE AREA 9 (FD 244)</t>
  </si>
  <si>
    <t>49211-1XXX</t>
  </si>
  <si>
    <t>49211</t>
  </si>
  <si>
    <t>49211-ISF</t>
  </si>
  <si>
    <t>49211-7410</t>
  </si>
  <si>
    <t>49211-9200</t>
  </si>
  <si>
    <t>49211-9500</t>
  </si>
  <si>
    <t>PAYMENT TO OTHER GOVTS FOR FIRE PROTECTION</t>
  </si>
  <si>
    <t>UTAH COUNTY SERVICE AREA NO. 8</t>
  </si>
  <si>
    <t>35XXX</t>
  </si>
  <si>
    <t>FINES AND FORFEITURES</t>
  </si>
  <si>
    <t>418XX</t>
  </si>
  <si>
    <t>COMMUNITY DEVELOPMENT</t>
  </si>
  <si>
    <t>418XX-1XXX</t>
  </si>
  <si>
    <t>418XX-ISF</t>
  </si>
  <si>
    <t>418XX-7XXX</t>
  </si>
  <si>
    <t>49221-1XXX</t>
  </si>
  <si>
    <t>49221-XXXX</t>
  </si>
  <si>
    <t>49221-9100</t>
  </si>
  <si>
    <t>TRANSFER TO UTAH COUNTY GOVT (FUND 680)</t>
  </si>
  <si>
    <t>49221-9200</t>
  </si>
  <si>
    <t>49221-9200-C</t>
  </si>
  <si>
    <t>Note: In 2020, Community Development was reclassified to Service Area 8.</t>
  </si>
  <si>
    <t>Previously Community Development was a department within Utah County Government's budget with an operating ransfer from Service Area 8.</t>
  </si>
  <si>
    <t>Restated budget for better comparison.</t>
  </si>
  <si>
    <t>UTAH COUNTY SERVICE AREA NO. 9</t>
  </si>
  <si>
    <t>49231</t>
  </si>
  <si>
    <t>49231-9100</t>
  </si>
  <si>
    <t>TRANSFER TO SERVICE AREA 7 (GENERAL FD)</t>
  </si>
  <si>
    <t>49231-9200</t>
  </si>
  <si>
    <t>49251-1XXX</t>
  </si>
  <si>
    <t>49251</t>
  </si>
  <si>
    <t>49251-9200</t>
  </si>
  <si>
    <t>49251-Capital</t>
  </si>
  <si>
    <t>49251-9200-Capital</t>
  </si>
  <si>
    <t>49241</t>
  </si>
  <si>
    <t>49241-7410</t>
  </si>
  <si>
    <t>MUNICIPAL BUILDING AUTHORITY</t>
  </si>
  <si>
    <t>OF UTAH COUNTY</t>
  </si>
  <si>
    <t>TRANSFER FROM UTAH COUNTY GOVT (FD 100)</t>
  </si>
  <si>
    <t>49251-MATC</t>
  </si>
  <si>
    <t>MATC LEASE PAYMENT</t>
  </si>
  <si>
    <t>Object Type</t>
  </si>
  <si>
    <t>Account Structure</t>
  </si>
  <si>
    <t>Fund Budget *</t>
  </si>
  <si>
    <t>Department *</t>
  </si>
  <si>
    <t>Object *</t>
  </si>
  <si>
    <t>Costing Center *</t>
  </si>
  <si>
    <t>Budget Line *</t>
  </si>
  <si>
    <t>Description</t>
  </si>
  <si>
    <t>Amendment</t>
  </si>
  <si>
    <t>Forecast Type *</t>
  </si>
  <si>
    <t>2022</t>
  </si>
  <si>
    <t>2021 Adjusted</t>
  </si>
  <si>
    <t>100-31100-1000.2-10-100.1</t>
  </si>
  <si>
    <t>31100-Property Tax</t>
  </si>
  <si>
    <t>1000-General</t>
  </si>
  <si>
    <t>2-10-100 - Non-Departmental / Adm</t>
  </si>
  <si>
    <t>1</t>
  </si>
  <si>
    <t>Current Yr - General</t>
  </si>
  <si>
    <t>Operating</t>
  </si>
  <si>
    <t>100-31140-1000.2-10-100.1</t>
  </si>
  <si>
    <t>31140-Property Tax - Motor Vehicle</t>
  </si>
  <si>
    <t>Motor Vehicle - General</t>
  </si>
  <si>
    <t>100-31160-1000.2-10-100.1</t>
  </si>
  <si>
    <t>31160-Property Tax - RDA Refunds</t>
  </si>
  <si>
    <t>RDA Refunds - General</t>
  </si>
  <si>
    <t>100-31200-1000.2-10-100.1</t>
  </si>
  <si>
    <t>31200-Property Tax - Redemptions</t>
  </si>
  <si>
    <t>Redemptions - General</t>
  </si>
  <si>
    <t>100-31220-1000.2-10-100.1</t>
  </si>
  <si>
    <t>31220-Property Tax - Penalty &amp; Interest</t>
  </si>
  <si>
    <t>Penalty &amp; Interest - General</t>
  </si>
  <si>
    <t>100-31300-0.2-10-100.1</t>
  </si>
  <si>
    <t>31300-Local Sales &amp; Use Tax</t>
  </si>
  <si>
    <t>0-Default</t>
  </si>
  <si>
    <t>Sales Tax - Local (Unincorporated)</t>
  </si>
  <si>
    <t>100-31350-0.2-10-100.1</t>
  </si>
  <si>
    <t>31350-County Option Sales Tax</t>
  </si>
  <si>
    <t>Sales Tax - Option (Countywide 0.25%)</t>
  </si>
  <si>
    <t>100-31400-1000.2-10-100.1</t>
  </si>
  <si>
    <t>31400-Property Tax - Housing</t>
  </si>
  <si>
    <t>Housing - General</t>
  </si>
  <si>
    <t>100-31420-0.2-10-100.1</t>
  </si>
  <si>
    <t>31420-County Franchise Fee</t>
  </si>
  <si>
    <t>Franchise Fee</t>
  </si>
  <si>
    <t>100-31500-1000.2-10-100.1</t>
  </si>
  <si>
    <t>31500-Property Tax - Greenbelt Rollback</t>
  </si>
  <si>
    <t>Greenbelt Rollback - General</t>
  </si>
  <si>
    <t>100-31700-1000.2-10-100.1</t>
  </si>
  <si>
    <t>31700-Property Tax - Wildlife</t>
  </si>
  <si>
    <t>Wildlife - General</t>
  </si>
  <si>
    <t>100-31800-1000.2-10-100.1</t>
  </si>
  <si>
    <t>31800-Property Tax - Trans Equip</t>
  </si>
  <si>
    <t>Trans Equipment - General</t>
  </si>
  <si>
    <t>100-31940-1000.2-10-100.1</t>
  </si>
  <si>
    <t>31940-Property Tax -Interest Earned</t>
  </si>
  <si>
    <t>Interest Earned - General</t>
  </si>
  <si>
    <t>100-32220-0.6-12-100.1</t>
  </si>
  <si>
    <t>32220-Marriage Licenses</t>
  </si>
  <si>
    <t>6-12-100 - Clerk / Adm</t>
  </si>
  <si>
    <t>Marriage Licenses</t>
  </si>
  <si>
    <t>100-33280-0.30-33-100.1</t>
  </si>
  <si>
    <t>33280-SOJ Beer Tax</t>
  </si>
  <si>
    <t>30-33-100 - Housing / Sundance</t>
  </si>
  <si>
    <t>Beer Tax For Corrections</t>
  </si>
  <si>
    <t>100-33300-0.2-10-100.1</t>
  </si>
  <si>
    <t>33300-Federal Payment In Lieu</t>
  </si>
  <si>
    <t>Federal Payment In Lieu Taxes</t>
  </si>
  <si>
    <t>100-34110-0.3-10-100.1</t>
  </si>
  <si>
    <t>34110-Justice Court Fees</t>
  </si>
  <si>
    <t>3-10-100 - Justice Court / Adm</t>
  </si>
  <si>
    <t>Traffic School Fees</t>
  </si>
  <si>
    <t>100-34111-0.9-11-100.1</t>
  </si>
  <si>
    <t>34111-Attorney Fees (Prosecution)</t>
  </si>
  <si>
    <t>9-11-100 - Attorney / Prosecution</t>
  </si>
  <si>
    <t>Drug Forfeiture Fees From Cities</t>
  </si>
  <si>
    <t>100-34111-0.9-11-100.2</t>
  </si>
  <si>
    <t>2</t>
  </si>
  <si>
    <t>Prosecutor Splits From State</t>
  </si>
  <si>
    <t>100-34111-0.9-11-100.3</t>
  </si>
  <si>
    <t>3</t>
  </si>
  <si>
    <t>Misc Copy Fees / Discovery Fees</t>
  </si>
  <si>
    <t>100-34111-0.9-11-100.4</t>
  </si>
  <si>
    <t>4</t>
  </si>
  <si>
    <t>HB206 Bail &amp; Pretrial Release</t>
  </si>
  <si>
    <t>100-34160-2000.6-12-100.1</t>
  </si>
  <si>
    <t>34160-Clerk/Auditor Fees</t>
  </si>
  <si>
    <t>2000-Fees</t>
  </si>
  <si>
    <t>Certified Copy Fee</t>
  </si>
  <si>
    <t>100-34160-2000.6-12-100.2</t>
  </si>
  <si>
    <t>Designated Officiant Registration Fee</t>
  </si>
  <si>
    <t>100-34160-2000.6-12-100.3</t>
  </si>
  <si>
    <t>Marriage Ceremony Fee</t>
  </si>
  <si>
    <t>100-34160-2000.6-12-100.4</t>
  </si>
  <si>
    <t>Other Clerk Miscellaneous Fee</t>
  </si>
  <si>
    <t>100-34160-2000.6-12-100.5</t>
  </si>
  <si>
    <t>5</t>
  </si>
  <si>
    <t>Clerk A&amp;C Fees</t>
  </si>
  <si>
    <t>100-34160-3000.6-12-100.1</t>
  </si>
  <si>
    <t>3000-Fees &amp; Intragov Rev</t>
  </si>
  <si>
    <t>Passport Fee</t>
  </si>
  <si>
    <t>100-34160-3000.6-12-100.2</t>
  </si>
  <si>
    <t>Passport Photo Fee</t>
  </si>
  <si>
    <t>100-34160-4000.6-70-100.1</t>
  </si>
  <si>
    <t>4000-Fees</t>
  </si>
  <si>
    <t>6-70-100 - Elections / Adm</t>
  </si>
  <si>
    <t>Election Fees</t>
  </si>
  <si>
    <t>100-34200-1000.50-11-710.1</t>
  </si>
  <si>
    <t>34200-SO/Witness Fees</t>
  </si>
  <si>
    <t>50-11-710 - Sheriff Patrol / Contracts</t>
  </si>
  <si>
    <t>SO/Witness Fees</t>
  </si>
  <si>
    <t>100-34223-0.50-12-200.1</t>
  </si>
  <si>
    <t>34223-SO/UTA Evidence Storage</t>
  </si>
  <si>
    <t>50-12-200 - Sheriff Invest / Evidence</t>
  </si>
  <si>
    <t>UTA Evidence Storage</t>
  </si>
  <si>
    <t>100-34231-1000.50-13-100.1</t>
  </si>
  <si>
    <t>34231-SO/ Security Services</t>
  </si>
  <si>
    <t>50-13-100 - Judicial / Adm</t>
  </si>
  <si>
    <t>SO/Bailiff Service</t>
  </si>
  <si>
    <t>100-34231-1000.50-13-100.2</t>
  </si>
  <si>
    <t>SO/Security Service</t>
  </si>
  <si>
    <t>100-34231-3000.50-13-100.1</t>
  </si>
  <si>
    <t>SO/Building Security For Outside Agencies (Divorce &amp; Mediation Center)</t>
  </si>
  <si>
    <t>100-34231-3000.50-13-100.2</t>
  </si>
  <si>
    <t>SO/Building Security For Internal Departments (Courthouse, HJB, Admin)</t>
  </si>
  <si>
    <t>100-34232-1000.50-13-100.1</t>
  </si>
  <si>
    <t>34232-SO/Misc Revenue</t>
  </si>
  <si>
    <t>SO/Sheriff Sale Revenue</t>
  </si>
  <si>
    <t>100-34232-2000.50-13-100.1</t>
  </si>
  <si>
    <t>SO/Civil Processing Fees</t>
  </si>
  <si>
    <t>100-34233-0.50-13-100.1</t>
  </si>
  <si>
    <t>34233-SO/Warrant Transport</t>
  </si>
  <si>
    <t>SO/Warrant Transportation (From Courts)</t>
  </si>
  <si>
    <t>100-34234-0.50-13-700.1</t>
  </si>
  <si>
    <t>34234-SO/Extradition Reimbursement</t>
  </si>
  <si>
    <t>50-13-700 - SO/Judicial Extradition</t>
  </si>
  <si>
    <t>Extradition Reimbursements</t>
  </si>
  <si>
    <t>100-34236-0.50-13-200.1</t>
  </si>
  <si>
    <t>34236-UCAP Fees</t>
  </si>
  <si>
    <t>50-13-200 - Judicial / Warrants</t>
  </si>
  <si>
    <t>UCAP Fees</t>
  </si>
  <si>
    <t>100-34242-0.50-14-400.1</t>
  </si>
  <si>
    <t>34242-SO/Search/Rescue Reimbursed</t>
  </si>
  <si>
    <t>50-14-400 - EM Mngmt / Search &amp; Rescue</t>
  </si>
  <si>
    <t>SO/Search &amp; Rescue Reimb</t>
  </si>
  <si>
    <t>100-34250-0.50-53-100.1</t>
  </si>
  <si>
    <t>34250-SO/Animal Enforcement Fees</t>
  </si>
  <si>
    <t>50-53-100 - Sheriff Animal Enf / Adm</t>
  </si>
  <si>
    <t>SO/Animal Enforcement Fees</t>
  </si>
  <si>
    <t>100-34260-0.50-16-100.1</t>
  </si>
  <si>
    <t>34260-SO/Records Fees</t>
  </si>
  <si>
    <t>50-16-100 - Adm Support / Adm</t>
  </si>
  <si>
    <t>SO/Records Fees</t>
  </si>
  <si>
    <t>100-34281-0.50-18-104.1</t>
  </si>
  <si>
    <t>34281-SO/Sex Offender Reg Fee</t>
  </si>
  <si>
    <t>50-18-104 - Sex Offender/Child Abuse Reg</t>
  </si>
  <si>
    <t>SO/Sex Offender Registration Fee</t>
  </si>
  <si>
    <t>100-34282-0.50-18-104.1</t>
  </si>
  <si>
    <t>34282-SO/Child Abuse Registry Fee</t>
  </si>
  <si>
    <t>SO/Child Abuse Registry Fee</t>
  </si>
  <si>
    <t>100-34291-0.50-10-100.1</t>
  </si>
  <si>
    <t>34291-SO/Vending Commissions</t>
  </si>
  <si>
    <t>50-10-100 - Sheriff Admin / Adm</t>
  </si>
  <si>
    <t>SO/Vending Commissions</t>
  </si>
  <si>
    <t>100-34301-0.30-33-100.1</t>
  </si>
  <si>
    <t>34301-SOJ/State Inmate Reimbursement</t>
  </si>
  <si>
    <t>SOJ/State Inmate Reimbursement</t>
  </si>
  <si>
    <t>100-34311-0.30-31-100.1</t>
  </si>
  <si>
    <t>34311-SOJ/Jail Industries Fees</t>
  </si>
  <si>
    <t>30-31-100 - Jail Industries / Adm</t>
  </si>
  <si>
    <t>SOJ/Jail Industries</t>
  </si>
  <si>
    <t>100-34321-1000.30-33-100.1</t>
  </si>
  <si>
    <t>34321-SOJ/Inmate Fees</t>
  </si>
  <si>
    <t>SOJ/Inmate Housing Reimbursed</t>
  </si>
  <si>
    <t>100-34321-2000.30-30-100.1</t>
  </si>
  <si>
    <t>30-30-100 - Booking / Adm</t>
  </si>
  <si>
    <t>SOJ/Inmate Processing Fee</t>
  </si>
  <si>
    <t>100-34322-0.30-35-100.1</t>
  </si>
  <si>
    <t>34322-SOJ/Diversion Program</t>
  </si>
  <si>
    <t>30-35-100 - Programs / Adm</t>
  </si>
  <si>
    <t>SOJ/Diversion Programs</t>
  </si>
  <si>
    <t>100-34323-0.30-35-100.1</t>
  </si>
  <si>
    <t>34323-SOJ/Electronic &amp; Gps Monitor</t>
  </si>
  <si>
    <t>SOJ/Electronic &amp; GPS Monitoring</t>
  </si>
  <si>
    <t>100-34331-1000.30-33-100.1</t>
  </si>
  <si>
    <t>34331-SOJ/Federal Reimbursement</t>
  </si>
  <si>
    <t>SOJ/Federal Marshal Rent Reimb</t>
  </si>
  <si>
    <t>100-34333-0.30-32-100.1</t>
  </si>
  <si>
    <t>34333-SOJ/ Jail Medical Fees</t>
  </si>
  <si>
    <t>30-32-100 - Jail Support / Adm</t>
  </si>
  <si>
    <t>SOJ/Prescription Fees</t>
  </si>
  <si>
    <t>100-34333-0.30-32-100.2</t>
  </si>
  <si>
    <t>SOJ/Over-The-Counter Meds</t>
  </si>
  <si>
    <t>100-34333-1000.30-32-100.1</t>
  </si>
  <si>
    <t>SOJ/Medical Co-Pay Fees</t>
  </si>
  <si>
    <t>100-34333-2000.30-32-100.1</t>
  </si>
  <si>
    <t>SOJ/DNA County Fee</t>
  </si>
  <si>
    <t>100-34334-0.30-30-100.1</t>
  </si>
  <si>
    <t>34334-SOJ/ Commissary Commission</t>
  </si>
  <si>
    <t>SOJ/Commissary Commission</t>
  </si>
  <si>
    <t>100-34350-0.30-35-300.1</t>
  </si>
  <si>
    <t>34350-SOJ/Highway Maintenance</t>
  </si>
  <si>
    <t>30-35-300 - Jail Programs / Work Diversion</t>
  </si>
  <si>
    <t>SOJ/Highway Maintenance</t>
  </si>
  <si>
    <t>100-34390-0.50-10-100.1</t>
  </si>
  <si>
    <t>34390-SO/Sheriff Fees Unclassified</t>
  </si>
  <si>
    <t>SO/Miscellaneous Fees</t>
  </si>
  <si>
    <t>100-34390-0.50-10-100.2</t>
  </si>
  <si>
    <t>SO/Tobacco Compliance Checks</t>
  </si>
  <si>
    <t>100-34390-0.50-10-100.5</t>
  </si>
  <si>
    <t>SO/Fingerprint Fee</t>
  </si>
  <si>
    <t>100-34390-0.50-10-100.6</t>
  </si>
  <si>
    <t>6</t>
  </si>
  <si>
    <t>SO/Notary Fee</t>
  </si>
  <si>
    <t>100-34390-0.50-10-100.7</t>
  </si>
  <si>
    <t>7</t>
  </si>
  <si>
    <t>SO/Contract City Administration Costs</t>
  </si>
  <si>
    <t>100-34390-0.50-10-100.9</t>
  </si>
  <si>
    <t>9</t>
  </si>
  <si>
    <t>Sheriff Fees - CRF Services</t>
  </si>
  <si>
    <t>100-34391-0.30-30-100.1</t>
  </si>
  <si>
    <t>34391-SOJ/Jail Fees Unclassified</t>
  </si>
  <si>
    <t>SOJ/Miscellaneous Fees</t>
  </si>
  <si>
    <t>100-34391-0.30-30-100.11</t>
  </si>
  <si>
    <t>11</t>
  </si>
  <si>
    <t>SOJ/Summons Fee</t>
  </si>
  <si>
    <t>100-34391-0.30-30-100.12</t>
  </si>
  <si>
    <t>12</t>
  </si>
  <si>
    <t>Jail Fees - CRF Services</t>
  </si>
  <si>
    <t>100-34391-0.30-30-100.2</t>
  </si>
  <si>
    <t>SOJ/Dept Corrections Restitution</t>
  </si>
  <si>
    <t>100-34391-0.30-30-100.4</t>
  </si>
  <si>
    <t>SOJ/Garden Revenue</t>
  </si>
  <si>
    <t>100-34391-0.30-30-100.5</t>
  </si>
  <si>
    <t>SOJ/Contraband Fine</t>
  </si>
  <si>
    <t>100-34391-0.30-30-100.6</t>
  </si>
  <si>
    <t>SOJ/Credit Card Fee</t>
  </si>
  <si>
    <t>100-34391-0.30-30-100.7</t>
  </si>
  <si>
    <t>SOJ/Bond Fee (Uca 17-22-2.5)</t>
  </si>
  <si>
    <t>100-34391-0.30-30-100.8</t>
  </si>
  <si>
    <t>8</t>
  </si>
  <si>
    <t>SOJ/Notary Fee</t>
  </si>
  <si>
    <t>100-34391-0.30-30-100.9</t>
  </si>
  <si>
    <t>SOJ/Fingerprint Fee</t>
  </si>
  <si>
    <t>100-34409-0.80-50-100.1</t>
  </si>
  <si>
    <t>34409-PW/Engineering Fees</t>
  </si>
  <si>
    <t>80-50-100 - Engineering / Adm</t>
  </si>
  <si>
    <t>PW/Engineering Fees</t>
  </si>
  <si>
    <t>100-34410-0.80-10-100.1</t>
  </si>
  <si>
    <t>34410-PW Charges For Services</t>
  </si>
  <si>
    <t>80-10-100 - Public Works / Adm</t>
  </si>
  <si>
    <t>Noxious Weed Fees</t>
  </si>
  <si>
    <t>100-34410-0.80-10-262.1</t>
  </si>
  <si>
    <t>80-10-262 - Noxious Weeds</t>
  </si>
  <si>
    <t>PW Charges For Services - Noxious Weeds</t>
  </si>
  <si>
    <t>100-34451-0.16-10-100.1</t>
  </si>
  <si>
    <t>34451-Surveyor Fees</t>
  </si>
  <si>
    <t>16-10-100 - Surveyor / Adm</t>
  </si>
  <si>
    <t>Local Entity Plat Review Fee</t>
  </si>
  <si>
    <t>100-34451-0.16-10-100.2</t>
  </si>
  <si>
    <t>16-10-100-Surveyor / Adm</t>
  </si>
  <si>
    <t>Public Land Monument Preservation Fee</t>
  </si>
  <si>
    <t>100-35101-0.50-13-100.1</t>
  </si>
  <si>
    <t>35101-Fines // Parking Violations</t>
  </si>
  <si>
    <t>Parking Tickets</t>
  </si>
  <si>
    <t>100-35102-0.3-10-100.1</t>
  </si>
  <si>
    <t>35102-Fines // County General</t>
  </si>
  <si>
    <t>Justice Court Fines</t>
  </si>
  <si>
    <t>100-35102-0.3-10-100.2</t>
  </si>
  <si>
    <t>Recoupment Fees</t>
  </si>
  <si>
    <t>100-35102-0.3-10-100.3</t>
  </si>
  <si>
    <t>Overweight Court Costs</t>
  </si>
  <si>
    <t>100-35102-0.3-10-100.4</t>
  </si>
  <si>
    <t>Contempt Charges</t>
  </si>
  <si>
    <t>100-35102-0.3-10-100.5</t>
  </si>
  <si>
    <t>Court Security Surcharge</t>
  </si>
  <si>
    <t>100-35102-0.3-10-100.6</t>
  </si>
  <si>
    <t>OSDC Collections</t>
  </si>
  <si>
    <t>100-35102-0.3-10-100.7</t>
  </si>
  <si>
    <t>Justice Court Fines From State Treasurer</t>
  </si>
  <si>
    <t>100-35103-0.30-33-100.1</t>
  </si>
  <si>
    <t>35103-Court Security Surcharge</t>
  </si>
  <si>
    <t>Court Surcharge / Incarceration</t>
  </si>
  <si>
    <t>100-36101-0.2-10-100.1</t>
  </si>
  <si>
    <t>36101-Interest Allocation</t>
  </si>
  <si>
    <t>Interest Allocation</t>
  </si>
  <si>
    <t>100-36401-0.2-10-100.1</t>
  </si>
  <si>
    <t>36401-Sale Of Fixed Assets</t>
  </si>
  <si>
    <t>Sheriff Sale of Fixed Assets</t>
  </si>
  <si>
    <t>100-36401-0.2-10-100.3</t>
  </si>
  <si>
    <t>Public Works Sale Of Fixed Assets</t>
  </si>
  <si>
    <t>100-36401-0.2-10-100.4</t>
  </si>
  <si>
    <t>Mosquito Sale Of Fixed Assets</t>
  </si>
  <si>
    <t>100-36401-0.2-10-100.6</t>
  </si>
  <si>
    <t>Land Sale Of Fixed Assets</t>
  </si>
  <si>
    <t>100-36401-0.2-10-100.7</t>
  </si>
  <si>
    <t>P-Card Rebate</t>
  </si>
  <si>
    <t>100-36402-0.2-10-100.1</t>
  </si>
  <si>
    <t>36402-Insurance Proceeds</t>
  </si>
  <si>
    <t>Insurance Proceeds - Sheriff</t>
  </si>
  <si>
    <t>100-36901-0.2-10-100.1</t>
  </si>
  <si>
    <t>36901-Miscellaneous Revenue</t>
  </si>
  <si>
    <t>Other Miscellaneous Revenue</t>
  </si>
  <si>
    <t>100-36901-0.2-10-100.2</t>
  </si>
  <si>
    <t>Non-Departmental A&amp;C Fees</t>
  </si>
  <si>
    <t>100-38100-0.2-10-100.1</t>
  </si>
  <si>
    <t>38100-Transfers - Other Funds</t>
  </si>
  <si>
    <t>241&lt;&gt;XFER From Serv Area 6</t>
  </si>
  <si>
    <t>100-38100-0.2-10-100.2</t>
  </si>
  <si>
    <t>248&lt;&gt;XFER From Grant Funding (Wildland Fire)</t>
  </si>
  <si>
    <t>100-38701-0.50-10-784.1</t>
  </si>
  <si>
    <t>38701-Outside Donations</t>
  </si>
  <si>
    <t>50-10-784 - Sheriff Admin / Baker Award</t>
  </si>
  <si>
    <t>Baker Award</t>
  </si>
  <si>
    <t>Expenses</t>
  </si>
  <si>
    <t>100-41220-1100.3-10-100.1</t>
  </si>
  <si>
    <t>41220-Justice Court Grant</t>
  </si>
  <si>
    <t>1100-Permanent Employees</t>
  </si>
  <si>
    <t>Salary</t>
  </si>
  <si>
    <t>100-41220-1100.3-10-100.2</t>
  </si>
  <si>
    <t>Additional Request - Justice Court Clerk I - New Employee (Salary)</t>
  </si>
  <si>
    <t>Additional Request</t>
  </si>
  <si>
    <t>100-41220-1100.3-10-100.4</t>
  </si>
  <si>
    <t>Additional Request - Justice Court Clerk II- New Employee (Salary)</t>
  </si>
  <si>
    <t>100-41220-1110.3-10-100.1</t>
  </si>
  <si>
    <t>1110-Overtime</t>
  </si>
  <si>
    <t>Overtime</t>
  </si>
  <si>
    <t>100-41220-1300.3-10-100.1</t>
  </si>
  <si>
    <t>1300-Employee Benefits</t>
  </si>
  <si>
    <t>100-41220-1300.3-10-100.2</t>
  </si>
  <si>
    <t>Additional Request - Justice Court Clerk I - New Employee (Benefits)</t>
  </si>
  <si>
    <t>100-41220-1300.3-10-100.4</t>
  </si>
  <si>
    <t>Additional Request - Justice Court Clerk II- New Employee (Benefits)</t>
  </si>
  <si>
    <t>100-41220-1420.3-10-100.1</t>
  </si>
  <si>
    <t>1420-Insurance Waiver</t>
  </si>
  <si>
    <t>Insurance Waiver</t>
  </si>
  <si>
    <t>100-41220-2100.3-10-100.1</t>
  </si>
  <si>
    <t>2100-Books, Subscrip &amp; Memberships</t>
  </si>
  <si>
    <t>Books, Subscriptions, Memberships</t>
  </si>
  <si>
    <t>100-41220-2310.3-10-100.1</t>
  </si>
  <si>
    <t>2310-Mileage &amp; Transportation</t>
  </si>
  <si>
    <t>Payroll Mileage</t>
  </si>
  <si>
    <t>100-41220-2400.3-10-100.1</t>
  </si>
  <si>
    <t>2400-Office Supplies</t>
  </si>
  <si>
    <t>Office Supplies &amp; Printing</t>
  </si>
  <si>
    <t>100-41220-2410.3-10-100.1</t>
  </si>
  <si>
    <t>2410-Postage</t>
  </si>
  <si>
    <t>Postage</t>
  </si>
  <si>
    <t>100-41220-2490.3-10-100.1</t>
  </si>
  <si>
    <t>2490-Credit Card Service Chrg</t>
  </si>
  <si>
    <t>Credit Card Service Charge</t>
  </si>
  <si>
    <t>100-41220-2490.3-10-100.2</t>
  </si>
  <si>
    <t>IVR Credit Cards By Phone</t>
  </si>
  <si>
    <t>100-41220-2500.3-10-100.1</t>
  </si>
  <si>
    <t>2500-Equipment Supp &amp; Maintenance</t>
  </si>
  <si>
    <t>Equip Supplies &amp; Maint</t>
  </si>
  <si>
    <t>100-41220-2500.3-10-100.2</t>
  </si>
  <si>
    <t>Additional Request - (2) Small Refrigerators for Jury Rooms  - Approx. $100.00 each</t>
  </si>
  <si>
    <t>100-41220-3050.3-10-100.1</t>
  </si>
  <si>
    <t>3050-Contract Maintenance</t>
  </si>
  <si>
    <t>Canon Ir4245 #Rkm03992 Copier Maintenance</t>
  </si>
  <si>
    <t>100-41220-3050.3-10-100.2</t>
  </si>
  <si>
    <t>Canon Iradv4245 #Rkm01348 Copier Maintenance</t>
  </si>
  <si>
    <t>100-41220-3100.3-10-100.1</t>
  </si>
  <si>
    <t>3100-Professional &amp; Tech Services</t>
  </si>
  <si>
    <t>Interpreter Services</t>
  </si>
  <si>
    <t>100-41220-3300.3-10-100.1</t>
  </si>
  <si>
    <t>3300-Education</t>
  </si>
  <si>
    <t>Judge's Local Training And Seminars</t>
  </si>
  <si>
    <t>100-41220-3300.3-10-100.2</t>
  </si>
  <si>
    <t>Clerk's Local Training</t>
  </si>
  <si>
    <t>100-41220-3400.3-10-100.1</t>
  </si>
  <si>
    <t>3400-Conventions &amp; Travel</t>
  </si>
  <si>
    <t>Justice Court Judge's Conference/Travel</t>
  </si>
  <si>
    <t>100-41220-3400.3-10-100.2</t>
  </si>
  <si>
    <t>Justice Court Clerks Spring Conference/Travel</t>
  </si>
  <si>
    <t>100-41220-3400.3-10-100.3</t>
  </si>
  <si>
    <t>Judges' Summer Workshop</t>
  </si>
  <si>
    <t>100-41220-3400.3-10-100.4</t>
  </si>
  <si>
    <t>Justice Court Clerks Fall Conference</t>
  </si>
  <si>
    <t>100-41220-4800.3-10-100.1</t>
  </si>
  <si>
    <t>4800-Special Dept Supplies</t>
  </si>
  <si>
    <t>Special Court Supplies</t>
  </si>
  <si>
    <t>100-41220-4800.3-10-100.2</t>
  </si>
  <si>
    <t>Employee Recognition ($210 Max)</t>
  </si>
  <si>
    <t>100-41220-4800.3-10-100.3</t>
  </si>
  <si>
    <t>Food And Meals</t>
  </si>
  <si>
    <t>100-41220-4800.3-10-100.4</t>
  </si>
  <si>
    <t>Juror &amp; Witness Fees</t>
  </si>
  <si>
    <t>100-41220-4800.3-10-100.5</t>
  </si>
  <si>
    <t>Retirement Recognition</t>
  </si>
  <si>
    <t>100-41220-4850.3-10-100.1</t>
  </si>
  <si>
    <t>4850-Software</t>
  </si>
  <si>
    <t>Splashtop Licenses</t>
  </si>
  <si>
    <t>100-41220-5630.3-10-100.1</t>
  </si>
  <si>
    <t>5630-Intragov/Building Rental</t>
  </si>
  <si>
    <t>Building Rental</t>
  </si>
  <si>
    <t>100-41220-5640.3-10-100.1</t>
  </si>
  <si>
    <t>5640-Intragov/Phones</t>
  </si>
  <si>
    <t>Intragov/Phones (Recap)</t>
  </si>
  <si>
    <t>100-41220-5640.3-10-100.2</t>
  </si>
  <si>
    <t>Additional Request - Phone Line and Phone (Standard Model) for New Employee</t>
  </si>
  <si>
    <t>100-41220-5640.3-10-100.4</t>
  </si>
  <si>
    <t>Deleted Budget Line</t>
  </si>
  <si>
    <t>100-41220-5670.3-10-100.1</t>
  </si>
  <si>
    <t>5670-Intragov/Information Systems</t>
  </si>
  <si>
    <t>Information Systems Lease</t>
  </si>
  <si>
    <t>100-41220-5670.3-10-100.2</t>
  </si>
  <si>
    <t>Programming Charge</t>
  </si>
  <si>
    <t>100-41220-5670.3-10-100.3</t>
  </si>
  <si>
    <t>3-10-100-Justice Court / Adm</t>
  </si>
  <si>
    <t>Zoom</t>
  </si>
  <si>
    <t>100-41220-5670.3-10-100.4</t>
  </si>
  <si>
    <t>Additional Request - Computer Equipment for New Employee - Justice Court Clerk I</t>
  </si>
  <si>
    <t>100-41220-5670.3-10-100.5</t>
  </si>
  <si>
    <t>Additional Request - Computer Equipment for New Employee - Justice Court Clerk II</t>
  </si>
  <si>
    <t>100-41220-5680.3-10-100.1</t>
  </si>
  <si>
    <t>5680-Intragov/Admin Services</t>
  </si>
  <si>
    <t>Administrative Service Charge</t>
  </si>
  <si>
    <t>100-41220-6200.3-10-100.1</t>
  </si>
  <si>
    <t>6200-Miscellaneous Services</t>
  </si>
  <si>
    <t>Employee Background Checks</t>
  </si>
  <si>
    <t>100-41220-6200.3-10-100.2</t>
  </si>
  <si>
    <t>Dry Cleaning</t>
  </si>
  <si>
    <t>100-41220-7420.3-10-100.1</t>
  </si>
  <si>
    <t>7420-Furniture/Equipment (&lt;$5000)</t>
  </si>
  <si>
    <t>Additional Request - Safe with a Deposit Drop</t>
  </si>
  <si>
    <t>100-41412-1100.6-12-100.1</t>
  </si>
  <si>
    <t>41412-Clerk</t>
  </si>
  <si>
    <t>100-41412-1100.6-12-100.2</t>
  </si>
  <si>
    <t>Additional Request - Customer Service Assoc.</t>
  </si>
  <si>
    <t>100-41412-1100.6-12-100.3</t>
  </si>
  <si>
    <t>Additional Request - Supervisor promotion (2x)</t>
  </si>
  <si>
    <t>100-41412-1100.6-12-100.4</t>
  </si>
  <si>
    <t>6-12-100-Clerk / Adm</t>
  </si>
  <si>
    <t>Additional Request - Service Clerk (FT)</t>
  </si>
  <si>
    <t>100-41412-1110.6-12-100.1</t>
  </si>
  <si>
    <t>100-41412-1200.6-12-100.1</t>
  </si>
  <si>
    <t>1200-Time-Limited Employee Wages</t>
  </si>
  <si>
    <t>Time-Limited Employee Wages</t>
  </si>
  <si>
    <t>100-41412-1300.6-12-100.1</t>
  </si>
  <si>
    <t>100-41412-1300.6-12-100.4</t>
  </si>
  <si>
    <t>100-41412-1420.6-12-100.1</t>
  </si>
  <si>
    <t>100-41412-2100.6-12-100.1</t>
  </si>
  <si>
    <t>100-41412-2310.6-12-100.1</t>
  </si>
  <si>
    <t>100-41412-2400.6-12-100.1</t>
  </si>
  <si>
    <t>100-41412-2410.6-12-100.1</t>
  </si>
  <si>
    <t>100-41412-2490.6-12-100.1</t>
  </si>
  <si>
    <t>100-41412-2500.6-12-100.1</t>
  </si>
  <si>
    <t>100-41412-3050.6-12-100.1</t>
  </si>
  <si>
    <t>Canon Ir4545I #UMV07285 Maintenance (Clerk Usage Of Machine Located In Finance)</t>
  </si>
  <si>
    <t>100-41412-3050.6-12-100.2</t>
  </si>
  <si>
    <t>Canon Ir4545 #Xvr06829 Maintenance</t>
  </si>
  <si>
    <t>100-41412-3100.6-12-100.1</t>
  </si>
  <si>
    <t>Identity Verification (Acuant)</t>
  </si>
  <si>
    <t>100-41412-3300.6-12-100.1</t>
  </si>
  <si>
    <t>Clerk-All Training Costs</t>
  </si>
  <si>
    <t>100-41412-3300.6-12-100.2</t>
  </si>
  <si>
    <t>Franklin Covey Online Training</t>
  </si>
  <si>
    <t>100-41412-4800.6-12-100.1</t>
  </si>
  <si>
    <t>Special Department Supplies</t>
  </si>
  <si>
    <t>100-41412-4800.6-12-100.2</t>
  </si>
  <si>
    <t>Titan Seal (Digital Certification)</t>
  </si>
  <si>
    <t>100-41412-4800.6-12-100.3</t>
  </si>
  <si>
    <t>Employee Recognition ($53 Max)</t>
  </si>
  <si>
    <t>100-41412-4800.6-12-100.4</t>
  </si>
  <si>
    <t>Food &amp; Meals</t>
  </si>
  <si>
    <t>100-41412-4850.6-12-100.1</t>
  </si>
  <si>
    <t>Scheduling Tool Software</t>
  </si>
  <si>
    <t>100-41412-4850.6-12-100.2</t>
  </si>
  <si>
    <t>Docusign</t>
  </si>
  <si>
    <t>100-41412-4850.6-12-100.3</t>
  </si>
  <si>
    <t>Additional Request - Salesforce Software License</t>
  </si>
  <si>
    <t>100-41412-5630.6-12-100.1</t>
  </si>
  <si>
    <t>Building rental</t>
  </si>
  <si>
    <t>100-41412-5630.6-12-100.6</t>
  </si>
  <si>
    <t>Call Center Workstation</t>
  </si>
  <si>
    <t>100-41412-5640.6-12-100.1</t>
  </si>
  <si>
    <t>Telephone Lease</t>
  </si>
  <si>
    <t>100-41412-5640.6-12-100.2</t>
  </si>
  <si>
    <t>100-41412-5670.6-12-100.1</t>
  </si>
  <si>
    <t>100-41412-5670.6-12-100.2</t>
  </si>
  <si>
    <t>100-41412-5670.6-12-100.3</t>
  </si>
  <si>
    <t>100-41412-5680.6-12-100.1</t>
  </si>
  <si>
    <t>100-41412-6200.6-12-100.1</t>
  </si>
  <si>
    <t>Background Checks</t>
  </si>
  <si>
    <t>100-41450-1100.9-10-100.1</t>
  </si>
  <si>
    <t>41450-Attorney Administration</t>
  </si>
  <si>
    <t>9-10-100 - Attorney / Adm</t>
  </si>
  <si>
    <t>100-41450-1200.9-10-100.1</t>
  </si>
  <si>
    <t>100-41450-1300.9-10-100.1</t>
  </si>
  <si>
    <t>100-41450-1420.9-10-100.1</t>
  </si>
  <si>
    <t>100-41450-2100.9-10-100.1</t>
  </si>
  <si>
    <t>Bar Dues</t>
  </si>
  <si>
    <t>100-41450-2100.9-10-100.2</t>
  </si>
  <si>
    <t>Newspaper Subscription</t>
  </si>
  <si>
    <t>100-41450-2100.9-10-100.3</t>
  </si>
  <si>
    <t>Lexis/Nexis Online</t>
  </si>
  <si>
    <t>100-41450-2100.9-10-100.4</t>
  </si>
  <si>
    <t>Other Books, Subscriptions, Memberships</t>
  </si>
  <si>
    <t>100-41450-2310.9-10-100.1</t>
  </si>
  <si>
    <t>100-41450-2310.9-10-100.2</t>
  </si>
  <si>
    <t>Other Transport, Parking, Etc</t>
  </si>
  <si>
    <t>100-41450-2400.9-10-100.1</t>
  </si>
  <si>
    <t>100-41450-2500.9-10-100.1</t>
  </si>
  <si>
    <t>100-41450-2800.9-10-100.1</t>
  </si>
  <si>
    <t>2800-Telephone &amp; Communications</t>
  </si>
  <si>
    <t>Cell Phone Usage</t>
  </si>
  <si>
    <t>100-41450-3050.9-10-100.1</t>
  </si>
  <si>
    <t>Canon IRADVC5560I #WXC07333 (Admin) Copier Maintenance</t>
  </si>
  <si>
    <t>100-41450-3100.9-10-100.1</t>
  </si>
  <si>
    <t>Non-Reimbursable Witness Travel</t>
  </si>
  <si>
    <t>100-41450-3100.9-10-100.2</t>
  </si>
  <si>
    <t>PIO</t>
  </si>
  <si>
    <t>100-41450-3300.9-10-100.1</t>
  </si>
  <si>
    <t>Elected Attorney Local Training</t>
  </si>
  <si>
    <t>100-41450-3300.9-10-100.2</t>
  </si>
  <si>
    <t>Chief Deputy Local Training</t>
  </si>
  <si>
    <t>100-41450-3300.9-10-100.3</t>
  </si>
  <si>
    <t>Admin Assistant Training</t>
  </si>
  <si>
    <t>100-41450-3400.9-10-100.1</t>
  </si>
  <si>
    <t>Elected Attorney Travel</t>
  </si>
  <si>
    <t>100-41450-3400.9-10-100.2</t>
  </si>
  <si>
    <t>Chief Deputy Travel</t>
  </si>
  <si>
    <t>100-41450-4800.9-10-100.1</t>
  </si>
  <si>
    <t>Special Dept Supplies (Admin)</t>
  </si>
  <si>
    <t>100-41450-4800.9-10-100.2</t>
  </si>
  <si>
    <t>Food &amp; Meals (Admin)</t>
  </si>
  <si>
    <t>100-41450-4800.9-10-100.3</t>
  </si>
  <si>
    <t>Employee Recognition ($45 Max)</t>
  </si>
  <si>
    <t>100-41450-4800.9-10-100.4</t>
  </si>
  <si>
    <t>Breakroom Supplies</t>
  </si>
  <si>
    <t>100-41450-4800.9-10-100.5</t>
  </si>
  <si>
    <t>Attorney Year-End Employee Recognition</t>
  </si>
  <si>
    <t>100-41450-4850.9-10-100.1</t>
  </si>
  <si>
    <t>100-41450-5630.9-10-100.1</t>
  </si>
  <si>
    <t>100-41450-5640.9-10-100.1</t>
  </si>
  <si>
    <t>100-41450-5640.9-10-100.2</t>
  </si>
  <si>
    <t>100-41450-5670.9-10-100.1</t>
  </si>
  <si>
    <t>100-41450-5670.9-10-100.2</t>
  </si>
  <si>
    <t>100-41450-5670.9-10-100.3</t>
  </si>
  <si>
    <t>100-41450-5680.9-10-100.1</t>
  </si>
  <si>
    <t>100-41450-5680.9-10-100.2</t>
  </si>
  <si>
    <t>Equipment Replacement Charge</t>
  </si>
  <si>
    <t>100-41450-5680.9-11-102.1</t>
  </si>
  <si>
    <t>9-11-102 - Attorney / VOCA Match</t>
  </si>
  <si>
    <t>100-41451-1100.9-11-100.1</t>
  </si>
  <si>
    <t>41451-Attorney Prosecution Division</t>
  </si>
  <si>
    <t>100-41451-1100.9-11-100.2</t>
  </si>
  <si>
    <t>Additional Request - Legal Assistant Salary</t>
  </si>
  <si>
    <t>100-41451-1100.9-11-100.3</t>
  </si>
  <si>
    <t>9-11-100-Attorney / Prosecution</t>
  </si>
  <si>
    <t>100-41451-1100.9-11-100.4</t>
  </si>
  <si>
    <t>100-41451-1110.9-11-100.1</t>
  </si>
  <si>
    <t>100-41451-1200.9-11-100.1</t>
  </si>
  <si>
    <t>100-41451-1300.9-11-100.1</t>
  </si>
  <si>
    <t>100-41451-1300.9-11-100.2</t>
  </si>
  <si>
    <t>Additional Request - Legal Assistant Benefits</t>
  </si>
  <si>
    <t>100-41451-1300.9-11-100.3</t>
  </si>
  <si>
    <t>100-41451-1420.9-11-100.1</t>
  </si>
  <si>
    <t>100-41451-1420.9-11-102.1</t>
  </si>
  <si>
    <t>100-41451-2100.9-11-100.1</t>
  </si>
  <si>
    <t>100-41451-2100.9-11-100.2</t>
  </si>
  <si>
    <t>Federal District Court Dues</t>
  </si>
  <si>
    <t>100-41451-2100.9-11-100.3</t>
  </si>
  <si>
    <t>Utah Code Books</t>
  </si>
  <si>
    <t>100-41451-2100.9-11-100.4</t>
  </si>
  <si>
    <t>100-41451-2100.9-11-100.5</t>
  </si>
  <si>
    <t>American Alliance Of Paralegals</t>
  </si>
  <si>
    <t>100-41451-2200.9-11-100.1</t>
  </si>
  <si>
    <t>2200-Public Notices</t>
  </si>
  <si>
    <t>Public Notice For Rfp</t>
  </si>
  <si>
    <t>100-41451-2310.9-11-100.1</t>
  </si>
  <si>
    <t>100-41451-2310.9-11-102.1</t>
  </si>
  <si>
    <t>100-41451-2400.9-11-100.1</t>
  </si>
  <si>
    <t>100-41451-2400.9-11-100.2</t>
  </si>
  <si>
    <t>Additional Request - Office Supplies</t>
  </si>
  <si>
    <t>100-41451-2410.9-11-100.1</t>
  </si>
  <si>
    <t>100-41451-2500.9-11-100.1</t>
  </si>
  <si>
    <t>100-41451-2800.9-11-100.1</t>
  </si>
  <si>
    <t>100-41451-2800.9-11-102.1</t>
  </si>
  <si>
    <t>VOCA Cell Phone Card</t>
  </si>
  <si>
    <t>100-41451-3050.9-11-100.2</t>
  </si>
  <si>
    <t>Canon 7260 #Ulk05964 (Front Desk) Copier Maintenance</t>
  </si>
  <si>
    <t>100-41451-3050.9-11-100.3</t>
  </si>
  <si>
    <t>Ricoh Mpc3000 #L3775100210 Copier Maintenance</t>
  </si>
  <si>
    <t>100-41451-3050.9-11-100.4</t>
  </si>
  <si>
    <t>Canon 5045 #Gpq12128 (Justice Court)</t>
  </si>
  <si>
    <t>100-41451-3050.9-11-100.5</t>
  </si>
  <si>
    <t>Sharp Mx-6071 #03030828 (V/W)</t>
  </si>
  <si>
    <t>100-41451-3050.9-11-100.6</t>
  </si>
  <si>
    <t>Sharp Mx-6071 #05104983 (Criminal-West End)</t>
  </si>
  <si>
    <t>100-41451-3100.9-11-100.1</t>
  </si>
  <si>
    <t>Professional Legal Services/Expert Witness</t>
  </si>
  <si>
    <t>100-41451-3300.9-11-100.1</t>
  </si>
  <si>
    <t>Attorney Local Training</t>
  </si>
  <si>
    <t>100-41451-3300.9-11-100.2</t>
  </si>
  <si>
    <t>Legal Assistant, Paralegal Local Training</t>
  </si>
  <si>
    <t>100-41451-3300.9-11-102.1</t>
  </si>
  <si>
    <t>Victim Advocate Local Training</t>
  </si>
  <si>
    <t>100-41451-3400.9-11-100.1</t>
  </si>
  <si>
    <t>Prosecuting Attorney Travel</t>
  </si>
  <si>
    <t>100-41451-3400.9-11-100.2</t>
  </si>
  <si>
    <t>Legal Assistant Training</t>
  </si>
  <si>
    <t>100-41451-3400.9-11-100.3</t>
  </si>
  <si>
    <t>Paralegal Travel</t>
  </si>
  <si>
    <t>100-41451-3400.9-11-102.1</t>
  </si>
  <si>
    <t>Victim Advocate Travel</t>
  </si>
  <si>
    <t>100-41451-4800.9-11-100.1</t>
  </si>
  <si>
    <t>Special Dept Supplies</t>
  </si>
  <si>
    <t>100-41451-4800.9-11-100.2</t>
  </si>
  <si>
    <t>Food &amp; Meals (Criminal)</t>
  </si>
  <si>
    <t>100-41451-4800.9-11-100.3</t>
  </si>
  <si>
    <t>Employee Recognition ($705 Max)</t>
  </si>
  <si>
    <t>100-41451-4800.9-11-100.4</t>
  </si>
  <si>
    <t>Legal Secretary Food &amp; Meals For Training Event(S)</t>
  </si>
  <si>
    <t>100-41451-4800.9-11-100.5</t>
  </si>
  <si>
    <t>Court Costs Audio/Certified Copies</t>
  </si>
  <si>
    <t>100-41451-4800.9-11-100.6</t>
  </si>
  <si>
    <t>100-41451-4800.9-11-102.1</t>
  </si>
  <si>
    <t>100-41451-4850.9-11-100.1</t>
  </si>
  <si>
    <t>Annual Justware Renewal Fee</t>
  </si>
  <si>
    <t>100-41451-4850.9-11-100.2</t>
  </si>
  <si>
    <t>Foxit Software (Adobe Equivalent)</t>
  </si>
  <si>
    <t>100-41451-4850.9-11-100.3</t>
  </si>
  <si>
    <t>BIT Link (Efiling Interface For Justware)</t>
  </si>
  <si>
    <t>100-41451-4850.9-11-100.4</t>
  </si>
  <si>
    <t>Transcription Software</t>
  </si>
  <si>
    <t>100-41451-4850.9-11-100.5</t>
  </si>
  <si>
    <t>100-41451-4850.9-11-100.6</t>
  </si>
  <si>
    <t>Additional Request - Filevine &amp; Foxit</t>
  </si>
  <si>
    <t>100-41451-4850.9-11-102.1</t>
  </si>
  <si>
    <t>VOCA Foxit Software (Adobe Equivalent)</t>
  </si>
  <si>
    <t>100-41451-4850.9-11-102.2</t>
  </si>
  <si>
    <t>VOCA Zoom Software</t>
  </si>
  <si>
    <t>100-41451-5630.9-11-100.1</t>
  </si>
  <si>
    <t>100-41451-5630.9-11-100.2</t>
  </si>
  <si>
    <t>Additional Request - Office Space</t>
  </si>
  <si>
    <t>100-41451-5640.9-11-100.1</t>
  </si>
  <si>
    <t>100-41451-5640.9-11-100.2</t>
  </si>
  <si>
    <t>Additional Request - Telephone for Legal Assistant</t>
  </si>
  <si>
    <t>100-41451-5640.9-11-100.3</t>
  </si>
  <si>
    <t>100-41451-5640.9-11-100.4</t>
  </si>
  <si>
    <t>100-41451-5640.9-11-101.1</t>
  </si>
  <si>
    <t>9-11-101 - Attorney / VOCA Grant</t>
  </si>
  <si>
    <t>100-41451-5640.9-11-102.1</t>
  </si>
  <si>
    <t>100-41451-5640.9-11-102.2</t>
  </si>
  <si>
    <t>100-41451-5670.9-11-100.1</t>
  </si>
  <si>
    <t>100-41451-5670.9-11-100.2</t>
  </si>
  <si>
    <t>Programming Charges</t>
  </si>
  <si>
    <t>100-41451-5670.9-11-100.3</t>
  </si>
  <si>
    <t>100-41451-5670.9-11-100.4</t>
  </si>
  <si>
    <t>New Monitors</t>
  </si>
  <si>
    <t>100-41451-5670.9-11-100.5</t>
  </si>
  <si>
    <t>Additional Request - Computer/Monitor for Legal Assistant</t>
  </si>
  <si>
    <t>100-41451-5670.9-11-102.1</t>
  </si>
  <si>
    <t>100-41451-5680.9-11-100.1</t>
  </si>
  <si>
    <t>100-41451-5680.9-11-100.2</t>
  </si>
  <si>
    <t>100-41451-6200.9-11-100.1</t>
  </si>
  <si>
    <t>Background Checks For New Employees</t>
  </si>
  <si>
    <t>100-41451-6200.9-11-100.2</t>
  </si>
  <si>
    <t>Furniture Installation</t>
  </si>
  <si>
    <t>100-41451-7420.9-11-100.1</t>
  </si>
  <si>
    <t>Folding Tables</t>
  </si>
  <si>
    <t>100-41451-7420.9-11-100.2</t>
  </si>
  <si>
    <t>Additional Request - Furniture</t>
  </si>
  <si>
    <t>100-41453-1100.9-13-100.1</t>
  </si>
  <si>
    <t>41453-Attorney Investigations</t>
  </si>
  <si>
    <t>9-13-100 - Attorney / Investigations</t>
  </si>
  <si>
    <t>100-41453-1110.9-13-100.1</t>
  </si>
  <si>
    <t>100-41453-1200.9-13-100.1</t>
  </si>
  <si>
    <t>Time-Limited Paralegal</t>
  </si>
  <si>
    <t>100-41453-1300.9-13-100.1</t>
  </si>
  <si>
    <t>100-41453-1310.9-13-100.1</t>
  </si>
  <si>
    <t>1310-Retired Employee Insurance</t>
  </si>
  <si>
    <t>Retired Employee Insurance</t>
  </si>
  <si>
    <t>100-41453-1400.9-13-100.1</t>
  </si>
  <si>
    <t>1400-Uniform Allowance</t>
  </si>
  <si>
    <t>Uniform Allowance</t>
  </si>
  <si>
    <t>100-41453-1420.9-13-100.1</t>
  </si>
  <si>
    <t>100-41453-2100.9-13-100.1</t>
  </si>
  <si>
    <t>Rmin Membership</t>
  </si>
  <si>
    <t>100-41453-2100.9-13-100.2</t>
  </si>
  <si>
    <t>Nala Paralegal Certification Dues</t>
  </si>
  <si>
    <t>100-41453-2100.9-13-100.4</t>
  </si>
  <si>
    <t>100-41453-2100.9-13-100.5</t>
  </si>
  <si>
    <t>LexisNexis Subscription</t>
  </si>
  <si>
    <t>100-41453-2310.9-13-100.1</t>
  </si>
  <si>
    <t>100-41453-2400.9-13-100.1</t>
  </si>
  <si>
    <t>100-41453-2410.9-13-100.1</t>
  </si>
  <si>
    <t>100-41453-2500.9-13-100.1</t>
  </si>
  <si>
    <t>100-41453-2500.9-13-100.2</t>
  </si>
  <si>
    <t>Ammunition</t>
  </si>
  <si>
    <t>100-41453-2500.9-13-100.3</t>
  </si>
  <si>
    <t>Additional Request - Ammunition for LEOJ Qualification</t>
  </si>
  <si>
    <t>100-41453-2800.9-13-100.1</t>
  </si>
  <si>
    <t>100-41453-3050.9-13-100.1</t>
  </si>
  <si>
    <t>Canon C5255 - Jme 12070 - S10031 Agreement #2014-784</t>
  </si>
  <si>
    <t>100-41453-3300.9-13-100.1</t>
  </si>
  <si>
    <t>Investigations Chief Local Training</t>
  </si>
  <si>
    <t>100-41453-3300.9-13-100.2</t>
  </si>
  <si>
    <t>Investigator Local Training</t>
  </si>
  <si>
    <t>100-41453-3300.9-13-100.3</t>
  </si>
  <si>
    <t>Staff Local Training</t>
  </si>
  <si>
    <t>100-41453-3400.9-13-100.1</t>
  </si>
  <si>
    <t>Investigator Travel</t>
  </si>
  <si>
    <t>100-41453-3400.9-13-100.2</t>
  </si>
  <si>
    <t>Legal Assistant Tac Training</t>
  </si>
  <si>
    <t>100-41453-3900.9-13-100.1</t>
  </si>
  <si>
    <t>3900-Restricted Services</t>
  </si>
  <si>
    <t>Buy Money</t>
  </si>
  <si>
    <t>100-41453-4800.9-13-100.1</t>
  </si>
  <si>
    <t>100-41453-4800.9-13-100.2</t>
  </si>
  <si>
    <t>Food &amp; Meals (Investigations)</t>
  </si>
  <si>
    <t>100-41453-4800.9-13-100.3</t>
  </si>
  <si>
    <t>Employee Recognition ($105 Max)</t>
  </si>
  <si>
    <t>100-41453-4800.9-13-100.4</t>
  </si>
  <si>
    <t>9-13-100-Attorney / Investigations</t>
  </si>
  <si>
    <t>100-41453-4850.9-13-100.1</t>
  </si>
  <si>
    <t>Adobe (Or Equivalent) Software</t>
  </si>
  <si>
    <t>100-41453-4850.9-13-100.2</t>
  </si>
  <si>
    <t>100-41453-4850.9-13-100.3</t>
  </si>
  <si>
    <t>Forensics Software</t>
  </si>
  <si>
    <t>100-41453-4850.9-13-100.4</t>
  </si>
  <si>
    <t>Microsoft Windows</t>
  </si>
  <si>
    <t>100-41453-4850.9-13-100.5</t>
  </si>
  <si>
    <t>Graykey</t>
  </si>
  <si>
    <t>100-41453-5610.9-13-100.1</t>
  </si>
  <si>
    <t>5610-Intragov/Vehicle Lease</t>
  </si>
  <si>
    <t>Motor Pool Lease</t>
  </si>
  <si>
    <t>100-41453-5610.9-13-100.2</t>
  </si>
  <si>
    <t>Lights For The New Vehicles</t>
  </si>
  <si>
    <t>100-41453-5630.9-13-100.1</t>
  </si>
  <si>
    <t>100-41453-5630.9-13-100.2</t>
  </si>
  <si>
    <t>Remodel Of The Lab</t>
  </si>
  <si>
    <t>100-41453-5640.9-13-100.1</t>
  </si>
  <si>
    <t>100-41453-5640.9-13-100.2</t>
  </si>
  <si>
    <t>100-41453-5650.9-13-100.1</t>
  </si>
  <si>
    <t>5650-Intragov/Communications</t>
  </si>
  <si>
    <t>Radio Lease</t>
  </si>
  <si>
    <t>100-41453-5650.9-13-100.2</t>
  </si>
  <si>
    <t>Radio for new Investigator</t>
  </si>
  <si>
    <t>100-41453-5650.9-13-100.3</t>
  </si>
  <si>
    <t>Additional Request - Radio Purchase for New Investigator</t>
  </si>
  <si>
    <t>100-41453-5670.9-13-100.1</t>
  </si>
  <si>
    <t>100-41453-5670.9-13-100.3</t>
  </si>
  <si>
    <t>100-41453-5680.9-13-100.1</t>
  </si>
  <si>
    <t>100-41453-5680.9-13-100.2</t>
  </si>
  <si>
    <t>100-41453-6200.9-13-100.2</t>
  </si>
  <si>
    <t>Evidence Incineration</t>
  </si>
  <si>
    <t>100-41453-7420.9-13-100.1</t>
  </si>
  <si>
    <t>Protective Vests</t>
  </si>
  <si>
    <t>100-41453-7420.9-13-100.2</t>
  </si>
  <si>
    <t>Guns</t>
  </si>
  <si>
    <t>100-41454-1100.9-10-100.1</t>
  </si>
  <si>
    <t>41454-Attorney Community Outreach NEW</t>
  </si>
  <si>
    <t>100-41454-1300.9-10-100.1</t>
  </si>
  <si>
    <t>100-41454-2100.9-10-100.1</t>
  </si>
  <si>
    <t>100-41454-2400.9-10-100.1</t>
  </si>
  <si>
    <t>100-41454-2400.9-10-100.2</t>
  </si>
  <si>
    <t>100-41454-4850.9-10-100.1</t>
  </si>
  <si>
    <t>100-41454-5610.9-10-100.1</t>
  </si>
  <si>
    <t>100-41454-5630.9-10-100.1</t>
  </si>
  <si>
    <t>100-41454-5640.9-10-100.1</t>
  </si>
  <si>
    <t>100-41454-5670.9-10-100.1</t>
  </si>
  <si>
    <t>100-41454-5670.9-10-100.2</t>
  </si>
  <si>
    <t>100-41454-5670.9-10-100.3</t>
  </si>
  <si>
    <t>100-41454-5670.9-10-100.4</t>
  </si>
  <si>
    <t>100-41454-7410.9-10-100.1</t>
  </si>
  <si>
    <t>7410-Capital Inventory (&gt;=$5000)</t>
  </si>
  <si>
    <t>100-41454-7410.9-10-100.2</t>
  </si>
  <si>
    <t>100-41454-7420.9-10-100.1</t>
  </si>
  <si>
    <t>100-41500-1310.2-10-100.1</t>
  </si>
  <si>
    <t>41500-Non-Departmental</t>
  </si>
  <si>
    <t>Retired Employee Ins Benefit (For Future Employees)</t>
  </si>
  <si>
    <t>100-41500-1320.2-10-100.1</t>
  </si>
  <si>
    <t>1320-Compensated Absences</t>
  </si>
  <si>
    <t>Compensated Absences</t>
  </si>
  <si>
    <t>100-41500-1410.2-10-100.1</t>
  </si>
  <si>
    <t>1410-Employee Bonus</t>
  </si>
  <si>
    <t>Years Of Service Awards</t>
  </si>
  <si>
    <t>100-41500-2100.2-10-100.1</t>
  </si>
  <si>
    <t>UAC Membership Dues</t>
  </si>
  <si>
    <t>100-41500-2100.2-10-100.2</t>
  </si>
  <si>
    <t>NACo Membership Dues</t>
  </si>
  <si>
    <t>100-41500-2100.2-10-100.4</t>
  </si>
  <si>
    <t>Sam's Club Membership</t>
  </si>
  <si>
    <t>100-41500-2200.2-10-100.1</t>
  </si>
  <si>
    <t>Public Notices</t>
  </si>
  <si>
    <t>100-41500-2410.2-10-100.1</t>
  </si>
  <si>
    <t>Postage Meter Rental</t>
  </si>
  <si>
    <t>100-41500-2500.2-10-100.1</t>
  </si>
  <si>
    <t>Mail Machine Supplies</t>
  </si>
  <si>
    <t>100-41500-3050.2-10-100.1</t>
  </si>
  <si>
    <t>Mail Machine Maintenance Contract</t>
  </si>
  <si>
    <t>100-41500-3100.2-10-100.1</t>
  </si>
  <si>
    <t>Economic Development Contract</t>
  </si>
  <si>
    <t>100-41500-3100.2-10-100.2</t>
  </si>
  <si>
    <t>Lawsuit Releases</t>
  </si>
  <si>
    <t>100-41500-3100.2-10-100.3</t>
  </si>
  <si>
    <t>Admin Overhead Charges</t>
  </si>
  <si>
    <t>100-41500-3100.2-10-100.4</t>
  </si>
  <si>
    <t>General Non-Department Professional Services</t>
  </si>
  <si>
    <t>100-41500-3100.2-10-100.6</t>
  </si>
  <si>
    <t>100-41500-3100.2-10-100.7</t>
  </si>
  <si>
    <t>Investment Fees</t>
  </si>
  <si>
    <t>100-41500-3100.2-10-100.9</t>
  </si>
  <si>
    <t>Covid-19 Disclosure Payment</t>
  </si>
  <si>
    <t>100-41500-4800.2-10-100.1</t>
  </si>
  <si>
    <t>Employee Of The Month / Year Recognition</t>
  </si>
  <si>
    <t>100-41500-4800.2-10-100.2</t>
  </si>
  <si>
    <t>Turkey Certificates</t>
  </si>
  <si>
    <t>100-41500-4800.2-10-100.3</t>
  </si>
  <si>
    <t>Year-End Employee Recognition/Dinner</t>
  </si>
  <si>
    <t>100-41500-4800.2-10-100.4</t>
  </si>
  <si>
    <t>100-41500-4800.2-10-100.5</t>
  </si>
  <si>
    <t>Fixed Asset Tags</t>
  </si>
  <si>
    <t>100-41500-4800.2-10-100.6</t>
  </si>
  <si>
    <t>Employee Appreciation Gifts</t>
  </si>
  <si>
    <t>100-41500-5100.2-10-100.1</t>
  </si>
  <si>
    <t>5100-Insurance</t>
  </si>
  <si>
    <t>Contribution To Insurance Liability Trust</t>
  </si>
  <si>
    <t>100-41500-5100.2-10-100.2</t>
  </si>
  <si>
    <t>General Liability Deductible</t>
  </si>
  <si>
    <t>100-41500-5630.2-10-100.1</t>
  </si>
  <si>
    <t>100-41500-5630.2-10-100.2</t>
  </si>
  <si>
    <t>Animal Shelter, Etc. Underbills</t>
  </si>
  <si>
    <t>100-41500-5670.2-10-100.2</t>
  </si>
  <si>
    <t>^Programming Charges To Be Allocated</t>
  </si>
  <si>
    <t>100-41500-5680.2-10-100.1</t>
  </si>
  <si>
    <t>100-41500-9200.2-10-100.1</t>
  </si>
  <si>
    <t>9200-Restricted Appropriations</t>
  </si>
  <si>
    <t>100-41500-9200.2-10-100.2</t>
  </si>
  <si>
    <t>100-41500-9200.2-10-100.3</t>
  </si>
  <si>
    <t>100-41500-9200.2-10-100.4</t>
  </si>
  <si>
    <t>100-41550-3100.2-10-100.1</t>
  </si>
  <si>
    <t>41550-Interagency Allocation</t>
  </si>
  <si>
    <t>Court-Ordered Fees (Sheriff)</t>
  </si>
  <si>
    <t>100-41550-3100.2-10-100.2</t>
  </si>
  <si>
    <t>Legal Conflict Services</t>
  </si>
  <si>
    <t>100-41550-3100.2-10-100.3</t>
  </si>
  <si>
    <t>Mental Health Hearing Services</t>
  </si>
  <si>
    <t>100-41550-4800.2-10-100.1</t>
  </si>
  <si>
    <t>Miss Utah County</t>
  </si>
  <si>
    <t>100-41550-5680.2-10-100.1</t>
  </si>
  <si>
    <t>100-41550-9500.2-10-100.1</t>
  </si>
  <si>
    <t>9500-Inter-Agency Allocations</t>
  </si>
  <si>
    <t>Public Defenders Base Contract</t>
  </si>
  <si>
    <t>100-41550-9500.2-10-100.2</t>
  </si>
  <si>
    <t>Public Defender Extraordinary Expense</t>
  </si>
  <si>
    <t>100-41550-9500.2-10-100.3</t>
  </si>
  <si>
    <t>Wasatch Behavioral Health</t>
  </si>
  <si>
    <t>100-41550-9500.2-10-100.4</t>
  </si>
  <si>
    <t>USU Extension</t>
  </si>
  <si>
    <t>100-41550-9500.2-10-100.5</t>
  </si>
  <si>
    <t>Utah Valley Dispatch SSD</t>
  </si>
  <si>
    <t>100-41550-9500.2-10-100.6</t>
  </si>
  <si>
    <t>Mountainland Base Contract</t>
  </si>
  <si>
    <t>100-41550-9500.2-10-100.7</t>
  </si>
  <si>
    <t>South Valley Animal SSD</t>
  </si>
  <si>
    <t>100-41550-9500.2-10-100.8</t>
  </si>
  <si>
    <t>North Valley Animal SSD</t>
  </si>
  <si>
    <t>100-41550-9500.2-10-100.9</t>
  </si>
  <si>
    <t>Mt Nebo Water Association</t>
  </si>
  <si>
    <t>100-41700-1100.6-70-100.1</t>
  </si>
  <si>
    <t>41700-Elections</t>
  </si>
  <si>
    <t>100-41700-1100.6-70-100.2</t>
  </si>
  <si>
    <t>6-70-100-Elections / Adm</t>
  </si>
  <si>
    <t>Additional Request - Elections Specialist II - Security</t>
  </si>
  <si>
    <t>100-41700-1100.6-70-100.3</t>
  </si>
  <si>
    <t>Additional Request - Elections Specialist</t>
  </si>
  <si>
    <t>100-41700-1110.6-70-100.1</t>
  </si>
  <si>
    <t>100-41700-1200.6-70-100.1</t>
  </si>
  <si>
    <t>100-41700-1300.6-70-100.1</t>
  </si>
  <si>
    <t>100-41700-1300.6-70-100.2</t>
  </si>
  <si>
    <t>100-41700-1300.6-70-100.3</t>
  </si>
  <si>
    <t>100-41700-1420.6-70-100.1</t>
  </si>
  <si>
    <t>100-41700-1500.6-70-100.1</t>
  </si>
  <si>
    <t>1500-Temporary Employees</t>
  </si>
  <si>
    <t>Temporary Employees (General)</t>
  </si>
  <si>
    <t>100-41700-2100.6-70-100.1</t>
  </si>
  <si>
    <t>100-41700-2100.6-70-100.2</t>
  </si>
  <si>
    <t>Government Blockchain Association</t>
  </si>
  <si>
    <t>100-41700-2200.6-70-100.1</t>
  </si>
  <si>
    <t>100-41700-2310.6-70-100.1</t>
  </si>
  <si>
    <t>100-41700-2310.6-70-100.2</t>
  </si>
  <si>
    <t>Motor Pool/Truck Rental For Equipment Delivery</t>
  </si>
  <si>
    <t>100-41700-2400.6-70-100.1</t>
  </si>
  <si>
    <t>100-41700-2400.6-70-100.2</t>
  </si>
  <si>
    <t>Election Mailings</t>
  </si>
  <si>
    <t>100-41700-2400.6-70-100.3</t>
  </si>
  <si>
    <t>Redistricting Postcards</t>
  </si>
  <si>
    <t>100-41700-2400.6-70-100.4</t>
  </si>
  <si>
    <t>Voter Mailings</t>
  </si>
  <si>
    <t>100-41700-2400.6-70-100.5</t>
  </si>
  <si>
    <t>Affiliation Change Letter</t>
  </si>
  <si>
    <t>100-41700-2400.6-70-100.6</t>
  </si>
  <si>
    <t>Ballot Preference Letter</t>
  </si>
  <si>
    <t>100-41700-2400.6-70-100.7</t>
  </si>
  <si>
    <t>Ballot Mailings</t>
  </si>
  <si>
    <t>100-41700-2410.6-70-100.1</t>
  </si>
  <si>
    <t>Postage (General)</t>
  </si>
  <si>
    <t>100-41700-2410.6-70-100.2</t>
  </si>
  <si>
    <t>Postage - Permits</t>
  </si>
  <si>
    <t>100-41700-2410.6-70-100.3</t>
  </si>
  <si>
    <t>Redistricting Postage</t>
  </si>
  <si>
    <t>100-41700-2500.6-70-100.1</t>
  </si>
  <si>
    <t>Equip Supplies &amp; Maint (General)</t>
  </si>
  <si>
    <t>100-41700-2800.6-70-100.1</t>
  </si>
  <si>
    <t>Cell Phone Usage / Air Card</t>
  </si>
  <si>
    <t>100-41700-2800.6-70-100.2</t>
  </si>
  <si>
    <t>Novatel Hotspot / Polling Place Data Plan</t>
  </si>
  <si>
    <t>100-41700-2800.6-70-100.3</t>
  </si>
  <si>
    <t>Global Mobile Mobile Communications</t>
  </si>
  <si>
    <t>100-41700-2800.6-70-100.4</t>
  </si>
  <si>
    <t>Poll Pad Data Activation</t>
  </si>
  <si>
    <t>100-41700-3050.6-70-100.1</t>
  </si>
  <si>
    <t>Canon Ir6275 #Nmc04514 Copier Maintenance</t>
  </si>
  <si>
    <t>100-41700-3050.6-70-100.2</t>
  </si>
  <si>
    <t>Knowink Maintenance Contract</t>
  </si>
  <si>
    <t>100-41700-3050.6-70-100.3</t>
  </si>
  <si>
    <t>ES&amp;S Maintenance</t>
  </si>
  <si>
    <t>100-41700-3050.6-70-100.5</t>
  </si>
  <si>
    <t>Canon Ir6275 #Nmc04514  Copier Maintenance</t>
  </si>
  <si>
    <t>100-41700-3100.6-70-100.1</t>
  </si>
  <si>
    <t>ES&amp;S Election Support</t>
  </si>
  <si>
    <t>100-41700-3100.6-70-100.2</t>
  </si>
  <si>
    <t>Runbeck Database</t>
  </si>
  <si>
    <t>100-41700-3100.6-70-100.3</t>
  </si>
  <si>
    <t>Pollworker Training</t>
  </si>
  <si>
    <t>100-41700-3300.6-70-100.1</t>
  </si>
  <si>
    <t>Elected Clerk Local Training</t>
  </si>
  <si>
    <t>100-41700-3300.6-70-100.2</t>
  </si>
  <si>
    <t>100-41700-3300.6-70-100.3</t>
  </si>
  <si>
    <t>Elections Director Local Cert/Training</t>
  </si>
  <si>
    <t>100-41700-3300.6-70-100.4</t>
  </si>
  <si>
    <t>100-41700-3300.6-70-100.5</t>
  </si>
  <si>
    <t>Elections Staff Local Training</t>
  </si>
  <si>
    <t>100-41700-3300.6-70-100.6</t>
  </si>
  <si>
    <t>ES&amp;S Software Training</t>
  </si>
  <si>
    <t>100-41700-3400.6-70-100.1</t>
  </si>
  <si>
    <t>Elected Clerk Travel</t>
  </si>
  <si>
    <t>100-41700-3400.6-70-100.2</t>
  </si>
  <si>
    <t>100-41700-3400.6-70-100.3</t>
  </si>
  <si>
    <t>Elections Director Travel</t>
  </si>
  <si>
    <t>100-41700-3400.6-70-100.4</t>
  </si>
  <si>
    <t>Elections Staff Travel</t>
  </si>
  <si>
    <t>100-41700-4800.6-70-100.1</t>
  </si>
  <si>
    <t>Special Dept Supplies (General)</t>
  </si>
  <si>
    <t>100-41700-4800.6-70-100.2</t>
  </si>
  <si>
    <t>100-41700-4800.6-70-100.3</t>
  </si>
  <si>
    <t>Employee Recognition</t>
  </si>
  <si>
    <t>100-41700-4800.6-70-100.4</t>
  </si>
  <si>
    <t>Breakroom Supplies (Includes Bottled Water)</t>
  </si>
  <si>
    <t>100-41700-4800.6-70-100.5</t>
  </si>
  <si>
    <t>Clerk-Auditor Year-End Employee Recognition</t>
  </si>
  <si>
    <t>100-41700-4850.6-70-100.1</t>
  </si>
  <si>
    <t>Adobe Indesign Subscription</t>
  </si>
  <si>
    <t>100-41700-4850.6-70-100.10</t>
  </si>
  <si>
    <t>10</t>
  </si>
  <si>
    <t>KnowInk Pollpad Licensing</t>
  </si>
  <si>
    <t>100-41700-4850.6-70-100.11</t>
  </si>
  <si>
    <t>Carahsoft License</t>
  </si>
  <si>
    <t>100-41700-4850.6-70-100.12</t>
  </si>
  <si>
    <t>Asset Panda</t>
  </si>
  <si>
    <t>100-41700-4850.6-70-100.13</t>
  </si>
  <si>
    <t>13</t>
  </si>
  <si>
    <t>Monday Task Management License</t>
  </si>
  <si>
    <t>100-41700-4850.6-70-100.14</t>
  </si>
  <si>
    <t>14</t>
  </si>
  <si>
    <t>ESS Annual</t>
  </si>
  <si>
    <t>100-41700-4850.6-70-100.2</t>
  </si>
  <si>
    <t>Knowink Pollpad Licensing</t>
  </si>
  <si>
    <t>100-41700-4850.6-70-100.3</t>
  </si>
  <si>
    <t>Bcc Ncoa Software License</t>
  </si>
  <si>
    <t>100-41700-4850.6-70-100.4</t>
  </si>
  <si>
    <t>Kajabi Online Training Platform</t>
  </si>
  <si>
    <t>100-41700-4850.6-70-100.5</t>
  </si>
  <si>
    <t>Agilis Software License Fees &amp; Maintenance</t>
  </si>
  <si>
    <t>100-41700-4850.6-70-100.7</t>
  </si>
  <si>
    <t>Acrobat Pro</t>
  </si>
  <si>
    <t>100-41700-4850.6-70-100.8</t>
  </si>
  <si>
    <t>Creative Cloud</t>
  </si>
  <si>
    <t>100-41700-4850.6-70-100.9</t>
  </si>
  <si>
    <t>ESS Annual Firmware License</t>
  </si>
  <si>
    <t>100-41700-5610.6-70-100.1</t>
  </si>
  <si>
    <t>100-41700-5630.6-70-100.1</t>
  </si>
  <si>
    <t>100-41700-5630.6-70-100.2</t>
  </si>
  <si>
    <t>Replacement Keys</t>
  </si>
  <si>
    <t>100-41700-5630.6-70-100.3</t>
  </si>
  <si>
    <t>Furniture Reconfiguration</t>
  </si>
  <si>
    <t>100-41700-5640.6-70-100.1</t>
  </si>
  <si>
    <t>100-41700-5640.6-70-100.2</t>
  </si>
  <si>
    <t>Additional Request - Telephones for Election Specialists (2)</t>
  </si>
  <si>
    <t>100-41700-5640.6-70-100.3</t>
  </si>
  <si>
    <t>100-41700-5670.6-70-100.1</t>
  </si>
  <si>
    <t>100-41700-5670.6-70-100.2</t>
  </si>
  <si>
    <t>100-41700-5670.6-70-100.3</t>
  </si>
  <si>
    <t>100-41700-5670.6-70-100.4</t>
  </si>
  <si>
    <t>Additional Request - Computers for Election Specialists (2)</t>
  </si>
  <si>
    <t>100-41700-5670.6-70-100.5</t>
  </si>
  <si>
    <t>Support For Elections Printer</t>
  </si>
  <si>
    <t>100-41700-5670.6-70-100.6</t>
  </si>
  <si>
    <t>Support For Elections Laptops</t>
  </si>
  <si>
    <t>100-41700-5670.6-70-100.7</t>
  </si>
  <si>
    <t>Laptops</t>
  </si>
  <si>
    <t>100-41700-5670.6-70-100.8</t>
  </si>
  <si>
    <t>Equipment Purchase</t>
  </si>
  <si>
    <t>100-41700-5680.6-70-100.1</t>
  </si>
  <si>
    <t>100-41700-5680.6-70-100.2</t>
  </si>
  <si>
    <t>100-41700-6200.6-70-100.1</t>
  </si>
  <si>
    <t>100-41700-6200.6-70-100.2</t>
  </si>
  <si>
    <t>Polling Location Deliveries</t>
  </si>
  <si>
    <t>100-41700-6200.6-70-100.3</t>
  </si>
  <si>
    <t>Pollworker Stipends</t>
  </si>
  <si>
    <t>100-41700-6200.6-70-100.4</t>
  </si>
  <si>
    <t>Security Monitoring</t>
  </si>
  <si>
    <t>100-41700-7420.6-70-100.1</t>
  </si>
  <si>
    <t>41700-Capital</t>
  </si>
  <si>
    <t>Monitor</t>
  </si>
  <si>
    <t>100-42100-1100.50-10-100.1</t>
  </si>
  <si>
    <t>42100-Sheriff/Admins</t>
  </si>
  <si>
    <t>100-42100-1110.50-10-100.1</t>
  </si>
  <si>
    <t>100-42100-1110.50-10-100.2</t>
  </si>
  <si>
    <t>Overtime For Teacher's Academy</t>
  </si>
  <si>
    <t>100-42100-1300.50-10-100.1</t>
  </si>
  <si>
    <t>100-42100-1300.50-10-100.2</t>
  </si>
  <si>
    <t>100-42100-1310.50-10-100.1</t>
  </si>
  <si>
    <t>100-42100-1310.50-10-100.2</t>
  </si>
  <si>
    <t>Line Of Duty Death Insurance</t>
  </si>
  <si>
    <t>100-42100-1400.50-10-100.1</t>
  </si>
  <si>
    <t>100-42100-1410.50-10-784.1</t>
  </si>
  <si>
    <t>100-42100-1420.50-10-100.1</t>
  </si>
  <si>
    <t>100-42100-2100.50-10-100.1</t>
  </si>
  <si>
    <t>100-42100-2100.50-10-100.2</t>
  </si>
  <si>
    <t>Sheriff Training Assessment</t>
  </si>
  <si>
    <t>100-42100-2100.50-10-100.3</t>
  </si>
  <si>
    <t>Lexipol Updates</t>
  </si>
  <si>
    <t>100-42100-2310.50-10-100.1</t>
  </si>
  <si>
    <t>100-42100-2400.50-10-100.1</t>
  </si>
  <si>
    <t>100-42100-2410.50-10-100.1</t>
  </si>
  <si>
    <t>PO Box Rental</t>
  </si>
  <si>
    <t>100-42100-2410.50-10-100.2</t>
  </si>
  <si>
    <t>100-42100-2500.50-10-100.1</t>
  </si>
  <si>
    <t>100-42100-2800.50-10-100.1</t>
  </si>
  <si>
    <t>Wireless Access Fees</t>
  </si>
  <si>
    <t>100-42100-2800.50-10-100.2</t>
  </si>
  <si>
    <t>100-42100-3100.50-10-100.1</t>
  </si>
  <si>
    <t>Fitness For Duty</t>
  </si>
  <si>
    <t>100-42100-3400.50-10-100.1</t>
  </si>
  <si>
    <t>Sheriff Travel</t>
  </si>
  <si>
    <t>100-42100-3400.50-10-100.2</t>
  </si>
  <si>
    <t>Under Sheriff Travel</t>
  </si>
  <si>
    <t>100-42100-3400.50-10-100.3</t>
  </si>
  <si>
    <t>100-42100-4800.50-10-100.1</t>
  </si>
  <si>
    <t>100-42100-4800.50-10-100.2</t>
  </si>
  <si>
    <t>100-42100-4800.50-10-100.3</t>
  </si>
  <si>
    <t>Award Recognition</t>
  </si>
  <si>
    <t>100-42100-4800.50-10-100.4</t>
  </si>
  <si>
    <t>Employee Recognition ($80 Max)</t>
  </si>
  <si>
    <t>100-42100-4800.50-10-100.5</t>
  </si>
  <si>
    <t>100-42100-4800.50-10-100.6</t>
  </si>
  <si>
    <t>Safety Incentives (ULGT)</t>
  </si>
  <si>
    <t>100-42100-4800.50-10-100.7</t>
  </si>
  <si>
    <t>Gifts</t>
  </si>
  <si>
    <t>100-42100-4800.50-10-100.8</t>
  </si>
  <si>
    <t>Community Policing Supplies</t>
  </si>
  <si>
    <t>100-42100-4850.50-10-100.1</t>
  </si>
  <si>
    <t>Spillman Maintenance Contract</t>
  </si>
  <si>
    <t>100-42100-5610.50-10-100.1</t>
  </si>
  <si>
    <t>100-42100-5630.50-10-100.1</t>
  </si>
  <si>
    <t>100-42100-5640.50-10-100.1</t>
  </si>
  <si>
    <t>100-42100-5640.50-10-100.2</t>
  </si>
  <si>
    <t>100-42100-5650.50-10-100.1</t>
  </si>
  <si>
    <t>Radio/Pager Lease</t>
  </si>
  <si>
    <t>100-42100-5670.50-10-100.1</t>
  </si>
  <si>
    <t>100-42100-5670.50-10-100.2</t>
  </si>
  <si>
    <t>100-42100-5670.50-10-100.3</t>
  </si>
  <si>
    <t>Zoom Licenses</t>
  </si>
  <si>
    <t>100-42100-5670.50-10-100.4</t>
  </si>
  <si>
    <t>Adobe Creative Cloud for Bufton</t>
  </si>
  <si>
    <t>100-42100-5680.50-10-100.1</t>
  </si>
  <si>
    <t>100-42100-5680.50-10-100.2</t>
  </si>
  <si>
    <t>100-42100-6200.50-10-100.1</t>
  </si>
  <si>
    <t>Accurint</t>
  </si>
  <si>
    <t>100-42100-7420.50-10-100.1</t>
  </si>
  <si>
    <t>Office Upgrades</t>
  </si>
  <si>
    <t>100-42100-7420.50-10-100.2</t>
  </si>
  <si>
    <t>Chairs</t>
  </si>
  <si>
    <t>100-42100-7420.50-10-100.3</t>
  </si>
  <si>
    <t>50-10-100-Sheriff Admin / Adm</t>
  </si>
  <si>
    <t>100-42100-7420.50-10-100.4</t>
  </si>
  <si>
    <t>100-42110-1100.50-11-100.1</t>
  </si>
  <si>
    <t>42110-Sheriff/Patrol</t>
  </si>
  <si>
    <t>50-11-100 - Patrol / Adm</t>
  </si>
  <si>
    <t>100-42110-1100.50-11-100.2</t>
  </si>
  <si>
    <t>Additional Request - Upgrade Patrol Deputy to Sergeant</t>
  </si>
  <si>
    <t>100-42110-1100.50-11-100.3</t>
  </si>
  <si>
    <t>Additional Request - Add one REC Team Sgt.</t>
  </si>
  <si>
    <t>100-42110-1110.50-11-100.1</t>
  </si>
  <si>
    <t>100-42110-1110.50-11-100.2</t>
  </si>
  <si>
    <t>Alcohol Shifts</t>
  </si>
  <si>
    <t>100-42110-1110.50-11-400.1</t>
  </si>
  <si>
    <t>50-11-400 - Sheriff Patrol / SWAT</t>
  </si>
  <si>
    <t>Overtime (SWAT)</t>
  </si>
  <si>
    <t>100-42110-1110.50-11-500.1</t>
  </si>
  <si>
    <t>50-11-500 - Sheriff Patrol / K-9</t>
  </si>
  <si>
    <t>Overtime (K-9)</t>
  </si>
  <si>
    <t>100-42110-1200.50-11-100.1</t>
  </si>
  <si>
    <t>100-42110-1300.50-11-100.1</t>
  </si>
  <si>
    <t>100-42110-1400.50-11-100.1</t>
  </si>
  <si>
    <t>100-42110-1420.50-11-100.1</t>
  </si>
  <si>
    <t>100-42110-2100.50-11-100.1</t>
  </si>
  <si>
    <t>100-42110-2100.50-11-400.1</t>
  </si>
  <si>
    <t>NTOA Membership For SWAT Team</t>
  </si>
  <si>
    <t>100-42110-2100.50-11-500.1</t>
  </si>
  <si>
    <t>Books, Memberships &amp; Subscriptions</t>
  </si>
  <si>
    <t>100-42110-2310.50-11-100.1</t>
  </si>
  <si>
    <t>100-42110-2310.50-11-100.2</t>
  </si>
  <si>
    <t>Parking &amp; Transportation</t>
  </si>
  <si>
    <t>100-42110-2400.50-11-100.1</t>
  </si>
  <si>
    <t>100-42110-2400.50-11-400.1</t>
  </si>
  <si>
    <t>100-42110-2410.50-11-100.1</t>
  </si>
  <si>
    <t>100-42110-2500.50-11-100.1</t>
  </si>
  <si>
    <t>100-42110-2500.50-11-400.1</t>
  </si>
  <si>
    <t>Ammunition For SWAT</t>
  </si>
  <si>
    <t>100-42110-2500.50-11-400.2</t>
  </si>
  <si>
    <t>100-42110-2500.50-11-400.3</t>
  </si>
  <si>
    <t>Additional Request - New line item, monies for less lethal munitions and ordinance</t>
  </si>
  <si>
    <t>100-42110-2500.50-11-400.4</t>
  </si>
  <si>
    <t>Additional Request - Increase monies for ammunition for SWAT Team</t>
  </si>
  <si>
    <t>100-42110-2500.50-11-400.6</t>
  </si>
  <si>
    <t>Additional Request - New line item, monies for SWAT Sniper precision rifle barrels replacement</t>
  </si>
  <si>
    <t>100-42110-2500.50-11-500.1</t>
  </si>
  <si>
    <t>K-9 Equip Supplies &amp; Maint</t>
  </si>
  <si>
    <t>100-42110-2800.50-11-100.1</t>
  </si>
  <si>
    <t>100-42110-2800.50-11-100.2</t>
  </si>
  <si>
    <t>100-42110-3050.50-11-100.1</t>
  </si>
  <si>
    <t>Sharp Mx4101-N #05047657 Copier Maintenance</t>
  </si>
  <si>
    <t>100-42110-3100.50-11-500.1</t>
  </si>
  <si>
    <t>Veterinary Care For K-9 Dogs</t>
  </si>
  <si>
    <t>100-42110-3300.50-11-100.1</t>
  </si>
  <si>
    <t>Lieutenant Local Training</t>
  </si>
  <si>
    <t>100-42110-3300.50-11-100.2</t>
  </si>
  <si>
    <t>Sergeant Local Training</t>
  </si>
  <si>
    <t>100-42110-3300.50-11-100.3</t>
  </si>
  <si>
    <t>Deputy Local Training</t>
  </si>
  <si>
    <t>100-42110-3300.50-11-100.4</t>
  </si>
  <si>
    <t>Office Specialist Local Training</t>
  </si>
  <si>
    <t>100-42110-3300.50-11-400.1</t>
  </si>
  <si>
    <t>SWAT Team Local Training</t>
  </si>
  <si>
    <t>100-42110-3300.50-11-500.1</t>
  </si>
  <si>
    <t>K9 Deputy Local Training</t>
  </si>
  <si>
    <t>100-42110-3400.50-11-100.1</t>
  </si>
  <si>
    <t>Lieutenant Travel</t>
  </si>
  <si>
    <t>100-42110-3400.50-11-100.2</t>
  </si>
  <si>
    <t>Sergeant Travel</t>
  </si>
  <si>
    <t>100-42110-3400.50-11-100.3</t>
  </si>
  <si>
    <t>Deputy Travel</t>
  </si>
  <si>
    <t>100-42110-3400.50-11-100.4</t>
  </si>
  <si>
    <t>Office Specialist Travel</t>
  </si>
  <si>
    <t>100-42110-3400.50-11-100.5</t>
  </si>
  <si>
    <t>Additional Request - Training budget for  Detectives (People/Property Cirmes)</t>
  </si>
  <si>
    <t>100-42110-3400.50-11-400.1</t>
  </si>
  <si>
    <t>Lieutenant / Team Leader Travel</t>
  </si>
  <si>
    <t>100-42110-3400.50-11-400.2</t>
  </si>
  <si>
    <t>Sergeant Travel / SWAT Team Member</t>
  </si>
  <si>
    <t>100-42110-3400.50-11-400.3</t>
  </si>
  <si>
    <t>Deputy Travel / SWAT Team Member</t>
  </si>
  <si>
    <t>100-42110-3400.50-11-400.4</t>
  </si>
  <si>
    <t>Negotiations Training</t>
  </si>
  <si>
    <t>100-42110-3400.50-11-500.1</t>
  </si>
  <si>
    <t>100-42110-3400.50-11-500.2</t>
  </si>
  <si>
    <t>100-42110-4800.50-11-100.1</t>
  </si>
  <si>
    <t>100-42110-4800.50-11-100.2</t>
  </si>
  <si>
    <t>100-42110-4800.50-11-100.3</t>
  </si>
  <si>
    <t>Employee Recognition ($740 Max)</t>
  </si>
  <si>
    <t>100-42110-4800.50-11-100.4</t>
  </si>
  <si>
    <t>Recognition (Patrol Division Plaques)</t>
  </si>
  <si>
    <t>100-42110-4800.50-11-100.5</t>
  </si>
  <si>
    <t>Flashlights</t>
  </si>
  <si>
    <t>100-42110-4800.50-11-100.6</t>
  </si>
  <si>
    <t>100-42110-4800.50-11-100.7</t>
  </si>
  <si>
    <t>100-42110-4800.50-11-400.1</t>
  </si>
  <si>
    <t>Special Department Supplies (SWAT)</t>
  </si>
  <si>
    <t>100-42110-4800.50-11-400.2</t>
  </si>
  <si>
    <t>Food &amp; Meals (SWAT)</t>
  </si>
  <si>
    <t>100-42110-4800.50-11-400.3</t>
  </si>
  <si>
    <t>Helmets</t>
  </si>
  <si>
    <t>100-42110-4800.50-11-400.4</t>
  </si>
  <si>
    <t>100-42110-4800.50-11-500.1</t>
  </si>
  <si>
    <t>Special Dept Supplies (K-9)</t>
  </si>
  <si>
    <t>100-42110-4850.50-11-100.1</t>
  </si>
  <si>
    <t>Redaction Software</t>
  </si>
  <si>
    <t>100-42110-4850.50-11-100.2</t>
  </si>
  <si>
    <t>Compstat</t>
  </si>
  <si>
    <t>100-42110-4870.50-11-100.1</t>
  </si>
  <si>
    <t>4870-Building/Land Leases</t>
  </si>
  <si>
    <t>Airplane Hangar</t>
  </si>
  <si>
    <t>100-42110-5610.50-11-100.1</t>
  </si>
  <si>
    <t>100-42110-5610.50-11-400.1</t>
  </si>
  <si>
    <t>100-42110-5610.50-11-400.2</t>
  </si>
  <si>
    <t>Additional Request - New line item, monies for SWAT Armored Veh. maintenance and upgrades</t>
  </si>
  <si>
    <t>100-42110-5630.50-11-100.1</t>
  </si>
  <si>
    <t>100-42110-5640.50-11-100.1</t>
  </si>
  <si>
    <t>100-42110-5640.50-11-100.2</t>
  </si>
  <si>
    <t>100-42110-5650.50-11-100.1</t>
  </si>
  <si>
    <t>100-42110-5650.50-11-400.1</t>
  </si>
  <si>
    <t>100-42110-5670.50-11-100.1</t>
  </si>
  <si>
    <t>100-42110-5670.50-11-100.3</t>
  </si>
  <si>
    <t>100-42110-5670.50-11-100.4</t>
  </si>
  <si>
    <t>Adobe Creative Cloud</t>
  </si>
  <si>
    <t>100-42110-5680.50-11-100.1</t>
  </si>
  <si>
    <t>100-42110-5680.50-11-100.2</t>
  </si>
  <si>
    <t>100-42110-6200.50-11-100.1</t>
  </si>
  <si>
    <t>Shredding Service</t>
  </si>
  <si>
    <t>100-42110-6200.50-11-100.2</t>
  </si>
  <si>
    <t>Towing Service</t>
  </si>
  <si>
    <t>100-42110-6200.50-11-100.3</t>
  </si>
  <si>
    <t>Reserve Uniform Cleaning</t>
  </si>
  <si>
    <t>100-42110-6200.50-11-400.1</t>
  </si>
  <si>
    <t>100-42110-7410.50-11-100.1</t>
  </si>
  <si>
    <t>100-42110-7410.50-11-400.1</t>
  </si>
  <si>
    <t>Additional Request - New line item, monies requested to purchase SWAT surveillance equip</t>
  </si>
  <si>
    <t>100-42110-7410.50-11-500.1</t>
  </si>
  <si>
    <t>K-9</t>
  </si>
  <si>
    <t>100-42110-7420.50-11-100.1</t>
  </si>
  <si>
    <t>Ballistic Vests / Body Armor</t>
  </si>
  <si>
    <t>100-42110-7420.50-11-100.10</t>
  </si>
  <si>
    <t>Additional Request - Begin to replace old and worn out gym equipment</t>
  </si>
  <si>
    <t>100-42110-7420.50-11-100.2</t>
  </si>
  <si>
    <t>Aeds</t>
  </si>
  <si>
    <t>100-42110-7420.50-11-100.3</t>
  </si>
  <si>
    <t>Tasers</t>
  </si>
  <si>
    <t>100-42110-7420.50-11-100.4</t>
  </si>
  <si>
    <t>Binoculars</t>
  </si>
  <si>
    <t>100-42110-7420.50-11-100.5</t>
  </si>
  <si>
    <t>Cell Phones</t>
  </si>
  <si>
    <t>100-42110-7420.50-11-100.6</t>
  </si>
  <si>
    <t>Chair</t>
  </si>
  <si>
    <t>100-42110-7420.50-11-100.7</t>
  </si>
  <si>
    <t>First Responder Kits</t>
  </si>
  <si>
    <t>100-42110-7420.50-11-100.8</t>
  </si>
  <si>
    <t>Cameras</t>
  </si>
  <si>
    <t>100-42110-7420.50-11-100.9</t>
  </si>
  <si>
    <t>Carrier Vests Not Received in 2021</t>
  </si>
  <si>
    <t>100-42110-7420.50-11-400.1</t>
  </si>
  <si>
    <t>SWAT Tactical Equipment</t>
  </si>
  <si>
    <t>100-42110-7420.50-11-400.2</t>
  </si>
  <si>
    <t>SWAT Less Lethal Equipment</t>
  </si>
  <si>
    <t>100-42110-7420.50-11-400.3</t>
  </si>
  <si>
    <t>Additional Request - New line item, monies for Tactical SWAT vests</t>
  </si>
  <si>
    <t>100-42110-7420.50-11-400.4</t>
  </si>
  <si>
    <t>Additional Request - New line item, monies for SWAT specialty firearms replacement</t>
  </si>
  <si>
    <t>100-42110-7420.50-11-500.1</t>
  </si>
  <si>
    <t>BITE Suit</t>
  </si>
  <si>
    <t>100-42110-7420.50-11-500.2</t>
  </si>
  <si>
    <t>Kennel</t>
  </si>
  <si>
    <t>100-42110-7420.50-11-500.3</t>
  </si>
  <si>
    <t>E-Collar</t>
  </si>
  <si>
    <t>100-42110-7470.50-11-100.1</t>
  </si>
  <si>
    <t>7470-Computer Equipment</t>
  </si>
  <si>
    <t>Monitors</t>
  </si>
  <si>
    <t>100-42120-1100.50-12-100.1</t>
  </si>
  <si>
    <t>42120-Sheriff/Investigations</t>
  </si>
  <si>
    <t>50-12-100 - Invest / Adm</t>
  </si>
  <si>
    <t>100-42120-1110.50-12-100.1</t>
  </si>
  <si>
    <t>100-42120-1110.50-12-200.1</t>
  </si>
  <si>
    <t>100-42120-1120.50-12-100.1</t>
  </si>
  <si>
    <t>1120-On-Call</t>
  </si>
  <si>
    <t>On-Call</t>
  </si>
  <si>
    <t>100-42120-1120.50-12-200.1</t>
  </si>
  <si>
    <t>100-42120-1300.50-12-100.1</t>
  </si>
  <si>
    <t>100-42120-1400.50-12-100.1</t>
  </si>
  <si>
    <t>100-42120-1420.50-12-100.1</t>
  </si>
  <si>
    <t>100-42120-2100.50-12-100.1</t>
  </si>
  <si>
    <t>100-42120-2100.50-12-100.2</t>
  </si>
  <si>
    <t>Major Crime Task Force Dues</t>
  </si>
  <si>
    <t>100-42120-2100.50-12-200.1</t>
  </si>
  <si>
    <t>100-42120-2310.50-12-100.1</t>
  </si>
  <si>
    <t>100-42120-2400.50-12-100.1</t>
  </si>
  <si>
    <t>100-42120-2400.50-12-200.1</t>
  </si>
  <si>
    <t>Office Supplies</t>
  </si>
  <si>
    <t>100-42120-2410.50-12-100.1</t>
  </si>
  <si>
    <t>100-42120-2410.50-12-200.1</t>
  </si>
  <si>
    <t>100-42120-2500.50-12-100.1</t>
  </si>
  <si>
    <t>100-42120-2500.50-12-100.2</t>
  </si>
  <si>
    <t>Telemetry Equipment</t>
  </si>
  <si>
    <t>100-42120-2500.50-12-200.1</t>
  </si>
  <si>
    <t>100-42120-2800.50-12-100.1</t>
  </si>
  <si>
    <t>100-42120-2800.50-12-100.2</t>
  </si>
  <si>
    <t>100-42120-2800.50-12-100.3</t>
  </si>
  <si>
    <t>Sting Line (8017940553 307B)</t>
  </si>
  <si>
    <t>100-42120-2800.50-12-200.1</t>
  </si>
  <si>
    <t>100-42120-2800.50-12-200.2</t>
  </si>
  <si>
    <t>100-42120-3050.50-12-100.2</t>
  </si>
  <si>
    <t>Afis (Nec) Maintenance (Jan-Jun)</t>
  </si>
  <si>
    <t>100-42120-3050.50-12-100.3</t>
  </si>
  <si>
    <t>Afis (Nec) Maintenance (Jul-Dec)</t>
  </si>
  <si>
    <t>100-42120-3050.50-12-100.4</t>
  </si>
  <si>
    <t>Sharp Mx-4070N #65110127 Copier Maintenance</t>
  </si>
  <si>
    <t>100-42120-3050.50-12-200.2</t>
  </si>
  <si>
    <t>Faro Maintenance</t>
  </si>
  <si>
    <t>100-42120-3100.50-12-100.1</t>
  </si>
  <si>
    <t>Investigative Services</t>
  </si>
  <si>
    <t>100-42120-3100.50-12-100.2</t>
  </si>
  <si>
    <t>Polygraph Services</t>
  </si>
  <si>
    <t>100-42120-3300.50-12-100.1</t>
  </si>
  <si>
    <t>100-42120-3300.50-12-100.14</t>
  </si>
  <si>
    <t>100-42120-3300.50-12-100.2</t>
  </si>
  <si>
    <t>100-42120-3300.50-12-100.3</t>
  </si>
  <si>
    <t>100-42120-3300.50-12-200.1</t>
  </si>
  <si>
    <t>Evidence Local Training</t>
  </si>
  <si>
    <t>100-42120-3400.50-12-100.1</t>
  </si>
  <si>
    <t>100-42120-3400.50-12-100.2</t>
  </si>
  <si>
    <t>100-42120-3400.50-12-100.3</t>
  </si>
  <si>
    <t>100-42120-3400.50-12-200.1</t>
  </si>
  <si>
    <t>Evidence Travel</t>
  </si>
  <si>
    <t>100-42120-4800.50-12-100.1</t>
  </si>
  <si>
    <t>100-42120-4800.50-12-100.2</t>
  </si>
  <si>
    <t>100-42120-4800.50-12-100.3</t>
  </si>
  <si>
    <t>Employee Recognition ($330 Max)</t>
  </si>
  <si>
    <t>100-42120-4800.50-12-100.4</t>
  </si>
  <si>
    <t>100-42120-4800.50-12-100.5</t>
  </si>
  <si>
    <t>100-42120-4800.50-12-100.6</t>
  </si>
  <si>
    <t>100-42120-4800.50-12-200.1</t>
  </si>
  <si>
    <t>Evidence Special Dept Supplies</t>
  </si>
  <si>
    <t>100-42120-4800.50-12-200.2</t>
  </si>
  <si>
    <t>100-42120-4850.50-12-100.1</t>
  </si>
  <si>
    <t>100-42120-4850.50-12-200.1</t>
  </si>
  <si>
    <t>Forensics Lab Software</t>
  </si>
  <si>
    <t>100-42120-5610.50-12-100.1</t>
  </si>
  <si>
    <t>100-42120-5610.50-12-200.1</t>
  </si>
  <si>
    <t>100-42120-5630.50-12-100.1</t>
  </si>
  <si>
    <t>100-42120-5630.50-12-200.1</t>
  </si>
  <si>
    <t>100-42120-5640.50-12-100.1</t>
  </si>
  <si>
    <t>100-42120-5640.50-12-100.2</t>
  </si>
  <si>
    <t>100-42120-5640.50-12-200.1</t>
  </si>
  <si>
    <t>100-42120-5640.50-12-200.2</t>
  </si>
  <si>
    <t>100-42120-5650.50-12-100.1</t>
  </si>
  <si>
    <t>100-42120-5650.50-12-200.1</t>
  </si>
  <si>
    <t>100-42120-5670.50-12-100.1</t>
  </si>
  <si>
    <t>100-42120-5670.50-12-100.2</t>
  </si>
  <si>
    <t>50-12-100-Invest / Adm</t>
  </si>
  <si>
    <t>100-42120-5670.50-12-200.1</t>
  </si>
  <si>
    <t>100-42120-5680.50-12-100.1</t>
  </si>
  <si>
    <t>100-42120-5680.50-12-100.2</t>
  </si>
  <si>
    <t>100-42120-6200.50-12-100.1</t>
  </si>
  <si>
    <t>Towing / Locksmith Services</t>
  </si>
  <si>
    <t>100-42120-6200.50-12-200.1</t>
  </si>
  <si>
    <t>100-42120-7420.50-12-100.1</t>
  </si>
  <si>
    <t>Ballistic Vests</t>
  </si>
  <si>
    <t>100-42120-7420.50-12-100.5</t>
  </si>
  <si>
    <t>Office Chairs</t>
  </si>
  <si>
    <t>100-42130-1100.50-13-100.1</t>
  </si>
  <si>
    <t>42130-Sheriff/Judicial</t>
  </si>
  <si>
    <t>100-42130-1100.50-13-200.2</t>
  </si>
  <si>
    <t>Additional Request - Increase Senior Office Specialist from 3/4 time to FTE status</t>
  </si>
  <si>
    <t>100-42130-1110.50-13-100.1</t>
  </si>
  <si>
    <t>100-42130-1110.50-13-200.1</t>
  </si>
  <si>
    <t>100-42130-1110.50-13-300.1</t>
  </si>
  <si>
    <t>50-13-300 - Judicial / Facility Security</t>
  </si>
  <si>
    <t>100-42130-1110.50-13-410.1</t>
  </si>
  <si>
    <t>50-13-410 - Judicial / Juv Crt Blf PV (2J)</t>
  </si>
  <si>
    <t>100-42130-1110.50-13-413.1</t>
  </si>
  <si>
    <t>50-13-413 - Judicial / Juv Crt Blf SF (6J)</t>
  </si>
  <si>
    <t>100-42130-1110.50-13-425.1</t>
  </si>
  <si>
    <t>50-13-425 - Judicial / Dist Ct Blf PV (2J)</t>
  </si>
  <si>
    <t>100-42130-1110.50-13-430.1</t>
  </si>
  <si>
    <t>50-13-430 - Judicial / Crt Security PV(2J)</t>
  </si>
  <si>
    <t>100-42130-1110.50-13-450.1</t>
  </si>
  <si>
    <t>50-13-450 - Judicial / Crt Security AF(5J)</t>
  </si>
  <si>
    <t>100-42130-1110.50-13-455.1</t>
  </si>
  <si>
    <t>50-13-455 - Judicial / Dist Ct Blf AF (5J)</t>
  </si>
  <si>
    <t>100-42130-1110.50-13-470.1</t>
  </si>
  <si>
    <t>50-13-470 - Judicial / Crt Security SF(6J)</t>
  </si>
  <si>
    <t>100-42130-1110.50-13-475.1</t>
  </si>
  <si>
    <t>50-13-475 - Judicial / Dist Ct Blf SF (6J)</t>
  </si>
  <si>
    <t>100-42130-1120.50-13-100.1</t>
  </si>
  <si>
    <t>100-42130-1200.50-13-100.1</t>
  </si>
  <si>
    <t>100-42130-1200.50-13-200.1</t>
  </si>
  <si>
    <t>100-42130-1200.50-13-300.1</t>
  </si>
  <si>
    <t>100-42130-1200.50-13-425.1</t>
  </si>
  <si>
    <t>100-42130-1200.50-13-430.1</t>
  </si>
  <si>
    <t>100-42130-1200.50-13-450.1</t>
  </si>
  <si>
    <t>100-42130-1200.50-13-470.1</t>
  </si>
  <si>
    <t>100-42130-1200.50-13-475.1</t>
  </si>
  <si>
    <t>100-42130-1300.50-13-100.1</t>
  </si>
  <si>
    <t>100-42130-1400.50-13-100.1</t>
  </si>
  <si>
    <t>100-42130-1420.50-13-100.1</t>
  </si>
  <si>
    <t>100-42130-2100.50-13-100.1</t>
  </si>
  <si>
    <t>100-42130-2100.50-13-200.1</t>
  </si>
  <si>
    <t>Books, Subscriptions, &amp; Memberships</t>
  </si>
  <si>
    <t>100-42130-2100.50-13-200.2</t>
  </si>
  <si>
    <t>American Probation And Parole Memberships</t>
  </si>
  <si>
    <t>100-42130-2310.50-13-100.1</t>
  </si>
  <si>
    <t>100-42130-2310.50-13-100.2</t>
  </si>
  <si>
    <t>Parking Reimbursement</t>
  </si>
  <si>
    <t>100-42130-2310.50-13-430.1</t>
  </si>
  <si>
    <t>100-42130-2400.50-13-100.1</t>
  </si>
  <si>
    <t>100-42130-2400.50-13-200.1</t>
  </si>
  <si>
    <t>100-42130-2410.50-13-100.1</t>
  </si>
  <si>
    <t>100-42130-2490.50-13-100.1</t>
  </si>
  <si>
    <t>Credit Card Service Charges</t>
  </si>
  <si>
    <t>100-42130-2500.50-13-100.1</t>
  </si>
  <si>
    <t>100-42130-2500.50-13-200.1</t>
  </si>
  <si>
    <t>Equipment, Supplies &amp; Maintenance</t>
  </si>
  <si>
    <t>100-42130-2800.50-13-100.1</t>
  </si>
  <si>
    <t>100-42130-2800.50-13-100.2</t>
  </si>
  <si>
    <t>100-42130-3050.50-13-100.1</t>
  </si>
  <si>
    <t>Networked Printer Maintenance</t>
  </si>
  <si>
    <t>100-42130-3050.50-13-100.2</t>
  </si>
  <si>
    <t>Fingerprint Machine Maintenance</t>
  </si>
  <si>
    <t>100-42130-3100.50-13-200.1</t>
  </si>
  <si>
    <t>GPS Monitoring</t>
  </si>
  <si>
    <t>100-42130-3100.50-13-200.2</t>
  </si>
  <si>
    <t>GPS Monitoring - Indigent Participants</t>
  </si>
  <si>
    <t>100-42130-3300.50-13-100.1</t>
  </si>
  <si>
    <t>100-42130-3300.50-13-100.2</t>
  </si>
  <si>
    <t>100-42130-3300.50-13-100.3</t>
  </si>
  <si>
    <t>Deputy Sheriff II (Judicial) Local Training</t>
  </si>
  <si>
    <t>100-42130-3300.50-13-100.4</t>
  </si>
  <si>
    <t>100-42130-3300.50-13-100.5</t>
  </si>
  <si>
    <t>Bureau Hosted Training</t>
  </si>
  <si>
    <t>100-42130-3300.50-13-200.1</t>
  </si>
  <si>
    <t>100-42130-3300.50-13-200.2</t>
  </si>
  <si>
    <t>100-42130-3300.50-13-200.3</t>
  </si>
  <si>
    <t>Deputy Sheriff II (Enforcement) Local Training</t>
  </si>
  <si>
    <t>100-42130-3300.50-13-200.4</t>
  </si>
  <si>
    <t>100-42130-3300.50-13-200.5</t>
  </si>
  <si>
    <t>100-42130-3400.50-13-100.1</t>
  </si>
  <si>
    <t>100-42130-3400.50-13-100.2</t>
  </si>
  <si>
    <t>100-42130-3400.50-13-100.3</t>
  </si>
  <si>
    <t>100-42130-3400.50-13-100.4</t>
  </si>
  <si>
    <t>Deputy Sheriff II (Judicial) Travel</t>
  </si>
  <si>
    <t>100-42130-3400.50-13-200.1</t>
  </si>
  <si>
    <t>100-42130-3400.50-13-200.2</t>
  </si>
  <si>
    <t>Sereant Travel</t>
  </si>
  <si>
    <t>100-42130-3400.50-13-200.3</t>
  </si>
  <si>
    <t>Deputy Sheriff II (Enforcement) Travel</t>
  </si>
  <si>
    <t>100-42130-3400.50-13-200.4</t>
  </si>
  <si>
    <t>100-42130-3400.50-13-200.5</t>
  </si>
  <si>
    <t>Probation Unit Travel</t>
  </si>
  <si>
    <t>100-42130-4800.50-13-100.1</t>
  </si>
  <si>
    <t>100-42130-4800.50-13-100.2</t>
  </si>
  <si>
    <t>100-42130-4800.50-13-100.3</t>
  </si>
  <si>
    <t>Employee Recognition ($1080 Max)</t>
  </si>
  <si>
    <t>100-42130-4800.50-13-100.4</t>
  </si>
  <si>
    <t>100-42130-4800.50-13-100.5</t>
  </si>
  <si>
    <t>Court Reaction Team Safety Equipment</t>
  </si>
  <si>
    <t>100-42130-4800.50-13-100.6</t>
  </si>
  <si>
    <t>100-42130-4800.50-13-100.7</t>
  </si>
  <si>
    <t>Bottled Water Delivery</t>
  </si>
  <si>
    <t>100-42130-4800.50-13-100.8</t>
  </si>
  <si>
    <t>100-42130-4800.50-13-200.1</t>
  </si>
  <si>
    <t>100-42130-4800.50-13-200.2</t>
  </si>
  <si>
    <t>100-42130-4800.50-13-200.3</t>
  </si>
  <si>
    <t>100-42130-4800.50-13-200.4</t>
  </si>
  <si>
    <t>Water Cooler</t>
  </si>
  <si>
    <t>100-42130-4800.50-13-200.5</t>
  </si>
  <si>
    <t>100-42130-4800.50-13-200.6</t>
  </si>
  <si>
    <t>Bail Commissioner Insurance - Annual Fee</t>
  </si>
  <si>
    <t>100-42130-4800.50-13-200.7</t>
  </si>
  <si>
    <t>100-42130-4800.50-13-200.8</t>
  </si>
  <si>
    <t>100-42130-4800.50-13-200.9</t>
  </si>
  <si>
    <t>100-42130-4850.50-13-100.2</t>
  </si>
  <si>
    <t>Adobe Pro Software</t>
  </si>
  <si>
    <t>100-42130-4850.50-13-200.1</t>
  </si>
  <si>
    <t>Computer Software</t>
  </si>
  <si>
    <t>100-42130-5100.50-13-100.1</t>
  </si>
  <si>
    <t>Bail Commissioner Insurance Bond Coverage</t>
  </si>
  <si>
    <t>100-42130-5100.50-13-200.1</t>
  </si>
  <si>
    <t>100-42130-5610.50-13-100.1</t>
  </si>
  <si>
    <t>100-42130-5630.50-13-100.1</t>
  </si>
  <si>
    <t>100-42130-5630.50-13-100.2</t>
  </si>
  <si>
    <t>Potential Rental of Agriculture Inspection Office Space</t>
  </si>
  <si>
    <t>100-42130-5640.50-13-100.1</t>
  </si>
  <si>
    <t>100-42130-5640.50-13-100.2</t>
  </si>
  <si>
    <t>100-42130-5650.50-13-100.1</t>
  </si>
  <si>
    <t>100-42130-5670.50-13-100.1</t>
  </si>
  <si>
    <t>100-42130-5670.50-13-100.3</t>
  </si>
  <si>
    <t>100-42130-5670.50-13-200.1</t>
  </si>
  <si>
    <t>100-42130-5680.50-13-100.1</t>
  </si>
  <si>
    <t>100-42130-6200.50-13-100.1</t>
  </si>
  <si>
    <t>100-42130-6200.50-13-100.2</t>
  </si>
  <si>
    <t>Uniform Cleaning</t>
  </si>
  <si>
    <t>100-42130-7420.50-13-100.1</t>
  </si>
  <si>
    <t>100-42130-7420.50-13-100.2</t>
  </si>
  <si>
    <t>Pepper Gel Guns</t>
  </si>
  <si>
    <t>100-42130-7420.50-13-100.3</t>
  </si>
  <si>
    <t>100-42130-7420.50-13-100.4</t>
  </si>
  <si>
    <t>Additional Request - Ballistic Vests</t>
  </si>
  <si>
    <t>100-42130-7420.50-13-100.5</t>
  </si>
  <si>
    <t>Additional Request - 10 Pepper Gel Guns</t>
  </si>
  <si>
    <t>100-42130-7420.50-13-200.1</t>
  </si>
  <si>
    <t>100-42130-7420.50-13-200.2</t>
  </si>
  <si>
    <t>Pepper Guns</t>
  </si>
  <si>
    <t>100-42130-7420.50-13-200.3</t>
  </si>
  <si>
    <t>100-42130-7470.50-13-100.1</t>
  </si>
  <si>
    <t>Non-Networked Printers</t>
  </si>
  <si>
    <t>100-42140-1100.50-14-100.1</t>
  </si>
  <si>
    <t>42140-Sheriff/Em. Mgmt</t>
  </si>
  <si>
    <t>50-14-100 - EMG Mngmt / Adm</t>
  </si>
  <si>
    <t>100-42140-1100.50-14-100.2</t>
  </si>
  <si>
    <t>Additional Request - Lieutentant / Emergency Services</t>
  </si>
  <si>
    <t>100-42140-1100.50-14-100.3</t>
  </si>
  <si>
    <t>50-14-100-EMG Mngmt / Adm</t>
  </si>
  <si>
    <t>Additional Request - Enforcement Deputy / Search and Rescue</t>
  </si>
  <si>
    <t>100-42140-1110.50-14-100.1</t>
  </si>
  <si>
    <t>Overtime / General</t>
  </si>
  <si>
    <t>100-42140-1110.50-14-101.1</t>
  </si>
  <si>
    <t>50-14-101 - EMG Mngmt / EOD Continuation</t>
  </si>
  <si>
    <t>Overtime/EOD</t>
  </si>
  <si>
    <t>100-42140-1110.50-14-400.1</t>
  </si>
  <si>
    <t>Overtime/Sar</t>
  </si>
  <si>
    <t>100-42140-1120.50-14-400.1</t>
  </si>
  <si>
    <t>100-42140-1200.50-14-100.1</t>
  </si>
  <si>
    <t>100-42140-1200.50-14-400.1</t>
  </si>
  <si>
    <t>100-42140-1300.50-14-100.1</t>
  </si>
  <si>
    <t>100-42140-1400.50-14-100.1</t>
  </si>
  <si>
    <t>100-42140-2100.50-14-100.1</t>
  </si>
  <si>
    <t>100-42140-2100.50-14-400.1</t>
  </si>
  <si>
    <t>SAR Books, Subscriptions, Memberships</t>
  </si>
  <si>
    <t>100-42140-2200.50-14-100.1</t>
  </si>
  <si>
    <t>100-42140-2310.50-14-100.1</t>
  </si>
  <si>
    <t>100-42140-2310.50-14-100.2</t>
  </si>
  <si>
    <t>100-42140-2400.50-14-100.1</t>
  </si>
  <si>
    <t>100-42140-2410.50-14-100.1</t>
  </si>
  <si>
    <t>100-42140-2500.50-14-100.1</t>
  </si>
  <si>
    <t>100-42140-2500.50-14-100.2</t>
  </si>
  <si>
    <t>Aviation Fuel</t>
  </si>
  <si>
    <t>100-42140-2500.50-14-100.3</t>
  </si>
  <si>
    <t>Airplane Inspection</t>
  </si>
  <si>
    <t>100-42140-2500.50-14-100.4</t>
  </si>
  <si>
    <t>Airplane Maintenance</t>
  </si>
  <si>
    <t>100-42140-2500.50-14-101.1</t>
  </si>
  <si>
    <t>EOD Continuation / Equipment Supplies &amp; Maintenance</t>
  </si>
  <si>
    <t>100-42140-2500.50-14-400.1</t>
  </si>
  <si>
    <t>100-42140-2500.50-14-400.2</t>
  </si>
  <si>
    <t>Propane</t>
  </si>
  <si>
    <t>100-42140-2800.50-14-100.1</t>
  </si>
  <si>
    <t>100-42140-2800.50-14-100.2</t>
  </si>
  <si>
    <t>100-42140-2800.50-14-100.3</t>
  </si>
  <si>
    <t>Satellite Service</t>
  </si>
  <si>
    <t>100-42140-2800.50-14-100.4</t>
  </si>
  <si>
    <t>Qwest Tert Line (801-225-5619 382B)</t>
  </si>
  <si>
    <t>100-42140-3050.50-14-100.1</t>
  </si>
  <si>
    <t>Sharp Mx4141 #55017378 Maintenance</t>
  </si>
  <si>
    <t>100-42140-3100.50-14-100.1</t>
  </si>
  <si>
    <t>Required Physical Exams</t>
  </si>
  <si>
    <t>100-42140-3300.50-14-100.1</t>
  </si>
  <si>
    <t>100-42140-3300.50-14-100.2</t>
  </si>
  <si>
    <t>100-42140-3300.50-14-101.2</t>
  </si>
  <si>
    <t>EOD Explosive/Breaching Course</t>
  </si>
  <si>
    <t>100-42140-3300.50-14-400.1</t>
  </si>
  <si>
    <t>Search And Rescue Training/Conference</t>
  </si>
  <si>
    <t>100-42140-3300.50-14-400.2</t>
  </si>
  <si>
    <t>Emt Basic/Advanced Courses</t>
  </si>
  <si>
    <t>100-42140-3400.50-14-100.1</t>
  </si>
  <si>
    <t>100-42140-3400.50-14-100.2</t>
  </si>
  <si>
    <t>Sgt Travel</t>
  </si>
  <si>
    <t>100-42140-3400.50-14-101.1</t>
  </si>
  <si>
    <t>HDS Travel</t>
  </si>
  <si>
    <t>100-42140-3400.50-14-400.1</t>
  </si>
  <si>
    <t>Search And Rescue Travel</t>
  </si>
  <si>
    <t>100-42140-3400.50-14-400.2</t>
  </si>
  <si>
    <t>UAEMT Conference</t>
  </si>
  <si>
    <t>100-42140-4800.50-14-100.1</t>
  </si>
  <si>
    <t>100-42140-4800.50-14-100.2</t>
  </si>
  <si>
    <t>Employee Recognition ($200 Max)</t>
  </si>
  <si>
    <t>100-42140-4800.50-14-100.3</t>
  </si>
  <si>
    <t>100-42140-4800.50-14-100.4</t>
  </si>
  <si>
    <t>100-42140-4800.50-14-100.5</t>
  </si>
  <si>
    <t>100-42140-4800.50-14-101.1</t>
  </si>
  <si>
    <t>EOD Continuation / Special Dept Supplies</t>
  </si>
  <si>
    <t>100-42140-4800.50-14-101.2</t>
  </si>
  <si>
    <t>EOD Continuation / Operating Expenses</t>
  </si>
  <si>
    <t>100-42140-4800.50-14-101.3</t>
  </si>
  <si>
    <t>EOD ContinuatIIon / Food &amp; Meals</t>
  </si>
  <si>
    <t>100-42140-4800.50-14-101.4</t>
  </si>
  <si>
    <t>EOD Continuation / Gifts</t>
  </si>
  <si>
    <t>100-42140-4800.50-14-400.1</t>
  </si>
  <si>
    <t>Sar-Reimb Spec Dept Supplies</t>
  </si>
  <si>
    <t>100-42140-4800.50-14-400.2</t>
  </si>
  <si>
    <t>Food and meals</t>
  </si>
  <si>
    <t>100-42140-4800.50-14-400.3</t>
  </si>
  <si>
    <t>Sar-Non-Reimb Spec Dept Supplies</t>
  </si>
  <si>
    <t>100-42140-4800.50-14-400.4</t>
  </si>
  <si>
    <t>Volunteer Recognition</t>
  </si>
  <si>
    <t>100-42140-4800.50-14-400.5</t>
  </si>
  <si>
    <t>Ambulance Inspections/Application</t>
  </si>
  <si>
    <t>100-42140-4850.50-14-100.1</t>
  </si>
  <si>
    <t>Lucid Chart Team 5 Software</t>
  </si>
  <si>
    <t>100-42140-4850.50-14-100.2</t>
  </si>
  <si>
    <t>Everbridge (County Portion)</t>
  </si>
  <si>
    <t>100-42140-4850.50-14-100.3</t>
  </si>
  <si>
    <t>Parallel Software</t>
  </si>
  <si>
    <t>100-42140-4850.50-14-100.4</t>
  </si>
  <si>
    <t>SAR TOPO</t>
  </si>
  <si>
    <t>100-42140-4850.50-14-400.1</t>
  </si>
  <si>
    <t>Handtevi Software</t>
  </si>
  <si>
    <t>100-42140-4870.50-14-100.1</t>
  </si>
  <si>
    <t>Hangar Lease</t>
  </si>
  <si>
    <t>100-42140-5100.50-14-100.1</t>
  </si>
  <si>
    <t>Airplane Insurance</t>
  </si>
  <si>
    <t>100-42140-5100.50-14-100.2</t>
  </si>
  <si>
    <t>Additional insurance premiums on new airplane</t>
  </si>
  <si>
    <t>100-42140-5610.50-14-100.1</t>
  </si>
  <si>
    <t>100-42140-5610.50-14-400.1</t>
  </si>
  <si>
    <t>100-42140-5630.50-14-100.1</t>
  </si>
  <si>
    <t>100-42140-5640.50-14-100.1</t>
  </si>
  <si>
    <t>100-42140-5640.50-14-100.2</t>
  </si>
  <si>
    <t>100-42140-5650.50-14-100.1</t>
  </si>
  <si>
    <t>100-42140-5670.50-14-100.1</t>
  </si>
  <si>
    <t>100-42140-5670.50-14-100.3</t>
  </si>
  <si>
    <t>100-42140-5670.50-14-101.1</t>
  </si>
  <si>
    <t>100-42140-5680.50-14-100.1</t>
  </si>
  <si>
    <t>100-42140-5680.50-14-100.2</t>
  </si>
  <si>
    <t>100-42140-7420.50-14-100.1</t>
  </si>
  <si>
    <t>Dive Equipment</t>
  </si>
  <si>
    <t>100-42140-7420.50-14-100.2</t>
  </si>
  <si>
    <t>Cell Phone</t>
  </si>
  <si>
    <t>100-42140-7420.50-14-400.1</t>
  </si>
  <si>
    <t>SAR Dive Rescue Equipment</t>
  </si>
  <si>
    <t>100-42140-7420.50-14-400.2</t>
  </si>
  <si>
    <t>Rescue Litter</t>
  </si>
  <si>
    <t>100-42140-7420.50-14-400.3</t>
  </si>
  <si>
    <t>50-14-400-EM Mngmt / Search &amp; Rescue</t>
  </si>
  <si>
    <t>100-42140-7420.50-14-400.4</t>
  </si>
  <si>
    <t>100-42160-1100.50-16-100.1</t>
  </si>
  <si>
    <t>42160-Sheriff/Admin Support Div</t>
  </si>
  <si>
    <t>100-42160-1110.50-16-100.1</t>
  </si>
  <si>
    <t>100-42160-1110.50-16-101.1</t>
  </si>
  <si>
    <t>50-16-101 - Sheriff Asd / Radkids</t>
  </si>
  <si>
    <t>100-42160-1110.50-16-102.1</t>
  </si>
  <si>
    <t>50-16-102 - Sheriff Asd / Gun Range</t>
  </si>
  <si>
    <t>100-42160-1110.50-16-200.1</t>
  </si>
  <si>
    <t>50-16-200 - Adm Support / Public Relations</t>
  </si>
  <si>
    <t>100-42160-1200.50-16-100.1</t>
  </si>
  <si>
    <t>100-42160-1200.50-16-102.1</t>
  </si>
  <si>
    <t>100-42160-1300.50-16-100.1</t>
  </si>
  <si>
    <t>100-42160-1400.50-16-100.1</t>
  </si>
  <si>
    <t>100-42160-1420.50-16-100.1</t>
  </si>
  <si>
    <t>100-42160-2100.50-16-100.1</t>
  </si>
  <si>
    <t>100-42160-2100.50-16-200.1</t>
  </si>
  <si>
    <t>Books, Subscription &amp; Memberships</t>
  </si>
  <si>
    <t>100-42160-2310.50-16-100.1</t>
  </si>
  <si>
    <t>100-42160-2400.50-16-100.1</t>
  </si>
  <si>
    <t>100-42160-2400.50-16-101.1</t>
  </si>
  <si>
    <t>100-42160-2400.50-16-102.1</t>
  </si>
  <si>
    <t>100-42160-2400.50-16-200.1</t>
  </si>
  <si>
    <t>100-42160-2410.50-16-100.1</t>
  </si>
  <si>
    <t>100-42160-2500.50-16-100.1</t>
  </si>
  <si>
    <t>100-42160-2500.50-16-100.2</t>
  </si>
  <si>
    <t>Weapon Systems Repair Parts / Accessories</t>
  </si>
  <si>
    <t>100-42160-2500.50-16-100.3</t>
  </si>
  <si>
    <t>Weapon Systems Ammunition</t>
  </si>
  <si>
    <t>100-42160-2500.50-16-100.4</t>
  </si>
  <si>
    <t>Cleaning Solvents</t>
  </si>
  <si>
    <t>100-42160-2500.50-16-100.5</t>
  </si>
  <si>
    <t>Taser Training Cartridges</t>
  </si>
  <si>
    <t>100-42160-2500.50-16-101.1</t>
  </si>
  <si>
    <t>100-42160-2500.50-16-102.1</t>
  </si>
  <si>
    <t>100-42160-2500.50-16-200.1</t>
  </si>
  <si>
    <t>Equip, Supplies &amp; Maint</t>
  </si>
  <si>
    <t>100-42160-2700.50-16-102.1</t>
  </si>
  <si>
    <t>2700-Utilities</t>
  </si>
  <si>
    <t>BFI</t>
  </si>
  <si>
    <t>100-42160-2800.50-16-100.1</t>
  </si>
  <si>
    <t>100-42160-2800.50-16-100.2</t>
  </si>
  <si>
    <t>100-42160-2800.50-16-102.1</t>
  </si>
  <si>
    <t>Telephone/Internet Service At Gun Range</t>
  </si>
  <si>
    <t>100-42160-2800.50-16-200.1</t>
  </si>
  <si>
    <t>100-42160-2800.50-16-200.2</t>
  </si>
  <si>
    <t>100-42160-3050.50-16-100.1</t>
  </si>
  <si>
    <t>Sharp Mx3050 #75028517 Copier Maintenance</t>
  </si>
  <si>
    <t>100-42160-3050.50-16-100.2</t>
  </si>
  <si>
    <t>Sharp Mx4101N #05071286 Copier Maintenance</t>
  </si>
  <si>
    <t>100-42160-3050.50-16-100.3</t>
  </si>
  <si>
    <t>ID Printer Maintenance</t>
  </si>
  <si>
    <t>100-42160-3100.50-16-100.1</t>
  </si>
  <si>
    <t>Psychological Evaluations</t>
  </si>
  <si>
    <t>100-42160-3100.50-16-100.2</t>
  </si>
  <si>
    <t>100-42160-3300.50-16-100.1</t>
  </si>
  <si>
    <t>100-42160-3300.50-16-100.2</t>
  </si>
  <si>
    <t>100-42160-3300.50-16-100.3</t>
  </si>
  <si>
    <t>100-42160-3300.50-16-100.4</t>
  </si>
  <si>
    <t>Dispatcher Local Training</t>
  </si>
  <si>
    <t>100-42160-3300.50-16-100.5</t>
  </si>
  <si>
    <t>Department-Sponsored (On Site)</t>
  </si>
  <si>
    <t>100-42160-3300.50-16-100.6</t>
  </si>
  <si>
    <t>Department-Wide Training Videos</t>
  </si>
  <si>
    <t>100-42160-3300.50-16-101.1</t>
  </si>
  <si>
    <t>RAD Local Training</t>
  </si>
  <si>
    <t>100-42160-3300.50-16-102.1</t>
  </si>
  <si>
    <t>Rangemaster Local Training</t>
  </si>
  <si>
    <t>100-42160-3300.50-16-200.1</t>
  </si>
  <si>
    <t>100-42160-3300.50-16-200.2</t>
  </si>
  <si>
    <t>100-42160-3400.50-16-100.1</t>
  </si>
  <si>
    <t>100-42160-3400.50-16-100.2</t>
  </si>
  <si>
    <t>100-42160-3400.50-16-100.3</t>
  </si>
  <si>
    <t>Dispatch Supervisor Travel</t>
  </si>
  <si>
    <t>100-42160-3400.50-16-100.4</t>
  </si>
  <si>
    <t>Dispatcher Travel</t>
  </si>
  <si>
    <t>100-42160-3400.50-16-101.1</t>
  </si>
  <si>
    <t>RAD Travel</t>
  </si>
  <si>
    <t>100-42160-3400.50-16-102.1</t>
  </si>
  <si>
    <t>Range Master &amp; Armorer Travel</t>
  </si>
  <si>
    <t>100-42160-3400.50-16-200.1</t>
  </si>
  <si>
    <t>100-42160-3400.50-16-200.2</t>
  </si>
  <si>
    <t>100-42160-4800.50-16-100.1</t>
  </si>
  <si>
    <t>100-42160-4800.50-16-100.2</t>
  </si>
  <si>
    <t>Required Uniform Belt Accessories</t>
  </si>
  <si>
    <t>100-42160-4800.50-16-100.3</t>
  </si>
  <si>
    <t>Employee Recognition ($220 Max)</t>
  </si>
  <si>
    <t>100-42160-4800.50-16-100.4</t>
  </si>
  <si>
    <t>100-42160-4800.50-16-100.5</t>
  </si>
  <si>
    <t>100-42160-4800.50-16-100.6</t>
  </si>
  <si>
    <t>Appreciation Gifts</t>
  </si>
  <si>
    <t>100-42160-4800.50-16-100.7</t>
  </si>
  <si>
    <t>100-42160-4800.50-16-101.1</t>
  </si>
  <si>
    <t>100-42160-4800.50-16-101.2</t>
  </si>
  <si>
    <t>100-42160-4800.50-16-101.3</t>
  </si>
  <si>
    <t>Protective Safety Gear</t>
  </si>
  <si>
    <t>100-42160-4800.50-16-101.4</t>
  </si>
  <si>
    <t>Instructor Recertifications</t>
  </si>
  <si>
    <t>100-42160-4800.50-16-101.5</t>
  </si>
  <si>
    <t>100-42160-4800.50-16-102.1</t>
  </si>
  <si>
    <t>Target Supplies</t>
  </si>
  <si>
    <t>100-42160-4800.50-16-102.2</t>
  </si>
  <si>
    <t>100-42160-4800.50-16-102.3</t>
  </si>
  <si>
    <t>Firearms Accessories</t>
  </si>
  <si>
    <t>100-42160-4800.50-16-102.4</t>
  </si>
  <si>
    <t>Armory/Range Tools</t>
  </si>
  <si>
    <t>100-42160-4800.50-16-200.1</t>
  </si>
  <si>
    <t>100-42160-4800.50-16-200.2</t>
  </si>
  <si>
    <t>100-42160-4850.50-16-100.3</t>
  </si>
  <si>
    <t>Prezi Presentation Software</t>
  </si>
  <si>
    <t>100-42160-4850.50-16-100.4</t>
  </si>
  <si>
    <t>Adobe Software</t>
  </si>
  <si>
    <t>100-42160-4850.50-16-100.5</t>
  </si>
  <si>
    <t>100-42160-5610.50-16-100.1</t>
  </si>
  <si>
    <t>100-42160-5610.50-16-101.1</t>
  </si>
  <si>
    <t>100-42160-5610.50-16-102.1</t>
  </si>
  <si>
    <t>100-42160-5630.50-16-100.1</t>
  </si>
  <si>
    <t>100-42160-5630.50-16-100.2</t>
  </si>
  <si>
    <t>Potential Rent for Red Building</t>
  </si>
  <si>
    <t>100-42160-5630.50-16-102.1</t>
  </si>
  <si>
    <t>100-42160-5640.50-16-100.1</t>
  </si>
  <si>
    <t>100-42160-5640.50-16-100.2</t>
  </si>
  <si>
    <t>100-42160-5640.50-16-102.1</t>
  </si>
  <si>
    <t>100-42160-5640.50-16-102.2</t>
  </si>
  <si>
    <t>100-42160-5650.50-16-100.1</t>
  </si>
  <si>
    <t>100-42160-5650.50-16-102.1</t>
  </si>
  <si>
    <t>100-42160-5670.50-16-100.1</t>
  </si>
  <si>
    <t>100-42160-5670.50-16-100.2</t>
  </si>
  <si>
    <t>50-16-100-Adm Support / Adm</t>
  </si>
  <si>
    <t>100-42160-5680.50-16-100.1</t>
  </si>
  <si>
    <t>100-42160-5680.50-16-100.2</t>
  </si>
  <si>
    <t>100-42160-6200.50-16-100.1</t>
  </si>
  <si>
    <t>Background Checks (Credit History / Experian)</t>
  </si>
  <si>
    <t>100-42160-7420.50-16-100.1</t>
  </si>
  <si>
    <t>Handguns</t>
  </si>
  <si>
    <t>100-42160-7420.50-16-100.2</t>
  </si>
  <si>
    <t>Rifles And Shotguns</t>
  </si>
  <si>
    <t>100-42160-7420.50-16-100.3</t>
  </si>
  <si>
    <t>Body Armor</t>
  </si>
  <si>
    <t>100-42160-7420.50-16-100.4</t>
  </si>
  <si>
    <t>Workbench</t>
  </si>
  <si>
    <t>100-42160-7420.50-16-102.1</t>
  </si>
  <si>
    <t>Electric Hand Tools</t>
  </si>
  <si>
    <t>100-42160-7420.50-16-200.1</t>
  </si>
  <si>
    <t>Public Relations Bureau Equipment</t>
  </si>
  <si>
    <t>100-42160-7420.50-16-200.2</t>
  </si>
  <si>
    <t>100-42160-7470.50-16-200.1</t>
  </si>
  <si>
    <t>Computer Monitors</t>
  </si>
  <si>
    <t>100-42160-9500.50-16-100.2</t>
  </si>
  <si>
    <t>Provo Virtra Annual Maintenance (Mar-Dec)</t>
  </si>
  <si>
    <t>100-42160-9500.50-16-100.3</t>
  </si>
  <si>
    <t>Spillman Geo Validation Package</t>
  </si>
  <si>
    <t>100-42180-1100.50-18-100.1</t>
  </si>
  <si>
    <t>42180-Sheriff/Special Victims Unit</t>
  </si>
  <si>
    <t>50-18-100 - Special Victims Unit / Adm</t>
  </si>
  <si>
    <t>100-42180-1100.50-18-100.2</t>
  </si>
  <si>
    <t>Additional Request - Add additonal SVU Detective position</t>
  </si>
  <si>
    <t>100-42180-1100.50-18-100.4</t>
  </si>
  <si>
    <t>50-18-100-Special Victims Unit / Adm</t>
  </si>
  <si>
    <t>100-42180-1100.50-18-201.1</t>
  </si>
  <si>
    <t>50-18-201 - SO / Victim Adv Match</t>
  </si>
  <si>
    <t>100-42180-1100.50-18-202.1</t>
  </si>
  <si>
    <t>50-18-202 - SO / Victim Adv Non-Grant (GF)</t>
  </si>
  <si>
    <t>100-42180-1110.50-18-100.1</t>
  </si>
  <si>
    <t>100-42180-1110.50-18-100.2</t>
  </si>
  <si>
    <t>Non-Reimbursed Icac Overtime</t>
  </si>
  <si>
    <t>100-42180-1110.50-18-202.1</t>
  </si>
  <si>
    <t>100-42180-1120.50-18-100.1</t>
  </si>
  <si>
    <t>100-42180-1120.50-18-202.1</t>
  </si>
  <si>
    <t>100-42180-1300.50-18-100.1</t>
  </si>
  <si>
    <t>100-42180-1300.50-18-100.5</t>
  </si>
  <si>
    <t>100-42180-1300.50-18-201.1</t>
  </si>
  <si>
    <t>100-42180-1300.50-18-202.1</t>
  </si>
  <si>
    <t>100-42180-1400.50-18-100.1</t>
  </si>
  <si>
    <t>100-42180-1420.50-18-100.1</t>
  </si>
  <si>
    <t>100-42180-1420.50-18-202.1</t>
  </si>
  <si>
    <t>100-42180-2100.50-18-100.1</t>
  </si>
  <si>
    <t>100-42180-2310.50-18-100.1</t>
  </si>
  <si>
    <t>100-42180-2310.50-18-202.1</t>
  </si>
  <si>
    <t>100-42180-2400.50-18-100.1</t>
  </si>
  <si>
    <t>100-42180-2400.50-18-104.1</t>
  </si>
  <si>
    <t>Sex Offender Registry Office Supplies &amp; Printing</t>
  </si>
  <si>
    <t>100-42180-2400.50-18-202.1</t>
  </si>
  <si>
    <t>VOCA Office Supplies &amp; Printing</t>
  </si>
  <si>
    <t>100-42180-2410.50-18-100.1</t>
  </si>
  <si>
    <t>100-42180-2410.50-18-104.1</t>
  </si>
  <si>
    <t>Sex Offender Registry Postage</t>
  </si>
  <si>
    <t>100-42180-2500.50-18-100.1</t>
  </si>
  <si>
    <t>100-42180-2500.50-18-104.1</t>
  </si>
  <si>
    <t>Sex Offender Registry Equipment Supplies &amp; Maintenance</t>
  </si>
  <si>
    <t>100-42180-2500.50-18-202.1</t>
  </si>
  <si>
    <t>100-42180-2600.50-18-100.1</t>
  </si>
  <si>
    <t>2600-Building &amp; Grounds</t>
  </si>
  <si>
    <t>Custodial Cleaning</t>
  </si>
  <si>
    <t>100-42180-2600.50-18-100.2</t>
  </si>
  <si>
    <t>Fire Alarm Monitoring</t>
  </si>
  <si>
    <t>100-42180-2700.50-18-100.1</t>
  </si>
  <si>
    <t>Utilities For SVU Leased Space</t>
  </si>
  <si>
    <t>100-42180-2800.50-18-100.1</t>
  </si>
  <si>
    <t>100-42180-2800.50-18-100.2</t>
  </si>
  <si>
    <t>100-42180-2800.50-18-100.3</t>
  </si>
  <si>
    <t>Comcast Internet Line</t>
  </si>
  <si>
    <t>100-42180-2800.50-18-202.1</t>
  </si>
  <si>
    <t>100-42180-2800.50-18-202.2</t>
  </si>
  <si>
    <t>100-42180-3300.50-18-100.1</t>
  </si>
  <si>
    <t>100-42180-3300.50-18-100.2</t>
  </si>
  <si>
    <t>Office Staff Local Training</t>
  </si>
  <si>
    <t>100-42180-3300.50-18-100.3</t>
  </si>
  <si>
    <t>Sgt Local Training</t>
  </si>
  <si>
    <t>100-42180-3300.50-18-202.1</t>
  </si>
  <si>
    <t>Additional Request - New line item, monies for Victim Advocates training</t>
  </si>
  <si>
    <t>100-42180-3400.50-18-100.1</t>
  </si>
  <si>
    <t>100-42180-3400.50-18-100.2</t>
  </si>
  <si>
    <t>100-42180-3400.50-18-100.3</t>
  </si>
  <si>
    <t>Child &amp; Family Maltreatment</t>
  </si>
  <si>
    <t>100-42180-3400.50-18-201.1</t>
  </si>
  <si>
    <t>Grant Match Victim Advocate Travel</t>
  </si>
  <si>
    <t>100-42180-3400.50-18-202.1</t>
  </si>
  <si>
    <t>Non-Grant Victim Advocate Travel</t>
  </si>
  <si>
    <t>100-42180-4800.50-18-100.1</t>
  </si>
  <si>
    <t>100-42180-4800.50-18-100.2</t>
  </si>
  <si>
    <t>Food &amp; Meals - Food Police-Task Force Meetings</t>
  </si>
  <si>
    <t>100-42180-4800.50-18-100.3</t>
  </si>
  <si>
    <t>Bottled Water</t>
  </si>
  <si>
    <t>100-42180-4800.50-18-100.4</t>
  </si>
  <si>
    <t>Employee Recognition ($150 Max)</t>
  </si>
  <si>
    <t>100-42180-4800.50-18-100.5</t>
  </si>
  <si>
    <t>Meritorious Service Two Years With The Utah County Sex Crimes Task Force Recognition Plaque</t>
  </si>
  <si>
    <t>100-42180-4800.50-18-104.1</t>
  </si>
  <si>
    <t>100-42180-4800.50-18-202.1</t>
  </si>
  <si>
    <t>100-42180-4800.50-18-202.2</t>
  </si>
  <si>
    <t>Employee Recognition ($60 Max)</t>
  </si>
  <si>
    <t>100-42180-4850.50-18-202.1</t>
  </si>
  <si>
    <t>100-42180-4870.50-18-100.1</t>
  </si>
  <si>
    <t>SVU Leased Space (100 North Provo)</t>
  </si>
  <si>
    <t>100-42180-4870.50-18-100.2</t>
  </si>
  <si>
    <t>Property Taxes</t>
  </si>
  <si>
    <t>100-42180-5610.50-18-100.1</t>
  </si>
  <si>
    <t>100-42180-5610.50-18-202.1</t>
  </si>
  <si>
    <t>100-42180-5630.50-18-100.1</t>
  </si>
  <si>
    <t>Building - Direct Bill</t>
  </si>
  <si>
    <t>100-42180-5630.50-18-202.1</t>
  </si>
  <si>
    <t>100-42180-5640.50-18-100.1</t>
  </si>
  <si>
    <t>100-42180-5640.50-18-100.2</t>
  </si>
  <si>
    <t>100-42180-5640.50-18-202.1</t>
  </si>
  <si>
    <t>100-42180-5640.50-18-202.2</t>
  </si>
  <si>
    <t>100-42180-5650.50-18-100.1</t>
  </si>
  <si>
    <t>100-42180-5670.50-18-100.1</t>
  </si>
  <si>
    <t>100-42180-5680.50-18-100.1</t>
  </si>
  <si>
    <t>100-42180-5680.50-18-202.1</t>
  </si>
  <si>
    <t>100-42180-6200.50-18-100.1</t>
  </si>
  <si>
    <t>100-42200-1100.57-10-100.1</t>
  </si>
  <si>
    <t>42200-Wildland Fire County</t>
  </si>
  <si>
    <t>57-10-100 - Wildland Fire / In-County</t>
  </si>
  <si>
    <t>100-42200-1100.57-10-100.2</t>
  </si>
  <si>
    <t>Additional Request - Two Merit Full-Time Fire Captain for in-county operations</t>
  </si>
  <si>
    <t>100-42200-1110.57-10-100.1</t>
  </si>
  <si>
    <t>100-42200-1110.57-10-101.1</t>
  </si>
  <si>
    <t>57-10-101 - Wildland Fire / Suppression</t>
  </si>
  <si>
    <t>100-42200-1110.57-10-107.1</t>
  </si>
  <si>
    <t>57-10-107 - Wildland Fire / St-Training</t>
  </si>
  <si>
    <t>100-42200-1120.57-10-100.1</t>
  </si>
  <si>
    <t>100-42200-1120.57-10-101.1</t>
  </si>
  <si>
    <t>100-42200-1200.57-10-100.1</t>
  </si>
  <si>
    <t>100-42200-1200.57-10-101.1</t>
  </si>
  <si>
    <t>100-42200-1200.57-10-102.1</t>
  </si>
  <si>
    <t>57-10-102 - Wildland Fire / Co-Training</t>
  </si>
  <si>
    <t>100-42200-1200.57-10-105.1</t>
  </si>
  <si>
    <t>57-10-105 - Wildland Fire / St-Hazmat</t>
  </si>
  <si>
    <t>100-42200-1200.57-10-107.1</t>
  </si>
  <si>
    <t>100-42200-1300.57-10-100.1</t>
  </si>
  <si>
    <t>100-42200-2100.57-10-100.1</t>
  </si>
  <si>
    <t>100-42200-2200.57-10-100.1</t>
  </si>
  <si>
    <t>Job Fair</t>
  </si>
  <si>
    <t>100-42200-2310.57-10-101.1</t>
  </si>
  <si>
    <t>100-42200-2400.57-10-100.1</t>
  </si>
  <si>
    <t>100-42200-2500.57-10-100.1</t>
  </si>
  <si>
    <t>100-42200-2800.57-10-100.1</t>
  </si>
  <si>
    <t>100-42200-2800.57-10-100.2</t>
  </si>
  <si>
    <t>100-42200-3050.57-10-100.1</t>
  </si>
  <si>
    <t>Sharp Copier Maintenance</t>
  </si>
  <si>
    <t>100-42200-3100.57-10-100.1</t>
  </si>
  <si>
    <t>Firefighter Medical Requirements</t>
  </si>
  <si>
    <t>100-42200-3100.57-10-100.2</t>
  </si>
  <si>
    <t>State Fire Warden</t>
  </si>
  <si>
    <t>100-42200-3300.57-10-100.1</t>
  </si>
  <si>
    <t>Education</t>
  </si>
  <si>
    <t>100-42200-3300.57-10-100.2</t>
  </si>
  <si>
    <t>Open Water Dive Training</t>
  </si>
  <si>
    <t>100-42200-3400.57-10-100.1</t>
  </si>
  <si>
    <t>Fire Warden Conf</t>
  </si>
  <si>
    <t>100-42200-3400.57-10-100.2</t>
  </si>
  <si>
    <t>UAEMT Conf</t>
  </si>
  <si>
    <t>100-42200-3400.57-10-100.3</t>
  </si>
  <si>
    <t>Urban Interface</t>
  </si>
  <si>
    <t>100-42200-3400.57-10-100.4</t>
  </si>
  <si>
    <t>Ufra Winter Fire School</t>
  </si>
  <si>
    <t>100-42200-4800.57-10-100.1</t>
  </si>
  <si>
    <t>100-42200-4800.57-10-100.11</t>
  </si>
  <si>
    <t>Community Relations Supplies</t>
  </si>
  <si>
    <t>100-42200-4800.57-10-100.2</t>
  </si>
  <si>
    <t>Medical Supplies</t>
  </si>
  <si>
    <t>100-42200-4800.57-10-100.3</t>
  </si>
  <si>
    <t>Employee Recognition ($40 Max)</t>
  </si>
  <si>
    <t>100-42200-4800.57-10-100.4</t>
  </si>
  <si>
    <t>Meals &amp; Bottled Water</t>
  </si>
  <si>
    <t>100-42200-4800.57-10-100.7</t>
  </si>
  <si>
    <t>Uniforms</t>
  </si>
  <si>
    <t>100-42200-4800.57-10-100.8</t>
  </si>
  <si>
    <t>Engine Web Belts</t>
  </si>
  <si>
    <t>100-42200-4800.57-10-100.9</t>
  </si>
  <si>
    <t>100-42200-4850.57-10-100.1</t>
  </si>
  <si>
    <t>Staffing Software</t>
  </si>
  <si>
    <t>100-42200-4850.57-10-100.2</t>
  </si>
  <si>
    <t>Various Mac Software</t>
  </si>
  <si>
    <t>100-42200-4850.57-10-100.3</t>
  </si>
  <si>
    <t>Mapping Software</t>
  </si>
  <si>
    <t>100-42200-5610.57-10-100.1</t>
  </si>
  <si>
    <t>100-42200-5630.57-10-100.1</t>
  </si>
  <si>
    <t>100-42200-5630.57-10-100.4</t>
  </si>
  <si>
    <t>Additional Request - Four (4) Swamp coolers for fire /SAR bays</t>
  </si>
  <si>
    <t>100-42200-5640.57-10-100.1</t>
  </si>
  <si>
    <t>100-42200-5640.57-10-100.2</t>
  </si>
  <si>
    <t>100-42200-5650.57-10-100.1</t>
  </si>
  <si>
    <t>100-42200-5650.57-10-100.2</t>
  </si>
  <si>
    <t>Additional Request - Four mobile 800 MHz and five portable 800 MHz radios for vehicles and personnel</t>
  </si>
  <si>
    <t>100-42200-5650.57-10-100.3</t>
  </si>
  <si>
    <t>Additional Request - Four mobile 150 MHz and six portable 150 MHz radios for vehicles and personnel</t>
  </si>
  <si>
    <t>100-42200-5670.57-10-100.1</t>
  </si>
  <si>
    <t>100-42200-5670.57-10-100.2</t>
  </si>
  <si>
    <t>100-42200-5670.57-10-100.3</t>
  </si>
  <si>
    <t>100-42200-5670.57-10-100.4</t>
  </si>
  <si>
    <t>Web Domain Renewal (Utahcountyfire.Org)</t>
  </si>
  <si>
    <t>100-42200-5680.57-10-100.1</t>
  </si>
  <si>
    <t>100-42200-6200.57-10-100.1</t>
  </si>
  <si>
    <t>Clothing Repair</t>
  </si>
  <si>
    <t>100-42200-7420.57-10-100.1</t>
  </si>
  <si>
    <t>Workout equipment</t>
  </si>
  <si>
    <t>100-42200-9500.57-10-100.1</t>
  </si>
  <si>
    <t>Excessive Contract Costs (Pay To Cities)</t>
  </si>
  <si>
    <t>100-42202-1100.57-10-450.1</t>
  </si>
  <si>
    <t>42202-State Fire Mitigation</t>
  </si>
  <si>
    <t>57-10-450 - Prevention</t>
  </si>
  <si>
    <t>100-42202-1110.57-10-450.1</t>
  </si>
  <si>
    <t>100-42202-1110.57-10-451.1</t>
  </si>
  <si>
    <t>57-10-451 - Mitigation</t>
  </si>
  <si>
    <t>100-42202-1110.57-10-452.1</t>
  </si>
  <si>
    <t>57-10-452 - Preparedness</t>
  </si>
  <si>
    <t>100-42202-1120.57-10-450.1</t>
  </si>
  <si>
    <t>100-42202-1200.57-10-450.1</t>
  </si>
  <si>
    <t>100-42202-1200.57-10-451.1</t>
  </si>
  <si>
    <t>100-42202-1200.57-10-452.1</t>
  </si>
  <si>
    <t>100-42202-1300.57-10-450.1</t>
  </si>
  <si>
    <t>100-42202-2400.57-10-450.1</t>
  </si>
  <si>
    <t>100-42202-2500.57-10-450.1</t>
  </si>
  <si>
    <t>Equipment Supplies &amp; Maintenance</t>
  </si>
  <si>
    <t>100-42202-3400.57-10-451.1</t>
  </si>
  <si>
    <t>100-42202-4800.57-10-450.1</t>
  </si>
  <si>
    <t>100-42202-4800.57-10-450.2</t>
  </si>
  <si>
    <t>100-42202-4800.57-10-450.3</t>
  </si>
  <si>
    <t>100-42202-5610.57-10-450.2</t>
  </si>
  <si>
    <t>100-42202-5610.57-10-451.1</t>
  </si>
  <si>
    <t>100-42202-5630.57-10-450.1</t>
  </si>
  <si>
    <t>100-42202-5650.57-10-450.1</t>
  </si>
  <si>
    <t>Radio</t>
  </si>
  <si>
    <t>100-42202-5670.57-10-450.1</t>
  </si>
  <si>
    <t>100-42202-5680.57-10-450.1</t>
  </si>
  <si>
    <t>100-42300-1100.30-30-100.1</t>
  </si>
  <si>
    <t>42300-Jail Booking</t>
  </si>
  <si>
    <t>100-42300-1100.30-30-100.2</t>
  </si>
  <si>
    <t>Additional Request - 2 new Booking Deputies. This will allow for each crew to add an additional deputy to their crew.</t>
  </si>
  <si>
    <t>100-42300-1100.30-33-100.1</t>
  </si>
  <si>
    <t>100-42300-1110.30-30-100.1</t>
  </si>
  <si>
    <t>100-42300-1200.30-30-100.1</t>
  </si>
  <si>
    <t>100-42300-1300.30-30-100.1</t>
  </si>
  <si>
    <t>100-42300-1400.30-30-100.1</t>
  </si>
  <si>
    <t>100-42300-1420.30-30-100.1</t>
  </si>
  <si>
    <t>100-42300-2100.30-30-100.1</t>
  </si>
  <si>
    <t>100-42300-2310.30-30-100.1</t>
  </si>
  <si>
    <t>100-42300-2400.30-30-100.1</t>
  </si>
  <si>
    <t>100-42300-2400.30-30-100.2</t>
  </si>
  <si>
    <t>Photo Id Supplies</t>
  </si>
  <si>
    <t>100-42300-2410.30-30-100.1</t>
  </si>
  <si>
    <t>100-42300-2490.30-30-100.1</t>
  </si>
  <si>
    <t>100-42300-2500.30-30-100.1</t>
  </si>
  <si>
    <t>100-42300-2800.30-30-100.1</t>
  </si>
  <si>
    <t>100-42300-3050.30-30-100.1</t>
  </si>
  <si>
    <t>Mail Machine Service Agreement</t>
  </si>
  <si>
    <t>100-42300-3050.30-30-100.3</t>
  </si>
  <si>
    <t>Sharp Mx3071 #95080826 Maintenance</t>
  </si>
  <si>
    <t>100-42300-3050.30-30-100.4</t>
  </si>
  <si>
    <t>High-Resolution Detector Maintenance ($0 in 2019 &amp; 2020, and then $7000/year per Agreement #2019-511)</t>
  </si>
  <si>
    <t>100-42300-3300.30-30-100.1</t>
  </si>
  <si>
    <t>100-42300-3300.30-30-100.2</t>
  </si>
  <si>
    <t>100-42300-3300.30-30-100.3</t>
  </si>
  <si>
    <t>100-42300-3400.30-30-100.1</t>
  </si>
  <si>
    <t>100-42300-3400.30-30-100.2</t>
  </si>
  <si>
    <t>Corrections Specialist Travel</t>
  </si>
  <si>
    <t>100-42300-3400.30-30-100.3</t>
  </si>
  <si>
    <t>100-42300-3400.30-30-100.4</t>
  </si>
  <si>
    <t>Civilian UCJIS Training</t>
  </si>
  <si>
    <t>100-42300-4800.30-30-100.1</t>
  </si>
  <si>
    <t>Special Departmental Supplies</t>
  </si>
  <si>
    <t>100-42300-4800.30-30-100.2</t>
  </si>
  <si>
    <t>Uniforms / Civilian</t>
  </si>
  <si>
    <t>100-42300-4800.30-30-100.3</t>
  </si>
  <si>
    <t>Notary Exam Fees &amp; Supplies</t>
  </si>
  <si>
    <t>100-42300-4800.30-30-100.4</t>
  </si>
  <si>
    <t>Employee Recognition ($630 Max)</t>
  </si>
  <si>
    <t>100-42300-4800.30-30-100.5</t>
  </si>
  <si>
    <t>100-42300-4800.30-30-100.6</t>
  </si>
  <si>
    <t>100-42300-5610.30-30-100.1</t>
  </si>
  <si>
    <t>100-42300-5630.30-30-100.2</t>
  </si>
  <si>
    <t>Cuff Ports</t>
  </si>
  <si>
    <t>100-42300-5640.30-30-100.1</t>
  </si>
  <si>
    <t>100-42300-5640.30-30-100.2</t>
  </si>
  <si>
    <t>100-42300-5650.30-30-100.1</t>
  </si>
  <si>
    <t>100-42300-5670.30-30-100.1</t>
  </si>
  <si>
    <t>100-42300-5670.30-30-100.2</t>
  </si>
  <si>
    <t>30-30-100-Booking / Adm</t>
  </si>
  <si>
    <t>100-42300-5680.30-30-100.1</t>
  </si>
  <si>
    <t>100-42300-5680.30-30-100.2</t>
  </si>
  <si>
    <t>100-42300-7420.30-30-100.1</t>
  </si>
  <si>
    <t>Protective Vest</t>
  </si>
  <si>
    <t>100-42300-7420.30-30-100.2</t>
  </si>
  <si>
    <t>Heavy Duty Staplers</t>
  </si>
  <si>
    <t>100-42300-7420.30-30-100.3</t>
  </si>
  <si>
    <t>TV And Mount For Property Room</t>
  </si>
  <si>
    <t>100-42300-7420.30-30-100.4</t>
  </si>
  <si>
    <t>Camera For Booking</t>
  </si>
  <si>
    <t>100-42310-1100.30-31-100.1</t>
  </si>
  <si>
    <t>42310-Jail / Industries</t>
  </si>
  <si>
    <t>100-42310-1110.30-31-100.1</t>
  </si>
  <si>
    <t>100-42310-1200.30-31-100.1</t>
  </si>
  <si>
    <t>100-42310-1300.30-31-100.1</t>
  </si>
  <si>
    <t>100-42310-1400.30-31-100.1</t>
  </si>
  <si>
    <t>100-42310-1420.30-31-100.1</t>
  </si>
  <si>
    <t>100-42310-2100.30-31-100.1</t>
  </si>
  <si>
    <t>100-42310-2310.30-31-100.1</t>
  </si>
  <si>
    <t>100-42310-2400.30-31-100.1</t>
  </si>
  <si>
    <t>100-42310-2410.30-31-100.1</t>
  </si>
  <si>
    <t>100-42310-2500.30-31-100.1</t>
  </si>
  <si>
    <t>100-42310-2600.30-31-100.1</t>
  </si>
  <si>
    <t>Jail Garden</t>
  </si>
  <si>
    <t>100-42310-2600.30-31-100.2</t>
  </si>
  <si>
    <t>Garden Watering System</t>
  </si>
  <si>
    <t>100-42310-2700.30-31-100.1</t>
  </si>
  <si>
    <t>Portable Toilet</t>
  </si>
  <si>
    <t>100-42310-2800.30-31-100.1</t>
  </si>
  <si>
    <t>100-42310-2800.30-31-100.2</t>
  </si>
  <si>
    <t>100-42310-3050.30-31-100.1</t>
  </si>
  <si>
    <t>Sharp Mx-M565 #45012596 Maintenance</t>
  </si>
  <si>
    <t>100-42310-3100.30-31-100.1</t>
  </si>
  <si>
    <t>Payroll Services</t>
  </si>
  <si>
    <t>100-42310-3100.30-31-100.2</t>
  </si>
  <si>
    <t>Bank Fees</t>
  </si>
  <si>
    <t>100-42310-3100.30-31-100.3</t>
  </si>
  <si>
    <t>JI K9 Veterinarian</t>
  </si>
  <si>
    <t>100-42310-3300.30-31-100.1</t>
  </si>
  <si>
    <t>100-42310-3300.30-31-100.2</t>
  </si>
  <si>
    <t>100-42310-3300.30-31-100.3</t>
  </si>
  <si>
    <t>Beginning Beekeeping Class</t>
  </si>
  <si>
    <t>100-42310-3400.30-31-100.1</t>
  </si>
  <si>
    <t>100-42310-3400.30-31-100.2</t>
  </si>
  <si>
    <t>National Correctional Industries Conference</t>
  </si>
  <si>
    <t>100-42310-3400.30-31-100.3</t>
  </si>
  <si>
    <t>Deputy Training</t>
  </si>
  <si>
    <t>100-42310-3400.30-31-100.4</t>
  </si>
  <si>
    <t>Sheriffs Association Conference</t>
  </si>
  <si>
    <t>100-42310-4800.30-31-100.1</t>
  </si>
  <si>
    <t>100-42310-4800.30-31-100.2</t>
  </si>
  <si>
    <t>Employee Recognition ($110 Max)</t>
  </si>
  <si>
    <t>100-42310-4800.30-31-100.3</t>
  </si>
  <si>
    <t>100-42310-4800.30-31-100.4</t>
  </si>
  <si>
    <t>100-42310-4800.30-31-100.5</t>
  </si>
  <si>
    <t>CDL</t>
  </si>
  <si>
    <t>100-42310-4800.30-31-100.6</t>
  </si>
  <si>
    <t>JI K9 Supplies</t>
  </si>
  <si>
    <t>100-42310-4800.30-31-100.7</t>
  </si>
  <si>
    <t>30-31-100-Jail Industries / Adm</t>
  </si>
  <si>
    <t>100-42310-5610.30-31-100.1</t>
  </si>
  <si>
    <t>100-42310-5630.30-31-100.1</t>
  </si>
  <si>
    <t>100-42310-5640.30-31-100.1</t>
  </si>
  <si>
    <t>100-42310-5640.30-31-100.2</t>
  </si>
  <si>
    <t>100-42310-5650.30-31-100.1</t>
  </si>
  <si>
    <t>100-42310-5670.30-31-100.1</t>
  </si>
  <si>
    <t>100-42310-5680.30-31-100.1</t>
  </si>
  <si>
    <t>100-42320-1100.30-32-100.1</t>
  </si>
  <si>
    <t>42320-Jail / Support Services</t>
  </si>
  <si>
    <t>100-42320-1100.30-32-200.1</t>
  </si>
  <si>
    <t>30-32-200 - Jail Transport</t>
  </si>
  <si>
    <t>100-42320-1110.30-32-100.1</t>
  </si>
  <si>
    <t>100-42320-1110.30-32-200.1</t>
  </si>
  <si>
    <t>100-42320-1110.30-32-300.1</t>
  </si>
  <si>
    <t>30-32-300 - Jail Medical</t>
  </si>
  <si>
    <t>100-42320-1200.30-32-100.1</t>
  </si>
  <si>
    <t>100-42320-1200.30-32-300.1</t>
  </si>
  <si>
    <t>Time-Limited Employee Wages (Medical)</t>
  </si>
  <si>
    <t>100-42320-1300.30-32-100.1</t>
  </si>
  <si>
    <t>100-42320-1300.30-32-100.2</t>
  </si>
  <si>
    <t>100-42320-1300.30-32-200.1</t>
  </si>
  <si>
    <t>100-42320-1310.30-32-100.1</t>
  </si>
  <si>
    <t>100-42320-1400.30-32-100.1</t>
  </si>
  <si>
    <t>100-42320-1400.30-32-200.1</t>
  </si>
  <si>
    <t>100-42320-1400.30-32-300.1</t>
  </si>
  <si>
    <t>100-42320-1420.30-32-100.1</t>
  </si>
  <si>
    <t>100-42320-2100.30-32-100.1</t>
  </si>
  <si>
    <t>100-42320-2100.30-32-200.1</t>
  </si>
  <si>
    <t>Books And Subscriptions</t>
  </si>
  <si>
    <t>100-42320-2100.30-32-300.1</t>
  </si>
  <si>
    <t>100-42320-2200.30-32-300.1</t>
  </si>
  <si>
    <t>100-42320-2310.30-32-100.1</t>
  </si>
  <si>
    <t>100-42320-2310.30-32-200.1</t>
  </si>
  <si>
    <t>100-42320-2310.30-32-300.1</t>
  </si>
  <si>
    <t>100-42320-2400.30-32-100.1</t>
  </si>
  <si>
    <t>100-42320-2400.30-32-200.1</t>
  </si>
  <si>
    <t>Transportation - Office Supplies &amp; Printing</t>
  </si>
  <si>
    <t>100-42320-2400.30-32-300.1</t>
  </si>
  <si>
    <t>Medical - Office Supplies &amp; Printing</t>
  </si>
  <si>
    <t>100-42320-2410.30-32-100.1</t>
  </si>
  <si>
    <t>100-42320-2410.30-32-300.1</t>
  </si>
  <si>
    <t>Medical - Postage</t>
  </si>
  <si>
    <t>100-42320-2500.30-32-100.1</t>
  </si>
  <si>
    <t>100-42320-2500.30-32-200.1</t>
  </si>
  <si>
    <t>Equipment Supplies And Maintenance</t>
  </si>
  <si>
    <t>100-42320-2500.30-32-200.2</t>
  </si>
  <si>
    <t>Taser Cartridges</t>
  </si>
  <si>
    <t>100-42320-2500.30-32-300.1</t>
  </si>
  <si>
    <t>100-42320-2800.30-32-100.1</t>
  </si>
  <si>
    <t>100-42320-2800.30-32-100.2</t>
  </si>
  <si>
    <t>Wireless Access Card</t>
  </si>
  <si>
    <t>100-42320-2800.30-32-200.1</t>
  </si>
  <si>
    <t>100-42320-2800.30-32-300.1</t>
  </si>
  <si>
    <t>100-42320-3050.30-32-100.1</t>
  </si>
  <si>
    <t>Sharp Mx-6070 #65081480 Copier Maintenance</t>
  </si>
  <si>
    <t>100-42320-3050.30-32-100.2</t>
  </si>
  <si>
    <t>Sharp Mx-565 #65016508 Copier Maintenances</t>
  </si>
  <si>
    <t>100-42320-3050.30-32-100.3</t>
  </si>
  <si>
    <t>Sharp Mx-M356 #65018367 Copier Maintenance</t>
  </si>
  <si>
    <t>100-42320-3050.30-32-100.4</t>
  </si>
  <si>
    <t>Postage Machine #Db08440190 Maintenance</t>
  </si>
  <si>
    <t>100-42320-3050.30-32-100.5</t>
  </si>
  <si>
    <t>Sharp Ar-208D #5021645 Maintenance</t>
  </si>
  <si>
    <t>100-42320-3050.30-32-100.6</t>
  </si>
  <si>
    <t>Jail Admin Printers</t>
  </si>
  <si>
    <t>100-42320-3100.30-32-300.1</t>
  </si>
  <si>
    <t>Pre-Employment Physicals</t>
  </si>
  <si>
    <t>100-42320-3100.30-32-300.2</t>
  </si>
  <si>
    <t>Employee X-Rays</t>
  </si>
  <si>
    <t>100-42320-3300.30-32-100.1</t>
  </si>
  <si>
    <t>100-42320-3300.30-32-100.2</t>
  </si>
  <si>
    <t>100-42320-3300.30-32-100.3</t>
  </si>
  <si>
    <t>100-42320-3300.30-32-100.4</t>
  </si>
  <si>
    <t>Population Management Specialist Local Training</t>
  </si>
  <si>
    <t>100-42320-3300.30-32-100.5</t>
  </si>
  <si>
    <t>100-42320-3300.30-32-100.6</t>
  </si>
  <si>
    <t>Rise Program Training</t>
  </si>
  <si>
    <t>100-42320-3300.30-32-100.7</t>
  </si>
  <si>
    <t>Arbinger Training</t>
  </si>
  <si>
    <t>100-42320-3300.30-32-200.1</t>
  </si>
  <si>
    <t>100-42320-3300.30-32-200.2</t>
  </si>
  <si>
    <t>100-42320-3300.30-32-300.1</t>
  </si>
  <si>
    <t>Ncchc Registration Dr Tubbs</t>
  </si>
  <si>
    <t>100-42320-3300.30-32-300.3</t>
  </si>
  <si>
    <t>BLS Training For Jail Medical</t>
  </si>
  <si>
    <t>100-42320-3400.30-32-100.1</t>
  </si>
  <si>
    <t>Chief Deputy</t>
  </si>
  <si>
    <t>100-42320-3400.30-32-100.2</t>
  </si>
  <si>
    <t>Lieutenant</t>
  </si>
  <si>
    <t>100-42320-3400.30-32-100.3</t>
  </si>
  <si>
    <t>Sergeant</t>
  </si>
  <si>
    <t>100-42320-3400.30-32-100.7</t>
  </si>
  <si>
    <t>Utah Fall Conference For Rise Program</t>
  </si>
  <si>
    <t>100-42320-3400.30-32-100.8</t>
  </si>
  <si>
    <t>Pesi Two Day Trauma Conference</t>
  </si>
  <si>
    <t>100-42320-3400.30-32-200.1</t>
  </si>
  <si>
    <t>100-42320-3400.30-32-200.2</t>
  </si>
  <si>
    <t>100-42320-3400.30-32-300.1</t>
  </si>
  <si>
    <t>Ncchc Annual Conference</t>
  </si>
  <si>
    <t>100-42320-3400.30-32-300.2</t>
  </si>
  <si>
    <t>Utah Sheriff's Conference</t>
  </si>
  <si>
    <t>100-42320-3400.30-32-300.3</t>
  </si>
  <si>
    <t>CIT Training</t>
  </si>
  <si>
    <t>100-42320-3400.30-32-300.4</t>
  </si>
  <si>
    <t>Statewide Medical Conference</t>
  </si>
  <si>
    <t>100-42320-4510.30-32-300.1</t>
  </si>
  <si>
    <t>4510-Medical Supplies</t>
  </si>
  <si>
    <t>100-42320-4510.30-32-300.2</t>
  </si>
  <si>
    <t>Dental Supplies</t>
  </si>
  <si>
    <t>100-42320-4520.30-32-300.1</t>
  </si>
  <si>
    <t>4520-Hospital Services</t>
  </si>
  <si>
    <t>Hospital Services</t>
  </si>
  <si>
    <t>100-42320-4520.30-32-300.2</t>
  </si>
  <si>
    <t>Dental Services</t>
  </si>
  <si>
    <t>100-42320-4520.30-32-300.3</t>
  </si>
  <si>
    <t>Mental Health Services</t>
  </si>
  <si>
    <t>100-42320-4520.30-32-300.4</t>
  </si>
  <si>
    <t>WMH Jail Therapist</t>
  </si>
  <si>
    <t>100-42320-4800.30-32-100.1</t>
  </si>
  <si>
    <t>100-42320-4800.30-32-100.2</t>
  </si>
  <si>
    <t>Employee Recognition ($900 Max)</t>
  </si>
  <si>
    <t>100-42320-4800.30-32-100.3</t>
  </si>
  <si>
    <t>100-42320-4800.30-32-100.4</t>
  </si>
  <si>
    <t>RAD Kids Certification</t>
  </si>
  <si>
    <t>100-42320-4800.30-32-100.5</t>
  </si>
  <si>
    <t>Employee Recognition (Suicide Prevention)</t>
  </si>
  <si>
    <t>100-42320-4800.30-32-100.6</t>
  </si>
  <si>
    <t>100-42320-4800.30-32-100.7</t>
  </si>
  <si>
    <t>100-42320-4800.30-32-100.8</t>
  </si>
  <si>
    <t>100-42320-4800.30-32-100.9</t>
  </si>
  <si>
    <t>100-42320-4800.30-32-200.1</t>
  </si>
  <si>
    <t>100-42320-4800.30-32-200.2</t>
  </si>
  <si>
    <t>100-42320-4800.30-32-300.1</t>
  </si>
  <si>
    <t>100-42320-4800.30-32-300.2</t>
  </si>
  <si>
    <t>Employee Recognition ($300 Max)</t>
  </si>
  <si>
    <t>100-42320-4800.30-32-300.3</t>
  </si>
  <si>
    <t>Ncchc Annual Accreditation Fee</t>
  </si>
  <si>
    <t>100-42320-4800.30-32-300.4</t>
  </si>
  <si>
    <t>DEA Certification</t>
  </si>
  <si>
    <t>100-42320-4850.30-32-100.1</t>
  </si>
  <si>
    <t>React Video Testing System License</t>
  </si>
  <si>
    <t>100-42320-5100.30-32-300.1</t>
  </si>
  <si>
    <t>Dental Malpractice Insurance</t>
  </si>
  <si>
    <t>100-42320-5610.30-32-100.1</t>
  </si>
  <si>
    <t>100-42320-5610.30-32-100.2</t>
  </si>
  <si>
    <t>Kawasaki Teryx4 S Le</t>
  </si>
  <si>
    <t>100-42320-5610.30-32-200.1</t>
  </si>
  <si>
    <t>100-42320-5610.30-32-300.1</t>
  </si>
  <si>
    <t>100-42320-5620.30-32-100.1</t>
  </si>
  <si>
    <t>5620-Intragov/Food Services</t>
  </si>
  <si>
    <t>Jail Food Services</t>
  </si>
  <si>
    <t>100-42320-5630.30-32-100.1</t>
  </si>
  <si>
    <t>100-42320-5630.30-32-100.2</t>
  </si>
  <si>
    <t>Display Case 15X7X16</t>
  </si>
  <si>
    <t>100-42320-5640.30-32-100.1</t>
  </si>
  <si>
    <t>100-42320-5640.30-32-100.2</t>
  </si>
  <si>
    <t>100-42320-5640.30-32-200.1</t>
  </si>
  <si>
    <t>100-42320-5640.30-32-200.2</t>
  </si>
  <si>
    <t>100-42320-5640.30-32-300.1</t>
  </si>
  <si>
    <t>100-42320-5640.30-32-300.2</t>
  </si>
  <si>
    <t>100-42320-5650.30-32-100.1</t>
  </si>
  <si>
    <t>100-42320-5650.30-32-200.1</t>
  </si>
  <si>
    <t>100-42320-5650.30-32-300.1</t>
  </si>
  <si>
    <t>100-42320-5670.30-32-100.1</t>
  </si>
  <si>
    <t>100-42320-5670.30-32-100.2</t>
  </si>
  <si>
    <t>100-42320-5670.30-32-100.3</t>
  </si>
  <si>
    <t>100-42320-5670.30-32-200.1</t>
  </si>
  <si>
    <t>100-42320-5670.30-32-300.1</t>
  </si>
  <si>
    <t>100-42320-5670.30-32-300.2</t>
  </si>
  <si>
    <t>100-42320-5670.30-32-300.4</t>
  </si>
  <si>
    <t>New Medication Cart Laptop</t>
  </si>
  <si>
    <t>100-42320-5680.30-32-100.1</t>
  </si>
  <si>
    <t>100-42320-5680.30-32-100.2</t>
  </si>
  <si>
    <t>100-42320-6200.30-32-100.1</t>
  </si>
  <si>
    <t>Test Scoring Services</t>
  </si>
  <si>
    <t>100-42320-6200.30-32-300.1</t>
  </si>
  <si>
    <t>Sharps Tub Disposal Waste Management</t>
  </si>
  <si>
    <t>100-42320-7420.30-32-100.1</t>
  </si>
  <si>
    <t>Office Chair</t>
  </si>
  <si>
    <t>100-42320-7420.30-32-100.2</t>
  </si>
  <si>
    <t>Refrigerator</t>
  </si>
  <si>
    <t>100-42320-7420.30-32-100.3</t>
  </si>
  <si>
    <t>Projector &amp; Mount For Training Room</t>
  </si>
  <si>
    <t>100-42320-7420.30-32-100.4</t>
  </si>
  <si>
    <t>Zero Gravity Chair</t>
  </si>
  <si>
    <t>100-42320-7420.30-32-200.1</t>
  </si>
  <si>
    <t>100-42320-7420.30-32-200.2</t>
  </si>
  <si>
    <t>100-42320-7420.30-32-200.3</t>
  </si>
  <si>
    <t>100-42320-7420.30-32-300.1</t>
  </si>
  <si>
    <t>100-42320-7420.30-32-300.2</t>
  </si>
  <si>
    <t>Cabinet</t>
  </si>
  <si>
    <t>100-42320-7420.30-32-300.3</t>
  </si>
  <si>
    <t>Scanner</t>
  </si>
  <si>
    <t>100-42320-7420.30-32-300.4</t>
  </si>
  <si>
    <t>100-42320-7420.30-32-300.5</t>
  </si>
  <si>
    <t>X-Ray Machine</t>
  </si>
  <si>
    <t>100-42320-7420.30-32-300.6</t>
  </si>
  <si>
    <t>Additional Request - Begin to replace old and worn out gym equpment.</t>
  </si>
  <si>
    <t>100-42330-1100.30-33-100.1</t>
  </si>
  <si>
    <t>42330-Jail / Housing</t>
  </si>
  <si>
    <t>100-42330-1100.30-33-100.2</t>
  </si>
  <si>
    <t>Additional Request - 8 new Housing Deputies. 2 for each crew. We need to staff Medical and High Risk area with 2 deputies at a time.</t>
  </si>
  <si>
    <t>100-42330-1110.30-33-100.1</t>
  </si>
  <si>
    <t>100-42330-1200.30-33-100.1</t>
  </si>
  <si>
    <t>100-42330-1300.30-33-100.1</t>
  </si>
  <si>
    <t>100-42330-1400.30-33-100.1</t>
  </si>
  <si>
    <t>100-42330-1420.30-33-100.1</t>
  </si>
  <si>
    <t>100-42330-2100.30-33-100.1</t>
  </si>
  <si>
    <t>100-42330-2200.30-33-100.1</t>
  </si>
  <si>
    <t>100-42330-2310.30-33-100.1</t>
  </si>
  <si>
    <t>100-42330-2400.30-33-100.1</t>
  </si>
  <si>
    <t>100-42330-2410.30-33-100.1</t>
  </si>
  <si>
    <t>100-42330-2500.30-33-100.1</t>
  </si>
  <si>
    <t>100-42330-2500.30-33-100.2</t>
  </si>
  <si>
    <t>100-42330-2500.30-33-100.3</t>
  </si>
  <si>
    <t>Less Lethal Ammunition For Drt</t>
  </si>
  <si>
    <t>100-42330-2800.30-33-100.1</t>
  </si>
  <si>
    <t>100-42330-3050.30-33-100.1</t>
  </si>
  <si>
    <t>Sharp Mx3071 #95080786 Maintenance</t>
  </si>
  <si>
    <t>100-42330-3050.30-33-100.2</t>
  </si>
  <si>
    <t>Sharp Mx3071 #95081276 Maintenance</t>
  </si>
  <si>
    <t>100-42330-3050.30-33-100.3</t>
  </si>
  <si>
    <t>Sharp Mx3071 #95078726 Maintenance</t>
  </si>
  <si>
    <t>100-42330-3300.30-33-100.1</t>
  </si>
  <si>
    <t>100-42330-3300.30-33-100.2</t>
  </si>
  <si>
    <t>100-42330-3300.30-33-100.3</t>
  </si>
  <si>
    <t>100-42330-3300.30-33-100.5</t>
  </si>
  <si>
    <t>Bls For Healthcare Providers Course Materials</t>
  </si>
  <si>
    <t>100-42330-3300.30-33-100.6</t>
  </si>
  <si>
    <t>Online Nijo Training</t>
  </si>
  <si>
    <t>100-42330-3300.30-33-100.7</t>
  </si>
  <si>
    <t>Jail Con Conference</t>
  </si>
  <si>
    <t>100-42330-3400.30-33-100.1</t>
  </si>
  <si>
    <t>100-42330-3400.30-33-100.2</t>
  </si>
  <si>
    <t>100-42330-3400.30-33-100.3</t>
  </si>
  <si>
    <t>100-42330-4800.30-33-100.1</t>
  </si>
  <si>
    <t>100-42330-4800.30-33-100.2</t>
  </si>
  <si>
    <t>Employee Recognition ($1910 Max)</t>
  </si>
  <si>
    <t>100-42330-4800.30-33-100.3</t>
  </si>
  <si>
    <t>100-42330-4800.30-33-100.4</t>
  </si>
  <si>
    <t>Radkids Certification</t>
  </si>
  <si>
    <t>100-42330-4800.30-33-100.5</t>
  </si>
  <si>
    <t>100-42330-4800.30-33-100.6</t>
  </si>
  <si>
    <t>100-42330-5610.30-33-100.1</t>
  </si>
  <si>
    <t>100-42330-5630.30-33-100.1</t>
  </si>
  <si>
    <t>100-42330-5630.30-33-100.2</t>
  </si>
  <si>
    <t>Shelves For Canyon 1 Housing</t>
  </si>
  <si>
    <t>100-42330-5630.30-33-100.3</t>
  </si>
  <si>
    <t>Locksets For Housing</t>
  </si>
  <si>
    <t>100-42330-5640.30-33-100.1</t>
  </si>
  <si>
    <t>100-42330-5640.30-33-100.2</t>
  </si>
  <si>
    <t>100-42330-5650.30-33-100.1</t>
  </si>
  <si>
    <t>100-42330-5650.30-33-100.2</t>
  </si>
  <si>
    <t>Radio Chargers</t>
  </si>
  <si>
    <t>100-42330-5650.30-33-100.3</t>
  </si>
  <si>
    <t>Radio Holsters</t>
  </si>
  <si>
    <t>100-42330-5670.30-33-100.1</t>
  </si>
  <si>
    <t>100-42330-5670.30-33-100.2</t>
  </si>
  <si>
    <t>30-33-100-Housing / Sundance</t>
  </si>
  <si>
    <t>100-42330-5680.30-33-100.1</t>
  </si>
  <si>
    <t>100-42330-5680.30-33-100.2</t>
  </si>
  <si>
    <t>100-42330-7420.30-33-100.1</t>
  </si>
  <si>
    <t>'Tasers</t>
  </si>
  <si>
    <t>100-42330-7420.30-33-100.2</t>
  </si>
  <si>
    <t>100-42330-7420.30-33-100.3</t>
  </si>
  <si>
    <t>Chair Replacement</t>
  </si>
  <si>
    <t>100-42330-7470.30-33-100.1</t>
  </si>
  <si>
    <t>External Disc Drives</t>
  </si>
  <si>
    <t>100-42350-1100.30-35-100.1</t>
  </si>
  <si>
    <t>42350-Jail / Program Service</t>
  </si>
  <si>
    <t>100-42350-1110.30-35-100.1</t>
  </si>
  <si>
    <t>100-42350-1110.30-35-200.1</t>
  </si>
  <si>
    <t>30-35-200 - Jail Programs / Monitoring</t>
  </si>
  <si>
    <t>100-42350-1110.30-35-300.1</t>
  </si>
  <si>
    <t>100-42350-1120.30-35-100.1</t>
  </si>
  <si>
    <t>100-42350-1120.30-35-200.1</t>
  </si>
  <si>
    <t>100-42350-1200.30-35-100.1</t>
  </si>
  <si>
    <t>100-42350-1300.30-35-100.1</t>
  </si>
  <si>
    <t>100-42350-1400.30-35-100.1</t>
  </si>
  <si>
    <t>100-42350-2100.30-35-100.1</t>
  </si>
  <si>
    <t>100-42350-2310.30-35-100.1</t>
  </si>
  <si>
    <t>100-42350-2400.30-35-100.1</t>
  </si>
  <si>
    <t>100-42350-2400.30-35-200.1</t>
  </si>
  <si>
    <t>100-42350-2400.30-35-300.1</t>
  </si>
  <si>
    <t>100-42350-2400.30-35-400.1</t>
  </si>
  <si>
    <t>30-35-400 - Jail Programs / Annex</t>
  </si>
  <si>
    <t>100-42350-2500.30-35-100.1</t>
  </si>
  <si>
    <t>100-42350-2500.30-35-200.1</t>
  </si>
  <si>
    <t>100-42350-2500.30-35-300.1</t>
  </si>
  <si>
    <t>100-42350-2800.30-35-100.1</t>
  </si>
  <si>
    <t>100-42350-2800.30-35-200.1</t>
  </si>
  <si>
    <t>100-42350-2800.30-35-200.2</t>
  </si>
  <si>
    <t>100-42350-2800.30-35-300.1</t>
  </si>
  <si>
    <t>100-42350-3050.30-35-400.2</t>
  </si>
  <si>
    <t>Canon Ir1023 #Tjr28622 Copier Maintenance</t>
  </si>
  <si>
    <t>100-42350-3050.30-35-400.4</t>
  </si>
  <si>
    <t>Annex Printer M604Dn #302747</t>
  </si>
  <si>
    <t>100-42350-3100.30-35-100.1</t>
  </si>
  <si>
    <t>CDL Physical</t>
  </si>
  <si>
    <t>100-42350-3100.30-35-200.1</t>
  </si>
  <si>
    <t>Electronic Monitoring</t>
  </si>
  <si>
    <t>100-42350-3300.30-35-100.1</t>
  </si>
  <si>
    <t>100-42350-3300.30-35-100.2</t>
  </si>
  <si>
    <t>100-42350-3300.30-35-100.3</t>
  </si>
  <si>
    <t>100-42350-3300.30-35-200.1</t>
  </si>
  <si>
    <t>100-42350-3400.30-35-100.1</t>
  </si>
  <si>
    <t>100-42350-3400.30-35-100.2</t>
  </si>
  <si>
    <t>100-42350-3400.30-35-100.3</t>
  </si>
  <si>
    <t>100-42350-3400.30-35-100.4</t>
  </si>
  <si>
    <t>Inmate Rise Program Coordinators Travel</t>
  </si>
  <si>
    <t>100-42350-3400.30-35-300.1</t>
  </si>
  <si>
    <t>100-42350-3400.30-35-400.1</t>
  </si>
  <si>
    <t>100-42350-4800.30-35-100.1</t>
  </si>
  <si>
    <t>Special Departmental/Inmate Supplies</t>
  </si>
  <si>
    <t>100-42350-4800.30-35-100.2</t>
  </si>
  <si>
    <t>Employee Recognition ($360 Max)</t>
  </si>
  <si>
    <t>100-42350-4800.30-35-100.3</t>
  </si>
  <si>
    <t>100-42350-4800.30-35-100.4</t>
  </si>
  <si>
    <t>100-42350-4800.30-35-200.1</t>
  </si>
  <si>
    <t>100-42350-4800.30-35-200.2</t>
  </si>
  <si>
    <t>Employee Recognition ($75 Max)</t>
  </si>
  <si>
    <t>100-42350-4800.30-35-200.3</t>
  </si>
  <si>
    <t>Drug Testing</t>
  </si>
  <si>
    <t>100-42350-4800.30-35-300.1</t>
  </si>
  <si>
    <t>100-42350-4800.30-35-300.2</t>
  </si>
  <si>
    <t>Employee Recognition ($30 Max)</t>
  </si>
  <si>
    <t>100-42350-4800.30-35-300.3</t>
  </si>
  <si>
    <t>100-42350-4800.30-35-400.1</t>
  </si>
  <si>
    <t>100-42350-4800.30-35-400.2</t>
  </si>
  <si>
    <t>Employee Recognition ($120 Max)</t>
  </si>
  <si>
    <t>100-42350-4800.30-35-400.3</t>
  </si>
  <si>
    <t>100-42350-4800.30-35-400.4</t>
  </si>
  <si>
    <t>100-42350-4800.30-35-400.5</t>
  </si>
  <si>
    <t>Laundry Detergent For Annex Inmates</t>
  </si>
  <si>
    <t>100-42350-5610.30-35-100.1</t>
  </si>
  <si>
    <t>100-42350-5610.30-35-200.1</t>
  </si>
  <si>
    <t>100-42350-5630.30-35-100.1</t>
  </si>
  <si>
    <t>100-42350-5640.30-35-100.1</t>
  </si>
  <si>
    <t>100-42350-5640.30-35-100.2</t>
  </si>
  <si>
    <t>100-42350-5640.30-35-300.1</t>
  </si>
  <si>
    <t>100-42350-5640.30-35-300.2</t>
  </si>
  <si>
    <t>100-42350-5650.30-35-100.1</t>
  </si>
  <si>
    <t>100-42350-5650.30-35-100.2</t>
  </si>
  <si>
    <t>Radio Batteries</t>
  </si>
  <si>
    <t>100-42350-5650.30-35-100.3</t>
  </si>
  <si>
    <t>100-42350-5650.30-35-100.4</t>
  </si>
  <si>
    <t>100-42350-5650.30-35-200.1</t>
  </si>
  <si>
    <t>100-42350-5650.30-35-200.2</t>
  </si>
  <si>
    <t>Antenna</t>
  </si>
  <si>
    <t>100-42350-5650.30-35-200.3</t>
  </si>
  <si>
    <t>Mobile Radio Lease &amp; Support 2021</t>
  </si>
  <si>
    <t>100-42350-5650.30-35-300.1</t>
  </si>
  <si>
    <t>100-42350-5670.30-35-100.1</t>
  </si>
  <si>
    <t>100-42350-5670.30-35-200.1</t>
  </si>
  <si>
    <t>100-42350-5670.30-35-200.2</t>
  </si>
  <si>
    <t>100-42350-5670.30-35-200.4</t>
  </si>
  <si>
    <t>Support And Lease</t>
  </si>
  <si>
    <t>100-42350-5680.30-35-100.1</t>
  </si>
  <si>
    <t>100-42350-5680.30-35-100.2</t>
  </si>
  <si>
    <t>100-42350-7420.30-35-100.1</t>
  </si>
  <si>
    <t>100-42350-7420.30-35-100.2</t>
  </si>
  <si>
    <t>Chairs For Inmate Worker Program Office</t>
  </si>
  <si>
    <t>100-42350-7420.30-35-100.3</t>
  </si>
  <si>
    <t>Mobile Field Force and Public Order Team Equipment</t>
  </si>
  <si>
    <t>100-42350-7420.30-35-200.1</t>
  </si>
  <si>
    <t>100-42350-7420.30-35-200.2</t>
  </si>
  <si>
    <t>Gun Box/Safe For GPS Vehicle</t>
  </si>
  <si>
    <t>100-42530-1100.50-53-100.1</t>
  </si>
  <si>
    <t>42530-Sheriff/Animal Enforcement</t>
  </si>
  <si>
    <t>100-42530-1110.50-53-100.1</t>
  </si>
  <si>
    <t>100-42530-1200.50-53-100.1</t>
  </si>
  <si>
    <t>100-42530-1300.50-53-100.1</t>
  </si>
  <si>
    <t>100-42530-1310.50-53-100.1</t>
  </si>
  <si>
    <t>100-42530-1400.50-53-100.1</t>
  </si>
  <si>
    <t>100-42530-2100.50-53-100.1</t>
  </si>
  <si>
    <t>Books, Subscriptions, and memberships</t>
  </si>
  <si>
    <t>100-42530-2200.50-53-100.1</t>
  </si>
  <si>
    <t>100-42530-2400.50-53-100.1</t>
  </si>
  <si>
    <t>100-42530-2500.50-53-100.1</t>
  </si>
  <si>
    <t>100-42530-2800.50-53-100.1</t>
  </si>
  <si>
    <t>100-42530-2800.50-53-100.2</t>
  </si>
  <si>
    <t>100-42530-3100.50-53-100.1</t>
  </si>
  <si>
    <t>Veterinarian Medical Costs</t>
  </si>
  <si>
    <t>100-42530-3100.50-53-100.2</t>
  </si>
  <si>
    <t>Rabies Testing</t>
  </si>
  <si>
    <t>100-42530-3300.50-53-100.2</t>
  </si>
  <si>
    <t>Deputy III Local Training</t>
  </si>
  <si>
    <t>100-42530-3400.50-53-100.1</t>
  </si>
  <si>
    <t>100-42530-3400.50-53-100.2</t>
  </si>
  <si>
    <t>Deputy III Travel</t>
  </si>
  <si>
    <t>100-42530-4800.50-53-100.1</t>
  </si>
  <si>
    <t>100-42530-4800.50-53-100.2</t>
  </si>
  <si>
    <t>Livestock Feed And Hay</t>
  </si>
  <si>
    <t>100-42530-4800.50-53-100.3</t>
  </si>
  <si>
    <t>100-42530-4800.50-53-100.4</t>
  </si>
  <si>
    <t>Flashlight</t>
  </si>
  <si>
    <t>100-42530-5610.50-53-100.1</t>
  </si>
  <si>
    <t>100-42530-5630.50-53-100.1</t>
  </si>
  <si>
    <t>100-42530-5640.50-53-100.1</t>
  </si>
  <si>
    <t>100-42530-5650.50-53-100.1</t>
  </si>
  <si>
    <t>100-42530-5670.50-53-100.1</t>
  </si>
  <si>
    <t>100-42530-5680.50-53-100.1</t>
  </si>
  <si>
    <t>100-42530-6200.50-53-100.1</t>
  </si>
  <si>
    <t>Animal Carcass Removal</t>
  </si>
  <si>
    <t>100-42530-7420.50-53-100.1</t>
  </si>
  <si>
    <t>100-43140-1100.23-14-100.1</t>
  </si>
  <si>
    <t>43140-Mosquito Abatement</t>
  </si>
  <si>
    <t>23-14-100 - Mosquito Abatement</t>
  </si>
  <si>
    <t>100-43140-1100.23-14-100.3</t>
  </si>
  <si>
    <t>23-14-100-Mosquito Abatement</t>
  </si>
  <si>
    <t>100-43140-1200.23-14-100.1</t>
  </si>
  <si>
    <t>100-43140-1300.23-14-100.1</t>
  </si>
  <si>
    <t>100-43140-1300.23-14-100.3</t>
  </si>
  <si>
    <t>100-43140-1420.23-14-100.1</t>
  </si>
  <si>
    <t>100-43140-2100.23-14-100.1</t>
  </si>
  <si>
    <t>100-43140-2200.23-14-100.1</t>
  </si>
  <si>
    <t>100-43140-2200.23-14-100.2</t>
  </si>
  <si>
    <t>Facebook Advertisement</t>
  </si>
  <si>
    <t>100-43140-2310.23-14-100.2</t>
  </si>
  <si>
    <t>Van Rentals (Including Mileage)</t>
  </si>
  <si>
    <t>100-43140-2400.23-14-100.1</t>
  </si>
  <si>
    <t>100-43140-2500.23-14-100.1</t>
  </si>
  <si>
    <t>100-43140-2500.23-14-100.2</t>
  </si>
  <si>
    <t>Sprayer Calibration</t>
  </si>
  <si>
    <t>100-43140-2800.23-14-100.1</t>
  </si>
  <si>
    <t>Phone - Mosquito Abatement</t>
  </si>
  <si>
    <t>100-43140-2800.23-14-100.2</t>
  </si>
  <si>
    <t>Ipad Data Charges</t>
  </si>
  <si>
    <t>100-43140-2800.23-14-100.3</t>
  </si>
  <si>
    <t>Additional Request - Increase in cost of Iphone and ipad connection to yearly cost.</t>
  </si>
  <si>
    <t>100-43140-3050.23-14-100.1</t>
  </si>
  <si>
    <t>Ricoh Mp2553Sp #C86074665 Maintenance</t>
  </si>
  <si>
    <t>100-43140-3050.23-14-100.2</t>
  </si>
  <si>
    <t>Q-PCR Maintenance</t>
  </si>
  <si>
    <t>100-43140-3050.23-14-100.3</t>
  </si>
  <si>
    <t>Canon C5255 #Jme22354 Admin</t>
  </si>
  <si>
    <t>100-43140-3100.23-14-100.1</t>
  </si>
  <si>
    <t>Air Spraying</t>
  </si>
  <si>
    <t>100-43140-3100.23-14-100.2</t>
  </si>
  <si>
    <t>Drone Granule Spread Treatment</t>
  </si>
  <si>
    <t>100-43140-3100.23-14-100.3</t>
  </si>
  <si>
    <t>Additional Request - Increase of drone application from 1,400 acres to 2,000 acres.</t>
  </si>
  <si>
    <t>100-43140-3300.23-14-100.1</t>
  </si>
  <si>
    <t>UMAA Spring Training</t>
  </si>
  <si>
    <t>100-43140-3300.23-14-100.2</t>
  </si>
  <si>
    <t>AMCA  Conference</t>
  </si>
  <si>
    <t>100-43140-3400.23-14-100.1</t>
  </si>
  <si>
    <t>AMCA Annual Conference</t>
  </si>
  <si>
    <t>100-43140-3400.23-14-100.2</t>
  </si>
  <si>
    <t>UMAA Fall Conference</t>
  </si>
  <si>
    <t>100-43140-3400.23-14-100.3</t>
  </si>
  <si>
    <t>Additional Request - National AMCA Conference</t>
  </si>
  <si>
    <t>100-43140-3400.23-14-100.4</t>
  </si>
  <si>
    <t>Additional Request - UMAA Conference</t>
  </si>
  <si>
    <t>100-43140-4800.23-14-100.1</t>
  </si>
  <si>
    <t>100-43140-4800.23-14-100.10</t>
  </si>
  <si>
    <t>Mosquito Traps/Repair/Bg Trap Lures</t>
  </si>
  <si>
    <t>100-43140-4800.23-14-100.11</t>
  </si>
  <si>
    <t>Umaa Annual Meeting Door Prize</t>
  </si>
  <si>
    <t>100-43140-4800.23-14-100.12</t>
  </si>
  <si>
    <t>100-43140-4800.23-14-100.13</t>
  </si>
  <si>
    <t>Additional Request - Increase in Chemcial usage to cover increase drone treatment, ULV Spraying and air spraying</t>
  </si>
  <si>
    <t>100-43140-4800.23-14-100.14</t>
  </si>
  <si>
    <t>Additional Request - Cost increase in supplies that are used here, dry ice, traping etc.</t>
  </si>
  <si>
    <t>100-43140-4800.23-14-100.2</t>
  </si>
  <si>
    <t>ULV, Air, and Lava control Chemicals</t>
  </si>
  <si>
    <t>100-43140-4800.23-14-100.3</t>
  </si>
  <si>
    <t>100-43140-4800.23-14-100.4</t>
  </si>
  <si>
    <t>Safety Supplies</t>
  </si>
  <si>
    <t>100-43140-4800.23-14-100.5</t>
  </si>
  <si>
    <t>WNV Testing</t>
  </si>
  <si>
    <t>100-43140-4800.23-14-100.6</t>
  </si>
  <si>
    <t>Bike Supplies</t>
  </si>
  <si>
    <t>100-43140-4800.23-14-100.7</t>
  </si>
  <si>
    <t>Pesticide Licensing Fees</t>
  </si>
  <si>
    <t>100-43140-4800.23-14-100.8</t>
  </si>
  <si>
    <t>Hats/Shirts For Use During Pesticide Application</t>
  </si>
  <si>
    <t>100-43140-4800.23-14-100.9</t>
  </si>
  <si>
    <t>Npdes Permit</t>
  </si>
  <si>
    <t>100-43140-5610.23-14-100.1</t>
  </si>
  <si>
    <t>100-43140-5630.23-14-100.1</t>
  </si>
  <si>
    <t>100-43140-5640.23-14-100.1</t>
  </si>
  <si>
    <t>100-43140-5640.23-14-100.2</t>
  </si>
  <si>
    <t>100-43140-5670.23-14-100.1</t>
  </si>
  <si>
    <t>100-43140-5670.23-14-100.2</t>
  </si>
  <si>
    <t>100-43140-5670.23-14-100.3</t>
  </si>
  <si>
    <t>100-43140-5670.23-14-100.4</t>
  </si>
  <si>
    <t>New Computer / Support</t>
  </si>
  <si>
    <t>100-43140-5670.23-14-100.5</t>
  </si>
  <si>
    <t>Additional Request - Total Amount of Computer Recapitilization Cost</t>
  </si>
  <si>
    <t>100-43140-5680.23-14-100.1</t>
  </si>
  <si>
    <t>100-43140-5680.23-14-100.2</t>
  </si>
  <si>
    <t>100-43140-6200.23-14-100.1</t>
  </si>
  <si>
    <t>100-43140-6200.23-14-100.2</t>
  </si>
  <si>
    <t>Department Admin Overhead</t>
  </si>
  <si>
    <t>100-43140-7420.23-14-100.1</t>
  </si>
  <si>
    <t>I-Pads For Field Workers</t>
  </si>
  <si>
    <t>100-43140-7420.23-14-100.2</t>
  </si>
  <si>
    <t>Replace One Bike For Biking Program</t>
  </si>
  <si>
    <t>100-43140-7420.23-14-100.3</t>
  </si>
  <si>
    <t>Additional Request - Replacement of Bike used for our biking program</t>
  </si>
  <si>
    <t>100-43900-3100.2-10-100.1</t>
  </si>
  <si>
    <t>43900-Public Aid</t>
  </si>
  <si>
    <t>Indigent Burials</t>
  </si>
  <si>
    <t>100-43900-5680.2-10-100.1</t>
  </si>
  <si>
    <t>100-44110-1100.80-10-100.1</t>
  </si>
  <si>
    <t>44110-Public Works / Administration</t>
  </si>
  <si>
    <t>100-44110-1100.80-10-100.10</t>
  </si>
  <si>
    <t>80-10-100-Public Works / Adm</t>
  </si>
  <si>
    <t>100-44110-1100.80-10-100.11</t>
  </si>
  <si>
    <t>100-44110-1100.80-10-100.2</t>
  </si>
  <si>
    <t>100-44110-1100.80-10-100.3</t>
  </si>
  <si>
    <t>100-44110-1100.80-10-100.4</t>
  </si>
  <si>
    <t>100-44110-1100.80-10-100.5</t>
  </si>
  <si>
    <t>100-44110-1100.80-10-100.6</t>
  </si>
  <si>
    <t>100-44110-1100.80-10-100.7</t>
  </si>
  <si>
    <t>100-44110-1100.80-10-100.8</t>
  </si>
  <si>
    <t>100-44110-1100.80-10-100.9</t>
  </si>
  <si>
    <t>100-44110-1100.80-10-262.2</t>
  </si>
  <si>
    <t>80-10-262-Noxious Weeds</t>
  </si>
  <si>
    <t>100-44110-1300.80-10-100.1</t>
  </si>
  <si>
    <t>100-44110-1300.80-10-100.10</t>
  </si>
  <si>
    <t>100-44110-1300.80-10-100.11</t>
  </si>
  <si>
    <t>100-44110-1300.80-10-100.2</t>
  </si>
  <si>
    <t>100-44110-1300.80-10-100.3</t>
  </si>
  <si>
    <t>100-44110-1300.80-10-100.4</t>
  </si>
  <si>
    <t>100-44110-1300.80-10-100.5</t>
  </si>
  <si>
    <t>100-44110-1300.80-10-100.6</t>
  </si>
  <si>
    <t>100-44110-1300.80-10-100.7</t>
  </si>
  <si>
    <t>100-44110-1300.80-10-100.8</t>
  </si>
  <si>
    <t>100-44110-1300.80-10-100.9</t>
  </si>
  <si>
    <t>100-44110-1310.80-10-100.1</t>
  </si>
  <si>
    <t>100-44110-1410.80-10-100.1</t>
  </si>
  <si>
    <t>100-44110-1420.80-10-100.1</t>
  </si>
  <si>
    <t>100-44110-2100.80-10-100.1</t>
  </si>
  <si>
    <t>100-44110-2100.80-10-262.1</t>
  </si>
  <si>
    <t>Uwsa Membership Dues</t>
  </si>
  <si>
    <t>100-44110-2200.80-10-262.1</t>
  </si>
  <si>
    <t>Noxious Weeds Public Notices</t>
  </si>
  <si>
    <t>100-44110-2310.80-10-100.1</t>
  </si>
  <si>
    <t>100-44110-2400.80-10-100.1</t>
  </si>
  <si>
    <t>100-44110-2410.80-10-100.1</t>
  </si>
  <si>
    <t>100-44110-2410.80-10-262.1</t>
  </si>
  <si>
    <t>100-44110-2500.80-10-100.1</t>
  </si>
  <si>
    <t>Equipment Supp &amp; Maintenance</t>
  </si>
  <si>
    <t>100-44110-2800.80-10-100.1</t>
  </si>
  <si>
    <t>100-44110-2800.80-10-100.2</t>
  </si>
  <si>
    <t>Geotab Monthly Service</t>
  </si>
  <si>
    <t>100-44110-3050.80-10-100.1</t>
  </si>
  <si>
    <t>Les Olsen Printer &amp; Copier Maintenance</t>
  </si>
  <si>
    <t>100-44110-3300.80-10-100.1</t>
  </si>
  <si>
    <t>PW Director Local Training</t>
  </si>
  <si>
    <t>100-44110-3300.80-10-100.2</t>
  </si>
  <si>
    <t>Associate PW Director Local Training</t>
  </si>
  <si>
    <t>100-44110-3300.80-10-100.3</t>
  </si>
  <si>
    <t>Finance Manager Local Training</t>
  </si>
  <si>
    <t>100-44110-3300.80-10-262.1</t>
  </si>
  <si>
    <t>Weed Supervisor Training</t>
  </si>
  <si>
    <t>100-44110-3300.80-10-262.2</t>
  </si>
  <si>
    <t>Weed Crew Local Training</t>
  </si>
  <si>
    <t>100-44110-3400.80-10-100.1</t>
  </si>
  <si>
    <t>PW Director Travel</t>
  </si>
  <si>
    <t>100-44110-3400.80-10-100.2</t>
  </si>
  <si>
    <t>Associate PW Director Travel</t>
  </si>
  <si>
    <t>100-44110-3400.80-10-100.3</t>
  </si>
  <si>
    <t>Finance Manager Travel</t>
  </si>
  <si>
    <t>100-44110-3400.80-10-262.1</t>
  </si>
  <si>
    <t>Utah State Weed Training</t>
  </si>
  <si>
    <t>100-44110-4800.80-10-100.1</t>
  </si>
  <si>
    <t>100-44110-4800.80-10-100.2</t>
  </si>
  <si>
    <t>Employee Recognition ($18 per person)</t>
  </si>
  <si>
    <t>100-44110-4800.80-10-100.3</t>
  </si>
  <si>
    <t>Personal Protective Equipment</t>
  </si>
  <si>
    <t>100-44110-4800.80-10-262.1</t>
  </si>
  <si>
    <t>Pesticide General Permit</t>
  </si>
  <si>
    <t>100-44110-4800.80-10-262.2</t>
  </si>
  <si>
    <t>Herbicides</t>
  </si>
  <si>
    <t>100-44110-4800.80-10-262.3</t>
  </si>
  <si>
    <t>100-44110-5610.80-10-100.1</t>
  </si>
  <si>
    <t>100-44110-5610.80-10-262.1</t>
  </si>
  <si>
    <t>100-44110-5630.80-10-100.1</t>
  </si>
  <si>
    <t>100-44110-5640.80-10-100.1</t>
  </si>
  <si>
    <t>100-44110-5640.80-10-100.2</t>
  </si>
  <si>
    <t>100-44110-5650.80-10-100.1</t>
  </si>
  <si>
    <t>100-44110-5670.80-10-100.1</t>
  </si>
  <si>
    <t>100-44110-5670.80-10-100.2</t>
  </si>
  <si>
    <t>100-44110-5670.80-10-100.3</t>
  </si>
  <si>
    <t>Zoom License</t>
  </si>
  <si>
    <t>100-44110-5680.80-10-100.1</t>
  </si>
  <si>
    <t>100-44110-5680.80-10-100.2</t>
  </si>
  <si>
    <t>100-44110-5680.80-10-262.1</t>
  </si>
  <si>
    <t>100-44110-5680.80-10-262.2</t>
  </si>
  <si>
    <t>100-44110-6200.80-10-100.1</t>
  </si>
  <si>
    <t>100-44500-1100.80-50-100.1</t>
  </si>
  <si>
    <t>44500-Public Works / Engineering</t>
  </si>
  <si>
    <t>100-44500-1100.80-50-100.2</t>
  </si>
  <si>
    <t>80-50-100-Engineering / Adm</t>
  </si>
  <si>
    <t>100-44500-1100.80-50-100.3</t>
  </si>
  <si>
    <t>100-44500-1100.80-50-100.4</t>
  </si>
  <si>
    <t>100-44500-1100.80-50-100.5</t>
  </si>
  <si>
    <t>100-44500-1100.80-50-100.6</t>
  </si>
  <si>
    <t>100-44500-1100.80-50-100.7</t>
  </si>
  <si>
    <t>100-44500-1120.80-50-100.1</t>
  </si>
  <si>
    <t>Oncall</t>
  </si>
  <si>
    <t>100-44500-1300.80-50-100.1</t>
  </si>
  <si>
    <t>100-44500-1300.80-50-100.2</t>
  </si>
  <si>
    <t>100-44500-1300.80-50-100.3</t>
  </si>
  <si>
    <t>100-44500-1300.80-50-100.4</t>
  </si>
  <si>
    <t>100-44500-1300.80-50-100.5</t>
  </si>
  <si>
    <t>100-44500-1300.80-50-100.6</t>
  </si>
  <si>
    <t>100-44500-1310.80-50-100.1</t>
  </si>
  <si>
    <t>100-44500-1420.80-50-100.1</t>
  </si>
  <si>
    <t>100-44500-2100.80-50-100.1</t>
  </si>
  <si>
    <t>100-44500-2400.80-50-100.1</t>
  </si>
  <si>
    <t>100-44500-2500.80-50-100.1</t>
  </si>
  <si>
    <t>100-44500-2800.80-50-100.1</t>
  </si>
  <si>
    <t>Cell Phone Allowance (Payroll System)</t>
  </si>
  <si>
    <t>100-44500-2800.80-50-100.2</t>
  </si>
  <si>
    <t>County-Paid Cell Phone Bill</t>
  </si>
  <si>
    <t>100-44500-3050.80-50-100.1</t>
  </si>
  <si>
    <t>100-44500-3300.80-50-100.1</t>
  </si>
  <si>
    <t>Division Manager Local Training</t>
  </si>
  <si>
    <t>100-44500-3300.80-50-100.2</t>
  </si>
  <si>
    <t>Engineering Tech Local Training</t>
  </si>
  <si>
    <t>100-44500-3400.80-50-100.1</t>
  </si>
  <si>
    <t>Travel</t>
  </si>
  <si>
    <t>100-44500-4800.80-50-100.1</t>
  </si>
  <si>
    <t>100-44500-4800.80-50-100.2</t>
  </si>
  <si>
    <t>100-44500-4800.80-50-100.3</t>
  </si>
  <si>
    <t>100-44500-4850.80-50-100.1</t>
  </si>
  <si>
    <t>Autocad</t>
  </si>
  <si>
    <t>100-44500-4850.80-50-100.2</t>
  </si>
  <si>
    <t>Adobe Acrobat Software</t>
  </si>
  <si>
    <t>100-44500-5610.80-50-100.1</t>
  </si>
  <si>
    <t>100-44500-5630.80-50-100.1</t>
  </si>
  <si>
    <t>100-44500-5640.80-50-100.1</t>
  </si>
  <si>
    <t>100-44500-5640.80-50-100.2</t>
  </si>
  <si>
    <t>100-44500-5650.80-50-100.1</t>
  </si>
  <si>
    <t>100-44500-5670.80-50-100.1</t>
  </si>
  <si>
    <t>100-44500-5670.80-50-100.2</t>
  </si>
  <si>
    <t>Programmimg Charge</t>
  </si>
  <si>
    <t>100-44500-5680.80-50-100.1</t>
  </si>
  <si>
    <t>100-44500-6200.80-50-100.1</t>
  </si>
  <si>
    <t>100-44550-1100.16-10-100.1</t>
  </si>
  <si>
    <t>44550-Surveyor</t>
  </si>
  <si>
    <t>100-44550-1100.16-10-100.2</t>
  </si>
  <si>
    <t>100-44550-1300.16-10-100.1</t>
  </si>
  <si>
    <t>100-44550-1300.16-10-100.2</t>
  </si>
  <si>
    <t>100-44550-1310.16-10-100.1</t>
  </si>
  <si>
    <t>100-44550-1400.16-10-100.1</t>
  </si>
  <si>
    <t>100-44550-1420.16-10-100.1</t>
  </si>
  <si>
    <t>100-44550-2100.16-10-100.1</t>
  </si>
  <si>
    <t>100-44550-2100.16-10-100.2</t>
  </si>
  <si>
    <t>VRS Subscription (State Of Utah)</t>
  </si>
  <si>
    <t>100-44550-2100.16-10-100.3</t>
  </si>
  <si>
    <t>UCLS Membership Renewals</t>
  </si>
  <si>
    <t>100-44550-2100.16-10-100.4</t>
  </si>
  <si>
    <t>DOPL Professional Licenses</t>
  </si>
  <si>
    <t>100-44550-2400.16-10-100.1</t>
  </si>
  <si>
    <t>100-44550-2410.16-10-100.1</t>
  </si>
  <si>
    <t>100-44550-2500.16-10-100.1</t>
  </si>
  <si>
    <t>100-44550-2800.16-10-100.1</t>
  </si>
  <si>
    <t>100-44550-3050.16-10-100.1</t>
  </si>
  <si>
    <t>Les Olsen Copier &amp; Printer Maintenance</t>
  </si>
  <si>
    <t>100-44550-3300.16-10-100.1</t>
  </si>
  <si>
    <t>Local Training</t>
  </si>
  <si>
    <t>100-44550-3400.16-10-100.1</t>
  </si>
  <si>
    <t>UAC Conferences (Spring &amp; Fall)</t>
  </si>
  <si>
    <t>100-44550-3400.16-10-100.2</t>
  </si>
  <si>
    <t>UCLS Conference</t>
  </si>
  <si>
    <t>100-44550-4800.16-10-100.1</t>
  </si>
  <si>
    <t>100-44550-4800.16-10-100.2</t>
  </si>
  <si>
    <t>100-44550-4800.16-10-100.3</t>
  </si>
  <si>
    <t>Additional Request - Manhole lid and ring and survey caps</t>
  </si>
  <si>
    <t>100-44550-4850.16-10-100.1</t>
  </si>
  <si>
    <t>Software - Autocad Civil 3D</t>
  </si>
  <si>
    <t>100-44550-4850.16-10-100.2</t>
  </si>
  <si>
    <t>TBC Software</t>
  </si>
  <si>
    <t>100-44550-4870.16-10-100.1</t>
  </si>
  <si>
    <t>Lease For Forest Service Survey Tower In SF Canyon</t>
  </si>
  <si>
    <t>100-44550-5610.16-10-100.1</t>
  </si>
  <si>
    <t>100-44550-5630.16-10-100.1</t>
  </si>
  <si>
    <t>100-44550-5640.16-10-100.1</t>
  </si>
  <si>
    <t>100-44550-5640.16-10-100.2</t>
  </si>
  <si>
    <t>100-44550-5650.16-10-100.2</t>
  </si>
  <si>
    <t>100-44550-5670.16-10-100.1</t>
  </si>
  <si>
    <t>100-44550-5670.16-10-100.2</t>
  </si>
  <si>
    <t>100-44550-5680.16-10-100.1</t>
  </si>
  <si>
    <t>100-44550-5680.16-10-100.2</t>
  </si>
  <si>
    <t>100-44550-6200.16-10-100.1</t>
  </si>
  <si>
    <t>100-44550-7410.16-10-100.1</t>
  </si>
  <si>
    <t>100-45920-5630.12-10-100.1</t>
  </si>
  <si>
    <t>45920-Agriculture</t>
  </si>
  <si>
    <t>12-10-100 - Agriculture / Adm</t>
  </si>
  <si>
    <t>100-45920-5640.12-10-100.1</t>
  </si>
  <si>
    <t>100-45920-5640.12-10-100.2</t>
  </si>
  <si>
    <t>100-45920-5670.12-10-100.1</t>
  </si>
  <si>
    <t>100-45920-5680.12-10-100.1</t>
  </si>
  <si>
    <t>100-45920-9500.12-10-100.1</t>
  </si>
  <si>
    <t>Dept Of AG &amp; Food Contract</t>
  </si>
  <si>
    <t>100-48300-9100.2-10-100.1</t>
  </si>
  <si>
    <t>48300-Contributions/Transfers</t>
  </si>
  <si>
    <t>9100-Intrafund Allocations</t>
  </si>
  <si>
    <t>220&lt;&gt;XFER To Municipal Building Authority</t>
  </si>
  <si>
    <t>100-48300-9100.2-10-100.10</t>
  </si>
  <si>
    <t>680&lt;&gt;XFER To Admin Services (Elected Official Wages &amp; Benefits)</t>
  </si>
  <si>
    <t>100-48300-9100.2-10-100.11</t>
  </si>
  <si>
    <t>100-48300-9100.2-10-100.2</t>
  </si>
  <si>
    <t>230&lt;&gt;XFER To Health Dept</t>
  </si>
  <si>
    <t>100-48300-9100.2-10-100.3</t>
  </si>
  <si>
    <t>230&lt;&gt;XFER To Foster Grandparents</t>
  </si>
  <si>
    <t>100-48300-9100.2-10-100.4</t>
  </si>
  <si>
    <t>230&lt;&gt;XFER To Senior Services</t>
  </si>
  <si>
    <t>100-48300-9100.2-10-100.5</t>
  </si>
  <si>
    <t>250&lt;&gt;XFER To Children's Justice Center</t>
  </si>
  <si>
    <t>100-48300-9100.2-10-100.6</t>
  </si>
  <si>
    <t>274&lt;&gt;XFER To Outside Law Enforcement</t>
  </si>
  <si>
    <t>100-48300-9100.2-10-100.7</t>
  </si>
  <si>
    <t>391&lt;&gt;XFER To Revenue Bond Debt Serv</t>
  </si>
  <si>
    <t>100-48300-9100.2-10-100.8</t>
  </si>
  <si>
    <t>400&lt;&gt;XFER To Capital Projects</t>
  </si>
  <si>
    <t>100-48300-9100.2-10-100.9</t>
  </si>
  <si>
    <t>290&lt;&gt;XFER To A&amp;C</t>
  </si>
  <si>
    <t>100-48300-9200.1-10-100.1</t>
  </si>
  <si>
    <t>48300-9200-A</t>
  </si>
  <si>
    <t>1-10-100 - Commission / Adm</t>
  </si>
  <si>
    <t>100-48300-9200.1-10-100.2</t>
  </si>
  <si>
    <t>100-48300-9200.1-10-100.3</t>
  </si>
  <si>
    <t>100-48300-9200.2-10-100.1</t>
  </si>
  <si>
    <t>100-48300-9200.2-10-100.2</t>
  </si>
  <si>
    <t>List Of Prioritized Requests</t>
  </si>
  <si>
    <t>100-48300-9200.2-10-100.3</t>
  </si>
  <si>
    <t>Contribution To Fund Balance</t>
  </si>
  <si>
    <t>100-48300-9200.2-10-100.4</t>
  </si>
  <si>
    <t>Restricted Appropriation - Salary Study</t>
  </si>
  <si>
    <t>100-48300-9200.2-10-100.5</t>
  </si>
  <si>
    <t>Restricted Appropriations - Elected Official Salary Increases</t>
  </si>
  <si>
    <t>100-48300-9200.2-10-100.6</t>
  </si>
  <si>
    <t>Restricted Appropriation - Transfer to Motor Pool to correct recapitalization</t>
  </si>
  <si>
    <t>220-36901-0.22-10-100.1</t>
  </si>
  <si>
    <t>22-10-100 - Municipal Bldg Authority</t>
  </si>
  <si>
    <t>Miscellaneous Revenue</t>
  </si>
  <si>
    <t>220-38100-0.22-10-100.1</t>
  </si>
  <si>
    <t>100&lt;&gt;XFER From General Fund</t>
  </si>
  <si>
    <t>220-49251-2200.22-10-100.1</t>
  </si>
  <si>
    <t>49251-Soldier Summit Water District</t>
  </si>
  <si>
    <t>220-49251-4800.22-10-100.1</t>
  </si>
  <si>
    <t>MBA Corporation Renewal</t>
  </si>
  <si>
    <t>220-49251-4800.22-10-100.2</t>
  </si>
  <si>
    <t>Local Govt Entity Registration Fee</t>
  </si>
  <si>
    <t>220-49251-9500.22-10-100.1</t>
  </si>
  <si>
    <t>UVU Lease Payment</t>
  </si>
  <si>
    <t>230-33200-0.23-81-100.1</t>
  </si>
  <si>
    <t>33200-FGP - Federal Grant Allocation</t>
  </si>
  <si>
    <t>23-81-100 - FGP / Federal</t>
  </si>
  <si>
    <t>FGP - Federal Grant Allocations</t>
  </si>
  <si>
    <t>230-33401-0.23-10-100.1</t>
  </si>
  <si>
    <t>33401-Federal Block Grants</t>
  </si>
  <si>
    <t>23-10-100 - Health Admin / Adm</t>
  </si>
  <si>
    <t>General Block</t>
  </si>
  <si>
    <t>230-33401-0.23-10-100.2</t>
  </si>
  <si>
    <t>New Grant Monies</t>
  </si>
  <si>
    <t>230-33401-0.23-10-100.3</t>
  </si>
  <si>
    <t>Grant Funds</t>
  </si>
  <si>
    <t>230-33401-0.23-10-109.1</t>
  </si>
  <si>
    <t>23-10-109 - PHP-All Hazards Planning</t>
  </si>
  <si>
    <t>Public Health Preprd Ctr</t>
  </si>
  <si>
    <t>230-33401-0.23-10-307.1</t>
  </si>
  <si>
    <t>23-10-307 - Coronavirus</t>
  </si>
  <si>
    <t>230-33401-0.23-10-308.1</t>
  </si>
  <si>
    <t>23-10-308 - CARES</t>
  </si>
  <si>
    <t>230-33401-0.23-10-321.1</t>
  </si>
  <si>
    <t>23-10-321 - ASPR Medical Surge</t>
  </si>
  <si>
    <t>ASPR Medical Surge</t>
  </si>
  <si>
    <t>230-33401-0.23-10-323.1</t>
  </si>
  <si>
    <t>23-10-323 - NACCHO MRC Contract</t>
  </si>
  <si>
    <t>Naccho Mrc Contract</t>
  </si>
  <si>
    <t>230-33401-0.23-10-324.1</t>
  </si>
  <si>
    <t>23-10-324 - State/Local MRC Contract</t>
  </si>
  <si>
    <t>State Mrc</t>
  </si>
  <si>
    <t>230-33411-0.23-11-100.1</t>
  </si>
  <si>
    <t>33411-Grants // Health Enviro</t>
  </si>
  <si>
    <t>23-11-100 - Environmental Hlth / Adm</t>
  </si>
  <si>
    <t>Lhd Env Services</t>
  </si>
  <si>
    <t>230-33411-0.23-11-100.2</t>
  </si>
  <si>
    <t>Deq Services</t>
  </si>
  <si>
    <t>230-33411-0.23-11-100.3</t>
  </si>
  <si>
    <t>FDA/AFDO Small Projects Grant</t>
  </si>
  <si>
    <t>230-33411-0.23-11-100.4</t>
  </si>
  <si>
    <t>FDA/AFDO Training Grant</t>
  </si>
  <si>
    <t>230-33411-0.23-11-163.1</t>
  </si>
  <si>
    <t>23-11-163 - Indoor Clean Air</t>
  </si>
  <si>
    <t>Indoor Clean Air</t>
  </si>
  <si>
    <t>230-33411-0.23-11-165.1</t>
  </si>
  <si>
    <t>23-11-165 - Summer Food</t>
  </si>
  <si>
    <t>Summer Food</t>
  </si>
  <si>
    <t>230-33411-0.23-11-227.1</t>
  </si>
  <si>
    <t>23-11-227 - Harmful Algae Bloom</t>
  </si>
  <si>
    <t>230-33421-0.23-12-100.1</t>
  </si>
  <si>
    <t>33421-Grants // Health Nursing</t>
  </si>
  <si>
    <t>23-12-100-Nursing / Adm</t>
  </si>
  <si>
    <t>230-33421-0.23-12-100.2</t>
  </si>
  <si>
    <t>230-33421-0.23-12-113.1</t>
  </si>
  <si>
    <t>23-12-113 - Cancer Promotion</t>
  </si>
  <si>
    <t>Cancer Screening</t>
  </si>
  <si>
    <t>230-33421-0.23-12-117.1</t>
  </si>
  <si>
    <t>23-12-117 - Success By Six Spanish</t>
  </si>
  <si>
    <t>DCFS Contract</t>
  </si>
  <si>
    <t>230-33421-0.23-12-119.1</t>
  </si>
  <si>
    <t>23-12-119 - STI Basic</t>
  </si>
  <si>
    <t>STD Control</t>
  </si>
  <si>
    <t>230-33421-0.23-12-120.1</t>
  </si>
  <si>
    <t>23-12-120 - Tuberculosis</t>
  </si>
  <si>
    <t>TB</t>
  </si>
  <si>
    <t>230-33421-0.23-12-127.1</t>
  </si>
  <si>
    <t>23-12-127 - PAT/MIECHV</t>
  </si>
  <si>
    <t>PAT/MIECHV</t>
  </si>
  <si>
    <t>230-33421-0.23-12-133.1</t>
  </si>
  <si>
    <t>23-12-133 - CHEC</t>
  </si>
  <si>
    <t>CHEC General Grant</t>
  </si>
  <si>
    <t>230-33421-0.23-12-139.1</t>
  </si>
  <si>
    <t>23-12-139 - Prion Disease</t>
  </si>
  <si>
    <t>Prion Disease</t>
  </si>
  <si>
    <t>230-33421-0.23-12-147.1</t>
  </si>
  <si>
    <t>23-12-147 - Community Health Worker</t>
  </si>
  <si>
    <t>Community Health Worker</t>
  </si>
  <si>
    <t>230-33421-0.23-12-170.1</t>
  </si>
  <si>
    <t>23-12-170 - Be Wise Lifestyle Intervention</t>
  </si>
  <si>
    <t>Wise Woman</t>
  </si>
  <si>
    <t>230-33421-0.23-12-173.1</t>
  </si>
  <si>
    <t>23-12-173 - Maternal Child Health</t>
  </si>
  <si>
    <t>Maternal Child Health</t>
  </si>
  <si>
    <t>230-33421-0.23-12-180.1</t>
  </si>
  <si>
    <t>23-12-180 - VFC Service Delivery</t>
  </si>
  <si>
    <t>Immunizations And VFC</t>
  </si>
  <si>
    <t>230-33421-0.23-12-184.1</t>
  </si>
  <si>
    <t>23-12-184 - HIV</t>
  </si>
  <si>
    <t>HIV Prevention And Early Intervention</t>
  </si>
  <si>
    <t>230-33421-0.23-12-218.1</t>
  </si>
  <si>
    <t>23-12-218 - HEP A, B &amp; C Surveillance Agreement</t>
  </si>
  <si>
    <t>Hepatitis A, B, &amp; C Surveillance</t>
  </si>
  <si>
    <t>230-33421-0.23-12-236.1</t>
  </si>
  <si>
    <t>23-12-236 - Cross Cutting Outbreak Resp</t>
  </si>
  <si>
    <t>Cross Cutting Outbreak Response</t>
  </si>
  <si>
    <t>230-33421-0.23-12-237.1</t>
  </si>
  <si>
    <t>23-12-237 - Vaccine Preventable Disease</t>
  </si>
  <si>
    <t>Vaccine Preventable Disease</t>
  </si>
  <si>
    <t>230-33421-0.23-12-238.1</t>
  </si>
  <si>
    <t>23-12-238-Immunz/Influenza Capacity Bldg</t>
  </si>
  <si>
    <t>230-33421-0.23-12-239.1</t>
  </si>
  <si>
    <t>23-12-239-Dream/Dcp Covid Response</t>
  </si>
  <si>
    <t>230-33421-0.23-12-334.1</t>
  </si>
  <si>
    <t>23-12-334 - Immunizations Other Non St</t>
  </si>
  <si>
    <t>Travax Reimbursement</t>
  </si>
  <si>
    <t>230-33421-0.23-12-342.1</t>
  </si>
  <si>
    <t>23-12-342 - COVID-19 Vaccine Supplemental Support</t>
  </si>
  <si>
    <t>Vaccine Supplemental Support Funding Amendment 2</t>
  </si>
  <si>
    <t>230-33421-0.23-12-342.10</t>
  </si>
  <si>
    <t>PPPHEA Expansion 2021</t>
  </si>
  <si>
    <t>230-33421-0.23-12-342.11</t>
  </si>
  <si>
    <t>COVID K-12 Testing Activities</t>
  </si>
  <si>
    <t>230-33421-0.23-12-342.12</t>
  </si>
  <si>
    <t>COVID Health Disparities &amp; Advancing Health Equity</t>
  </si>
  <si>
    <t>230-33421-0.23-12-353.1</t>
  </si>
  <si>
    <t>23-12-353 - School Nursing - Nebo SD</t>
  </si>
  <si>
    <t>230-33421-0.23-12-355.1</t>
  </si>
  <si>
    <t>23-12-355 - School Nursing - Provo SD</t>
  </si>
  <si>
    <t>230-33431-0.23-13-146.1</t>
  </si>
  <si>
    <t>33431-Grants // Health Promotion</t>
  </si>
  <si>
    <t>23-13-146 - EPIC LHD - 4290</t>
  </si>
  <si>
    <t>EPIC LHD - 4290</t>
  </si>
  <si>
    <t>230-33431-0.23-13-149.1</t>
  </si>
  <si>
    <t>23-13-149 - Injury Control</t>
  </si>
  <si>
    <t>Pbg Injury Prevention</t>
  </si>
  <si>
    <t>230-33431-0.23-13-151.1</t>
  </si>
  <si>
    <t>23-13-151 - Community Injury Prevention</t>
  </si>
  <si>
    <t>Comm Injury Prevention</t>
  </si>
  <si>
    <t>230-33431-0.23-13-179.1</t>
  </si>
  <si>
    <t>23-13-179 - Traumatic Brain Injury</t>
  </si>
  <si>
    <t>TBI-Prevention</t>
  </si>
  <si>
    <t>230-33431-0.23-13-187.1</t>
  </si>
  <si>
    <t>23-13-187 - Tobacco Free</t>
  </si>
  <si>
    <t>Tobacco Free</t>
  </si>
  <si>
    <t>230-33431-0.23-13-189.1</t>
  </si>
  <si>
    <t>23-13-189 - Comprehensive Tobacco</t>
  </si>
  <si>
    <t>Tobacco Core</t>
  </si>
  <si>
    <t>230-33431-0.23-13-192.1</t>
  </si>
  <si>
    <t>23-13-192 - Hispanic Traffic Safety</t>
  </si>
  <si>
    <t>Hispanic Traffic Safety</t>
  </si>
  <si>
    <t>230-33431-0.23-13-196.1</t>
  </si>
  <si>
    <t>23-13-196 - Tobacco Compliance Checks</t>
  </si>
  <si>
    <t>Tobacco Compliance Checks</t>
  </si>
  <si>
    <t>230-33431-0.23-13-197.1</t>
  </si>
  <si>
    <t>23-13-197 - Opioid Emergency Response Plan</t>
  </si>
  <si>
    <t>Opioid Emergency Response Plan</t>
  </si>
  <si>
    <t>230-33431-0.23-13-198.1</t>
  </si>
  <si>
    <t>23-13-198 - Car Seats-Hwy</t>
  </si>
  <si>
    <t>Car Seat Hwy Safety Grant</t>
  </si>
  <si>
    <t>230-33431-0.23-13-217.1</t>
  </si>
  <si>
    <t>23-13-217 - UCAN Radon</t>
  </si>
  <si>
    <t>Radon Deq</t>
  </si>
  <si>
    <t>230-33431-0.23-13-251.1</t>
  </si>
  <si>
    <t>23-13-251 - NACCHO-HP-Disabled COVID19</t>
  </si>
  <si>
    <t>NACCHO - HP - Disabled</t>
  </si>
  <si>
    <t>230-33431-0.23-13-252.1</t>
  </si>
  <si>
    <t>23-13-252 - Asthma Contract</t>
  </si>
  <si>
    <t>Asthma</t>
  </si>
  <si>
    <t>230-33431-0.23-13-253.1</t>
  </si>
  <si>
    <t>23-13-253 - EPICC DNPAO-4297</t>
  </si>
  <si>
    <t>EPICC DNPAO-4297</t>
  </si>
  <si>
    <t>230-33431-0.23-13-257.1</t>
  </si>
  <si>
    <t>23-13-257 - Arthritis Program</t>
  </si>
  <si>
    <t>Arthritis Program</t>
  </si>
  <si>
    <t>230-33431-0.23-13-276.1</t>
  </si>
  <si>
    <t>23-13-276 - Poison Prevention</t>
  </si>
  <si>
    <t>Poison Prevention</t>
  </si>
  <si>
    <t>230-33431-0.23-13-281.1</t>
  </si>
  <si>
    <t>23-13-281 - Tobacco Tax</t>
  </si>
  <si>
    <t>Tobacco Tax</t>
  </si>
  <si>
    <t>230-33431-0.23-13-291.1</t>
  </si>
  <si>
    <t>23-13-291 - Suicide Prevention/PHHS Block</t>
  </si>
  <si>
    <t>Suicide Prevention/PHHS Block</t>
  </si>
  <si>
    <t>230-33431-0.23-13-292.1</t>
  </si>
  <si>
    <t>23-13-292 - E-Cig Prevention</t>
  </si>
  <si>
    <t>E-Cig Prevention</t>
  </si>
  <si>
    <t>230-33431-0.23-13-292.2</t>
  </si>
  <si>
    <t>230-33431-0.23-13-293.1</t>
  </si>
  <si>
    <t>23-13-293 - 1422 EPICC/Diabetes C1</t>
  </si>
  <si>
    <t>1422 EPICC/Diabetes C1</t>
  </si>
  <si>
    <t>230-33431-0.23-13-294.1</t>
  </si>
  <si>
    <t>23-13-294 - EPICC/HDSP C1</t>
  </si>
  <si>
    <t>EPICC/HDSP C1</t>
  </si>
  <si>
    <t>230-33431-0.23-13-295.1</t>
  </si>
  <si>
    <t>23-13-295 - 1422 EPICC/Diabetes C2</t>
  </si>
  <si>
    <t>1422 EPICC/Diabetes C2</t>
  </si>
  <si>
    <t>230-33431-0.23-13-296.1</t>
  </si>
  <si>
    <t>23-13-296 - EPICC/HDSP C2</t>
  </si>
  <si>
    <t>EPICC/HDSP C2</t>
  </si>
  <si>
    <t>230-33431-0.23-13-337.1</t>
  </si>
  <si>
    <t>23-13-337 - TBI-PHHS Boost</t>
  </si>
  <si>
    <t>TBI-PHHS Boost</t>
  </si>
  <si>
    <t>230-33431-0.23-13-338.1</t>
  </si>
  <si>
    <t>23-13-338 - Safe Routes</t>
  </si>
  <si>
    <t>Safe Routes</t>
  </si>
  <si>
    <t>230-33431-0.23-13-339.1</t>
  </si>
  <si>
    <t>23-13-339 - Opioid Data To Action</t>
  </si>
  <si>
    <t>Opioid Data To Action</t>
  </si>
  <si>
    <t>230-33451-0.23-15-100.1</t>
  </si>
  <si>
    <t>33451-Grants // Health W.I.C.</t>
  </si>
  <si>
    <t>23-15-100 - W.I.C. / Adm</t>
  </si>
  <si>
    <t>WIC Administrative Contract</t>
  </si>
  <si>
    <t>230-33451-0.23-15-100.2</t>
  </si>
  <si>
    <t>Peer Counseling Grant Funding</t>
  </si>
  <si>
    <t>230-33451-0.23-15-100.3</t>
  </si>
  <si>
    <t>Intermountain Healthcare Grant</t>
  </si>
  <si>
    <t>230-33451-0.23-15-100.4</t>
  </si>
  <si>
    <t>Mid Year Adjustment On Grant</t>
  </si>
  <si>
    <t>230-33451-0.23-15-100.5</t>
  </si>
  <si>
    <t>Misc Grant</t>
  </si>
  <si>
    <t>230-33451-0.23-15-260.1</t>
  </si>
  <si>
    <t>23-15-260 - WIC Infrastructure</t>
  </si>
  <si>
    <t>WIC Infrastructure Grant</t>
  </si>
  <si>
    <t>230-33451-0.23-15-500.1</t>
  </si>
  <si>
    <t>23-15-500 - Peer Counseling</t>
  </si>
  <si>
    <t>Peer Counseling</t>
  </si>
  <si>
    <t>230-33451-0.23-15-900.1</t>
  </si>
  <si>
    <t>23-15-900 - W.I.C. Federal In-Kind Contrib</t>
  </si>
  <si>
    <t>WIC Coupons In Kind</t>
  </si>
  <si>
    <t>230-33591-0.23-81-201.1</t>
  </si>
  <si>
    <t>33591-FGP - State Rvp Grant (Mag)</t>
  </si>
  <si>
    <t>23-81-201 - FGP / Transportation</t>
  </si>
  <si>
    <t>FGP - State RVP Grant (MAG)</t>
  </si>
  <si>
    <t>230-33592-0.23-81-201.1</t>
  </si>
  <si>
    <t>33592-FGP - State Title XX</t>
  </si>
  <si>
    <t>FGP - State Title XX</t>
  </si>
  <si>
    <t>230-33593-0.23-81-201.1</t>
  </si>
  <si>
    <t>33593-FGP - Title III B Allocation</t>
  </si>
  <si>
    <t>FGP - Title III B Allocations</t>
  </si>
  <si>
    <t>230-33601-0.23-13-600.1</t>
  </si>
  <si>
    <t>33601-Prev - Federal Opiate</t>
  </si>
  <si>
    <t>23-13-600 - Drug &amp; Alcohol Prevention</t>
  </si>
  <si>
    <t>Fed Str Opiate Prev Grant (SOP)</t>
  </si>
  <si>
    <t>230-33602-0.23-13-600.1</t>
  </si>
  <si>
    <t>33602-Prev - Drug-Free Communities</t>
  </si>
  <si>
    <t>Drug-Free Communities</t>
  </si>
  <si>
    <t>230-33602-0.23-13-602.1</t>
  </si>
  <si>
    <t>23-13-602 - Drug-Free Communities</t>
  </si>
  <si>
    <t>230-33603-0.23-13-600.1</t>
  </si>
  <si>
    <t>33603-Prev - Communities That Care</t>
  </si>
  <si>
    <t>Fed Comm That Care (CTC)</t>
  </si>
  <si>
    <t>230-33604-0.23-13-600.1</t>
  </si>
  <si>
    <t>33604-Prev - Federal (FPL)</t>
  </si>
  <si>
    <t>Federal Prevention (Fpl)</t>
  </si>
  <si>
    <t>230-33605-0.23-13-600.1</t>
  </si>
  <si>
    <t>33605-Prev - Federal SPF-Rx</t>
  </si>
  <si>
    <t>Fed-Prevention - Spf-Rx</t>
  </si>
  <si>
    <t>230-33606-0.23-13-600.1</t>
  </si>
  <si>
    <t>33606-Prev - Beer Tax Revenue</t>
  </si>
  <si>
    <t>Beer Tax Revenue</t>
  </si>
  <si>
    <t>230-33607-0.23-13-600.1</t>
  </si>
  <si>
    <t>33607-Prev - Partners For Success</t>
  </si>
  <si>
    <t>Partners For Success</t>
  </si>
  <si>
    <t>230-33810-0.23-82-100.1</t>
  </si>
  <si>
    <t>33810-Senior Comp - Federal</t>
  </si>
  <si>
    <t>23-82-100 - SCP / Federal</t>
  </si>
  <si>
    <t>SCP - Federal Revenue</t>
  </si>
  <si>
    <t>230-33810-0.23-82-100.2</t>
  </si>
  <si>
    <t>SCP- Misc</t>
  </si>
  <si>
    <t>230-33810-0.23-82-716.1</t>
  </si>
  <si>
    <t>23-82-716 - COVIDSick SCP</t>
  </si>
  <si>
    <t>230-33820-0.23-82-100.1</t>
  </si>
  <si>
    <t>33820-Senior Comp - Wasatch County</t>
  </si>
  <si>
    <t>230-33820-0.23-82-208.1</t>
  </si>
  <si>
    <t>23-82-208 - Wasatch County</t>
  </si>
  <si>
    <t>SCP Wasatch County Revenue</t>
  </si>
  <si>
    <t>230-33830-0.23-82-202.1</t>
  </si>
  <si>
    <t>33830-Senior Comp - Non-Federal</t>
  </si>
  <si>
    <t>23-82-202 - SCP / HCBA</t>
  </si>
  <si>
    <t>SCP - HCBA Revenue</t>
  </si>
  <si>
    <t>230-33830-0.23-82-203.1</t>
  </si>
  <si>
    <t>23-82-203 - SCP / III-B</t>
  </si>
  <si>
    <t>SCP - III-B Revenue</t>
  </si>
  <si>
    <t>230-33830-0.23-82-205.1</t>
  </si>
  <si>
    <t>23-82-205 - SCP / RVP</t>
  </si>
  <si>
    <t>SCP - RVP Revenue</t>
  </si>
  <si>
    <t>230-33830-0.23-82-206.1</t>
  </si>
  <si>
    <t>23-82-206 - SCP / SSBG &amp; XX</t>
  </si>
  <si>
    <t>SCP - SSBG/XX Revenue</t>
  </si>
  <si>
    <t>230-34501-0.23-10-100.1</t>
  </si>
  <si>
    <t>34501-Fees // Health Admins</t>
  </si>
  <si>
    <t>Miscellaneous Fees</t>
  </si>
  <si>
    <t>230-34501-0.23-10-100.2</t>
  </si>
  <si>
    <t>Mosquito Abatement Adm</t>
  </si>
  <si>
    <t>230-34501-0.23-10-100.3</t>
  </si>
  <si>
    <t>Senior Services Adm</t>
  </si>
  <si>
    <t>230-34501-0.23-10-100.4</t>
  </si>
  <si>
    <t>Healthy Lifestyles Adm</t>
  </si>
  <si>
    <t>230-34501-0.23-10-100.5</t>
  </si>
  <si>
    <t>Misc Fees</t>
  </si>
  <si>
    <t>230-34501-0.23-10-132.1</t>
  </si>
  <si>
    <t>23-10-132 - Vital Records</t>
  </si>
  <si>
    <t>Vital Records</t>
  </si>
  <si>
    <t>230-34501-0.23-10-191.1</t>
  </si>
  <si>
    <t>23-10-191 - Computer Contract</t>
  </si>
  <si>
    <t>Prescription Card Royalties</t>
  </si>
  <si>
    <t>230-34511-0.23-11-122.1</t>
  </si>
  <si>
    <t>34511-Fees // Health Environmental</t>
  </si>
  <si>
    <t>23-11-122-General Sanitation</t>
  </si>
  <si>
    <t>230-34511-0.23-11-122.2</t>
  </si>
  <si>
    <t>23-11-122 - General Sanitation</t>
  </si>
  <si>
    <t>Sanitation Miscellaneous Fees</t>
  </si>
  <si>
    <t>230-34511-0.23-11-122.3</t>
  </si>
  <si>
    <t>230-34511-0.23-11-124.1</t>
  </si>
  <si>
    <t>23-11-124 - Drinking Water-Sanitary Survey</t>
  </si>
  <si>
    <t>Drinking Water Samples</t>
  </si>
  <si>
    <t>230-34511-0.23-11-126.1</t>
  </si>
  <si>
    <t>23-11-126 - Wastewater</t>
  </si>
  <si>
    <t>WW Conventional - Deep Trench Permit</t>
  </si>
  <si>
    <t>230-34511-0.23-11-126.10</t>
  </si>
  <si>
    <t>Liquid Waste Permit</t>
  </si>
  <si>
    <t>230-34511-0.23-11-126.12</t>
  </si>
  <si>
    <t>Ww Alternate At Grade</t>
  </si>
  <si>
    <t>230-34511-0.23-11-126.13</t>
  </si>
  <si>
    <t>WW Repair Permit</t>
  </si>
  <si>
    <t>230-34511-0.23-11-126.16</t>
  </si>
  <si>
    <t>16</t>
  </si>
  <si>
    <t>Vault Privy Bond</t>
  </si>
  <si>
    <t>230-34511-0.23-11-126.2</t>
  </si>
  <si>
    <t>23-11-126-Wastewater</t>
  </si>
  <si>
    <t>230-34511-0.23-11-126.3</t>
  </si>
  <si>
    <t>Subdivision Feasibility - Large</t>
  </si>
  <si>
    <t>230-34511-0.23-11-126.5</t>
  </si>
  <si>
    <t>Extra Visit Fee/Tank Abandonment</t>
  </si>
  <si>
    <t>230-34511-0.23-11-126.9</t>
  </si>
  <si>
    <t>Subdivision Feasibility - Small</t>
  </si>
  <si>
    <t>230-34511-0.23-11-128.1</t>
  </si>
  <si>
    <t>23-11-128 - Mass Gathering Contract</t>
  </si>
  <si>
    <t>TMG Permit - Inspection</t>
  </si>
  <si>
    <t>230-34511-0.23-11-128.2</t>
  </si>
  <si>
    <t>Tmg Established Event</t>
  </si>
  <si>
    <t>230-34511-0.23-11-159.1</t>
  </si>
  <si>
    <t>23-11-159 - Day Care</t>
  </si>
  <si>
    <t>Daycare Fees</t>
  </si>
  <si>
    <t>230-34511-0.23-11-160.1</t>
  </si>
  <si>
    <t>23-11-160 - Underground Tanks</t>
  </si>
  <si>
    <t>UST Closures</t>
  </si>
  <si>
    <t>230-34511-0.23-11-160.2</t>
  </si>
  <si>
    <t>UST Installations</t>
  </si>
  <si>
    <t>230-34511-0.23-11-160.3</t>
  </si>
  <si>
    <t>UST Leak Inspections</t>
  </si>
  <si>
    <t>230-34511-0.23-11-162.1</t>
  </si>
  <si>
    <t>23-11-162 - Tanning Establishments</t>
  </si>
  <si>
    <t>Tanning Establishment</t>
  </si>
  <si>
    <t>230-34511-0.23-11-162.2</t>
  </si>
  <si>
    <t>Tanning Registration</t>
  </si>
  <si>
    <t>230-34511-0.23-11-162.3</t>
  </si>
  <si>
    <t>Tanning Reinspection</t>
  </si>
  <si>
    <t>230-34511-0.23-11-164.1</t>
  </si>
  <si>
    <t>23-11-164 - Body Art</t>
  </si>
  <si>
    <t>Body Art Establishment</t>
  </si>
  <si>
    <t>230-34511-0.23-11-164.2</t>
  </si>
  <si>
    <t>Body Art Registration</t>
  </si>
  <si>
    <t>230-34511-0.23-11-171.1</t>
  </si>
  <si>
    <t>23-11-171 - Household Hazardous Waste-Hhw</t>
  </si>
  <si>
    <t>Household Hazardous Waste (Hhw) Fees</t>
  </si>
  <si>
    <t>230-34511-0.23-11-177.1</t>
  </si>
  <si>
    <t>23-11-177 - Emissions Control</t>
  </si>
  <si>
    <t>Certificates</t>
  </si>
  <si>
    <t>230-34511-0.23-11-177.10</t>
  </si>
  <si>
    <t>Misc Environmental Fees</t>
  </si>
  <si>
    <t>230-34511-0.23-11-177.2</t>
  </si>
  <si>
    <t>Gas I/M</t>
  </si>
  <si>
    <t>230-34511-0.23-11-177.3</t>
  </si>
  <si>
    <t>Station Permit Renewal</t>
  </si>
  <si>
    <t>230-34511-0.23-11-177.4</t>
  </si>
  <si>
    <t>Mechanic Permits Renewal</t>
  </si>
  <si>
    <t>230-34511-0.23-11-177.5</t>
  </si>
  <si>
    <t>Course Fee</t>
  </si>
  <si>
    <t>230-34511-0.23-11-177.6</t>
  </si>
  <si>
    <t>Reinstate</t>
  </si>
  <si>
    <t>230-34511-0.23-11-177.7</t>
  </si>
  <si>
    <t>Air Pollution Fees</t>
  </si>
  <si>
    <t>230-34511-0.23-11-177.8</t>
  </si>
  <si>
    <t>Environmental Other</t>
  </si>
  <si>
    <t>230-34511-0.23-11-177.9</t>
  </si>
  <si>
    <t>Diesel Vehicles</t>
  </si>
  <si>
    <t>230-34511-0.23-11-222.1</t>
  </si>
  <si>
    <t>23-11-222 - Food</t>
  </si>
  <si>
    <t>Food Permit</t>
  </si>
  <si>
    <t>230-34511-0.23-11-222.10</t>
  </si>
  <si>
    <t>Food Handler Duplicate</t>
  </si>
  <si>
    <t>230-34511-0.23-11-222.11</t>
  </si>
  <si>
    <t>Micro-kitchen</t>
  </si>
  <si>
    <t>230-34511-0.23-11-222.2</t>
  </si>
  <si>
    <t>Food Plan Review</t>
  </si>
  <si>
    <t>230-34511-0.23-11-222.3</t>
  </si>
  <si>
    <t>Temporary Food Permit</t>
  </si>
  <si>
    <t>230-34511-0.23-11-222.4</t>
  </si>
  <si>
    <t>Food Safety Manager</t>
  </si>
  <si>
    <t>230-34511-0.23-11-222.5</t>
  </si>
  <si>
    <t>Food  Handler Permit</t>
  </si>
  <si>
    <t>230-34511-0.23-11-222.6</t>
  </si>
  <si>
    <t>Food Reinspection</t>
  </si>
  <si>
    <t>230-34511-0.23-11-222.7</t>
  </si>
  <si>
    <t>Food Handler Cards</t>
  </si>
  <si>
    <t>230-34511-0.23-11-222.8</t>
  </si>
  <si>
    <t>Temporary Food Renewal</t>
  </si>
  <si>
    <t>230-34511-0.23-11-222.9</t>
  </si>
  <si>
    <t>Food Handler External</t>
  </si>
  <si>
    <t>230-34511-0.23-11-225.1</t>
  </si>
  <si>
    <t>23-11-225 - Drinking Water-Other</t>
  </si>
  <si>
    <t>Other Drinking Water Fees</t>
  </si>
  <si>
    <t>230-34511-0.23-11-322.1</t>
  </si>
  <si>
    <t>23-11-322 - Pools</t>
  </si>
  <si>
    <t>Pool Permit</t>
  </si>
  <si>
    <t>230-34511-0.23-11-322.2</t>
  </si>
  <si>
    <t>Pool Plan Review</t>
  </si>
  <si>
    <t>230-34511-0.23-11-322.3</t>
  </si>
  <si>
    <t>Pool Sampling Fee</t>
  </si>
  <si>
    <t>230-34511-0.23-11-322.4</t>
  </si>
  <si>
    <t>CPO Registration</t>
  </si>
  <si>
    <t>230-34511-0.23-11-322.5</t>
  </si>
  <si>
    <t>Pool Reinspection</t>
  </si>
  <si>
    <t>230-34511-0.23-11-322.6</t>
  </si>
  <si>
    <t>Resample Fee</t>
  </si>
  <si>
    <t>230-34511-0.23-11-322.7</t>
  </si>
  <si>
    <t>Misc Pool Permit Fee</t>
  </si>
  <si>
    <t>230-34521-0.23-12-110.1</t>
  </si>
  <si>
    <t>34521-Fees // Health Nursing</t>
  </si>
  <si>
    <t>23-12-110 - Community Health</t>
  </si>
  <si>
    <t>Copies</t>
  </si>
  <si>
    <t>230-34521-0.23-12-110.2</t>
  </si>
  <si>
    <t>Other Fees</t>
  </si>
  <si>
    <t>230-34521-0.23-12-110.4</t>
  </si>
  <si>
    <t>CPR Cards</t>
  </si>
  <si>
    <t>230-34521-0.23-12-112.1</t>
  </si>
  <si>
    <t>23-12-112 - Family Planning</t>
  </si>
  <si>
    <t>Family Planning</t>
  </si>
  <si>
    <t>230-34521-0.23-12-112.2</t>
  </si>
  <si>
    <t>23-12-112-Family Planning</t>
  </si>
  <si>
    <t>230-34521-0.23-12-116.1</t>
  </si>
  <si>
    <t>23-12-116 - Immunizations</t>
  </si>
  <si>
    <t>Immunization Fees</t>
  </si>
  <si>
    <t>230-34521-0.23-12-118.1</t>
  </si>
  <si>
    <t>23-12-118-School Health</t>
  </si>
  <si>
    <t>230-34521-0.23-12-118.2</t>
  </si>
  <si>
    <t>230-34521-0.23-12-119.1</t>
  </si>
  <si>
    <t>230-34521-0.23-12-120.1</t>
  </si>
  <si>
    <t>Tuberculosis</t>
  </si>
  <si>
    <t>230-34521-0.23-12-143.1</t>
  </si>
  <si>
    <t>23-12-143 - Medicaid Home Visits</t>
  </si>
  <si>
    <t>Medicaid Home Visits</t>
  </si>
  <si>
    <t>230-34521-0.23-12-169.1</t>
  </si>
  <si>
    <t>23-12-169 - Prenatal</t>
  </si>
  <si>
    <t>Prenatal</t>
  </si>
  <si>
    <t>230-34521-0.23-12-182.1</t>
  </si>
  <si>
    <t>23-12-182 - Cancer Screen/Fee</t>
  </si>
  <si>
    <t>Cancer Screen Fee For Service</t>
  </si>
  <si>
    <t>230-34521-0.23-12-185.1</t>
  </si>
  <si>
    <t>23-12-185 - Tuberculosis Medicine</t>
  </si>
  <si>
    <t>Tuberculosis Medication</t>
  </si>
  <si>
    <t>230-34521-0.23-12-188.1</t>
  </si>
  <si>
    <t>23-12-188 - Immigration</t>
  </si>
  <si>
    <t>Immigration</t>
  </si>
  <si>
    <t>230-34521-0.23-12-195.1</t>
  </si>
  <si>
    <t>23-12-195 - Lab Services</t>
  </si>
  <si>
    <t>Blood Work</t>
  </si>
  <si>
    <t>230-34521-0.23-12-211.1</t>
  </si>
  <si>
    <t>23-12-211 - Adult Health Clinic</t>
  </si>
  <si>
    <t>Adult Clinic</t>
  </si>
  <si>
    <t>230-34521-0.23-12-216.1</t>
  </si>
  <si>
    <t>23-12-216 - Influenza</t>
  </si>
  <si>
    <t>Influenza</t>
  </si>
  <si>
    <t>230-34521-0.23-12-221.1</t>
  </si>
  <si>
    <t>23-12-221 - EMS</t>
  </si>
  <si>
    <t>EMS</t>
  </si>
  <si>
    <t>230-34521-0.23-12-233.1</t>
  </si>
  <si>
    <t>23-12-233 - Well Child</t>
  </si>
  <si>
    <t>Well Child</t>
  </si>
  <si>
    <t>230-34521-0.23-12-334.1</t>
  </si>
  <si>
    <t>Immunizations Other</t>
  </si>
  <si>
    <t>230-34521-0.23-12-334.2</t>
  </si>
  <si>
    <t>23-12-334-Immunizations Other Non St</t>
  </si>
  <si>
    <t>230-34521-0.23-12-351.1</t>
  </si>
  <si>
    <t>23-12-351 - School Nursing - Alpine SD</t>
  </si>
  <si>
    <t>School Nursing - Alpine SD</t>
  </si>
  <si>
    <t>230-34521-0.23-12-352.1</t>
  </si>
  <si>
    <t>23-12-352 - Special Education - Alpine SD</t>
  </si>
  <si>
    <t>Special Education - Alpine SD</t>
  </si>
  <si>
    <t>230-34521-0.23-12-353.1</t>
  </si>
  <si>
    <t>School Nursing - Nebo SD</t>
  </si>
  <si>
    <t>230-34521-0.23-12-355.1</t>
  </si>
  <si>
    <t>School Nursing - Provo SD</t>
  </si>
  <si>
    <t>230-34531-0.23-13-131.1</t>
  </si>
  <si>
    <t>34531-Fees // Health Promotion</t>
  </si>
  <si>
    <t>23-13-131 - Car Seats</t>
  </si>
  <si>
    <t>Car Seats</t>
  </si>
  <si>
    <t>230-34531-0.23-13-155.1</t>
  </si>
  <si>
    <t>23-13-155 - Bike Helmet Revenue</t>
  </si>
  <si>
    <t>Bike Helmets</t>
  </si>
  <si>
    <t>230-34531-0.23-13-196.1</t>
  </si>
  <si>
    <t>Tobacco Comp Checks / Fines</t>
  </si>
  <si>
    <t>230-34531-0.23-13-196.2</t>
  </si>
  <si>
    <t>Tobacco Retailer Permit</t>
  </si>
  <si>
    <t>230-34531-0.23-13-295.1</t>
  </si>
  <si>
    <t>Diabetes Class Fee</t>
  </si>
  <si>
    <t>230-34531-0.23-13-338.1</t>
  </si>
  <si>
    <t>230-34551-0.23-15-100.1</t>
  </si>
  <si>
    <t>34551-Fees // Health W.I.C.</t>
  </si>
  <si>
    <t>23-15-100-W.I.C. / Adm</t>
  </si>
  <si>
    <t>230-35230-0.23-10-100.1</t>
  </si>
  <si>
    <t>35230-Fines</t>
  </si>
  <si>
    <t>COVID Fines</t>
  </si>
  <si>
    <t>230-36101-0.23-10-100.1</t>
  </si>
  <si>
    <t>230-36401-0.23-11-177.1</t>
  </si>
  <si>
    <t>Environmental Health Sale Of Fixed Assets</t>
  </si>
  <si>
    <t>230-36401-0.23-12-100.1</t>
  </si>
  <si>
    <t>23-12-100 - Nursing / Adm</t>
  </si>
  <si>
    <t>Sale of Fixed Assets</t>
  </si>
  <si>
    <t>230-36901-0.23-10-100.1</t>
  </si>
  <si>
    <t>Health - Other Miscellaneous Revenue</t>
  </si>
  <si>
    <t>230-36901-0.23-10-700.1</t>
  </si>
  <si>
    <t>23-10-700 - Health Emp Leave Allocation</t>
  </si>
  <si>
    <t>Lease Other Financing Source</t>
  </si>
  <si>
    <t>230-38100-0.23-10-902.1</t>
  </si>
  <si>
    <t>23-10-902 - Xfer Fd 100 (General)</t>
  </si>
  <si>
    <t>Health 100&lt;&gt;XFER From General</t>
  </si>
  <si>
    <t>230-38100-0.23-81-200.1</t>
  </si>
  <si>
    <t>23-81-200 - FGP / County</t>
  </si>
  <si>
    <t>FGP 100&lt;&gt;XFER From General</t>
  </si>
  <si>
    <t>230-38100-0.23-82-400.1</t>
  </si>
  <si>
    <t>23-82-400 - SCP / County</t>
  </si>
  <si>
    <t>SCP 100&lt;&gt;XFER From General</t>
  </si>
  <si>
    <t>230-38700-0.23-81-201.1</t>
  </si>
  <si>
    <t>38700-Outside Donations</t>
  </si>
  <si>
    <t>FGP - Nebo Donation For Transportation</t>
  </si>
  <si>
    <t>230-38700-0.23-81-201.2</t>
  </si>
  <si>
    <t>FGP - Provo Donation For Transportation</t>
  </si>
  <si>
    <t>230-38700-0.23-81-201.3</t>
  </si>
  <si>
    <t>FGP - Alpine Donation For Transportation</t>
  </si>
  <si>
    <t>230-38700-0.23-81-300.1</t>
  </si>
  <si>
    <t>23-81-300 - FGP / In-Kind Donations</t>
  </si>
  <si>
    <t>FGP - In-Kind Donations</t>
  </si>
  <si>
    <t>230-38701-0.23-82-207.1</t>
  </si>
  <si>
    <t>23-82-207 - SCP / Cove Point Donation</t>
  </si>
  <si>
    <t>SCP - Cove Point Donation</t>
  </si>
  <si>
    <t>230-38701-0.23-82-300.1</t>
  </si>
  <si>
    <t>23-82-300 - SCP / In-Kind Donation</t>
  </si>
  <si>
    <t>SCP - In-Kind Donation</t>
  </si>
  <si>
    <t>230-38701-0.23-82-500.1</t>
  </si>
  <si>
    <t>23-82-500 - SCP / Other Donation</t>
  </si>
  <si>
    <t>SCP - Other Donations</t>
  </si>
  <si>
    <t>230-38702-0.23-10-312.1</t>
  </si>
  <si>
    <t>38702-Outside Donations - Health</t>
  </si>
  <si>
    <t>23-10-312 - Donations</t>
  </si>
  <si>
    <t>Health Donations</t>
  </si>
  <si>
    <t>230-38900-0.23-10-100.1</t>
  </si>
  <si>
    <t>38900-Budgeted Use of Fund Balance</t>
  </si>
  <si>
    <t>Health Funding Fund Bal 230</t>
  </si>
  <si>
    <t>230-38900-0.23-10-100.2</t>
  </si>
  <si>
    <t>230-38900-0.23-81-201.1</t>
  </si>
  <si>
    <t>FGP - PY Donations</t>
  </si>
  <si>
    <t>230-41500-9200.2-10-100.1</t>
  </si>
  <si>
    <t>230-43100-1100.23-10-100.1</t>
  </si>
  <si>
    <t>43100-Health Administration</t>
  </si>
  <si>
    <t>230-43100-1100.23-10-132.2</t>
  </si>
  <si>
    <t>Additional Request - VR: Promote a Deputy Registrar II to a Senior Deputy Registrar/Multiple Office.</t>
  </si>
  <si>
    <t>230-43100-1100.23-10-132.3</t>
  </si>
  <si>
    <t>Additional Request - VR: Replace time-limited person with full time person. Due to new programs/services that take more time to process and to allow coverage to all three offices. I need more full time staff.</t>
  </si>
  <si>
    <t>230-43100-1110.23-10-100.1</t>
  </si>
  <si>
    <t>230-43100-1110.23-10-341.1</t>
  </si>
  <si>
    <t>23-10-341 - COVID-19 PPPHEA</t>
  </si>
  <si>
    <t>230-43100-1200.23-10-100.1</t>
  </si>
  <si>
    <t>230-43100-1200.23-10-132.1</t>
  </si>
  <si>
    <t>230-43100-1200.23-10-323.1</t>
  </si>
  <si>
    <t>230-43100-1200.23-10-324.1</t>
  </si>
  <si>
    <t>230-43100-1200.23-10-341.1</t>
  </si>
  <si>
    <t>230-43100-1300.23-10-100.1</t>
  </si>
  <si>
    <t>230-43100-1420.23-10-100.1</t>
  </si>
  <si>
    <t>230-43100-1420.23-10-700.1</t>
  </si>
  <si>
    <t>230-43100-2100.23-10-100.1</t>
  </si>
  <si>
    <t>230-43100-2100.23-10-100.10</t>
  </si>
  <si>
    <t>USOPHE Membership</t>
  </si>
  <si>
    <t>230-43100-2100.23-10-100.2</t>
  </si>
  <si>
    <t>UALHD Dues</t>
  </si>
  <si>
    <t>230-43100-2100.23-10-100.3</t>
  </si>
  <si>
    <t>Naccho Dues</t>
  </si>
  <si>
    <t>230-43100-2100.23-10-100.4</t>
  </si>
  <si>
    <t>UALBOH Dues</t>
  </si>
  <si>
    <t>230-43100-2100.23-10-100.5</t>
  </si>
  <si>
    <t>Sophe Membership</t>
  </si>
  <si>
    <t>230-43100-2100.23-10-100.6</t>
  </si>
  <si>
    <t>UPHA Membership</t>
  </si>
  <si>
    <t>230-43100-2100.23-10-100.7</t>
  </si>
  <si>
    <t>Apha Membership - Journal  Subs</t>
  </si>
  <si>
    <t>230-43100-2100.23-10-100.8</t>
  </si>
  <si>
    <t>Local Entity Registration - Lt. Gov. Office</t>
  </si>
  <si>
    <t>230-43100-2100.23-10-100.9</t>
  </si>
  <si>
    <t>Nalboh Dues</t>
  </si>
  <si>
    <t>230-43100-2100.23-10-109.1</t>
  </si>
  <si>
    <t>230-43100-2100.23-10-109.2</t>
  </si>
  <si>
    <t>NPHIC</t>
  </si>
  <si>
    <t>230-43100-2100.23-10-321.1</t>
  </si>
  <si>
    <t>230-43100-2100.23-10-321.2</t>
  </si>
  <si>
    <t>UEMA Membership</t>
  </si>
  <si>
    <t>230-43100-2200.23-10-100.1</t>
  </si>
  <si>
    <t>230-43100-2310.23-10-100.1</t>
  </si>
  <si>
    <t>230-43100-2310.23-10-109.1</t>
  </si>
  <si>
    <t>230-43100-2310.23-10-132.1</t>
  </si>
  <si>
    <t>230-43100-2310.23-10-323.1</t>
  </si>
  <si>
    <t>230-43100-2310.23-10-324.1</t>
  </si>
  <si>
    <t>230-43100-2310.23-10-341.1</t>
  </si>
  <si>
    <t>230-43100-2400.23-10-100.1</t>
  </si>
  <si>
    <t>230-43100-2400.23-10-109.1</t>
  </si>
  <si>
    <t>Additional Request - PIO: Printing - ongoing Health Dept. communication needs with public.</t>
  </si>
  <si>
    <t>230-43100-2400.23-10-132.1</t>
  </si>
  <si>
    <t>230-43100-2400.23-10-132.2</t>
  </si>
  <si>
    <t>Birth And Death Records Paper</t>
  </si>
  <si>
    <t>230-43100-2400.23-10-321.1</t>
  </si>
  <si>
    <t>230-43100-2400.23-10-323.1</t>
  </si>
  <si>
    <t>230-43100-2410.23-10-100.1</t>
  </si>
  <si>
    <t>230-43100-2410.23-10-100.2</t>
  </si>
  <si>
    <t>230-43100-2410.23-10-132.1</t>
  </si>
  <si>
    <t>230-43100-2410.23-10-132.2</t>
  </si>
  <si>
    <t>Postage Meter Rental - AF</t>
  </si>
  <si>
    <t>230-43100-2410.23-10-132.3</t>
  </si>
  <si>
    <t>Online Order Certificates Mailing</t>
  </si>
  <si>
    <t>230-43100-2410.23-10-321.1</t>
  </si>
  <si>
    <t>230-43100-2490.23-10-100.1</t>
  </si>
  <si>
    <t>230-43100-2490.23-10-132.1</t>
  </si>
  <si>
    <t>230-43100-2500.23-10-100.1</t>
  </si>
  <si>
    <t>Toner Cartridges / Batteries</t>
  </si>
  <si>
    <t>230-43100-2500.23-10-100.2</t>
  </si>
  <si>
    <t>230-43100-2500.23-10-100.3</t>
  </si>
  <si>
    <t>Additional Request - Camera &amp; backdrop for employee photos</t>
  </si>
  <si>
    <t>230-43100-2500.23-10-100.4</t>
  </si>
  <si>
    <t>Additional Request - Lanyards for badges and key cards.  Prevents loss.</t>
  </si>
  <si>
    <t>230-43100-2500.23-10-100.5</t>
  </si>
  <si>
    <t>Additional Request - Admin artwork for walls</t>
  </si>
  <si>
    <t>230-43100-2500.23-10-109.1</t>
  </si>
  <si>
    <t>230-43100-2500.23-10-132.1</t>
  </si>
  <si>
    <t>230-43100-2500.23-10-307.1</t>
  </si>
  <si>
    <t>230-43100-2500.23-10-321.1</t>
  </si>
  <si>
    <t>ASPR / Equip Supplies &amp; Maint</t>
  </si>
  <si>
    <t>230-43100-2500.23-10-321.2</t>
  </si>
  <si>
    <t>230-43100-2500.23-10-323.1</t>
  </si>
  <si>
    <t>Equipment Supplies Maint</t>
  </si>
  <si>
    <t>230-43100-2600.23-10-132.1</t>
  </si>
  <si>
    <t>AF Alarm System</t>
  </si>
  <si>
    <t>230-43100-2600.23-10-132.2</t>
  </si>
  <si>
    <t>AF Janitorial</t>
  </si>
  <si>
    <t>230-43100-2600.23-10-132.3</t>
  </si>
  <si>
    <t>Carpet Cleaning Maintenance Af</t>
  </si>
  <si>
    <t>230-43100-2600.23-10-132.4</t>
  </si>
  <si>
    <t>Pest Control</t>
  </si>
  <si>
    <t>230-43100-2700.23-10-100.1</t>
  </si>
  <si>
    <t>Additional Request - A-frame to inform public within Health &amp; Justice Bldg.</t>
  </si>
  <si>
    <t>230-43100-2700.23-10-132.1</t>
  </si>
  <si>
    <t>Utilities For AF Building</t>
  </si>
  <si>
    <t>230-43100-2800.23-10-100.1</t>
  </si>
  <si>
    <t>Phone &amp; Computer Support</t>
  </si>
  <si>
    <t>230-43100-2800.23-10-109.1</t>
  </si>
  <si>
    <t>Phone - Public Health Preprd Ctr</t>
  </si>
  <si>
    <t>230-43100-2800.23-10-109.2</t>
  </si>
  <si>
    <t>Satellite Phone</t>
  </si>
  <si>
    <t>230-43100-2800.23-10-109.3</t>
  </si>
  <si>
    <t>Telehealth Video Conferencing</t>
  </si>
  <si>
    <t>230-43100-2800.23-10-109.4</t>
  </si>
  <si>
    <t>Line 2 - Google Phone Number</t>
  </si>
  <si>
    <t>230-43100-2800.23-10-109.5</t>
  </si>
  <si>
    <t>Additional Request - PIO: Program called "Line 2."  Dedicated PIO number with voicemail and texting that can be turned over to another staff member.</t>
  </si>
  <si>
    <t>230-43100-2800.23-10-132.1</t>
  </si>
  <si>
    <t>AF Building Phone Charge (8017565859570B) - 25%</t>
  </si>
  <si>
    <t>230-43100-2800.23-10-132.2</t>
  </si>
  <si>
    <t>Payson WMH Utopia Link</t>
  </si>
  <si>
    <t>230-43100-2800.23-10-132.3</t>
  </si>
  <si>
    <t>Payson Centurylink Fax Line</t>
  </si>
  <si>
    <t>230-43100-2800.23-10-321.1</t>
  </si>
  <si>
    <t>Phone - Hospital Coalition Coordinator</t>
  </si>
  <si>
    <t>230-43100-3050.23-10-100.1</t>
  </si>
  <si>
    <t>Canon Advc5255 #Jme22354 Maintenance</t>
  </si>
  <si>
    <t>230-43100-3050.23-10-100.2</t>
  </si>
  <si>
    <t>M-30000 Mailing Machine</t>
  </si>
  <si>
    <t>230-43100-3050.23-10-132.1</t>
  </si>
  <si>
    <t>Canon Ir6555 #Xya00717 Maintenance</t>
  </si>
  <si>
    <t>230-43100-3050.23-10-132.2</t>
  </si>
  <si>
    <t>AF Copier Canon #Ir3235 #Dfw13939 Maintenance</t>
  </si>
  <si>
    <t>230-43100-3050.23-10-132.3</t>
  </si>
  <si>
    <t>Payson Canon Ir4545 #Xvr01951 Maintenance</t>
  </si>
  <si>
    <t>230-43100-3050.23-10-132.4</t>
  </si>
  <si>
    <t>AF In360 Postage Machine Maintenance</t>
  </si>
  <si>
    <t>230-43100-3050.23-10-321.1</t>
  </si>
  <si>
    <t>230-43100-3050.23-10-324.1</t>
  </si>
  <si>
    <t>230-43100-3100.23-10-100.1</t>
  </si>
  <si>
    <t>Website Dev &amp; Maintenance</t>
  </si>
  <si>
    <t>230-43100-3100.23-10-109.1</t>
  </si>
  <si>
    <t>Media Monitoring / 
Meltwater</t>
  </si>
  <si>
    <t>230-43100-3100.23-10-321.2</t>
  </si>
  <si>
    <t>Clinical Advisor HCC Grant</t>
  </si>
  <si>
    <t>230-43100-3300.23-10-100.1</t>
  </si>
  <si>
    <t>UEHA, UPHA, UALBH, Other In State</t>
  </si>
  <si>
    <t>230-43100-3300.23-10-100.2</t>
  </si>
  <si>
    <t>USOPHE Local Training</t>
  </si>
  <si>
    <t>230-43100-3300.23-10-100.3</t>
  </si>
  <si>
    <t>Administrative Professional Workshop</t>
  </si>
  <si>
    <t>230-43100-3300.23-10-109.1</t>
  </si>
  <si>
    <t>UPHA, USOPHE, Other Local Training</t>
  </si>
  <si>
    <t>230-43100-3300.23-10-321.1</t>
  </si>
  <si>
    <t>UEMA, UPHA, USOPHE, Other Local Training</t>
  </si>
  <si>
    <t>230-43100-3400.23-10-100.1</t>
  </si>
  <si>
    <t>APHA/NACCHO/NAMVECC</t>
  </si>
  <si>
    <t>230-43100-3400.23-10-100.3</t>
  </si>
  <si>
    <t>UALHO</t>
  </si>
  <si>
    <t>230-43100-3400.23-10-100.4</t>
  </si>
  <si>
    <t>UEHA</t>
  </si>
  <si>
    <t>230-43100-3400.23-10-100.5</t>
  </si>
  <si>
    <t>Nalboh</t>
  </si>
  <si>
    <t>230-43100-3400.23-10-100.6</t>
  </si>
  <si>
    <t>Local Business Mgrs Mtgs</t>
  </si>
  <si>
    <t>230-43100-3400.23-10-100.7</t>
  </si>
  <si>
    <t>NEHA / APHA</t>
  </si>
  <si>
    <t>230-43100-3400.23-10-100.8</t>
  </si>
  <si>
    <t>Additional Request - GFOA &amp; UGFOA Conference.  Rustin Sweat, UCHD Finance Manager.</t>
  </si>
  <si>
    <t>230-43100-3400.23-10-109.1</t>
  </si>
  <si>
    <t>Public Health Preparedness Training</t>
  </si>
  <si>
    <t>230-43100-3400.23-10-109.3</t>
  </si>
  <si>
    <t>Neha Annual Education Conference</t>
  </si>
  <si>
    <t>230-43100-3400.23-10-109.4</t>
  </si>
  <si>
    <t>Utah PIO Conference</t>
  </si>
  <si>
    <t>230-43100-3400.23-10-109.5</t>
  </si>
  <si>
    <t>LHERC/UDOH</t>
  </si>
  <si>
    <t>230-43100-3400.23-10-321.1</t>
  </si>
  <si>
    <t>Healthcare Coalition Preparedness Conference</t>
  </si>
  <si>
    <t>230-43100-3400.23-10-321.2</t>
  </si>
  <si>
    <t>MRC Annual Conference</t>
  </si>
  <si>
    <t>230-43100-3400.23-10-321.3</t>
  </si>
  <si>
    <t>230-43100-3400.23-10-321.4</t>
  </si>
  <si>
    <t>UEMA Conference</t>
  </si>
  <si>
    <t>230-43100-3400.23-10-321.5</t>
  </si>
  <si>
    <t>U of U PH &amp; Disasters Conference</t>
  </si>
  <si>
    <t>230-43100-3400.23-10-321.6</t>
  </si>
  <si>
    <t>Foundations of Emergency Management</t>
  </si>
  <si>
    <t>230-43100-3400.23-10-321.7</t>
  </si>
  <si>
    <t>Framework for Healthcare Emergency Management</t>
  </si>
  <si>
    <t>230-43100-3400.23-10-321.8</t>
  </si>
  <si>
    <t>Healthcare Coalition Response Leadership Course</t>
  </si>
  <si>
    <t>230-43100-4800.23-10-100.1</t>
  </si>
  <si>
    <t>Professional Licensing</t>
  </si>
  <si>
    <t>230-43100-4800.23-10-100.10</t>
  </si>
  <si>
    <t>Health Dept Year-End Employee Recognition</t>
  </si>
  <si>
    <t>230-43100-4800.23-10-100.11</t>
  </si>
  <si>
    <t>Recognition Committee</t>
  </si>
  <si>
    <t>230-43100-4800.23-10-100.12</t>
  </si>
  <si>
    <t>Additional Request - Employee Recognition - New Health Dept. recognition performance goal (HR engagement survey)</t>
  </si>
  <si>
    <t>230-43100-4800.23-10-100.13</t>
  </si>
  <si>
    <t>Additional Request - Appreciation gifts (Julie's committee. $18/employee.)</t>
  </si>
  <si>
    <t>230-43100-4800.23-10-100.14</t>
  </si>
  <si>
    <t>Additional Request - Board of Health Recognition plaques &amp; nameplates</t>
  </si>
  <si>
    <t>230-43100-4800.23-10-100.15</t>
  </si>
  <si>
    <t>15</t>
  </si>
  <si>
    <t>Additional Request - Board of Health Appreciation/Gifts</t>
  </si>
  <si>
    <t>230-43100-4800.23-10-100.2</t>
  </si>
  <si>
    <t>230-43100-4800.23-10-100.3</t>
  </si>
  <si>
    <t>230-43100-4800.23-10-100.4</t>
  </si>
  <si>
    <t>230-43100-4800.23-10-100.5</t>
  </si>
  <si>
    <t>Friend Of Public Health Award</t>
  </si>
  <si>
    <t>230-43100-4800.23-10-100.6</t>
  </si>
  <si>
    <t>Board Of Health Recognition (Plaques, Gifts, Etc)</t>
  </si>
  <si>
    <t>230-43100-4800.23-10-100.7</t>
  </si>
  <si>
    <t>Community Partnership Food &amp; Meals</t>
  </si>
  <si>
    <t>230-43100-4800.23-10-100.8</t>
  </si>
  <si>
    <t>Local Entity Registration - Lt. Gov</t>
  </si>
  <si>
    <t>230-43100-4800.23-10-100.9</t>
  </si>
  <si>
    <t>Retirement</t>
  </si>
  <si>
    <t>230-43100-4800.23-10-109.1</t>
  </si>
  <si>
    <t>230-43100-4800.23-10-109.2</t>
  </si>
  <si>
    <t>230-43100-4800.23-10-132.1</t>
  </si>
  <si>
    <t>230-43100-4800.23-10-132.2</t>
  </si>
  <si>
    <t>Notary Testing And Supplies</t>
  </si>
  <si>
    <t>230-43100-4800.23-10-132.3</t>
  </si>
  <si>
    <t>Regional Meeting Refreshments</t>
  </si>
  <si>
    <t>230-43100-4800.23-10-307.1</t>
  </si>
  <si>
    <t>230-43100-4800.23-10-321.1</t>
  </si>
  <si>
    <t>230-43100-4800.23-10-321.2</t>
  </si>
  <si>
    <t>230-43100-4800.23-10-323.1</t>
  </si>
  <si>
    <t>Special Dept. Supplies</t>
  </si>
  <si>
    <t>230-43100-4850.23-10-109.1</t>
  </si>
  <si>
    <t>Adobe Creative Cloud Software</t>
  </si>
  <si>
    <t>230-43100-4850.23-10-109.2</t>
  </si>
  <si>
    <t>Microsoft Power BI</t>
  </si>
  <si>
    <t>230-43100-4850.23-10-109.3</t>
  </si>
  <si>
    <t>Piktochart</t>
  </si>
  <si>
    <t>230-43100-4850.23-10-109.4</t>
  </si>
  <si>
    <t>Canva</t>
  </si>
  <si>
    <t>230-43100-4850.23-10-109.5</t>
  </si>
  <si>
    <t>Additional Request - PIO: Archive Social. Archiving of social media posts, including metadata.  Essential during a GRAMA request pertaining to social media. Total estimated cost due to going over archive limit is 4,800 annually; increasing by 2,400 here.  If the SO and/or Attorney's office will agree to share an unlimited archiving Premium Plan, then the shared cost would be 4,788 (9,588/2) each annually, or 3,196 (9588/3) each annnually.</t>
  </si>
  <si>
    <t>230-43100-4850.23-10-109.6</t>
  </si>
  <si>
    <t>Additional Request - PIO: Digital Signage (E-Display).  Communicating during mass vaccinations &amp; promote UCHD services (5 kiosks, 7 wall mounted monitors).</t>
  </si>
  <si>
    <t>230-43100-4850.23-10-109.7</t>
  </si>
  <si>
    <t>Additional Request - PIO: Adobe Cloud Pro.  (2) Licenses @ 800.00 each.</t>
  </si>
  <si>
    <t>230-43100-4850.23-10-109.8</t>
  </si>
  <si>
    <t>Additional Request - PIO: Piktochart.  This is being moved from Health promotion (230-43130-2100 / 23-22-100 #5).</t>
  </si>
  <si>
    <t>230-43100-4850.23-10-109.9</t>
  </si>
  <si>
    <t>Hootsuite</t>
  </si>
  <si>
    <t>230-43100-4870.23-10-132.1</t>
  </si>
  <si>
    <t>Rent At AF Health Building</t>
  </si>
  <si>
    <t>230-43100-4870.23-10-132.2</t>
  </si>
  <si>
    <t>Rent At Payson WMH Bldg</t>
  </si>
  <si>
    <t>230-43100-5610.23-10-109.1</t>
  </si>
  <si>
    <t>230-43100-5610.23-10-321.1</t>
  </si>
  <si>
    <t>230-43100-5630.23-10-132.1</t>
  </si>
  <si>
    <t>230-43100-5630.23-10-132.2</t>
  </si>
  <si>
    <t>Building Security/Keys for new employees</t>
  </si>
  <si>
    <t>230-43100-5630.23-10-700.1</t>
  </si>
  <si>
    <t>230-43100-5640.23-10-132.1</t>
  </si>
  <si>
    <t>230-43100-5640.23-10-132.2</t>
  </si>
  <si>
    <t>230-43100-5640.23-10-700.1</t>
  </si>
  <si>
    <t>230-43100-5640.23-10-700.2</t>
  </si>
  <si>
    <t>230-43100-5640.23-10-700.3</t>
  </si>
  <si>
    <t>230-43100-5640.23-10-700.5</t>
  </si>
  <si>
    <t>230-43100-5670.23-10-100.1</t>
  </si>
  <si>
    <t>230-43100-5670.23-10-100.2</t>
  </si>
  <si>
    <t>Programming</t>
  </si>
  <si>
    <t>230-43100-5670.23-10-100.3</t>
  </si>
  <si>
    <t>230-43100-5670.23-10-100.4</t>
  </si>
  <si>
    <t>Additional Request - Full purchase on computers past replacement to begin the process of recapitilization</t>
  </si>
  <si>
    <t>230-43100-5670.23-10-100.5</t>
  </si>
  <si>
    <t>Additional Request - Paperless System - Assessment to prepare project needs for IT or private vendor.  (Nursing immunization encounter records)</t>
  </si>
  <si>
    <t>230-43100-5670.23-10-100.6</t>
  </si>
  <si>
    <t>230-43100-5670.23-10-100.7</t>
  </si>
  <si>
    <t>Additional Request - 4 year Scheduled Computer Replacement - Future computer capitalization amount provided by IT</t>
  </si>
  <si>
    <t>230-43100-5670.23-10-109.1</t>
  </si>
  <si>
    <t>intragov/information systems</t>
  </si>
  <si>
    <t>230-43100-5670.23-10-132.1</t>
  </si>
  <si>
    <t>230-43100-5670.23-10-132.2</t>
  </si>
  <si>
    <t>230-43100-5670.23-10-132.3</t>
  </si>
  <si>
    <t>230-43100-5670.23-10-132.4</t>
  </si>
  <si>
    <t>230-43100-5670.23-10-191.2</t>
  </si>
  <si>
    <t>230-43100-5670.23-10-191.3</t>
  </si>
  <si>
    <t>230-43100-5670.23-10-191.4</t>
  </si>
  <si>
    <t>Equipment - New Computer/Monitors For Finance Manger</t>
  </si>
  <si>
    <t>230-43100-5670.23-10-191.5</t>
  </si>
  <si>
    <t>Equipment - Replacement Upgrades</t>
  </si>
  <si>
    <t>230-43100-5670.23-10-700.1</t>
  </si>
  <si>
    <t>230-43100-5670.23-10-700.2</t>
  </si>
  <si>
    <t>230-43100-5670.23-10-700.3</t>
  </si>
  <si>
    <t>230-43100-5670.23-10-700.4</t>
  </si>
  <si>
    <t>HCC Laptop Computer -ASPR Healthcare Coalition</t>
  </si>
  <si>
    <t>230-43100-5680.23-10-100.1</t>
  </si>
  <si>
    <t>230-43100-6200.23-10-100.1</t>
  </si>
  <si>
    <t>230-43100-6200.23-10-191.1</t>
  </si>
  <si>
    <t>230-43100-6200.23-10-324.1</t>
  </si>
  <si>
    <t>230-43100-7410.23-10-100.1</t>
  </si>
  <si>
    <t>Generators</t>
  </si>
  <si>
    <t>230-43100-7420.23-10-100.1</t>
  </si>
  <si>
    <t>Additional Request - Locking shelf to hold pcard binders to improve and safeguard employee access.</t>
  </si>
  <si>
    <t>230-43100-7420.23-10-109.1</t>
  </si>
  <si>
    <t>Equipment &lt;$5000</t>
  </si>
  <si>
    <t>230-43100-7420.23-10-132.1</t>
  </si>
  <si>
    <t>Additional Request - VR: Cash register replacement (to replace 20 year old cash register)</t>
  </si>
  <si>
    <t>230-43100-9200.23-10-100.1</t>
  </si>
  <si>
    <t>Restricted Appropriations (Grant)</t>
  </si>
  <si>
    <t>230-43100-9200.23-10-100.2</t>
  </si>
  <si>
    <t>Donations</t>
  </si>
  <si>
    <t>230-43100-9200.23-10-100.3</t>
  </si>
  <si>
    <t>230-43100-9500.23-10-100.1</t>
  </si>
  <si>
    <t>Community Health Connect Contract</t>
  </si>
  <si>
    <t>230-43100-9500.23-10-109.1</t>
  </si>
  <si>
    <t>230-43110-1100.23-11-100.1</t>
  </si>
  <si>
    <t>43110-Environmental Health</t>
  </si>
  <si>
    <t>230-43110-1100.23-11-100.2</t>
  </si>
  <si>
    <t>23-11-100-Environmental Hlth / Adm</t>
  </si>
  <si>
    <t>Additional Request - Promote an Enviromental Health Scientist II to a Program Manager (details in staffing plan change)</t>
  </si>
  <si>
    <t>230-43110-1100.23-11-100.3</t>
  </si>
  <si>
    <t>Additional Request - Promote Alexander Lance from an EHS I to an EHS II (details in staffing plan change)</t>
  </si>
  <si>
    <t>230-43110-1100.23-11-100.4</t>
  </si>
  <si>
    <t>Additional Request - Promote Riley Peterson from an EH Tech to an EHS ( (details in staffing plan change)</t>
  </si>
  <si>
    <t>230-43110-1100.23-11-100.5</t>
  </si>
  <si>
    <t>Additional Request - Promote Hannah Manning from an EH Tech to an EHS ( (details in staffing plan change)</t>
  </si>
  <si>
    <t>230-43110-1100.23-11-100.6</t>
  </si>
  <si>
    <t>Additional Request - Upgrade Environmental Health Scientist I to II</t>
  </si>
  <si>
    <t>230-43110-1200.23-11-100.1</t>
  </si>
  <si>
    <t>230-43110-1200.23-11-100.2</t>
  </si>
  <si>
    <t>Time Limited Wages</t>
  </si>
  <si>
    <t>230-43110-1200.23-11-100.3</t>
  </si>
  <si>
    <t>Additional Request - Raised pay rate from $11.50 to $ 15.00 per hour in 2021. This increase will ensure adequate funds for part-time employees in 2022.</t>
  </si>
  <si>
    <t>230-43110-1200.23-11-177.1</t>
  </si>
  <si>
    <t>230-43110-1200.23-11-222.1</t>
  </si>
  <si>
    <t>230-43110-1200.23-11-322.1</t>
  </si>
  <si>
    <t>230-43110-1200.23-11-341.1</t>
  </si>
  <si>
    <t>23-11-341 - COVID-19 PPPHEA</t>
  </si>
  <si>
    <t>230-43110-1300.23-11-100.1</t>
  </si>
  <si>
    <t>230-43110-1310.23-11-100.1</t>
  </si>
  <si>
    <t>230-43110-1420.23-11-100.1</t>
  </si>
  <si>
    <t>230-43110-2100.23-11-100.1</t>
  </si>
  <si>
    <t>230-43110-2100.23-11-100.2</t>
  </si>
  <si>
    <t>Ueha</t>
  </si>
  <si>
    <t>230-43110-2100.23-11-100.3</t>
  </si>
  <si>
    <t>UOWA</t>
  </si>
  <si>
    <t>230-43110-2100.23-11-100.4</t>
  </si>
  <si>
    <t>Neha</t>
  </si>
  <si>
    <t>230-43110-2100.23-11-126.1</t>
  </si>
  <si>
    <t>230-43110-2100.23-11-177.1</t>
  </si>
  <si>
    <t>Mitchell Manual</t>
  </si>
  <si>
    <t>230-43110-2100.23-11-177.2</t>
  </si>
  <si>
    <t>Motor Manual</t>
  </si>
  <si>
    <t>230-43110-2100.23-11-177.3</t>
  </si>
  <si>
    <t>Ccar</t>
  </si>
  <si>
    <t>230-43110-2100.23-11-177.4</t>
  </si>
  <si>
    <t>Swana Mebership</t>
  </si>
  <si>
    <t>230-43110-2200.23-11-100.1</t>
  </si>
  <si>
    <t>230-43110-2200.23-11-177.1</t>
  </si>
  <si>
    <t>230-43110-2310.23-11-100.1</t>
  </si>
  <si>
    <t>230-43110-2310.23-11-100.2</t>
  </si>
  <si>
    <t>Additional Request - Mileage Reimbursement, new employee</t>
  </si>
  <si>
    <t>230-43110-2310.23-11-109.1</t>
  </si>
  <si>
    <t>23-11-109 - PHP-All Hazards Planning</t>
  </si>
  <si>
    <t>230-43110-2310.23-11-121.1</t>
  </si>
  <si>
    <t>23-11-121 - Air Pollution</t>
  </si>
  <si>
    <t>230-43110-2310.23-11-122.1</t>
  </si>
  <si>
    <t>230-43110-2310.23-11-123.1</t>
  </si>
  <si>
    <t>23-11-123 - Hazardous Toxic Wastes</t>
  </si>
  <si>
    <t>230-43110-2310.23-11-124.1</t>
  </si>
  <si>
    <t>230-43110-2310.23-11-125.1</t>
  </si>
  <si>
    <t>23-11-125 - Solid Waste</t>
  </si>
  <si>
    <t>230-43110-2310.23-11-126.1</t>
  </si>
  <si>
    <t>230-43110-2310.23-11-138.1</t>
  </si>
  <si>
    <t>23-11-138 - School Facility</t>
  </si>
  <si>
    <t>230-43110-2310.23-11-145.1</t>
  </si>
  <si>
    <t>23-11-145 - Recreation Water Testing</t>
  </si>
  <si>
    <t>230-43110-2310.23-11-153.1</t>
  </si>
  <si>
    <t>23-11-153 - Used Oil</t>
  </si>
  <si>
    <t>230-43110-2310.23-11-159.1</t>
  </si>
  <si>
    <t>230-43110-2310.23-11-160.1</t>
  </si>
  <si>
    <t>230-43110-2310.23-11-160.2</t>
  </si>
  <si>
    <t>Other Transportation, Parking</t>
  </si>
  <si>
    <t>230-43110-2310.23-11-162.1</t>
  </si>
  <si>
    <t>230-43110-2310.23-11-163.1</t>
  </si>
  <si>
    <t>230-43110-2310.23-11-164.1</t>
  </si>
  <si>
    <t>230-43110-2310.23-11-165.1</t>
  </si>
  <si>
    <t>230-43110-2310.23-11-166.1</t>
  </si>
  <si>
    <t>23-11-166 - Nuisance Complaint</t>
  </si>
  <si>
    <t>230-43110-2310.23-11-171.1</t>
  </si>
  <si>
    <t>230-43110-2310.23-11-177.1</t>
  </si>
  <si>
    <t>230-43110-2310.23-11-222.1</t>
  </si>
  <si>
    <t>230-43110-2310.23-11-224.1</t>
  </si>
  <si>
    <t>23-11-224 - Environmental Task Force</t>
  </si>
  <si>
    <t>230-43110-2310.23-11-225.1</t>
  </si>
  <si>
    <t>230-43110-2310.23-11-227.1</t>
  </si>
  <si>
    <t>230-43110-2310.23-11-278.1</t>
  </si>
  <si>
    <t>23-11-278 - Lead Abatement</t>
  </si>
  <si>
    <t>230-43110-2310.23-11-321.1</t>
  </si>
  <si>
    <t>23-11-321 - ASPR Medical Surge</t>
  </si>
  <si>
    <t>230-43110-2310.23-11-322.1</t>
  </si>
  <si>
    <t>230-43110-2310.23-11-324.1</t>
  </si>
  <si>
    <t>23-11-324 - State/Local Mrc Contract</t>
  </si>
  <si>
    <t>230-43110-2310.23-11-341.1</t>
  </si>
  <si>
    <t>230-43110-2400.23-11-100.1</t>
  </si>
  <si>
    <t>Office Supplies Provo</t>
  </si>
  <si>
    <t>230-43110-2400.23-11-100.2</t>
  </si>
  <si>
    <t>Office Supplies Af</t>
  </si>
  <si>
    <t>230-43110-2400.23-11-100.3</t>
  </si>
  <si>
    <t>Additional Request - Office supplies back to previously approved budget number for 2021</t>
  </si>
  <si>
    <t>230-43110-2400.23-11-177.1</t>
  </si>
  <si>
    <t>230-43110-2400.23-11-222.1</t>
  </si>
  <si>
    <t>Food - Card Supplies (Paper Stock)</t>
  </si>
  <si>
    <t>230-43110-2400.23-11-322.1</t>
  </si>
  <si>
    <t>Pools - Office Supplies</t>
  </si>
  <si>
    <t>230-43110-2410.23-11-100.1</t>
  </si>
  <si>
    <t>230-43110-2410.23-11-100.2</t>
  </si>
  <si>
    <t>230-43110-2410.23-11-100.3</t>
  </si>
  <si>
    <t>Additional Request - Increased postage rate.</t>
  </si>
  <si>
    <t>230-43110-2410.23-11-177.1</t>
  </si>
  <si>
    <t>230-43110-2410.23-11-199.1</t>
  </si>
  <si>
    <t>23-11-199 - Radon</t>
  </si>
  <si>
    <t>230-43110-2490.23-11-100.1</t>
  </si>
  <si>
    <t>230-43110-2490.23-11-177.1</t>
  </si>
  <si>
    <t>230-43110-2500.23-11-100.1</t>
  </si>
  <si>
    <t>230-43110-2500.23-11-100.2</t>
  </si>
  <si>
    <t>Equip Supplies &amp; Maint Af</t>
  </si>
  <si>
    <t>230-43110-2500.23-11-177.1</t>
  </si>
  <si>
    <t>230-43110-2500.23-11-177.2</t>
  </si>
  <si>
    <t>Vehicle Maintenance &amp; Repairs</t>
  </si>
  <si>
    <t>230-43110-2500.23-11-177.3</t>
  </si>
  <si>
    <t>Span Gas</t>
  </si>
  <si>
    <t>230-43110-2500.23-11-177.4</t>
  </si>
  <si>
    <t>Additional Request - Increased cost to obtain span gas.</t>
  </si>
  <si>
    <t>230-43110-2500.23-11-199.1</t>
  </si>
  <si>
    <t>Radon Equipment Supplies &amp; Maintenance</t>
  </si>
  <si>
    <t>230-43110-2500.23-11-222.1</t>
  </si>
  <si>
    <t>Food - Card Supplies (Ribbons, Etc)</t>
  </si>
  <si>
    <t>230-43110-2600.23-11-100.1</t>
  </si>
  <si>
    <t>230-43110-2600.23-11-100.2</t>
  </si>
  <si>
    <t>230-43110-2600.23-11-100.3</t>
  </si>
  <si>
    <t>230-43110-2600.23-11-100.4</t>
  </si>
  <si>
    <t>230-43110-2700.23-11-100.1</t>
  </si>
  <si>
    <t>230-43110-2800.23-11-100.1</t>
  </si>
  <si>
    <t>Phone - Env Health</t>
  </si>
  <si>
    <t>230-43110-2800.23-11-100.2</t>
  </si>
  <si>
    <t>230-43110-2800.23-11-109.1</t>
  </si>
  <si>
    <t>230-43110-2800.23-11-177.1</t>
  </si>
  <si>
    <t>Phone - Emissions</t>
  </si>
  <si>
    <t>230-43110-3050.23-11-100.1</t>
  </si>
  <si>
    <t>Canon #Wxe08786 Copier Maintenance</t>
  </si>
  <si>
    <t>230-43110-3050.23-11-100.2</t>
  </si>
  <si>
    <t>HP color laser jet enterprise M553 and HP laser jet enterprise M607</t>
  </si>
  <si>
    <t>230-43110-3050.23-11-100.3</t>
  </si>
  <si>
    <t>AF Copier Ir3235 #Dfw13939 Maintenance</t>
  </si>
  <si>
    <t>230-43110-3050.23-11-100.4</t>
  </si>
  <si>
    <t>AF In360 Postage Machine Serial #CA1919237989</t>
  </si>
  <si>
    <t>230-43110-3050.23-11-177.1</t>
  </si>
  <si>
    <t>Canon Iradvc5540 #Wxe08634 Maintenance</t>
  </si>
  <si>
    <t>230-43110-3100.23-11-100.1</t>
  </si>
  <si>
    <t>230-43110-3100.23-11-177.1</t>
  </si>
  <si>
    <t>230-43110-3100.23-11-322.1</t>
  </si>
  <si>
    <t>Lab Testing Pool Samples</t>
  </si>
  <si>
    <t>230-43110-3300.23-11-100.1</t>
  </si>
  <si>
    <t>Ueha (Wasatch Front)</t>
  </si>
  <si>
    <t>230-43110-3300.23-11-126.1</t>
  </si>
  <si>
    <t>UOWA Conf</t>
  </si>
  <si>
    <t>230-43110-3300.23-11-126.2</t>
  </si>
  <si>
    <t>UOWA Workshops</t>
  </si>
  <si>
    <t>230-43110-3300.23-11-177.2</t>
  </si>
  <si>
    <t>Train The Trainer</t>
  </si>
  <si>
    <t>230-43110-3300.23-11-177.3</t>
  </si>
  <si>
    <t>Ase Certification</t>
  </si>
  <si>
    <t>230-43110-3300.23-11-199.1</t>
  </si>
  <si>
    <t>Radon Local Education</t>
  </si>
  <si>
    <t>230-43110-3300.23-11-222.1</t>
  </si>
  <si>
    <t>Food Safety Manager Training</t>
  </si>
  <si>
    <t>230-43110-3300.23-11-222.2</t>
  </si>
  <si>
    <t>HACCP Training</t>
  </si>
  <si>
    <t>230-43110-3300.23-11-322.1</t>
  </si>
  <si>
    <t>Pool CPO Course</t>
  </si>
  <si>
    <t>230-43110-3400.23-11-100.1</t>
  </si>
  <si>
    <t>230-43110-3400.23-11-100.2</t>
  </si>
  <si>
    <t>CLEHA</t>
  </si>
  <si>
    <t>230-43110-3400.23-11-100.3</t>
  </si>
  <si>
    <t>Additional Request - Required CLEHA travel, restore back to previous funding level.</t>
  </si>
  <si>
    <t>230-43110-3400.23-11-126.1</t>
  </si>
  <si>
    <t>Level 3 Certification</t>
  </si>
  <si>
    <t>230-43110-3400.23-11-126.2</t>
  </si>
  <si>
    <t>Uowa Conf</t>
  </si>
  <si>
    <t>230-43110-3400.23-11-164.1</t>
  </si>
  <si>
    <t>Body Art Conference</t>
  </si>
  <si>
    <t>230-43110-3400.23-11-177.1</t>
  </si>
  <si>
    <t>I/M Solutions</t>
  </si>
  <si>
    <t>230-43110-3400.23-11-177.2</t>
  </si>
  <si>
    <t>230-43110-3400.23-11-177.3</t>
  </si>
  <si>
    <t>Swana Training</t>
  </si>
  <si>
    <t>230-43110-3400.23-11-222.1</t>
  </si>
  <si>
    <t>Fda Regional Conference - Fda To Reimburse</t>
  </si>
  <si>
    <t>230-43110-4800.23-11-100.1</t>
  </si>
  <si>
    <t>Special Dept Supplies (Provo Office)</t>
  </si>
  <si>
    <t>230-43110-4800.23-11-100.2</t>
  </si>
  <si>
    <t>230-43110-4800.23-11-100.3</t>
  </si>
  <si>
    <t>230-43110-4800.23-11-100.4</t>
  </si>
  <si>
    <t>Special Dept Supplies (AF Office)</t>
  </si>
  <si>
    <t>230-43110-4800.23-11-100.5</t>
  </si>
  <si>
    <t>230-43110-4800.23-11-126.1</t>
  </si>
  <si>
    <t>Wastewater PPE And Supplies</t>
  </si>
  <si>
    <t>230-43110-4800.23-11-126.2</t>
  </si>
  <si>
    <t>Rec. Water Sample Disposal</t>
  </si>
  <si>
    <t>230-43110-4800.23-11-160.1</t>
  </si>
  <si>
    <t>PPE &amp; Equipment</t>
  </si>
  <si>
    <t>230-43110-4800.23-11-160.2</t>
  </si>
  <si>
    <t>Additional Request - Special Department supplies increase for PPE.</t>
  </si>
  <si>
    <t>230-43110-4800.23-11-171.1</t>
  </si>
  <si>
    <t>Hhw Event Equipment And Supplies</t>
  </si>
  <si>
    <t>230-43110-4800.23-11-177.1</t>
  </si>
  <si>
    <t>Special Dept Supplies (Emissions)</t>
  </si>
  <si>
    <t>230-43110-4800.23-11-177.2</t>
  </si>
  <si>
    <t>Testing Undercover Audit</t>
  </si>
  <si>
    <t>230-43110-4800.23-11-177.3</t>
  </si>
  <si>
    <t>230-43110-4800.23-11-177.4</t>
  </si>
  <si>
    <t>230-43110-4800.23-11-177.5</t>
  </si>
  <si>
    <t>Additional Request - Air Quality Diesel Vehicle to fulfill new diesel ordinance testing requirements.</t>
  </si>
  <si>
    <t>230-43110-4800.23-11-199.1</t>
  </si>
  <si>
    <t>Radon Kits / Program Supplies</t>
  </si>
  <si>
    <t>230-43110-4800.23-11-222.1</t>
  </si>
  <si>
    <t>Food - Special Dept Supplies</t>
  </si>
  <si>
    <t>230-43110-4800.23-11-222.2</t>
  </si>
  <si>
    <t>Additional Request - Special Department supplies increase.</t>
  </si>
  <si>
    <t>230-43110-4800.23-11-307.1</t>
  </si>
  <si>
    <t>23-11-307 - Coronavirus</t>
  </si>
  <si>
    <t>230-43110-4800.23-11-322.1</t>
  </si>
  <si>
    <t>Special Dept Supplies (Pools)</t>
  </si>
  <si>
    <t>230-43110-4850.23-11-100.1</t>
  </si>
  <si>
    <t>Database Monthly Usage &amp; Support Fee</t>
  </si>
  <si>
    <t>230-43110-4850.23-11-100.2</t>
  </si>
  <si>
    <t>Database Development</t>
  </si>
  <si>
    <t>230-43110-4850.23-11-100.3</t>
  </si>
  <si>
    <t>Additional Request - Increased Paragon cost of updated contract.</t>
  </si>
  <si>
    <t>230-43110-4850.23-11-100.4</t>
  </si>
  <si>
    <t>230-43110-4850.23-11-177.1</t>
  </si>
  <si>
    <t>All Data Software Updates</t>
  </si>
  <si>
    <t>230-43110-4850.23-11-177.2</t>
  </si>
  <si>
    <t>Identifix (I/M Software)</t>
  </si>
  <si>
    <t>230-43110-4850.23-11-177.3</t>
  </si>
  <si>
    <t>Autel Diagnostics</t>
  </si>
  <si>
    <t>230-43110-4850.23-11-177.5</t>
  </si>
  <si>
    <t>230-43110-4870.23-11-100.1</t>
  </si>
  <si>
    <t>230-43110-5610.23-11-177.1</t>
  </si>
  <si>
    <t>230-43110-5610.23-11-177.2</t>
  </si>
  <si>
    <t>Chevy Tahoe 2011 Purchase</t>
  </si>
  <si>
    <t>230-43110-5610.23-11-177.3</t>
  </si>
  <si>
    <t>Additional Request - Undercover vehicle maintainance.</t>
  </si>
  <si>
    <t>230-43110-5630.23-11-100.1</t>
  </si>
  <si>
    <t>230-43110-5630.23-11-100.2</t>
  </si>
  <si>
    <t>230-43110-5630.23-11-177.1</t>
  </si>
  <si>
    <t>230-43110-5640.23-11-100.1</t>
  </si>
  <si>
    <t>230-43110-5640.23-11-100.2</t>
  </si>
  <si>
    <t>230-43110-5640.23-11-177.1</t>
  </si>
  <si>
    <t>230-43110-5640.23-11-177.2</t>
  </si>
  <si>
    <t>230-43110-5670.23-11-100.1</t>
  </si>
  <si>
    <t>230-43110-5670.23-11-100.2</t>
  </si>
  <si>
    <t>230-43110-5670.23-11-100.4</t>
  </si>
  <si>
    <t>X360 Laptop Replacements</t>
  </si>
  <si>
    <t>230-43110-5670.23-11-177.1</t>
  </si>
  <si>
    <t>230-43110-5670.23-11-177.2</t>
  </si>
  <si>
    <t>230-43110-5670.23-11-177.4</t>
  </si>
  <si>
    <t>230-43110-5680.23-11-100.1</t>
  </si>
  <si>
    <t>230-43110-6200.23-11-100.1</t>
  </si>
  <si>
    <t>Shredding Services</t>
  </si>
  <si>
    <t>230-43110-6200.23-11-100.2</t>
  </si>
  <si>
    <t>230-43110-7410.23-11-177.1</t>
  </si>
  <si>
    <t>Undercover Vehicle</t>
  </si>
  <si>
    <t>230-43110-7410.23-11-177.2</t>
  </si>
  <si>
    <t>Additional Request - Increased cost for undercover vehicle</t>
  </si>
  <si>
    <t>230-43110-7420.23-11-100.1</t>
  </si>
  <si>
    <t>Paper Shredder</t>
  </si>
  <si>
    <t>230-43110-7420.23-11-100.2</t>
  </si>
  <si>
    <t>Cash Register</t>
  </si>
  <si>
    <t>230-43110-7420.23-11-100.3</t>
  </si>
  <si>
    <t>230-43110-7420.23-11-177.1</t>
  </si>
  <si>
    <t>230-43110-7420.23-11-177.2</t>
  </si>
  <si>
    <t>Diagnostic Tablet</t>
  </si>
  <si>
    <t>230-43110-7420.23-11-177.3</t>
  </si>
  <si>
    <t>230-43110-9500.23-11-171.1</t>
  </si>
  <si>
    <t>HHW North Pointe Solid Waste SSD Contribution</t>
  </si>
  <si>
    <t>230-43110-9500.23-11-171.3</t>
  </si>
  <si>
    <t>Hhw Suvswd Contribution</t>
  </si>
  <si>
    <t>230-43110-9500.23-11-177.1</t>
  </si>
  <si>
    <t>Weber St Univ Vehicle Emissions Centralized Database</t>
  </si>
  <si>
    <t>230-43120-1100.23-12-100.1</t>
  </si>
  <si>
    <t>43120-Community Health Services</t>
  </si>
  <si>
    <t>230-43120-1100.23-12-100.10</t>
  </si>
  <si>
    <t>Additional Request - Promote a PHN II to a Nurse Supervisor - Wellness Clinic  512-E to 513-E (avg)</t>
  </si>
  <si>
    <t>230-43120-1100.23-12-100.11</t>
  </si>
  <si>
    <t>Additional Request - Promote a PHN II to a Nurse Supervisor - COVID - Epidemiology</t>
  </si>
  <si>
    <t>230-43120-1100.23-12-100.12</t>
  </si>
  <si>
    <t>Additional Request - Promote a PHN II to a Nurse Supervisor - Immunizations</t>
  </si>
  <si>
    <t>230-43120-1100.23-12-100.2</t>
  </si>
  <si>
    <t>Additional Request - New position: FT Sr. Billing Specialist (includes new phone &amp; new computer)</t>
  </si>
  <si>
    <t>230-43120-1100.23-12-100.3</t>
  </si>
  <si>
    <t>Additional Request - Promote Juncal Tortosa from CA II to Sr. Clinical Assistant (Wellness Clinic) 502-J to 503-J</t>
  </si>
  <si>
    <t>230-43120-1100.23-12-100.4</t>
  </si>
  <si>
    <t>Additional Request - Laura Nelson promote from a Health Educator I to a Health Educator II  (Wellness Clinic) 22.25/hr to 23.86/hr</t>
  </si>
  <si>
    <t>230-43120-1100.23-12-100.5</t>
  </si>
  <si>
    <t>Additional Request - Sharla Fewkes promote from PHN I to PHN II (Epidemiology)  511-B to 512-A  (COVID nurse)</t>
  </si>
  <si>
    <t>230-43120-1100.23-12-100.6</t>
  </si>
  <si>
    <t>Additional Request - Shanna Antle promote from PHN I to PHN II (Epidemiology) 511-E to 512-D  (COVID nurse)</t>
  </si>
  <si>
    <t>230-43120-1100.23-12-100.7</t>
  </si>
  <si>
    <t>Additional Request - McKenna Fewkes promote from PHN I to PHN II  (Epidemiology)  511-B to 512-A (COVID nurse)</t>
  </si>
  <si>
    <t>230-43120-1100.23-12-100.8</t>
  </si>
  <si>
    <t>Additional Request - Promote Landon Ross from CA II to Sr. CA (Welcome Baby Programs)  502-G to 503-G (avg)</t>
  </si>
  <si>
    <t>230-43120-1100.23-12-100.9</t>
  </si>
  <si>
    <t>Additional Request - Promote a PHN II to Nurse Supervisor - STI - Epidemiology Program  512-E to 513-E (avg)</t>
  </si>
  <si>
    <t>230-43120-1100.23-12-116.1</t>
  </si>
  <si>
    <t>23-12-116-Immunizations</t>
  </si>
  <si>
    <t>230-43120-1100.23-12-118.1</t>
  </si>
  <si>
    <t>230-43120-1100.23-12-170.1</t>
  </si>
  <si>
    <t>23-12-170-Be Wise Lifestyle Intervention</t>
  </si>
  <si>
    <t>230-43120-1100.23-12-239.1</t>
  </si>
  <si>
    <t>23-12-239 - Dream/DCP COVID Response</t>
  </si>
  <si>
    <t>230-43120-1110.23-12-100.1</t>
  </si>
  <si>
    <t>230-43120-1110.23-12-239.1</t>
  </si>
  <si>
    <t>230-43120-1200.23-12-100.1</t>
  </si>
  <si>
    <t>230-43120-1200.23-12-105.1</t>
  </si>
  <si>
    <t>23-12-105 - School Based Immunization</t>
  </si>
  <si>
    <t>230-43120-1200.23-12-112.1</t>
  </si>
  <si>
    <t>230-43120-1200.23-12-116.1</t>
  </si>
  <si>
    <t>230-43120-1200.23-12-118.1</t>
  </si>
  <si>
    <t>23-12-118 - School Health</t>
  </si>
  <si>
    <t>230-43120-1200.23-12-120.1</t>
  </si>
  <si>
    <t>230-43120-1200.23-12-127.1</t>
  </si>
  <si>
    <t>230-43120-1200.23-12-133.1</t>
  </si>
  <si>
    <t>230-43120-1200.23-12-140.1</t>
  </si>
  <si>
    <t>23-12-140 - UCAN Promotion</t>
  </si>
  <si>
    <t>230-43120-1200.23-12-143.1</t>
  </si>
  <si>
    <t>230-43120-1200.23-12-147.1</t>
  </si>
  <si>
    <t>230-43120-1200.23-12-169.1</t>
  </si>
  <si>
    <t>230-43120-1200.23-12-170.1</t>
  </si>
  <si>
    <t>230-43120-1200.23-12-180.1</t>
  </si>
  <si>
    <t>230-43120-1200.23-12-182.1</t>
  </si>
  <si>
    <t>230-43120-1200.23-12-188.1</t>
  </si>
  <si>
    <t>230-43120-1200.23-12-195.1</t>
  </si>
  <si>
    <t>230-43120-1200.23-12-211.1</t>
  </si>
  <si>
    <t>230-43120-1200.23-12-216.1</t>
  </si>
  <si>
    <t>230-43120-1200.23-12-334.1</t>
  </si>
  <si>
    <t>230-43120-1200.23-12-712.1</t>
  </si>
  <si>
    <t>23-12-712 - COVID Sick Nursing</t>
  </si>
  <si>
    <t>230-43120-1300.23-12-100.1</t>
  </si>
  <si>
    <t>230-43120-1300.23-12-100.2</t>
  </si>
  <si>
    <t>230-43120-1300.23-12-100.3</t>
  </si>
  <si>
    <t>230-43120-1300.23-12-100.4</t>
  </si>
  <si>
    <t>230-43120-1300.23-12-116.1</t>
  </si>
  <si>
    <t>230-43120-1300.23-12-118.1</t>
  </si>
  <si>
    <t>230-43120-1300.23-12-239.1</t>
  </si>
  <si>
    <t>230-43120-1300.23-12-301.1</t>
  </si>
  <si>
    <t>23-12-301 - PHP-EPI (B) &amp; Investigation</t>
  </si>
  <si>
    <t>Employee Benefits</t>
  </si>
  <si>
    <t>230-43120-1310.23-12-100.1</t>
  </si>
  <si>
    <t>230-43120-1420.23-12-100.1</t>
  </si>
  <si>
    <t>230-43120-2100.23-12-100.1</t>
  </si>
  <si>
    <t>Adm - Books, Subscriptions, Memberships</t>
  </si>
  <si>
    <t>230-43120-2100.23-12-100.2</t>
  </si>
  <si>
    <t>230-43120-2100.23-12-100.3</t>
  </si>
  <si>
    <t>APHA Membership</t>
  </si>
  <si>
    <t>230-43120-2100.23-12-100.4</t>
  </si>
  <si>
    <t>Nurse Practitioner Memberships, Certifications</t>
  </si>
  <si>
    <t>230-43120-2100.23-12-107.1</t>
  </si>
  <si>
    <t>23-12-107-Child Health</t>
  </si>
  <si>
    <t>230-43120-2100.23-12-107.2</t>
  </si>
  <si>
    <t>230-43120-2100.23-12-107.3</t>
  </si>
  <si>
    <t>23-12-107 - Child Health</t>
  </si>
  <si>
    <t>230-43120-2100.23-12-112.1</t>
  </si>
  <si>
    <t>Women Clinic - Books, Subscriptions, Memberships</t>
  </si>
  <si>
    <t>230-43120-2100.23-12-113.1</t>
  </si>
  <si>
    <t>Cancer Promotion - Books, Subscriptions, Memberships</t>
  </si>
  <si>
    <t>230-43120-2100.23-12-116.1</t>
  </si>
  <si>
    <t>Immunizations - Books, Subscriptions, Memberships</t>
  </si>
  <si>
    <t>230-43120-2100.23-12-117.1</t>
  </si>
  <si>
    <t>Success By Six - Books, Subscriptions, Memberships</t>
  </si>
  <si>
    <t>230-43120-2100.23-12-117.2</t>
  </si>
  <si>
    <t>PAT - Parent Educator Renewal Fee</t>
  </si>
  <si>
    <t>230-43120-2100.23-12-118.1</t>
  </si>
  <si>
    <t>School - Books, Subscriptions, Memberships</t>
  </si>
  <si>
    <t>230-43120-2100.23-12-127.1</t>
  </si>
  <si>
    <t>Books, Subscrip &amp; Memberships</t>
  </si>
  <si>
    <t>230-43120-2100.23-12-127.10</t>
  </si>
  <si>
    <t>230-43120-2100.23-12-127.11</t>
  </si>
  <si>
    <t>PAT - Affiliation (membership) fee for Utah County</t>
  </si>
  <si>
    <t>230-43120-2100.23-12-127.2</t>
  </si>
  <si>
    <t>UAIMH Memberships</t>
  </si>
  <si>
    <t>230-43120-2100.23-12-129.1</t>
  </si>
  <si>
    <t>23-12-129 - Epidemiology</t>
  </si>
  <si>
    <t>EPI - Books, Subscriptions, Memberships</t>
  </si>
  <si>
    <t>230-43120-2100.23-12-133.1</t>
  </si>
  <si>
    <t>Chec - Books, Subscriptions, Memberships</t>
  </si>
  <si>
    <t>230-43120-2100.23-12-173.1</t>
  </si>
  <si>
    <t>Child Health - Books, Subscriptions</t>
  </si>
  <si>
    <t>230-43120-2100.23-12-334.1</t>
  </si>
  <si>
    <t>Travax</t>
  </si>
  <si>
    <t>230-43120-2200.23-12-100.1</t>
  </si>
  <si>
    <t>230-43120-2200.23-12-170.1</t>
  </si>
  <si>
    <t>Banner Wellness Clinic</t>
  </si>
  <si>
    <t>230-43120-2200.23-12-180.1</t>
  </si>
  <si>
    <t>Immunization Media Campaign</t>
  </si>
  <si>
    <t>230-43120-2310.23-12-100.1</t>
  </si>
  <si>
    <t>230-43120-2310.23-12-100.2</t>
  </si>
  <si>
    <t>230-43120-2310.23-12-100.3</t>
  </si>
  <si>
    <t>Van Rental</t>
  </si>
  <si>
    <t>230-43120-2310.23-12-105.1</t>
  </si>
  <si>
    <t>230-43120-2310.23-12-109.1</t>
  </si>
  <si>
    <t>23-12-109 - PHP-All Hazards Planning</t>
  </si>
  <si>
    <t>230-43120-2310.23-12-110.1</t>
  </si>
  <si>
    <t>230-43120-2310.23-12-116.1</t>
  </si>
  <si>
    <t>230-43120-2310.23-12-117.1</t>
  </si>
  <si>
    <t>230-43120-2310.23-12-118.1</t>
  </si>
  <si>
    <t>230-43120-2310.23-12-119.1</t>
  </si>
  <si>
    <t>230-43120-2310.23-12-120.1</t>
  </si>
  <si>
    <t>230-43120-2310.23-12-127.1</t>
  </si>
  <si>
    <t>230-43120-2310.23-12-129.1</t>
  </si>
  <si>
    <t>230-43120-2310.23-12-140.1</t>
  </si>
  <si>
    <t>230-43120-2310.23-12-143.1</t>
  </si>
  <si>
    <t>230-43120-2310.23-12-147.1</t>
  </si>
  <si>
    <t>230-43120-2310.23-12-169.1</t>
  </si>
  <si>
    <t>230-43120-2310.23-12-170.1</t>
  </si>
  <si>
    <t>230-43120-2310.23-12-173.1</t>
  </si>
  <si>
    <t>230-43120-2310.23-12-185.1</t>
  </si>
  <si>
    <t>230-43120-2310.23-12-216.1</t>
  </si>
  <si>
    <t>230-43120-2310.23-12-239.1</t>
  </si>
  <si>
    <t>230-43120-2310.23-12-301.1</t>
  </si>
  <si>
    <t>230-43120-2310.23-12-334.1</t>
  </si>
  <si>
    <t>230-43120-2400.23-12-100.1</t>
  </si>
  <si>
    <t>Adm - Office Supplies &amp; Printing</t>
  </si>
  <si>
    <t>230-43120-2400.23-12-107.1</t>
  </si>
  <si>
    <t>230-43120-2400.23-12-112.1</t>
  </si>
  <si>
    <t>Family Planning - Office Supplies &amp; Printing</t>
  </si>
  <si>
    <t>230-43120-2400.23-12-113.1</t>
  </si>
  <si>
    <t>Cancer Promotion - Office Supplies &amp; Printing</t>
  </si>
  <si>
    <t>230-43120-2400.23-12-116.1</t>
  </si>
  <si>
    <t>Immunizations - Office Supplies &amp; Printing</t>
  </si>
  <si>
    <t>230-43120-2400.23-12-117.1</t>
  </si>
  <si>
    <t>DCFS - Office Supplies &amp; Printing</t>
  </si>
  <si>
    <t>230-43120-2400.23-12-118.1</t>
  </si>
  <si>
    <t>School - Office Supplies &amp; Printing</t>
  </si>
  <si>
    <t>230-43120-2400.23-12-119.1</t>
  </si>
  <si>
    <t>STD Basic - Office Supplies &amp; Printing</t>
  </si>
  <si>
    <t>230-43120-2400.23-12-120.1</t>
  </si>
  <si>
    <t>TB - Office Supplies &amp; Printing</t>
  </si>
  <si>
    <t>230-43120-2400.23-12-127.1</t>
  </si>
  <si>
    <t>230-43120-2400.23-12-127.2</t>
  </si>
  <si>
    <t>Printing And Copying</t>
  </si>
  <si>
    <t>230-43120-2400.23-12-133.1</t>
  </si>
  <si>
    <t>Chec - Office Supplies &amp; Printing</t>
  </si>
  <si>
    <t>230-43120-2400.23-12-140.1</t>
  </si>
  <si>
    <t>Cancer (UCCP) - Office Supplies &amp; Printing</t>
  </si>
  <si>
    <t>230-43120-2400.23-12-143.1</t>
  </si>
  <si>
    <t>Medicaid HV - Office Supplies &amp; Printing</t>
  </si>
  <si>
    <t>230-43120-2400.23-12-143.2</t>
  </si>
  <si>
    <t>KBH Printing</t>
  </si>
  <si>
    <t>230-43120-2400.23-12-148.1</t>
  </si>
  <si>
    <t>23-12-148-Skin Cancer Prevention</t>
  </si>
  <si>
    <t>230-43120-2400.23-12-169.1</t>
  </si>
  <si>
    <t>BYB - Office Supplies &amp; Printing</t>
  </si>
  <si>
    <t>230-43120-2400.23-12-169.2</t>
  </si>
  <si>
    <t>230-43120-2400.23-12-170.1</t>
  </si>
  <si>
    <t>230-43120-2400.23-12-173.1</t>
  </si>
  <si>
    <t>P-5 Office Supplies &amp; Printing</t>
  </si>
  <si>
    <t>230-43120-2400.23-12-173.2</t>
  </si>
  <si>
    <t>230-43120-2400.23-12-173.3</t>
  </si>
  <si>
    <t>Child Health - Office Supplies &amp; Printing</t>
  </si>
  <si>
    <t>230-43120-2400.23-12-180.1</t>
  </si>
  <si>
    <t>VFC Office Supplies &amp; Printing</t>
  </si>
  <si>
    <t>230-43120-2400.23-12-188.1</t>
  </si>
  <si>
    <t>Immigration - Office Supplies &amp; Printing</t>
  </si>
  <si>
    <t>230-43120-2400.23-12-211.1</t>
  </si>
  <si>
    <t>Adult Health Clinic - Office Supplies &amp; Printing</t>
  </si>
  <si>
    <t>230-43120-2400.23-12-216.1</t>
  </si>
  <si>
    <t>230-43120-2400.23-12-233.1</t>
  </si>
  <si>
    <t>Well Child  Clinic Office Supplies And Printing</t>
  </si>
  <si>
    <t>230-43120-2400.23-12-334.1</t>
  </si>
  <si>
    <t>Office Supplies - Immunizations (Private)</t>
  </si>
  <si>
    <t>230-43120-2400.23-12-334.2</t>
  </si>
  <si>
    <t>Printing</t>
  </si>
  <si>
    <t>230-43120-2400.23-12-342.1</t>
  </si>
  <si>
    <t>COVID Outreach</t>
  </si>
  <si>
    <t>230-43120-2410.23-12-100.1</t>
  </si>
  <si>
    <t>230-43120-2410.23-12-100.2</t>
  </si>
  <si>
    <t>230-43120-2410.23-12-100.3</t>
  </si>
  <si>
    <t>Postage Meter Rental AF Clinic</t>
  </si>
  <si>
    <t>230-43120-2410.23-12-127.1</t>
  </si>
  <si>
    <t>230-43120-2410.23-12-334.1</t>
  </si>
  <si>
    <t>230-43120-2490.23-12-110.1</t>
  </si>
  <si>
    <t>230-43120-2490.23-12-334.1</t>
  </si>
  <si>
    <t>230-43120-2500.23-12-100.1</t>
  </si>
  <si>
    <t>Adm - Equip Supplies &amp; Maint</t>
  </si>
  <si>
    <t>230-43120-2500.23-12-116.1</t>
  </si>
  <si>
    <t>IMM - Equip Supplies &amp; Maintenance</t>
  </si>
  <si>
    <t>230-43120-2500.23-12-120.1</t>
  </si>
  <si>
    <t>TB - Equip Supplies &amp; Maintenance</t>
  </si>
  <si>
    <t>230-43120-2500.23-12-127.1</t>
  </si>
  <si>
    <t>PAT Equipment Supplies And Maint</t>
  </si>
  <si>
    <t>230-43120-2500.23-12-140.1</t>
  </si>
  <si>
    <t>UCAN - Equipment Supplies &amp; Maintenance</t>
  </si>
  <si>
    <t>230-43120-2500.23-12-143.1</t>
  </si>
  <si>
    <t>TCM - Equipment Supplies &amp; Maintenance</t>
  </si>
  <si>
    <t>230-43120-2500.23-12-170.1</t>
  </si>
  <si>
    <t>Bewise Equipment Supplies &amp; Maintenance</t>
  </si>
  <si>
    <t>230-43120-2500.23-12-173.1</t>
  </si>
  <si>
    <t>P-5 / Equipment Supplies &amp; Maintenance</t>
  </si>
  <si>
    <t>230-43120-2500.23-12-180.1</t>
  </si>
  <si>
    <t>VFC Equipment Supplies &amp; Maintenance</t>
  </si>
  <si>
    <t>230-43120-2500.23-12-334.1</t>
  </si>
  <si>
    <t>IMM Equipment Supplies &amp; Maintenance</t>
  </si>
  <si>
    <t>230-43120-2600.23-12-100.1</t>
  </si>
  <si>
    <t>230-43120-2600.23-12-100.2</t>
  </si>
  <si>
    <t>230-43120-2600.23-12-100.3</t>
  </si>
  <si>
    <t>230-43120-2600.23-12-100.4</t>
  </si>
  <si>
    <t>230-43120-2600.23-12-100.5</t>
  </si>
  <si>
    <t>Provo Alarm (Fridge)</t>
  </si>
  <si>
    <t>230-43120-2600.23-12-100.6</t>
  </si>
  <si>
    <t>AF Alarm (Fridge)</t>
  </si>
  <si>
    <t>230-43120-2600.23-12-100.7</t>
  </si>
  <si>
    <t>Payson Alarm (Fridge)</t>
  </si>
  <si>
    <t>230-43120-2600.23-12-116.1</t>
  </si>
  <si>
    <t>230-43120-2600.23-12-334.1</t>
  </si>
  <si>
    <t>Vaccine Monitoring Supplies</t>
  </si>
  <si>
    <t>230-43120-2700.23-12-100.1</t>
  </si>
  <si>
    <t>Utilities For AF Buidling</t>
  </si>
  <si>
    <t>230-43120-2800.23-12-100.1</t>
  </si>
  <si>
    <t>Cell Phone - Nursing</t>
  </si>
  <si>
    <t>230-43120-2800.23-12-100.2</t>
  </si>
  <si>
    <t>AF Building Phone Charge (8017565859570B) - 50%</t>
  </si>
  <si>
    <t>230-43120-2800.23-12-100.3</t>
  </si>
  <si>
    <t>Utopia Link</t>
  </si>
  <si>
    <t>230-43120-2800.23-12-100.4</t>
  </si>
  <si>
    <t>Payson Century Link Fax Line</t>
  </si>
  <si>
    <t>230-43120-2800.23-12-107.1</t>
  </si>
  <si>
    <t>230-43120-2800.23-12-109.1</t>
  </si>
  <si>
    <t>Cell Phone Allowance</t>
  </si>
  <si>
    <t>230-43120-2800.23-12-117.1</t>
  </si>
  <si>
    <t>Cell Phone Service</t>
  </si>
  <si>
    <t>230-43120-2800.23-12-118.1</t>
  </si>
  <si>
    <t>230-43120-2800.23-12-127.1</t>
  </si>
  <si>
    <t>Telephone &amp; Communications</t>
  </si>
  <si>
    <t>230-43120-2800.23-12-142.1</t>
  </si>
  <si>
    <t>23-12-142-Public Health/Child Health</t>
  </si>
  <si>
    <t>230-43120-2800.23-12-143.1</t>
  </si>
  <si>
    <t>230-43120-2800.23-12-147.1</t>
  </si>
  <si>
    <t>230-43120-2800.23-12-173.1</t>
  </si>
  <si>
    <t>230-43120-2800.23-12-334.1</t>
  </si>
  <si>
    <t>230-43120-3050.23-12-100.1</t>
  </si>
  <si>
    <t>230-43120-3050.23-12-100.2</t>
  </si>
  <si>
    <t>Admin Les Olson (all printer maintenance agreements)</t>
  </si>
  <si>
    <t>230-43120-3050.23-12-100.3</t>
  </si>
  <si>
    <t>230-43120-3050.23-12-100.4</t>
  </si>
  <si>
    <t>230-43120-3050.23-12-100.5</t>
  </si>
  <si>
    <t>230-43120-3050.23-12-100.6</t>
  </si>
  <si>
    <t>230-43120-3050.23-12-100.7</t>
  </si>
  <si>
    <t>230-43120-3050.23-12-100.8</t>
  </si>
  <si>
    <t>230-43120-3050.23-12-100.9</t>
  </si>
  <si>
    <t>AF In360 Postage Machine Serial #Ca1919237989</t>
  </si>
  <si>
    <t>230-43120-3100.23-12-100.1</t>
  </si>
  <si>
    <t>Language Translation Services</t>
  </si>
  <si>
    <t>230-43120-3100.23-12-100.2</t>
  </si>
  <si>
    <t>Medical Director Contract - Department Restricted</t>
  </si>
  <si>
    <t>230-43120-3100.23-12-100.3</t>
  </si>
  <si>
    <t>Back Up Medical Director Contract</t>
  </si>
  <si>
    <t>230-43120-3100.23-12-116.1</t>
  </si>
  <si>
    <t>Language Interpretation</t>
  </si>
  <si>
    <t>230-43120-3100.23-12-119.1</t>
  </si>
  <si>
    <t>Lab Services</t>
  </si>
  <si>
    <t>230-43120-3100.23-12-120.1</t>
  </si>
  <si>
    <t>Lab Test / Xray</t>
  </si>
  <si>
    <t>230-43120-3100.23-12-120.2</t>
  </si>
  <si>
    <t>Quantiferon Blood Testing</t>
  </si>
  <si>
    <t>230-43120-3100.23-12-127.1</t>
  </si>
  <si>
    <t>Prof &amp; Tech Services</t>
  </si>
  <si>
    <t>230-43120-3100.23-12-140.1</t>
  </si>
  <si>
    <t>Cancer - Pap Tests</t>
  </si>
  <si>
    <t>230-43120-3100.23-12-143.1</t>
  </si>
  <si>
    <t>Admin Fee To Medicaid</t>
  </si>
  <si>
    <t>230-43120-3100.23-12-188.1</t>
  </si>
  <si>
    <t>Immigration Services</t>
  </si>
  <si>
    <t>230-43120-3100.23-12-188.2</t>
  </si>
  <si>
    <t>Medical Director-Immigration Hourly Rate</t>
  </si>
  <si>
    <t>230-43120-3100.23-12-195.1</t>
  </si>
  <si>
    <t>Blood Work For Outside Lab</t>
  </si>
  <si>
    <t>230-43120-3100.23-12-195.2</t>
  </si>
  <si>
    <t>Blood Test/Milk Donors</t>
  </si>
  <si>
    <t>230-43120-3100.23-12-221.1</t>
  </si>
  <si>
    <t>230-43120-3100.23-12-233.1</t>
  </si>
  <si>
    <t>Medtox (Lead Screenings)</t>
  </si>
  <si>
    <t>230-43120-3100.23-12-308.1</t>
  </si>
  <si>
    <t>23-12-308-Cares</t>
  </si>
  <si>
    <t>230-43120-3300.23-12-100.2</t>
  </si>
  <si>
    <t>CPR Training (Including Cards)</t>
  </si>
  <si>
    <t>230-43120-3300.23-12-100.3</t>
  </si>
  <si>
    <t>Medical Director CME Training Reimbursements</t>
  </si>
  <si>
    <t>230-43120-3300.23-12-100.4</t>
  </si>
  <si>
    <t>Utah CDC Pink Book Course</t>
  </si>
  <si>
    <t>230-43120-3300.23-12-100.5</t>
  </si>
  <si>
    <t>HIPAA Compliance Training</t>
  </si>
  <si>
    <t>230-43120-3300.23-12-100.6</t>
  </si>
  <si>
    <t>Preparedness Summit</t>
  </si>
  <si>
    <t>230-43120-3300.23-12-107.2</t>
  </si>
  <si>
    <t>230-43120-3300.23-12-107.3</t>
  </si>
  <si>
    <t>230-43120-3300.23-12-113.1</t>
  </si>
  <si>
    <t>Cancer Conference</t>
  </si>
  <si>
    <t>230-43120-3300.23-12-116.1</t>
  </si>
  <si>
    <t>Annual Immunization Conference</t>
  </si>
  <si>
    <t>230-43120-3300.23-12-116.2</t>
  </si>
  <si>
    <t>230-43120-3300.23-12-117.2</t>
  </si>
  <si>
    <t>Local Conferences (Autism, Etc)</t>
  </si>
  <si>
    <t>230-43120-3300.23-12-118.1</t>
  </si>
  <si>
    <t>SN Conferences/Training</t>
  </si>
  <si>
    <t>230-43120-3300.23-12-118.2</t>
  </si>
  <si>
    <t>230-43120-3300.23-12-118.3</t>
  </si>
  <si>
    <t>Conference On Addiction</t>
  </si>
  <si>
    <t>230-43120-3300.23-12-118.4</t>
  </si>
  <si>
    <t>NASN Online Conference</t>
  </si>
  <si>
    <t>230-43120-3300.23-12-120.1</t>
  </si>
  <si>
    <t>TB Education</t>
  </si>
  <si>
    <t>230-43120-3300.23-12-127.1</t>
  </si>
  <si>
    <t>Pat-Required Education &amp; Training</t>
  </si>
  <si>
    <t>230-43120-3300.23-12-127.2</t>
  </si>
  <si>
    <t>UAIMH Conference</t>
  </si>
  <si>
    <t>230-43120-3300.23-12-129.1</t>
  </si>
  <si>
    <t>EPI Training</t>
  </si>
  <si>
    <t>230-43120-3300.23-12-140.1</t>
  </si>
  <si>
    <t>UCAN Promotion Local Training</t>
  </si>
  <si>
    <t>230-43120-3300.23-12-143.1</t>
  </si>
  <si>
    <t>ASQ-3 Employee Training</t>
  </si>
  <si>
    <t>230-43120-3300.23-12-143.2</t>
  </si>
  <si>
    <t>IBP Seminar/Conference</t>
  </si>
  <si>
    <t>230-43120-3300.23-12-170.1</t>
  </si>
  <si>
    <t>Wisewoman Core Coach Training</t>
  </si>
  <si>
    <t>230-43120-3300.23-12-170.2</t>
  </si>
  <si>
    <t>Motivational Interviewing Training</t>
  </si>
  <si>
    <t>230-43120-3300.23-12-173.1</t>
  </si>
  <si>
    <t>Ending Domestic Violence Conf</t>
  </si>
  <si>
    <t>230-43120-3300.23-12-173.2</t>
  </si>
  <si>
    <t>230-43120-3400.23-12-100.1</t>
  </si>
  <si>
    <t>Nursing Directors Meetings</t>
  </si>
  <si>
    <t>230-43120-3400.23-12-100.2</t>
  </si>
  <si>
    <t>APHA Conference</t>
  </si>
  <si>
    <t>230-43120-3400.23-12-100.3</t>
  </si>
  <si>
    <t>Bureau Director Conferences</t>
  </si>
  <si>
    <t>230-43120-3400.23-12-100.4</t>
  </si>
  <si>
    <t>Dr Flinders Medical Update Conferences</t>
  </si>
  <si>
    <t>230-43120-3400.23-12-118.1</t>
  </si>
  <si>
    <t>NAT School Nurse Conference</t>
  </si>
  <si>
    <t>230-43120-3400.23-12-120.1</t>
  </si>
  <si>
    <t>TB Conference</t>
  </si>
  <si>
    <t>230-43120-3400.23-12-127.1</t>
  </si>
  <si>
    <t>Training For PAT Program</t>
  </si>
  <si>
    <t>230-43120-3400.23-12-215.1</t>
  </si>
  <si>
    <t>23-12-215-Elc Wnv/Zika &amp; Arboviral</t>
  </si>
  <si>
    <t>230-43120-4510.23-12-100.1</t>
  </si>
  <si>
    <t>Liquid Nitrogen</t>
  </si>
  <si>
    <t>230-43120-4510.23-12-100.3</t>
  </si>
  <si>
    <t>CPR Supplies</t>
  </si>
  <si>
    <t>230-43120-4510.23-12-100.4</t>
  </si>
  <si>
    <t>Additional Request - Portable small ultra-sound machine to find veins that are difficult to see for blood draws ($1190 + shipping)</t>
  </si>
  <si>
    <t>230-43120-4510.23-12-107.1</t>
  </si>
  <si>
    <t>230-43120-4510.23-12-112.1</t>
  </si>
  <si>
    <t>Birth Control Meds</t>
  </si>
  <si>
    <t>230-43120-4510.23-12-112.2</t>
  </si>
  <si>
    <t>Family Planning - Medical Supplies</t>
  </si>
  <si>
    <t>230-43120-4510.23-12-116.1</t>
  </si>
  <si>
    <t>Clinic Supplies</t>
  </si>
  <si>
    <t>230-43120-4510.23-12-118.1</t>
  </si>
  <si>
    <t>School - Medical Supplies</t>
  </si>
  <si>
    <t>230-43120-4510.23-12-119.1</t>
  </si>
  <si>
    <t>STI Meds</t>
  </si>
  <si>
    <t>230-43120-4510.23-12-119.2</t>
  </si>
  <si>
    <t>STI - Medical Supplies</t>
  </si>
  <si>
    <t>230-43120-4510.23-12-120.1</t>
  </si>
  <si>
    <t>TB - Medical Supplies</t>
  </si>
  <si>
    <t>230-43120-4510.23-12-120.2</t>
  </si>
  <si>
    <t>TB Meds</t>
  </si>
  <si>
    <t>230-43120-4510.23-12-143.1</t>
  </si>
  <si>
    <t>Medicaid HV - Medical Supplies</t>
  </si>
  <si>
    <t>230-43120-4510.23-12-170.1</t>
  </si>
  <si>
    <t>Be Wise Screening Supplies</t>
  </si>
  <si>
    <t>230-43120-4510.23-12-173.1</t>
  </si>
  <si>
    <t>Child Health - Medical Supplies</t>
  </si>
  <si>
    <t>230-43120-4510.23-12-182.1</t>
  </si>
  <si>
    <t>CDC Cancer Screening Supplies (40-64)</t>
  </si>
  <si>
    <t>230-43120-4510.23-12-184.1</t>
  </si>
  <si>
    <t>HIV - Medical Supplies</t>
  </si>
  <si>
    <t>230-43120-4510.23-12-188.1</t>
  </si>
  <si>
    <t>Immigration - Medical Supplies</t>
  </si>
  <si>
    <t>230-43120-4510.23-12-195.1</t>
  </si>
  <si>
    <t>Lab / Bloodwork - Medical Supplies</t>
  </si>
  <si>
    <t>230-43120-4510.23-12-211.1</t>
  </si>
  <si>
    <t>Clinc Supplies Adult Exams</t>
  </si>
  <si>
    <t>230-43120-4510.23-12-216.1</t>
  </si>
  <si>
    <t>Flu - Clinic Supplies</t>
  </si>
  <si>
    <t>230-43120-4510.23-12-216.2</t>
  </si>
  <si>
    <t>Vaccines</t>
  </si>
  <si>
    <t>230-43120-4510.23-12-233.1</t>
  </si>
  <si>
    <t>Well Child Clinic Supplies</t>
  </si>
  <si>
    <t>230-43120-4510.23-12-308.1</t>
  </si>
  <si>
    <t>230-43120-4510.23-12-334.1</t>
  </si>
  <si>
    <t>Clinic Supplies-Private Vaccines</t>
  </si>
  <si>
    <t>230-43120-4510.23-12-334.2</t>
  </si>
  <si>
    <t>Vaccines-Private</t>
  </si>
  <si>
    <t>230-43120-4800.23-12-100.1</t>
  </si>
  <si>
    <t>Adm - Special Dept Supplies</t>
  </si>
  <si>
    <t>230-43120-4800.23-12-100.2</t>
  </si>
  <si>
    <t>230-43120-4800.23-12-100.3</t>
  </si>
  <si>
    <t>LPN / RN Licenses Fees</t>
  </si>
  <si>
    <t>230-43120-4800.23-12-100.4</t>
  </si>
  <si>
    <t>CLIA Waiver renewal is $180 every two years</t>
  </si>
  <si>
    <t>230-43120-4800.23-12-100.5</t>
  </si>
  <si>
    <t>Medical Director Licensing Reimbursement Costs</t>
  </si>
  <si>
    <t>230-43120-4800.23-12-100.6</t>
  </si>
  <si>
    <t>230-43120-4800.23-12-100.7</t>
  </si>
  <si>
    <t>230-43120-4800.23-12-100.8</t>
  </si>
  <si>
    <t>CHES Recertification Fees</t>
  </si>
  <si>
    <t>230-43120-4800.23-12-109.1</t>
  </si>
  <si>
    <t>Emergency Supplies</t>
  </si>
  <si>
    <t>230-43120-4800.23-12-112.1</t>
  </si>
  <si>
    <t>230-43120-4800.23-12-113.1</t>
  </si>
  <si>
    <t>Cancer Promotion - Special Dept Supplies</t>
  </si>
  <si>
    <t>230-43120-4800.23-12-113.2</t>
  </si>
  <si>
    <t>230-43120-4800.23-12-116.1</t>
  </si>
  <si>
    <t>Immunizations - Special Dept Supplies</t>
  </si>
  <si>
    <t>230-43120-4800.23-12-117.1</t>
  </si>
  <si>
    <t>DCFS - Special Dept Supplies</t>
  </si>
  <si>
    <t>230-43120-4800.23-12-117.2</t>
  </si>
  <si>
    <t>DCFS - Incentives</t>
  </si>
  <si>
    <t>230-43120-4800.23-12-117.3</t>
  </si>
  <si>
    <t>DCFS - Food &amp; Meals</t>
  </si>
  <si>
    <t>230-43120-4800.23-12-118.1</t>
  </si>
  <si>
    <t>230-43120-4800.23-12-118.2</t>
  </si>
  <si>
    <t>Food For Retreat / Inservices</t>
  </si>
  <si>
    <t>230-43120-4800.23-12-119.1</t>
  </si>
  <si>
    <t>STD - Special Dept Supplies</t>
  </si>
  <si>
    <t>230-43120-4800.23-12-119.2</t>
  </si>
  <si>
    <t>STD - Client Food &amp; Meals</t>
  </si>
  <si>
    <t>230-43120-4800.23-12-119.3</t>
  </si>
  <si>
    <t>STD - Client Incentives</t>
  </si>
  <si>
    <t>230-43120-4800.23-12-120.1</t>
  </si>
  <si>
    <t>230-43120-4800.23-12-127.1</t>
  </si>
  <si>
    <t>Special Dept Supp</t>
  </si>
  <si>
    <t>230-43120-4800.23-12-127.2</t>
  </si>
  <si>
    <t>230-43120-4800.23-12-133.1</t>
  </si>
  <si>
    <t>CHEC - Special Dept Supplies</t>
  </si>
  <si>
    <t>230-43120-4800.23-12-133.2</t>
  </si>
  <si>
    <t>23-12-133-Chec</t>
  </si>
  <si>
    <t>230-43120-4800.23-12-140.1</t>
  </si>
  <si>
    <t>UCCP Cancer (40-49)</t>
  </si>
  <si>
    <t>230-43120-4800.23-12-143.1</t>
  </si>
  <si>
    <t>Medicaid HV - Special Dept Supplies</t>
  </si>
  <si>
    <t>230-43120-4800.23-12-169.1</t>
  </si>
  <si>
    <t>BYB - Special Dept Supplies</t>
  </si>
  <si>
    <t>230-43120-4800.23-12-169.3</t>
  </si>
  <si>
    <t>BYB - Client Incentives</t>
  </si>
  <si>
    <t>230-43120-4800.23-12-170.1</t>
  </si>
  <si>
    <t>230-43120-4800.23-12-170.2</t>
  </si>
  <si>
    <t>230-43120-4800.23-12-170.3</t>
  </si>
  <si>
    <t>Client Incentives</t>
  </si>
  <si>
    <t>230-43120-4800.23-12-173.1</t>
  </si>
  <si>
    <t>P-5 / Special Dept Supplies</t>
  </si>
  <si>
    <t>230-43120-4800.23-12-173.2</t>
  </si>
  <si>
    <t>P-5 / Client Books</t>
  </si>
  <si>
    <t>230-43120-4800.23-12-173.3</t>
  </si>
  <si>
    <t>P-5 / Welcome Baby Name Registration</t>
  </si>
  <si>
    <t>230-43120-4800.23-12-195.1</t>
  </si>
  <si>
    <t>Lab Services Special Dept Supplies</t>
  </si>
  <si>
    <t>230-43120-4800.23-12-216.1</t>
  </si>
  <si>
    <t>Flu / Supplies For Fainters After Shots</t>
  </si>
  <si>
    <t>230-43120-4800.23-12-334.1</t>
  </si>
  <si>
    <t>230-43120-4800.23-12-334.3</t>
  </si>
  <si>
    <t>Yellow Fever Cards</t>
  </si>
  <si>
    <t>230-43120-4800.23-12-334.4</t>
  </si>
  <si>
    <t>Privacy Tinting Immunization Windows</t>
  </si>
  <si>
    <t>230-43120-4850.23-12-100.1</t>
  </si>
  <si>
    <t>E-Clinical Works</t>
  </si>
  <si>
    <t>230-43120-4850.23-12-100.2</t>
  </si>
  <si>
    <t>Esolutions Claim &amp; Eligibility</t>
  </si>
  <si>
    <t>230-43120-4850.23-12-100.3</t>
  </si>
  <si>
    <t>eCW Software Request Charges</t>
  </si>
  <si>
    <t>230-43120-4850.23-12-100.4</t>
  </si>
  <si>
    <t>Other Software</t>
  </si>
  <si>
    <t>230-43120-4850.23-12-127.2</t>
  </si>
  <si>
    <t>Software To Support Parents As Teachers</t>
  </si>
  <si>
    <t>230-43120-4850.23-12-334.1</t>
  </si>
  <si>
    <t>Scanner Software For Ecw</t>
  </si>
  <si>
    <t>230-43120-4850.23-12-334.2</t>
  </si>
  <si>
    <t>Adobe Pro For Billing Misc</t>
  </si>
  <si>
    <t>230-43120-4870.23-12-100.1</t>
  </si>
  <si>
    <t>230-43120-4870.23-12-100.2</t>
  </si>
  <si>
    <t>230-43120-5100.23-12-100.1</t>
  </si>
  <si>
    <t>Medical Director Liability Insurance Reimbursement</t>
  </si>
  <si>
    <t>230-43120-5100.23-12-100.2</t>
  </si>
  <si>
    <t>Back Up Medical Director Liability Insurance Reimbursement</t>
  </si>
  <si>
    <t>230-43120-5610.23-12-334.1</t>
  </si>
  <si>
    <t>230-43120-5630.23-12-100.1</t>
  </si>
  <si>
    <t>230-43120-5630.23-12-100.2</t>
  </si>
  <si>
    <t>230-43120-5640.23-12-100.1</t>
  </si>
  <si>
    <t>Telephone And Fax Lease</t>
  </si>
  <si>
    <t>230-43120-5640.23-12-100.2</t>
  </si>
  <si>
    <t>230-43120-5640.23-12-100.3</t>
  </si>
  <si>
    <t>230-43120-5670.23-12-100.1</t>
  </si>
  <si>
    <t>230-43120-5670.23-12-100.2</t>
  </si>
  <si>
    <t>230-43120-5670.23-12-100.3</t>
  </si>
  <si>
    <t>230-43120-5670.23-12-100.4</t>
  </si>
  <si>
    <t>Additional Request - 3 -new laptops and monthly IT support (half-support for PT)for 2 CHWs and 1 clinic room (all for Cancer program)</t>
  </si>
  <si>
    <t>230-43120-5670.23-12-100.5</t>
  </si>
  <si>
    <t>230-43120-5670.23-12-127.1</t>
  </si>
  <si>
    <t>23-12-127-Pat/Miechv</t>
  </si>
  <si>
    <t>230-43120-5680.23-12-100.1</t>
  </si>
  <si>
    <t>230-43120-6200.23-12-100.1</t>
  </si>
  <si>
    <t>New Employee/Background Etc</t>
  </si>
  <si>
    <t>230-43120-6200.23-12-100.2</t>
  </si>
  <si>
    <t>Annual Background Checks Home Visitors</t>
  </si>
  <si>
    <t>230-43120-6200.23-12-112.1</t>
  </si>
  <si>
    <t>Smith's (Kroger) Pharmacy Dispensing Meds</t>
  </si>
  <si>
    <t>230-43120-6200.23-12-116.1</t>
  </si>
  <si>
    <t>Med Waste Pickup</t>
  </si>
  <si>
    <t>230-43120-6200.23-12-117.1</t>
  </si>
  <si>
    <t>Annual Criminal Background Checks Required By DCFS Contracts</t>
  </si>
  <si>
    <t>230-43120-6200.23-12-185.1</t>
  </si>
  <si>
    <t>TB Meds - Smith's (Kroger)</t>
  </si>
  <si>
    <t>230-43120-6200.23-12-216.1</t>
  </si>
  <si>
    <t>Med Waste Biohazard Pick Up (Shared)</t>
  </si>
  <si>
    <t>230-43120-6200.23-12-334.1</t>
  </si>
  <si>
    <t>Med Waste Pick Up (Shared)</t>
  </si>
  <si>
    <t>230-43120-7410.23-12-334.1</t>
  </si>
  <si>
    <t>Vaccine Refrigerator Replacement</t>
  </si>
  <si>
    <t>230-43120-7410.23-12-342.2</t>
  </si>
  <si>
    <t>Medical Grade Refrigerator</t>
  </si>
  <si>
    <t>230-43120-7420.23-12-100.2</t>
  </si>
  <si>
    <t>CPR Mannequin Replacement Set</t>
  </si>
  <si>
    <t>230-43120-7420.23-12-100.3</t>
  </si>
  <si>
    <t>Additional Request - Chairs for existing positions who are using 20-year-old chairs    (Nancy 3 AF, Bonnie 2) Total of 5 @$473 ea</t>
  </si>
  <si>
    <t>230-43120-7420.23-12-100.4</t>
  </si>
  <si>
    <t>Additional Request - Projector for presentations in rooms without projectors ($3300 plus shipping)</t>
  </si>
  <si>
    <t>230-43120-7420.23-12-116.1</t>
  </si>
  <si>
    <t>Data Logger</t>
  </si>
  <si>
    <t>230-43120-7420.23-12-334.1</t>
  </si>
  <si>
    <t>Scanner For Ecw Upload</t>
  </si>
  <si>
    <t>230-43120-7420.23-12-334.2</t>
  </si>
  <si>
    <t>Replace Worn Out Chairs</t>
  </si>
  <si>
    <t>230-43130-1100.23-13-100.1</t>
  </si>
  <si>
    <t>43130-Health/Promotion</t>
  </si>
  <si>
    <t>23-13-100 - Health Promotion / Adm</t>
  </si>
  <si>
    <t>230-43130-1100.23-13-146.1</t>
  </si>
  <si>
    <t>Permanent Employees</t>
  </si>
  <si>
    <t>230-43130-1100.23-13-187.2</t>
  </si>
  <si>
    <t>Additional Request - Promote Megan Hawks from Health Educator I to Health Educator II (pp 1 of 2023, December 24, 2022)</t>
  </si>
  <si>
    <t>230-43130-1100.23-13-187.3</t>
  </si>
  <si>
    <t>Additional Request - Promot Nancy Aleccia from Health Education Technician to Health Educator I (pp 26)</t>
  </si>
  <si>
    <t>230-43130-1100.23-13-302.1</t>
  </si>
  <si>
    <t>23-13-302 - PHP-Risk Comm(F)/Emer Pub Info</t>
  </si>
  <si>
    <t>230-43130-1100.23-13-600.1</t>
  </si>
  <si>
    <t>230-43130-1200.23-13-100.1</t>
  </si>
  <si>
    <t>230-43130-1200.23-13-146.1</t>
  </si>
  <si>
    <t>230-43130-1200.23-13-149.1</t>
  </si>
  <si>
    <t>230-43130-1200.23-13-151.1</t>
  </si>
  <si>
    <t>230-43130-1200.23-13-179.1</t>
  </si>
  <si>
    <t>230-43130-1200.23-13-187.1</t>
  </si>
  <si>
    <t>230-43130-1200.23-13-196.1</t>
  </si>
  <si>
    <t>230-43130-1200.23-13-197.1</t>
  </si>
  <si>
    <t>230-43130-1200.23-13-252.1</t>
  </si>
  <si>
    <t>230-43130-1200.23-13-253.1</t>
  </si>
  <si>
    <t>230-43130-1200.23-13-255.1</t>
  </si>
  <si>
    <t>23-13-255 - Env Hlth Education Program</t>
  </si>
  <si>
    <t>230-43130-1200.23-13-276.1</t>
  </si>
  <si>
    <t>230-43130-1200.23-13-284.1</t>
  </si>
  <si>
    <t>23-13-284 - MAG Stepping On</t>
  </si>
  <si>
    <t>230-43130-1200.23-13-291.1</t>
  </si>
  <si>
    <t>230-43130-1200.23-13-293.1</t>
  </si>
  <si>
    <t>230-43130-1200.23-13-294.1</t>
  </si>
  <si>
    <t>230-43130-1200.23-13-297.1</t>
  </si>
  <si>
    <t>23-13-297 - Suicide Prevention Nami</t>
  </si>
  <si>
    <t>230-43130-1200.23-13-337.1</t>
  </si>
  <si>
    <t>230-43130-1200.23-13-338.1</t>
  </si>
  <si>
    <t>230-43130-1200.23-13-339.1</t>
  </si>
  <si>
    <t>230-43130-1200.23-13-341.1</t>
  </si>
  <si>
    <t>23-13-341 - COVID-19 PPPHEA</t>
  </si>
  <si>
    <t>230-43130-1200.23-13-600.1</t>
  </si>
  <si>
    <t>230-43130-1300.23-13-100.1</t>
  </si>
  <si>
    <t>230-43130-1300.23-13-302.1</t>
  </si>
  <si>
    <t>230-43130-1420.23-13-100.1</t>
  </si>
  <si>
    <t>230-43130-1420.23-13-600.1</t>
  </si>
  <si>
    <t>230-43130-2100.23-13-100.1</t>
  </si>
  <si>
    <t>230-43130-2100.23-13-100.3</t>
  </si>
  <si>
    <t>23-13-100-Health Promotion / Adm</t>
  </si>
  <si>
    <t>230-43130-2100.23-13-100.4</t>
  </si>
  <si>
    <t>Survey Monkey Subscription</t>
  </si>
  <si>
    <t>230-43130-2100.23-13-100.5</t>
  </si>
  <si>
    <t>230-43130-2100.23-13-100.6</t>
  </si>
  <si>
    <t>Shutterstock</t>
  </si>
  <si>
    <t>230-43130-2100.23-13-187.1</t>
  </si>
  <si>
    <t>Tobacco Free Memberships</t>
  </si>
  <si>
    <t>230-43130-2100.23-13-187.3</t>
  </si>
  <si>
    <t>Canva Account</t>
  </si>
  <si>
    <t>230-43130-2100.23-13-198.1</t>
  </si>
  <si>
    <t>230-43130-2100.23-13-198.2</t>
  </si>
  <si>
    <t>230-43130-2100.23-13-252.1</t>
  </si>
  <si>
    <t>230-43130-2100.23-13-302.1</t>
  </si>
  <si>
    <t>230-43130-2100.23-13-600.1</t>
  </si>
  <si>
    <t>230-43130-2100.23-13-600.2</t>
  </si>
  <si>
    <t>230-43130-2200.23-13-146.1</t>
  </si>
  <si>
    <t>230-43130-2200.23-13-187.1</t>
  </si>
  <si>
    <t>230-43130-2200.23-13-600.1</t>
  </si>
  <si>
    <t>230-43130-2200.23-13-602.1</t>
  </si>
  <si>
    <t>230-43130-2310.23-13-100.1</t>
  </si>
  <si>
    <t>230-43130-2310.23-13-100.2</t>
  </si>
  <si>
    <t>230-43130-2310.23-13-114.1</t>
  </si>
  <si>
    <t>23-13-114 - Health Promotion</t>
  </si>
  <si>
    <t>230-43130-2310.23-13-146.1</t>
  </si>
  <si>
    <t>230-43130-2310.23-13-149.1</t>
  </si>
  <si>
    <t>230-43130-2310.23-13-151.1</t>
  </si>
  <si>
    <t>230-43130-2310.23-13-179.1</t>
  </si>
  <si>
    <t>230-43130-2310.23-13-187.1</t>
  </si>
  <si>
    <t>230-43130-2310.23-13-187.2</t>
  </si>
  <si>
    <t>230-43130-2310.23-13-189.1</t>
  </si>
  <si>
    <t>230-43130-2310.23-13-192.1</t>
  </si>
  <si>
    <t>230-43130-2310.23-13-196.1</t>
  </si>
  <si>
    <t>230-43130-2310.23-13-252.1</t>
  </si>
  <si>
    <t>230-43130-2310.23-13-253.1</t>
  </si>
  <si>
    <t>230-43130-2310.23-13-255.1</t>
  </si>
  <si>
    <t>230-43130-2310.23-13-257.1</t>
  </si>
  <si>
    <t>230-43130-2310.23-13-276.1</t>
  </si>
  <si>
    <t>230-43130-2310.23-13-277.1</t>
  </si>
  <si>
    <t>23-13-277 - Quality Improvement Project</t>
  </si>
  <si>
    <t>230-43130-2310.23-13-291.1</t>
  </si>
  <si>
    <t>230-43130-2310.23-13-292.1</t>
  </si>
  <si>
    <t>230-43130-2310.23-13-292.2</t>
  </si>
  <si>
    <t>Additional Request - New grant funding requires travel to do e-cig inspections 2 times per year.</t>
  </si>
  <si>
    <t>230-43130-2310.23-13-294.1</t>
  </si>
  <si>
    <t>230-43130-2310.23-13-302.1</t>
  </si>
  <si>
    <t>230-43130-2310.23-13-337.1</t>
  </si>
  <si>
    <t>230-43130-2310.23-13-339.1</t>
  </si>
  <si>
    <t>230-43130-2310.23-13-341.1</t>
  </si>
  <si>
    <t>230-43130-2310.23-13-600.1</t>
  </si>
  <si>
    <t>230-43130-2400.23-13-100.1</t>
  </si>
  <si>
    <t>230-43130-2400.23-13-146.1</t>
  </si>
  <si>
    <t>230-43130-2400.23-13-149.1</t>
  </si>
  <si>
    <t>230-43130-2400.23-13-187.1</t>
  </si>
  <si>
    <t>230-43130-2400.23-13-189.1</t>
  </si>
  <si>
    <t>Comp Tobacco Office Supplies</t>
  </si>
  <si>
    <t>230-43130-2400.23-13-189.2</t>
  </si>
  <si>
    <t>Tobacco Outrage Printing</t>
  </si>
  <si>
    <t>230-43130-2400.23-13-192.1</t>
  </si>
  <si>
    <t>Printing For Hispanic Traffic Outreach</t>
  </si>
  <si>
    <t>230-43130-2400.23-13-198.1</t>
  </si>
  <si>
    <t>230-43130-2400.23-13-252.1</t>
  </si>
  <si>
    <t>230-43130-2400.23-13-295.1</t>
  </si>
  <si>
    <t>230-43130-2400.23-13-339.1</t>
  </si>
  <si>
    <t>Opioid / Office Supplies &amp; Printing</t>
  </si>
  <si>
    <t>230-43130-2400.23-13-600.1</t>
  </si>
  <si>
    <t>230-43130-2410.23-13-100.1</t>
  </si>
  <si>
    <t>230-43130-2410.23-13-187.1</t>
  </si>
  <si>
    <t>230-43130-2490.23-13-100.1</t>
  </si>
  <si>
    <t>230-43130-2500.23-13-100.1</t>
  </si>
  <si>
    <t>230-43130-2500.23-13-187.1</t>
  </si>
  <si>
    <t>Tobacco Displays</t>
  </si>
  <si>
    <t>230-43130-2500.23-13-187.2</t>
  </si>
  <si>
    <t>Smokelyzer Supplies</t>
  </si>
  <si>
    <t>230-43130-2500.23-13-600.1</t>
  </si>
  <si>
    <t>230-43130-2800.23-13-100.1</t>
  </si>
  <si>
    <t>Phone - Health Prevention</t>
  </si>
  <si>
    <t>230-43130-2800.23-13-109.1</t>
  </si>
  <si>
    <t>23-13-109 - PHP-All Hazards Planning</t>
  </si>
  <si>
    <t>Phone - Public Health Preparedness</t>
  </si>
  <si>
    <t>230-43130-2800.23-13-251.1</t>
  </si>
  <si>
    <t>Telephone and Communications</t>
  </si>
  <si>
    <t>230-43130-2800.23-13-600.1</t>
  </si>
  <si>
    <t>230-43130-3050.23-13-100.1</t>
  </si>
  <si>
    <t>Canon Advc5540I #Wxe08623 Maintenance</t>
  </si>
  <si>
    <t>230-43130-3050.23-13-100.3</t>
  </si>
  <si>
    <t>230-43130-3050.23-13-600.1</t>
  </si>
  <si>
    <t>Canon C5255 #Jme22354 (From Health Dept)</t>
  </si>
  <si>
    <t>230-43130-3100.23-13-187.1</t>
  </si>
  <si>
    <t>Baby Steps App Programming</t>
  </si>
  <si>
    <t>230-43130-3100.23-13-187.3</t>
  </si>
  <si>
    <t>Motivational Speaker</t>
  </si>
  <si>
    <t>230-43130-3100.23-13-198.1</t>
  </si>
  <si>
    <t>230-43130-3100.23-13-272.1</t>
  </si>
  <si>
    <t>23-13-272 - American Heart Assoc Grant</t>
  </si>
  <si>
    <t>Professional Speaker</t>
  </si>
  <si>
    <t>230-43130-3100.23-13-295.1</t>
  </si>
  <si>
    <t>Quality Improvement Projects</t>
  </si>
  <si>
    <t>230-43130-3100.23-13-600.1</t>
  </si>
  <si>
    <t>Bach Harrison</t>
  </si>
  <si>
    <t>230-43130-3100.23-13-600.3</t>
  </si>
  <si>
    <t>230-43130-3100.23-13-602.1</t>
  </si>
  <si>
    <t>Drug Free Communities</t>
  </si>
  <si>
    <t>230-43130-3300.23-13-100.1</t>
  </si>
  <si>
    <t>UPHA Annual Conference</t>
  </si>
  <si>
    <t>230-43130-3300.23-13-100.2</t>
  </si>
  <si>
    <t>USOPHE Spring Conference</t>
  </si>
  <si>
    <t>230-43130-3300.23-13-100.5</t>
  </si>
  <si>
    <t>Livestream Training</t>
  </si>
  <si>
    <t>230-43130-3300.23-13-100.6</t>
  </si>
  <si>
    <t>Natl Assoc Govt Web Professionals</t>
  </si>
  <si>
    <t>230-43130-3300.23-13-100.7</t>
  </si>
  <si>
    <t>230-43130-3300.23-13-100.8</t>
  </si>
  <si>
    <t>Quality Improvement Conference</t>
  </si>
  <si>
    <t>230-43130-3300.23-13-109.1</t>
  </si>
  <si>
    <t>Public Health &amp; Disasters Conference</t>
  </si>
  <si>
    <t>230-43130-3300.23-13-146.1</t>
  </si>
  <si>
    <t>Worksite Wellness Conference</t>
  </si>
  <si>
    <t>230-43130-3300.23-13-146.3</t>
  </si>
  <si>
    <t>Annual Dairy Council Mtg</t>
  </si>
  <si>
    <t>230-43130-3300.23-13-146.4</t>
  </si>
  <si>
    <t>Active Transportation Conference</t>
  </si>
  <si>
    <t>230-43130-3300.23-13-146.5</t>
  </si>
  <si>
    <t>Provo Bike Summit</t>
  </si>
  <si>
    <t>230-43130-3300.23-13-151.1</t>
  </si>
  <si>
    <t>Zero Fatalities Conference</t>
  </si>
  <si>
    <t>230-43130-3300.23-13-151.2</t>
  </si>
  <si>
    <t>Car Seat Certification</t>
  </si>
  <si>
    <t>230-43130-3300.23-13-151.3</t>
  </si>
  <si>
    <t>Prevcon</t>
  </si>
  <si>
    <t>230-43130-3300.23-13-151.4</t>
  </si>
  <si>
    <t>Safe States Virtual Conference</t>
  </si>
  <si>
    <t>230-43130-3300.23-13-187.1</t>
  </si>
  <si>
    <t>Eliminate Tobacco Use 2020 Summit</t>
  </si>
  <si>
    <t>230-43130-3300.23-13-187.2</t>
  </si>
  <si>
    <t>UPHA Conference</t>
  </si>
  <si>
    <t>230-43130-3300.23-13-187.4</t>
  </si>
  <si>
    <t>USOPHE Advocacy Training</t>
  </si>
  <si>
    <t>230-43130-3300.23-13-187.5</t>
  </si>
  <si>
    <t>Tobacco Cessation Training5</t>
  </si>
  <si>
    <t>230-43130-3300.23-13-187.6</t>
  </si>
  <si>
    <t>Utah Youth Prevention Training</t>
  </si>
  <si>
    <t>230-43130-3300.23-13-252.2</t>
  </si>
  <si>
    <t>Virtual Assoc Asthma Educators</t>
  </si>
  <si>
    <t>230-43130-3300.23-13-291.1</t>
  </si>
  <si>
    <t>UVU Suicide Prev Symposium</t>
  </si>
  <si>
    <t>230-43130-3300.23-13-600.1</t>
  </si>
  <si>
    <t>UPHAdvocacy Academy</t>
  </si>
  <si>
    <t>230-43130-3300.23-13-600.2</t>
  </si>
  <si>
    <t>Marjuana Training</t>
  </si>
  <si>
    <t>230-43130-3300.23-13-600.3</t>
  </si>
  <si>
    <t>CADCA</t>
  </si>
  <si>
    <t>230-43130-3300.23-13-600.4</t>
  </si>
  <si>
    <t>Positive Culture Framework Training</t>
  </si>
  <si>
    <t>230-43130-3300.23-13-600.5</t>
  </si>
  <si>
    <t>NPN Conference</t>
  </si>
  <si>
    <t>230-43130-3300.23-13-602.1</t>
  </si>
  <si>
    <t>UPCA Coalition Summit Registration</t>
  </si>
  <si>
    <t>230-43130-3400.23-13-100.1</t>
  </si>
  <si>
    <t>ULACHES Quarterly Meetings</t>
  </si>
  <si>
    <t>230-43130-3400.23-13-100.2</t>
  </si>
  <si>
    <t>National Health Promotion Conference</t>
  </si>
  <si>
    <t>230-43130-3400.23-13-151.1</t>
  </si>
  <si>
    <t>Injury Prevention Conference</t>
  </si>
  <si>
    <t>230-43130-3400.23-13-187.1</t>
  </si>
  <si>
    <t>National Tobacco Conference</t>
  </si>
  <si>
    <t>230-43130-3400.23-13-187.2</t>
  </si>
  <si>
    <t>230-43130-3400.23-13-252.1</t>
  </si>
  <si>
    <t>Annual Assoc Asthma Educators</t>
  </si>
  <si>
    <t>230-43130-3400.23-13-600.1</t>
  </si>
  <si>
    <t>230-43130-3400.23-13-600.2</t>
  </si>
  <si>
    <t>Prevention Coordinators Meeting</t>
  </si>
  <si>
    <t>230-43130-3400.23-13-600.3</t>
  </si>
  <si>
    <t>230-43130-3400.23-13-600.4</t>
  </si>
  <si>
    <t>Fall Conference</t>
  </si>
  <si>
    <t>230-43130-3400.23-13-602.1</t>
  </si>
  <si>
    <t>230-43130-3400.23-13-602.2</t>
  </si>
  <si>
    <t>230-43130-3400.23-13-602.3</t>
  </si>
  <si>
    <t>230-43130-3400.23-13-602.4</t>
  </si>
  <si>
    <t>UPCA</t>
  </si>
  <si>
    <t>230-43130-3400.23-13-602.5</t>
  </si>
  <si>
    <t>230-43130-4800.23-13-100.1</t>
  </si>
  <si>
    <t>230-43130-4800.23-13-100.2</t>
  </si>
  <si>
    <t>Employee Recognition ($135 Max)</t>
  </si>
  <si>
    <t>230-43130-4800.23-13-100.4</t>
  </si>
  <si>
    <t>NCHEC/CHES Renewal</t>
  </si>
  <si>
    <t>230-43130-4800.23-13-100.5</t>
  </si>
  <si>
    <t>Incentives</t>
  </si>
  <si>
    <t>230-43130-4800.23-13-146.1</t>
  </si>
  <si>
    <t>EPIC 4290 / Special Dept Supplies</t>
  </si>
  <si>
    <t>230-43130-4800.23-13-155.1</t>
  </si>
  <si>
    <t>IHC Grant - Helmets</t>
  </si>
  <si>
    <t>230-43130-4800.23-13-187.1</t>
  </si>
  <si>
    <t>230-43130-4800.23-13-187.2</t>
  </si>
  <si>
    <t>230-43130-4800.23-13-187.3</t>
  </si>
  <si>
    <t>230-43130-4800.23-13-187.4</t>
  </si>
  <si>
    <t>Youth Task Force Incentives</t>
  </si>
  <si>
    <t>230-43130-4800.23-13-187.5</t>
  </si>
  <si>
    <t>Baby Steps Diaper Vouchers</t>
  </si>
  <si>
    <t>230-43130-4800.23-13-187.6</t>
  </si>
  <si>
    <t>230-43130-4800.23-13-187.8</t>
  </si>
  <si>
    <t>230-43130-4800.23-13-189.1</t>
  </si>
  <si>
    <t>230-43130-4800.23-13-189.2</t>
  </si>
  <si>
    <t>230-43130-4800.23-13-192.1</t>
  </si>
  <si>
    <t>Carseats Hispanic Traffic Safety Pro</t>
  </si>
  <si>
    <t>230-43130-4800.23-13-192.2</t>
  </si>
  <si>
    <t>Incentives Hispanic Traffic Safety</t>
  </si>
  <si>
    <t>230-43130-4800.23-13-198.1</t>
  </si>
  <si>
    <t>Car Seat Grant - Hghwy Safety</t>
  </si>
  <si>
    <t>230-43130-4800.23-13-198.2</t>
  </si>
  <si>
    <t>CPS Renewal Fees</t>
  </si>
  <si>
    <t>230-43130-4800.23-13-198.3</t>
  </si>
  <si>
    <t>Car Seat Grant - Food &amp; Meals</t>
  </si>
  <si>
    <t>230-43130-4800.23-13-251.1</t>
  </si>
  <si>
    <t>Spec Dept Supp</t>
  </si>
  <si>
    <t>230-43130-4800.23-13-252.1</t>
  </si>
  <si>
    <t>230-43130-4800.23-13-253.2</t>
  </si>
  <si>
    <t>EPICC 4297 / Food &amp; Meals</t>
  </si>
  <si>
    <t>230-43130-4800.23-13-253.3</t>
  </si>
  <si>
    <t>EPICC 4297 Incentives</t>
  </si>
  <si>
    <t>230-43130-4800.23-13-257.1</t>
  </si>
  <si>
    <t>Arthritis - Special Dept Supplies</t>
  </si>
  <si>
    <t>230-43130-4800.23-13-272.1</t>
  </si>
  <si>
    <t>AHA Special Dept Supplies</t>
  </si>
  <si>
    <t>230-43130-4800.23-13-272.2</t>
  </si>
  <si>
    <t>Participation Awards</t>
  </si>
  <si>
    <t>230-43130-4800.23-13-291.1</t>
  </si>
  <si>
    <t>230-43130-4800.23-13-291.2</t>
  </si>
  <si>
    <t>Class Manuals</t>
  </si>
  <si>
    <t>230-43130-4800.23-13-292.1</t>
  </si>
  <si>
    <t>E-Cig Special Dept Supplies</t>
  </si>
  <si>
    <t>230-43130-4800.23-13-292.2</t>
  </si>
  <si>
    <t>E-Cig Prevention Activities</t>
  </si>
  <si>
    <t>230-43130-4800.23-13-293.1</t>
  </si>
  <si>
    <t>230-43130-4800.23-13-308.1</t>
  </si>
  <si>
    <t>23-13-308 - CARES</t>
  </si>
  <si>
    <t>230-43130-4800.23-13-339.1</t>
  </si>
  <si>
    <t>230-43130-4800.23-13-600.1</t>
  </si>
  <si>
    <t>230-43130-4800.23-13-600.2</t>
  </si>
  <si>
    <t>230-43130-4800.23-13-600.3</t>
  </si>
  <si>
    <t>230-43130-4800.23-13-602.1</t>
  </si>
  <si>
    <t>230-43130-4800.23-13-602.4</t>
  </si>
  <si>
    <t>230-43130-4850.23-13-100.1</t>
  </si>
  <si>
    <t>Adobe Connect</t>
  </si>
  <si>
    <t>230-43130-4850.23-13-100.2</t>
  </si>
  <si>
    <t>Hootsuite Social Media Software</t>
  </si>
  <si>
    <t>230-43130-4850.23-13-100.3</t>
  </si>
  <si>
    <t>Doodly Premiums</t>
  </si>
  <si>
    <t>230-43130-4850.23-13-100.4</t>
  </si>
  <si>
    <t>Video Conferencing</t>
  </si>
  <si>
    <t>230-43130-4850.23-13-252.1</t>
  </si>
  <si>
    <t>Virtual Video Service</t>
  </si>
  <si>
    <t>230-43130-5630.23-13-100.1</t>
  </si>
  <si>
    <t>230-43130-5630.23-13-600.1</t>
  </si>
  <si>
    <t>Building Rental-Prevention</t>
  </si>
  <si>
    <t>230-43130-5640.23-13-100.1</t>
  </si>
  <si>
    <t>230-43130-5640.23-13-100.2</t>
  </si>
  <si>
    <t>230-43130-5670.23-13-100.1</t>
  </si>
  <si>
    <t>230-43130-5670.23-13-100.2</t>
  </si>
  <si>
    <t>230-43130-5670.23-13-100.3</t>
  </si>
  <si>
    <t>230-43130-5670.23-13-100.4</t>
  </si>
  <si>
    <t>230-43130-5670.23-13-600.1</t>
  </si>
  <si>
    <t>230-43130-5670.23-13-600.2</t>
  </si>
  <si>
    <t>230-43130-5670.23-13-600.3</t>
  </si>
  <si>
    <t>230-43130-5680.23-13-100.1</t>
  </si>
  <si>
    <t>230-43130-6200.23-13-100.1</t>
  </si>
  <si>
    <t>230-43130-6200.23-13-257.1</t>
  </si>
  <si>
    <t>Stipends For LIIving Well Program</t>
  </si>
  <si>
    <t>230-43130-7420.23-13-292.1</t>
  </si>
  <si>
    <t>E-Cig Vape Sensors</t>
  </si>
  <si>
    <t>230-43130-9500.23-13-196.1</t>
  </si>
  <si>
    <t>Tobacco Compliance Checks (Police Agencies)</t>
  </si>
  <si>
    <t>230-43130-9500.23-13-196.2</t>
  </si>
  <si>
    <t>UALHD Quick Base Support</t>
  </si>
  <si>
    <t>230-43130-9500.23-13-292.1</t>
  </si>
  <si>
    <t>E Cig Compliance Checks</t>
  </si>
  <si>
    <t>230-43130-9500.23-13-292.2</t>
  </si>
  <si>
    <t>Quickbase Expansion Features</t>
  </si>
  <si>
    <t>230-43130-9500.23-13-292.3</t>
  </si>
  <si>
    <t>E-Cig Community Grants</t>
  </si>
  <si>
    <t>230-43130-9500.23-13-600.1</t>
  </si>
  <si>
    <t>Alpine School District</t>
  </si>
  <si>
    <t>230-43130-9500.23-13-600.2</t>
  </si>
  <si>
    <t>Nebo School District</t>
  </si>
  <si>
    <t>230-43130-9500.23-13-600.3</t>
  </si>
  <si>
    <t>Provo City School District</t>
  </si>
  <si>
    <t>230-43130-9500.23-13-600.4</t>
  </si>
  <si>
    <t>Payson CTC</t>
  </si>
  <si>
    <t>230-43130-9500.23-13-600.5</t>
  </si>
  <si>
    <t>Pg CTC</t>
  </si>
  <si>
    <t>230-43130-9500.23-13-600.6</t>
  </si>
  <si>
    <t>Saratoga Springs/Em CTC</t>
  </si>
  <si>
    <t>230-43130-9500.23-13-600.7</t>
  </si>
  <si>
    <t>Provo CTC</t>
  </si>
  <si>
    <t>230-43130-9500.23-13-600.8</t>
  </si>
  <si>
    <t>AF CTC</t>
  </si>
  <si>
    <t>230-43130-9500.23-13-600.9</t>
  </si>
  <si>
    <t>Garfield County (Youth Summit)</t>
  </si>
  <si>
    <t>230-43150-1100.23-15-100.1</t>
  </si>
  <si>
    <t>43150-W.I.C.</t>
  </si>
  <si>
    <t>230-43150-1200.23-15-100.1</t>
  </si>
  <si>
    <t>230-43150-1200.23-15-200.1</t>
  </si>
  <si>
    <t>23-15-200 - Nutrition</t>
  </si>
  <si>
    <t>230-43150-1200.23-15-250.1</t>
  </si>
  <si>
    <t>23-15-250 - Breastfeeding Counseling</t>
  </si>
  <si>
    <t>230-43150-1200.23-15-300.1</t>
  </si>
  <si>
    <t>23-15-300 - WIC Client Services</t>
  </si>
  <si>
    <t>230-43150-1200.23-15-500.1</t>
  </si>
  <si>
    <t>230-43150-1300.23-15-100.1</t>
  </si>
  <si>
    <t>230-43150-1420.23-15-100.1</t>
  </si>
  <si>
    <t>230-43150-2100.23-15-100.1</t>
  </si>
  <si>
    <t>Books, Subscriptions And Memberships</t>
  </si>
  <si>
    <t>230-43150-2100.23-15-200.1</t>
  </si>
  <si>
    <t>Nutrition Resource Materials</t>
  </si>
  <si>
    <t>230-43150-2100.23-15-250.1</t>
  </si>
  <si>
    <t>Educational Materials &amp; Membership</t>
  </si>
  <si>
    <t>230-43150-2100.23-15-500.1</t>
  </si>
  <si>
    <t>Resource &amp; Educational Materials</t>
  </si>
  <si>
    <t>230-43150-2200.23-15-100.1</t>
  </si>
  <si>
    <t>Facebook Advertising</t>
  </si>
  <si>
    <t>230-43150-2310.23-15-100.1</t>
  </si>
  <si>
    <t>230-43150-2310.23-15-100.2</t>
  </si>
  <si>
    <t>230-43150-2310.23-15-150.1</t>
  </si>
  <si>
    <t>23-15-150 - WIC Program Management</t>
  </si>
  <si>
    <t>230-43150-2310.23-15-200.1</t>
  </si>
  <si>
    <t>230-43150-2310.23-15-250.1</t>
  </si>
  <si>
    <t>230-43150-2310.23-15-300.1</t>
  </si>
  <si>
    <t>230-43150-2310.23-15-500.1</t>
  </si>
  <si>
    <t>230-43150-2400.23-15-100.1</t>
  </si>
  <si>
    <t>Office Supplies &amp; Materials</t>
  </si>
  <si>
    <t>230-43150-2400.23-15-250.1</t>
  </si>
  <si>
    <t>230-43150-2400.23-15-260.1</t>
  </si>
  <si>
    <t>230-43150-2410.23-15-100.1</t>
  </si>
  <si>
    <t>230-43150-2410.23-15-100.2</t>
  </si>
  <si>
    <t>230-43150-2500.23-15-100.1</t>
  </si>
  <si>
    <t>Equip Supplies &amp; Maintenance</t>
  </si>
  <si>
    <t>230-43150-2500.23-15-100.2</t>
  </si>
  <si>
    <t>Gas And Service For Mobile Wic Clinic</t>
  </si>
  <si>
    <t>230-43150-2500.23-15-260.1</t>
  </si>
  <si>
    <t>WIC Infrastructure Equipment For Mobile Clinic</t>
  </si>
  <si>
    <t>230-43150-2600.23-15-100.1</t>
  </si>
  <si>
    <t>Orem Janitorial</t>
  </si>
  <si>
    <t>230-43150-2600.23-15-100.2</t>
  </si>
  <si>
    <t>230-43150-2600.23-15-100.3</t>
  </si>
  <si>
    <t>Maintenance On Non-County Bldgs</t>
  </si>
  <si>
    <t>230-43150-2600.23-15-100.4</t>
  </si>
  <si>
    <t>Alarm System In Af</t>
  </si>
  <si>
    <t>230-43150-2700.23-15-100.1</t>
  </si>
  <si>
    <t>Orem Utilities</t>
  </si>
  <si>
    <t>230-43150-2700.23-15-100.2</t>
  </si>
  <si>
    <t>American Fork Utilities</t>
  </si>
  <si>
    <t>230-43150-2800.23-15-100.1</t>
  </si>
  <si>
    <t>Director Cell Services</t>
  </si>
  <si>
    <t>230-43150-2800.23-15-100.2</t>
  </si>
  <si>
    <t>AF WIC Fax Phone (801756-6686-565B)</t>
  </si>
  <si>
    <t>230-43150-2800.23-15-100.3</t>
  </si>
  <si>
    <t>Payson WIC Fax Phone (8014650911579B)</t>
  </si>
  <si>
    <t>230-43150-2800.23-15-100.4</t>
  </si>
  <si>
    <t>Payson WIC Utopia</t>
  </si>
  <si>
    <t>230-43150-2800.23-15-100.5</t>
  </si>
  <si>
    <t>Internet Hotspot</t>
  </si>
  <si>
    <t>230-43150-2800.23-15-500.1</t>
  </si>
  <si>
    <t>Peer Counselors Cell Phones</t>
  </si>
  <si>
    <t>230-43150-3050.23-15-100.1</t>
  </si>
  <si>
    <t>230-43150-3050.23-15-100.2</t>
  </si>
  <si>
    <t>Les Olsen Copy Machines/ Printers</t>
  </si>
  <si>
    <t>230-43150-3050.23-15-100.3</t>
  </si>
  <si>
    <t>AF Postage Meter Maintenance</t>
  </si>
  <si>
    <t>230-43150-3100.23-15-100.1</t>
  </si>
  <si>
    <t>Staff Immunization</t>
  </si>
  <si>
    <t>230-43150-3100.23-15-300.1</t>
  </si>
  <si>
    <t>Translation Services</t>
  </si>
  <si>
    <t>230-43150-3300.23-15-100.1</t>
  </si>
  <si>
    <t>Training Courses For Staff</t>
  </si>
  <si>
    <t>230-43150-3300.23-15-100.2</t>
  </si>
  <si>
    <t>WIC Director Local Training</t>
  </si>
  <si>
    <t>230-43150-3300.23-15-100.3</t>
  </si>
  <si>
    <t>Leadership &amp; Management</t>
  </si>
  <si>
    <t>230-43150-3300.23-15-100.4</t>
  </si>
  <si>
    <t>Annual Conf For Administrative Excellence</t>
  </si>
  <si>
    <t>230-43150-3300.23-15-200.1</t>
  </si>
  <si>
    <t>In State And Online Conferences</t>
  </si>
  <si>
    <t>230-43150-3300.23-15-200.2</t>
  </si>
  <si>
    <t>230-43150-3300.23-15-200.3</t>
  </si>
  <si>
    <t>Online Nwa Virtual Conference</t>
  </si>
  <si>
    <t>230-43150-3300.23-15-200.4</t>
  </si>
  <si>
    <t>Dietitian Spring Symposium</t>
  </si>
  <si>
    <t>230-43150-3300.23-15-200.6</t>
  </si>
  <si>
    <t>Office Dynamics Webinar Recordings</t>
  </si>
  <si>
    <t>230-43150-3300.23-15-200.7</t>
  </si>
  <si>
    <t>Body Image Training</t>
  </si>
  <si>
    <t>230-43150-3300.23-15-250.1</t>
  </si>
  <si>
    <t>Online Courses / Speakers / Bf Conf</t>
  </si>
  <si>
    <t>230-43150-3300.23-15-500.1</t>
  </si>
  <si>
    <t>Online BF Course</t>
  </si>
  <si>
    <t>230-43150-3400.23-15-100.1</t>
  </si>
  <si>
    <t>Management Meetings And Conferences</t>
  </si>
  <si>
    <t>230-43150-3400.23-15-200.1</t>
  </si>
  <si>
    <t>National Conferences</t>
  </si>
  <si>
    <t>230-43150-3400.23-15-250.1</t>
  </si>
  <si>
    <t>Natl Nutrition Ed &amp; Bf Conference</t>
  </si>
  <si>
    <t>230-43150-3400.23-15-500.1</t>
  </si>
  <si>
    <t>ILCA Meeting - Lactation</t>
  </si>
  <si>
    <t>230-43150-4510.23-15-300.1</t>
  </si>
  <si>
    <t>230-43150-4800.23-15-100.1</t>
  </si>
  <si>
    <t>230-43150-4800.23-15-100.2</t>
  </si>
  <si>
    <t>Employee Recognition  (Max $270)</t>
  </si>
  <si>
    <t>230-43150-4800.23-15-100.3</t>
  </si>
  <si>
    <t>230-43150-4800.23-15-200.1</t>
  </si>
  <si>
    <t>Nutritional Education</t>
  </si>
  <si>
    <t>230-43150-4800.23-15-250.1</t>
  </si>
  <si>
    <t>Bf Education &amp; Aides For Clients</t>
  </si>
  <si>
    <t>230-43150-4800.23-15-250.2</t>
  </si>
  <si>
    <t>230-43150-4800.23-15-260.1</t>
  </si>
  <si>
    <t>Infrastructure Special Supplies</t>
  </si>
  <si>
    <t>230-43150-4800.23-15-300.1</t>
  </si>
  <si>
    <t>Clinic &amp; Educational Materials</t>
  </si>
  <si>
    <t>230-43150-4800.23-15-500.1</t>
  </si>
  <si>
    <t>PC Clinic &amp; Ed Materials</t>
  </si>
  <si>
    <t>230-43150-4830.23-15-900.1</t>
  </si>
  <si>
    <t>4830-WIC In-Kind Coupons (Non-Cash)</t>
  </si>
  <si>
    <t>WIC Coupons In Kind (Fed Contrib)</t>
  </si>
  <si>
    <t>230-43150-4850.23-15-100.1</t>
  </si>
  <si>
    <t>Go To Meeting Pro Software</t>
  </si>
  <si>
    <t>230-43150-4870.23-15-100.1</t>
  </si>
  <si>
    <t>Rent For --Orem-- WIC Clinic</t>
  </si>
  <si>
    <t>230-43150-4870.23-15-100.2</t>
  </si>
  <si>
    <t>Rent For --Payson-- WIC Clinic</t>
  </si>
  <si>
    <t>230-43150-4870.23-15-100.3</t>
  </si>
  <si>
    <t>Rent For --American Fork-- WIC Clinic</t>
  </si>
  <si>
    <t>230-43150-4870.23-15-100.4</t>
  </si>
  <si>
    <t>Cam For --Orem--WIC Clinic</t>
  </si>
  <si>
    <t>230-43150-4870.23-15-100.5</t>
  </si>
  <si>
    <t>Property Tax For Orem</t>
  </si>
  <si>
    <t>230-43150-5610.23-15-100.1</t>
  </si>
  <si>
    <t>Motorpool Mobile WIC - Van</t>
  </si>
  <si>
    <t>230-43150-5610.23-15-100.2</t>
  </si>
  <si>
    <t>Van/Mobile Clinic - Gas, Repairs</t>
  </si>
  <si>
    <t>230-43150-5610.23-15-260.1</t>
  </si>
  <si>
    <t>Motorpool Mobile WIC Clinic- Van</t>
  </si>
  <si>
    <t>230-43150-5610.23-15-260.2</t>
  </si>
  <si>
    <t>Van / Mobile Clinic</t>
  </si>
  <si>
    <t>230-43150-5630.23-15-100.1</t>
  </si>
  <si>
    <t>230-43150-5630.23-15-100.2</t>
  </si>
  <si>
    <t>Orem Clinic Storage Project</t>
  </si>
  <si>
    <t>230-43150-5630.23-15-260.2</t>
  </si>
  <si>
    <t>Infrastructure Glass Proj</t>
  </si>
  <si>
    <t>230-43150-5640.23-15-100.1</t>
  </si>
  <si>
    <t>230-43150-5640.23-15-100.2</t>
  </si>
  <si>
    <t>Telephone Accessories</t>
  </si>
  <si>
    <t>230-43150-5640.23-15-100.3</t>
  </si>
  <si>
    <t>230-43150-5670.23-15-100.1</t>
  </si>
  <si>
    <t>Information Systems Maintenance</t>
  </si>
  <si>
    <t>230-43150-5670.23-15-100.2</t>
  </si>
  <si>
    <t>230-43150-5670.23-15-100.3</t>
  </si>
  <si>
    <t>230-43150-5670.23-15-100.4</t>
  </si>
  <si>
    <t>Computers/Laptops/Tablets/Printers</t>
  </si>
  <si>
    <t>230-43150-5670.23-15-100.5</t>
  </si>
  <si>
    <t>IS Maintenance On Laptops</t>
  </si>
  <si>
    <t>230-43150-5670.23-15-500.1</t>
  </si>
  <si>
    <t>230-43150-5670.23-15-500.2</t>
  </si>
  <si>
    <t>230-43150-5670.23-15-500.4</t>
  </si>
  <si>
    <t>Lactation Docking Station</t>
  </si>
  <si>
    <t>230-43150-5680.23-15-100.1</t>
  </si>
  <si>
    <t>230-43150-6200.23-15-100.1</t>
  </si>
  <si>
    <t>230-43150-7420.23-15-100.1</t>
  </si>
  <si>
    <t>Furniture And Equipment</t>
  </si>
  <si>
    <t>230-43150-7420.23-15-500.1</t>
  </si>
  <si>
    <t>Baby Weigh Scales</t>
  </si>
  <si>
    <t>230-43150-7420.23-15-500.2</t>
  </si>
  <si>
    <t>Couch for Peer Counseling Services</t>
  </si>
  <si>
    <t>230-45810-1100.23-81-100.1</t>
  </si>
  <si>
    <t>45810-Foster Grandparents</t>
  </si>
  <si>
    <t>230-45810-1100.23-81-200.1</t>
  </si>
  <si>
    <t>230-45810-1200.23-81-100.1</t>
  </si>
  <si>
    <t>230-45810-1200.23-81-201.1</t>
  </si>
  <si>
    <t>230-45810-1300.23-81-100.1</t>
  </si>
  <si>
    <t>230-45810-1300.23-81-200.1</t>
  </si>
  <si>
    <t>230-45810-1300.23-81-201.1</t>
  </si>
  <si>
    <t>230-45810-2100.23-81-100.1</t>
  </si>
  <si>
    <t>Memberships</t>
  </si>
  <si>
    <t>230-45810-2200.23-81-100.1</t>
  </si>
  <si>
    <t>Media for recruitment</t>
  </si>
  <si>
    <t>230-45810-2310.23-81-100.1</t>
  </si>
  <si>
    <t>230-45810-2310.23-81-100.2</t>
  </si>
  <si>
    <t>Federal FGP Travel</t>
  </si>
  <si>
    <t>230-45810-2310.23-81-100.3</t>
  </si>
  <si>
    <t>Van Rentals (From Motor Pool)</t>
  </si>
  <si>
    <t>230-45810-2310.23-81-100.4</t>
  </si>
  <si>
    <t>Misc Transport, Parking, Etc</t>
  </si>
  <si>
    <t>230-45810-2400.23-81-100.1</t>
  </si>
  <si>
    <t>230-45810-2410.23-81-100.1</t>
  </si>
  <si>
    <t>230-45810-2500.23-81-100.1</t>
  </si>
  <si>
    <t>230-45810-2800.23-81-201.1</t>
  </si>
  <si>
    <t>230-45810-3050.23-81-100.2</t>
  </si>
  <si>
    <t>Ricoh Mpc4000 Maintenance #11783359</t>
  </si>
  <si>
    <t>230-45810-3100.23-81-100.1</t>
  </si>
  <si>
    <t>Volunteer Background Checks</t>
  </si>
  <si>
    <t>230-45810-3300.23-81-100.1</t>
  </si>
  <si>
    <t>FGP Local Training</t>
  </si>
  <si>
    <t>230-45810-3400.23-81-100.1</t>
  </si>
  <si>
    <t>National Senior Corp Conference</t>
  </si>
  <si>
    <t>230-45810-4800.23-81-100.1</t>
  </si>
  <si>
    <t>Meals</t>
  </si>
  <si>
    <t>230-45810-4800.23-81-100.2</t>
  </si>
  <si>
    <t>230-45810-4800.23-81-100.3</t>
  </si>
  <si>
    <t>230-45810-4800.23-81-100.5</t>
  </si>
  <si>
    <t>Recruitment</t>
  </si>
  <si>
    <t>230-45810-4800.23-81-300.1</t>
  </si>
  <si>
    <t>Meals / Cont - In-Kind</t>
  </si>
  <si>
    <t>230-45810-4800.23-81-300.3</t>
  </si>
  <si>
    <t>Volunteer Recognition - In-Kind</t>
  </si>
  <si>
    <t>230-45810-4820.23-81-100.1</t>
  </si>
  <si>
    <t>4820-Stipends</t>
  </si>
  <si>
    <t>Federal Stipends</t>
  </si>
  <si>
    <t>230-45810-4850.23-81-100.1</t>
  </si>
  <si>
    <t>Volunteer Reporter Software</t>
  </si>
  <si>
    <t>230-45810-5100.23-81-100.1</t>
  </si>
  <si>
    <t>Insurance</t>
  </si>
  <si>
    <t>230-45810-5610.23-81-201.1</t>
  </si>
  <si>
    <t>230-45810-5610.23-81-201.2</t>
  </si>
  <si>
    <t>Additional Request - Replace 15-passenger van used to transport Foster Grandparent volunteers</t>
  </si>
  <si>
    <t>230-45810-5630.23-81-200.1</t>
  </si>
  <si>
    <t>230-45810-5640.23-81-200.1</t>
  </si>
  <si>
    <t>230-45810-5640.23-81-200.2</t>
  </si>
  <si>
    <t>230-45810-5670.23-81-200.1</t>
  </si>
  <si>
    <t>230-45810-5670.23-81-200.2</t>
  </si>
  <si>
    <t>230-45810-5670.23-81-200.3</t>
  </si>
  <si>
    <t>230-45810-5670.23-81-200.4</t>
  </si>
  <si>
    <t>230-45810-5680.23-81-200.1</t>
  </si>
  <si>
    <t>230-45810-6200.23-81-100.1</t>
  </si>
  <si>
    <t>Health Dept Administrative Overhead</t>
  </si>
  <si>
    <t>230-45810-6200.23-81-100.2</t>
  </si>
  <si>
    <t>230-45810-9200.23-81-201.1</t>
  </si>
  <si>
    <t>Prioritized Requests</t>
  </si>
  <si>
    <t>230-45820-1100.23-82-100.1</t>
  </si>
  <si>
    <t>45820-Senior Companions</t>
  </si>
  <si>
    <t>230-45820-1100.23-82-400.1</t>
  </si>
  <si>
    <t>230-45820-1200.23-82-100.1</t>
  </si>
  <si>
    <t>230-45820-1200.23-82-400.1</t>
  </si>
  <si>
    <t>230-45820-1200.23-82-400.2</t>
  </si>
  <si>
    <t>Additional Request - Time-Limited (25 hours a week) bilingual recruiter and trainer (Grade 503) for program to achieve diversity, equity and inclusion. Spanish speaking wait list is sometimes years out.</t>
  </si>
  <si>
    <t>230-45820-1200.23-82-716.1</t>
  </si>
  <si>
    <t>230-45820-1300.23-82-100.1</t>
  </si>
  <si>
    <t>230-45820-1300.23-82-400.1</t>
  </si>
  <si>
    <t>230-45820-1420.23-82-100.1</t>
  </si>
  <si>
    <t>230-45820-2100.23-82-100.1</t>
  </si>
  <si>
    <t>Membership Dues</t>
  </si>
  <si>
    <t>230-45820-2310.23-82-100.1</t>
  </si>
  <si>
    <t>230-45820-2310.23-82-100.2</t>
  </si>
  <si>
    <t>Senior Comp Prog Travel</t>
  </si>
  <si>
    <t>230-45820-2310.23-82-100.3</t>
  </si>
  <si>
    <t>AARP Driving Classes</t>
  </si>
  <si>
    <t>230-45820-2310.23-82-202.1</t>
  </si>
  <si>
    <t>Volunteer Miles (HCBA)</t>
  </si>
  <si>
    <t>230-45820-2310.23-82-203.1</t>
  </si>
  <si>
    <t>Volunteer Miles (III-B)</t>
  </si>
  <si>
    <t>230-45820-2310.23-82-205.1</t>
  </si>
  <si>
    <t>Volunteer Miles (RVP)</t>
  </si>
  <si>
    <t>230-45820-2310.23-82-206.1</t>
  </si>
  <si>
    <t>Volunteer Miles (SSBG/XX)</t>
  </si>
  <si>
    <t>230-45820-2310.23-82-207.1</t>
  </si>
  <si>
    <t>Volunteer Miles (Cove Point)</t>
  </si>
  <si>
    <t>230-45820-2310.23-82-400.1</t>
  </si>
  <si>
    <t>Additional Request - Recruiter mileage reimbursement  (.56 x 1,785 miles) at current Federal Rate</t>
  </si>
  <si>
    <t>230-45820-2400.23-82-100.1</t>
  </si>
  <si>
    <t>230-45820-2400.23-82-100.2</t>
  </si>
  <si>
    <t>Printing/Copy Services</t>
  </si>
  <si>
    <t>230-45820-2400.23-82-100.3</t>
  </si>
  <si>
    <t>Additional Request - New bilingual color printed materials (20,000 brochures x .05)</t>
  </si>
  <si>
    <t>230-45820-2410.23-82-100.1</t>
  </si>
  <si>
    <t>230-45820-2500.23-82-100.1</t>
  </si>
  <si>
    <t>230-45820-2800.23-82-100.1</t>
  </si>
  <si>
    <t>Hot Spot Fee</t>
  </si>
  <si>
    <t>230-45820-3050.23-82-100.1</t>
  </si>
  <si>
    <t>230-45820-3100.23-82-100.1</t>
  </si>
  <si>
    <t>230-45820-3300.23-82-100.1</t>
  </si>
  <si>
    <t>SCP Local Training</t>
  </si>
  <si>
    <t>230-45820-3400.23-82-100.1</t>
  </si>
  <si>
    <t>230-45820-4800.23-82-100.1</t>
  </si>
  <si>
    <t>230-45820-4800.23-82-100.10</t>
  </si>
  <si>
    <t>Client Supplies And New Training</t>
  </si>
  <si>
    <t>230-45820-4800.23-82-100.11</t>
  </si>
  <si>
    <t>Additional Request - Recruitment activities  - need additional funds to pay for new outreach recruitment for additional Senior Volunt.</t>
  </si>
  <si>
    <t>230-45820-4800.23-82-100.12</t>
  </si>
  <si>
    <t>Additional Request - Volunteer recognition - Additional funds needed as increased cost to conduct recognition events post-pandemic.</t>
  </si>
  <si>
    <t>230-45820-4800.23-82-100.2</t>
  </si>
  <si>
    <t>230-45820-4800.23-82-100.3</t>
  </si>
  <si>
    <t>SCP Jackets &amp; Bags</t>
  </si>
  <si>
    <t>230-45820-4800.23-82-100.4</t>
  </si>
  <si>
    <t>230-45820-4800.23-82-100.6</t>
  </si>
  <si>
    <t>Recruitment Booths, Recruitment Etc</t>
  </si>
  <si>
    <t>230-45820-4800.23-82-100.7</t>
  </si>
  <si>
    <t>Carry-Forward Funds</t>
  </si>
  <si>
    <t>230-45820-4800.23-82-100.8</t>
  </si>
  <si>
    <t>Sneeze Guards, Post Card, Other Covid Supplies</t>
  </si>
  <si>
    <t>230-45820-4800.23-82-100.9</t>
  </si>
  <si>
    <t>PPE Supplies</t>
  </si>
  <si>
    <t>230-45820-4800.23-82-202.1</t>
  </si>
  <si>
    <t>Food &amp; Meals (HCBA)</t>
  </si>
  <si>
    <t>230-45820-4800.23-82-203.1</t>
  </si>
  <si>
    <t>Food &amp; Meals (III-B)</t>
  </si>
  <si>
    <t>230-45820-4800.23-82-208.1</t>
  </si>
  <si>
    <t>Wasatch Volunteer Food &amp; Meals</t>
  </si>
  <si>
    <t>230-45820-4800.23-82-208.2</t>
  </si>
  <si>
    <t>Wasatch Volunteer Recognition</t>
  </si>
  <si>
    <t>230-45820-4800.23-82-300.1</t>
  </si>
  <si>
    <t>Food &amp; Meals (In-Kind)</t>
  </si>
  <si>
    <t>230-45820-4800.23-82-300.4</t>
  </si>
  <si>
    <t>Other Expenses (In-Kind)</t>
  </si>
  <si>
    <t>230-45820-4800.23-82-500.1</t>
  </si>
  <si>
    <t>230-45820-4820.23-82-100.1</t>
  </si>
  <si>
    <t>Stipends (Federal)</t>
  </si>
  <si>
    <t>230-45820-4820.23-82-100.2</t>
  </si>
  <si>
    <t>Stipends Increase</t>
  </si>
  <si>
    <t>230-45820-4820.23-82-202.1</t>
  </si>
  <si>
    <t>Stipends (HCBA)</t>
  </si>
  <si>
    <t>230-45820-4820.23-82-203.1</t>
  </si>
  <si>
    <t>Stipends (III-B)</t>
  </si>
  <si>
    <t>230-45820-4820.23-82-207.1</t>
  </si>
  <si>
    <t>Stipends (Cove Point)</t>
  </si>
  <si>
    <t>230-45820-4820.23-82-208.1</t>
  </si>
  <si>
    <t>Wasatch Volunteer Travel</t>
  </si>
  <si>
    <t>230-45820-4850.23-82-100.1</t>
  </si>
  <si>
    <t>Voltrax Software</t>
  </si>
  <si>
    <t>230-45820-5100.23-82-100.1</t>
  </si>
  <si>
    <t>Volunteer Insurance</t>
  </si>
  <si>
    <t>230-45820-5630.23-82-100.1</t>
  </si>
  <si>
    <t>230-45820-5640.23-82-100.1</t>
  </si>
  <si>
    <t>230-45820-5640.23-82-100.2</t>
  </si>
  <si>
    <t>230-45820-5670.23-82-100.1</t>
  </si>
  <si>
    <t>230-45820-5670.23-82-100.2</t>
  </si>
  <si>
    <t>230-45820-5670.23-82-100.3</t>
  </si>
  <si>
    <t>230-45820-5670.23-82-100.4</t>
  </si>
  <si>
    <t>Tablets, Monitors, Etc</t>
  </si>
  <si>
    <t>230-45820-5670.23-82-400.1</t>
  </si>
  <si>
    <t>230-45820-5670.23-82-400.2</t>
  </si>
  <si>
    <t>230-45820-5670.23-82-400.4</t>
  </si>
  <si>
    <t>230-45820-5680.23-82-400.1</t>
  </si>
  <si>
    <t>230-45820-6200.23-82-100.1</t>
  </si>
  <si>
    <t>Administrative Overhead</t>
  </si>
  <si>
    <t>230-45820-7420.23-82-100.1</t>
  </si>
  <si>
    <t>Furniture</t>
  </si>
  <si>
    <t>241-31100-1000.45-10-100.1</t>
  </si>
  <si>
    <t>45-10-100 - Special Serv Area 6 / Adm</t>
  </si>
  <si>
    <t>241-31140-1000.45-10-100.1</t>
  </si>
  <si>
    <t>Motor Veh - General</t>
  </si>
  <si>
    <t>241-31200-1000.45-10-100.1</t>
  </si>
  <si>
    <t>241-31220-1000.45-10-100.1</t>
  </si>
  <si>
    <t>Penalty &amp; Int - General</t>
  </si>
  <si>
    <t>241-31500-1000.45-10-100.1</t>
  </si>
  <si>
    <t>241-31700-1000.45-10-100.1</t>
  </si>
  <si>
    <t>241-31800-1000.45-10-100.1</t>
  </si>
  <si>
    <t>241-31940-1000.45-10-100.1</t>
  </si>
  <si>
    <t>241-33300-0.45-10-100.1</t>
  </si>
  <si>
    <t>241-36101-0.45-10-100.1</t>
  </si>
  <si>
    <t>241-41500-9200.2-10-100.1</t>
  </si>
  <si>
    <t>241-42120-1100.45-12-100.1</t>
  </si>
  <si>
    <t>45-12-100 - Invest / Sa6</t>
  </si>
  <si>
    <t>241-42120-1100.45-12-200.2</t>
  </si>
  <si>
    <t>45-12-200 - Invest/ Evidence / Sa6</t>
  </si>
  <si>
    <t>Additional Request - Add 1 "Time Limited" employee for "Evidence Custodian"</t>
  </si>
  <si>
    <t>241-42120-1110.45-12-100.1</t>
  </si>
  <si>
    <t>241-42120-1110.45-12-200.1</t>
  </si>
  <si>
    <t>241-42120-1120.45-12-100.1</t>
  </si>
  <si>
    <t>241-42120-1120.45-12-200.1</t>
  </si>
  <si>
    <t>241-42120-1300.45-12-100.1</t>
  </si>
  <si>
    <t>241-42120-1400.45-12-100.1</t>
  </si>
  <si>
    <t>241-42120-4800.45-12-100.1</t>
  </si>
  <si>
    <t>241-42120-5680.45-12-100.1</t>
  </si>
  <si>
    <t>241-42120-7410.45-12-200.1</t>
  </si>
  <si>
    <t>Additional Request - Evidence locker and sofware upgrade</t>
  </si>
  <si>
    <t>241-42120-7420.45-12-200.1</t>
  </si>
  <si>
    <t>Additional Request - New line item, monies to purchase newCrime Scene Camera )</t>
  </si>
  <si>
    <t>241-42180-1100.45-18-100.1</t>
  </si>
  <si>
    <t>45-18-100 - Special Victims Unit / Sa6</t>
  </si>
  <si>
    <t>241-42180-1110.45-18-100.1</t>
  </si>
  <si>
    <t>241-42180-1120.45-18-100.1</t>
  </si>
  <si>
    <t>241-42180-1300.45-18-100.1</t>
  </si>
  <si>
    <t>241-42180-1400.45-18-100.1</t>
  </si>
  <si>
    <t>241-42180-4800.45-18-100.1</t>
  </si>
  <si>
    <t>241-42180-5680.45-18-100.1</t>
  </si>
  <si>
    <t>241-49201-2200.45-10-100.1</t>
  </si>
  <si>
    <t>49201-Sheriff Special Dist #6</t>
  </si>
  <si>
    <t>241-49201-4800.45-10-100.1</t>
  </si>
  <si>
    <t>241-49201-5680.45-10-100.1</t>
  </si>
  <si>
    <t>241-49201-9200.45-10-100.1</t>
  </si>
  <si>
    <t>241-49201-9200.45-10-100.2</t>
  </si>
  <si>
    <t>Contribution to Fund Balance</t>
  </si>
  <si>
    <t>241-49201-9500.45-10-100.2</t>
  </si>
  <si>
    <t>242-31100-1000.46-10-100.1</t>
  </si>
  <si>
    <t>46-10-100 - Special Serv Area 7 / Adm</t>
  </si>
  <si>
    <t>242-31140-1000.46-10-100.1</t>
  </si>
  <si>
    <t>242-31200-1000.46-10-100.1</t>
  </si>
  <si>
    <t>242-31220-1000.46-10-100.1</t>
  </si>
  <si>
    <t>242-31500-1000.46-10-100.1</t>
  </si>
  <si>
    <t>242-31700-1000.46-10-100.1</t>
  </si>
  <si>
    <t>242-31800-1000.46-10-100.1</t>
  </si>
  <si>
    <t>242-31940-1000.46-10-100.1</t>
  </si>
  <si>
    <t>242-32130-0.46-10-100.1</t>
  </si>
  <si>
    <t>32130-Burn Permits</t>
  </si>
  <si>
    <t>Burn Permits</t>
  </si>
  <si>
    <t>242-32131-0.46-10-100.1</t>
  </si>
  <si>
    <t>32131-Fire Safety Permits</t>
  </si>
  <si>
    <t>Fire Safety Permits</t>
  </si>
  <si>
    <t>242-32132-0.46-10-100.1</t>
  </si>
  <si>
    <t>32132-Hazmat Permits</t>
  </si>
  <si>
    <t>Hazmat Permits</t>
  </si>
  <si>
    <t>242-34102-0.46-10-100.1</t>
  </si>
  <si>
    <t>34102-Inspection Fees</t>
  </si>
  <si>
    <t>Inspection Fees</t>
  </si>
  <si>
    <t>242-34103-0.46-10-100.1</t>
  </si>
  <si>
    <t>34103-Sprinkler Plan Review Fees</t>
  </si>
  <si>
    <t>Sprinkler Plan Review Fees</t>
  </si>
  <si>
    <t>242-34104-0.46-10-100.1</t>
  </si>
  <si>
    <t>34104-LPG Fees</t>
  </si>
  <si>
    <t>LPG Fees</t>
  </si>
  <si>
    <t>242-36101-0.46-10-100.1</t>
  </si>
  <si>
    <t>242-38100-0.46-10-100.1</t>
  </si>
  <si>
    <t>244&lt;&gt;XFER From Serv Area 9</t>
  </si>
  <si>
    <t>242-38900-0.46-10-100.1</t>
  </si>
  <si>
    <t>Funding Fund Bal 242</t>
  </si>
  <si>
    <t>242-41500-9200.2-10-100.1</t>
  </si>
  <si>
    <t>242-49211-1100.46-10-100.1</t>
  </si>
  <si>
    <t>49211-Structure Fire Dist #7</t>
  </si>
  <si>
    <t>242-49211-1100.46-10-100.2</t>
  </si>
  <si>
    <t>46-10-100-Special Serv Area 7 / Adm</t>
  </si>
  <si>
    <t>242-49211-1110.46-10-100.1</t>
  </si>
  <si>
    <t>242-49211-1120.46-10-100.1</t>
  </si>
  <si>
    <t>242-49211-1200.46-10-100.1</t>
  </si>
  <si>
    <t>242-49211-1300.46-10-100.1</t>
  </si>
  <si>
    <t>242-49211-1320.46-10-100.1</t>
  </si>
  <si>
    <t>242-49211-1400.46-10-100.1</t>
  </si>
  <si>
    <t>242-49211-1420.46-10-100.1</t>
  </si>
  <si>
    <t>242-49211-2100.46-10-100.1</t>
  </si>
  <si>
    <t>242-49211-2200.46-10-100.1</t>
  </si>
  <si>
    <t>242-49211-2400.46-10-100.1</t>
  </si>
  <si>
    <t>242-49211-2410.46-10-100.1</t>
  </si>
  <si>
    <t>242-49211-2500.46-10-100.1</t>
  </si>
  <si>
    <t>242-49211-2800.46-10-100.1</t>
  </si>
  <si>
    <t>242-49211-3300.46-10-100.1</t>
  </si>
  <si>
    <t>Fire Marshal Local Training</t>
  </si>
  <si>
    <t>242-49211-3300.46-10-100.2</t>
  </si>
  <si>
    <t>Fire Inspector Local Training</t>
  </si>
  <si>
    <t>242-49211-3300.46-10-100.3</t>
  </si>
  <si>
    <t>242-49211-3400.46-10-100.1</t>
  </si>
  <si>
    <t>Fire Marshal Travel</t>
  </si>
  <si>
    <t>242-49211-3400.46-10-100.2</t>
  </si>
  <si>
    <t>Assistant Fire Marshal Travel</t>
  </si>
  <si>
    <t>242-49211-4800.46-10-100.1</t>
  </si>
  <si>
    <t>242-49211-4800.46-10-100.3</t>
  </si>
  <si>
    <t>Employee Recognition ($18)</t>
  </si>
  <si>
    <t>242-49211-4800.46-10-100.4</t>
  </si>
  <si>
    <t>242-49211-4800.46-10-100.5</t>
  </si>
  <si>
    <t>Public Education Handouts</t>
  </si>
  <si>
    <t>242-49211-4800.46-10-100.6</t>
  </si>
  <si>
    <t>Public Education Banners</t>
  </si>
  <si>
    <t>242-49211-4850.46-10-100.1</t>
  </si>
  <si>
    <t>Citizenserve Software License</t>
  </si>
  <si>
    <t>242-49211-4850.46-10-100.2</t>
  </si>
  <si>
    <t>Ispyfire App</t>
  </si>
  <si>
    <t>242-49211-5610.46-10-100.1</t>
  </si>
  <si>
    <t>242-49211-5630.46-10-100.1</t>
  </si>
  <si>
    <t>242-49211-5640.46-10-100.1</t>
  </si>
  <si>
    <t>242-49211-5640.46-10-100.2</t>
  </si>
  <si>
    <t>242-49211-5650.46-10-100.1</t>
  </si>
  <si>
    <t>242-49211-5670.46-10-100.1</t>
  </si>
  <si>
    <t>242-49211-5670.46-10-100.2</t>
  </si>
  <si>
    <t>242-49211-5680.46-10-100.1</t>
  </si>
  <si>
    <t>242-49211-6200.46-10-100.1</t>
  </si>
  <si>
    <t>Background Check</t>
  </si>
  <si>
    <t>242-49211-9200.46-10-100.1</t>
  </si>
  <si>
    <t>Cost to cover large agricultural fires if needed</t>
  </si>
  <si>
    <t>242-49211-9200.46-10-100.2</t>
  </si>
  <si>
    <t>242-49211-9500.46-10-100.1</t>
  </si>
  <si>
    <t>Contract Service Calls</t>
  </si>
  <si>
    <t>242-49211-9500.46-10-100.2</t>
  </si>
  <si>
    <t>Quarterly Apportionment For Fire Contracts</t>
  </si>
  <si>
    <t>243-31100-1000.47-10-100.1</t>
  </si>
  <si>
    <t>47-10-100 - Community Dev / Planning</t>
  </si>
  <si>
    <t>243-31140-1000.47-10-100.1</t>
  </si>
  <si>
    <t>243-31200-1000.47-10-100.1</t>
  </si>
  <si>
    <t>243-31220-1000.47-10-100.1</t>
  </si>
  <si>
    <t>243-31500-1000.47-10-100.1</t>
  </si>
  <si>
    <t>243-31700-1000.47-10-100.1</t>
  </si>
  <si>
    <t>243-31800-1000.47-10-100.1</t>
  </si>
  <si>
    <t>243-31940-1000.47-10-100.1</t>
  </si>
  <si>
    <t>243-32160-0.47-11-100.1</t>
  </si>
  <si>
    <t>32160-Business Licenses</t>
  </si>
  <si>
    <t>47-11-100 - Community Dev / Adm</t>
  </si>
  <si>
    <t>Business Licenses</t>
  </si>
  <si>
    <t>243-32210-0.47-12-100.1</t>
  </si>
  <si>
    <t>32210-Building Permits</t>
  </si>
  <si>
    <t>47-12-100 - Building Inspection</t>
  </si>
  <si>
    <t>Building Permits</t>
  </si>
  <si>
    <t>243-33300-0.47-10-100.1</t>
  </si>
  <si>
    <t>243-34140-0.47-12-100.1</t>
  </si>
  <si>
    <t>34140-1% Surcharge - Due County 20%</t>
  </si>
  <si>
    <t>Surcharge Retained By County</t>
  </si>
  <si>
    <t>243-34141-0.47-11-100.1</t>
  </si>
  <si>
    <t>34141-Plan Check Fees</t>
  </si>
  <si>
    <t>Plan Check Fees</t>
  </si>
  <si>
    <t>243-34142-0.47-11-100.1</t>
  </si>
  <si>
    <t>34142-BOA / Planning Fees</t>
  </si>
  <si>
    <t>Boa / Planning Fees</t>
  </si>
  <si>
    <t>243-34143-0.47-11-100.1</t>
  </si>
  <si>
    <t>34143-AG Protection</t>
  </si>
  <si>
    <t>AG Protection Fees</t>
  </si>
  <si>
    <t>243-34145-0.47-11-100.1</t>
  </si>
  <si>
    <t>34145-Misc Community Dev Fees</t>
  </si>
  <si>
    <t>Sundry Charges Zc/Tup</t>
  </si>
  <si>
    <t>243-34145-1000.47-10-100.1</t>
  </si>
  <si>
    <t>Sundry Charges - Copies</t>
  </si>
  <si>
    <t>243-35210-0.47-12-100.1</t>
  </si>
  <si>
    <t>35210-Forfeited Bonds</t>
  </si>
  <si>
    <t>Forfeited Bonds</t>
  </si>
  <si>
    <t>243-35211-0.47-12-100.1</t>
  </si>
  <si>
    <t>35211-Zoning Violation - Settlement</t>
  </si>
  <si>
    <t>Zoning Viol. - Atty Settlements</t>
  </si>
  <si>
    <t>243-35212-0.47-12-100.1</t>
  </si>
  <si>
    <t>35212-Zoning Violation - Dist Surchg</t>
  </si>
  <si>
    <t>Zoning Viol. - Distance Surcharges</t>
  </si>
  <si>
    <t>243-35213-0.47-12-100.1</t>
  </si>
  <si>
    <t>35213-Zoning Violation - Invest Fee</t>
  </si>
  <si>
    <t>Zoning Viol. - Investigation Fees</t>
  </si>
  <si>
    <t>243-36101-0.47-10-100.1</t>
  </si>
  <si>
    <t>243-36401-0.47-10-100.1</t>
  </si>
  <si>
    <t>Sale Of Fixed Assets</t>
  </si>
  <si>
    <t>243-36901-0.47-10-100.1</t>
  </si>
  <si>
    <t>243-38900-0.47-10-100.1</t>
  </si>
  <si>
    <t>Funding Fund Bal 243</t>
  </si>
  <si>
    <t>243-41800-1100.47-10-100.1</t>
  </si>
  <si>
    <t>41800-Comm Dev - Planning</t>
  </si>
  <si>
    <t>243-41800-1300.47-10-100.1</t>
  </si>
  <si>
    <t>243-41800-1410.47-10-100.1</t>
  </si>
  <si>
    <t>243-41800-1420.47-10-100.1</t>
  </si>
  <si>
    <t>243-41800-2800.47-10-100.1</t>
  </si>
  <si>
    <t>243-41800-4800.47-10-100.1</t>
  </si>
  <si>
    <t>243-41800-5610.47-10-100.1</t>
  </si>
  <si>
    <t>243-41800-5680.47-10-100.1</t>
  </si>
  <si>
    <t>243-41810-1100.47-11-100.1</t>
  </si>
  <si>
    <t>41810-Comm Dev - Administration</t>
  </si>
  <si>
    <t>243-41810-1100.47-11-100.2</t>
  </si>
  <si>
    <t>47-11-100-Community Dev / Adm</t>
  </si>
  <si>
    <t>243-41810-1100.47-11-100.3</t>
  </si>
  <si>
    <t>243-41810-1200.47-11-100.1</t>
  </si>
  <si>
    <t>Time-Limited Employee Wages (Office Specialist)</t>
  </si>
  <si>
    <t>243-41810-1300.47-11-100.1</t>
  </si>
  <si>
    <t>243-41810-1300.47-11-100.2</t>
  </si>
  <si>
    <t>243-41810-2100.47-11-100.1</t>
  </si>
  <si>
    <t>243-41810-2100.47-11-359.1</t>
  </si>
  <si>
    <t>47-11-359 - Stormwater Management</t>
  </si>
  <si>
    <t>Stormwater Online Training Modules</t>
  </si>
  <si>
    <t>243-41810-2100.47-11-359.2</t>
  </si>
  <si>
    <t>243-41810-2200.47-11-100.1</t>
  </si>
  <si>
    <t>243-41810-2200.47-11-100.2</t>
  </si>
  <si>
    <t>243-41810-2310.47-11-100.1</t>
  </si>
  <si>
    <t>Mileage - Pc &amp; Boa</t>
  </si>
  <si>
    <t>243-41810-2400.47-11-100.1</t>
  </si>
  <si>
    <t>243-41810-2410.47-11-100.1</t>
  </si>
  <si>
    <t>243-41810-2500.47-11-100.1</t>
  </si>
  <si>
    <t>Equip Supplies (Toner) &amp; Maintenance</t>
  </si>
  <si>
    <t>243-41810-2500.47-11-359.1</t>
  </si>
  <si>
    <t>Stormwater Equipment Supplies &amp; Maintenance</t>
  </si>
  <si>
    <t>243-41810-2800.47-11-100.1</t>
  </si>
  <si>
    <t>Cell Phone - Reimbursement</t>
  </si>
  <si>
    <t>243-41810-2800.47-11-100.2</t>
  </si>
  <si>
    <t>Cell Phone - Stormwater</t>
  </si>
  <si>
    <t>243-41810-2800.47-11-359.1</t>
  </si>
  <si>
    <t>243-41810-3050.47-11-100.1</t>
  </si>
  <si>
    <t>243-41810-3100.47-11-100.1</t>
  </si>
  <si>
    <t>Contract Service for production of written minutes of PC and BOA meetings (ask for 2022 budget in amount of $5000)</t>
  </si>
  <si>
    <t>243-41810-3300.47-11-100.1</t>
  </si>
  <si>
    <t>APA Utah Chapter Conference</t>
  </si>
  <si>
    <t>243-41810-3300.47-11-100.3</t>
  </si>
  <si>
    <t>Online National Conference</t>
  </si>
  <si>
    <t>243-41810-3300.47-11-359.1</t>
  </si>
  <si>
    <t>Stormwater Expo</t>
  </si>
  <si>
    <t>243-41810-3400.47-11-100.1</t>
  </si>
  <si>
    <t>Business License Conference</t>
  </si>
  <si>
    <t>243-41810-3400.47-11-100.2</t>
  </si>
  <si>
    <t>APA Conference</t>
  </si>
  <si>
    <t>243-41810-3400.47-11-100.3</t>
  </si>
  <si>
    <t>National APA Conference</t>
  </si>
  <si>
    <t>243-41810-3400.47-11-100.4</t>
  </si>
  <si>
    <t>Rocky Mountain Land Use Conference</t>
  </si>
  <si>
    <t>243-41810-3400.47-11-100.6</t>
  </si>
  <si>
    <t>Western Planner Conf</t>
  </si>
  <si>
    <t>243-41810-4800.47-11-100.1</t>
  </si>
  <si>
    <t>243-41810-4800.47-11-100.2</t>
  </si>
  <si>
    <t>Food &amp; Meals - Pc &amp; Boa</t>
  </si>
  <si>
    <t>243-41810-4800.47-11-100.3</t>
  </si>
  <si>
    <t>243-41810-4800.47-11-100.4</t>
  </si>
  <si>
    <t>Pc &amp; Boa Recognition Plaques</t>
  </si>
  <si>
    <t>243-41810-4800.47-11-100.5</t>
  </si>
  <si>
    <t>243-41810-4800.47-11-359.1</t>
  </si>
  <si>
    <t>Stormwater Permit</t>
  </si>
  <si>
    <t>243-41810-4800.47-11-359.2</t>
  </si>
  <si>
    <t>PPE</t>
  </si>
  <si>
    <t>243-41810-4850.47-11-100.1</t>
  </si>
  <si>
    <t>Land Use Ordinance Software</t>
  </si>
  <si>
    <t>243-41810-5610.47-11-359.1</t>
  </si>
  <si>
    <t>243-41810-5630.47-11-100.1</t>
  </si>
  <si>
    <t>243-41810-5640.47-11-100.1</t>
  </si>
  <si>
    <t>243-41810-5640.47-11-100.2</t>
  </si>
  <si>
    <t>243-41810-5670.47-11-100.1</t>
  </si>
  <si>
    <t>243-41810-5670.47-11-100.2</t>
  </si>
  <si>
    <t>243-41810-5670.47-11-359.1</t>
  </si>
  <si>
    <t>243-41810-5680.47-11-100.1</t>
  </si>
  <si>
    <t>243-41810-5680.47-11-100.2</t>
  </si>
  <si>
    <t>243-41810-6200.47-11-100.1</t>
  </si>
  <si>
    <t>Board Member Stipends</t>
  </si>
  <si>
    <t>243-41810-6200.47-11-100.2</t>
  </si>
  <si>
    <t>243-41810-7470.47-11-100.1</t>
  </si>
  <si>
    <t>Desk Printer</t>
  </si>
  <si>
    <t>243-41820-1100.47-12-100.1</t>
  </si>
  <si>
    <t>41820-Comm Dev - Building Inspection</t>
  </si>
  <si>
    <t>243-41820-1300.47-12-100.1</t>
  </si>
  <si>
    <t>243-41820-1420.47-12-100.1</t>
  </si>
  <si>
    <t>243-41820-2100.47-12-100.1</t>
  </si>
  <si>
    <t>New Code Books</t>
  </si>
  <si>
    <t>243-41820-2100.47-12-100.2</t>
  </si>
  <si>
    <t>Utah Chapter ICC</t>
  </si>
  <si>
    <t>243-41820-2100.47-12-100.3</t>
  </si>
  <si>
    <t>Bonneville Chapter ICC</t>
  </si>
  <si>
    <t>243-41820-2100.47-12-100.4</t>
  </si>
  <si>
    <t>Beehive Chapter ICC</t>
  </si>
  <si>
    <t>243-41820-2100.47-12-100.5</t>
  </si>
  <si>
    <t>International Code Council</t>
  </si>
  <si>
    <t>243-41820-2100.47-12-100.6</t>
  </si>
  <si>
    <t>International Assoc Of Elec Insp</t>
  </si>
  <si>
    <t>243-41820-2100.47-12-100.7</t>
  </si>
  <si>
    <t>47-12-100-Building Inspection</t>
  </si>
  <si>
    <t>243-41820-2310.47-12-100.1</t>
  </si>
  <si>
    <t>243-41820-2400.47-12-100.1</t>
  </si>
  <si>
    <t>Office Supplies &amp; Stamps</t>
  </si>
  <si>
    <t>243-41820-2800.47-12-100.1</t>
  </si>
  <si>
    <t>Cell Phone Reimbursement</t>
  </si>
  <si>
    <t>243-41820-2800.47-12-100.2</t>
  </si>
  <si>
    <t>Cell Phone (County Provided)</t>
  </si>
  <si>
    <t>243-41820-3100.47-11-100.2</t>
  </si>
  <si>
    <t>243-41820-3100.47-12-100.1</t>
  </si>
  <si>
    <t>Contracted Services</t>
  </si>
  <si>
    <t>243-41820-3100.47-12-100.2</t>
  </si>
  <si>
    <t>Additional Request - Increase of existing contract for professional services related to building inspections and plan review services.</t>
  </si>
  <si>
    <t>243-41820-3300.47-12-100.1</t>
  </si>
  <si>
    <t>Utah Chapter ICC Permit Tech</t>
  </si>
  <si>
    <t>243-41820-3300.47-12-100.2</t>
  </si>
  <si>
    <t>243-41820-3300.47-12-100.3</t>
  </si>
  <si>
    <t>243-41820-3300.47-12-100.4</t>
  </si>
  <si>
    <t>243-41820-3400.47-12-100.1</t>
  </si>
  <si>
    <t>International Code Council Training</t>
  </si>
  <si>
    <t>243-41820-4800.47-12-100.1</t>
  </si>
  <si>
    <t>Inspectors License</t>
  </si>
  <si>
    <t>243-41820-4800.47-12-100.2</t>
  </si>
  <si>
    <t>Safety Equipment &amp; Clothing</t>
  </si>
  <si>
    <t>243-41820-4800.47-12-100.3</t>
  </si>
  <si>
    <t>243-41820-4850.47-11-100.1</t>
  </si>
  <si>
    <t>Citizen Serve Software</t>
  </si>
  <si>
    <t>243-41820-5610.47-11-100.1</t>
  </si>
  <si>
    <t>243-41820-5610.47-12-100.1</t>
  </si>
  <si>
    <t>243-41820-5680.47-12-100.1</t>
  </si>
  <si>
    <t>243-49221-1320.47-10-100.1</t>
  </si>
  <si>
    <t>49221-Planning District #8</t>
  </si>
  <si>
    <t>243-49221-2200.47-10-100.1</t>
  </si>
  <si>
    <t>243-49221-4800.47-10-100.1</t>
  </si>
  <si>
    <t>243-49221-5680.47-10-100.1</t>
  </si>
  <si>
    <t>243-49221-9100.47-10-100.1</t>
  </si>
  <si>
    <t>680&lt;&gt;XFER To Admin Services</t>
  </si>
  <si>
    <t>243-49221-9200.47-10-100.1</t>
  </si>
  <si>
    <t>243-49221-9200.47-10-100.2</t>
  </si>
  <si>
    <t>244-31100-1000.48-10-100.1</t>
  </si>
  <si>
    <t>48-10-100 - Special Serv Area 9 / Adm</t>
  </si>
  <si>
    <t>244-31140-1000.48-10-100.1</t>
  </si>
  <si>
    <t>244-31200-1000.48-10-100.1</t>
  </si>
  <si>
    <t>244-31220-1000.48-10-100.1</t>
  </si>
  <si>
    <t>244-31500-1000.48-10-100.1</t>
  </si>
  <si>
    <t>244-31700-1000.48-10-100.1</t>
  </si>
  <si>
    <t>244-31800-1000.48-10-100.1</t>
  </si>
  <si>
    <t>244-31940-1000.48-10-100.1</t>
  </si>
  <si>
    <t>244-33300-0.48-10-100.1</t>
  </si>
  <si>
    <t>244-36101-0.48-10-100.1</t>
  </si>
  <si>
    <t>244-38900-0.48-10-100.1</t>
  </si>
  <si>
    <t>Funding Fund Bal 244</t>
  </si>
  <si>
    <t>244-49231-2200.48-10-100.1</t>
  </si>
  <si>
    <t>49231-Rural Fire Dist #9</t>
  </si>
  <si>
    <t>244-49231-4800.48-10-100.1</t>
  </si>
  <si>
    <t>244-49231-5680.48-10-100.1</t>
  </si>
  <si>
    <t>244-49231-9100.48-10-100.1</t>
  </si>
  <si>
    <t>242&lt;&gt;XFER To Serv Area 7</t>
  </si>
  <si>
    <t>245-33301-0.44-10-100.2</t>
  </si>
  <si>
    <t>33301-Secure Rural Schools</t>
  </si>
  <si>
    <t>44-10-100 - Utah Valley Road SSD / Adm</t>
  </si>
  <si>
    <t>PY Secure Rural Schools - Title I Roads</t>
  </si>
  <si>
    <t>245-33310-0.44-10-100.2</t>
  </si>
  <si>
    <t>33310-Federal Mineral Leasing</t>
  </si>
  <si>
    <t>PY Federal Mineral Leasing</t>
  </si>
  <si>
    <t>245-36101-0.44-10-100.1</t>
  </si>
  <si>
    <t>245-38900-0.44-10-100.1</t>
  </si>
  <si>
    <t>Funding Fund Bal 245</t>
  </si>
  <si>
    <t>245-49241-2200.44-10-100.1</t>
  </si>
  <si>
    <t>49241-Utah Valley Road SSD</t>
  </si>
  <si>
    <t>245-49241-4200.44-10-100.1</t>
  </si>
  <si>
    <t>4200-Special Projects</t>
  </si>
  <si>
    <t>Reconstruction</t>
  </si>
  <si>
    <t>245-49241-4200.44-10-270.1</t>
  </si>
  <si>
    <t>44-10-270 - Secure Rural School Projects</t>
  </si>
  <si>
    <t>8000 North (Wasatch Wing &amp; Clay)</t>
  </si>
  <si>
    <t>245-49241-4800.44-10-100.1</t>
  </si>
  <si>
    <t>Local Government Entity Fee</t>
  </si>
  <si>
    <t>246-31100-1000.49-10-100.1</t>
  </si>
  <si>
    <t>49-10-100 - Soldier Summit SSD / Adm</t>
  </si>
  <si>
    <t>Current Yr - General (Utah Co)</t>
  </si>
  <si>
    <t>246-31100-1000.49-10-100.2</t>
  </si>
  <si>
    <t>Current Yr - General (Wasatch Co)</t>
  </si>
  <si>
    <t>246-31140-1000.49-10-100.1</t>
  </si>
  <si>
    <t>246-31200-1000.49-10-100.1</t>
  </si>
  <si>
    <t>246-31220-1000.49-10-100.1</t>
  </si>
  <si>
    <t>246-31800-1000.49-10-100.1</t>
  </si>
  <si>
    <t>246-31940-1000.49-10-100.1</t>
  </si>
  <si>
    <t>246-33100-0.49-10-101.1</t>
  </si>
  <si>
    <t>33100-Comm Dev Block Grant</t>
  </si>
  <si>
    <t>49-10-101 - Soldier Summit SSD / Grant</t>
  </si>
  <si>
    <t>ARPA Funds</t>
  </si>
  <si>
    <t>246-34246-1000.49-10-100.1</t>
  </si>
  <si>
    <t>34246-Water Service Fees</t>
  </si>
  <si>
    <t>Water Service Fees - Town</t>
  </si>
  <si>
    <t>246-34246-2000.49-10-100.1</t>
  </si>
  <si>
    <t>Water Connection Fee - Within Subdivision</t>
  </si>
  <si>
    <t>246-34246-4000.49-10-100.1</t>
  </si>
  <si>
    <t>Flat Rate Water Sales - Vacant</t>
  </si>
  <si>
    <t>246-34246-4000.49-10-100.2</t>
  </si>
  <si>
    <t>Flat Rate Water Sales - Residential</t>
  </si>
  <si>
    <t>246-34246-5000.49-10-100.1</t>
  </si>
  <si>
    <t>5000-Charges for Services</t>
  </si>
  <si>
    <t>Metered Water Sales</t>
  </si>
  <si>
    <t>246-34246-6000.49-10-100.1</t>
  </si>
  <si>
    <t>6000-Charges for Services</t>
  </si>
  <si>
    <t>Late Fees</t>
  </si>
  <si>
    <t>246-36101-0.49-10-100.1</t>
  </si>
  <si>
    <t>246-38900-0.49-10-100.1</t>
  </si>
  <si>
    <t>Funding Fund Bal 246</t>
  </si>
  <si>
    <t>246-49251-1100.49-10-100.1</t>
  </si>
  <si>
    <t>246-49251-1100.49-10-100.2</t>
  </si>
  <si>
    <t>49-10-100-Soldier Summit Ssd / Adm</t>
  </si>
  <si>
    <t>246-49251-1110.49-10-100.1</t>
  </si>
  <si>
    <t>246-49251-1300.49-10-100.2</t>
  </si>
  <si>
    <t>246-49251-2100.49-10-100.1</t>
  </si>
  <si>
    <t>UASD Membership</t>
  </si>
  <si>
    <t>246-49251-2200.49-10-100.1</t>
  </si>
  <si>
    <t>246-49251-2410.49-10-100.1</t>
  </si>
  <si>
    <t>246-49251-2490.49-10-100.1</t>
  </si>
  <si>
    <t>Ach Fee For Ar Invoices</t>
  </si>
  <si>
    <t>246-49251-2500.49-10-100.1</t>
  </si>
  <si>
    <t>246-49251-2500.49-10-100.2</t>
  </si>
  <si>
    <t>Propane For Heaters</t>
  </si>
  <si>
    <t>246-49251-2700.49-10-100.1</t>
  </si>
  <si>
    <t>Electricity For Pumps</t>
  </si>
  <si>
    <t>246-49251-3100.49-10-100.1</t>
  </si>
  <si>
    <t>Water Testing</t>
  </si>
  <si>
    <t>246-49251-3100.49-10-100.2</t>
  </si>
  <si>
    <t>Legal Services</t>
  </si>
  <si>
    <t>246-49251-3100.49-10-100.3</t>
  </si>
  <si>
    <t>Accounting/Clerk Services</t>
  </si>
  <si>
    <t>246-49251-3400.49-10-100.1</t>
  </si>
  <si>
    <t>Rwua Conference</t>
  </si>
  <si>
    <t>246-49251-4200.49-10-100.1</t>
  </si>
  <si>
    <t>Restricted Capital Projects</t>
  </si>
  <si>
    <t>246-49251-4200.49-10-100.11</t>
  </si>
  <si>
    <t>246-49251-4200.49-10-101.1</t>
  </si>
  <si>
    <t>ARPA Water Line</t>
  </si>
  <si>
    <t>246-49251-4800.49-10-100.1</t>
  </si>
  <si>
    <t>246-49251-4800.49-10-100.2</t>
  </si>
  <si>
    <t>Utah County Recorder</t>
  </si>
  <si>
    <t>246-49251-4800.49-10-100.3</t>
  </si>
  <si>
    <t>246-49251-5100.49-10-100.1</t>
  </si>
  <si>
    <t>Liability Insurance</t>
  </si>
  <si>
    <t>246-49251-5680.49-10-100.1</t>
  </si>
  <si>
    <t>246-49251-9200.49-10-100.1</t>
  </si>
  <si>
    <t>247-31360-0.88-10-100.1</t>
  </si>
  <si>
    <t>31360-Section 2216 Sales Tax</t>
  </si>
  <si>
    <t>88-10-100 - Section 2216 Tax Projects</t>
  </si>
  <si>
    <t>Section 2216 Sales Tax (Fixed Guideway) County Portion</t>
  </si>
  <si>
    <t>247-31360-1000.88-10-100.1</t>
  </si>
  <si>
    <t>Section 2216 Sales Tax (Paid Directly To UTA)</t>
  </si>
  <si>
    <t>247-31364-0.88-10-101.1</t>
  </si>
  <si>
    <t>31364-Section 2218 Tax (No Silos)</t>
  </si>
  <si>
    <t>88-10-101 - Section 2218 Tax Projects</t>
  </si>
  <si>
    <t>Section 2218 Sales Tax (After July 1, 2014 | No Silos)</t>
  </si>
  <si>
    <t>247-31365-0.88-10-106.1</t>
  </si>
  <si>
    <t>31365-Section 2208 Tax (UTA)</t>
  </si>
  <si>
    <t>88-10-106 - UTA Pass-Thru Sales Tax</t>
  </si>
  <si>
    <t>Section 2208 Tax Paid Directly To UTA (Pass-Thru)</t>
  </si>
  <si>
    <t>247-31366-0.88-10-108.1</t>
  </si>
  <si>
    <t>31366-Section 2219 Tax</t>
  </si>
  <si>
    <t>88-10-108 - Section 2219 Sales Tax</t>
  </si>
  <si>
    <t>Section 2219 County Portion</t>
  </si>
  <si>
    <t>247-31366-1000.88-10-108.1</t>
  </si>
  <si>
    <t>Section 2219 Direct To Local/Transit</t>
  </si>
  <si>
    <t>247-33104-0.88-10-101.1</t>
  </si>
  <si>
    <t>33104-UTA Funding For 2016 Bonds</t>
  </si>
  <si>
    <t>UTA Funding (4th Qtr Cent) For Series 2016 Bonds</t>
  </si>
  <si>
    <t>247-33401-0.80-13-100.1</t>
  </si>
  <si>
    <t>80-13-100 - Roads / Adm</t>
  </si>
  <si>
    <t>"B" Road Fund Allotment</t>
  </si>
  <si>
    <t>247-33401-0.80-13-100.2</t>
  </si>
  <si>
    <t>Estimated Additional B Road Funding</t>
  </si>
  <si>
    <t>247-34247-0.88-10-102.1</t>
  </si>
  <si>
    <t>34247-Vehicle Registration Fees</t>
  </si>
  <si>
    <t>88-10-102 - Registration Fee Projects</t>
  </si>
  <si>
    <t>MV Registration Fee From UDOT</t>
  </si>
  <si>
    <t>247-34351-0.80-13-100.1</t>
  </si>
  <si>
    <t>34351-"B" Road Charges For Services</t>
  </si>
  <si>
    <t>"B" Road Charges For Services (Equipment/Personnel)</t>
  </si>
  <si>
    <t>247-36101-0.80-13-100.1</t>
  </si>
  <si>
    <t>"B" Road Interest Allocation</t>
  </si>
  <si>
    <t>247-36101-0.88-10-100.1</t>
  </si>
  <si>
    <t>Pool 5111 Interest - Section 2216</t>
  </si>
  <si>
    <t>247-36101-0.88-10-101.1</t>
  </si>
  <si>
    <t>Pool 8126 Interest - Section 2218 (No Silos / Post July 2014)</t>
  </si>
  <si>
    <t>247-36101-0.88-10-101.2</t>
  </si>
  <si>
    <t>UTA Interest On Brt Operating Subsidy</t>
  </si>
  <si>
    <t>247-36101-0.88-10-102.1</t>
  </si>
  <si>
    <t>Pool 5377 Interest - Registration Fee</t>
  </si>
  <si>
    <t>247-36101-0.88-10-108.1</t>
  </si>
  <si>
    <t>Pool 8732 Interest - 4th Quarter Cent Tax</t>
  </si>
  <si>
    <t>247-36401-0.80-13-100.1</t>
  </si>
  <si>
    <t>B Road Sale Of Fixed Assets</t>
  </si>
  <si>
    <t>247-36402-0.80-13-100.1</t>
  </si>
  <si>
    <t>Insurance Proceeds</t>
  </si>
  <si>
    <t>247-36901-0.80-13-100.1</t>
  </si>
  <si>
    <t>247-38900-0.88-10-100.1</t>
  </si>
  <si>
    <t>Fund Balance Section 2216</t>
  </si>
  <si>
    <t>247-38900-0.88-10-101.1</t>
  </si>
  <si>
    <t>Funding Fund Bal 247 (Section 2218 Sales Tax)</t>
  </si>
  <si>
    <t>247-38900-0.88-10-102.1</t>
  </si>
  <si>
    <t>Funding Fund Bal 247 (Registration Fees)</t>
  </si>
  <si>
    <t>247-38900-0.88-10-108.1</t>
  </si>
  <si>
    <t>Funding Fund Bal 247 (Section 2219 Sales Tax)</t>
  </si>
  <si>
    <t>247-41500-9200.2-10-100.1</t>
  </si>
  <si>
    <t>247-44130-1100.80-13-100.1</t>
  </si>
  <si>
    <t>44130-Public Works / B Roads</t>
  </si>
  <si>
    <t>247-44130-1100.80-13-100.2</t>
  </si>
  <si>
    <t>80-13-100-Roads / Adm</t>
  </si>
  <si>
    <t>247-44130-1100.80-13-100.3</t>
  </si>
  <si>
    <t>247-44130-1100.80-13-100.4</t>
  </si>
  <si>
    <t>247-44130-1110.80-13-100.1</t>
  </si>
  <si>
    <t>247-44130-1110.80-13-352.1</t>
  </si>
  <si>
    <t>80-13-352 - Snow Removal</t>
  </si>
  <si>
    <t>247-44130-1110.80-13-521.1</t>
  </si>
  <si>
    <t>80-13-521 - 6000 S @ 4800 W (East)</t>
  </si>
  <si>
    <t>247-44130-1110.80-13-527.1</t>
  </si>
  <si>
    <t>80-13-527 - 6800 S @ 4000 W (East)</t>
  </si>
  <si>
    <t>247-44130-1110.80-13-898.1</t>
  </si>
  <si>
    <t>80-13-898 - Lincoln Beach Rd</t>
  </si>
  <si>
    <t>247-44130-1120.80-13-100.1</t>
  </si>
  <si>
    <t>247-44130-1200.80-13-100.1</t>
  </si>
  <si>
    <t>247-44130-1300.80-13-100.1</t>
  </si>
  <si>
    <t>247-44130-1300.80-13-100.2</t>
  </si>
  <si>
    <t>247-44130-1300.80-13-100.5</t>
  </si>
  <si>
    <t>247-44130-1300.80-13-100.6</t>
  </si>
  <si>
    <t>247-44130-1320.80-13-100.1</t>
  </si>
  <si>
    <t>247-44130-1420.80-13-100.1</t>
  </si>
  <si>
    <t>247-44130-2100.80-13-100.1</t>
  </si>
  <si>
    <t>247-44130-2100.80-13-356.1</t>
  </si>
  <si>
    <t>80-13-356 - Roadside Weed Spraying</t>
  </si>
  <si>
    <t>Utah Weed Supervisors Assoc Dues</t>
  </si>
  <si>
    <t>247-44130-2200.80-13-100.1</t>
  </si>
  <si>
    <t>247-44130-2310.80-13-100.1</t>
  </si>
  <si>
    <t>247-44130-2310.80-13-350.1</t>
  </si>
  <si>
    <t>80-13-350 - Chip Sealing</t>
  </si>
  <si>
    <t>247-44130-2310.80-13-352.1</t>
  </si>
  <si>
    <t>247-44130-2310.80-13-527.1</t>
  </si>
  <si>
    <t>247-44130-2310.80-13-843.1</t>
  </si>
  <si>
    <t>80-13-843 - Diamond Fork Mtn Rd @ 3 Forks</t>
  </si>
  <si>
    <t>247-44130-2310.80-13-898.1</t>
  </si>
  <si>
    <t>247-44130-2310.80-13-915.1</t>
  </si>
  <si>
    <t>80-13-915 - Nebo Loop Rd</t>
  </si>
  <si>
    <t>247-44130-2400.80-13-100.1</t>
  </si>
  <si>
    <t>247-44130-2410.80-13-100.1</t>
  </si>
  <si>
    <t>247-44130-2500.80-13-100.1</t>
  </si>
  <si>
    <t>247-44130-2700.80-13-100.1</t>
  </si>
  <si>
    <t>Street Lights</t>
  </si>
  <si>
    <t>247-44130-2700.80-13-100.2</t>
  </si>
  <si>
    <t>Waste Disposal</t>
  </si>
  <si>
    <t>247-44130-2800.80-13-100.1</t>
  </si>
  <si>
    <t>247-44130-2800.80-13-100.2</t>
  </si>
  <si>
    <t>County-Paid Cell Phone (AT&amp;T)</t>
  </si>
  <si>
    <t>247-44130-2800.80-13-100.3</t>
  </si>
  <si>
    <t>GPS Tracking For Equipment</t>
  </si>
  <si>
    <t>247-44130-3050.80-13-100.1</t>
  </si>
  <si>
    <t>247-44130-3100.80-13-100.1</t>
  </si>
  <si>
    <t>Physical Exams</t>
  </si>
  <si>
    <t>247-44130-3100.80-13-100.2</t>
  </si>
  <si>
    <t>Signal Maintenance</t>
  </si>
  <si>
    <t>247-44130-3100.80-13-995.1</t>
  </si>
  <si>
    <t>80-13-995 - Woodland Hills Dr</t>
  </si>
  <si>
    <t>Engineering Design</t>
  </si>
  <si>
    <t>247-44130-3100.80-13-995.2</t>
  </si>
  <si>
    <t>Appraisal</t>
  </si>
  <si>
    <t>247-44130-3300.80-13-100.1</t>
  </si>
  <si>
    <t>Road Supervisor Local Training</t>
  </si>
  <si>
    <t>247-44130-3300.80-13-100.2</t>
  </si>
  <si>
    <t>247-44130-3300.80-13-100.3</t>
  </si>
  <si>
    <t>Equipment Operator I/II Local Training</t>
  </si>
  <si>
    <t>247-44130-3300.80-13-100.4</t>
  </si>
  <si>
    <t>Weeds Local Training</t>
  </si>
  <si>
    <t>247-44130-3400.80-13-100.1</t>
  </si>
  <si>
    <t>247-44130-4200.80-13-527.1</t>
  </si>
  <si>
    <t>247-44130-4200.80-13-965.1</t>
  </si>
  <si>
    <t>80-13-965 - Sr-146 (Pg Canyon Road)</t>
  </si>
  <si>
    <t>PG Canyon Road</t>
  </si>
  <si>
    <t>247-44130-4200.80-13-995.1</t>
  </si>
  <si>
    <t>Woodland Hills Dr 10000 South</t>
  </si>
  <si>
    <t>247-44130-4800.80-13-100.1</t>
  </si>
  <si>
    <t>247-44130-4800.80-13-100.2</t>
  </si>
  <si>
    <t>247-44130-4800.80-13-100.3</t>
  </si>
  <si>
    <t>247-44130-4800.80-13-100.4</t>
  </si>
  <si>
    <t>Hand Tools</t>
  </si>
  <si>
    <t>247-44130-4800.80-13-100.5</t>
  </si>
  <si>
    <t>Chip Seal</t>
  </si>
  <si>
    <t>247-44130-4800.80-13-100.6</t>
  </si>
  <si>
    <t>Traffic Control Devices</t>
  </si>
  <si>
    <t>247-44130-4800.80-13-100.7</t>
  </si>
  <si>
    <t>Salt</t>
  </si>
  <si>
    <t>247-44130-4800.80-13-100.8</t>
  </si>
  <si>
    <t>Asphalt</t>
  </si>
  <si>
    <t>247-44130-4800.80-13-995.1</t>
  </si>
  <si>
    <t>247-44130-4850.80-13-100.1</t>
  </si>
  <si>
    <t>247-44130-4850.80-13-100.2</t>
  </si>
  <si>
    <t>Assetworks</t>
  </si>
  <si>
    <t>247-44130-5610.80-13-100.1</t>
  </si>
  <si>
    <t>247-44130-5610.80-13-100.2</t>
  </si>
  <si>
    <t>MHL Blade System for Grader</t>
  </si>
  <si>
    <t>247-44130-5610.80-13-100.3</t>
  </si>
  <si>
    <t>Roller for grader</t>
  </si>
  <si>
    <t>247-44130-5610.80-13-100.4</t>
  </si>
  <si>
    <t>Uplift for new vehicles as needed</t>
  </si>
  <si>
    <t>247-44130-5630.80-13-100.1</t>
  </si>
  <si>
    <t>247-44130-5640.80-13-100.1</t>
  </si>
  <si>
    <t>247-44130-5640.80-13-100.2</t>
  </si>
  <si>
    <t>247-44130-5650.80-13-100.1</t>
  </si>
  <si>
    <t>247-44130-5650.80-13-100.2</t>
  </si>
  <si>
    <t>247-44130-5670.80-13-100.1</t>
  </si>
  <si>
    <t>247-44130-5670.80-13-100.2</t>
  </si>
  <si>
    <t>247-44130-5680.80-13-100.1</t>
  </si>
  <si>
    <t>247-44130-5680.80-13-100.2</t>
  </si>
  <si>
    <t>247-44130-6200.80-13-100.1</t>
  </si>
  <si>
    <t>247-44130-6200.80-13-100.2</t>
  </si>
  <si>
    <t>Fingerprint/Background Checks</t>
  </si>
  <si>
    <t>247-44130-6200.80-13-100.3</t>
  </si>
  <si>
    <t>Asphalt/Concrete Recycling</t>
  </si>
  <si>
    <t>247-44130-6200.80-13-100.4</t>
  </si>
  <si>
    <t>Striping</t>
  </si>
  <si>
    <t>247-44130-7420.80-13-100.1</t>
  </si>
  <si>
    <t>Chainsaw</t>
  </si>
  <si>
    <t>247-44130-7420.80-13-100.2</t>
  </si>
  <si>
    <t>Generator for Sign Truck</t>
  </si>
  <si>
    <t>247-44130-7420.80-13-100.4</t>
  </si>
  <si>
    <t>Welder for F550</t>
  </si>
  <si>
    <t>247-44130-7420.80-13-100.5</t>
  </si>
  <si>
    <t>Torches</t>
  </si>
  <si>
    <t>247-44130-7420.80-13-100.6</t>
  </si>
  <si>
    <t>Air Compressor</t>
  </si>
  <si>
    <t>247-44130-9100.80-13-100.1</t>
  </si>
  <si>
    <t>247-44130-9200.80-13-100.1</t>
  </si>
  <si>
    <t>247-44130-9200.80-13-100.2</t>
  </si>
  <si>
    <t>Restricted Appropriation- Salary Study</t>
  </si>
  <si>
    <t>247-44130-9500.80-13-201.1</t>
  </si>
  <si>
    <t>80-13-201 - Emergency Serv. Flood Ctrl Etc</t>
  </si>
  <si>
    <t>American Fork River Gaging Station Operation</t>
  </si>
  <si>
    <t>247-44130-9500.80-13-201.2</t>
  </si>
  <si>
    <t>Summit Creek Water Management</t>
  </si>
  <si>
    <t>247-44130-9500.80-13-358.1</t>
  </si>
  <si>
    <t>80-13-358 - Stormwater "B" Road Funding</t>
  </si>
  <si>
    <t>County Contribution For Stormwater Coalition</t>
  </si>
  <si>
    <t>247-44160-4200.88-10-100.1</t>
  </si>
  <si>
    <t>44160-Section 2216 Sales Tax</t>
  </si>
  <si>
    <t>Restricted Projects</t>
  </si>
  <si>
    <t>247-44160-9100.88-10-100.1</t>
  </si>
  <si>
    <t>391&lt;&gt;XFER To Revenue Debt Service (2012 Bonds)</t>
  </si>
  <si>
    <t>247-44160-9500.88-10-100.1</t>
  </si>
  <si>
    <t>Section 2216 Sales Tax / Pass-Thru To UTA</t>
  </si>
  <si>
    <t>247-44161-3100.88-10-101.1</t>
  </si>
  <si>
    <t>44161-Section 2218 Sales Tax</t>
  </si>
  <si>
    <t>2218 / Elk Ridge Dr Engineering &amp; Closing Costs</t>
  </si>
  <si>
    <t>247-44161-3100.88-10-101.2</t>
  </si>
  <si>
    <t>2218 / PG Canyon Road Engineering</t>
  </si>
  <si>
    <t>247-44161-3100.88-10-101.3</t>
  </si>
  <si>
    <t>8000 South Appraisal</t>
  </si>
  <si>
    <t>247-44161-4200.88-10-101.1</t>
  </si>
  <si>
    <t>2218 / Restricted Projects</t>
  </si>
  <si>
    <t>247-44161-4200.88-10-101.2</t>
  </si>
  <si>
    <t>2218 / Utah County Lakeshore Trail</t>
  </si>
  <si>
    <t>247-44161-4200.88-10-101.3</t>
  </si>
  <si>
    <t>2218 / PG Canyon Road</t>
  </si>
  <si>
    <t>247-44161-4200.88-10-101.4</t>
  </si>
  <si>
    <t>2218 / Elk Ridge Dr</t>
  </si>
  <si>
    <t>247-44161-4200.88-10-101.5</t>
  </si>
  <si>
    <t>2218 / Provo Canyon Trail</t>
  </si>
  <si>
    <t>247-44161-4200.88-10-101.6</t>
  </si>
  <si>
    <t>2218 / Utah County 8000 South</t>
  </si>
  <si>
    <t>247-44161-4200.88-10-101.7</t>
  </si>
  <si>
    <t>2218 / Murdock Connector</t>
  </si>
  <si>
    <t>247-44161-4800.88-10-101.1</t>
  </si>
  <si>
    <t>2218 / Elk Ridge Drive</t>
  </si>
  <si>
    <t>247-44161-7100.88-10-101.1</t>
  </si>
  <si>
    <t>7100-Land</t>
  </si>
  <si>
    <t>Elk Ridge Dr (Larsen Family Farms)</t>
  </si>
  <si>
    <t>247-44161-9100.88-10-101.1</t>
  </si>
  <si>
    <t>247-44161-9100.88-10-101.2</t>
  </si>
  <si>
    <t>391&lt;&gt;XFER To Revenue Debt Service (2016 BRT Bonds)</t>
  </si>
  <si>
    <t>247-44161-9100.88-10-101.3</t>
  </si>
  <si>
    <t>391&lt;&gt;XFER To Revenue Debt Service (2019 Bonds)</t>
  </si>
  <si>
    <t>247-44161-9500.88-10-101.1</t>
  </si>
  <si>
    <t>2218 / UTA Operational Subsidy</t>
  </si>
  <si>
    <t>247-44161-9500.88-10-101.10</t>
  </si>
  <si>
    <t>2218 / PG 1800 North</t>
  </si>
  <si>
    <t>247-44161-9500.88-10-101.11</t>
  </si>
  <si>
    <t>2218 / Provo Westside Connector</t>
  </si>
  <si>
    <t>247-44161-9500.88-10-101.12</t>
  </si>
  <si>
    <t>2218 / Provo Lakeview Pkwy Phase 2</t>
  </si>
  <si>
    <t>247-44161-9500.88-10-101.13</t>
  </si>
  <si>
    <t>2218 / Provo Lakeview Pkwy Phase 3</t>
  </si>
  <si>
    <t>247-44161-9500.88-10-101.14</t>
  </si>
  <si>
    <t>2218 / Provo Lakeview Pkwy Phase 4</t>
  </si>
  <si>
    <t>247-44161-9500.88-10-101.15</t>
  </si>
  <si>
    <t>2218 / Provo Uprr Crossings</t>
  </si>
  <si>
    <t>247-44161-9500.88-10-101.16</t>
  </si>
  <si>
    <t>2218 / Saratoga Springs Pony Express Phase 2</t>
  </si>
  <si>
    <t>247-44161-9500.88-10-101.17</t>
  </si>
  <si>
    <t>17</t>
  </si>
  <si>
    <t>2218 / SF Center Street</t>
  </si>
  <si>
    <t>247-44161-9500.88-10-101.18</t>
  </si>
  <si>
    <t>18</t>
  </si>
  <si>
    <t>2218 / SF 1100 East Trailhead</t>
  </si>
  <si>
    <t>247-44161-9500.88-10-101.19</t>
  </si>
  <si>
    <t>19</t>
  </si>
  <si>
    <t>2218 / SF Us 6 Undercrossing</t>
  </si>
  <si>
    <t>247-44161-9500.88-10-101.2</t>
  </si>
  <si>
    <t>2218 / AF 200S Multimodal Improvements</t>
  </si>
  <si>
    <t>247-44161-9500.88-10-101.20</t>
  </si>
  <si>
    <t>20</t>
  </si>
  <si>
    <t>2218 / SF 800 North</t>
  </si>
  <si>
    <t>247-44161-9500.88-10-101.21</t>
  </si>
  <si>
    <t>21</t>
  </si>
  <si>
    <t>2218 / Springville 1200 W (1500 S)</t>
  </si>
  <si>
    <t>247-44161-9500.88-10-101.22</t>
  </si>
  <si>
    <t>22</t>
  </si>
  <si>
    <t>2218 / Springville 1200 W (400 S)</t>
  </si>
  <si>
    <t>247-44161-9500.88-10-101.3</t>
  </si>
  <si>
    <t>2218 / Em Pony Express Pkwy Phase 3</t>
  </si>
  <si>
    <t>247-44161-9500.88-10-101.4</t>
  </si>
  <si>
    <t>2218 / Highland 4800 West</t>
  </si>
  <si>
    <t>247-44161-9500.88-10-101.5</t>
  </si>
  <si>
    <t>2218 / Highland 6800 West</t>
  </si>
  <si>
    <t>247-44161-9500.88-10-101.6</t>
  </si>
  <si>
    <t>2218 / Saratoga Springs Crossroads</t>
  </si>
  <si>
    <t>247-44161-9500.88-10-101.7</t>
  </si>
  <si>
    <t>2218 / Lehi 1200 West</t>
  </si>
  <si>
    <t>247-44161-9500.88-10-101.8</t>
  </si>
  <si>
    <t>2218 / Orem 1600 N Row Phase 2</t>
  </si>
  <si>
    <t>247-44161-9500.88-10-101.9</t>
  </si>
  <si>
    <t>2218 / Orem 1600 N Roundabout</t>
  </si>
  <si>
    <t>247-44162-4200.88-10-102.1</t>
  </si>
  <si>
    <t>44162-Motor Vehicle Registration Fee</t>
  </si>
  <si>
    <t>MV / Restricted Projects</t>
  </si>
  <si>
    <t>247-44162-9100.88-10-102.1</t>
  </si>
  <si>
    <t>391&lt;&gt;XFER To Revenue Debt Service (2009/2020 Bonds)</t>
  </si>
  <si>
    <t>247-44162-9500.88-10-102.1</t>
  </si>
  <si>
    <t>MV / Orem 1600 North</t>
  </si>
  <si>
    <t>247-44162-9500.88-10-102.2</t>
  </si>
  <si>
    <t>MV / Payson Main Street</t>
  </si>
  <si>
    <t>247-44162-9500.88-10-102.3</t>
  </si>
  <si>
    <t>MV / SF Main Street</t>
  </si>
  <si>
    <t>247-44162-9500.88-10-102.4</t>
  </si>
  <si>
    <t>MV / Provo 2230 North</t>
  </si>
  <si>
    <t>247-44162-9500.88-10-102.5</t>
  </si>
  <si>
    <t>MV / Provo 1220 West</t>
  </si>
  <si>
    <t>247-44162-9500.88-10-102.6</t>
  </si>
  <si>
    <t>MV / Provo 820 North</t>
  </si>
  <si>
    <t>247-44165-3100.88-10-108.2</t>
  </si>
  <si>
    <t>44165-Section 2219 Sales Tax</t>
  </si>
  <si>
    <t>Engineering - PG Canyon Road</t>
  </si>
  <si>
    <t>247-44165-4200.88-10-108.1</t>
  </si>
  <si>
    <t>Kyune Pass Road</t>
  </si>
  <si>
    <t>247-44165-4200.88-10-108.2</t>
  </si>
  <si>
    <t>South Fork Road</t>
  </si>
  <si>
    <t>247-44165-4200.88-10-108.3</t>
  </si>
  <si>
    <t>Asphalt Overlays And Patching</t>
  </si>
  <si>
    <t>247-44165-4200.88-10-108.4</t>
  </si>
  <si>
    <t>247-44165-4200.88-10-108.5</t>
  </si>
  <si>
    <t>Lake Shore Trail</t>
  </si>
  <si>
    <t>247-44165-4200.88-10-108.6</t>
  </si>
  <si>
    <t>Salem Parkway</t>
  </si>
  <si>
    <t>247-44165-4200.88-10-108.7</t>
  </si>
  <si>
    <t>8000 North</t>
  </si>
  <si>
    <t>247-44165-4200.88-10-108.8</t>
  </si>
  <si>
    <t>Misc Repairs (Rr Xings, Cattle Guards, Guardrail, Bridges/Culverts)</t>
  </si>
  <si>
    <t>247-44165-4200.88-10-108.9</t>
  </si>
  <si>
    <t>Jordan River Trail</t>
  </si>
  <si>
    <t>247-44165-4800.88-10-108.1</t>
  </si>
  <si>
    <t>247-44165-4800.88-10-108.2</t>
  </si>
  <si>
    <t>247-44165-4800.88-10-108.3</t>
  </si>
  <si>
    <t>247-44165-4800.88-10-108.4</t>
  </si>
  <si>
    <t>Gravel/Road Base</t>
  </si>
  <si>
    <t>247-44165-4800.88-10-108.5</t>
  </si>
  <si>
    <t>247-44165-4800.88-10-108.6</t>
  </si>
  <si>
    <t>Other Special Dept Supplies</t>
  </si>
  <si>
    <t>247-44165-4800.88-10-108.8</t>
  </si>
  <si>
    <t>Crack Seal</t>
  </si>
  <si>
    <t>247-44165-6200.88-10-108.1</t>
  </si>
  <si>
    <t>247-44165-6200.88-10-108.2</t>
  </si>
  <si>
    <t>Snow Removal (PG City Canyon Road)</t>
  </si>
  <si>
    <t>247-44165-6200.88-10-108.3</t>
  </si>
  <si>
    <t>247-44165-9200.88-10-108.1</t>
  </si>
  <si>
    <t>247-44165-9500.88-10-108.1</t>
  </si>
  <si>
    <t>Cities Section 2219 Sales Tax Pass-Thru</t>
  </si>
  <si>
    <t>247-44165-9500.88-10-108.2</t>
  </si>
  <si>
    <t>UTA Section 2219 Sales Tax Pass-Thru</t>
  </si>
  <si>
    <t>247-44166-9500.88-10-106.1</t>
  </si>
  <si>
    <t>44166-Section 2208 Sales Tax (UTA)</t>
  </si>
  <si>
    <t>UTA Pass-Thru Section 2208 Sales Tax</t>
  </si>
  <si>
    <t>248-31160-0.24-10-100.1</t>
  </si>
  <si>
    <t>24-10-100 - Outside Funding / Adm</t>
  </si>
  <si>
    <t>Property Taxes Assigned To RDAs</t>
  </si>
  <si>
    <t>248-31160-0.24-10-100.2</t>
  </si>
  <si>
    <t>Reimbursement From CRA For Oquirrh Wood</t>
  </si>
  <si>
    <t>248-33100-0.24-10-100.1</t>
  </si>
  <si>
    <t>Community Development Block Grant</t>
  </si>
  <si>
    <t>248-33100-0.24-10-100.2</t>
  </si>
  <si>
    <t>Additional Grant Funding (Unexpected)</t>
  </si>
  <si>
    <t>248-33111-0.2-10-101.1</t>
  </si>
  <si>
    <t>33111-State Predator Grant</t>
  </si>
  <si>
    <t>2-10-101 - Non-Dept / Predator Ctrl</t>
  </si>
  <si>
    <t>*Only State* Predator Grant</t>
  </si>
  <si>
    <t>248-33112-0.3-10-101.1</t>
  </si>
  <si>
    <t>33112-Judicial Council Grant</t>
  </si>
  <si>
    <t>3-10-101 - Justice Court / Grant</t>
  </si>
  <si>
    <t>Judicial Council Technology Grant</t>
  </si>
  <si>
    <t>248-33150-1000.9-11-101.1</t>
  </si>
  <si>
    <t>33150-Attorney Grant</t>
  </si>
  <si>
    <t>Attorney VOCA Grant</t>
  </si>
  <si>
    <t>248-33161-0.6-70-101.1</t>
  </si>
  <si>
    <t>33161-Elections Grant</t>
  </si>
  <si>
    <t>6-70-101 - Elections / Grant</t>
  </si>
  <si>
    <t>State Elections Grant (Lt Gov)</t>
  </si>
  <si>
    <t>248-33161-0.6-70-104.1</t>
  </si>
  <si>
    <t>6-70-104 - Elections / State Primary</t>
  </si>
  <si>
    <t>248-33162-0.6-70-103.1</t>
  </si>
  <si>
    <t>33162-Elections State Appropriation</t>
  </si>
  <si>
    <t>6-70-103 - Elections / LEG Appropriation</t>
  </si>
  <si>
    <t>State Appropriation For Elections</t>
  </si>
  <si>
    <t>248-33162-0.6-70-106.1</t>
  </si>
  <si>
    <t>6-70-106 - Elections / CTCL 2020 Grant</t>
  </si>
  <si>
    <t>248-33200-0.50-11-111.1</t>
  </si>
  <si>
    <t>50-11-111 - Patrol / JAG (CCJJ Pass Thru)</t>
  </si>
  <si>
    <t>SO/CCJJ Jag Block Grant</t>
  </si>
  <si>
    <t>248-33200-2000.50-10-219.1</t>
  </si>
  <si>
    <t>50-10-219 - Sheriff / Cesf Grant</t>
  </si>
  <si>
    <t>248-33202-0.50-11-113.1</t>
  </si>
  <si>
    <t>33202-Nsa Contract</t>
  </si>
  <si>
    <t>50-11-113 - Patrol / NSA Security</t>
  </si>
  <si>
    <t>Unidientified Grants</t>
  </si>
  <si>
    <t>248-33203-0.50-13-600.1</t>
  </si>
  <si>
    <t>33203-SO/US Marshal Reimbursement</t>
  </si>
  <si>
    <t>50-13-600-Judicial / Jcat Program</t>
  </si>
  <si>
    <t>248-33203-1000.50-18-102.1</t>
  </si>
  <si>
    <t>50-18-102-Svu / Usms Sex Offender Conf</t>
  </si>
  <si>
    <t>248-33204-0.50-14-200.1</t>
  </si>
  <si>
    <t>33204-SLA Grant (Emerg Performance)</t>
  </si>
  <si>
    <t>50-14-200 - Sheriff EM Mngmt / Perform Grt</t>
  </si>
  <si>
    <t>SLA Grant (Emergency Performance)</t>
  </si>
  <si>
    <t>248-33206-0.50-14-312.1</t>
  </si>
  <si>
    <t>33206-HMEP Grant</t>
  </si>
  <si>
    <t>50-14-312 - Hmep Grant</t>
  </si>
  <si>
    <t>HMEP Grant</t>
  </si>
  <si>
    <t>248-33207-0.50-11-112.1</t>
  </si>
  <si>
    <t>33207-SAFG Grant</t>
  </si>
  <si>
    <t>50-11-112 - Patrol / SAFG</t>
  </si>
  <si>
    <t>SAFG Grant</t>
  </si>
  <si>
    <t>248-33208-0.50-11-106.1</t>
  </si>
  <si>
    <t>33208-Sheriff Safety Enforcement Overtime</t>
  </si>
  <si>
    <t>50-11-106 - State Dui Overtime</t>
  </si>
  <si>
    <t>SO/State DUI Overtime</t>
  </si>
  <si>
    <t>248-33208-2000.50-11-200.1</t>
  </si>
  <si>
    <t>50-11-200 - Patrol / Seat Belt Overtime</t>
  </si>
  <si>
    <t>SO/Seat Belt Overtime</t>
  </si>
  <si>
    <t>248-33210-0.50-18-101.1</t>
  </si>
  <si>
    <t>33210-Sheriff Office VOCA Grant</t>
  </si>
  <si>
    <t>50-18-101 - SO / Victim Adv Grant</t>
  </si>
  <si>
    <t>Sheriff Victim Advocate Grant</t>
  </si>
  <si>
    <t>248-33210-1001.50-18-103.1</t>
  </si>
  <si>
    <t>1001-SO Grant</t>
  </si>
  <si>
    <t>50-18-103 - ICAC Grant</t>
  </si>
  <si>
    <t>SO/ICAC Grant</t>
  </si>
  <si>
    <t>248-33210-1001.50-18-103.2</t>
  </si>
  <si>
    <t>50-18-103-ICAC Grant</t>
  </si>
  <si>
    <t>248-33212-0.50-18-105.1</t>
  </si>
  <si>
    <t>33212-HSI Project Reimbursement</t>
  </si>
  <si>
    <t>50-18-105 - HSI Proj For Online Enticement</t>
  </si>
  <si>
    <t>HSI Project Reimbursement</t>
  </si>
  <si>
    <t>248-33214-0.50-11-303.1</t>
  </si>
  <si>
    <t>33214-Forestry Grant</t>
  </si>
  <si>
    <t>50-11-303 - Forestry Project</t>
  </si>
  <si>
    <t>Forestry Reimbursement</t>
  </si>
  <si>
    <t>248-33222-0.50-12-710.1</t>
  </si>
  <si>
    <t>33222-Major Crimes Task Force Grant</t>
  </si>
  <si>
    <t>50-12-710 - Inv / Major Crimes Task Force</t>
  </si>
  <si>
    <t>SO/Major Crime Reimbursement</t>
  </si>
  <si>
    <t>248-33240-0.50-14-311.1</t>
  </si>
  <si>
    <t>33240-HLS Weapons Mass Destruction</t>
  </si>
  <si>
    <t>50-14-311 - EM Mngmt / HLS General</t>
  </si>
  <si>
    <t>Weapons Of Mass Destruction (HLS)</t>
  </si>
  <si>
    <t>248-33241-0.50-14-300.1</t>
  </si>
  <si>
    <t>33241-SO/EMS Grant</t>
  </si>
  <si>
    <t>50-14-300 - Sheriff EM Mngmt / EMS Grant</t>
  </si>
  <si>
    <t>EMS Grant</t>
  </si>
  <si>
    <t>248-33242-0.50-14-310.1</t>
  </si>
  <si>
    <t>33242-Homeland Security Grant</t>
  </si>
  <si>
    <t>50-14-310 - EM Mngmt / HLS EOD</t>
  </si>
  <si>
    <t>Homeland Security Grant</t>
  </si>
  <si>
    <t>248-33244-0.57-10-303.1</t>
  </si>
  <si>
    <t>33244-Wildland State Grant</t>
  </si>
  <si>
    <t>57-10-303 - SO/Wildland State Grant</t>
  </si>
  <si>
    <t>Wildland State Grant</t>
  </si>
  <si>
    <t>248-33246-0.57-10-301.1</t>
  </si>
  <si>
    <t>33246-Fire/Santaquin Fuel Reduction</t>
  </si>
  <si>
    <t>57-10-301 - Wildland Fire / Santaquin</t>
  </si>
  <si>
    <t>Unidentified Grants</t>
  </si>
  <si>
    <t>248-33280-0.50-11-800.1</t>
  </si>
  <si>
    <t>50-11-800 - Patrol / Alcohol Enforcement</t>
  </si>
  <si>
    <t>Prior Year Liquor Law Funds</t>
  </si>
  <si>
    <t>248-33282-0.50-18-501.1</t>
  </si>
  <si>
    <t>33282-SO / Santaquin VOCA Contract</t>
  </si>
  <si>
    <t>50-18-501 - SO / Santaquin VOCA Match</t>
  </si>
  <si>
    <t>Santaquin VOCA Match (From City)</t>
  </si>
  <si>
    <t>248-33282-0.50-18-502.1</t>
  </si>
  <si>
    <t>50-18-502 - SO / Santaquin VOCA Other</t>
  </si>
  <si>
    <t>Santaquin VOCA Other (From City)</t>
  </si>
  <si>
    <t>248-33282-0.50-18-602.1</t>
  </si>
  <si>
    <t>50-18-602 - SO / Salem VOCA Other</t>
  </si>
  <si>
    <t>Salem VOCA Other (From City)</t>
  </si>
  <si>
    <t>248-33350-0.2-10-799.1</t>
  </si>
  <si>
    <t>33350-CARES-Coronavirus Relief Fund</t>
  </si>
  <si>
    <t>2-10-799 - Coronavirus Relief Fund</t>
  </si>
  <si>
    <t>248-33351-0.2-10-104.1</t>
  </si>
  <si>
    <t>33351-CARES / Unemployment</t>
  </si>
  <si>
    <t>2-10-104 - Cares Act Unemployment Credit</t>
  </si>
  <si>
    <t>248-33352-0.6-70-199.1</t>
  </si>
  <si>
    <t>33352-CARES / Elections</t>
  </si>
  <si>
    <t>6-70-199 - Elections / Cares Funding</t>
  </si>
  <si>
    <t>248-33354-0.2-10-300.1</t>
  </si>
  <si>
    <t>33354-FEMA Vaccination Grant</t>
  </si>
  <si>
    <t>2-10-300 - FEMA 100% Grant</t>
  </si>
  <si>
    <t>FEMA Adm Grant</t>
  </si>
  <si>
    <t>248-33356-0.2-10-750.1</t>
  </si>
  <si>
    <t>33356-American Rescue Plan Act</t>
  </si>
  <si>
    <t>2-10-750 - American Rescue Plan</t>
  </si>
  <si>
    <t>American Rescue Plan Act</t>
  </si>
  <si>
    <t>248-33401-0.80-13-277.1</t>
  </si>
  <si>
    <t>80-13-277 - NRCS EWP</t>
  </si>
  <si>
    <t>NRCS EWP (#2019-710/2019-365)</t>
  </si>
  <si>
    <t>248-33401-0.80-13-965.1</t>
  </si>
  <si>
    <t>Canyon Road Govt Reimbursements</t>
  </si>
  <si>
    <t>248-33402-0.80-13-201.1</t>
  </si>
  <si>
    <t>33402-Roads Grants</t>
  </si>
  <si>
    <t>Intergovernmental Flood Grants</t>
  </si>
  <si>
    <t>248-33402-0.80-13-265.1</t>
  </si>
  <si>
    <t>80-13-265 - Squorrose Grant</t>
  </si>
  <si>
    <t>Squorrose Grant</t>
  </si>
  <si>
    <t>248-33402-0.80-13-266.1</t>
  </si>
  <si>
    <t>80-13-266-Utah Lake Ism Grant</t>
  </si>
  <si>
    <t>248-33402-0.80-13-266.2</t>
  </si>
  <si>
    <t>80-13-266 - Utah Lake Ism Grant</t>
  </si>
  <si>
    <t>Utah Lake Grant</t>
  </si>
  <si>
    <t>248-33402-0.80-13-267.1</t>
  </si>
  <si>
    <t>80-13-267-WRI Grant</t>
  </si>
  <si>
    <t>248-33402-0.80-13-267.2</t>
  </si>
  <si>
    <t>80-13-267 - WRI Grant</t>
  </si>
  <si>
    <t>WRI Grant</t>
  </si>
  <si>
    <t>248-33402-0.80-13-268.1</t>
  </si>
  <si>
    <t>80-13-268 - Forest Service Reimb Projects</t>
  </si>
  <si>
    <t>Forest Service Grant</t>
  </si>
  <si>
    <t>248-33402-0.80-13-268.2</t>
  </si>
  <si>
    <t>NRCS</t>
  </si>
  <si>
    <t>248-33402-0.80-13-269.1</t>
  </si>
  <si>
    <t>80-13-269 - FFSL Phragmite Grant</t>
  </si>
  <si>
    <t>FFSL Phragmite Grant</t>
  </si>
  <si>
    <t>248-33402-0.80-13-270.1</t>
  </si>
  <si>
    <t>80-13-270-Garlic Mustard Grant</t>
  </si>
  <si>
    <t>248-33402-0.80-13-270.2</t>
  </si>
  <si>
    <t>80-13-270 - Garlic Mustard Grant</t>
  </si>
  <si>
    <t>Garlic Mustard Grant</t>
  </si>
  <si>
    <t>248-33402-0.80-13-274.1</t>
  </si>
  <si>
    <t>80-13-274 - Elberta Valley Project</t>
  </si>
  <si>
    <t>Elberta Valley Project</t>
  </si>
  <si>
    <t>248-33402-0.80-13-275.1</t>
  </si>
  <si>
    <t>80-13-275 - South Oquirrh</t>
  </si>
  <si>
    <t>South Oquirrh Grant</t>
  </si>
  <si>
    <t>248-33407-0.2-10-102.1</t>
  </si>
  <si>
    <t>33407-Public Defender State Grant</t>
  </si>
  <si>
    <t>2-10-102 - CCJJ Public Defender Grant</t>
  </si>
  <si>
    <t>Public Defender Pass-Thru Grant</t>
  </si>
  <si>
    <t>248-33408-0.2-10-103.1</t>
  </si>
  <si>
    <t>33408-Intergenerational Poverty Grnt</t>
  </si>
  <si>
    <t>2-10-103 - Intergenerational Poverty Grnt</t>
  </si>
  <si>
    <t>Intergenerational Poverty Grant</t>
  </si>
  <si>
    <t>248-33411-0.9-10-100.1</t>
  </si>
  <si>
    <t>248-33441-0.23-14-181.1</t>
  </si>
  <si>
    <t>33441-Mosquito Abatement Grants</t>
  </si>
  <si>
    <t>23-14-181 - Provo River Delta Ma Project</t>
  </si>
  <si>
    <t>Provo River Delta Project Grant</t>
  </si>
  <si>
    <t>248-33703-0.80-45-100.1</t>
  </si>
  <si>
    <t>33703-Parks Intergovernmental Rev</t>
  </si>
  <si>
    <t>80-45-100 - Parks / Adm</t>
  </si>
  <si>
    <t>Park Grants</t>
  </si>
  <si>
    <t>248-33703-0.80-45-159.1</t>
  </si>
  <si>
    <t>80-45-159 - Sandy Beach</t>
  </si>
  <si>
    <t>Sandy Beach Improvements</t>
  </si>
  <si>
    <t>248-34111-0.9-10-100.1</t>
  </si>
  <si>
    <t>248-34111-0.9-11-100.1</t>
  </si>
  <si>
    <t>248-34160-4000.6-70-102.1</t>
  </si>
  <si>
    <t>6-70-102 - Elections / Adm</t>
  </si>
  <si>
    <t>248-34211-1000.50-11-710.1</t>
  </si>
  <si>
    <t>34211-SO/Special Contract Services</t>
  </si>
  <si>
    <t>SO/Special Contract Services</t>
  </si>
  <si>
    <t>248-34213-0.50-11-301.1</t>
  </si>
  <si>
    <t>34213-SO/Serv Ctr Forest Service</t>
  </si>
  <si>
    <t>50-11-301 - Sheriff Patrol / Forest Patrol</t>
  </si>
  <si>
    <t>SO/Patrol Forest Service</t>
  </si>
  <si>
    <t>248-34213-0.50-11-302.1</t>
  </si>
  <si>
    <t>50-11-302 - Sheriff Patrol / Fee Demo</t>
  </si>
  <si>
    <t>SO/Patrol Fee Demo Area AF Canyon</t>
  </si>
  <si>
    <t>248-34234-0.50-13-700.1</t>
  </si>
  <si>
    <t>SO/Extradition Reimbursement</t>
  </si>
  <si>
    <t>248-34235-0.50-13-390.1</t>
  </si>
  <si>
    <t>34235-Outside Security Services</t>
  </si>
  <si>
    <t>50-13-390 - Judicial / Outside Security</t>
  </si>
  <si>
    <t>Reimbursable Security Shifts</t>
  </si>
  <si>
    <t>248-34271-0.24-10-100.1</t>
  </si>
  <si>
    <t>34271-E911 Telephone Surcharge</t>
  </si>
  <si>
    <t>E911 Surcharge</t>
  </si>
  <si>
    <t>248-34272-0.57-10-200.1</t>
  </si>
  <si>
    <t>34272-State Fire / 20-Person Crew</t>
  </si>
  <si>
    <t>57-10-200 - Out-Of-County / Duty</t>
  </si>
  <si>
    <t>Crew Reimbursement</t>
  </si>
  <si>
    <t>248-34401-0.80-13-263.1</t>
  </si>
  <si>
    <t>34401-Public Works Fees</t>
  </si>
  <si>
    <t>80-13-263 - PW / City Projects</t>
  </si>
  <si>
    <t>City Projects (Road Services)</t>
  </si>
  <si>
    <t>248-34401-0.80-13-305.1</t>
  </si>
  <si>
    <t>80-13-305 - Stormwater Coalition</t>
  </si>
  <si>
    <t>Stormwater Coalition Funding</t>
  </si>
  <si>
    <t>248-34402-0.80-13-268.1</t>
  </si>
  <si>
    <t>34402-Forest Service Project Reimb</t>
  </si>
  <si>
    <t>Forest Service Project Reimbursements</t>
  </si>
  <si>
    <t>248-34403-0.80-13-263.1</t>
  </si>
  <si>
    <t>34403-Weed Service Fees</t>
  </si>
  <si>
    <t>City Projects (Weed Services)</t>
  </si>
  <si>
    <t>248-34403-0.80-13-264.1</t>
  </si>
  <si>
    <t>80-13-264 - Blm Contract</t>
  </si>
  <si>
    <t>BLM Contract (Not Grant)</t>
  </si>
  <si>
    <t>248-36401-0.57-10-200.1</t>
  </si>
  <si>
    <t>Fire Crew Sale Of Fixed Assets</t>
  </si>
  <si>
    <t>248-36402-0.57-10-200.1</t>
  </si>
  <si>
    <t>248-36901-0.2-10-799.1</t>
  </si>
  <si>
    <t>248-38700-0.9-10-100.1</t>
  </si>
  <si>
    <t>Justware Reimbursements</t>
  </si>
  <si>
    <t>248-38701-0.50-10-100.1</t>
  </si>
  <si>
    <t>Award Dinner Reimbursements</t>
  </si>
  <si>
    <t>248-38701-0.50-11-500.1</t>
  </si>
  <si>
    <t>K-9 Donations</t>
  </si>
  <si>
    <t>248-38701-0.50-12-200.1</t>
  </si>
  <si>
    <t>Evidence/Crime Lab Donations</t>
  </si>
  <si>
    <t>248-38701-0.50-14-100.1</t>
  </si>
  <si>
    <t>City Reimbursements For Everbridge</t>
  </si>
  <si>
    <t>248-38701-0.50-14-400.1</t>
  </si>
  <si>
    <t>SAR Donation</t>
  </si>
  <si>
    <t>248-38701-0.50-16-101.1</t>
  </si>
  <si>
    <t>RAD Program Donations</t>
  </si>
  <si>
    <t>248-38701-0.50-18-106.1</t>
  </si>
  <si>
    <t>50-18-106 - SVU / Operation Underground RR</t>
  </si>
  <si>
    <t>SVU Operation Underground Railroad (Our)</t>
  </si>
  <si>
    <t>248-38701-0.50-18-203.1</t>
  </si>
  <si>
    <t>50-18-203 - Victim Advocate Donation</t>
  </si>
  <si>
    <t>248-38704-0.2-10-101.1</t>
  </si>
  <si>
    <t>38704-Outside Donations - Commission</t>
  </si>
  <si>
    <t>Private Donations Predator Control</t>
  </si>
  <si>
    <t>248-41120-3100.24-10-100.1</t>
  </si>
  <si>
    <t>41120-Administration Expenditures</t>
  </si>
  <si>
    <t>248-41120-9500.24-10-100.1</t>
  </si>
  <si>
    <t>Utah Valley Dispatch SSD E911 Pass-Thru</t>
  </si>
  <si>
    <t>248-41120-9500.24-10-100.10</t>
  </si>
  <si>
    <t>CDBG 2020 Friends of CJC Therapy - child abuse treatment therapy</t>
  </si>
  <si>
    <t>248-41120-9500.24-10-100.11</t>
  </si>
  <si>
    <t>CDBG 2020 United Way - Capital improvements</t>
  </si>
  <si>
    <t>248-41120-9500.24-10-100.12</t>
  </si>
  <si>
    <t>CDBG 2020 Wasatch Behavioral Health - receiving center</t>
  </si>
  <si>
    <t>248-41120-9500.24-10-100.13</t>
  </si>
  <si>
    <t>CDBG 2020 Neighborhood Housing - Community Education</t>
  </si>
  <si>
    <t>248-41120-9500.24-10-100.14</t>
  </si>
  <si>
    <t>CDBG 2020 Kids Who Count - ADA improvements</t>
  </si>
  <si>
    <t>248-41120-9500.24-10-100.15</t>
  </si>
  <si>
    <t>CDBG 2021 Big Brothers Sisters - Youth Mentorship</t>
  </si>
  <si>
    <t>248-41120-9500.24-10-100.16</t>
  </si>
  <si>
    <t>CDBG 2021 Utah Valley Support and Treatment Center</t>
  </si>
  <si>
    <t>248-41120-9500.24-10-100.17</t>
  </si>
  <si>
    <t>CDBG 2021 Mountainlands Community Health Center</t>
  </si>
  <si>
    <t>248-41120-9500.24-10-100.18</t>
  </si>
  <si>
    <t>CDBG 2021 Recreation and Habilitation (RAH)</t>
  </si>
  <si>
    <t>248-41120-9500.24-10-100.19</t>
  </si>
  <si>
    <t>CDBG 2021 Santaquin - senior center kitchen equipment</t>
  </si>
  <si>
    <t>248-41120-9500.24-10-100.2</t>
  </si>
  <si>
    <t>RDA Property Tax Pass-Thru</t>
  </si>
  <si>
    <t>248-41120-9500.24-10-100.20</t>
  </si>
  <si>
    <t>CDBG 2021 Women in Crisis - services to victims of domestic violence</t>
  </si>
  <si>
    <t>248-41120-9500.24-10-100.21</t>
  </si>
  <si>
    <t>CDBG 2021 United Way - Community Center</t>
  </si>
  <si>
    <t>248-41120-9500.24-10-100.22</t>
  </si>
  <si>
    <t>CDBG 2021 Rural Housing Dev (Self-Help Homes) - land acquisition</t>
  </si>
  <si>
    <t>248-41120-9500.24-10-100.23</t>
  </si>
  <si>
    <t>23</t>
  </si>
  <si>
    <t>CDBG 2021 Payson - Building aquisition for Econ Dev</t>
  </si>
  <si>
    <t>248-41120-9500.24-10-100.24</t>
  </si>
  <si>
    <t>24</t>
  </si>
  <si>
    <t>CDBG 2021 Lindon - ADA improvements</t>
  </si>
  <si>
    <t>248-41120-9500.24-10-100.25</t>
  </si>
  <si>
    <t>25</t>
  </si>
  <si>
    <t>CDBG 2021 Goshen - Spring improvements</t>
  </si>
  <si>
    <t>248-41120-9500.24-10-100.26</t>
  </si>
  <si>
    <t>26</t>
  </si>
  <si>
    <t>248-41120-9500.24-10-100.29</t>
  </si>
  <si>
    <t>29</t>
  </si>
  <si>
    <t>248-41120-9500.24-10-100.3</t>
  </si>
  <si>
    <t>CRA / 4000 North Improvements Oquirrh Wood</t>
  </si>
  <si>
    <t>248-41120-9500.24-10-100.31</t>
  </si>
  <si>
    <t>31</t>
  </si>
  <si>
    <t>248-41120-9500.24-10-100.32</t>
  </si>
  <si>
    <t>32</t>
  </si>
  <si>
    <t>248-41120-9500.24-10-100.33</t>
  </si>
  <si>
    <t>33</t>
  </si>
  <si>
    <t>248-41120-9500.24-10-100.4</t>
  </si>
  <si>
    <t>Restricted CDBG Expenditures</t>
  </si>
  <si>
    <t>248-41120-9500.24-10-100.5</t>
  </si>
  <si>
    <t>MAG - Administrative Expenses</t>
  </si>
  <si>
    <t>248-41120-9500.24-10-100.6</t>
  </si>
  <si>
    <t>CDBG 2020 Payson - sidewalk improvements</t>
  </si>
  <si>
    <t>248-41120-9500.24-10-100.7</t>
  </si>
  <si>
    <t>CDBG 2020 Santaquin - storm drain improvements</t>
  </si>
  <si>
    <t>248-41120-9500.24-10-100.8</t>
  </si>
  <si>
    <t>CDBG 2020 Genola - Fire station/ADA improvements</t>
  </si>
  <si>
    <t>248-41120-9500.24-10-100.9</t>
  </si>
  <si>
    <t>CDBG 2020 Goshen - Water SCADA</t>
  </si>
  <si>
    <t>248-41122-1110.2-10-300.1</t>
  </si>
  <si>
    <t>41122-FEMA Public Assistance Grant</t>
  </si>
  <si>
    <t>248-41122-2400.2-10-300.1</t>
  </si>
  <si>
    <t>FEMA Adm - Office Supplies &amp; Printing</t>
  </si>
  <si>
    <t>248-41122-2400.2-10-300.2</t>
  </si>
  <si>
    <t>FEMA - Office Supplies Shotmart F</t>
  </si>
  <si>
    <t>248-41122-2400.2-10-300.3</t>
  </si>
  <si>
    <t>FEMA - Misc Supplies Shotmart</t>
  </si>
  <si>
    <t>248-41122-2400.2-10-300.4</t>
  </si>
  <si>
    <t>FEMA - Buisiness Cards /F/Provo Vaccine</t>
  </si>
  <si>
    <t>248-41122-2400.2-10-300.5</t>
  </si>
  <si>
    <t>FEMA - Office Supplies For Shopko/Vaccine</t>
  </si>
  <si>
    <t>248-41122-2400.2-23-300.1</t>
  </si>
  <si>
    <t>2-23-300 - FEMA 100% Grant</t>
  </si>
  <si>
    <t>FEMA Health - Vaccination Office Supplies &amp; Printing</t>
  </si>
  <si>
    <t>248-41122-2400.2-23-300.2</t>
  </si>
  <si>
    <t>FEMA - Vaccination Office Suplies</t>
  </si>
  <si>
    <t>248-41122-2500.2-10-300.1</t>
  </si>
  <si>
    <t>FEMA - Equipment Supp &amp; Maint</t>
  </si>
  <si>
    <t>248-41122-2500.2-10-300.2</t>
  </si>
  <si>
    <t>FEMA - Shotmart Equip Supp &amp; Maint</t>
  </si>
  <si>
    <t>248-41122-2500.2-10-300.3</t>
  </si>
  <si>
    <t>FEMA - Inspections For Vaccination Temp Sites</t>
  </si>
  <si>
    <t>248-41122-2500.2-23-300.1</t>
  </si>
  <si>
    <t>FEMA Health - Equipment/Supplies/Maintenance</t>
  </si>
  <si>
    <t>248-41122-2500.2-23-300.2</t>
  </si>
  <si>
    <t>Vaccination Trailer Supplies</t>
  </si>
  <si>
    <t>248-41122-2600.2-10-300.1</t>
  </si>
  <si>
    <t>FEMA Adm - Disinfection/Cleaning - Shopko</t>
  </si>
  <si>
    <t>248-41122-2600.2-10-300.10</t>
  </si>
  <si>
    <t>FEMA - Construction Improv. Demo &amp; Construct Shotmart</t>
  </si>
  <si>
    <t>248-41122-2600.2-10-300.11</t>
  </si>
  <si>
    <t>FEMA - Directional Control Shotmart</t>
  </si>
  <si>
    <t>248-41122-2600.2-10-300.12</t>
  </si>
  <si>
    <t>FEMA - Setup Costs Curtains, Dividers Shotmart</t>
  </si>
  <si>
    <t>248-41122-2600.2-10-300.13</t>
  </si>
  <si>
    <t>FEMA - Misc. Supplies  Shotmart</t>
  </si>
  <si>
    <t>248-41122-2600.2-10-300.15</t>
  </si>
  <si>
    <t>FEMA - Plumbing Shotmart</t>
  </si>
  <si>
    <t>248-41122-2600.2-10-300.16</t>
  </si>
  <si>
    <t>FEMA - Fire System  Shotmart</t>
  </si>
  <si>
    <t>248-41122-2600.2-10-300.17</t>
  </si>
  <si>
    <t>FEMA - Curtains,Dividers/Rent Cost Shotmart</t>
  </si>
  <si>
    <t>248-41122-2600.2-10-300.18</t>
  </si>
  <si>
    <t>FEMA - Cleaning Costs Shotmart</t>
  </si>
  <si>
    <t>248-41122-2600.2-10-300.19</t>
  </si>
  <si>
    <t>FEMA - Shuttle Cart Rental Shotmart</t>
  </si>
  <si>
    <t>248-41122-2600.2-10-300.20</t>
  </si>
  <si>
    <t>FEMA - Disinfection &amp; Cleaning/Vaccinations</t>
  </si>
  <si>
    <t>248-41122-2600.2-10-300.21</t>
  </si>
  <si>
    <t>248-41122-2600.2-10-300.6</t>
  </si>
  <si>
    <t>FEMA - Site Prep And Cleaning Shotmart</t>
  </si>
  <si>
    <t>248-41122-2600.2-10-300.7</t>
  </si>
  <si>
    <t>FEMA - Network Infrastructure Improv. Shotmart</t>
  </si>
  <si>
    <t>248-41122-2600.2-10-300.9</t>
  </si>
  <si>
    <t>FEMA - HVAC Infrastructure Improv. Shotmart</t>
  </si>
  <si>
    <t>248-41122-2600.2-23-300.1</t>
  </si>
  <si>
    <t>FEMA Health - Install Vaccine Freezer</t>
  </si>
  <si>
    <t>248-41122-2600.2-23-300.2</t>
  </si>
  <si>
    <t>FEMA Health - Building Supplies</t>
  </si>
  <si>
    <t>248-41122-2600.2-23-300.3</t>
  </si>
  <si>
    <t>FEMA - Shotmart - Electrical &amp; Infrastructure</t>
  </si>
  <si>
    <t>248-41122-2600.2-23-300.4</t>
  </si>
  <si>
    <t>FEMA Health - Fire System Shopko SF</t>
  </si>
  <si>
    <t>248-41122-2700.2-10-300.1</t>
  </si>
  <si>
    <t>FEMA - Utilities</t>
  </si>
  <si>
    <t>248-41122-2700.2-10-300.2</t>
  </si>
  <si>
    <t>FEMA - Garbage Removal Shotmart</t>
  </si>
  <si>
    <t>248-41122-2700.2-10-300.3</t>
  </si>
  <si>
    <t>FEMA - Utility Costs(Gas,Water,Power)Shotmart</t>
  </si>
  <si>
    <t>248-41122-2700.2-10-300.5</t>
  </si>
  <si>
    <t>FEMA - Utilities Ppe Storage Site</t>
  </si>
  <si>
    <t>248-41122-2700.2-23-300.1</t>
  </si>
  <si>
    <t>FEMA Health - Utilities For Shopko Site</t>
  </si>
  <si>
    <t>248-41122-2800.2-10-300.2</t>
  </si>
  <si>
    <t>FEMA - Shotmart Telephone &amp; Comm</t>
  </si>
  <si>
    <t>248-41122-2800.2-10-300.3</t>
  </si>
  <si>
    <t>FEMA - EOC Cell Phone Service</t>
  </si>
  <si>
    <t>248-41122-2800.2-23-300.1</t>
  </si>
  <si>
    <t>FEMA Health - Telephone &amp; Communications</t>
  </si>
  <si>
    <t>248-41122-3100.2-23-300.2</t>
  </si>
  <si>
    <t>FEMA - Interpretation Services / Vaccine</t>
  </si>
  <si>
    <t>248-41122-4510.2-23-300.1</t>
  </si>
  <si>
    <t>FEMA Health - Medical Supplies</t>
  </si>
  <si>
    <t>248-41122-4800.2-10-300.1</t>
  </si>
  <si>
    <t>FEMA - Misc Supplies  Shotmart Af</t>
  </si>
  <si>
    <t>248-41122-4800.2-10-300.10</t>
  </si>
  <si>
    <t>248-41122-4800.2-10-300.2</t>
  </si>
  <si>
    <t>FEMA - Water Cooler/Water For Vaccine</t>
  </si>
  <si>
    <t>248-41122-4800.2-10-300.3</t>
  </si>
  <si>
    <t>FEMA - Q&amp;I Hotel Wrap Around Care</t>
  </si>
  <si>
    <t>248-41122-4800.2-10-300.4</t>
  </si>
  <si>
    <t>FEMA - Q&amp;I Hampton Hotel</t>
  </si>
  <si>
    <t>248-41122-4800.2-10-300.5</t>
  </si>
  <si>
    <t>FEMA - Q&amp;I Microtel Hotel</t>
  </si>
  <si>
    <t>248-41122-4800.2-10-300.7</t>
  </si>
  <si>
    <t>FEMA - Special Dept Supplies</t>
  </si>
  <si>
    <t>248-41122-4800.2-10-300.8</t>
  </si>
  <si>
    <t>FEMA - Tools Vaccination Clinics</t>
  </si>
  <si>
    <t>248-41122-4800.2-10-300.9</t>
  </si>
  <si>
    <t>FEMA - Disinfection/Cleaning Vaccnination</t>
  </si>
  <si>
    <t>248-41122-4800.2-23-300.1</t>
  </si>
  <si>
    <t>FEMA Health - Special Dept Supplies</t>
  </si>
  <si>
    <t>248-41122-4800.2-23-300.10</t>
  </si>
  <si>
    <t>FEMA - Interpreting Service/Vaccine</t>
  </si>
  <si>
    <t>248-41122-4800.2-23-300.11</t>
  </si>
  <si>
    <t>FEMA - Identisys/Wristband Label Rolls</t>
  </si>
  <si>
    <t>248-41122-4800.2-23-300.13</t>
  </si>
  <si>
    <t>FEMA - Shopko/Directional Control</t>
  </si>
  <si>
    <t>248-41122-4800.2-23-300.14</t>
  </si>
  <si>
    <t>FEMA - Laundry Services</t>
  </si>
  <si>
    <t>248-41122-4800.2-23-300.15</t>
  </si>
  <si>
    <t>Vaccination Trailer</t>
  </si>
  <si>
    <t>248-41122-4800.2-23-300.2</t>
  </si>
  <si>
    <t>FEMA Health - Food &amp; Meals</t>
  </si>
  <si>
    <t>248-41122-4800.2-23-300.3</t>
  </si>
  <si>
    <t>FEMA - Vaccination Clinic</t>
  </si>
  <si>
    <t>248-41122-4800.2-23-300.6</t>
  </si>
  <si>
    <t xml:space="preserve"> FEMA - Tent Rental Shopko / Sf Vaccine</t>
  </si>
  <si>
    <t>248-41122-4800.2-23-300.7</t>
  </si>
  <si>
    <t>FEMA - HVAC Infrastructure Improvemnts</t>
  </si>
  <si>
    <t>248-41122-4800.2-23-300.8</t>
  </si>
  <si>
    <t>FEMA - Shotmart / Directionalcontrol</t>
  </si>
  <si>
    <t>248-41122-4800.2-23-300.9</t>
  </si>
  <si>
    <t>FEMA - Golf Car Rental For Vaccination Sites</t>
  </si>
  <si>
    <t>248-41122-4850.2-23-300.1</t>
  </si>
  <si>
    <t>FEMA Health - Software</t>
  </si>
  <si>
    <t>248-41122-4870.2-10-300.1</t>
  </si>
  <si>
    <t>FEMA - Additional Space Lease Shopko</t>
  </si>
  <si>
    <t>248-41122-4870.2-23-300.1</t>
  </si>
  <si>
    <t>FEMA Health - Additional Space Lease Shopko</t>
  </si>
  <si>
    <t>248-41122-5610.2-10-300.1</t>
  </si>
  <si>
    <t>248-41122-5640.2-10-300.2</t>
  </si>
  <si>
    <t>FEMA Adm - Phones At Vaccination Site</t>
  </si>
  <si>
    <t>248-41122-5640.2-10-300.3</t>
  </si>
  <si>
    <t>FEMA - Phone Costs  Shotmart</t>
  </si>
  <si>
    <t>248-41122-5670.2-10-300.2</t>
  </si>
  <si>
    <t>248-41122-5670.2-10-300.4</t>
  </si>
  <si>
    <t>248-41122-5670.2-10-300.5</t>
  </si>
  <si>
    <t>248-41122-5670.2-23-300.4</t>
  </si>
  <si>
    <t>FEMA - EOC Laptops &amp; Equipment</t>
  </si>
  <si>
    <t>248-41122-5670.2-23-300.5</t>
  </si>
  <si>
    <t>FEMA - Computer Equipment</t>
  </si>
  <si>
    <t>248-41122-5670.2-23-300.6</t>
  </si>
  <si>
    <t>FEMA - It Support Of Vaccination Computers</t>
  </si>
  <si>
    <t>248-41122-5670.2-23-300.7</t>
  </si>
  <si>
    <t>FEMA - Network For Vaccine Site Shotmart</t>
  </si>
  <si>
    <t>248-41122-6200.2-10-300.1</t>
  </si>
  <si>
    <t>FEMA Adm - Tents For Vaccination Clinic</t>
  </si>
  <si>
    <t>248-41122-6200.2-23-300.1</t>
  </si>
  <si>
    <t>FEMA Health - Cleaning Services</t>
  </si>
  <si>
    <t>248-41122-6200.2-23-300.2</t>
  </si>
  <si>
    <t>FEMA Health - Sharps Services</t>
  </si>
  <si>
    <t>248-41122-7410.2-23-300.1</t>
  </si>
  <si>
    <t>FEMA Health - Identisys Wrist Bands</t>
  </si>
  <si>
    <t>248-41122-7420.2-10-300.1</t>
  </si>
  <si>
    <t>FEMA - Furniture/Equip (&lt;$5000)</t>
  </si>
  <si>
    <t>248-41122-7420.2-10-300.2</t>
  </si>
  <si>
    <t>FEMA - Breakroom Equip/Vaccination</t>
  </si>
  <si>
    <t>248-41122-7420.2-10-300.3</t>
  </si>
  <si>
    <t>FEMA - Computer Equip/Printers Vaccine</t>
  </si>
  <si>
    <t>248-41122-7420.2-10-300.4</t>
  </si>
  <si>
    <t>FEMA - Tables &amp; Charis / Vaccine</t>
  </si>
  <si>
    <t>248-41122-7420.2-10-300.5</t>
  </si>
  <si>
    <t>FEMA - Shipping Containers/Vaccine</t>
  </si>
  <si>
    <t>248-41122-7420.2-10-300.6</t>
  </si>
  <si>
    <t>FEMA- A/C Units</t>
  </si>
  <si>
    <t>248-41122-7420.2-10-300.7</t>
  </si>
  <si>
    <t>FEMA - EOC Equip Under $5000</t>
  </si>
  <si>
    <t>248-41122-7420.2-23-300.1</t>
  </si>
  <si>
    <t>FEMA Health - Vaccine Fridge</t>
  </si>
  <si>
    <t>248-41122-7420.2-23-300.2</t>
  </si>
  <si>
    <t>FEMA Health - Medical Equipment</t>
  </si>
  <si>
    <t>248-41122-7420.2-23-300.3</t>
  </si>
  <si>
    <t>FEMA Health - Breakroom Equipment/Furniture</t>
  </si>
  <si>
    <t>248-41122-7420.2-23-300.4</t>
  </si>
  <si>
    <t>248-41122-7420.2-23-300.5</t>
  </si>
  <si>
    <t>FEMA - Identisys Scanner/Printer</t>
  </si>
  <si>
    <t>248-41122-7420.2-23-300.6</t>
  </si>
  <si>
    <t>FEMA Health - Vaccine Freezer</t>
  </si>
  <si>
    <t>248-41122-7420.2-23-300.7</t>
  </si>
  <si>
    <t>FEMA Health - Equipment (&lt; $5000)</t>
  </si>
  <si>
    <t>248-41122-7420.2-23-300.8</t>
  </si>
  <si>
    <t>Mobile Vaccination Trailer</t>
  </si>
  <si>
    <t>248-41122-7470.2-23-300.1</t>
  </si>
  <si>
    <t>FEMA - Monitors</t>
  </si>
  <si>
    <t>248-41123-9500.2-10-200.2</t>
  </si>
  <si>
    <t>41123-Emergency Rental Assistance</t>
  </si>
  <si>
    <t>2-10-200 - Emergency Rental Assistance</t>
  </si>
  <si>
    <t>State of Utah Admin Fee</t>
  </si>
  <si>
    <t>248-41125-1100.2-10-750.1</t>
  </si>
  <si>
    <t>41125-American Rescue Plan Act</t>
  </si>
  <si>
    <t>248-41125-1100.2-10-750.2</t>
  </si>
  <si>
    <t>Permanent Employees - Addition</t>
  </si>
  <si>
    <t>248-41125-1300.2-10-750.1</t>
  </si>
  <si>
    <t>248-41125-1300.2-10-750.2</t>
  </si>
  <si>
    <t>Employee Benefits - Addition</t>
  </si>
  <si>
    <t>248-41125-4850.2-10-750.1</t>
  </si>
  <si>
    <t>ARPA - Carahsoft</t>
  </si>
  <si>
    <t>248-41125-5630.2-10-750.2</t>
  </si>
  <si>
    <t>ARPA - Intergov Exp (Pub Works)</t>
  </si>
  <si>
    <t>248-41125-5640.2-10-750.1</t>
  </si>
  <si>
    <t>248-41125-5640.2-10-750.2</t>
  </si>
  <si>
    <t>248-41125-5670.2-10-750.4</t>
  </si>
  <si>
    <t>ARPA IT Equipment</t>
  </si>
  <si>
    <t>248-41125-9200.2-10-750.1</t>
  </si>
  <si>
    <t>Restricted Appropriations - ARPA</t>
  </si>
  <si>
    <t>248-41220-5670.3-10-101.2</t>
  </si>
  <si>
    <t>248-41220-9200.3-10-101.1</t>
  </si>
  <si>
    <t>Justice Court Grant</t>
  </si>
  <si>
    <t>248-41450-4850.9-10-100.1</t>
  </si>
  <si>
    <t>Filevine</t>
  </si>
  <si>
    <t>248-41451-1100.9-11-100.1</t>
  </si>
  <si>
    <t>248-41451-1100.9-11-101.1</t>
  </si>
  <si>
    <t>9-11-101-Attorney / VOCA Grant</t>
  </si>
  <si>
    <t>248-41451-1300.9-11-101.1</t>
  </si>
  <si>
    <t>248-41451-2200.9-11-100.1</t>
  </si>
  <si>
    <t>Public Notice Of Property Forfeiture</t>
  </si>
  <si>
    <t>248-41451-2310.9-11-101.1</t>
  </si>
  <si>
    <t>248-41451-2500.9-11-101.1</t>
  </si>
  <si>
    <t>248-41451-2800.9-11-101.1</t>
  </si>
  <si>
    <t>Phone Card</t>
  </si>
  <si>
    <t>248-41451-3300.9-11-101.1</t>
  </si>
  <si>
    <t>Annual Crime Victims Conference</t>
  </si>
  <si>
    <t>248-41451-4800.9-11-101.1</t>
  </si>
  <si>
    <t>248-41451-4850.9-11-101.1</t>
  </si>
  <si>
    <t>Justware License</t>
  </si>
  <si>
    <t>248-41451-5630.9-11-101.2</t>
  </si>
  <si>
    <t>Office Window</t>
  </si>
  <si>
    <t>248-41451-5670.9-11-101.1</t>
  </si>
  <si>
    <t>248-41451-5670.9-11-101.4</t>
  </si>
  <si>
    <t>Computers For Victim Witness</t>
  </si>
  <si>
    <t>248-41451-7420.9-11-101.1</t>
  </si>
  <si>
    <t>248-41451-7420.9-11-101.2</t>
  </si>
  <si>
    <t>VOCA Furniture</t>
  </si>
  <si>
    <t>248-41451-7420.9-11-101.3</t>
  </si>
  <si>
    <t>Airpods Max</t>
  </si>
  <si>
    <t>248-41451-7420.9-11-101.4</t>
  </si>
  <si>
    <t>Vacuum</t>
  </si>
  <si>
    <t>248-41500-9500.2-10-101.1</t>
  </si>
  <si>
    <t>State Predator Grant Match</t>
  </si>
  <si>
    <t>248-41550-3100.2-10-102.1</t>
  </si>
  <si>
    <t>CCJJ Legal Conflict State Grant</t>
  </si>
  <si>
    <t>248-41550-9500.2-10-102.1</t>
  </si>
  <si>
    <t>CCJJ Public Defender State Grant</t>
  </si>
  <si>
    <t>248-41550-9500.2-10-103.2</t>
  </si>
  <si>
    <t>IGP Grant - USU Extension</t>
  </si>
  <si>
    <t>248-41700-1110.6-70-104.1</t>
  </si>
  <si>
    <t>248-41700-1200.6-70-102.1</t>
  </si>
  <si>
    <t>248-41700-1200.6-70-104.1</t>
  </si>
  <si>
    <t>248-41700-1200.6-70-199.1</t>
  </si>
  <si>
    <t>248-41700-2200.6-70-102.1</t>
  </si>
  <si>
    <t>248-41700-2310.6-70-102.1</t>
  </si>
  <si>
    <t>248-41700-2310.6-70-102.6</t>
  </si>
  <si>
    <t>Vehicle Rental</t>
  </si>
  <si>
    <t>248-41700-2310.6-70-104.2</t>
  </si>
  <si>
    <t>248-41700-2400.6-70-102.2</t>
  </si>
  <si>
    <t>248-41700-2410.6-70-102.1</t>
  </si>
  <si>
    <t>248-41700-2500.6-70-101.1</t>
  </si>
  <si>
    <t>ES&amp;S Ds450 Hardware Maintenance</t>
  </si>
  <si>
    <t>248-41700-2500.6-70-103.1</t>
  </si>
  <si>
    <t>248-41700-2800.6-70-102.2</t>
  </si>
  <si>
    <t>Knowink</t>
  </si>
  <si>
    <t>248-41700-2800.6-70-102.3</t>
  </si>
  <si>
    <t>Poll Pad Activation</t>
  </si>
  <si>
    <t>248-41700-2800.6-70-102.6</t>
  </si>
  <si>
    <t>248-41700-2800.6-70-103.1</t>
  </si>
  <si>
    <t>248-41700-3100.6-70-101.3</t>
  </si>
  <si>
    <t>ES&amp;S Ds450 Installation Fees</t>
  </si>
  <si>
    <t>248-41700-3100.6-70-102.6</t>
  </si>
  <si>
    <t>TXT2Cure Platform Setup and Management (Global Mobile)</t>
  </si>
  <si>
    <t>248-41700-3100.6-70-103.3</t>
  </si>
  <si>
    <t>Poll Print Installation And Training</t>
  </si>
  <si>
    <t>248-41700-3100.6-70-103.4</t>
  </si>
  <si>
    <t>Opex Equipment Service</t>
  </si>
  <si>
    <t>248-41700-4800.6-70-101.1</t>
  </si>
  <si>
    <t>248-41700-4800.6-70-102.1</t>
  </si>
  <si>
    <t>248-41700-4800.6-70-103.1</t>
  </si>
  <si>
    <t>248-41700-4850.6-70-101.1</t>
  </si>
  <si>
    <t>248-41700-4850.6-70-102.2</t>
  </si>
  <si>
    <t>Knowink Epulse Live Connectivity</t>
  </si>
  <si>
    <t>248-41700-4850.6-70-102.3</t>
  </si>
  <si>
    <t>Runbeck Election SVCS - AGILIS</t>
  </si>
  <si>
    <t>248-41700-4850.6-70-102.4</t>
  </si>
  <si>
    <t>KAJABI</t>
  </si>
  <si>
    <t>248-41700-4850.6-70-102.5</t>
  </si>
  <si>
    <t>248-41700-4850.6-70-103.2</t>
  </si>
  <si>
    <t>Poll Pad Annual License</t>
  </si>
  <si>
    <t>248-41700-4850.6-70-103.3</t>
  </si>
  <si>
    <t>Epulse Live Connectivity</t>
  </si>
  <si>
    <t>248-41700-4850.6-70-103.9</t>
  </si>
  <si>
    <t>Poll Print Annual License</t>
  </si>
  <si>
    <t>248-41700-4850.6-70-199.1</t>
  </si>
  <si>
    <t>248-41700-5630.6-70-103.3</t>
  </si>
  <si>
    <t>Basement Ballot Center Remodel</t>
  </si>
  <si>
    <t>248-41700-6200.6-70-102.2</t>
  </si>
  <si>
    <t>Polling Location Delivery Services</t>
  </si>
  <si>
    <t>248-41700-6200.6-70-103.1</t>
  </si>
  <si>
    <t>248-41700-7410.6-70-101.1</t>
  </si>
  <si>
    <t>ES&amp;S Ds450 Central Tabulator</t>
  </si>
  <si>
    <t>248-41700-7410.6-70-103.1</t>
  </si>
  <si>
    <t>Opex Top Cutter Ballot Extractor</t>
  </si>
  <si>
    <t>248-41700-7410.6-70-103.2</t>
  </si>
  <si>
    <t>ES&amp;S DS450 Central Tabulator</t>
  </si>
  <si>
    <t>248-41700-7410.6-70-103.3</t>
  </si>
  <si>
    <t>Formax FD 6104 Desktop Folder/Inserter</t>
  </si>
  <si>
    <t>248-41700-7420.6-70-101.1</t>
  </si>
  <si>
    <t>ES&amp;S Equipment</t>
  </si>
  <si>
    <t>248-41700-7420.6-70-103.1</t>
  </si>
  <si>
    <t>Knowink Poll Print Ballot Station</t>
  </si>
  <si>
    <t>248-41700-7420.6-70-103.2</t>
  </si>
  <si>
    <t>Opex Ballot Extractor Equipment</t>
  </si>
  <si>
    <t>248-41700-7420.6-70-106.2</t>
  </si>
  <si>
    <t>248-41700-7420.6-70-199.1</t>
  </si>
  <si>
    <t>248-41700-7420.6-70-199.2</t>
  </si>
  <si>
    <t>248-41700-7420.6-70-199.3</t>
  </si>
  <si>
    <t>248-41700-7420.6-70-199.4</t>
  </si>
  <si>
    <t>248-41700-7420.6-70-199.8</t>
  </si>
  <si>
    <t>248-41700-7470.6-70-106.1</t>
  </si>
  <si>
    <t>248-41700-7470.6-70-199.1</t>
  </si>
  <si>
    <t>248-41700-9200.6-70-101.1</t>
  </si>
  <si>
    <t>248-42100-2500.50-10-219.1</t>
  </si>
  <si>
    <t>50-10-219-Sheriff / Cesf Grant</t>
  </si>
  <si>
    <t>248-42100-4800.50-10-100.1</t>
  </si>
  <si>
    <t>Award Dinner Reimbursement</t>
  </si>
  <si>
    <t>248-42110-1110.50-11-106.1</t>
  </si>
  <si>
    <t>248-42110-1110.50-11-200.1</t>
  </si>
  <si>
    <t>Overtime (Seat Belt)</t>
  </si>
  <si>
    <t>248-42110-1110.50-11-301.1</t>
  </si>
  <si>
    <t>Contracted Overtime Funded By The Us Forest Service For Law Enforcement Patrol Of Forest Service Lands Along The Wasatch Front.</t>
  </si>
  <si>
    <t>248-42110-1110.50-11-302.1</t>
  </si>
  <si>
    <t>Overtime (AF Canyon Only)</t>
  </si>
  <si>
    <t>248-42110-1110.50-11-303.1</t>
  </si>
  <si>
    <t>248-42110-1110.50-11-710.1</t>
  </si>
  <si>
    <t>Overtime (Contracts)</t>
  </si>
  <si>
    <t>248-42110-1110.50-11-800.1</t>
  </si>
  <si>
    <t>Overtime (Alcohol Enforcement)</t>
  </si>
  <si>
    <t>248-42110-2500.50-11-302.1</t>
  </si>
  <si>
    <t>248-42110-4800.50-11-112.1</t>
  </si>
  <si>
    <t>SAFG...Special Dept Supplies</t>
  </si>
  <si>
    <t>248-42110-4800.50-11-301.1</t>
  </si>
  <si>
    <t>Forest / Special Dept Supplies</t>
  </si>
  <si>
    <t>248-42110-4800.50-11-302.1</t>
  </si>
  <si>
    <t>248-42110-6200.50-11-200.1</t>
  </si>
  <si>
    <t>248-42110-6200.50-11-302.1</t>
  </si>
  <si>
    <t>248-42110-7410.50-11-500.1</t>
  </si>
  <si>
    <t>K9 Donation</t>
  </si>
  <si>
    <t>248-42110-7420.50-11-111.1</t>
  </si>
  <si>
    <t>248-42110-7420.50-11-112.1</t>
  </si>
  <si>
    <t>248-42110-7420.50-11-301.1</t>
  </si>
  <si>
    <t>248-42110-9200.50-11-111.1</t>
  </si>
  <si>
    <t>CCJJ Jag Block Grant</t>
  </si>
  <si>
    <t>248-42110-9200.50-11-113.1</t>
  </si>
  <si>
    <t>248-42120-1110.50-12-710.1</t>
  </si>
  <si>
    <t>248-42130-1110.50-13-390.1</t>
  </si>
  <si>
    <t>Outside Reimbursed Overtime</t>
  </si>
  <si>
    <t>248-42130-1110.50-13-600.1</t>
  </si>
  <si>
    <t>248-42130-3400.50-13-700.1</t>
  </si>
  <si>
    <t>Reimbursable Extradition Travel</t>
  </si>
  <si>
    <t>248-42140-1100.50-14-200.1</t>
  </si>
  <si>
    <t>248-42140-1110.50-14-311.1</t>
  </si>
  <si>
    <t>HLS General / Overtime</t>
  </si>
  <si>
    <t>248-42140-1200.50-14-311.1</t>
  </si>
  <si>
    <t>HLS General / Time-Limited Employee Wages</t>
  </si>
  <si>
    <t>248-42140-1300.50-14-200.1</t>
  </si>
  <si>
    <t>248-42140-2100.50-14-200.1</t>
  </si>
  <si>
    <t>EMPG Books, Subscriptions, Memberships</t>
  </si>
  <si>
    <t>248-42140-2400.50-11-302.1</t>
  </si>
  <si>
    <t>Forest Service Tert Office Supplies</t>
  </si>
  <si>
    <t>248-42140-2400.50-14-311.1</t>
  </si>
  <si>
    <t>HLS General / Office Supplies</t>
  </si>
  <si>
    <t>248-42140-2500.50-11-302.1</t>
  </si>
  <si>
    <t>Forest Service Tert Equipment Supplies</t>
  </si>
  <si>
    <t>248-42140-2500.50-14-200.1</t>
  </si>
  <si>
    <t>EMPG Equipment Supplies &amp; Maintenance</t>
  </si>
  <si>
    <t>248-42140-2500.50-14-300.1</t>
  </si>
  <si>
    <t>EMS Grant / Equipment</t>
  </si>
  <si>
    <t>248-42140-2500.50-14-311.1</t>
  </si>
  <si>
    <t>HLS General / Equipment Supplies &amp; Maintenance</t>
  </si>
  <si>
    <t>248-42140-2500.50-14-312.1</t>
  </si>
  <si>
    <t>HMEP / Equipment Supplies &amp; Maintenance</t>
  </si>
  <si>
    <t>248-42140-2800.50-14-311.1</t>
  </si>
  <si>
    <t>HLS General / Satellite Services</t>
  </si>
  <si>
    <t>248-42140-2800.50-14-311.2</t>
  </si>
  <si>
    <t>HLS General / Wireless Access &amp; Usage</t>
  </si>
  <si>
    <t>248-42140-3100.50-14-312.1</t>
  </si>
  <si>
    <t>HMEP / Worst-Case Hazard Analysis</t>
  </si>
  <si>
    <t>248-42140-3300.50-14-200.1</t>
  </si>
  <si>
    <t>EMPG Local Education</t>
  </si>
  <si>
    <t>248-42140-3300.50-14-300.1</t>
  </si>
  <si>
    <t>EMS Grant / Education</t>
  </si>
  <si>
    <t>248-42140-3400.50-14-200.1</t>
  </si>
  <si>
    <t>EMPG /  Planning</t>
  </si>
  <si>
    <t>248-42140-3400.50-14-200.2</t>
  </si>
  <si>
    <t>EMPG / Public Safety Summit</t>
  </si>
  <si>
    <t>248-42140-3400.50-14-311.1</t>
  </si>
  <si>
    <t>HLS General / St George Training</t>
  </si>
  <si>
    <t>248-42140-3400.50-14-311.2</t>
  </si>
  <si>
    <t>HLS General / Exercise Training</t>
  </si>
  <si>
    <t>248-42140-4800.50-11-302.1</t>
  </si>
  <si>
    <t>Forest Service Tert Special Dept Supplies</t>
  </si>
  <si>
    <t>248-42140-4800.50-11-302.2</t>
  </si>
  <si>
    <t>Forest Service SAR Special Dept Supplies</t>
  </si>
  <si>
    <t>248-42140-4800.50-14-200.1</t>
  </si>
  <si>
    <t>EMPG / Special Dept Supplies</t>
  </si>
  <si>
    <t>248-42140-4800.50-14-200.2</t>
  </si>
  <si>
    <t>EMPG / Food &amp; Meals</t>
  </si>
  <si>
    <t>248-42140-4800.50-14-200.3</t>
  </si>
  <si>
    <t>EMPG / Special Project Award</t>
  </si>
  <si>
    <t>248-42140-4800.50-14-300.1</t>
  </si>
  <si>
    <t>EMS Grant / Special Dept Supplies</t>
  </si>
  <si>
    <t>248-42140-4800.50-14-310.1</t>
  </si>
  <si>
    <t>HLS EOD / Special Dept Supplies</t>
  </si>
  <si>
    <t>248-42140-4800.50-14-311.1</t>
  </si>
  <si>
    <t>HLS General / Special Dept Supplies</t>
  </si>
  <si>
    <t>248-42140-4800.50-14-311.2</t>
  </si>
  <si>
    <t>HLS General / Food &amp; Meals</t>
  </si>
  <si>
    <t>248-42140-4800.50-14-311.3</t>
  </si>
  <si>
    <t>HLS General / Surplus Transfer Fees</t>
  </si>
  <si>
    <t>248-42140-4800.50-14-312.1</t>
  </si>
  <si>
    <t>HMEP / Special Dept Supplies</t>
  </si>
  <si>
    <t>248-42140-4850.50-14-100.1</t>
  </si>
  <si>
    <t>Everbridge Portion Charged To Cities</t>
  </si>
  <si>
    <t>248-42140-4850.50-14-200.1</t>
  </si>
  <si>
    <t>EMPG / Adobe</t>
  </si>
  <si>
    <t>248-42140-4850.50-14-200.2</t>
  </si>
  <si>
    <t>EMPG / Kahoot</t>
  </si>
  <si>
    <t>248-42140-4850.50-14-310.1</t>
  </si>
  <si>
    <t>HLS EOD / Software</t>
  </si>
  <si>
    <t>248-42140-4850.50-14-311.1</t>
  </si>
  <si>
    <t>HLS General / Software</t>
  </si>
  <si>
    <t>248-42140-4850.50-14-311.2</t>
  </si>
  <si>
    <t>HSL General / D3 Software</t>
  </si>
  <si>
    <t>248-42140-4850.50-14-312.1</t>
  </si>
  <si>
    <t>HMEP / Software</t>
  </si>
  <si>
    <t>248-42140-5610.50-14-311.1</t>
  </si>
  <si>
    <t>248-42140-5610.50-14-311.2</t>
  </si>
  <si>
    <t>HLS General Em Vehicle Equipment</t>
  </si>
  <si>
    <t>248-42140-5610.50-14-311.3</t>
  </si>
  <si>
    <t>HSL General Deployable Res. Trailer</t>
  </si>
  <si>
    <t>248-42140-5640.50-14-311.1</t>
  </si>
  <si>
    <t>HLS General / Telephone Lease</t>
  </si>
  <si>
    <t>248-42140-5650.50-14-311.1</t>
  </si>
  <si>
    <t>HLS General / Radio/Pager Lease Macc</t>
  </si>
  <si>
    <t>248-42140-5670.50-14-311.4</t>
  </si>
  <si>
    <t>HLS General / Computers</t>
  </si>
  <si>
    <t>248-42140-7410.50-14-311.1</t>
  </si>
  <si>
    <t>HLS General Deployable Resouse</t>
  </si>
  <si>
    <t>248-42140-7410.50-14-311.2</t>
  </si>
  <si>
    <t>HLS General Srt Hazmat Monitors</t>
  </si>
  <si>
    <t>248-42140-7410.50-14-311.3</t>
  </si>
  <si>
    <t>HLS General Lighting Equipment</t>
  </si>
  <si>
    <t>248-42140-7420.50-14-300.1</t>
  </si>
  <si>
    <t>Pulse Oximeter</t>
  </si>
  <si>
    <t>248-42140-7420.50-14-300.4</t>
  </si>
  <si>
    <t>Rescue Randy</t>
  </si>
  <si>
    <t>248-42140-7420.50-14-310.2</t>
  </si>
  <si>
    <t>HLS EOD / Generators</t>
  </si>
  <si>
    <t>248-42140-7420.50-14-310.3</t>
  </si>
  <si>
    <t>HLS EOD / Toolbox/Cabinet</t>
  </si>
  <si>
    <t>248-42140-7420.50-14-311.1</t>
  </si>
  <si>
    <t>HLS General Deployable Resource</t>
  </si>
  <si>
    <t>248-42140-7420.50-14-311.2</t>
  </si>
  <si>
    <t>HLS General Hazmat Suits</t>
  </si>
  <si>
    <t>248-42140-7420.50-14-311.3</t>
  </si>
  <si>
    <t>HSL General EOC Electronic Package</t>
  </si>
  <si>
    <t>248-42140-7420.50-14-311.4</t>
  </si>
  <si>
    <t>HLS General Cell Booster</t>
  </si>
  <si>
    <t>248-42140-7420.50-14-311.5</t>
  </si>
  <si>
    <t>HLS General EOC Tables</t>
  </si>
  <si>
    <t>248-42140-7420.50-14-311.6</t>
  </si>
  <si>
    <t>HLS General Generators</t>
  </si>
  <si>
    <t>248-42140-9200.50-14-311.1</t>
  </si>
  <si>
    <t>248-42140-9200.50-14-400.1</t>
  </si>
  <si>
    <t>248-42160-3300.50-16-101.1</t>
  </si>
  <si>
    <t>RAD Program Instructor Local Training</t>
  </si>
  <si>
    <t>248-42180-1100.50-18-101.1</t>
  </si>
  <si>
    <t>248-42180-1100.50-18-501.1</t>
  </si>
  <si>
    <t>248-42180-1100.50-18-502.1</t>
  </si>
  <si>
    <t>248-42180-1100.50-18-602.1</t>
  </si>
  <si>
    <t>248-42180-1110.50-18-103.1</t>
  </si>
  <si>
    <t>Overtime (ICAC)</t>
  </si>
  <si>
    <t>248-42180-1110.50-18-105.1</t>
  </si>
  <si>
    <t>Overtime (HSI)</t>
  </si>
  <si>
    <t>248-42180-1110.50-18-106.1</t>
  </si>
  <si>
    <t>248-42180-1110.50-18-501.1</t>
  </si>
  <si>
    <t>248-42180-1300.50-18-101.1</t>
  </si>
  <si>
    <t>248-42180-1300.50-18-501.1</t>
  </si>
  <si>
    <t>248-42180-1300.50-18-502.1</t>
  </si>
  <si>
    <t>248-42180-1300.50-18-602.1</t>
  </si>
  <si>
    <t>248-42180-2100.50-18-101.1</t>
  </si>
  <si>
    <t>248-42180-2400.50-18-101.1</t>
  </si>
  <si>
    <t>Office Supplies And Printing</t>
  </si>
  <si>
    <t>248-42180-2400.50-18-102.1</t>
  </si>
  <si>
    <t>248-42180-2410.50-18-101.1</t>
  </si>
  <si>
    <t>248-42180-3100.50-18-101.1</t>
  </si>
  <si>
    <t>248-42180-3100.50-18-101.2</t>
  </si>
  <si>
    <t>248-42180-3100.50-18-102.1</t>
  </si>
  <si>
    <t>248-42180-3100.50-18-102.2</t>
  </si>
  <si>
    <t>248-42180-3300.50-18-101.1</t>
  </si>
  <si>
    <t>CJC Symposium</t>
  </si>
  <si>
    <t>248-42180-3300.50-18-101.2</t>
  </si>
  <si>
    <t>Crime Victim Conference</t>
  </si>
  <si>
    <t>248-42180-3300.50-18-502.1</t>
  </si>
  <si>
    <t>RAD Systems Instructor Course</t>
  </si>
  <si>
    <t>248-42180-3400.50-18-101.1</t>
  </si>
  <si>
    <t>Swavo</t>
  </si>
  <si>
    <t>248-42180-3400.50-18-101.2</t>
  </si>
  <si>
    <t>Crimes Against Women Conference</t>
  </si>
  <si>
    <t>248-42180-3400.50-18-101.3</t>
  </si>
  <si>
    <t>San Diego Child Maltreatment Training</t>
  </si>
  <si>
    <t>248-42180-3400.50-18-103.1</t>
  </si>
  <si>
    <t>ICAC National Conference</t>
  </si>
  <si>
    <t>248-42180-3400.50-18-103.2</t>
  </si>
  <si>
    <t>Undercover Icac Operation</t>
  </si>
  <si>
    <t>248-42180-3400.50-18-106.1</t>
  </si>
  <si>
    <t>Our Grant / Travel</t>
  </si>
  <si>
    <t>248-42180-3400.50-18-501.1</t>
  </si>
  <si>
    <t>248-42180-4800.50-18-101.1</t>
  </si>
  <si>
    <t>Client Supplies (VOCA)</t>
  </si>
  <si>
    <t>248-42180-4800.50-18-102.2</t>
  </si>
  <si>
    <t>248-42180-4800.50-18-103.1</t>
  </si>
  <si>
    <t>ICAC Special Dept Supplies</t>
  </si>
  <si>
    <t>248-42180-4800.50-18-106.1</t>
  </si>
  <si>
    <t>Our Grant / Special Dept Supplies</t>
  </si>
  <si>
    <t>248-42180-4800.50-18-203.1</t>
  </si>
  <si>
    <t>248-42180-4800.50-18-502.1</t>
  </si>
  <si>
    <t>Santaquin VOCA Special Dept Supplies</t>
  </si>
  <si>
    <t>248-42180-4800.50-18-502.2</t>
  </si>
  <si>
    <t>Misc Supplies</t>
  </si>
  <si>
    <t>248-42180-4800.50-18-502.3</t>
  </si>
  <si>
    <t>RAD Certifications</t>
  </si>
  <si>
    <t>248-42180-4800.50-18-602.1</t>
  </si>
  <si>
    <t>Salem VOCA Special Dept Supplies</t>
  </si>
  <si>
    <t>248-42180-4850.50-18-101.1</t>
  </si>
  <si>
    <t>Software</t>
  </si>
  <si>
    <t>248-42180-5670.50-18-101.2</t>
  </si>
  <si>
    <t>248-42180-5670.50-18-101.4</t>
  </si>
  <si>
    <t>Victim Advocate Printer</t>
  </si>
  <si>
    <t>248-42180-5670.50-18-101.5</t>
  </si>
  <si>
    <t>248-42180-7420.50-18-101.1</t>
  </si>
  <si>
    <t>Desk &amp; Overhead Cabinet</t>
  </si>
  <si>
    <t>248-42180-7420.50-18-101.2</t>
  </si>
  <si>
    <t>248-42180-7420.50-18-101.3</t>
  </si>
  <si>
    <t>Couch</t>
  </si>
  <si>
    <t>248-42180-7420.50-18-106.1</t>
  </si>
  <si>
    <t>My Cloud Pro 40Tb Storage</t>
  </si>
  <si>
    <t>248-42180-7420.50-18-502.1</t>
  </si>
  <si>
    <t>Furniture For New Office</t>
  </si>
  <si>
    <t>248-42201-1100.57-10-200.1</t>
  </si>
  <si>
    <t>42201-Wildland Fire Revenue Crews</t>
  </si>
  <si>
    <t>248-42201-1100.57-10-200.2</t>
  </si>
  <si>
    <t>Additional Request - Two Merit Full-Time Fire Captain for resource program operations</t>
  </si>
  <si>
    <t>248-42201-1110.57-10-200.1</t>
  </si>
  <si>
    <t>248-42201-1110.57-10-201.1</t>
  </si>
  <si>
    <t>57-10-201 - Out-Of-County / Suppression</t>
  </si>
  <si>
    <t>248-42201-1110.57-10-202.1</t>
  </si>
  <si>
    <t>57-10-202 - Out-Of-County / Resource Fire</t>
  </si>
  <si>
    <t>248-42201-1110.57-10-203.1</t>
  </si>
  <si>
    <t>57-10-203 - Out-Of-County / Resource Train</t>
  </si>
  <si>
    <t>248-42201-1110.57-10-205.1</t>
  </si>
  <si>
    <t>57-10-205 - Out-Of-County / In-County Proj</t>
  </si>
  <si>
    <t>248-42201-1110.57-10-206.1</t>
  </si>
  <si>
    <t>57-10-206 - Public Works Equipment</t>
  </si>
  <si>
    <t>248-42201-1110.57-10-305.1</t>
  </si>
  <si>
    <t>57-10-305 - Ether Hollow Fire</t>
  </si>
  <si>
    <t>248-42201-1120.57-10-200.1</t>
  </si>
  <si>
    <t>248-42201-1200.57-10-200.1</t>
  </si>
  <si>
    <t>248-42201-1200.57-10-201.1</t>
  </si>
  <si>
    <t>248-42201-1200.57-10-202.1</t>
  </si>
  <si>
    <t>248-42201-1200.57-10-203.1</t>
  </si>
  <si>
    <t>248-42201-1200.57-10-301.1</t>
  </si>
  <si>
    <t>248-42201-1200.57-10-302.1</t>
  </si>
  <si>
    <t>57-10-302 - Maple Dell</t>
  </si>
  <si>
    <t>Time Limited Employee</t>
  </si>
  <si>
    <t>248-42201-1300.57-10-200.1</t>
  </si>
  <si>
    <t>248-42201-1300.57-10-200.3</t>
  </si>
  <si>
    <t>57-10-200-Out-Of-County / Duty</t>
  </si>
  <si>
    <t>248-42201-2100.57-10-200.1</t>
  </si>
  <si>
    <t>248-42201-2200.57-10-200.1</t>
  </si>
  <si>
    <t>248-42201-2400.57-10-200.1</t>
  </si>
  <si>
    <t>248-42201-2410.57-10-200.1</t>
  </si>
  <si>
    <t>248-42201-2500.57-10-200.1</t>
  </si>
  <si>
    <t>248-42201-2500.57-10-200.2</t>
  </si>
  <si>
    <t>Crew Maintenance</t>
  </si>
  <si>
    <t>248-42201-2500.57-10-301.1</t>
  </si>
  <si>
    <t>WF Sq / Equipment Supplies</t>
  </si>
  <si>
    <t>248-42201-2800.57-10-200.1</t>
  </si>
  <si>
    <t>Satellite Phone Service</t>
  </si>
  <si>
    <t>248-42201-2800.57-10-200.2</t>
  </si>
  <si>
    <t>248-42201-2800.57-10-200.3</t>
  </si>
  <si>
    <t>248-42201-3100.57-10-200.1</t>
  </si>
  <si>
    <t>Medical Requirements</t>
  </si>
  <si>
    <t>248-42201-3300.57-10-200.1</t>
  </si>
  <si>
    <t>Firefighter Training</t>
  </si>
  <si>
    <t>248-42201-3400.57-10-200.1</t>
  </si>
  <si>
    <t>Wildland Urban Interface</t>
  </si>
  <si>
    <t>248-42201-3400.57-10-200.2</t>
  </si>
  <si>
    <t>UAEMT</t>
  </si>
  <si>
    <t>248-42201-3400.57-10-200.4</t>
  </si>
  <si>
    <t>Mandatory Two-Week Training For Revenue Crews</t>
  </si>
  <si>
    <t>248-42201-3400.57-10-200.5</t>
  </si>
  <si>
    <t>248-42201-3400.57-10-200.6</t>
  </si>
  <si>
    <t>Dozer Academy</t>
  </si>
  <si>
    <t>248-42201-3400.57-10-200.7</t>
  </si>
  <si>
    <t>Engine Training</t>
  </si>
  <si>
    <t>248-42201-4800.57-10-200.1</t>
  </si>
  <si>
    <t>248-42201-4800.57-10-200.10</t>
  </si>
  <si>
    <t>248-42201-4800.57-10-200.11</t>
  </si>
  <si>
    <t>Resource Equipment</t>
  </si>
  <si>
    <t>248-42201-4800.57-10-200.2</t>
  </si>
  <si>
    <t>Crew Expenses</t>
  </si>
  <si>
    <t>248-42201-4800.57-10-200.3</t>
  </si>
  <si>
    <t>248-42201-4800.57-10-200.4</t>
  </si>
  <si>
    <t>Food &amp; Drinks</t>
  </si>
  <si>
    <t>248-42201-4800.57-10-200.5</t>
  </si>
  <si>
    <t>248-42201-4800.57-10-200.6</t>
  </si>
  <si>
    <t>248-42201-4800.57-10-200.7</t>
  </si>
  <si>
    <t>248-42201-4800.57-10-200.8</t>
  </si>
  <si>
    <t>Hose</t>
  </si>
  <si>
    <t>248-42201-4800.57-10-200.9</t>
  </si>
  <si>
    <t>Rescue Equipment</t>
  </si>
  <si>
    <t>248-42201-4800.57-10-301.1</t>
  </si>
  <si>
    <t>WF Sq / Special Dept Supplies</t>
  </si>
  <si>
    <t>248-42201-4800.57-10-303.1</t>
  </si>
  <si>
    <t>248-42201-4850.57-10-200.1</t>
  </si>
  <si>
    <t>248-42201-4850.57-10-200.2</t>
  </si>
  <si>
    <t>Lexipol Software</t>
  </si>
  <si>
    <t>248-42201-5610.57-10-200.1</t>
  </si>
  <si>
    <t>248-42201-5610.57-10-200.2</t>
  </si>
  <si>
    <t>Window Tint</t>
  </si>
  <si>
    <t>248-42201-5610.57-10-200.3</t>
  </si>
  <si>
    <t>Vehicle Stickers</t>
  </si>
  <si>
    <t>248-42201-5630.57-10-200.1</t>
  </si>
  <si>
    <t>248-42201-5640.57-10-200.1</t>
  </si>
  <si>
    <t>248-42201-5640.57-10-200.2</t>
  </si>
  <si>
    <t>248-42201-5650.57-10-200.1</t>
  </si>
  <si>
    <t>248-42201-5650.57-10-200.2</t>
  </si>
  <si>
    <t>VHF Lease/Depreciation</t>
  </si>
  <si>
    <t>248-42201-5650.57-10-200.3</t>
  </si>
  <si>
    <t>800 Radio Lease/Depreciation</t>
  </si>
  <si>
    <t>248-42201-5650.57-10-200.4</t>
  </si>
  <si>
    <t>248-42201-5670.57-10-200.1</t>
  </si>
  <si>
    <t>248-42201-5680.57-10-200.1</t>
  </si>
  <si>
    <t>248-42201-6200.57-10-200.1</t>
  </si>
  <si>
    <t>Clothing Repairs</t>
  </si>
  <si>
    <t>248-42201-7420.57-10-200.1</t>
  </si>
  <si>
    <t>Chain Saw</t>
  </si>
  <si>
    <t>248-42201-7420.57-10-200.2</t>
  </si>
  <si>
    <t>248-42201-7420.57-10-200.3</t>
  </si>
  <si>
    <t>GPS</t>
  </si>
  <si>
    <t>248-42201-7420.57-10-200.4</t>
  </si>
  <si>
    <t>Firing Devices</t>
  </si>
  <si>
    <t>248-42201-7420.57-10-200.5</t>
  </si>
  <si>
    <t>248-42201-7420.57-10-200.6</t>
  </si>
  <si>
    <t>248-42201-7470.57-10-200.1</t>
  </si>
  <si>
    <t>Printer</t>
  </si>
  <si>
    <t>248-42201-7470.57-10-200.2</t>
  </si>
  <si>
    <t>External Hard Drive</t>
  </si>
  <si>
    <t>248-42201-9100.57-10-200.1</t>
  </si>
  <si>
    <t>100&lt;&gt;XFER To General Fund</t>
  </si>
  <si>
    <t>248-42201-9200.57-10-200.1</t>
  </si>
  <si>
    <t>248-42201-9200.57-10-200.2</t>
  </si>
  <si>
    <t>Restricted Appropriation - Salary Study Market Offset</t>
  </si>
  <si>
    <t>248-42201-9200.57-10-303.1</t>
  </si>
  <si>
    <t>Anticipated Grant Funding</t>
  </si>
  <si>
    <t>248-43140-1200.23-14-181.1</t>
  </si>
  <si>
    <t>248-43140-1300.23-14-181.2</t>
  </si>
  <si>
    <t>23-14-181-Provo River Delta Ma Project</t>
  </si>
  <si>
    <t>248-43140-4800.23-14-181.1</t>
  </si>
  <si>
    <t>248-43140-6200.23-14-181.1</t>
  </si>
  <si>
    <t>Admin Overhead</t>
  </si>
  <si>
    <t>248-44131-1100.80-13-268.1</t>
  </si>
  <si>
    <t>44131-Public Works / Outside Proj</t>
  </si>
  <si>
    <t>248-44131-1300.80-13-268.1</t>
  </si>
  <si>
    <t>248-44131-2400.80-13-305.1</t>
  </si>
  <si>
    <t>Stormwater Booklet Printing</t>
  </si>
  <si>
    <t>248-44131-3100.80-13-277.1</t>
  </si>
  <si>
    <t>NRCS EWP/DSR 1 Santaquin</t>
  </si>
  <si>
    <t>248-44131-3100.80-13-277.2</t>
  </si>
  <si>
    <t>NRCS EWP/DSR 2 Payson</t>
  </si>
  <si>
    <t>248-44131-3100.80-13-277.3</t>
  </si>
  <si>
    <t>NRCS EWP/DSR 3 Elk Ridge</t>
  </si>
  <si>
    <t>248-44131-3100.80-13-277.4</t>
  </si>
  <si>
    <t>NRCS EWP/DSR 5 Spanish Fork</t>
  </si>
  <si>
    <t>248-44131-3100.80-13-277.5</t>
  </si>
  <si>
    <t>NRCS EWP/DSR 6 Woodland Hills</t>
  </si>
  <si>
    <t>248-44131-3100.80-13-277.6</t>
  </si>
  <si>
    <t>NRCS EWP/DSR 7 Utah County</t>
  </si>
  <si>
    <t>248-44131-3100.80-13-277.7</t>
  </si>
  <si>
    <t>Pl566 (2021-40)</t>
  </si>
  <si>
    <t>248-44131-3300.80-13-305.1</t>
  </si>
  <si>
    <t>Outside Presenters For Local Training</t>
  </si>
  <si>
    <t>248-44131-4200.80-13-277.1</t>
  </si>
  <si>
    <t>DNR DSR 2 (2020-786)</t>
  </si>
  <si>
    <t>248-44131-4200.80-13-277.10</t>
  </si>
  <si>
    <t>EWP DSR 3 Condie (2020-697)</t>
  </si>
  <si>
    <t>248-44131-4200.80-13-277.12</t>
  </si>
  <si>
    <t>EWP DSR 7 Condie (2020-693)</t>
  </si>
  <si>
    <t>248-44131-4200.80-13-277.13</t>
  </si>
  <si>
    <t>EWP DSR Cp Brown Brothers (2020-698)</t>
  </si>
  <si>
    <t>248-44131-4200.80-13-277.2</t>
  </si>
  <si>
    <t>EWP DSR 2 Van Con (2020-696)</t>
  </si>
  <si>
    <t>248-44131-4200.80-13-277.3</t>
  </si>
  <si>
    <t>DNR DSR 3 (2020-786)</t>
  </si>
  <si>
    <t>248-44131-4200.80-13-277.6</t>
  </si>
  <si>
    <t>DNR DSR 7 (2020-786)</t>
  </si>
  <si>
    <t>248-44131-4200.80-13-277.7</t>
  </si>
  <si>
    <t>DNR DSR Cp (2020-786)</t>
  </si>
  <si>
    <t>248-44131-4200.80-13-277.8</t>
  </si>
  <si>
    <t>EWP DSR 1 S&amp;L (2020-776)</t>
  </si>
  <si>
    <t>248-44131-4200.80-13-277.9</t>
  </si>
  <si>
    <t>248-44131-4200.80-13-965.1</t>
  </si>
  <si>
    <t>Canyon Rd Project (Govt-Reimbursed Portion)</t>
  </si>
  <si>
    <t>248-44131-4800.80-13-264.1</t>
  </si>
  <si>
    <t>80-13-264-Blm Contract</t>
  </si>
  <si>
    <t>248-44131-4800.80-13-264.2</t>
  </si>
  <si>
    <t>248-44131-4800.80-13-305.1</t>
  </si>
  <si>
    <t>Stormwater Coalition Special Dept Supplies</t>
  </si>
  <si>
    <t>248-44131-4800.80-13-305.2</t>
  </si>
  <si>
    <t>Stormwater Coalition Food &amp; Meals</t>
  </si>
  <si>
    <t>248-44131-6200.80-13-263.1</t>
  </si>
  <si>
    <t>80-13-263-PW / City Projects</t>
  </si>
  <si>
    <t>248-44131-6200.80-13-264.1</t>
  </si>
  <si>
    <t>248-44131-6200.80-13-305.1</t>
  </si>
  <si>
    <t>Stormwater Coalition Instructor</t>
  </si>
  <si>
    <t>248-44131-9200.80-13-201.1</t>
  </si>
  <si>
    <t>80-13-201-Emergency Serv. Flood Ctrl Etc</t>
  </si>
  <si>
    <t>248-44131-9200.80-13-263.1</t>
  </si>
  <si>
    <t>City Road Projects</t>
  </si>
  <si>
    <t>248-44131-9200.80-13-263.2</t>
  </si>
  <si>
    <t>City Weed Projects</t>
  </si>
  <si>
    <t>248-44131-9200.80-13-264.1</t>
  </si>
  <si>
    <t>BLM Restricted</t>
  </si>
  <si>
    <t>248-44131-9200.80-13-265.1</t>
  </si>
  <si>
    <t>Squorrose Restricted</t>
  </si>
  <si>
    <t>248-44131-9200.80-13-266.1</t>
  </si>
  <si>
    <t>Utah Lake Restricted</t>
  </si>
  <si>
    <t>248-44131-9200.80-13-267.1</t>
  </si>
  <si>
    <t>WRI Restricted</t>
  </si>
  <si>
    <t>248-44131-9200.80-13-268.1</t>
  </si>
  <si>
    <t>Forest Service Projects</t>
  </si>
  <si>
    <t>248-44131-9200.80-13-268.2</t>
  </si>
  <si>
    <t>248-44131-9200.80-13-269.1</t>
  </si>
  <si>
    <t>FFSL Restricted</t>
  </si>
  <si>
    <t>248-44131-9200.80-13-270.1</t>
  </si>
  <si>
    <t>Garlic Mustard Restricted</t>
  </si>
  <si>
    <t>248-44131-9200.80-13-274.1</t>
  </si>
  <si>
    <t>248-44131-9200.80-13-275.1</t>
  </si>
  <si>
    <t>248-44131-9200.80-13-305.1</t>
  </si>
  <si>
    <t>Stormwater Restricted Appropriations</t>
  </si>
  <si>
    <t>248-44131-9500.80-13-277.1</t>
  </si>
  <si>
    <t>248-44131-9500.80-13-277.2</t>
  </si>
  <si>
    <t>248-44131-9500.80-13-277.3</t>
  </si>
  <si>
    <t>248-44131-9500.80-13-277.4</t>
  </si>
  <si>
    <t>248-45100-4200.80-45-159.1</t>
  </si>
  <si>
    <t>45100-Public Works / Parks</t>
  </si>
  <si>
    <t>248-45100-9200.80-45-100.1</t>
  </si>
  <si>
    <t>250-33710-0.25-10-100.1</t>
  </si>
  <si>
    <t>33710-State Ag Office Funding</t>
  </si>
  <si>
    <t>25-10-100 - AG State Grant</t>
  </si>
  <si>
    <t>Cc100: State Ag Office Funding</t>
  </si>
  <si>
    <t>250-33710-0.25-10-101.1</t>
  </si>
  <si>
    <t>25-10-101 - AG VOCA Cash Match</t>
  </si>
  <si>
    <t>CC101: State Ag Office Match</t>
  </si>
  <si>
    <t>250-33711-0.25-10-200.1</t>
  </si>
  <si>
    <t>33711-State VOCA/Victim Assist</t>
  </si>
  <si>
    <t>25-10-200 - CJC VOCA Grant</t>
  </si>
  <si>
    <t>Cc200: State VOCA Grants (All VOCA/Vawa Grants Combined Beginning 1/1/2016)</t>
  </si>
  <si>
    <t>250-33711-0.25-10-203.1</t>
  </si>
  <si>
    <t>25-10-203 - VOCA Indirect Costs</t>
  </si>
  <si>
    <t>Cc203: VOCA Indirect Costs</t>
  </si>
  <si>
    <t>250-33712-0.25-10-400.1</t>
  </si>
  <si>
    <t>33712-State VOCA/Treatment Accord</t>
  </si>
  <si>
    <t>25-10-400 - VOCA Tx</t>
  </si>
  <si>
    <t>State CCJJ</t>
  </si>
  <si>
    <t>250-33713-0.25-10-600.1</t>
  </si>
  <si>
    <t>33713-State Ag / Medical Grant</t>
  </si>
  <si>
    <t>25-10-600 - CJC / Pcmc Medical Services</t>
  </si>
  <si>
    <t>State Ag / Medical Grant</t>
  </si>
  <si>
    <t>250-33720-0.25-10-900.1</t>
  </si>
  <si>
    <t>33720-Nation Networks</t>
  </si>
  <si>
    <t>25-10-900 - CJC / County Funding</t>
  </si>
  <si>
    <t>Additional (Unidentified) Grant Funding</t>
  </si>
  <si>
    <t>250-33721-0.25-10-300.1</t>
  </si>
  <si>
    <t>33721-National Child Alliance</t>
  </si>
  <si>
    <t>25-10-300 - CJC / National Network</t>
  </si>
  <si>
    <t>National Children's Alliance</t>
  </si>
  <si>
    <t>250-33723-0.25-10-700.1</t>
  </si>
  <si>
    <t>33723-AG State / Forensic Interview</t>
  </si>
  <si>
    <t>25-10-700 - CJC / AG - Forensic Interview</t>
  </si>
  <si>
    <t>AG State / Forensic Interview</t>
  </si>
  <si>
    <t>250-34724-0.25-10-600.1</t>
  </si>
  <si>
    <t>34724-Medical Reimbursement</t>
  </si>
  <si>
    <t>Medical Services Reimbursements (Not Ag)</t>
  </si>
  <si>
    <t>250-36901-0.25-10-900.2</t>
  </si>
  <si>
    <t>250-38100-0.25-10-201.1</t>
  </si>
  <si>
    <t>25-10-201 - County VOCA Cash Match</t>
  </si>
  <si>
    <t>100&lt;&gt;VOCA Match</t>
  </si>
  <si>
    <t>250-38100-0.25-10-900.1</t>
  </si>
  <si>
    <t>100&lt;&gt;XFER From General</t>
  </si>
  <si>
    <t>250-38700-0.25-10-202.1</t>
  </si>
  <si>
    <t>25-10-202 - In-Kind VOCA Match</t>
  </si>
  <si>
    <t>VOCA In-Kind Donation</t>
  </si>
  <si>
    <t>250-38700-0.25-10-402.1</t>
  </si>
  <si>
    <t>25-10-402 - CJC / VOCA Tx In-Kind</t>
  </si>
  <si>
    <t>VOCA Tx In-Kind Donation</t>
  </si>
  <si>
    <t>250-38700-0.25-10-500.1</t>
  </si>
  <si>
    <t>25-10-500 - CJC / Friends Services</t>
  </si>
  <si>
    <t>Friends Of CJC</t>
  </si>
  <si>
    <t>250-41500-9200.2-10-100.1</t>
  </si>
  <si>
    <t>250-42250-1100.25-10-100.1</t>
  </si>
  <si>
    <t>42250-Children's Justice Center</t>
  </si>
  <si>
    <t>250-42250-1100.25-10-101.1</t>
  </si>
  <si>
    <t>250-42250-1100.25-10-200.1</t>
  </si>
  <si>
    <t>250-42250-1100.25-10-201.1</t>
  </si>
  <si>
    <t>250-42250-1100.25-10-203.1</t>
  </si>
  <si>
    <t>250-42250-1100.25-10-400.1</t>
  </si>
  <si>
    <t>250-42250-1100.25-10-600.1</t>
  </si>
  <si>
    <t>250-42250-1100.25-10-700.1</t>
  </si>
  <si>
    <t>250-42250-1100.25-10-900.1</t>
  </si>
  <si>
    <t>250-42250-1100.25-10-900.2</t>
  </si>
  <si>
    <t>Additional Request - Assistant Clinical Coordinator</t>
  </si>
  <si>
    <t>250-42250-1100.25-10-900.3</t>
  </si>
  <si>
    <t>25-10-900-CJC / County Funding</t>
  </si>
  <si>
    <t>250-42250-1200.25-10-100.1</t>
  </si>
  <si>
    <t>250-42250-1200.25-10-200.1</t>
  </si>
  <si>
    <t>250-42250-1200.25-10-600.1</t>
  </si>
  <si>
    <t>250-42250-1200.25-10-700.1</t>
  </si>
  <si>
    <t>250-42250-1200.25-10-900.1</t>
  </si>
  <si>
    <t>Additional Request - Master of Social Work Intern</t>
  </si>
  <si>
    <t>250-42250-1300.25-10-100.1</t>
  </si>
  <si>
    <t>250-42250-1300.25-10-100.2</t>
  </si>
  <si>
    <t>25-10-100-Ag State Grant</t>
  </si>
  <si>
    <t>250-42250-1300.25-10-101.1</t>
  </si>
  <si>
    <t>250-42250-1300.25-10-200.1</t>
  </si>
  <si>
    <t>250-42250-1300.25-10-200.2</t>
  </si>
  <si>
    <t>Time-Limited Benefits</t>
  </si>
  <si>
    <t>250-42250-1300.25-10-201.1</t>
  </si>
  <si>
    <t>250-42250-1300.25-10-203.1</t>
  </si>
  <si>
    <t>250-42250-1300.25-10-400.1</t>
  </si>
  <si>
    <t>250-42250-1300.25-10-600.1</t>
  </si>
  <si>
    <t>250-42250-1300.25-10-600.2</t>
  </si>
  <si>
    <t>250-42250-1300.25-10-700.1</t>
  </si>
  <si>
    <t>250-42250-1300.25-10-700.2</t>
  </si>
  <si>
    <t>250-42250-1300.25-10-900.1</t>
  </si>
  <si>
    <t>250-42250-1300.25-10-900.2</t>
  </si>
  <si>
    <t>250-42250-1300.25-10-900.3</t>
  </si>
  <si>
    <t>Additional Request - Masters of Social Work Intern</t>
  </si>
  <si>
    <t>250-42250-1420.25-10-100.1</t>
  </si>
  <si>
    <t>250-42250-1420.25-10-200.1</t>
  </si>
  <si>
    <t>250-42250-1420.25-10-600.1</t>
  </si>
  <si>
    <t>250-42250-1420.25-10-700.1</t>
  </si>
  <si>
    <t>250-42250-1420.25-10-900.1</t>
  </si>
  <si>
    <t>250-42250-1500.25-10-202.1</t>
  </si>
  <si>
    <t>Mentor Victim Assist Volunteer Hours</t>
  </si>
  <si>
    <t>250-42250-1500.25-10-202.2</t>
  </si>
  <si>
    <t>Donated Therapy Service</t>
  </si>
  <si>
    <t>250-42250-1500.25-10-202.3</t>
  </si>
  <si>
    <t>Treatment Student Volunteers</t>
  </si>
  <si>
    <t>250-42250-1500.25-10-202.4</t>
  </si>
  <si>
    <t>FJC BYU/UVU In-Kind Donation (SW Interns)</t>
  </si>
  <si>
    <t>250-42250-1500.25-10-202.5</t>
  </si>
  <si>
    <t>Onsite Volunteers</t>
  </si>
  <si>
    <t>250-42250-1500.25-10-402.1</t>
  </si>
  <si>
    <t>250-42250-2100.25-10-100.1</t>
  </si>
  <si>
    <t>250-42250-2100.25-10-200.1</t>
  </si>
  <si>
    <t>250-42250-2100.25-10-203.1</t>
  </si>
  <si>
    <t>250-42250-2100.25-10-400.1</t>
  </si>
  <si>
    <t>250-42250-2100.25-10-600.1</t>
  </si>
  <si>
    <t>250-42250-2200.25-10-500.1</t>
  </si>
  <si>
    <t>Public Notice Posting</t>
  </si>
  <si>
    <t>250-42250-2310.25-10-100.1</t>
  </si>
  <si>
    <t>250-42250-2310.25-10-200.1</t>
  </si>
  <si>
    <t>VOCA Payroll Mileage</t>
  </si>
  <si>
    <t>250-42250-2310.25-10-400.1</t>
  </si>
  <si>
    <t>250-42250-2310.25-10-600.1</t>
  </si>
  <si>
    <t>Medical Payroll Mileage</t>
  </si>
  <si>
    <t>250-42250-2310.25-10-700.1</t>
  </si>
  <si>
    <t>250-42250-2400.25-10-100.1</t>
  </si>
  <si>
    <t>250-42250-2400.25-10-100.2</t>
  </si>
  <si>
    <t>250-42250-2400.25-10-200.1</t>
  </si>
  <si>
    <t>VOCA Office Supplies</t>
  </si>
  <si>
    <t>250-42250-2400.25-10-200.2</t>
  </si>
  <si>
    <t>Printing Brochures</t>
  </si>
  <si>
    <t>250-42250-2400.25-10-203.1</t>
  </si>
  <si>
    <t>VOCA Indirect Office Supplies &amp; Printing</t>
  </si>
  <si>
    <t>250-42250-2400.25-10-400.1</t>
  </si>
  <si>
    <t>250-42250-2400.25-10-500.1</t>
  </si>
  <si>
    <t>Friends Office Supplies &amp; Printing</t>
  </si>
  <si>
    <t>250-42250-2400.25-10-600.1</t>
  </si>
  <si>
    <t>Medical Office Supplies &amp; Printing</t>
  </si>
  <si>
    <t>250-42250-2400.25-10-700.1</t>
  </si>
  <si>
    <t>Forensic Office Supplies &amp; Printing</t>
  </si>
  <si>
    <t>250-42250-2410.25-10-100.1</t>
  </si>
  <si>
    <t>250-42250-2500.25-10-100.1</t>
  </si>
  <si>
    <t>250-42250-2500.25-10-100.2</t>
  </si>
  <si>
    <t>Toner Cartridges</t>
  </si>
  <si>
    <t>250-42250-2500.25-10-200.1</t>
  </si>
  <si>
    <t>VOCA Equipment Supplies &amp; Maintenance</t>
  </si>
  <si>
    <t>250-42250-2500.25-10-203.1</t>
  </si>
  <si>
    <t>Equipment Supplies</t>
  </si>
  <si>
    <t>250-42250-2500.25-10-400.1</t>
  </si>
  <si>
    <t>250-42250-2500.25-10-500.1</t>
  </si>
  <si>
    <t>250-42250-2500.25-10-600.1</t>
  </si>
  <si>
    <t>Medical Equip Maintenance &amp; Supplies</t>
  </si>
  <si>
    <t>250-42250-2500.25-10-700.1</t>
  </si>
  <si>
    <t>Forensic Equip Supplies &amp; Maintenance</t>
  </si>
  <si>
    <t>250-42250-2600.25-10-100.1</t>
  </si>
  <si>
    <t>Building Supplies</t>
  </si>
  <si>
    <t>250-42250-2600.25-10-200.1</t>
  </si>
  <si>
    <t>250-42250-2600.25-10-200.2</t>
  </si>
  <si>
    <t>Building Soundproofing</t>
  </si>
  <si>
    <t>250-42250-2600.25-10-200.3</t>
  </si>
  <si>
    <t>Rbm Cleaning Services</t>
  </si>
  <si>
    <t>250-42250-2600.25-10-400.1</t>
  </si>
  <si>
    <t>Building &amp; Grounds</t>
  </si>
  <si>
    <t>250-42250-2600.25-10-500.1</t>
  </si>
  <si>
    <t>Building &amp; Grounds Maintenance</t>
  </si>
  <si>
    <t>250-42250-2600.25-10-900.1</t>
  </si>
  <si>
    <t>Janitorial Contract</t>
  </si>
  <si>
    <t>250-42250-2600.25-10-900.2</t>
  </si>
  <si>
    <t>Building Equipment</t>
  </si>
  <si>
    <t>250-42250-2700.25-10-100.1</t>
  </si>
  <si>
    <t>Gas &amp; Electricity</t>
  </si>
  <si>
    <t>250-42250-2700.25-10-200.1</t>
  </si>
  <si>
    <t>Utilities</t>
  </si>
  <si>
    <t>250-42250-2700.25-10-400.1</t>
  </si>
  <si>
    <t>250-42250-2800.25-10-100.1</t>
  </si>
  <si>
    <t>250-42250-2800.25-10-200.1</t>
  </si>
  <si>
    <t>VOCA Cell Phone Usage</t>
  </si>
  <si>
    <t>250-42250-2800.25-10-200.2</t>
  </si>
  <si>
    <t>Comcast Cable North County Satellite</t>
  </si>
  <si>
    <t>250-42250-2800.25-10-400.1</t>
  </si>
  <si>
    <t>250-42250-2800.25-10-500.1</t>
  </si>
  <si>
    <t>Internet Services To Leased Space</t>
  </si>
  <si>
    <t>250-42250-2800.25-10-600.1</t>
  </si>
  <si>
    <t>Medical Cell Phone Usage</t>
  </si>
  <si>
    <t>250-42250-3050.25-10-100.1</t>
  </si>
  <si>
    <t>Sharp Ar-M620N #55003108 Copier Maintenance</t>
  </si>
  <si>
    <t>250-42250-3050.25-10-100.2</t>
  </si>
  <si>
    <t>Canon Jme21764 #Advc5255 Copier Maintenance</t>
  </si>
  <si>
    <t>250-42250-3050.25-10-100.4</t>
  </si>
  <si>
    <t>Sharp Mx-C304W #9301263Y Copier Maintenance</t>
  </si>
  <si>
    <t>250-42250-3050.25-10-100.5</t>
  </si>
  <si>
    <t>Hp Laserjet M604#Cndcj611Cx</t>
  </si>
  <si>
    <t>250-42250-3050.25-10-100.6</t>
  </si>
  <si>
    <t>Sharp Mx-C304W #03018823 Copy Maintanance</t>
  </si>
  <si>
    <t>250-42250-3050.25-10-400.1</t>
  </si>
  <si>
    <t>Contract Maintenance</t>
  </si>
  <si>
    <t>250-42250-3050.25-10-600.1</t>
  </si>
  <si>
    <t>Sharp Mx-C304W #03018823 Medical Copier Maintenance</t>
  </si>
  <si>
    <t>250-42250-3100.25-10-200.1</t>
  </si>
  <si>
    <t>Interpreters</t>
  </si>
  <si>
    <t>250-42250-3100.25-10-200.2</t>
  </si>
  <si>
    <t>Contract Therapists</t>
  </si>
  <si>
    <t>250-42250-3100.25-10-200.3</t>
  </si>
  <si>
    <t>EMDR Consultations</t>
  </si>
  <si>
    <t>250-42250-3100.25-10-600.1</t>
  </si>
  <si>
    <t>Anserfone Services</t>
  </si>
  <si>
    <t>250-42250-3300.25-10-100.2</t>
  </si>
  <si>
    <t>Assistant Director Local Training</t>
  </si>
  <si>
    <t>250-42250-3300.25-10-100.3</t>
  </si>
  <si>
    <t>Administrative Associate Training</t>
  </si>
  <si>
    <t>250-42250-3300.25-10-200.1</t>
  </si>
  <si>
    <t>250-42250-3300.25-10-200.2</t>
  </si>
  <si>
    <t>Mental Health Local Training</t>
  </si>
  <si>
    <t>250-42250-3300.25-10-200.3</t>
  </si>
  <si>
    <t>Trauma Focused CBT</t>
  </si>
  <si>
    <t>250-42250-3300.25-10-200.4</t>
  </si>
  <si>
    <t>250-42250-3300.25-10-200.5</t>
  </si>
  <si>
    <t>EMDR</t>
  </si>
  <si>
    <t>250-42250-3300.25-10-200.6</t>
  </si>
  <si>
    <t>Virtual Trainings</t>
  </si>
  <si>
    <t>250-42250-3300.25-10-200.7</t>
  </si>
  <si>
    <t>CPR Training</t>
  </si>
  <si>
    <t>250-42250-3300.25-10-400.1</t>
  </si>
  <si>
    <t>250-42250-3300.25-10-400.2</t>
  </si>
  <si>
    <t>Virtual Training</t>
  </si>
  <si>
    <t>250-42250-3300.25-10-500.1</t>
  </si>
  <si>
    <t>250-42250-3300.25-10-600.1</t>
  </si>
  <si>
    <t>Medical - CJC Symposium</t>
  </si>
  <si>
    <t>250-42250-3300.25-10-600.2</t>
  </si>
  <si>
    <t>Local Training For Healthcare Providers</t>
  </si>
  <si>
    <t>250-42250-3300.25-10-600.3</t>
  </si>
  <si>
    <t>250-42250-3300.25-10-600.4</t>
  </si>
  <si>
    <t>250-42250-3300.25-10-600.5</t>
  </si>
  <si>
    <t>Nca Leadership Conference</t>
  </si>
  <si>
    <t>250-42250-3300.25-10-700.1</t>
  </si>
  <si>
    <t>Forensic Interviewer Specialist Local Training</t>
  </si>
  <si>
    <t>250-42250-3300.25-10-700.2</t>
  </si>
  <si>
    <t>250-42250-3400.25-10-100.3</t>
  </si>
  <si>
    <t>National Trainings</t>
  </si>
  <si>
    <t>250-42250-3400.25-10-200.1</t>
  </si>
  <si>
    <t>VOCA - Swavo Training</t>
  </si>
  <si>
    <t>250-42250-3400.25-10-200.2</t>
  </si>
  <si>
    <t>VOCA - San Diego Conference</t>
  </si>
  <si>
    <t>250-42250-3400.25-10-200.3</t>
  </si>
  <si>
    <t>VOCA-EMDR Training</t>
  </si>
  <si>
    <t>250-42250-3400.25-10-300.1</t>
  </si>
  <si>
    <t>CJC Mdt Members / Staff To Attend San Diego Conf On Child &amp; Family Maltreatment</t>
  </si>
  <si>
    <t>250-42250-3400.25-10-400.1</t>
  </si>
  <si>
    <t>Out Of State Training</t>
  </si>
  <si>
    <t>250-42250-3400.25-10-500.1</t>
  </si>
  <si>
    <t>San Diego Conference On Child &amp; Family Maltreatment</t>
  </si>
  <si>
    <t>250-42250-3400.25-10-500.2</t>
  </si>
  <si>
    <t>250-42250-3400.25-10-500.3</t>
  </si>
  <si>
    <t>250-42250-3400.25-10-600.1</t>
  </si>
  <si>
    <t>Medical / San Diego Conf On Child &amp; Family Maltreatment</t>
  </si>
  <si>
    <t>250-42250-3400.25-10-600.2</t>
  </si>
  <si>
    <t>Medical Staff To Attend Professional Training</t>
  </si>
  <si>
    <t>250-42250-3400.25-10-700.1</t>
  </si>
  <si>
    <t>Forensic Interviewer Specialist To Maintain Specialized Skills With National Training</t>
  </si>
  <si>
    <t>250-42250-4800.25-10-100.1</t>
  </si>
  <si>
    <t>250-42250-4800.25-10-100.2</t>
  </si>
  <si>
    <t>250-42250-4800.25-10-100.4</t>
  </si>
  <si>
    <t>250-42250-4800.25-10-200.1</t>
  </si>
  <si>
    <t>Voca Special Dept Supplies</t>
  </si>
  <si>
    <t>250-42250-4800.25-10-200.2</t>
  </si>
  <si>
    <t>VOCA Client Supplies</t>
  </si>
  <si>
    <t>250-42250-4800.25-10-202.1</t>
  </si>
  <si>
    <t>In-Kind Space Costs (Room Rental)</t>
  </si>
  <si>
    <t>250-42250-4800.25-10-203.1</t>
  </si>
  <si>
    <t>250-42250-4800.25-10-400.1</t>
  </si>
  <si>
    <t>250-42250-4800.25-10-500.1</t>
  </si>
  <si>
    <t>Friends - Special Dept Supplies</t>
  </si>
  <si>
    <t>250-42250-4800.25-10-500.2</t>
  </si>
  <si>
    <t>Friends - Food &amp; Meals</t>
  </si>
  <si>
    <t>250-42250-4800.25-10-600.1</t>
  </si>
  <si>
    <t>Medical - Special Dept Supplies</t>
  </si>
  <si>
    <t>250-42250-4800.25-10-600.2</t>
  </si>
  <si>
    <t>250-42250-4800.25-10-700.1</t>
  </si>
  <si>
    <t>Forensic - Special Dept Supplies</t>
  </si>
  <si>
    <t>250-42250-4800.25-10-700.2</t>
  </si>
  <si>
    <t>Forensic - Food &amp; Meals</t>
  </si>
  <si>
    <t>250-42250-4800.25-10-900.2</t>
  </si>
  <si>
    <t>CJC Year-End Employee Recognition</t>
  </si>
  <si>
    <t>250-42250-4850.25-10-100.1</t>
  </si>
  <si>
    <t>Telehealth</t>
  </si>
  <si>
    <t>250-42250-4850.25-10-100.2</t>
  </si>
  <si>
    <t>250-42250-4850.25-10-100.3</t>
  </si>
  <si>
    <t>Adobe License</t>
  </si>
  <si>
    <t>250-42250-4850.25-10-100.4</t>
  </si>
  <si>
    <t>Scheduling App</t>
  </si>
  <si>
    <t>250-42250-4850.25-10-200.1</t>
  </si>
  <si>
    <t>250-42250-4850.25-10-200.2</t>
  </si>
  <si>
    <t>Telehealth Software</t>
  </si>
  <si>
    <t>250-42250-4850.25-10-203.1</t>
  </si>
  <si>
    <t>Smart Board Software &amp; Maintanance</t>
  </si>
  <si>
    <t>250-42250-4850.25-10-400.1</t>
  </si>
  <si>
    <t>250-42250-4850.25-10-400.2</t>
  </si>
  <si>
    <t>250-42250-4850.25-10-500.1</t>
  </si>
  <si>
    <t>Electronic Medical Record System</t>
  </si>
  <si>
    <t>250-42250-4850.25-10-600.1</t>
  </si>
  <si>
    <t>Medical Software</t>
  </si>
  <si>
    <t>250-42250-4870.25-10-200.1</t>
  </si>
  <si>
    <t>Lease Of North County CJC</t>
  </si>
  <si>
    <t>250-42250-4870.25-10-400.1</t>
  </si>
  <si>
    <t>250-42250-4870.25-10-500.1</t>
  </si>
  <si>
    <t>Lease Of North County Cjc</t>
  </si>
  <si>
    <t>250-42250-4870.25-10-900.1</t>
  </si>
  <si>
    <t>Lease Of Bldg From Friends Of Utah County Children's Justice</t>
  </si>
  <si>
    <t>250-42250-5630.25-10-900.1</t>
  </si>
  <si>
    <t>250-42250-5630.25-10-900.2</t>
  </si>
  <si>
    <t>Billed Public Work Services</t>
  </si>
  <si>
    <t>250-42250-5640.25-10-100.1</t>
  </si>
  <si>
    <t>250-42250-5640.25-10-100.2</t>
  </si>
  <si>
    <t>250-42250-5640.25-10-201.1</t>
  </si>
  <si>
    <t>250-42250-5640.25-10-203.1</t>
  </si>
  <si>
    <t>250-42250-5640.25-10-203.2</t>
  </si>
  <si>
    <t>250-42250-5640.25-10-600.1</t>
  </si>
  <si>
    <t>250-42250-5640.25-10-600.2</t>
  </si>
  <si>
    <t>250-42250-5640.25-10-700.1</t>
  </si>
  <si>
    <t>250-42250-5640.25-10-700.2</t>
  </si>
  <si>
    <t>250-42250-5670.25-10-100.1</t>
  </si>
  <si>
    <t>250-42250-5670.25-10-100.4</t>
  </si>
  <si>
    <t>Computer Equipment</t>
  </si>
  <si>
    <t>250-42250-5670.25-10-200.4</t>
  </si>
  <si>
    <t>250-42250-5670.25-10-201.1</t>
  </si>
  <si>
    <t>250-42250-5670.25-10-203.1</t>
  </si>
  <si>
    <t>250-42250-5670.25-10-203.2</t>
  </si>
  <si>
    <t>250-42250-5670.25-10-203.4</t>
  </si>
  <si>
    <t>250-42250-5670.25-10-400.1</t>
  </si>
  <si>
    <t>Intragov/Information Systems</t>
  </si>
  <si>
    <t>250-42250-5670.25-10-400.2</t>
  </si>
  <si>
    <t>250-42250-5670.25-10-400.3</t>
  </si>
  <si>
    <t>Zoom Lease</t>
  </si>
  <si>
    <t>250-42250-5670.25-10-400.4</t>
  </si>
  <si>
    <t>Cares Act Equipment Support Icn#S 25224-25228</t>
  </si>
  <si>
    <t>250-42250-5670.25-10-600.1</t>
  </si>
  <si>
    <t>250-42250-5670.25-10-600.4</t>
  </si>
  <si>
    <t>25-10-600 - CJC / PCMC Medical Services</t>
  </si>
  <si>
    <t>250-42250-5670.25-10-700.1</t>
  </si>
  <si>
    <t>250-42250-5670.25-10-900.1</t>
  </si>
  <si>
    <t>250-42250-5670.25-10-900.2</t>
  </si>
  <si>
    <t>250-42250-5670.25-10-900.3</t>
  </si>
  <si>
    <t>250-42250-5670.25-10-900.4</t>
  </si>
  <si>
    <t>Additional Request - IT Rate Increase not Covered by Grant/Other Rev Source</t>
  </si>
  <si>
    <t>250-42250-5680.25-10-900.1</t>
  </si>
  <si>
    <t>250-42250-6200.25-10-100.1</t>
  </si>
  <si>
    <t>250-42250-6200.25-10-200.1</t>
  </si>
  <si>
    <t>VOCA Employee Background Checks</t>
  </si>
  <si>
    <t>250-42250-6200.25-10-400.1</t>
  </si>
  <si>
    <t>250-42250-6200.25-10-500.1</t>
  </si>
  <si>
    <t>250-42250-6200.25-10-600.1</t>
  </si>
  <si>
    <t>Medical Background Checks</t>
  </si>
  <si>
    <t>250-42250-6200.25-10-700.1</t>
  </si>
  <si>
    <t>250-42250-7310.25-10-200.1</t>
  </si>
  <si>
    <t>7310-Building Improvements</t>
  </si>
  <si>
    <t>Elevator Equipment</t>
  </si>
  <si>
    <t>250-42250-7410.25-10-200.1</t>
  </si>
  <si>
    <t>Office Furniture</t>
  </si>
  <si>
    <t>250-42250-7410.25-10-300.1</t>
  </si>
  <si>
    <t>V2 Interview Recording System</t>
  </si>
  <si>
    <t>250-42250-7420.25-10-100.1</t>
  </si>
  <si>
    <t>250-42250-7420.25-10-100.2</t>
  </si>
  <si>
    <t>North County Building Furniture and Equipment</t>
  </si>
  <si>
    <t>250-42250-7420.25-10-200.1</t>
  </si>
  <si>
    <t>EMDR Equipment</t>
  </si>
  <si>
    <t>250-42250-7420.25-10-200.2</t>
  </si>
  <si>
    <t>250-42250-7420.25-10-200.3</t>
  </si>
  <si>
    <t>Medical Equipment</t>
  </si>
  <si>
    <t>250-42250-7420.25-10-400.1</t>
  </si>
  <si>
    <t>Office Furniture/Equipment</t>
  </si>
  <si>
    <t>250-42250-7420.25-10-500.1</t>
  </si>
  <si>
    <t>Equipment Updates</t>
  </si>
  <si>
    <t>250-42250-7420.25-10-600.1</t>
  </si>
  <si>
    <t>250-42250-7420.25-10-600.3</t>
  </si>
  <si>
    <t>250-42250-9200.25-10-100.1</t>
  </si>
  <si>
    <t>250-42250-9200.25-10-900.1</t>
  </si>
  <si>
    <t>Unidentified Grant Expenses</t>
  </si>
  <si>
    <t>273-34280-1000.34-10-100.1</t>
  </si>
  <si>
    <t>34280-SOJ Fees</t>
  </si>
  <si>
    <t>34-10-100 - Inmate Benefit / Adm</t>
  </si>
  <si>
    <t>Phone Calls (Fsh Communications)</t>
  </si>
  <si>
    <t>273-34280-2000.34-10-100.1</t>
  </si>
  <si>
    <t>Haircut Fees</t>
  </si>
  <si>
    <t>273-34280-3000.34-10-100.1</t>
  </si>
  <si>
    <t>Locker Fees</t>
  </si>
  <si>
    <t>273-34280-5000.34-10-100.1</t>
  </si>
  <si>
    <t>Inmate Worker Service Fees</t>
  </si>
  <si>
    <t>273-36101-0.34-10-100.1</t>
  </si>
  <si>
    <t>273-38900-0.34-10-100.1</t>
  </si>
  <si>
    <t>Funding Fund Bal 273</t>
  </si>
  <si>
    <t>273-41500-9200.2-10-100.1</t>
  </si>
  <si>
    <t>273-42730-1100.34-10-100.1</t>
  </si>
  <si>
    <t>42730-Inmate Benefit</t>
  </si>
  <si>
    <t>273-42730-1200.34-10-100.1</t>
  </si>
  <si>
    <t>273-42730-1300.34-10-100.1</t>
  </si>
  <si>
    <t>273-42730-1300.34-10-100.2</t>
  </si>
  <si>
    <t>34-10-100-Inmate Benefit / Adm</t>
  </si>
  <si>
    <t>273-42730-1320.34-10-100.1</t>
  </si>
  <si>
    <t>273-42730-1500.34-10-100.1</t>
  </si>
  <si>
    <t>Stipend For Inmate Workers</t>
  </si>
  <si>
    <t>273-42730-2100.34-10-100.1</t>
  </si>
  <si>
    <t>273-42730-2100.34-10-100.2</t>
  </si>
  <si>
    <t>Law Library Contract</t>
  </si>
  <si>
    <t>273-42730-2100.34-10-100.3</t>
  </si>
  <si>
    <t>Books For Rise Program</t>
  </si>
  <si>
    <t>273-42730-2400.34-10-100.1</t>
  </si>
  <si>
    <t>273-42730-2500.34-10-100.1</t>
  </si>
  <si>
    <t>273-42730-2800.34-10-100.1</t>
  </si>
  <si>
    <t>273-42730-3100.34-10-100.1</t>
  </si>
  <si>
    <t>Banking Fees</t>
  </si>
  <si>
    <t>273-42730-4800.34-10-100.1</t>
  </si>
  <si>
    <t>Drug Test Kits For Inmates:JIP, GPS,Jail</t>
  </si>
  <si>
    <t>273-42730-4800.34-10-100.10</t>
  </si>
  <si>
    <t>273-42730-4800.34-10-100.2</t>
  </si>
  <si>
    <t>Indigent Inmate Hygiene Supplies</t>
  </si>
  <si>
    <t>273-42730-4800.34-10-100.3</t>
  </si>
  <si>
    <t>Games / Paperback Books / Puzzles</t>
  </si>
  <si>
    <t>273-42730-4800.34-10-100.4</t>
  </si>
  <si>
    <t>273-42730-4800.34-10-100.5</t>
  </si>
  <si>
    <t>Indigent Inmate Clothing</t>
  </si>
  <si>
    <t>273-42730-4800.34-10-100.6</t>
  </si>
  <si>
    <t>Special Inmate Hygiene Needs</t>
  </si>
  <si>
    <t>273-42730-4800.34-10-100.7</t>
  </si>
  <si>
    <t>Rise Program Therapy Supplies</t>
  </si>
  <si>
    <t>273-42730-4800.34-10-100.8</t>
  </si>
  <si>
    <t>Laundry Soap</t>
  </si>
  <si>
    <t>273-42730-4800.34-10-100.9</t>
  </si>
  <si>
    <t>Inmate Masks</t>
  </si>
  <si>
    <t>273-42730-5680.34-10-100.1</t>
  </si>
  <si>
    <t>273-42730-5680.34-10-100.2</t>
  </si>
  <si>
    <t>273-42730-6200.34-10-100.1</t>
  </si>
  <si>
    <t>Sharps Disposal For Razors</t>
  </si>
  <si>
    <t>273-42730-7420.34-10-100.1</t>
  </si>
  <si>
    <t>Microwave For Inmate Workers</t>
  </si>
  <si>
    <t>273-42730-7420.34-10-100.2</t>
  </si>
  <si>
    <t>Ice Maker For Ji Building</t>
  </si>
  <si>
    <t>273-42730-9100.34-10-100.1</t>
  </si>
  <si>
    <t>273-42730-9200.34-10-100.1</t>
  </si>
  <si>
    <t>273-42730-9200.34-10-100.2</t>
  </si>
  <si>
    <t>273-42730-9500.34-10-100.1</t>
  </si>
  <si>
    <t>Inmate Ged Testing</t>
  </si>
  <si>
    <t>273-42730-9500.34-10-100.2</t>
  </si>
  <si>
    <t>MAG CMAQ Disadvantaged Pilot Program</t>
  </si>
  <si>
    <t>274-34211-2000.50-74-150.1</t>
  </si>
  <si>
    <t>50-74-150 - Contract Cities</t>
  </si>
  <si>
    <t>SO/City Elk Ridge</t>
  </si>
  <si>
    <t>274-34211-3000.50-74-150.1</t>
  </si>
  <si>
    <t>SO/City Goshen</t>
  </si>
  <si>
    <t>274-34211-4000.50-74-151.1</t>
  </si>
  <si>
    <t>50-74-151 - Eagle Mountain</t>
  </si>
  <si>
    <t>SO/City Eagle Mountain</t>
  </si>
  <si>
    <t>274-34211-6000.50-74-150.1</t>
  </si>
  <si>
    <t>SO/City Cedar Fort</t>
  </si>
  <si>
    <t>274-34211-7000.50-74-150.1</t>
  </si>
  <si>
    <t>7000-SO/City Woodland Hills</t>
  </si>
  <si>
    <t>SO/City Woodland Hills</t>
  </si>
  <si>
    <t>274-34211-8000.50-74-150.1</t>
  </si>
  <si>
    <t>8000-SO/City Fairfield</t>
  </si>
  <si>
    <t>SO/City Fairfield</t>
  </si>
  <si>
    <t>274-34211-9000.50-74-152.1</t>
  </si>
  <si>
    <t>9000-SO/City Vineyard</t>
  </si>
  <si>
    <t>50-74-152 - Vineyard</t>
  </si>
  <si>
    <t>SO/City Vineyard</t>
  </si>
  <si>
    <t>274-36401-0.50-74-151.1</t>
  </si>
  <si>
    <t>Sale Of Fixed Assets - Eagle Mtn</t>
  </si>
  <si>
    <t>274-36401-0.50-74-152.1</t>
  </si>
  <si>
    <t>Sale Of Fixed Assets - Vineyard</t>
  </si>
  <si>
    <t>274-38100-0.50-74-150.1</t>
  </si>
  <si>
    <t>274-38100-0.50-74-151.1</t>
  </si>
  <si>
    <t>274-38100-0.50-74-152.1</t>
  </si>
  <si>
    <t>274-42111-1100.50-74-150.1</t>
  </si>
  <si>
    <t>42111-Contract City Patrol</t>
  </si>
  <si>
    <t>274-42111-1100.50-74-151.1</t>
  </si>
  <si>
    <t>274-42111-1100.50-74-152.1</t>
  </si>
  <si>
    <t>274-42111-1100.50-74-152.3</t>
  </si>
  <si>
    <t>50-74-152-Vineyard</t>
  </si>
  <si>
    <t>274-42111-1110.50-74-150.1</t>
  </si>
  <si>
    <t>274-42111-1110.50-74-151.1</t>
  </si>
  <si>
    <t>274-42111-1110.50-74-152.1</t>
  </si>
  <si>
    <t>274-42111-1120.50-74-151.1</t>
  </si>
  <si>
    <t>274-42111-1200.50-74-150.1</t>
  </si>
  <si>
    <t>274-42111-1200.50-74-151.1</t>
  </si>
  <si>
    <t>274-42111-1200.50-74-152.1</t>
  </si>
  <si>
    <t>274-42111-1300.50-74-150.1</t>
  </si>
  <si>
    <t>274-42111-1300.50-74-151.1</t>
  </si>
  <si>
    <t>274-42111-1300.50-74-152.1</t>
  </si>
  <si>
    <t>274-42111-1300.50-74-152.3</t>
  </si>
  <si>
    <t>274-42111-1400.50-74-150.1</t>
  </si>
  <si>
    <t>274-42111-1400.50-74-151.1</t>
  </si>
  <si>
    <t>274-42111-1400.50-74-152.1</t>
  </si>
  <si>
    <t>274-42111-1420.50-74-150.1</t>
  </si>
  <si>
    <t>274-42111-1420.50-74-151.1</t>
  </si>
  <si>
    <t>274-42111-1420.50-74-152.1</t>
  </si>
  <si>
    <t>274-42111-2100.50-74-150.1</t>
  </si>
  <si>
    <t>Other - Pawn Shop Registration</t>
  </si>
  <si>
    <t>274-42111-2100.50-74-151.1</t>
  </si>
  <si>
    <t>EM - Books, Subscriptions, MEMberships</t>
  </si>
  <si>
    <t>274-42111-2100.50-74-151.2</t>
  </si>
  <si>
    <t>EM - Pawn Shop Registration</t>
  </si>
  <si>
    <t>274-42111-2100.50-74-152.1</t>
  </si>
  <si>
    <t>Vineyard - Books, Subscriptions, Memberships</t>
  </si>
  <si>
    <t>274-42111-2100.50-74-152.2</t>
  </si>
  <si>
    <t>Vineyard - Pawn Shop Registration</t>
  </si>
  <si>
    <t>274-42111-2310.50-74-151.1</t>
  </si>
  <si>
    <t>274-42111-2400.50-74-150.1</t>
  </si>
  <si>
    <t>274-42111-2400.50-74-151.1</t>
  </si>
  <si>
    <t>274-42111-2400.50-74-152.1</t>
  </si>
  <si>
    <t>274-42111-2500.50-74-150.1</t>
  </si>
  <si>
    <t>274-42111-2500.50-74-151.1</t>
  </si>
  <si>
    <t>274-42111-2500.50-74-151.2</t>
  </si>
  <si>
    <t>Ammunition / Gun Repairs &amp; Cleaning</t>
  </si>
  <si>
    <t>274-42111-2500.50-74-152.1</t>
  </si>
  <si>
    <t>Equipment, Supplies And Maintenance</t>
  </si>
  <si>
    <t>274-42111-2500.50-74-152.2</t>
  </si>
  <si>
    <t>274-42111-2800.50-74-150.1</t>
  </si>
  <si>
    <t>274-42111-2800.50-74-150.2</t>
  </si>
  <si>
    <t>274-42111-2800.50-74-151.1</t>
  </si>
  <si>
    <t>274-42111-2800.50-74-151.2</t>
  </si>
  <si>
    <t>274-42111-2800.50-74-152.1</t>
  </si>
  <si>
    <t>274-42111-2800.50-74-152.2</t>
  </si>
  <si>
    <t>274-42111-3100.50-74-150.1</t>
  </si>
  <si>
    <t>Personnel Administration Costs</t>
  </si>
  <si>
    <t>274-42111-3100.50-74-150.2</t>
  </si>
  <si>
    <t>Finance Administration Costs</t>
  </si>
  <si>
    <t>274-42111-3100.50-74-150.3</t>
  </si>
  <si>
    <t>Sheriff Administration Costs</t>
  </si>
  <si>
    <t>274-42111-3100.50-74-150.4</t>
  </si>
  <si>
    <t>Insurance Costs</t>
  </si>
  <si>
    <t>274-42111-3100.50-74-151.1</t>
  </si>
  <si>
    <t>274-42111-3100.50-74-151.2</t>
  </si>
  <si>
    <t>274-42111-3100.50-74-151.3</t>
  </si>
  <si>
    <t>274-42111-3100.50-74-151.4</t>
  </si>
  <si>
    <t>274-42111-3100.50-74-152.1</t>
  </si>
  <si>
    <t>274-42111-3100.50-74-152.2</t>
  </si>
  <si>
    <t>274-42111-3100.50-74-152.3</t>
  </si>
  <si>
    <t>274-42111-3100.50-74-152.4</t>
  </si>
  <si>
    <t>274-42111-3300.50-74-150.1</t>
  </si>
  <si>
    <t>274-42111-3300.50-74-150.2</t>
  </si>
  <si>
    <t>274-42111-3300.50-74-151.1</t>
  </si>
  <si>
    <t>274-42111-3300.50-74-151.2</t>
  </si>
  <si>
    <t>274-42111-3300.50-74-151.3</t>
  </si>
  <si>
    <t>274-42111-3300.50-74-151.4</t>
  </si>
  <si>
    <t>Radkids Coordinator Local Training</t>
  </si>
  <si>
    <t>274-42111-3300.50-74-151.5</t>
  </si>
  <si>
    <t>274-42111-3300.50-74-152.1</t>
  </si>
  <si>
    <t>274-42111-3300.50-74-152.2</t>
  </si>
  <si>
    <t>274-42111-3300.50-74-152.3</t>
  </si>
  <si>
    <t>274-42111-3300.50-74-152.4</t>
  </si>
  <si>
    <t>274-42111-3400.50-74-150.1</t>
  </si>
  <si>
    <t>274-42111-3400.50-74-151.1</t>
  </si>
  <si>
    <t>274-42111-3400.50-74-151.2</t>
  </si>
  <si>
    <t>274-42111-3400.50-74-151.3</t>
  </si>
  <si>
    <t>274-42111-3400.50-74-151.4</t>
  </si>
  <si>
    <t>274-42111-3400.50-74-151.5</t>
  </si>
  <si>
    <t>Radkids Coordinator Travel</t>
  </si>
  <si>
    <t>274-42111-3400.50-74-152.1</t>
  </si>
  <si>
    <t>274-42111-3400.50-74-152.2</t>
  </si>
  <si>
    <t>274-42111-4800.50-74-150.1</t>
  </si>
  <si>
    <t>274-42111-4800.50-74-150.2</t>
  </si>
  <si>
    <t>274-42111-4800.50-74-150.3</t>
  </si>
  <si>
    <t>Nova Class Incentives</t>
  </si>
  <si>
    <t>274-42111-4800.50-74-150.4</t>
  </si>
  <si>
    <t>274-42111-4800.50-74-151.1</t>
  </si>
  <si>
    <t>274-42111-4800.50-74-151.2</t>
  </si>
  <si>
    <t>Employee Recognition ($440 Max)</t>
  </si>
  <si>
    <t>274-42111-4800.50-74-151.3</t>
  </si>
  <si>
    <t>274-42111-4800.50-74-151.4</t>
  </si>
  <si>
    <t>274-42111-4800.50-74-152.1</t>
  </si>
  <si>
    <t>274-42111-4800.50-74-152.2</t>
  </si>
  <si>
    <t>274-42111-4800.50-74-152.3</t>
  </si>
  <si>
    <t>Nova Program Supplies</t>
  </si>
  <si>
    <t>274-42111-4800.50-74-152.4</t>
  </si>
  <si>
    <t>Vineyard Days</t>
  </si>
  <si>
    <t>274-42111-4800.50-74-152.5</t>
  </si>
  <si>
    <t>274-42111-4800.50-74-152.6</t>
  </si>
  <si>
    <t>274-42111-4850.50-74-150.1</t>
  </si>
  <si>
    <t>Spillman Software</t>
  </si>
  <si>
    <t>274-42111-4850.50-74-151.1</t>
  </si>
  <si>
    <t>274-42111-4850.50-74-151.2</t>
  </si>
  <si>
    <t>274-42111-4850.50-74-151.3</t>
  </si>
  <si>
    <t>274-42111-4850.50-74-152.1</t>
  </si>
  <si>
    <t>274-42111-4850.50-74-152.3</t>
  </si>
  <si>
    <t>274-42111-4850.50-74-152.4</t>
  </si>
  <si>
    <t>274-42111-5610.50-74-150.1</t>
  </si>
  <si>
    <t>274-42111-5610.50-74-151.1</t>
  </si>
  <si>
    <t>274-42111-5610.50-74-151.2</t>
  </si>
  <si>
    <t>New Vehicle</t>
  </si>
  <si>
    <t>274-42111-5610.50-74-151.3</t>
  </si>
  <si>
    <t>Speed Trailer</t>
  </si>
  <si>
    <t>274-42111-5610.50-74-152.1</t>
  </si>
  <si>
    <t>274-42111-5610.50-74-152.2</t>
  </si>
  <si>
    <t>274-42111-5650.50-74-150.1</t>
  </si>
  <si>
    <t>274-42111-5650.50-74-151.1</t>
  </si>
  <si>
    <t>274-42111-5650.50-74-151.2</t>
  </si>
  <si>
    <t>Lease/Recap For New Radios</t>
  </si>
  <si>
    <t>274-42111-5650.50-74-151.3</t>
  </si>
  <si>
    <t>274-42111-5650.50-74-152.1</t>
  </si>
  <si>
    <t>274-42111-5650.50-74-152.2</t>
  </si>
  <si>
    <t>New Radio</t>
  </si>
  <si>
    <t>274-42111-5670.50-74-150.1</t>
  </si>
  <si>
    <t>274-42111-5670.50-74-151.1</t>
  </si>
  <si>
    <t>274-42111-5670.50-74-151.2</t>
  </si>
  <si>
    <t>274-42111-5670.50-74-151.3</t>
  </si>
  <si>
    <t>274-42111-5670.50-74-151.4</t>
  </si>
  <si>
    <t>Information Systems Lease for Additional Laptops</t>
  </si>
  <si>
    <t>274-42111-5670.50-74-151.5</t>
  </si>
  <si>
    <t>New Computer and Lease Fees</t>
  </si>
  <si>
    <t>274-42111-5670.50-74-151.6</t>
  </si>
  <si>
    <t>New Access Point For Watchguard</t>
  </si>
  <si>
    <t>274-42111-5670.50-74-152.1</t>
  </si>
  <si>
    <t>274-42111-5670.50-74-152.2</t>
  </si>
  <si>
    <t>274-42111-5670.50-74-152.3</t>
  </si>
  <si>
    <t>274-42111-5670.50-74-152.4</t>
  </si>
  <si>
    <t>New Computers &amp; Support</t>
  </si>
  <si>
    <t>274-42111-5680.50-74-150.1</t>
  </si>
  <si>
    <t>274-42111-5680.50-74-151.1</t>
  </si>
  <si>
    <t>274-42111-5680.50-74-152.1</t>
  </si>
  <si>
    <t>274-42111-6200.50-74-151.1</t>
  </si>
  <si>
    <t>274-42111-7420.50-74-150.1</t>
  </si>
  <si>
    <t>Taser</t>
  </si>
  <si>
    <t>274-42111-7420.50-74-150.2</t>
  </si>
  <si>
    <t>Ballistic Vest &amp; Outer Carrier</t>
  </si>
  <si>
    <t>274-42111-7420.50-74-151.1</t>
  </si>
  <si>
    <t>274-42111-7420.50-74-151.2</t>
  </si>
  <si>
    <t>274-42111-7420.50-74-151.3</t>
  </si>
  <si>
    <t>274-42111-7420.50-74-151.4</t>
  </si>
  <si>
    <t>Spike Strips</t>
  </si>
  <si>
    <t>274-42111-7420.50-74-151.5</t>
  </si>
  <si>
    <t>274-42111-7420.50-74-151.6</t>
  </si>
  <si>
    <t>Body Cameras</t>
  </si>
  <si>
    <t>274-42111-7420.50-74-151.7</t>
  </si>
  <si>
    <t>AED</t>
  </si>
  <si>
    <t>274-42111-7420.50-74-152.1</t>
  </si>
  <si>
    <t>Aeds/Ballistic Vests/Spike Strips</t>
  </si>
  <si>
    <t>274-42111-7470.50-74-152.1</t>
  </si>
  <si>
    <t>Printers</t>
  </si>
  <si>
    <t>274-42111-9200.50-74-150.2</t>
  </si>
  <si>
    <t>Balanced Budget</t>
  </si>
  <si>
    <t>274-42111-9200.50-74-151.1</t>
  </si>
  <si>
    <t>Restricted Appropriation</t>
  </si>
  <si>
    <t>274-42111-9200.50-74-151.2</t>
  </si>
  <si>
    <t>274-42111-9200.50-74-151.3</t>
  </si>
  <si>
    <t>274-42111-9200.50-74-152.1</t>
  </si>
  <si>
    <t>274-42111-9500.50-74-150.1</t>
  </si>
  <si>
    <t>274-42111-9500.50-74-151.1</t>
  </si>
  <si>
    <t>274-42111-9500.50-74-152.1</t>
  </si>
  <si>
    <t>274-42121-1100.50-74-151.1</t>
  </si>
  <si>
    <t>42121-Contract City Investigations</t>
  </si>
  <si>
    <t>274-42121-1100.50-74-152.1</t>
  </si>
  <si>
    <t>274-42121-1110.50-74-151.1</t>
  </si>
  <si>
    <t>274-42121-1110.50-74-152.1</t>
  </si>
  <si>
    <t>274-42121-1120.50-74-151.1</t>
  </si>
  <si>
    <t>274-42121-1120.50-74-152.1</t>
  </si>
  <si>
    <t>On Call</t>
  </si>
  <si>
    <t>274-42121-1300.50-74-151.1</t>
  </si>
  <si>
    <t>274-42121-1300.50-74-152.1</t>
  </si>
  <si>
    <t>274-42121-1400.50-74-151.1</t>
  </si>
  <si>
    <t>274-42121-1400.50-74-152.1</t>
  </si>
  <si>
    <t>274-42121-2100.50-74-150.1</t>
  </si>
  <si>
    <t>Contract Cities - Major Crime Task Force Dues</t>
  </si>
  <si>
    <t>274-42121-2100.50-74-151.1</t>
  </si>
  <si>
    <t>Eagle Mtn - Major Crime Task Force Dues</t>
  </si>
  <si>
    <t>274-42121-2100.50-74-152.1</t>
  </si>
  <si>
    <t>Vineyard - Major Crime Task Force Dues</t>
  </si>
  <si>
    <t>274-42121-2400.50-74-151.1</t>
  </si>
  <si>
    <t>274-42121-2500.50-74-151.1</t>
  </si>
  <si>
    <t>274-42121-2500.50-74-152.1</t>
  </si>
  <si>
    <t>274-42121-2800.50-74-151.1</t>
  </si>
  <si>
    <t>274-42121-2800.50-74-151.2</t>
  </si>
  <si>
    <t>274-42121-2800.50-74-152.1</t>
  </si>
  <si>
    <t>274-42121-2800.50-74-152.2</t>
  </si>
  <si>
    <t>Wireless Access Fee</t>
  </si>
  <si>
    <t>274-42121-3300.50-74-151.1</t>
  </si>
  <si>
    <t>Deputy Local</t>
  </si>
  <si>
    <t>274-42121-3300.50-74-152.1</t>
  </si>
  <si>
    <t>274-42121-3400.50-74-151.1</t>
  </si>
  <si>
    <t>274-42121-3400.50-74-152.1</t>
  </si>
  <si>
    <t>274-42121-4800.50-74-151.1</t>
  </si>
  <si>
    <t>274-42121-4800.50-74-151.2</t>
  </si>
  <si>
    <t>Employee Recognition ($15 Max)</t>
  </si>
  <si>
    <t>274-42121-4800.50-74-151.3</t>
  </si>
  <si>
    <t>274-42121-4800.50-74-152.1</t>
  </si>
  <si>
    <t>274-42121-4800.50-74-152.2</t>
  </si>
  <si>
    <t>274-42121-5610.50-74-151.1</t>
  </si>
  <si>
    <t>274-42121-5610.50-74-152.1</t>
  </si>
  <si>
    <t>274-42121-5610.50-74-152.2</t>
  </si>
  <si>
    <t>274-42121-5640.50-74-151.1</t>
  </si>
  <si>
    <t>274-42121-5640.50-74-151.2</t>
  </si>
  <si>
    <t>274-42121-5640.50-74-152.1</t>
  </si>
  <si>
    <t>274-42121-5640.50-74-152.2</t>
  </si>
  <si>
    <t>274-42121-5650.50-74-151.1</t>
  </si>
  <si>
    <t>274-42121-5650.50-74-152.1</t>
  </si>
  <si>
    <t>274-42121-5670.50-74-151.1</t>
  </si>
  <si>
    <t>274-42121-5670.50-74-152.1</t>
  </si>
  <si>
    <t>274-42121-5670.50-74-152.2</t>
  </si>
  <si>
    <t>New Detective Computer</t>
  </si>
  <si>
    <t>274-42121-5680.50-74-151.1</t>
  </si>
  <si>
    <t>274-42121-5680.50-74-152.1</t>
  </si>
  <si>
    <t>274-42121-6200.50-74-151.1</t>
  </si>
  <si>
    <t>Towing / Locksmith Service</t>
  </si>
  <si>
    <t>274-42121-6200.50-74-151.2</t>
  </si>
  <si>
    <t>Bank / Business Fees</t>
  </si>
  <si>
    <t>274-42181-1100.50-74-151.1</t>
  </si>
  <si>
    <t>42181-Contract City Special Victims</t>
  </si>
  <si>
    <t>274-42181-1110.50-74-151.1</t>
  </si>
  <si>
    <t>274-42181-1120.50-74-151.1</t>
  </si>
  <si>
    <t>274-42181-1300.50-74-151.1</t>
  </si>
  <si>
    <t>274-42181-1400.50-74-151.1</t>
  </si>
  <si>
    <t>274-42181-2310.50-74-151.1</t>
  </si>
  <si>
    <t>274-42181-2400.50-74-151.1</t>
  </si>
  <si>
    <t>274-42181-2500.50-74-151.1</t>
  </si>
  <si>
    <t>274-42181-2800.50-74-151.1</t>
  </si>
  <si>
    <t>274-42181-2800.50-74-151.2</t>
  </si>
  <si>
    <t>274-42181-3300.50-74-151.1</t>
  </si>
  <si>
    <t>274-42181-3400.50-74-151.1</t>
  </si>
  <si>
    <t>274-42181-4800.50-74-151.1</t>
  </si>
  <si>
    <t>274-42181-4800.50-74-151.2</t>
  </si>
  <si>
    <t>274-42181-4800.50-74-151.3</t>
  </si>
  <si>
    <t>274-42181-5610.50-74-151.1</t>
  </si>
  <si>
    <t>274-42181-5640.50-74-151.1</t>
  </si>
  <si>
    <t>274-42181-5640.50-74-151.2</t>
  </si>
  <si>
    <t>274-42181-5650.50-74-151.1</t>
  </si>
  <si>
    <t>274-42181-5670.50-74-151.1</t>
  </si>
  <si>
    <t>274-42181-5670.50-74-151.2</t>
  </si>
  <si>
    <t>274-42181-5670.50-74-151.3</t>
  </si>
  <si>
    <t>274-42181-5670.50-74-151.4</t>
  </si>
  <si>
    <t>Information Systems Lease Victim Advocate</t>
  </si>
  <si>
    <t>274-42181-5680.50-74-151.1</t>
  </si>
  <si>
    <t>274-42531-1100.50-74-151.1</t>
  </si>
  <si>
    <t>42531-Contract City Animal Enforce</t>
  </si>
  <si>
    <t>274-42531-1110.50-74-150.1</t>
  </si>
  <si>
    <t>274-42531-1110.50-74-151.1</t>
  </si>
  <si>
    <t>274-42531-1300.50-74-151.1</t>
  </si>
  <si>
    <t>274-42531-1400.50-74-151.1</t>
  </si>
  <si>
    <t>274-42531-2400.50-74-151.1</t>
  </si>
  <si>
    <t>274-42531-2500.50-74-151.1</t>
  </si>
  <si>
    <t>274-42531-2800.50-74-151.1</t>
  </si>
  <si>
    <t>274-42531-2800.50-74-151.2</t>
  </si>
  <si>
    <t>274-42531-3300.50-74-151.1</t>
  </si>
  <si>
    <t>274-42531-3400.50-74-151.1</t>
  </si>
  <si>
    <t>274-42531-4800.50-74-151.1</t>
  </si>
  <si>
    <t>274-42531-4800.50-74-151.2</t>
  </si>
  <si>
    <t>Tranquilizing Supplies</t>
  </si>
  <si>
    <t>274-42531-4800.50-74-151.3</t>
  </si>
  <si>
    <t>274-42531-4800.50-74-151.4</t>
  </si>
  <si>
    <t>274-42531-5610.50-74-151.1</t>
  </si>
  <si>
    <t>274-42531-5650.50-74-151.1</t>
  </si>
  <si>
    <t>274-42531-5670.50-74-151.1</t>
  </si>
  <si>
    <t>274-42531-5680.50-74-150.1</t>
  </si>
  <si>
    <t>274-42531-5680.50-74-151.1</t>
  </si>
  <si>
    <t>274-42531-6200.50-74-151.1</t>
  </si>
  <si>
    <t>274-42531-7420.50-74-151.1</t>
  </si>
  <si>
    <t>Ballistic Vest</t>
  </si>
  <si>
    <t>274-42531-7420.50-74-151.2</t>
  </si>
  <si>
    <t>280-31351-0.28-10-100.1</t>
  </si>
  <si>
    <t>31351-Transient Room Tax</t>
  </si>
  <si>
    <t>28-10-100 - Transient Room Tax</t>
  </si>
  <si>
    <t>Transient Room Tax</t>
  </si>
  <si>
    <t>280-31351-1000.28-10-100.1</t>
  </si>
  <si>
    <t>Supplemental Transient Room Tax</t>
  </si>
  <si>
    <t>280-36101-0.28-10-100.1</t>
  </si>
  <si>
    <t>280-45601-3100.28-10-100.1</t>
  </si>
  <si>
    <t>45601-Transient Room Tax</t>
  </si>
  <si>
    <t>UVCVB Base Funding (Ave TRT)</t>
  </si>
  <si>
    <t>280-45601-3100.28-10-100.3</t>
  </si>
  <si>
    <t>Freedom Festival</t>
  </si>
  <si>
    <t>280-45601-4800.28-10-100.1</t>
  </si>
  <si>
    <t>Tourism Advisory Board Food &amp; Meals</t>
  </si>
  <si>
    <t>280-45601-5680.28-10-100.1</t>
  </si>
  <si>
    <t>280-45601-9100.28-10-100.1</t>
  </si>
  <si>
    <t>391&lt;&gt;XFER Revenue Debt Service (Convention Center Bond)</t>
  </si>
  <si>
    <t>280-45601-9200.28-10-100.1</t>
  </si>
  <si>
    <t>280-45601-9500.28-10-100.1</t>
  </si>
  <si>
    <t>Utah Lake Commission</t>
  </si>
  <si>
    <t>281-31352-0.36-10-100.1</t>
  </si>
  <si>
    <t>31352-Restaurant Tax</t>
  </si>
  <si>
    <t>36-10-100 - TRCC / Adm</t>
  </si>
  <si>
    <t>Restaurant Tax</t>
  </si>
  <si>
    <t>281-31353-0.36-10-100.1</t>
  </si>
  <si>
    <t>31353-Short-Term MV Lease Tax</t>
  </si>
  <si>
    <t>Short-Term Vehicle Lease Tax</t>
  </si>
  <si>
    <t>281-34701-0.80-45-151.1</t>
  </si>
  <si>
    <t>34701-PW/Parks Service Fees</t>
  </si>
  <si>
    <t>80-45-151 - Provo Canyon Parkway</t>
  </si>
  <si>
    <t>Provo Canyon Parkway Event Fees</t>
  </si>
  <si>
    <t>281-34701-0.80-45-152.1</t>
  </si>
  <si>
    <t>80-45-152 - Vivian Park</t>
  </si>
  <si>
    <t>Vivian Park</t>
  </si>
  <si>
    <t>281-34701-0.80-45-154.1</t>
  </si>
  <si>
    <t>80-45-154 - Nunns Park</t>
  </si>
  <si>
    <t>Nunns Park</t>
  </si>
  <si>
    <t>281-34701-0.80-45-155.1</t>
  </si>
  <si>
    <t>80-45-155 - Murdock Trail</t>
  </si>
  <si>
    <t>Murdock Trail Event Fees</t>
  </si>
  <si>
    <t>281-34701-0.80-45-162.1</t>
  </si>
  <si>
    <t>80-45-162 - Lincoln Beach Boat Harbor</t>
  </si>
  <si>
    <t>Lincoln Beach</t>
  </si>
  <si>
    <t>281-34701-0.80-45-164.1</t>
  </si>
  <si>
    <t>80-45-164 - Jordan River Parkway</t>
  </si>
  <si>
    <t>Jordan River Parkway Event Fees</t>
  </si>
  <si>
    <t>281-34701-0.80-45-170.1</t>
  </si>
  <si>
    <t>80-45-170 - Canyon View Park</t>
  </si>
  <si>
    <t>Canyon View Park</t>
  </si>
  <si>
    <t>281-34701-0.80-45-172.1</t>
  </si>
  <si>
    <t>80-45-172 - Benjamin Park</t>
  </si>
  <si>
    <t>Benjamin Park</t>
  </si>
  <si>
    <t>281-34701-0.80-45-173.1</t>
  </si>
  <si>
    <t>80-45-173 - Equestrian Park</t>
  </si>
  <si>
    <t>Equestrian Park</t>
  </si>
  <si>
    <t>281-34701-0.80-45-173.2</t>
  </si>
  <si>
    <t>Rock Picking Donation CR #2021-2251 Agreement #2021-575</t>
  </si>
  <si>
    <t>281-34701-0.80-45-174.1</t>
  </si>
  <si>
    <t>80-45-174 - Spanish Fork River Park</t>
  </si>
  <si>
    <t>Spanish Fork River Park</t>
  </si>
  <si>
    <t>281-34701-0.80-45-179.1</t>
  </si>
  <si>
    <t>80-45-179 - Hobble Creek Trail</t>
  </si>
  <si>
    <t>Hobble Creek Trail Event Fees</t>
  </si>
  <si>
    <t>281-34702-0.80-45-155.1</t>
  </si>
  <si>
    <t>34702-PW/Billed Park Fees</t>
  </si>
  <si>
    <t>Murdock Trail Maintenance Fees From Cities</t>
  </si>
  <si>
    <t>281-34702-0.80-45-167.1</t>
  </si>
  <si>
    <t>80-45-167 - Willow Park</t>
  </si>
  <si>
    <t>281-34740-0.36-10-105.1</t>
  </si>
  <si>
    <t>34740-Utah County Fair Fees</t>
  </si>
  <si>
    <t>36-10-105 - TRCC / Utah County Fair</t>
  </si>
  <si>
    <t>Commercial Vendor Booth Fees</t>
  </si>
  <si>
    <t>281-34740-0.36-10-105.2</t>
  </si>
  <si>
    <t>Food Vendor Booth Fees</t>
  </si>
  <si>
    <t>281-34740-0.36-10-105.5</t>
  </si>
  <si>
    <t>Ticket Sales - Combo</t>
  </si>
  <si>
    <t>281-34740-0.36-10-105.6</t>
  </si>
  <si>
    <t>Ticket Sales - Demolition Derby</t>
  </si>
  <si>
    <t>281-34740-0.36-10-105.7</t>
  </si>
  <si>
    <t>Ticket Sales - Monster Truck</t>
  </si>
  <si>
    <t>281-34752-0.36-10-100.1</t>
  </si>
  <si>
    <t>34752-City Bookmobile Contracts</t>
  </si>
  <si>
    <t>City Bookmobile Contracts</t>
  </si>
  <si>
    <t>281-34753-0.36-10-100.1</t>
  </si>
  <si>
    <t>34753-Museum Natural Curiosity Rent</t>
  </si>
  <si>
    <t>Museum Of Natural Curiosity Rent</t>
  </si>
  <si>
    <t>281-34753-0.36-10-100.2</t>
  </si>
  <si>
    <t>Butterfly Biosphere Rent</t>
  </si>
  <si>
    <t>281-34754-0.36-10-104.1</t>
  </si>
  <si>
    <t>34754-Convention Center Fees</t>
  </si>
  <si>
    <t>36-10-104 - TRCC / Convention Ctr Managmnt</t>
  </si>
  <si>
    <t>Convention Center Fees</t>
  </si>
  <si>
    <t>281-36101-0.36-10-100.1</t>
  </si>
  <si>
    <t>281-36401-0.36-10-100.1</t>
  </si>
  <si>
    <t>281-36402-0.36-10-100.1</t>
  </si>
  <si>
    <t>Convention Center Insurance Proceeds</t>
  </si>
  <si>
    <t>281-36402-0.80-45-100.1</t>
  </si>
  <si>
    <t>Parks Insurance Proceeds</t>
  </si>
  <si>
    <t>281-36901-0.36-10-100.1</t>
  </si>
  <si>
    <t>281-38707-0.36-10-105.1</t>
  </si>
  <si>
    <t>38707-Outside Donations - Fair</t>
  </si>
  <si>
    <t>Fair - Outside Donations</t>
  </si>
  <si>
    <t>281-38900-0.36-10-100.1</t>
  </si>
  <si>
    <t>Funding Fund Bal 281</t>
  </si>
  <si>
    <t>281-45100-1100.80-45-100.1</t>
  </si>
  <si>
    <t>281-45100-1100.80-45-100.2</t>
  </si>
  <si>
    <t>Permanent Employees (career ladder)</t>
  </si>
  <si>
    <t>281-45100-1100.80-45-100.4</t>
  </si>
  <si>
    <t>80-45-100-Parks / Adm</t>
  </si>
  <si>
    <t>281-45100-1100.80-45-100.5</t>
  </si>
  <si>
    <t>281-45100-1110.80-45-100.1</t>
  </si>
  <si>
    <t>281-45100-1110.80-45-154.1</t>
  </si>
  <si>
    <t>281-45100-1110.80-45-155.1</t>
  </si>
  <si>
    <t>281-45100-1110.80-45-160.1</t>
  </si>
  <si>
    <t>80-45-160 - Soldier Pass Shooting Range</t>
  </si>
  <si>
    <t>281-45100-1110.80-45-162.1</t>
  </si>
  <si>
    <t>281-45100-1110.80-45-173.1</t>
  </si>
  <si>
    <t>281-45100-1120.80-45-100.1</t>
  </si>
  <si>
    <t>281-45100-1200.80-45-100.1</t>
  </si>
  <si>
    <t>281-45100-1200.80-45-151.1</t>
  </si>
  <si>
    <t>281-45100-1200.80-45-152.1</t>
  </si>
  <si>
    <t>281-45100-1200.80-45-154.1</t>
  </si>
  <si>
    <t>281-45100-1200.80-45-155.1</t>
  </si>
  <si>
    <t>281-45100-1200.80-45-157.1</t>
  </si>
  <si>
    <t>80-45-157 - Lower Provo River Parkway</t>
  </si>
  <si>
    <t>281-45100-1200.80-45-160.1</t>
  </si>
  <si>
    <t>281-45100-1200.80-45-161.1</t>
  </si>
  <si>
    <t>80-45-161 - Utah Lake Parkway</t>
  </si>
  <si>
    <t>281-45100-1200.80-45-162.1</t>
  </si>
  <si>
    <t>281-45100-1200.80-45-164.1</t>
  </si>
  <si>
    <t>281-45100-1200.80-45-169.1</t>
  </si>
  <si>
    <t>80-45-169 - Bridal Veil Falls</t>
  </si>
  <si>
    <t>281-45100-1200.80-45-170.1</t>
  </si>
  <si>
    <t>281-45100-1200.80-45-171.1</t>
  </si>
  <si>
    <t>80-45-171 - Knolls Park</t>
  </si>
  <si>
    <t>281-45100-1200.80-45-172.1</t>
  </si>
  <si>
    <t>281-45100-1200.80-45-173.1</t>
  </si>
  <si>
    <t>281-45100-1200.80-45-174.1</t>
  </si>
  <si>
    <t>281-45100-1200.80-45-175.1</t>
  </si>
  <si>
    <t>80-45-175 - Thanksgiving Point Restroom</t>
  </si>
  <si>
    <t>281-45100-1200.80-45-176.1</t>
  </si>
  <si>
    <t>80-45-176 - Thistle Restroom</t>
  </si>
  <si>
    <t>281-45100-1200.80-45-179.1</t>
  </si>
  <si>
    <t>281-45100-1300.80-45-100.1</t>
  </si>
  <si>
    <t>281-45100-1300.80-45-100.2</t>
  </si>
  <si>
    <t>Benefits (career ladder)</t>
  </si>
  <si>
    <t>281-45100-1420.80-45-100.1</t>
  </si>
  <si>
    <t>281-45100-2100.80-45-100.1</t>
  </si>
  <si>
    <t>281-45100-2200.80-45-100.1</t>
  </si>
  <si>
    <t>281-45100-2310.80-45-100.1</t>
  </si>
  <si>
    <t>281-45100-2310.80-45-152.1</t>
  </si>
  <si>
    <t>281-45100-2310.80-45-154.1</t>
  </si>
  <si>
    <t>281-45100-2310.80-45-162.1</t>
  </si>
  <si>
    <t>281-45100-2310.80-45-167.1</t>
  </si>
  <si>
    <t>281-45100-2310.80-45-170.1</t>
  </si>
  <si>
    <t>281-45100-2310.80-45-172.1</t>
  </si>
  <si>
    <t>281-45100-2310.80-45-173.1</t>
  </si>
  <si>
    <t>281-45100-2310.80-45-174.1</t>
  </si>
  <si>
    <t>281-45100-2310.80-45-176.1</t>
  </si>
  <si>
    <t>281-45100-2400.80-45-100.1</t>
  </si>
  <si>
    <t>281-45100-2490.80-45-100.1</t>
  </si>
  <si>
    <t>281-45100-2500.80-45-100.1</t>
  </si>
  <si>
    <t>281-45100-2500.80-45-154.1</t>
  </si>
  <si>
    <t>281-45100-2500.80-45-162.1</t>
  </si>
  <si>
    <t>281-45100-2500.80-45-173.1</t>
  </si>
  <si>
    <t>281-45100-2500.80-45-174.1</t>
  </si>
  <si>
    <t>281-45100-2600.80-45-100.1</t>
  </si>
  <si>
    <t>281-45100-2600.80-45-151.1</t>
  </si>
  <si>
    <t>281-45100-2600.80-45-152.1</t>
  </si>
  <si>
    <t>281-45100-2600.80-45-154.1</t>
  </si>
  <si>
    <t>281-45100-2600.80-45-155.1</t>
  </si>
  <si>
    <t>281-45100-2600.80-45-155.3</t>
  </si>
  <si>
    <t>80-45-155-Murdock Trail</t>
  </si>
  <si>
    <t>281-45100-2600.80-45-157.1</t>
  </si>
  <si>
    <t>281-45100-2600.80-45-160.1</t>
  </si>
  <si>
    <t>281-45100-2600.80-45-161.1</t>
  </si>
  <si>
    <t>281-45100-2600.80-45-162.1</t>
  </si>
  <si>
    <t>281-45100-2600.80-45-164.1</t>
  </si>
  <si>
    <t>281-45100-2600.80-45-164.2</t>
  </si>
  <si>
    <t>80-45-164-Jordan River Parkway</t>
  </si>
  <si>
    <t>281-45100-2600.80-45-167.1</t>
  </si>
  <si>
    <t>281-45100-2600.80-45-169.1</t>
  </si>
  <si>
    <t>281-45100-2600.80-45-170.1</t>
  </si>
  <si>
    <t>281-45100-2600.80-45-172.1</t>
  </si>
  <si>
    <t>281-45100-2600.80-45-173.1</t>
  </si>
  <si>
    <t>281-45100-2600.80-45-174.1</t>
  </si>
  <si>
    <t>281-45100-2600.80-45-174.2</t>
  </si>
  <si>
    <t>80-45-174-Spanish Fork River Park</t>
  </si>
  <si>
    <t>281-45100-2600.80-45-175.1</t>
  </si>
  <si>
    <t>281-45100-2600.80-45-175.2</t>
  </si>
  <si>
    <t>80-45-175-Thanksgiving Point Restroom</t>
  </si>
  <si>
    <t>281-45100-2600.80-45-176.1</t>
  </si>
  <si>
    <t>281-45100-2600.80-45-176.2</t>
  </si>
  <si>
    <t>80-45-176-Thistle Restroom</t>
  </si>
  <si>
    <t>281-45100-2600.80-45-179.1</t>
  </si>
  <si>
    <t>281-45100-2700.80-45-152.1</t>
  </si>
  <si>
    <t>281-45100-2700.80-45-152.2</t>
  </si>
  <si>
    <t>Sewage Pumping</t>
  </si>
  <si>
    <t>281-45100-2700.80-45-154.1</t>
  </si>
  <si>
    <t>281-45100-2700.80-45-154.2</t>
  </si>
  <si>
    <t>281-45100-2700.80-45-155.1</t>
  </si>
  <si>
    <t>281-45100-2700.80-45-160.1</t>
  </si>
  <si>
    <t>281-45100-2700.80-45-162.1</t>
  </si>
  <si>
    <t>281-45100-2700.80-45-162.2</t>
  </si>
  <si>
    <t>281-45100-2700.80-45-167.1</t>
  </si>
  <si>
    <t>281-45100-2700.80-45-169.1</t>
  </si>
  <si>
    <t>281-45100-2700.80-45-170.1</t>
  </si>
  <si>
    <t>281-45100-2700.80-45-172.1</t>
  </si>
  <si>
    <t>281-45100-2700.80-45-172.2</t>
  </si>
  <si>
    <t>281-45100-2700.80-45-173.1</t>
  </si>
  <si>
    <t>281-45100-2700.80-45-174.1</t>
  </si>
  <si>
    <t>281-45100-2700.80-45-174.2</t>
  </si>
  <si>
    <t>281-45100-2700.80-45-175.1</t>
  </si>
  <si>
    <t>281-45100-2700.80-45-176.1</t>
  </si>
  <si>
    <t>281-45100-2700.80-45-179.1</t>
  </si>
  <si>
    <t>281-45100-2800.80-45-100.1</t>
  </si>
  <si>
    <t>281-45100-2800.80-45-100.2</t>
  </si>
  <si>
    <t>County-Paid Cell Phone Service</t>
  </si>
  <si>
    <t>281-45100-2800.80-45-100.3</t>
  </si>
  <si>
    <t>281-45100-2800.80-45-154.1</t>
  </si>
  <si>
    <t>Telephone Service - Nunns Park (801-224-9948)</t>
  </si>
  <si>
    <t>281-45100-2800.80-45-167.1</t>
  </si>
  <si>
    <t>281-45100-2800.80-45-173.1</t>
  </si>
  <si>
    <t>Equestrian Park Telephone (#801-766-4179)</t>
  </si>
  <si>
    <t>281-45100-2800.80-45-174.1</t>
  </si>
  <si>
    <t>Telephone Service - Spanish Fork River Park</t>
  </si>
  <si>
    <t>281-45100-3050.80-45-100.1</t>
  </si>
  <si>
    <t>281-45100-3100.80-45-100.1</t>
  </si>
  <si>
    <t>CDL Physical Exams</t>
  </si>
  <si>
    <t>281-45100-3100.80-45-162.1</t>
  </si>
  <si>
    <t>Lincoln Beach Water Testing</t>
  </si>
  <si>
    <t>281-45100-3100.80-45-167.1</t>
  </si>
  <si>
    <t>281-45100-3100.80-45-172.1</t>
  </si>
  <si>
    <t>Benjamin Park Water Testing</t>
  </si>
  <si>
    <t>281-45100-3100.80-45-174.1</t>
  </si>
  <si>
    <t>SF River Park Water Testing</t>
  </si>
  <si>
    <t>281-45100-3100.80-45-176.1</t>
  </si>
  <si>
    <t>Thistle Gun Range Water Testing</t>
  </si>
  <si>
    <t>281-45100-3300.80-45-100.1</t>
  </si>
  <si>
    <t>281-45100-3300.80-45-100.2</t>
  </si>
  <si>
    <t>Maintenance Specialist Local Training</t>
  </si>
  <si>
    <t>281-45100-3300.80-45-100.3</t>
  </si>
  <si>
    <t>Pesticide Workshop</t>
  </si>
  <si>
    <t>281-45100-3400.80-45-100.1</t>
  </si>
  <si>
    <t>281-45100-3400.80-45-100.2</t>
  </si>
  <si>
    <t>AWWA Conference</t>
  </si>
  <si>
    <t>281-45100-4200.80-45-151.1</t>
  </si>
  <si>
    <t>Parkway Repairs</t>
  </si>
  <si>
    <t>281-45100-4200.80-45-152.1</t>
  </si>
  <si>
    <t>Handicap Access Ramp</t>
  </si>
  <si>
    <t>281-45100-4200.80-45-152.2</t>
  </si>
  <si>
    <t>Repair Guardrail</t>
  </si>
  <si>
    <t>281-45100-4200.80-45-152.3</t>
  </si>
  <si>
    <t>Headgate</t>
  </si>
  <si>
    <t>281-45100-4200.80-45-152.4</t>
  </si>
  <si>
    <t>Additional Request - Vivian Park - master Plan, headgate, guardrail and handicap ramp</t>
  </si>
  <si>
    <t>281-45100-4200.80-45-154.1</t>
  </si>
  <si>
    <t>Additional Request - Nunns Park - replace asphalt site #17 and culinary improvements</t>
  </si>
  <si>
    <t>281-45100-4200.80-45-162.1</t>
  </si>
  <si>
    <t>Existing Well Improvements</t>
  </si>
  <si>
    <t>281-45100-4200.80-45-162.2</t>
  </si>
  <si>
    <t>Lincoln Beach Site Improvements</t>
  </si>
  <si>
    <t>281-45100-4200.80-45-162.3</t>
  </si>
  <si>
    <t>Lincoln Beach Landscaping</t>
  </si>
  <si>
    <t>281-45100-4200.80-45-162.4</t>
  </si>
  <si>
    <t>Additional Request - Lincoln Beach - culinary and campsite improvements</t>
  </si>
  <si>
    <t>281-45100-4200.80-45-173.1</t>
  </si>
  <si>
    <t>80-45-173-Equestrian Park</t>
  </si>
  <si>
    <t>Additional Request - Equestrian Park - electronic gate, tube heaters, mold cleanup, insulation, soil, panels, card readers, booth upgrades</t>
  </si>
  <si>
    <t>281-45100-4200.80-45-173.2</t>
  </si>
  <si>
    <t>281-45100-4200.80-45-173.3</t>
  </si>
  <si>
    <t>281-45100-4200.80-45-174.1</t>
  </si>
  <si>
    <t>Additional Request - Spanish Fork River Park - water &amp; power south end, sprinkler improvements, primitive improvements</t>
  </si>
  <si>
    <t>281-45100-4200.80-45-174.4</t>
  </si>
  <si>
    <t>281-45100-4200.80-45-175.1</t>
  </si>
  <si>
    <t>Additional Request - Thanksgiving Point - xeriscape</t>
  </si>
  <si>
    <t>281-45100-4800.80-45-100.1</t>
  </si>
  <si>
    <t>281-45100-4800.80-45-100.2</t>
  </si>
  <si>
    <t>Signs</t>
  </si>
  <si>
    <t>281-45100-4800.80-45-100.3</t>
  </si>
  <si>
    <t>281-45100-4800.80-45-100.4</t>
  </si>
  <si>
    <t>281-45100-4800.80-45-100.5</t>
  </si>
  <si>
    <t>Misc Hand Tools</t>
  </si>
  <si>
    <t>281-45100-4800.80-45-151.1</t>
  </si>
  <si>
    <t>281-45100-4800.80-45-152.1</t>
  </si>
  <si>
    <t>281-45100-4800.80-45-154.1</t>
  </si>
  <si>
    <t>281-45100-4800.80-45-160.1</t>
  </si>
  <si>
    <t>281-45100-4800.80-45-162.1</t>
  </si>
  <si>
    <t>281-45100-4800.80-45-164.1</t>
  </si>
  <si>
    <t>281-45100-4800.80-45-167.1</t>
  </si>
  <si>
    <t>281-45100-4800.80-45-172.1</t>
  </si>
  <si>
    <t>281-45100-4800.80-45-173.1</t>
  </si>
  <si>
    <t>281-45100-4800.80-45-174.1</t>
  </si>
  <si>
    <t>281-45100-4850.80-45-100.1</t>
  </si>
  <si>
    <t>281-45100-4850.80-45-100.2</t>
  </si>
  <si>
    <t>Sportsites</t>
  </si>
  <si>
    <t>281-45100-4870.80-45-151.1</t>
  </si>
  <si>
    <t>Provo Canyon Trail Easement</t>
  </si>
  <si>
    <t>281-45100-5100.80-45-155.1</t>
  </si>
  <si>
    <t>Murdock Trail General Liability Insurance</t>
  </si>
  <si>
    <t>281-45100-5610.80-45-100.1</t>
  </si>
  <si>
    <t>281-45100-5610.80-45-100.2</t>
  </si>
  <si>
    <t>Broom Brissels</t>
  </si>
  <si>
    <t>281-45100-5610.80-45-100.3</t>
  </si>
  <si>
    <t>281-45100-5630.80-45-100.1</t>
  </si>
  <si>
    <t>281-45100-5640.80-45-100.1</t>
  </si>
  <si>
    <t>281-45100-5640.80-45-100.2</t>
  </si>
  <si>
    <t>281-45100-5650.80-45-100.1</t>
  </si>
  <si>
    <t>281-45100-5670.80-45-100.1</t>
  </si>
  <si>
    <t>281-45100-5670.80-45-100.2</t>
  </si>
  <si>
    <t>281-45100-5670.80-45-100.4</t>
  </si>
  <si>
    <t>iPads (Park Host) w/cellular service</t>
  </si>
  <si>
    <t>281-45100-5680.80-45-100.1</t>
  </si>
  <si>
    <t>281-45100-5680.80-45-100.2</t>
  </si>
  <si>
    <t>281-45100-6200.80-45-100.1</t>
  </si>
  <si>
    <t>281-45100-6200.80-45-100.2</t>
  </si>
  <si>
    <t>281-45100-6200.80-45-173.1</t>
  </si>
  <si>
    <t>Rock Picking</t>
  </si>
  <si>
    <t>281-45100-7420.80-45-100.1</t>
  </si>
  <si>
    <t>Motorized Tools</t>
  </si>
  <si>
    <t>281-45100-7420.80-45-100.2</t>
  </si>
  <si>
    <t>Water Pumps</t>
  </si>
  <si>
    <t>281-45100-9500.80-45-178.1</t>
  </si>
  <si>
    <t>80-45-178 - Southern Rail Trail</t>
  </si>
  <si>
    <t>Southern Rail Trail</t>
  </si>
  <si>
    <t>281-45620-1500.36-10-104.1</t>
  </si>
  <si>
    <t>45620-TRCC Taxes</t>
  </si>
  <si>
    <t>Convention Center Personnel</t>
  </si>
  <si>
    <t>281-45620-2800.36-10-104.1</t>
  </si>
  <si>
    <t>Telephone Service 8013772174 321B</t>
  </si>
  <si>
    <t>281-45620-2800.36-10-104.2</t>
  </si>
  <si>
    <t>Telephone Service 8013426531 758M</t>
  </si>
  <si>
    <t>281-45620-2800.36-10-104.3</t>
  </si>
  <si>
    <t>Telephone Service 8013798920 759B</t>
  </si>
  <si>
    <t>281-45620-3100.36-10-100.1</t>
  </si>
  <si>
    <t>Bookmobile State Contract</t>
  </si>
  <si>
    <t>281-45620-3100.36-10-100.2</t>
  </si>
  <si>
    <t>County Fair Management (TRCC Per Agreement)</t>
  </si>
  <si>
    <t>281-45620-3100.36-10-104.1</t>
  </si>
  <si>
    <t>Convention Center O&amp;M</t>
  </si>
  <si>
    <t>281-45620-3100.36-10-104.2</t>
  </si>
  <si>
    <t>Convention Center Management Fee</t>
  </si>
  <si>
    <t>281-45620-3100.36-10-104.3</t>
  </si>
  <si>
    <t>Prior Year Conv Cntr Incentive Payments</t>
  </si>
  <si>
    <t>281-45620-3100.36-10-104.4</t>
  </si>
  <si>
    <t>Convention Center Banking Fees</t>
  </si>
  <si>
    <t>281-45620-4800.36-10-100.1</t>
  </si>
  <si>
    <t>281-45620-4800.36-10-100.2</t>
  </si>
  <si>
    <t>Utah County Fair Domain Registration</t>
  </si>
  <si>
    <t>281-45620-5610.36-10-104.1</t>
  </si>
  <si>
    <t>281-45620-5630.36-10-100.2</t>
  </si>
  <si>
    <t>Courthouse Common Area</t>
  </si>
  <si>
    <t>281-45620-5630.36-10-104.1</t>
  </si>
  <si>
    <t>281-45620-5680.36-10-100.1</t>
  </si>
  <si>
    <t>281-45620-9100.36-10-100.1</t>
  </si>
  <si>
    <t>391&lt;&gt;Convention Center Bond Payment</t>
  </si>
  <si>
    <t>281-45620-9100.36-10-100.2</t>
  </si>
  <si>
    <t>391&lt;&gt;Thanksgiving Pt Bond Payment</t>
  </si>
  <si>
    <t>281-45620-9100.36-10-100.5</t>
  </si>
  <si>
    <t>281-45620-9200.36-10-100.1</t>
  </si>
  <si>
    <t>281-45620-9200.36-10-100.2</t>
  </si>
  <si>
    <t>Provo Canyon Pkwy Repairs</t>
  </si>
  <si>
    <t>281-45620-9200.36-10-100.3</t>
  </si>
  <si>
    <t>Murdock Trail Repairs</t>
  </si>
  <si>
    <t>281-45620-9200.36-10-100.4</t>
  </si>
  <si>
    <t>Lower Provo Pkwy Repairs</t>
  </si>
  <si>
    <t>281-45620-9200.36-10-100.5</t>
  </si>
  <si>
    <t>Soldier Pass Shooting Range</t>
  </si>
  <si>
    <t>281-45620-9200.36-10-100.6</t>
  </si>
  <si>
    <t>Jordan River Pkwy Repairs</t>
  </si>
  <si>
    <t>281-45620-9200.36-10-100.7</t>
  </si>
  <si>
    <t>Bridal Veil Falls Improvements</t>
  </si>
  <si>
    <t>281-45620-9500.36-10-100.1</t>
  </si>
  <si>
    <t>City Grants</t>
  </si>
  <si>
    <t>281-45620-9500.36-10-100.10</t>
  </si>
  <si>
    <t>Vineyard Beach Utah Lake Project</t>
  </si>
  <si>
    <t>281-45620-9500.36-10-100.11</t>
  </si>
  <si>
    <t>Saratoga Springs Harbor Beach</t>
  </si>
  <si>
    <t>281-45620-9500.36-10-100.12</t>
  </si>
  <si>
    <t>Provo Regional Sports Park</t>
  </si>
  <si>
    <t>281-45620-9500.36-10-100.13</t>
  </si>
  <si>
    <t>Dry Creek Lake Regional Rec Area</t>
  </si>
  <si>
    <t>281-45620-9500.36-10-100.14</t>
  </si>
  <si>
    <t>American Fork Boat Harbor</t>
  </si>
  <si>
    <t>281-45620-9500.36-10-100.15</t>
  </si>
  <si>
    <t>UVU: UCCU Center Seating Replacement</t>
  </si>
  <si>
    <t>281-45620-9500.36-10-100.16</t>
  </si>
  <si>
    <t>UVCC Parking Structure</t>
  </si>
  <si>
    <t>281-45620-9500.36-10-100.2</t>
  </si>
  <si>
    <t>Provo Ice Sheet Authority - Ice Arena Improvements</t>
  </si>
  <si>
    <t>281-45620-9500.36-10-100.3</t>
  </si>
  <si>
    <t>Utah County Arts Board Sponsorship</t>
  </si>
  <si>
    <t>281-45620-9500.36-10-100.4</t>
  </si>
  <si>
    <t>Spanish Fork Fairgrounds O&amp;M</t>
  </si>
  <si>
    <t>281-45620-9500.36-10-100.5</t>
  </si>
  <si>
    <t>281-45620-9500.36-10-100.6</t>
  </si>
  <si>
    <t>Provo Airport</t>
  </si>
  <si>
    <t>281-45620-9500.36-10-100.7</t>
  </si>
  <si>
    <t>Camp Floyd</t>
  </si>
  <si>
    <t>281-45620-9500.36-10-100.8</t>
  </si>
  <si>
    <t>Center For Story</t>
  </si>
  <si>
    <t>281-45620-9500.36-10-100.9</t>
  </si>
  <si>
    <t>Springville Museum Of Art</t>
  </si>
  <si>
    <t>281-45620-9500.36-10-101.1</t>
  </si>
  <si>
    <t>36-10-101 - TRCC / City Grants</t>
  </si>
  <si>
    <t>Alpine - City Grant</t>
  </si>
  <si>
    <t>281-45620-9500.36-10-101.10</t>
  </si>
  <si>
    <t>Highland - City Grant</t>
  </si>
  <si>
    <t>281-45620-9500.36-10-101.11</t>
  </si>
  <si>
    <t>Lehi - City Grant</t>
  </si>
  <si>
    <t>281-45620-9500.36-10-101.12</t>
  </si>
  <si>
    <t>Lindon - City Grant</t>
  </si>
  <si>
    <t>281-45620-9500.36-10-101.13</t>
  </si>
  <si>
    <t>Mapleton - City Grant</t>
  </si>
  <si>
    <t>281-45620-9500.36-10-101.14</t>
  </si>
  <si>
    <t>Orem - City Grant</t>
  </si>
  <si>
    <t>281-45620-9500.36-10-101.15</t>
  </si>
  <si>
    <t>Payson - City Grant</t>
  </si>
  <si>
    <t>281-45620-9500.36-10-101.16</t>
  </si>
  <si>
    <t>Pleasant Grove - City Grant</t>
  </si>
  <si>
    <t>281-45620-9500.36-10-101.17</t>
  </si>
  <si>
    <t>Provo - City Grant</t>
  </si>
  <si>
    <t>281-45620-9500.36-10-101.18</t>
  </si>
  <si>
    <t>Salem - City Grant</t>
  </si>
  <si>
    <t>281-45620-9500.36-10-101.19</t>
  </si>
  <si>
    <t>Santaquin - City Grant</t>
  </si>
  <si>
    <t>281-45620-9500.36-10-101.2</t>
  </si>
  <si>
    <t>American Fork - City Grant</t>
  </si>
  <si>
    <t>281-45620-9500.36-10-101.20</t>
  </si>
  <si>
    <t>Saratoga Springs - City Grant</t>
  </si>
  <si>
    <t>281-45620-9500.36-10-101.21</t>
  </si>
  <si>
    <t>Spanish Fork - City Grant</t>
  </si>
  <si>
    <t>281-45620-9500.36-10-101.22</t>
  </si>
  <si>
    <t>Springville - City Grant</t>
  </si>
  <si>
    <t>281-45620-9500.36-10-101.23</t>
  </si>
  <si>
    <t>Vineyard - City Grant</t>
  </si>
  <si>
    <t>281-45620-9500.36-10-101.24</t>
  </si>
  <si>
    <t>Woodland Hills - City Grant</t>
  </si>
  <si>
    <t>281-45620-9500.36-10-101.3</t>
  </si>
  <si>
    <t>Cedar Fork - City Grant</t>
  </si>
  <si>
    <t>281-45620-9500.36-10-101.4</t>
  </si>
  <si>
    <t>Cedar Hills - City Grant</t>
  </si>
  <si>
    <t>281-45620-9500.36-10-101.5</t>
  </si>
  <si>
    <t>Eagle Mountain - City Grant</t>
  </si>
  <si>
    <t>281-45620-9500.36-10-101.6</t>
  </si>
  <si>
    <t>Elk Ridge - City Grant</t>
  </si>
  <si>
    <t>281-45620-9500.36-10-101.7</t>
  </si>
  <si>
    <t>Fairfield - City Grant</t>
  </si>
  <si>
    <t>281-45620-9500.36-10-101.8</t>
  </si>
  <si>
    <t>Genola - City Grant</t>
  </si>
  <si>
    <t>281-45620-9500.36-10-101.9</t>
  </si>
  <si>
    <t>Goshen - City Grant</t>
  </si>
  <si>
    <t>281-45622-3100.36-10-105.1</t>
  </si>
  <si>
    <t>45622-Utah County Fair</t>
  </si>
  <si>
    <t>Demolition Derby</t>
  </si>
  <si>
    <t>281-45622-3100.36-10-105.10</t>
  </si>
  <si>
    <t>Accounting &amp; Admin</t>
  </si>
  <si>
    <t>281-45622-3100.36-10-105.11</t>
  </si>
  <si>
    <t>Shows &amp; Activities</t>
  </si>
  <si>
    <t>281-45622-3100.36-10-105.12</t>
  </si>
  <si>
    <t>Sanitation &amp; Maintenance</t>
  </si>
  <si>
    <t>281-45622-3100.36-10-105.13</t>
  </si>
  <si>
    <t>Volunteers Program</t>
  </si>
  <si>
    <t>281-45622-3100.36-10-105.2</t>
  </si>
  <si>
    <t>Faigrounds Entertainment</t>
  </si>
  <si>
    <t>281-45622-3100.36-10-105.3</t>
  </si>
  <si>
    <t>Other Entertainment</t>
  </si>
  <si>
    <t>281-45622-3100.36-10-105.4</t>
  </si>
  <si>
    <t>Junior Livestock Show</t>
  </si>
  <si>
    <t>281-45622-3100.36-10-105.5</t>
  </si>
  <si>
    <t>Marketing &amp; Promotion</t>
  </si>
  <si>
    <t>281-45622-3100.36-10-105.6</t>
  </si>
  <si>
    <t>Monster Truck</t>
  </si>
  <si>
    <t>281-45622-3100.36-10-105.7</t>
  </si>
  <si>
    <t>Rodeo</t>
  </si>
  <si>
    <t>281-45622-3100.36-10-105.8</t>
  </si>
  <si>
    <t>Security &amp; Ambulance</t>
  </si>
  <si>
    <t>281-45622-3100.36-10-105.9</t>
  </si>
  <si>
    <t>Sound &amp; Lights</t>
  </si>
  <si>
    <t>281-45622-4800.36-10-105.1</t>
  </si>
  <si>
    <t>281-45622-4800.36-10-105.4</t>
  </si>
  <si>
    <t>Equipment Rental</t>
  </si>
  <si>
    <t>281-45622-4850.36-10-105.1</t>
  </si>
  <si>
    <t>Volunteer Software</t>
  </si>
  <si>
    <t>281-45622-5100.36-10-105.1</t>
  </si>
  <si>
    <t>General Liability Insurance</t>
  </si>
  <si>
    <t>290-31100-2000.2-10-100.1</t>
  </si>
  <si>
    <t>Current Yr - Local A&amp;C</t>
  </si>
  <si>
    <t>290-31100-3000.2-10-100.1</t>
  </si>
  <si>
    <t>Current Yr - M/C A&amp;C</t>
  </si>
  <si>
    <t>290-31140-2000.2-10-100.1</t>
  </si>
  <si>
    <t>Motor Vehicle - Local A&amp;C</t>
  </si>
  <si>
    <t>290-31140-3000.2-10-100.1</t>
  </si>
  <si>
    <t>Motor Vehicle - M/C A&amp;C</t>
  </si>
  <si>
    <t>290-31200-2000.2-10-100.1</t>
  </si>
  <si>
    <t>Redemptions - Local A&amp;C</t>
  </si>
  <si>
    <t>290-31200-3000.2-10-100.1</t>
  </si>
  <si>
    <t>Redemptions - M/C A&amp;C</t>
  </si>
  <si>
    <t>290-31220-2000.2-10-100.1</t>
  </si>
  <si>
    <t>Penalty &amp; Interest - Local A&amp;C</t>
  </si>
  <si>
    <t>290-31220-3000.2-10-100.1</t>
  </si>
  <si>
    <t>Penalty &amp; Interest - M/C A&amp;C</t>
  </si>
  <si>
    <t>290-31400-2000.2-10-100.1</t>
  </si>
  <si>
    <t>Housing - Local A&amp;C</t>
  </si>
  <si>
    <t>290-31400-3000.2-10-100.1</t>
  </si>
  <si>
    <t>Housing - M/C A&amp;C</t>
  </si>
  <si>
    <t>290-31500-2000.2-10-100.1</t>
  </si>
  <si>
    <t>Greenbelt Rollback - Local A&amp;C</t>
  </si>
  <si>
    <t>290-31500-3000.2-10-100.1</t>
  </si>
  <si>
    <t>Greenbelt Rollback - M/C A&amp;C</t>
  </si>
  <si>
    <t>290-31700-2000.2-10-100.1</t>
  </si>
  <si>
    <t>Wildlife - Local A&amp;C</t>
  </si>
  <si>
    <t>290-31700-3000.2-10-100.1</t>
  </si>
  <si>
    <t>Wildlife - M/C A&amp;C</t>
  </si>
  <si>
    <t>290-31800-2000.2-10-100.1</t>
  </si>
  <si>
    <t>Trans Equip - Local A&amp;C</t>
  </si>
  <si>
    <t>290-31800-3000.2-10-100.1</t>
  </si>
  <si>
    <t>Trans Equipment - M/C A&amp;C</t>
  </si>
  <si>
    <t>290-31940-2000.2-10-100.1</t>
  </si>
  <si>
    <t>Interest Earned - Local A&amp;C</t>
  </si>
  <si>
    <t>290-31940-3000.2-10-100.1</t>
  </si>
  <si>
    <t>Interest Earned - M/C A&amp;C</t>
  </si>
  <si>
    <t>290-33300-0.29-10-100.1</t>
  </si>
  <si>
    <t>29-10-100 - Assessor / Restricted A&amp;C</t>
  </si>
  <si>
    <t>Federal Payment In Lieu Of Taxes</t>
  </si>
  <si>
    <t>290-34120-1000.8-10-100.1</t>
  </si>
  <si>
    <t>34120-Recorder Fees</t>
  </si>
  <si>
    <t>8-10-100 - Recorder / Adm</t>
  </si>
  <si>
    <t>Recording/Map/Copy Fees</t>
  </si>
  <si>
    <t>290-34120-3000.8-10-100.1</t>
  </si>
  <si>
    <t>Small Balance Recovery</t>
  </si>
  <si>
    <t>290-34160-0.6-11-100.1</t>
  </si>
  <si>
    <t>6-11-100 - Auditor / Tax Admin</t>
  </si>
  <si>
    <t>Tax Admin Fees (May Tax Sale)</t>
  </si>
  <si>
    <t>290-34170-0.10-10-100.1</t>
  </si>
  <si>
    <t>34170-Assessor Fees</t>
  </si>
  <si>
    <t>10-10-100 - Assessor / Adm</t>
  </si>
  <si>
    <t>Assessor Fees</t>
  </si>
  <si>
    <t>290-34180-0.7-10-100.2</t>
  </si>
  <si>
    <t>34180-Treasurer Fees</t>
  </si>
  <si>
    <t>7-10-100 - Treasurer / Adm</t>
  </si>
  <si>
    <t>Treasurer Overhead (From General Fd)</t>
  </si>
  <si>
    <t>290-36101-0.29-10-100.1</t>
  </si>
  <si>
    <t>290-36901-0.29-10-100.1</t>
  </si>
  <si>
    <t>290-36901-0.29-10-100.2</t>
  </si>
  <si>
    <t>Prior Year Refunds</t>
  </si>
  <si>
    <t>290-38100-0.2-11-100.1</t>
  </si>
  <si>
    <t>2-11-100 - Non-Departmental / A&amp;C</t>
  </si>
  <si>
    <t>100&lt;&gt;XFER from General Fund</t>
  </si>
  <si>
    <t>290-38900-0.29-10-100.1</t>
  </si>
  <si>
    <t>Funding Fund Bal 290</t>
  </si>
  <si>
    <t>290-41411-1100.6-11-100.1</t>
  </si>
  <si>
    <t>41411-Tax Administration</t>
  </si>
  <si>
    <t>290-41411-1200.6-11-100.1</t>
  </si>
  <si>
    <t>290-41411-1300.6-11-100.1</t>
  </si>
  <si>
    <t>290-41411-1410.6-11-100.1</t>
  </si>
  <si>
    <t>290-41411-2100.6-11-100.1</t>
  </si>
  <si>
    <t>Public Records Search</t>
  </si>
  <si>
    <t>290-41411-2100.6-11-100.2</t>
  </si>
  <si>
    <t>290-41411-2100.6-11-100.3</t>
  </si>
  <si>
    <t>Online Appt Scheduling Tool</t>
  </si>
  <si>
    <t>290-41411-2200.6-11-100.1</t>
  </si>
  <si>
    <t>May Tax Sale Advertisement</t>
  </si>
  <si>
    <t>290-41411-2200.6-11-100.2</t>
  </si>
  <si>
    <t>Truth-In-Taxation (Outside Taxing Entities)</t>
  </si>
  <si>
    <t>290-41411-2310.6-11-100.1</t>
  </si>
  <si>
    <t>290-41411-2400.6-11-100.1</t>
  </si>
  <si>
    <t>290-41411-2410.6-11-100.1</t>
  </si>
  <si>
    <t>290-41411-2410.6-11-100.2</t>
  </si>
  <si>
    <t>Valuation Mailing Postage Only</t>
  </si>
  <si>
    <t>290-41411-2500.6-11-100.1</t>
  </si>
  <si>
    <t>290-41411-3050.6-11-100.1</t>
  </si>
  <si>
    <t>290-41411-3050.6-11-100.2</t>
  </si>
  <si>
    <t>290-41411-3100.6-11-100.1</t>
  </si>
  <si>
    <t>Hearing Judges For Boe</t>
  </si>
  <si>
    <t>290-41411-3100.6-11-100.2</t>
  </si>
  <si>
    <t>Title Searches</t>
  </si>
  <si>
    <t>290-41411-3100.6-11-100.3</t>
  </si>
  <si>
    <t>UAC Litigation Fees</t>
  </si>
  <si>
    <t>290-41411-3100.6-11-100.4</t>
  </si>
  <si>
    <t>Valuation Mailing Service</t>
  </si>
  <si>
    <t>290-41411-3300.6-11-100.1</t>
  </si>
  <si>
    <t>Tax Admin Training-All</t>
  </si>
  <si>
    <t>290-41411-3300.6-11-100.2</t>
  </si>
  <si>
    <t>290-41411-3300.6-11-100.4</t>
  </si>
  <si>
    <t>Tax Admin Manager Training</t>
  </si>
  <si>
    <t>290-41411-4800.6-11-100.1</t>
  </si>
  <si>
    <t>290-41411-4800.6-11-100.2</t>
  </si>
  <si>
    <t>290-41411-4800.6-11-100.3</t>
  </si>
  <si>
    <t>Recording Tax Sale Docs</t>
  </si>
  <si>
    <t>290-41411-4800.6-11-100.4</t>
  </si>
  <si>
    <t>290-41411-4800.6-11-100.5</t>
  </si>
  <si>
    <t>290-41411-4850.6-11-100.1</t>
  </si>
  <si>
    <t>290-41411-4850.6-11-100.2</t>
  </si>
  <si>
    <t>Salesforce Subscription</t>
  </si>
  <si>
    <t>290-41411-5630.6-11-100.1</t>
  </si>
  <si>
    <t>290-41411-5640.6-11-100.1</t>
  </si>
  <si>
    <t>290-41411-5640.6-11-100.2</t>
  </si>
  <si>
    <t>290-41411-5670.6-11-100.1</t>
  </si>
  <si>
    <t>290-41411-5670.6-11-100.2</t>
  </si>
  <si>
    <t>290-41411-5670.6-11-100.3</t>
  </si>
  <si>
    <t>290-41411-5680.6-11-100.1</t>
  </si>
  <si>
    <t>290-41411-6200.6-11-100.1</t>
  </si>
  <si>
    <t>290-41411-7420.6-11-100.1</t>
  </si>
  <si>
    <t>Furniture/Equipment</t>
  </si>
  <si>
    <t>290-41430-1100.7-10-100.1</t>
  </si>
  <si>
    <t>41430-Treasurer</t>
  </si>
  <si>
    <t>290-41430-1110.7-10-100.1</t>
  </si>
  <si>
    <t>290-41430-1200.7-10-100.1</t>
  </si>
  <si>
    <t>290-41430-1300.7-10-100.1</t>
  </si>
  <si>
    <t>290-41430-1410.7-10-100.1</t>
  </si>
  <si>
    <t>290-41430-1420.7-10-100.1</t>
  </si>
  <si>
    <t>290-41430-2100.7-10-100.1</t>
  </si>
  <si>
    <t>290-41430-2310.7-10-100.1</t>
  </si>
  <si>
    <t>290-41430-2400.7-10-100.1</t>
  </si>
  <si>
    <t>290-41430-2400.7-10-100.2</t>
  </si>
  <si>
    <t>Tax Notice Envelopes</t>
  </si>
  <si>
    <t>290-41430-2400.7-10-100.3</t>
  </si>
  <si>
    <t>Printing Of Tax Notices</t>
  </si>
  <si>
    <t>290-41430-2400.7-10-100.4</t>
  </si>
  <si>
    <t>Electronic Tax Notification - Supplies &amp; Printing</t>
  </si>
  <si>
    <t>290-41430-2400.7-10-100.5</t>
  </si>
  <si>
    <t>Promote Electronic Payments - Supplies &amp; Printing</t>
  </si>
  <si>
    <t>290-41430-2410.7-10-100.1</t>
  </si>
  <si>
    <t>Postage - General</t>
  </si>
  <si>
    <t>290-41430-2410.7-10-100.2</t>
  </si>
  <si>
    <t>Postage - Tax Notices</t>
  </si>
  <si>
    <t>290-41430-2410.7-10-100.3</t>
  </si>
  <si>
    <t>Electronic Tax Notification - Postage</t>
  </si>
  <si>
    <t>290-41430-2410.7-10-100.4</t>
  </si>
  <si>
    <t>Promote Electronic Payments - Postage</t>
  </si>
  <si>
    <t>290-41430-2410.7-10-100.5</t>
  </si>
  <si>
    <t>Mailing Services</t>
  </si>
  <si>
    <t>290-41430-2410.7-10-100.6</t>
  </si>
  <si>
    <t>Additional Request - Postage Increase</t>
  </si>
  <si>
    <t>290-41430-2490.7-10-100.1</t>
  </si>
  <si>
    <t>Ach Fee For Tax Payments</t>
  </si>
  <si>
    <t>290-41430-2490.7-10-100.2</t>
  </si>
  <si>
    <t>IVR Phone Fees</t>
  </si>
  <si>
    <t>290-41430-2490.7-10-100.3</t>
  </si>
  <si>
    <t>Additional Request - ACH Fee Free Option for Tax Payments</t>
  </si>
  <si>
    <t>290-41430-2500.7-10-100.1</t>
  </si>
  <si>
    <t>290-41430-2500.7-10-100.2</t>
  </si>
  <si>
    <t>Credit Card Equipment</t>
  </si>
  <si>
    <t>290-41430-3050.7-10-100.1</t>
  </si>
  <si>
    <t>Canon Advc5030 #Gng53691 Maintenance</t>
  </si>
  <si>
    <t>290-41430-3050.7-10-100.2</t>
  </si>
  <si>
    <t>Canon C5760I #3Ac03773 Maintenance</t>
  </si>
  <si>
    <t>290-41430-3100.7-10-100.1</t>
  </si>
  <si>
    <t>Tax Notice Mailing Services</t>
  </si>
  <si>
    <t>290-41430-3300.7-10-100.1</t>
  </si>
  <si>
    <t>Treasurer Local Training</t>
  </si>
  <si>
    <t>290-41430-3400.7-10-100.1</t>
  </si>
  <si>
    <t>Elected Treasurer Travel</t>
  </si>
  <si>
    <t>290-41430-3400.7-10-100.2</t>
  </si>
  <si>
    <t>290-41430-4800.7-10-100.1</t>
  </si>
  <si>
    <t>290-41430-4800.7-10-100.2</t>
  </si>
  <si>
    <t>290-41430-4800.7-10-100.3</t>
  </si>
  <si>
    <t>290-41430-4800.7-10-100.4</t>
  </si>
  <si>
    <t>290-41430-4800.7-10-100.5</t>
  </si>
  <si>
    <t>Treasurer Year-End Employee Recognition</t>
  </si>
  <si>
    <t>290-41430-5630.7-10-100.1</t>
  </si>
  <si>
    <t>290-41430-5640.7-10-100.1</t>
  </si>
  <si>
    <t>290-41430-5640.7-10-100.2</t>
  </si>
  <si>
    <t>290-41430-5670.7-10-100.1</t>
  </si>
  <si>
    <t>290-41430-5670.7-10-100.2</t>
  </si>
  <si>
    <t>290-41430-5670.7-10-100.3</t>
  </si>
  <si>
    <t>290-41430-5670.7-10-100.4</t>
  </si>
  <si>
    <t>Additional Request - Replace Desktop Monitors</t>
  </si>
  <si>
    <t>290-41430-5680.7-10-100.1</t>
  </si>
  <si>
    <t>290-41430-5680.7-10-100.2</t>
  </si>
  <si>
    <t>290-41430-6200.7-10-100.1</t>
  </si>
  <si>
    <t>290-41430-6200.7-10-100.2</t>
  </si>
  <si>
    <t>290-41440-1100.8-10-100.1</t>
  </si>
  <si>
    <t>41440-Recorder</t>
  </si>
  <si>
    <t>290-41440-1100.8-10-100.3</t>
  </si>
  <si>
    <t>8-10-100-Recorder / Adm</t>
  </si>
  <si>
    <t>290-41440-1110.8-10-100.1</t>
  </si>
  <si>
    <t>290-41440-1300.8-10-100.1</t>
  </si>
  <si>
    <t>290-41440-1310.8-10-100.1</t>
  </si>
  <si>
    <t>290-41440-1420.8-10-100.1</t>
  </si>
  <si>
    <t>290-41440-2100.8-10-100.1</t>
  </si>
  <si>
    <t>290-41440-2310.8-10-100.1</t>
  </si>
  <si>
    <t>290-41440-2310.8-10-100.2</t>
  </si>
  <si>
    <t>Additional Request - Payroll Mileage - Increase from 1,200 to 3650 - Increased staff increased mileage needed</t>
  </si>
  <si>
    <t>290-41440-2400.8-10-100.1</t>
  </si>
  <si>
    <t>290-41440-2400.8-10-100.2</t>
  </si>
  <si>
    <t>^Additional Office Supplies</t>
  </si>
  <si>
    <t>290-41440-2410.8-10-100.1</t>
  </si>
  <si>
    <t>290-41440-2490.8-10-100.1</t>
  </si>
  <si>
    <t>290-41440-2500.8-10-100.1</t>
  </si>
  <si>
    <t>290-41440-2500.8-10-100.2</t>
  </si>
  <si>
    <t>Additional Request - Equipment Supplies and Maintenance - Increase from 2,230 to 3,000 - Increased supplies for increased staff</t>
  </si>
  <si>
    <t>290-41440-3050.8-10-100.1</t>
  </si>
  <si>
    <t>Canon Iradv6075 #Htk10686 Copier Maintenance</t>
  </si>
  <si>
    <t>290-41440-3050.8-10-100.2</t>
  </si>
  <si>
    <t>Canon Ir3530 #Kjg03462 Copier Maintenance</t>
  </si>
  <si>
    <t>290-41440-3050.8-10-100.3</t>
  </si>
  <si>
    <t>KIP 7100 Scanner/Copier Maintenance</t>
  </si>
  <si>
    <t>290-41440-3050.8-10-100.4</t>
  </si>
  <si>
    <t>Additional Request - Contract Maintenance Kip 7100 Scanner/Copier - Increase from 1,920 to 2000 - Increased cleaning due to more scanning</t>
  </si>
  <si>
    <t>290-41440-3300.8-10-100.1</t>
  </si>
  <si>
    <t>Elected Recorder Local Education</t>
  </si>
  <si>
    <t>290-41440-3300.8-10-100.2</t>
  </si>
  <si>
    <t>Deputy Recorder Local Education</t>
  </si>
  <si>
    <t>290-41440-3300.8-10-100.3</t>
  </si>
  <si>
    <t>Staff Local Education</t>
  </si>
  <si>
    <t>290-41440-3300.8-10-100.4</t>
  </si>
  <si>
    <t>CPR Class</t>
  </si>
  <si>
    <t>290-41440-3300.8-10-100.5</t>
  </si>
  <si>
    <t>Additional Request - Local Staff Education - Increase from 2,500 to 3,650</t>
  </si>
  <si>
    <t>290-41440-3300.8-10-100.6</t>
  </si>
  <si>
    <t>Additional Request - Elected Recorder Local Education - Increase from 2,500 to 3,500 - Increased Educational Opportunities</t>
  </si>
  <si>
    <t>290-41440-3300.8-10-100.7</t>
  </si>
  <si>
    <t>Additional Request - Deputy Recorder Local Education - Increase from 2500 - 3,500 - Increased Educational Opportunities</t>
  </si>
  <si>
    <t>290-41440-3300.8-10-100.8</t>
  </si>
  <si>
    <t>Additional Request - Education CPR Class- Increase from 10 to 100 - Cost for class</t>
  </si>
  <si>
    <t>290-41440-3400.8-10-100.1</t>
  </si>
  <si>
    <t>Elected Recorder Travel</t>
  </si>
  <si>
    <t>290-41440-3400.8-10-100.2</t>
  </si>
  <si>
    <t>Deputy Recorder Travel</t>
  </si>
  <si>
    <t>290-41440-3400.8-10-100.3</t>
  </si>
  <si>
    <t>Staff Travel</t>
  </si>
  <si>
    <t>290-41440-3400.8-10-100.4</t>
  </si>
  <si>
    <t>Additional Request - Elected Recorder Travel- Increase from 3,500 to 24,000 - Co-Chair on Pria Local Committee need to represent office</t>
  </si>
  <si>
    <t>290-41440-3400.8-10-100.5</t>
  </si>
  <si>
    <t>Additional Request - Deputy Recorder Travel - Increase from 3,500 to 11,000</t>
  </si>
  <si>
    <t>290-41440-3400.8-10-100.6</t>
  </si>
  <si>
    <t>Additional Request - Staff Travel- Increase from 4,600 to 5,600 - Increased staff increased travel</t>
  </si>
  <si>
    <t>290-41440-4800.8-10-100.1</t>
  </si>
  <si>
    <t>290-41440-4800.8-10-100.2</t>
  </si>
  <si>
    <t>Employee Recognition ($405 Max)</t>
  </si>
  <si>
    <t>290-41440-4800.8-10-100.3</t>
  </si>
  <si>
    <t>290-41440-4800.8-10-100.4</t>
  </si>
  <si>
    <t>290-41440-4800.8-10-100.5</t>
  </si>
  <si>
    <t>Recorder Year-End Employee Recognition</t>
  </si>
  <si>
    <t>290-41440-4800.8-10-100.6</t>
  </si>
  <si>
    <t>Additional Request - Special Department Supplies - Increase from 1,850 to 2,500 - Increased staff needs</t>
  </si>
  <si>
    <t>290-41440-4800.8-10-100.7</t>
  </si>
  <si>
    <t>Additional Request - Special Department Supplies Bottled Water - Increase from 480 to 500 - Increased staff increased usage.</t>
  </si>
  <si>
    <t>290-41440-4800.8-10-100.8</t>
  </si>
  <si>
    <t>Additional Request - Special Department Supplies Retirement Recognition - Increase from 220 to 600 - Possible 3 retirements next year</t>
  </si>
  <si>
    <t>290-41440-4850.8-10-100.2</t>
  </si>
  <si>
    <t>Bmi Software License</t>
  </si>
  <si>
    <t>290-41440-4850.8-10-100.3</t>
  </si>
  <si>
    <t>Sidwell Mapping Program</t>
  </si>
  <si>
    <t>290-41440-4850.8-10-100.4</t>
  </si>
  <si>
    <t>Additional Request - Software Sidwell Mapping Program - Increase 5% from 100,500 to 105,525 - Per Contract</t>
  </si>
  <si>
    <t>290-41440-5630.8-10-100.1</t>
  </si>
  <si>
    <t>290-41440-5640.8-10-100.1</t>
  </si>
  <si>
    <t>290-41440-5640.8-10-100.2</t>
  </si>
  <si>
    <t>290-41440-5670.8-10-100.1</t>
  </si>
  <si>
    <t>290-41440-5670.8-10-100.2</t>
  </si>
  <si>
    <t>290-41440-5670.8-10-100.3</t>
  </si>
  <si>
    <t>Zoom license</t>
  </si>
  <si>
    <t>290-41440-5670.8-10-100.4</t>
  </si>
  <si>
    <t>Capitalization For Desktop In Conf Room</t>
  </si>
  <si>
    <t>290-41440-5680.8-10-100.1</t>
  </si>
  <si>
    <t>290-41440-6200.8-10-100.1</t>
  </si>
  <si>
    <t>290-41440-7420.8-10-100.1</t>
  </si>
  <si>
    <t>Money Drawer And Receipt Printer</t>
  </si>
  <si>
    <t>290-41440-7470.8-10-100.1</t>
  </si>
  <si>
    <t>Color Laser Printer For Andrea Allen</t>
  </si>
  <si>
    <t>290-41460-1100.10-10-100.1</t>
  </si>
  <si>
    <t>41460-Assessor</t>
  </si>
  <si>
    <t>290-41460-1100.10-10-100.2</t>
  </si>
  <si>
    <t>Additional Request - Reclass of four vacant staffing positions</t>
  </si>
  <si>
    <t>290-41460-1100.10-10-100.3</t>
  </si>
  <si>
    <t>10-10-100-Assessor / Adm</t>
  </si>
  <si>
    <t>Additional Request - Reclassification of vacant positions: Valuation Manager</t>
  </si>
  <si>
    <t>290-41460-1100.10-10-100.4</t>
  </si>
  <si>
    <t>Additional Request - Greenbelt Analyst</t>
  </si>
  <si>
    <t>290-41460-1100.10-10-100.5</t>
  </si>
  <si>
    <t>Additional Request - Career Ladder</t>
  </si>
  <si>
    <t>290-41460-1110.10-10-100.1</t>
  </si>
  <si>
    <t>290-41460-1200.10-10-100.1</t>
  </si>
  <si>
    <t>290-41460-1300.10-10-100.1</t>
  </si>
  <si>
    <t>290-41460-1300.10-10-100.3</t>
  </si>
  <si>
    <t>290-41460-1310.10-10-100.1</t>
  </si>
  <si>
    <t>290-41460-1420.10-10-100.1</t>
  </si>
  <si>
    <t>290-41460-2100.10-10-100.1</t>
  </si>
  <si>
    <t>Publications And Media</t>
  </si>
  <si>
    <t>290-41460-2100.10-10-100.2</t>
  </si>
  <si>
    <t>IAAO</t>
  </si>
  <si>
    <t>290-41460-2100.10-10-100.3</t>
  </si>
  <si>
    <t>Utah Assessor's Association</t>
  </si>
  <si>
    <t>290-41460-2100.10-10-100.4</t>
  </si>
  <si>
    <t>MV Reference Data</t>
  </si>
  <si>
    <t>290-41460-2310.10-10-100.1</t>
  </si>
  <si>
    <t>290-41460-2400.10-10-100.1</t>
  </si>
  <si>
    <t>290-41460-2410.10-10-100.1</t>
  </si>
  <si>
    <t>290-41460-2410.10-10-100.2</t>
  </si>
  <si>
    <t>Postage - PP Documents</t>
  </si>
  <si>
    <t>290-41460-2410.10-10-100.3</t>
  </si>
  <si>
    <t>Greenbelt Postage</t>
  </si>
  <si>
    <t>290-41460-2410.10-10-100.4</t>
  </si>
  <si>
    <t>Postage - Primary Residential Exemption Audit</t>
  </si>
  <si>
    <t>290-41460-2500.10-10-100.1</t>
  </si>
  <si>
    <t>290-41460-2800.10-10-100.1</t>
  </si>
  <si>
    <t>290-41460-3050.10-10-100.1</t>
  </si>
  <si>
    <t>Canon IR1023 #TJE21514 Maintenance</t>
  </si>
  <si>
    <t>290-41460-3050.10-10-100.2</t>
  </si>
  <si>
    <t>Sharp AR-M455 #55045129 Maintenance</t>
  </si>
  <si>
    <t>290-41460-3050.10-10-100.3</t>
  </si>
  <si>
    <t>Sharp AR-M565 #65014505 Maintenance</t>
  </si>
  <si>
    <t>290-41460-3050.10-10-100.4</t>
  </si>
  <si>
    <t>Shapr Mx M950 Maintenance</t>
  </si>
  <si>
    <t>290-41460-3100.10-10-100.1</t>
  </si>
  <si>
    <t>State Tax Comm PP Audits</t>
  </si>
  <si>
    <t>290-41460-3100.10-10-100.2</t>
  </si>
  <si>
    <t>Sketch Shape File Maintenance</t>
  </si>
  <si>
    <t>290-41460-3300.10-10-100.1</t>
  </si>
  <si>
    <t>Assessor</t>
  </si>
  <si>
    <t>290-41460-3300.10-10-100.2</t>
  </si>
  <si>
    <t>Deputy Assessor</t>
  </si>
  <si>
    <t>290-41460-3300.10-10-100.3</t>
  </si>
  <si>
    <t>Appraiser Staff</t>
  </si>
  <si>
    <t>290-41460-3300.10-10-100.4</t>
  </si>
  <si>
    <t>Office Staff</t>
  </si>
  <si>
    <t>290-41460-3400.10-10-100.1</t>
  </si>
  <si>
    <t>Elected Assessor Travel</t>
  </si>
  <si>
    <t>290-41460-3400.10-10-100.2</t>
  </si>
  <si>
    <t>Deputy Assessor Travel</t>
  </si>
  <si>
    <t>290-41460-3400.10-10-100.3</t>
  </si>
  <si>
    <t>Assessor Staff</t>
  </si>
  <si>
    <t>290-41460-3400.10-10-100.4</t>
  </si>
  <si>
    <t>Future View (Pictometry)</t>
  </si>
  <si>
    <t>290-41460-4800.10-10-100.1</t>
  </si>
  <si>
    <t>290-41460-4800.10-10-100.2</t>
  </si>
  <si>
    <t>290-41460-4800.10-10-100.3</t>
  </si>
  <si>
    <t>290-41460-4800.10-10-100.4</t>
  </si>
  <si>
    <t>290-41460-4800.10-10-100.5</t>
  </si>
  <si>
    <t>Uniform Shirts</t>
  </si>
  <si>
    <t>290-41460-4800.10-10-100.6</t>
  </si>
  <si>
    <t>290-41460-4800.10-10-100.7</t>
  </si>
  <si>
    <t>290-41460-4800.10-10-100.8</t>
  </si>
  <si>
    <t>Assessor Year-End Employee Recognition</t>
  </si>
  <si>
    <t>290-41460-4800.10-10-100.9</t>
  </si>
  <si>
    <t>Retirement Gift</t>
  </si>
  <si>
    <t>290-41460-4850.10-10-100.1</t>
  </si>
  <si>
    <t>Pictometry</t>
  </si>
  <si>
    <t>290-41460-4850.10-10-100.10</t>
  </si>
  <si>
    <t>Claris File Maker</t>
  </si>
  <si>
    <t>290-41460-4850.10-10-100.11</t>
  </si>
  <si>
    <t>Splashtop Licsenses</t>
  </si>
  <si>
    <t>290-41460-4850.10-10-100.12</t>
  </si>
  <si>
    <t>Additional Request - RFP for Property Characteristic Reviews</t>
  </si>
  <si>
    <t>290-41460-4850.10-10-100.2</t>
  </si>
  <si>
    <t>Snagit</t>
  </si>
  <si>
    <t>290-41460-4850.10-10-100.3</t>
  </si>
  <si>
    <t>Costar</t>
  </si>
  <si>
    <t>290-41460-4850.10-10-100.4</t>
  </si>
  <si>
    <t>Adobe Pro</t>
  </si>
  <si>
    <t>290-41460-4850.10-10-100.5</t>
  </si>
  <si>
    <t>A La Mode</t>
  </si>
  <si>
    <t>290-41460-4850.10-10-100.6</t>
  </si>
  <si>
    <t>Samsung Knox</t>
  </si>
  <si>
    <t>290-41460-4850.10-10-100.7</t>
  </si>
  <si>
    <t>Property Characteristic Review Software</t>
  </si>
  <si>
    <t>290-41460-4850.10-10-100.8</t>
  </si>
  <si>
    <t>Statistical Software Lease</t>
  </si>
  <si>
    <t>290-41460-4850.10-10-100.9</t>
  </si>
  <si>
    <t>Change Detection Software</t>
  </si>
  <si>
    <t>290-41460-5630.10-10-100.1</t>
  </si>
  <si>
    <t>290-41460-5630.10-10-100.2</t>
  </si>
  <si>
    <t>Electrical Outlet For Donated Printer</t>
  </si>
  <si>
    <t>290-41460-5640.10-10-100.1</t>
  </si>
  <si>
    <t>290-41460-5640.10-10-100.2</t>
  </si>
  <si>
    <t>290-41460-5670.10-10-100.1</t>
  </si>
  <si>
    <t>290-41460-5670.10-10-100.2</t>
  </si>
  <si>
    <t>290-41460-5670.10-10-100.3</t>
  </si>
  <si>
    <t>290-41460-5670.10-10-100.4</t>
  </si>
  <si>
    <t>^New Assessment Tech Computer</t>
  </si>
  <si>
    <t>290-41460-5670.10-10-100.5</t>
  </si>
  <si>
    <t>Replacement Tablet Pc</t>
  </si>
  <si>
    <t>290-41460-5670.10-10-100.6</t>
  </si>
  <si>
    <t>Hardware For Change Detection</t>
  </si>
  <si>
    <t>290-41460-5680.10-10-100.1</t>
  </si>
  <si>
    <t>290-41460-5680.10-10-100.2</t>
  </si>
  <si>
    <t>290-41460-6200.10-10-100.1</t>
  </si>
  <si>
    <t>290-41460-6200.10-10-100.2</t>
  </si>
  <si>
    <t>Employee Background Check</t>
  </si>
  <si>
    <t>290-41460-7420.10-10-100.1</t>
  </si>
  <si>
    <t>290-41460-7420.10-10-100.3</t>
  </si>
  <si>
    <t>E7500I Lasers</t>
  </si>
  <si>
    <t>290-41460-7420.10-10-100.4</t>
  </si>
  <si>
    <t>Cameras For Appraisers</t>
  </si>
  <si>
    <t>290-41500-9200.2-10-100.1</t>
  </si>
  <si>
    <t>290-41510-1320.2-11-100.1</t>
  </si>
  <si>
    <t>41510-Non-Departmental</t>
  </si>
  <si>
    <t>290-41510-2410.2-11-100.1</t>
  </si>
  <si>
    <t>MV Postage - Treasurer</t>
  </si>
  <si>
    <t>290-41510-3100.2-11-100.1</t>
  </si>
  <si>
    <t>MV Fee In Lieu - Treasurer</t>
  </si>
  <si>
    <t>290-41510-3100.2-11-100.3</t>
  </si>
  <si>
    <t>290-41510-3100.2-11-100.4</t>
  </si>
  <si>
    <t>290-41510-4800.2-11-100.1</t>
  </si>
  <si>
    <t>MV Registration Forms - Treasurer</t>
  </si>
  <si>
    <t>290-41510-5680.2-11-100.1</t>
  </si>
  <si>
    <t>290-41510-9200.2-11-100.1</t>
  </si>
  <si>
    <t>290-41510-9200.2-11-100.2</t>
  </si>
  <si>
    <t>290-41510-9200.8-10-100.1</t>
  </si>
  <si>
    <t>290-41510-9500.2-11-100.1</t>
  </si>
  <si>
    <t>State Treasurer - Multicounty A&amp;C Levy</t>
  </si>
  <si>
    <t>390-31200-1000.39-10-100.1</t>
  </si>
  <si>
    <t>39-10-100 - GO Bond Debt Serv / Adm</t>
  </si>
  <si>
    <t>390-31220-1000.39-10-100.1</t>
  </si>
  <si>
    <t>390-47120-9100.39-10-100.1</t>
  </si>
  <si>
    <t>47120-General Obligation Debt</t>
  </si>
  <si>
    <t>391&lt;&gt;XFER To Revenue Debt Service</t>
  </si>
  <si>
    <t>391-33100-0.39-11-100.1</t>
  </si>
  <si>
    <t>39-11-100 - Revenue Bond Debt Serv / Adm</t>
  </si>
  <si>
    <t>Energy - QECB 2010</t>
  </si>
  <si>
    <t>391-33104-0.39-11-100.1</t>
  </si>
  <si>
    <t>391-36101-0.39-11-100.2</t>
  </si>
  <si>
    <t>2010 QECBS - IRS Interest Due To Delayed Subsidy</t>
  </si>
  <si>
    <t>391-38100-0.39-11-100.1</t>
  </si>
  <si>
    <t>391-38100-0.39-11-100.10</t>
  </si>
  <si>
    <t>247&lt;&gt;XFER From Transportation Sales Tax (Series 2016)</t>
  </si>
  <si>
    <t>391-38100-0.39-11-100.2</t>
  </si>
  <si>
    <t>247&lt;&gt;XFER From Transportation Sales Tax (Series 2021)</t>
  </si>
  <si>
    <t>391-38100-0.39-11-100.3</t>
  </si>
  <si>
    <t>391-38100-0.39-11-100.4</t>
  </si>
  <si>
    <t>247&lt;&gt;XFER From Transportation Sales Tax (Series 2019)</t>
  </si>
  <si>
    <t>391-38100-0.39-11-100.5</t>
  </si>
  <si>
    <t>247&lt;&gt;XFER From Registration Fee (Series 2019)</t>
  </si>
  <si>
    <t>391-38100-0.39-11-100.6</t>
  </si>
  <si>
    <t>280&lt;&gt;XFER From TRT Tax (Series 2020 Convention Center)</t>
  </si>
  <si>
    <t>391-38100-0.39-11-100.7</t>
  </si>
  <si>
    <t>281&lt;&gt;XFER From TRCC Tax (Series 2013 Thanksgiving Point)</t>
  </si>
  <si>
    <t>391-38100-0.39-11-100.8</t>
  </si>
  <si>
    <t>281&lt;&gt;XFER From TRCC Tax (Series 2020 Convention Center)</t>
  </si>
  <si>
    <t>391-38100-0.39-11-100.9</t>
  </si>
  <si>
    <t>630&lt;&gt;XFER From Bldg Maint (2010 QECB)</t>
  </si>
  <si>
    <t>391-47121-3100.39-11-100.1</t>
  </si>
  <si>
    <t>47121-Revenue Bond Debt</t>
  </si>
  <si>
    <t>2010 QECB Arbitrage Compliance</t>
  </si>
  <si>
    <t>391-47121-3100.39-11-100.4</t>
  </si>
  <si>
    <t>2016 Subordinated Uta Bond</t>
  </si>
  <si>
    <t>391-47121-3100.39-11-100.5</t>
  </si>
  <si>
    <t>2019 Transportation Arbitrage Compliance</t>
  </si>
  <si>
    <t>391-47121-8100.39-11-100.1</t>
  </si>
  <si>
    <t>8100-Bond Payments - Principal</t>
  </si>
  <si>
    <t>2010 QECB Prin Due Feb 1</t>
  </si>
  <si>
    <t>391-47121-8100.39-11-100.2</t>
  </si>
  <si>
    <t>391-47121-8100.39-11-100.3</t>
  </si>
  <si>
    <t>2013 Thanksgiving Point Due Dec 1</t>
  </si>
  <si>
    <t>391-47121-8100.39-11-100.4</t>
  </si>
  <si>
    <t>2016 Transportation Prin Due Nov 1</t>
  </si>
  <si>
    <t>391-47121-8100.39-11-100.5</t>
  </si>
  <si>
    <t>2019 Transportation Prin Due Dec 1</t>
  </si>
  <si>
    <t>391-47121-8100.39-11-100.6</t>
  </si>
  <si>
    <t>2019 Vehicle Reg Prin Due Dec 1</t>
  </si>
  <si>
    <t>391-47121-8100.39-11-100.7</t>
  </si>
  <si>
    <t>2020 Convention Center Prin Due Dec 1</t>
  </si>
  <si>
    <t>391-47121-8100.39-11-100.9</t>
  </si>
  <si>
    <t>2021 Sales Tax Refunding Due Dec 1</t>
  </si>
  <si>
    <t>391-47121-8200.39-11-100.1</t>
  </si>
  <si>
    <t>8200-Bond Payments - Interest</t>
  </si>
  <si>
    <t>2010 QECB Energy Int Due Feb 1</t>
  </si>
  <si>
    <t>391-47121-8200.39-11-100.10</t>
  </si>
  <si>
    <t>2019 Transportation Int Due Dec 1</t>
  </si>
  <si>
    <t>391-47121-8200.39-11-100.11</t>
  </si>
  <si>
    <t>2019 Vehicle Reg Int Due Jun 1</t>
  </si>
  <si>
    <t>391-47121-8200.39-11-100.12</t>
  </si>
  <si>
    <t>2019 Vehicle Reg Int Due Dec 1</t>
  </si>
  <si>
    <t>391-47121-8200.39-11-100.13</t>
  </si>
  <si>
    <t>2020 Convention Center Int Due Jun 1</t>
  </si>
  <si>
    <t>391-47121-8200.39-11-100.14</t>
  </si>
  <si>
    <t>2020 Convention Center Int Due Dec 1</t>
  </si>
  <si>
    <t>391-47121-8200.39-11-100.15</t>
  </si>
  <si>
    <t>2014 Refunding Int Due May 1</t>
  </si>
  <si>
    <t>391-47121-8200.39-11-100.16</t>
  </si>
  <si>
    <t>2014 Refunding Int Due Nov 1</t>
  </si>
  <si>
    <t>391-47121-8200.39-11-100.17</t>
  </si>
  <si>
    <t>391-47121-8200.39-11-100.18</t>
  </si>
  <si>
    <t>391-47121-8200.39-11-100.19</t>
  </si>
  <si>
    <t>2021 Sales Tax Refunding Due Jun 1</t>
  </si>
  <si>
    <t>391-47121-8200.39-11-100.2</t>
  </si>
  <si>
    <t>2010 QECB Energy Int Due Aug 1</t>
  </si>
  <si>
    <t>391-47121-8200.39-11-100.20</t>
  </si>
  <si>
    <t>391-47121-8200.39-11-100.3</t>
  </si>
  <si>
    <t>391-47121-8200.39-11-100.4</t>
  </si>
  <si>
    <t>391-47121-8200.39-11-100.5</t>
  </si>
  <si>
    <t>2013 Thanksgiving Pt Int Due Jun 1</t>
  </si>
  <si>
    <t>391-47121-8200.39-11-100.6</t>
  </si>
  <si>
    <t>2013 Thanksgiving Pt Int Due Dec 1</t>
  </si>
  <si>
    <t>391-47121-8200.39-11-100.7</t>
  </si>
  <si>
    <t>2016 Transportation Int Due May 1</t>
  </si>
  <si>
    <t>391-47121-8200.39-11-100.8</t>
  </si>
  <si>
    <t>2016 Transportation Int Due Nov 1</t>
  </si>
  <si>
    <t>391-47121-8200.39-11-100.9</t>
  </si>
  <si>
    <t>2019 Transportation Int Due Jun 1</t>
  </si>
  <si>
    <t>391-47121-8300.39-11-100.1</t>
  </si>
  <si>
    <t>8300-Fiscal Agent Fees</t>
  </si>
  <si>
    <t>2010 QECB Fiscal Agent Fees (Energy)</t>
  </si>
  <si>
    <t>391-47121-8300.39-11-100.3</t>
  </si>
  <si>
    <t>2013 Thanksgiving Point Fiscal Agent Fees</t>
  </si>
  <si>
    <t>391-47121-8300.39-11-100.4</t>
  </si>
  <si>
    <t>2016 Transportation Fiscal Agent Fees</t>
  </si>
  <si>
    <t>391-47121-8300.39-11-100.5</t>
  </si>
  <si>
    <t>2019 Series Fiscal Agent Fees (Transportation Sales Tax)</t>
  </si>
  <si>
    <t>391-47121-8300.39-11-100.6</t>
  </si>
  <si>
    <t>2019 Series Fiscal Agent Fees (Registration Fee)</t>
  </si>
  <si>
    <t>391-47121-8300.39-11-100.7</t>
  </si>
  <si>
    <t>2020 Series Fiscal Agent Fees (Convention Center)</t>
  </si>
  <si>
    <t>391-47121-8300.39-11-100.8</t>
  </si>
  <si>
    <t>2021 UTA Fiscal Agent Fee</t>
  </si>
  <si>
    <t>400-36101-0.40-10-100.1</t>
  </si>
  <si>
    <t>40-10-100 - Capital Projects</t>
  </si>
  <si>
    <t>400-38100-0.40-10-100.1</t>
  </si>
  <si>
    <t>400-38900-0.40-10-100.1</t>
  </si>
  <si>
    <t>Funding Fund Bal 400</t>
  </si>
  <si>
    <t>400-44700-3100.40-10-108.3</t>
  </si>
  <si>
    <t>44700-Capital Projects</t>
  </si>
  <si>
    <t>40-10-108 - Cap Proj / TRCC Convention Ctr</t>
  </si>
  <si>
    <t>400-44700-3100.40-10-108.4</t>
  </si>
  <si>
    <t>400-44700-3100.40-10-108.5</t>
  </si>
  <si>
    <t>400-44700-3100.40-10-108.6</t>
  </si>
  <si>
    <t>400-44700-5680.40-10-100.1</t>
  </si>
  <si>
    <t>400-44700-7011.40-10-100.1</t>
  </si>
  <si>
    <t>7011-Future Projects (Restricted)</t>
  </si>
  <si>
    <t>(Restricted) Future Projects</t>
  </si>
  <si>
    <t>400-44700-7017.40-10-100.1</t>
  </si>
  <si>
    <t>7017-Other Capital Projects</t>
  </si>
  <si>
    <t>North County Building Rezoning</t>
  </si>
  <si>
    <t>400-44700-7410.40-10-100.1</t>
  </si>
  <si>
    <t>Boilers - Security Center</t>
  </si>
  <si>
    <t>610-34461-0.61-10-100.1</t>
  </si>
  <si>
    <t>34461-Outside Other Charges</t>
  </si>
  <si>
    <t>61-10-100 - Motor Pool / Adm</t>
  </si>
  <si>
    <t>Fees For Service From Outside Sources</t>
  </si>
  <si>
    <t>610-36101-0.61-10-100.1</t>
  </si>
  <si>
    <t>610-36401-0.61-10-100.1</t>
  </si>
  <si>
    <t>610-36402-0.61-10-100.1</t>
  </si>
  <si>
    <t>610-36900-0.61-10-100.1</t>
  </si>
  <si>
    <t>36900-Sundry Revenue</t>
  </si>
  <si>
    <t>Sundry Revenue</t>
  </si>
  <si>
    <t>610-36901-0.61-10-100.1</t>
  </si>
  <si>
    <t>610-38706-0.61-10-100.1</t>
  </si>
  <si>
    <t>38706-Outside Donations - Motor Pool</t>
  </si>
  <si>
    <t>Outside Donations</t>
  </si>
  <si>
    <t>610-38900-0.61-10-100.1</t>
  </si>
  <si>
    <t>Funding - Beginning Cash (Capital)</t>
  </si>
  <si>
    <t>610-39561-1000.61-10-100.1</t>
  </si>
  <si>
    <t>39561-Intragov - Motor Pool Leases</t>
  </si>
  <si>
    <t>Intragov - Vehicle/Equip Leases</t>
  </si>
  <si>
    <t>610-39561-1000.61-10-100.2</t>
  </si>
  <si>
    <t>Intragov - Carryforward (BME PO #2021-4559)</t>
  </si>
  <si>
    <t>610-39561-1000.61-10-100.3</t>
  </si>
  <si>
    <t>Intragov - Carryforward (Fire Wildcat #701699 $21,890.88)</t>
  </si>
  <si>
    <t>610-39561-1000.61-10-100.4</t>
  </si>
  <si>
    <t>Intragov - Carryforward (Telecomm #1503  $44,000 PO# 2021-3248)</t>
  </si>
  <si>
    <t>610-39561-2000.61-10-100.1</t>
  </si>
  <si>
    <t>Intragov - Fuel / Rentals</t>
  </si>
  <si>
    <t>610-39561-3000.61-10-100.1</t>
  </si>
  <si>
    <t>Intragov - Additional Equipment</t>
  </si>
  <si>
    <t>610-44610-1100.61-10-100.1</t>
  </si>
  <si>
    <t>44610-Motor Pool (Operations)</t>
  </si>
  <si>
    <t>610-44610-1100.61-10-100.2</t>
  </si>
  <si>
    <t>610-44610-1110.61-10-100.1</t>
  </si>
  <si>
    <t>610-44610-1300.61-10-100.1</t>
  </si>
  <si>
    <t>610-44610-1300.61-10-100.2</t>
  </si>
  <si>
    <t>610-44610-1310.61-10-100.1</t>
  </si>
  <si>
    <t>Retired Employee Ins Benefit</t>
  </si>
  <si>
    <t>610-44610-1311.61-10-100.1</t>
  </si>
  <si>
    <t>1311-GASB 68 Pension Expense</t>
  </si>
  <si>
    <t>GASB 68 Pension Expense</t>
  </si>
  <si>
    <t>610-44610-1312.61-10-100.1</t>
  </si>
  <si>
    <t>1312-GASB 68 Benefit Expense</t>
  </si>
  <si>
    <t>GASB 68 Benefit Expense</t>
  </si>
  <si>
    <t>610-44610-1410.61-10-100.1</t>
  </si>
  <si>
    <t>610-44610-1420.61-10-100.1</t>
  </si>
  <si>
    <t>610-44610-1500.61-10-100.1</t>
  </si>
  <si>
    <t>Jail Industries Employees</t>
  </si>
  <si>
    <t>610-44610-2100.61-10-100.1</t>
  </si>
  <si>
    <t>610-44610-2100.61-10-100.2</t>
  </si>
  <si>
    <t>APWA Membership</t>
  </si>
  <si>
    <t>610-44610-2200.61-10-100.1</t>
  </si>
  <si>
    <t>610-44610-2310.61-10-100.1</t>
  </si>
  <si>
    <t>610-44610-2310.61-10-100.2</t>
  </si>
  <si>
    <t>Parking</t>
  </si>
  <si>
    <t>610-44610-2400.61-10-100.1</t>
  </si>
  <si>
    <t>610-44610-2410.61-10-100.1</t>
  </si>
  <si>
    <t>610-44610-2500.61-10-100.1</t>
  </si>
  <si>
    <t>Vehicle Equip Supplies &amp; Maint</t>
  </si>
  <si>
    <t>610-44610-2500.61-10-100.2</t>
  </si>
  <si>
    <t>Gasoline / Oil / Antifreeze</t>
  </si>
  <si>
    <t>610-44610-2500.61-10-100.3</t>
  </si>
  <si>
    <t>Shop/Office Equip Supplies &amp; Maint</t>
  </si>
  <si>
    <t>610-44610-2500.61-10-100.4</t>
  </si>
  <si>
    <t>Vehicle Accident Deductible</t>
  </si>
  <si>
    <t>610-44610-2500.61-10-100.5</t>
  </si>
  <si>
    <t>Equipment For New Vehicles ($201,700 in 74 accounts)</t>
  </si>
  <si>
    <t>610-44610-2500.61-10-100.6</t>
  </si>
  <si>
    <t>Car Washes</t>
  </si>
  <si>
    <t>610-44610-2500.61-10-100.7</t>
  </si>
  <si>
    <t>Outside Oil Changes</t>
  </si>
  <si>
    <t>610-44610-2800.61-10-100.1</t>
  </si>
  <si>
    <t>610-44610-2800.61-10-100.2</t>
  </si>
  <si>
    <t>610-44610-3050.61-10-100.1</t>
  </si>
  <si>
    <t>Les Olson Printer &amp; Copier Maintenance</t>
  </si>
  <si>
    <t>610-44610-3100.61-10-100.1</t>
  </si>
  <si>
    <t>Fuel Tank Testing</t>
  </si>
  <si>
    <t>610-44610-3100.61-10-100.2</t>
  </si>
  <si>
    <t>Wastewater Testing</t>
  </si>
  <si>
    <t>610-44610-3100.61-10-100.3</t>
  </si>
  <si>
    <t>CDL Physicals</t>
  </si>
  <si>
    <t>610-44610-3300.61-10-100.1</t>
  </si>
  <si>
    <t>Technician/Mechanic Local Training</t>
  </si>
  <si>
    <t>610-44610-3300.61-10-100.2</t>
  </si>
  <si>
    <t>Mack Training</t>
  </si>
  <si>
    <t>610-44610-3400.61-10-100.1</t>
  </si>
  <si>
    <t>Fire Pump And Accessory Training</t>
  </si>
  <si>
    <t>610-44610-4800.61-10-100.1</t>
  </si>
  <si>
    <t>610-44610-4800.61-10-100.2</t>
  </si>
  <si>
    <t>610-44610-4800.61-10-100.3</t>
  </si>
  <si>
    <t>610-44610-4800.61-10-100.4</t>
  </si>
  <si>
    <t>Misc Hand Tool Replacements</t>
  </si>
  <si>
    <t>610-44610-4800.61-10-100.5</t>
  </si>
  <si>
    <t>Fuel Tank Licensing</t>
  </si>
  <si>
    <t>610-44610-4800.61-10-100.6</t>
  </si>
  <si>
    <t>Fire Extinguishers</t>
  </si>
  <si>
    <t>610-44610-4850.61-10-100.1</t>
  </si>
  <si>
    <t>GM TIS2Web (GM Annual) internet updates</t>
  </si>
  <si>
    <t>610-44610-4850.61-10-100.10</t>
  </si>
  <si>
    <t>Bendix Diagnostic Software</t>
  </si>
  <si>
    <t>610-44610-4850.61-10-100.11</t>
  </si>
  <si>
    <t>NATSF Key Programming</t>
  </si>
  <si>
    <t>610-44610-4850.61-10-100.12</t>
  </si>
  <si>
    <t>Mitchell Ondemand</t>
  </si>
  <si>
    <t>610-44610-4850.61-10-100.13</t>
  </si>
  <si>
    <t>Forscan Subscription</t>
  </si>
  <si>
    <t>610-44610-4850.61-10-100.14</t>
  </si>
  <si>
    <t>Tire Pressure Monitor Update</t>
  </si>
  <si>
    <t>610-44610-4850.61-10-100.15</t>
  </si>
  <si>
    <t>Software Downloads for GM Vehicle updates</t>
  </si>
  <si>
    <t>610-44610-4850.61-10-100.2</t>
  </si>
  <si>
    <t>Gm Tis2Web (Gm Annual) Gds License</t>
  </si>
  <si>
    <t>610-44610-4850.61-10-100.3</t>
  </si>
  <si>
    <t>WI Tech Software Update</t>
  </si>
  <si>
    <t>610-44610-4850.61-10-100.4</t>
  </si>
  <si>
    <t>Vcm (Ford Annual)</t>
  </si>
  <si>
    <t>610-44610-4850.61-10-100.5</t>
  </si>
  <si>
    <t>Identifix Annual Usage</t>
  </si>
  <si>
    <t>610-44610-4850.61-10-100.6</t>
  </si>
  <si>
    <t>Mack Techtool Software</t>
  </si>
  <si>
    <t>610-44610-4850.61-10-100.7</t>
  </si>
  <si>
    <t>Pc Carbook</t>
  </si>
  <si>
    <t>610-44610-4850.61-10-100.8</t>
  </si>
  <si>
    <t>610-44610-4850.61-10-100.9</t>
  </si>
  <si>
    <t>Allison Doc Transmission</t>
  </si>
  <si>
    <t>610-44610-5100.61-10-100.1</t>
  </si>
  <si>
    <t>Fleet Insurance</t>
  </si>
  <si>
    <t>610-44610-5100.61-10-100.2</t>
  </si>
  <si>
    <t>Fleet Add-On Insurance</t>
  </si>
  <si>
    <t>610-44610-5630.61-10-100.1</t>
  </si>
  <si>
    <t>610-44610-5640.61-10-100.1</t>
  </si>
  <si>
    <t>610-44610-5640.61-10-100.2</t>
  </si>
  <si>
    <t>610-44610-5650.61-10-100.1</t>
  </si>
  <si>
    <t>610-44610-5670.61-10-100.1</t>
  </si>
  <si>
    <t>610-44610-5670.61-10-100.2</t>
  </si>
  <si>
    <t>610-44610-5680.61-10-100.1</t>
  </si>
  <si>
    <t>610-44610-6200.61-10-100.1</t>
  </si>
  <si>
    <t>610-44610-6200.61-10-100.2</t>
  </si>
  <si>
    <t>Towing Charges</t>
  </si>
  <si>
    <t>610-44610-6200.61-10-100.3</t>
  </si>
  <si>
    <t>Certify Bucket Trucks</t>
  </si>
  <si>
    <t>610-44610-6200.61-10-100.4</t>
  </si>
  <si>
    <t>610-44610-6200.61-10-100.5</t>
  </si>
  <si>
    <t>Tire Disposal / Used Oil Recycling</t>
  </si>
  <si>
    <t>610-44610-6200.61-10-100.6</t>
  </si>
  <si>
    <t>Window Tinting</t>
  </si>
  <si>
    <t>610-44610-7410.61-10-100.1</t>
  </si>
  <si>
    <t>Quincy Air Compressor #10159</t>
  </si>
  <si>
    <t>610-44610-7420.61-10-100.1</t>
  </si>
  <si>
    <t>Camera Systems (17)</t>
  </si>
  <si>
    <t>610-44610-7420.61-10-100.10</t>
  </si>
  <si>
    <t>Bed Sliders/Bed Covers (28)</t>
  </si>
  <si>
    <t>610-44610-7420.61-10-100.11</t>
  </si>
  <si>
    <t>Truck Tool Boxes (2)</t>
  </si>
  <si>
    <t>610-44610-7420.61-10-100.2</t>
  </si>
  <si>
    <t>Radar systems (17)</t>
  </si>
  <si>
    <t>610-44610-7420.61-10-100.3</t>
  </si>
  <si>
    <t>K9 Partition/Cages</t>
  </si>
  <si>
    <t>610-44610-7420.61-10-100.4</t>
  </si>
  <si>
    <t>Fuel Transfer Tank</t>
  </si>
  <si>
    <t>610-44610-7420.61-10-100.5</t>
  </si>
  <si>
    <t>Camper Shells/Covers (13)</t>
  </si>
  <si>
    <t>610-44610-7420.61-10-100.6</t>
  </si>
  <si>
    <t>1" Air Impact Wrench</t>
  </si>
  <si>
    <t>610-44610-7420.61-10-100.7</t>
  </si>
  <si>
    <t>Charge Air Leak Test Kit</t>
  </si>
  <si>
    <t>610-44610-7420.61-10-100.8</t>
  </si>
  <si>
    <t>Metal Box Break</t>
  </si>
  <si>
    <t>610-44610-7420.61-10-100.9</t>
  </si>
  <si>
    <t>Secondary Containment Pallet (SF Site)</t>
  </si>
  <si>
    <t>610-44610-7440.61-10-100.1</t>
  </si>
  <si>
    <t>7440-Capital - Vehicle Purchases</t>
  </si>
  <si>
    <t>Wildland Fire #702021</t>
  </si>
  <si>
    <t>610-44610-7440.61-10-100.10</t>
  </si>
  <si>
    <t>Roads #701890</t>
  </si>
  <si>
    <t>610-44610-7440.61-10-100.11</t>
  </si>
  <si>
    <t>Roads #702022</t>
  </si>
  <si>
    <t>610-44610-7440.61-10-100.12</t>
  </si>
  <si>
    <t>Surveyor #701879</t>
  </si>
  <si>
    <t>610-44610-7440.61-10-100.13</t>
  </si>
  <si>
    <t>Weeds #701574</t>
  </si>
  <si>
    <t>610-44610-7440.61-10-100.14</t>
  </si>
  <si>
    <t>ACO #702132</t>
  </si>
  <si>
    <t>610-44610-7440.61-10-100.15</t>
  </si>
  <si>
    <t>ACO #702133</t>
  </si>
  <si>
    <t>610-44610-7440.61-10-100.16</t>
  </si>
  <si>
    <t>SO Admin #702060</t>
  </si>
  <si>
    <t>610-44610-7440.61-10-100.17</t>
  </si>
  <si>
    <t>SO Admin #702082</t>
  </si>
  <si>
    <t>610-44610-7440.61-10-100.18</t>
  </si>
  <si>
    <t>SO Admin #702089</t>
  </si>
  <si>
    <t>610-44610-7440.61-10-100.19</t>
  </si>
  <si>
    <t>SO Adm Support #702071</t>
  </si>
  <si>
    <t>610-44610-7440.61-10-100.2</t>
  </si>
  <si>
    <t>Jail GPS #701904</t>
  </si>
  <si>
    <t>610-44610-7440.61-10-100.20</t>
  </si>
  <si>
    <t>SO Adm Support #702105</t>
  </si>
  <si>
    <t>610-44610-7440.61-10-100.21</t>
  </si>
  <si>
    <t>Sex Crimes #702075</t>
  </si>
  <si>
    <t>610-44610-7440.61-10-100.22</t>
  </si>
  <si>
    <t>Sex Crimes #702078</t>
  </si>
  <si>
    <t>610-44610-7440.61-10-100.23</t>
  </si>
  <si>
    <t>Sex Crimes #702079</t>
  </si>
  <si>
    <t>610-44610-7440.61-10-100.24</t>
  </si>
  <si>
    <t>Detectives #701850</t>
  </si>
  <si>
    <t>610-44610-7440.61-10-100.25</t>
  </si>
  <si>
    <t>Detectives #702050</t>
  </si>
  <si>
    <t>610-44610-7440.61-10-100.26</t>
  </si>
  <si>
    <t>Detectives #702070</t>
  </si>
  <si>
    <t>610-44610-7440.61-10-100.27</t>
  </si>
  <si>
    <t>27</t>
  </si>
  <si>
    <t>Detectives #702088</t>
  </si>
  <si>
    <t>610-44610-7440.61-10-100.28</t>
  </si>
  <si>
    <t>28</t>
  </si>
  <si>
    <t>Detectives #702113</t>
  </si>
  <si>
    <t>610-44610-7440.61-10-100.29</t>
  </si>
  <si>
    <t>Detectives #702126</t>
  </si>
  <si>
    <t>610-44610-7440.61-10-100.3</t>
  </si>
  <si>
    <t>Jail GPS #701905</t>
  </si>
  <si>
    <t>610-44610-7440.61-10-100.30</t>
  </si>
  <si>
    <t>30</t>
  </si>
  <si>
    <t>EMS #701830</t>
  </si>
  <si>
    <t>610-44610-7440.61-10-100.31</t>
  </si>
  <si>
    <t>EMS #701882</t>
  </si>
  <si>
    <t>610-44610-7440.61-10-100.32</t>
  </si>
  <si>
    <t>EMS #702072</t>
  </si>
  <si>
    <t>610-44610-7440.61-10-100.33</t>
  </si>
  <si>
    <t>Judicial #701860</t>
  </si>
  <si>
    <t>610-44610-7440.61-10-100.34</t>
  </si>
  <si>
    <t>34</t>
  </si>
  <si>
    <t>Judicial #701906</t>
  </si>
  <si>
    <t>610-44610-7440.61-10-100.35</t>
  </si>
  <si>
    <t>35</t>
  </si>
  <si>
    <t>Judicial #701938</t>
  </si>
  <si>
    <t>610-44610-7440.61-10-100.36</t>
  </si>
  <si>
    <t>36</t>
  </si>
  <si>
    <t>Judicial #702083</t>
  </si>
  <si>
    <t>610-44610-7440.61-10-100.37</t>
  </si>
  <si>
    <t>37</t>
  </si>
  <si>
    <t>Judicial #702084</t>
  </si>
  <si>
    <t>610-44610-7440.61-10-100.38</t>
  </si>
  <si>
    <t>38</t>
  </si>
  <si>
    <t>Judicial #702085</t>
  </si>
  <si>
    <t>610-44610-7440.61-10-100.39</t>
  </si>
  <si>
    <t>39</t>
  </si>
  <si>
    <t>Judicial #702124</t>
  </si>
  <si>
    <t>610-44610-7440.61-10-100.4</t>
  </si>
  <si>
    <t>Jail GPS #701967</t>
  </si>
  <si>
    <t>610-44610-7440.61-10-100.40</t>
  </si>
  <si>
    <t>40</t>
  </si>
  <si>
    <t>Patrol #702063</t>
  </si>
  <si>
    <t>610-44610-7440.61-10-100.41</t>
  </si>
  <si>
    <t>41</t>
  </si>
  <si>
    <t>Patrol #702094</t>
  </si>
  <si>
    <t>610-44610-7440.61-10-100.42</t>
  </si>
  <si>
    <t>42</t>
  </si>
  <si>
    <t>Patrol #702096</t>
  </si>
  <si>
    <t>610-44610-7440.61-10-100.43</t>
  </si>
  <si>
    <t>43</t>
  </si>
  <si>
    <t>Patrol #702100</t>
  </si>
  <si>
    <t>610-44610-7440.61-10-100.44</t>
  </si>
  <si>
    <t>44</t>
  </si>
  <si>
    <t>Patrol #702103</t>
  </si>
  <si>
    <t>610-44610-7440.61-10-100.45</t>
  </si>
  <si>
    <t>45</t>
  </si>
  <si>
    <t>Patrol #702115</t>
  </si>
  <si>
    <t>610-44610-7440.61-10-100.46</t>
  </si>
  <si>
    <t>46</t>
  </si>
  <si>
    <t>Patrol #702119</t>
  </si>
  <si>
    <t>610-44610-7440.61-10-100.47</t>
  </si>
  <si>
    <t>47</t>
  </si>
  <si>
    <t>Patrol #702137</t>
  </si>
  <si>
    <t>610-44610-7440.61-10-100.48</t>
  </si>
  <si>
    <t>48</t>
  </si>
  <si>
    <t>Patrol #702138</t>
  </si>
  <si>
    <t>610-44610-7440.61-10-100.49</t>
  </si>
  <si>
    <t>49</t>
  </si>
  <si>
    <t>Patrol #702139</t>
  </si>
  <si>
    <t>610-44610-7440.61-10-100.5</t>
  </si>
  <si>
    <t>Jail GPS #702107</t>
  </si>
  <si>
    <t>610-44610-7440.61-10-100.50</t>
  </si>
  <si>
    <t>50</t>
  </si>
  <si>
    <t>Patrol EM #701996</t>
  </si>
  <si>
    <t>610-44610-7440.61-10-100.51</t>
  </si>
  <si>
    <t>51</t>
  </si>
  <si>
    <t>Patrol EM #702019</t>
  </si>
  <si>
    <t>610-44610-7440.61-10-100.52</t>
  </si>
  <si>
    <t>52</t>
  </si>
  <si>
    <t>Patrol EM #702028</t>
  </si>
  <si>
    <t>610-44610-7440.61-10-100.53</t>
  </si>
  <si>
    <t>53</t>
  </si>
  <si>
    <t>Patrol Vineyard #701997</t>
  </si>
  <si>
    <t>610-44610-7440.61-10-100.54</t>
  </si>
  <si>
    <t>54</t>
  </si>
  <si>
    <t>Patrol Vineyard #701998</t>
  </si>
  <si>
    <t>610-44610-7440.61-10-100.55</t>
  </si>
  <si>
    <t>55</t>
  </si>
  <si>
    <t>Patrol Vineyard #701999</t>
  </si>
  <si>
    <t>610-44610-7440.61-10-100.56</t>
  </si>
  <si>
    <t>56</t>
  </si>
  <si>
    <t>Patrol Vineyard #702000</t>
  </si>
  <si>
    <t>610-44610-7440.61-10-100.57</t>
  </si>
  <si>
    <t>57</t>
  </si>
  <si>
    <t>Patrol Vineyard #702023</t>
  </si>
  <si>
    <t>610-44610-7440.61-10-100.6</t>
  </si>
  <si>
    <t>Jail Support #702051</t>
  </si>
  <si>
    <t>610-44610-7440.61-10-100.7</t>
  </si>
  <si>
    <t>Jail Support #702109</t>
  </si>
  <si>
    <t>610-44610-7440.61-10-100.8</t>
  </si>
  <si>
    <t>Buildings #701571</t>
  </si>
  <si>
    <t>610-44610-7440.61-10-100.9</t>
  </si>
  <si>
    <t>Roads #701790</t>
  </si>
  <si>
    <t>610-44610-7450.61-10-100.1</t>
  </si>
  <si>
    <t>7450-Capital - Heavy Equipment</t>
  </si>
  <si>
    <t>Buildings Polaris Ranger #701580</t>
  </si>
  <si>
    <t>610-44610-7450.61-10-100.10</t>
  </si>
  <si>
    <t>Roads Loader #702271</t>
  </si>
  <si>
    <t>610-44610-7450.61-10-100.11</t>
  </si>
  <si>
    <t>Roads Loader #702272</t>
  </si>
  <si>
    <t>610-44610-7450.61-10-100.12</t>
  </si>
  <si>
    <t>Roads Loader #702273</t>
  </si>
  <si>
    <t>610-44610-7450.61-10-100.13</t>
  </si>
  <si>
    <t>Weeds Massey #702081</t>
  </si>
  <si>
    <t>610-44610-7450.61-10-100.14</t>
  </si>
  <si>
    <t>Roads Mini Ex #702177</t>
  </si>
  <si>
    <t>610-44610-7450.61-10-100.15</t>
  </si>
  <si>
    <t>EMS Boat #701442</t>
  </si>
  <si>
    <t>610-44610-7450.61-10-100.16</t>
  </si>
  <si>
    <t>MP Forklift #701531</t>
  </si>
  <si>
    <t>610-44610-7450.61-10-100.2</t>
  </si>
  <si>
    <t>Parks Crack Sealer #701618</t>
  </si>
  <si>
    <t>610-44610-7450.61-10-100.3</t>
  </si>
  <si>
    <t>Parks Pressure Washer #701786</t>
  </si>
  <si>
    <t>610-44610-7450.61-10-100.4</t>
  </si>
  <si>
    <t>Roads Snowplow #701357</t>
  </si>
  <si>
    <t>610-44610-7450.61-10-100.5</t>
  </si>
  <si>
    <t>Roads Water Truck #701579</t>
  </si>
  <si>
    <t>610-44610-7450.61-10-100.6</t>
  </si>
  <si>
    <t>Roads Backhoe #702069</t>
  </si>
  <si>
    <t>610-44610-7450.61-10-100.7</t>
  </si>
  <si>
    <t>Roads Grader #702091</t>
  </si>
  <si>
    <t>610-44610-7450.61-10-100.8</t>
  </si>
  <si>
    <t>Roads Grader #702092</t>
  </si>
  <si>
    <t>610-44610-7450.61-10-100.9</t>
  </si>
  <si>
    <t>Roads Excavator #702093</t>
  </si>
  <si>
    <t>610-44610-7470.61-10-100.1</t>
  </si>
  <si>
    <t>In Vehicle Printers (10)</t>
  </si>
  <si>
    <t>610-44610-9800.61-10-100.1</t>
  </si>
  <si>
    <t>9800-Depreciation</t>
  </si>
  <si>
    <t>Depreciation</t>
  </si>
  <si>
    <t>610-44611-9200.61-10-100.1</t>
  </si>
  <si>
    <t>44611-Motor Pool (Dept Requests)</t>
  </si>
  <si>
    <t>610-44611-9200.61-10-100.2</t>
  </si>
  <si>
    <t>Dept Requests In 5610</t>
  </si>
  <si>
    <t>610-44611-9200.61-10-100.3</t>
  </si>
  <si>
    <t>Estimate For Vehicles Totaled And Accidents</t>
  </si>
  <si>
    <t>610-44611-9200.61-10-100.4</t>
  </si>
  <si>
    <t>Carryforward Vehicles (BME PO #2021-4559)</t>
  </si>
  <si>
    <t>610-44611-9200.61-10-100.5</t>
  </si>
  <si>
    <t>Carryforward Vehicle (Fire Wildcat #701699 $21,890.88)</t>
  </si>
  <si>
    <t>610-44611-9200.61-10-100.6</t>
  </si>
  <si>
    <t>Estimate For Traded Vehicles</t>
  </si>
  <si>
    <t>610-44611-9200.61-10-100.7</t>
  </si>
  <si>
    <t>Carryforward (Telecomm # 1503 $44,000 PO #2021-3248)</t>
  </si>
  <si>
    <t>610-44611-9200.61-10-100.8</t>
  </si>
  <si>
    <t>GASB68</t>
  </si>
  <si>
    <t>610-44611-9200.61-10-100.9</t>
  </si>
  <si>
    <t>620-34462-1000.62-10-100.1</t>
  </si>
  <si>
    <t>34462-SOJ/Meals Fees</t>
  </si>
  <si>
    <t>62-10-100 - Jail Food Services</t>
  </si>
  <si>
    <t>Other Meals</t>
  </si>
  <si>
    <t>620-34462-2000.62-10-100.1</t>
  </si>
  <si>
    <t>Meals On Wheels Contract</t>
  </si>
  <si>
    <t>620-34462-2000.62-10-100.2</t>
  </si>
  <si>
    <t>62-10-100-Jail Food Services</t>
  </si>
  <si>
    <t>620-36101-0.62-10-100.1</t>
  </si>
  <si>
    <t>620-36500-0.62-10-100.1</t>
  </si>
  <si>
    <t>36500-Pallet Recycling</t>
  </si>
  <si>
    <t>Pallet Recycling</t>
  </si>
  <si>
    <t>620-36901-0.62-10-100.1</t>
  </si>
  <si>
    <t>620-39562-1000.62-10-100.1</t>
  </si>
  <si>
    <t>39562-SOJ/Jail Food Serv</t>
  </si>
  <si>
    <t>Intragov - Jail</t>
  </si>
  <si>
    <t>620-39562-3000.62-10-100.1</t>
  </si>
  <si>
    <t>SOJ/Jail Food Serv (Other)</t>
  </si>
  <si>
    <t>620-42620-1100.62-10-100.1</t>
  </si>
  <si>
    <t>42620-Jail Food Service</t>
  </si>
  <si>
    <t>620-42620-1110.62-10-100.1</t>
  </si>
  <si>
    <t>620-42620-1200.62-10-100.1</t>
  </si>
  <si>
    <t>620-42620-1300.62-10-100.1</t>
  </si>
  <si>
    <t>620-42620-1312.62-10-100.1</t>
  </si>
  <si>
    <t>620-42620-1320.62-10-100.1</t>
  </si>
  <si>
    <t>620-42620-1400.62-10-100.1</t>
  </si>
  <si>
    <t>620-42620-1420.62-10-100.1</t>
  </si>
  <si>
    <t>620-42620-1500.62-10-100.1</t>
  </si>
  <si>
    <t>Inmate Stipends For Laundering Kitchen Linens</t>
  </si>
  <si>
    <t>620-42620-2100.62-10-100.1</t>
  </si>
  <si>
    <t>620-42620-2400.62-10-100.1</t>
  </si>
  <si>
    <t>620-42620-2500.62-10-100.1</t>
  </si>
  <si>
    <t>620-42620-2500.62-10-100.2</t>
  </si>
  <si>
    <t>Mixer Attachments</t>
  </si>
  <si>
    <t>620-42620-2500.62-10-100.3</t>
  </si>
  <si>
    <t>Dough Sheeter Re-Build</t>
  </si>
  <si>
    <t>620-42620-2800.62-10-100.1</t>
  </si>
  <si>
    <t>620-42620-3050.62-10-100.1</t>
  </si>
  <si>
    <t>MFR577dw Printer Maint</t>
  </si>
  <si>
    <t>620-42620-3100.62-10-100.1</t>
  </si>
  <si>
    <t>Dietitian</t>
  </si>
  <si>
    <t>620-42620-3300.62-10-100.1</t>
  </si>
  <si>
    <t>Food Service Manager Local Training</t>
  </si>
  <si>
    <t>620-42620-3300.62-10-100.2</t>
  </si>
  <si>
    <t>Food Service Supervisor Local Training</t>
  </si>
  <si>
    <t>620-42620-3300.62-10-100.3</t>
  </si>
  <si>
    <t>Kitchen Staff Local Training</t>
  </si>
  <si>
    <t>620-42620-3400.62-10-100.1</t>
  </si>
  <si>
    <t>Certified Food Service Manager Travel</t>
  </si>
  <si>
    <t>620-42620-3400.62-10-100.2</t>
  </si>
  <si>
    <t>Certified Food Service Supervisor Travel</t>
  </si>
  <si>
    <t>620-42620-3400.62-10-100.3</t>
  </si>
  <si>
    <t>620-42620-3400.62-10-100.4</t>
  </si>
  <si>
    <t>Cook Travel</t>
  </si>
  <si>
    <t>620-42620-4800.62-10-100.1</t>
  </si>
  <si>
    <t>620-42620-4800.62-10-100.10</t>
  </si>
  <si>
    <t>Inmate Shoes For Food Workers</t>
  </si>
  <si>
    <t>620-42620-4800.62-10-100.11</t>
  </si>
  <si>
    <t>Kitchen Chemicals</t>
  </si>
  <si>
    <t>620-42620-4800.62-10-100.12</t>
  </si>
  <si>
    <t>Disposables</t>
  </si>
  <si>
    <t>620-42620-4800.62-10-100.2</t>
  </si>
  <si>
    <t>Food Expenses</t>
  </si>
  <si>
    <t>620-42620-4800.62-10-100.3</t>
  </si>
  <si>
    <t>Health Department License</t>
  </si>
  <si>
    <t>620-42620-4800.62-10-100.4</t>
  </si>
  <si>
    <t>Food Handler Permits</t>
  </si>
  <si>
    <t>620-42620-4800.62-10-100.5</t>
  </si>
  <si>
    <t>Small Wares</t>
  </si>
  <si>
    <t>620-42620-4800.62-10-100.6</t>
  </si>
  <si>
    <t>620-42620-4800.62-10-100.7</t>
  </si>
  <si>
    <t>Baking Pans</t>
  </si>
  <si>
    <t>620-42620-4800.62-10-100.8</t>
  </si>
  <si>
    <t>Employee Recognition ($260 Max)</t>
  </si>
  <si>
    <t>620-42620-4800.62-10-100.9</t>
  </si>
  <si>
    <t>Meal Packaging Supplies</t>
  </si>
  <si>
    <t>620-42620-4850.62-10-100.1</t>
  </si>
  <si>
    <t>Foodco Annual Maintenance</t>
  </si>
  <si>
    <t>620-42620-4850.62-10-100.2</t>
  </si>
  <si>
    <t>MONNIT Subscription</t>
  </si>
  <si>
    <t>620-42620-5610.62-10-100.1</t>
  </si>
  <si>
    <t>620-42620-5630.62-10-100.1</t>
  </si>
  <si>
    <t>620-42620-5640.62-10-100.1</t>
  </si>
  <si>
    <t>620-42620-5640.62-10-100.2</t>
  </si>
  <si>
    <t>620-42620-5650.62-10-100.1</t>
  </si>
  <si>
    <t>620-42620-5670.62-10-100.1</t>
  </si>
  <si>
    <t>620-42620-5680.62-10-100.1</t>
  </si>
  <si>
    <t>620-42620-6200.62-10-100.1</t>
  </si>
  <si>
    <t>Cleaning Services (Unifirst)</t>
  </si>
  <si>
    <t>620-42620-6200.62-10-100.2</t>
  </si>
  <si>
    <t>Refrigerator Monitoring</t>
  </si>
  <si>
    <t>620-42620-9200.62-10-100.1</t>
  </si>
  <si>
    <t>620-42620-9800.62-10-100.1</t>
  </si>
  <si>
    <t>620-42621-1100.62-10-100.1</t>
  </si>
  <si>
    <t>42621-Meals On Wheels</t>
  </si>
  <si>
    <t>620-42621-1110.62-10-100.1</t>
  </si>
  <si>
    <t>620-42621-1300.62-10-100.1</t>
  </si>
  <si>
    <t>620-42621-1312.62-10-100.1</t>
  </si>
  <si>
    <t>620-42621-1500.62-10-100.1</t>
  </si>
  <si>
    <t>Temporary Employees</t>
  </si>
  <si>
    <t>620-42621-2500.62-10-100.1</t>
  </si>
  <si>
    <t>620-42621-3100.62-10-100.1</t>
  </si>
  <si>
    <t>620-42621-4800.62-10-100.1</t>
  </si>
  <si>
    <t>620-42621-4800.62-10-100.2</t>
  </si>
  <si>
    <t>620-42621-4800.62-10-100.3</t>
  </si>
  <si>
    <t>620-42621-4800.62-10-100.4</t>
  </si>
  <si>
    <t>620-42621-4800.62-10-100.5</t>
  </si>
  <si>
    <t>620-42621-4800.62-10-100.6</t>
  </si>
  <si>
    <t>620-42621-4800.62-10-100.7</t>
  </si>
  <si>
    <t>620-42621-4800.62-10-100.8</t>
  </si>
  <si>
    <t>Chemicals</t>
  </si>
  <si>
    <t>620-42621-4800.62-10-100.9</t>
  </si>
  <si>
    <t>620-42621-5680.62-10-100.1</t>
  </si>
  <si>
    <t>620-42621-6200.62-10-100.1</t>
  </si>
  <si>
    <t>620-42621-9200.62-10-100.1</t>
  </si>
  <si>
    <t>630-34463-1000.63-10-100.1</t>
  </si>
  <si>
    <t>34463-Special Services</t>
  </si>
  <si>
    <t>63-10-100 - Bldg Maint / Adm</t>
  </si>
  <si>
    <t>Wedding/Dance Income</t>
  </si>
  <si>
    <t>630-34463-1000.63-10-100.2</t>
  </si>
  <si>
    <t>Other Charges For Services</t>
  </si>
  <si>
    <t>630-34463-2000.63-10-101.1</t>
  </si>
  <si>
    <t>63-10-101 - Courthouse</t>
  </si>
  <si>
    <t>Courthouse - Rental Outside Agency</t>
  </si>
  <si>
    <t>630-34463-2000.63-10-104.1</t>
  </si>
  <si>
    <t>63-10-104 - Security Center</t>
  </si>
  <si>
    <t>Security Center - Rental Outside Agency</t>
  </si>
  <si>
    <t>630-34463-2000.63-10-107.1</t>
  </si>
  <si>
    <t>63-10-107 - Health &amp; Justice Bldg</t>
  </si>
  <si>
    <t>HJB - Rental Outside Agency</t>
  </si>
  <si>
    <t>630-34463-2000.63-10-108.1</t>
  </si>
  <si>
    <t>63-10-108-South Animal Shelter</t>
  </si>
  <si>
    <t>630-34463-2000.63-10-112.1</t>
  </si>
  <si>
    <t>63-10-112 - Health Services Bldg</t>
  </si>
  <si>
    <t>Hlth Serv Bldg - Rental Outside Agency</t>
  </si>
  <si>
    <t>630-34463-2000.63-10-137.1</t>
  </si>
  <si>
    <t>63-10-137 - Convention Center Direct Bill</t>
  </si>
  <si>
    <t>Direct Bill - Convention Center</t>
  </si>
  <si>
    <t>630-34463-2000.63-10-138.1</t>
  </si>
  <si>
    <t>63-10-138 - Convention Center</t>
  </si>
  <si>
    <t>Rent - Convention Center</t>
  </si>
  <si>
    <t>630-34463-2000.63-10-141.1</t>
  </si>
  <si>
    <t>63-10-141 - North Animal</t>
  </si>
  <si>
    <t>North Animal Shelter - Outside Agency Rental</t>
  </si>
  <si>
    <t>630-34463-2000.63-10-142.1</t>
  </si>
  <si>
    <t>63-10-142 - South Animal</t>
  </si>
  <si>
    <t>South Animal Shelter - Rental Outside Agency</t>
  </si>
  <si>
    <t>630-34463-2000.63-10-143.1</t>
  </si>
  <si>
    <t>63-10-143 - South Shore Farms</t>
  </si>
  <si>
    <t>South Shore Farms</t>
  </si>
  <si>
    <t>630-36101-0.63-10-100.1</t>
  </si>
  <si>
    <t>630-36401-0.63-10-100.1</t>
  </si>
  <si>
    <t>630-36401-0.63-10-106.1</t>
  </si>
  <si>
    <t>63-10-106 - Foothill Treatment Center</t>
  </si>
  <si>
    <t>630-36901-0.63-10-100.1</t>
  </si>
  <si>
    <t>630-38900-0.63-10-100.1</t>
  </si>
  <si>
    <t>Funding - Beginning Cash</t>
  </si>
  <si>
    <t>630-39563-1000.63-10-100.1</t>
  </si>
  <si>
    <t>39563-Intragov - Building Leases</t>
  </si>
  <si>
    <t>Intragov Building Leases</t>
  </si>
  <si>
    <t>630-39563-1000.63-10-100.2</t>
  </si>
  <si>
    <t>630-39563-1000.63-10-100.3</t>
  </si>
  <si>
    <t>Children's Justice Center</t>
  </si>
  <si>
    <t>630-39563-3000.63-10-100.1</t>
  </si>
  <si>
    <t>Intragov Projects</t>
  </si>
  <si>
    <t>630-44630-1100.63-10-100.1</t>
  </si>
  <si>
    <t>44630-Bldg Maintenance (Operations)</t>
  </si>
  <si>
    <t>630-44630-1100.63-10-100.2</t>
  </si>
  <si>
    <t>Budget for career ladder advancement - Landscape Maintenance Specialist II to III for 3 positions</t>
  </si>
  <si>
    <t>630-44630-1110.63-10-100.1</t>
  </si>
  <si>
    <t>630-44630-1110.63-10-101.1</t>
  </si>
  <si>
    <t>630-44630-1110.63-10-104.1</t>
  </si>
  <si>
    <t>630-44630-1110.63-10-105.1</t>
  </si>
  <si>
    <t>63-10-105 - Work Release</t>
  </si>
  <si>
    <t>630-44630-1110.63-10-107.1</t>
  </si>
  <si>
    <t>630-44630-1110.63-10-108.1</t>
  </si>
  <si>
    <t>63-10-108 - South Animal Shelter</t>
  </si>
  <si>
    <t>630-44630-1110.63-10-112.1</t>
  </si>
  <si>
    <t>630-44630-1110.63-10-113.1</t>
  </si>
  <si>
    <t>63-10-113 - Public Works Bldg</t>
  </si>
  <si>
    <t>630-44630-1110.63-10-114.1</t>
  </si>
  <si>
    <t>63-10-114 - County Administration Bldg</t>
  </si>
  <si>
    <t>630-44630-1110.63-10-119.1</t>
  </si>
  <si>
    <t>63-10-119 - Emissions Bldg</t>
  </si>
  <si>
    <t>630-44630-1110.63-10-126.1</t>
  </si>
  <si>
    <t>63-10-126 - Jail Kitchen</t>
  </si>
  <si>
    <t>630-44630-1110.63-10-142.1</t>
  </si>
  <si>
    <t>630-44630-1110.63-10-204.1</t>
  </si>
  <si>
    <t>63-10-204 - Jail Admin Area</t>
  </si>
  <si>
    <t>630-44630-1120.63-10-100.1</t>
  </si>
  <si>
    <t>630-44630-1120.63-10-104.1</t>
  </si>
  <si>
    <t>630-44630-1200.63-10-100.1</t>
  </si>
  <si>
    <t>630-44630-1200.63-10-101.1</t>
  </si>
  <si>
    <t>630-44630-1200.63-10-104.1</t>
  </si>
  <si>
    <t>630-44630-1200.63-10-105.1</t>
  </si>
  <si>
    <t>630-44630-1200.63-10-107.1</t>
  </si>
  <si>
    <t>630-44630-1200.63-10-111.1</t>
  </si>
  <si>
    <t>63-10-111 - Fuel Station Spanish Fork</t>
  </si>
  <si>
    <t>630-44630-1200.63-10-112.1</t>
  </si>
  <si>
    <t>630-44630-1200.63-10-113.1</t>
  </si>
  <si>
    <t>630-44630-1200.63-10-114.1</t>
  </si>
  <si>
    <t>630-44630-1200.63-10-120.1</t>
  </si>
  <si>
    <t>63-10-120 - Jail - North Building</t>
  </si>
  <si>
    <t>630-44630-1200.63-10-121.1</t>
  </si>
  <si>
    <t>63-10-121 - WIC Buildings</t>
  </si>
  <si>
    <t>630-44630-1200.63-10-128.1</t>
  </si>
  <si>
    <t>63-10-128 - Children's Justice Center</t>
  </si>
  <si>
    <t>630-44630-1200.63-10-135.1</t>
  </si>
  <si>
    <t>63-10-135 - HJB Parking Terrace</t>
  </si>
  <si>
    <t>630-44630-1200.63-10-138.1</t>
  </si>
  <si>
    <t>630-44630-1200.63-10-141.1</t>
  </si>
  <si>
    <t>630-44630-1200.63-10-148.1</t>
  </si>
  <si>
    <t>63-10-148 - SVU Rented Space Provo</t>
  </si>
  <si>
    <t>630-44630-1200.63-10-204.1</t>
  </si>
  <si>
    <t>630-44630-1300.63-10-100.1</t>
  </si>
  <si>
    <t>630-44630-1300.63-10-100.2</t>
  </si>
  <si>
    <t>Career ladder advancement - Landscape Maintenance Specialist II to III for 3 positions</t>
  </si>
  <si>
    <t>630-44630-1300.63-10-100.4</t>
  </si>
  <si>
    <t>63-10-100-Bldg Maint / Adm</t>
  </si>
  <si>
    <t>630-44630-1310.63-10-100.1</t>
  </si>
  <si>
    <t>630-44630-1312.63-10-100.1</t>
  </si>
  <si>
    <t>630-44630-1320.63-10-100.1</t>
  </si>
  <si>
    <t>630-44630-1420.63-10-100.1</t>
  </si>
  <si>
    <t>630-44630-1500.63-10-104.1</t>
  </si>
  <si>
    <t>Grounds Maintenance</t>
  </si>
  <si>
    <t>630-44630-2100.63-10-100.1</t>
  </si>
  <si>
    <t>630-44630-2100.63-10-104.1</t>
  </si>
  <si>
    <t>630-44630-2200.63-10-100.1</t>
  </si>
  <si>
    <t>630-44630-2200.63-10-104.1</t>
  </si>
  <si>
    <t>630-44630-2200.63-10-107.1</t>
  </si>
  <si>
    <t>630-44630-2400.63-10-100.1</t>
  </si>
  <si>
    <t>630-44630-2400.63-10-104.1</t>
  </si>
  <si>
    <t>630-44630-2400.63-10-113.1</t>
  </si>
  <si>
    <t>630-44630-2410.63-10-100.1</t>
  </si>
  <si>
    <t>630-44630-2410.63-10-104.1</t>
  </si>
  <si>
    <t>630-44630-2500.63-10-100.1</t>
  </si>
  <si>
    <t>630-44630-2500.63-10-101.1</t>
  </si>
  <si>
    <t>630-44630-2500.63-10-104.1</t>
  </si>
  <si>
    <t>630-44630-2500.63-10-105.1</t>
  </si>
  <si>
    <t>630-44630-2500.63-10-106.1</t>
  </si>
  <si>
    <t>630-44630-2500.63-10-107.1</t>
  </si>
  <si>
    <t>630-44630-2500.63-10-108.1</t>
  </si>
  <si>
    <t>630-44630-2500.63-10-109.1</t>
  </si>
  <si>
    <t>63-10-109 - Motor Pool Bldg</t>
  </si>
  <si>
    <t>630-44630-2500.63-10-109.2</t>
  </si>
  <si>
    <t>Hoist And Crane Repairs</t>
  </si>
  <si>
    <t>630-44630-2500.63-10-112.1</t>
  </si>
  <si>
    <t>630-44630-2500.63-10-113.1</t>
  </si>
  <si>
    <t>630-44630-2500.63-10-114.1</t>
  </si>
  <si>
    <t>630-44630-2500.63-10-119.1</t>
  </si>
  <si>
    <t>630-44630-2500.63-10-120.1</t>
  </si>
  <si>
    <t>630-44630-2500.63-10-121.1</t>
  </si>
  <si>
    <t>630-44630-2500.63-10-126.1</t>
  </si>
  <si>
    <t>630-44630-2500.63-10-126.2</t>
  </si>
  <si>
    <t>Freezer Repairs</t>
  </si>
  <si>
    <t>630-44630-2500.63-10-139.1</t>
  </si>
  <si>
    <t>63-10-139 - Mosquito Building</t>
  </si>
  <si>
    <t>630-44630-2500.63-10-142.1</t>
  </si>
  <si>
    <t>630-44630-2600.63-10-100.1</t>
  </si>
  <si>
    <t>Building Maintenance</t>
  </si>
  <si>
    <t>630-44630-2600.63-10-100.2</t>
  </si>
  <si>
    <t>Shop Supplies</t>
  </si>
  <si>
    <t>630-44630-2600.63-10-100.3</t>
  </si>
  <si>
    <t>630-44630-2600.63-10-100.4</t>
  </si>
  <si>
    <t>Lock Supplies</t>
  </si>
  <si>
    <t>630-44630-2600.63-10-100.5</t>
  </si>
  <si>
    <t>INET Cards &amp; Readers</t>
  </si>
  <si>
    <t>630-44630-2600.63-10-100.6</t>
  </si>
  <si>
    <t>Shop Supplies (Jail Maintenance)</t>
  </si>
  <si>
    <t>630-44630-2600.63-10-101.1</t>
  </si>
  <si>
    <t>630-44630-2600.63-10-101.2</t>
  </si>
  <si>
    <t>Building Light LED upgrade</t>
  </si>
  <si>
    <t>630-44630-2600.63-10-101.3</t>
  </si>
  <si>
    <t>ADA Concrete Grinding</t>
  </si>
  <si>
    <t>630-44630-2600.63-10-101.4</t>
  </si>
  <si>
    <t>Dimming System Ballroom</t>
  </si>
  <si>
    <t>630-44630-2600.63-10-101.5</t>
  </si>
  <si>
    <t>Carpet</t>
  </si>
  <si>
    <t>630-44630-2600.63-10-101.6</t>
  </si>
  <si>
    <t>Grounds</t>
  </si>
  <si>
    <t>630-44630-2600.63-10-101.7</t>
  </si>
  <si>
    <t>Replace lift assist on entry door</t>
  </si>
  <si>
    <t>630-44630-2600.63-10-101.8</t>
  </si>
  <si>
    <t>Fire Riser Inspection</t>
  </si>
  <si>
    <t>630-44630-2600.63-10-103.1</t>
  </si>
  <si>
    <t>63-10-103 - Airplane Hangar</t>
  </si>
  <si>
    <t>630-44630-2600.63-10-104.1</t>
  </si>
  <si>
    <t>630-44630-2600.63-10-104.10</t>
  </si>
  <si>
    <t>Painting</t>
  </si>
  <si>
    <t>630-44630-2600.63-10-104.11</t>
  </si>
  <si>
    <t>Misc Locks</t>
  </si>
  <si>
    <t>630-44630-2600.63-10-104.12</t>
  </si>
  <si>
    <t>INET cards and readers</t>
  </si>
  <si>
    <t>630-44630-2600.63-10-104.13</t>
  </si>
  <si>
    <t>AHU Motors, pumps</t>
  </si>
  <si>
    <t>630-44630-2600.63-10-104.14</t>
  </si>
  <si>
    <t>630-44630-2600.63-10-104.2</t>
  </si>
  <si>
    <t>Concrete Grinding</t>
  </si>
  <si>
    <t>630-44630-2600.63-10-104.3</t>
  </si>
  <si>
    <t>Carpet, Tile</t>
  </si>
  <si>
    <t>630-44630-2600.63-10-104.4</t>
  </si>
  <si>
    <t>Boiler Room Pipe Insulation</t>
  </si>
  <si>
    <t>630-44630-2600.63-10-104.5</t>
  </si>
  <si>
    <t>Xeroscape</t>
  </si>
  <si>
    <t>630-44630-2600.63-10-104.6</t>
  </si>
  <si>
    <t>Sprinkler System</t>
  </si>
  <si>
    <t>630-44630-2600.63-10-104.7</t>
  </si>
  <si>
    <t>Shower Repairs</t>
  </si>
  <si>
    <t>630-44630-2600.63-10-104.8</t>
  </si>
  <si>
    <t>Fire riser inspection</t>
  </si>
  <si>
    <t>630-44630-2600.63-10-104.9</t>
  </si>
  <si>
    <t>Blind Cleaning/Window Washing</t>
  </si>
  <si>
    <t>630-44630-2600.63-10-105.1</t>
  </si>
  <si>
    <t>630-44630-2600.63-10-105.2</t>
  </si>
  <si>
    <t>Sprinkler system</t>
  </si>
  <si>
    <t>630-44630-2600.63-10-105.3</t>
  </si>
  <si>
    <t>Xeriscape</t>
  </si>
  <si>
    <t>630-44630-2600.63-10-105.4</t>
  </si>
  <si>
    <t>630-44630-2600.63-10-107.1</t>
  </si>
  <si>
    <t>630-44630-2600.63-10-107.2</t>
  </si>
  <si>
    <t>630-44630-2600.63-10-107.3</t>
  </si>
  <si>
    <t>630-44630-2600.63-10-107.4</t>
  </si>
  <si>
    <t>Caulk Expansion Joints</t>
  </si>
  <si>
    <t>630-44630-2600.63-10-107.5</t>
  </si>
  <si>
    <t>Relamp 1st floor</t>
  </si>
  <si>
    <t>630-44630-2600.63-10-107.6</t>
  </si>
  <si>
    <t>630-44630-2600.63-10-107.7</t>
  </si>
  <si>
    <t>630-44630-2600.63-10-107.8</t>
  </si>
  <si>
    <t>630-44630-2600.63-10-108.1</t>
  </si>
  <si>
    <t>630-44630-2600.63-10-109.1</t>
  </si>
  <si>
    <t>630-44630-2600.63-10-109.2</t>
  </si>
  <si>
    <t>630-44630-2600.63-10-109.3</t>
  </si>
  <si>
    <t>Stairs to roof</t>
  </si>
  <si>
    <t>630-44630-2600.63-10-109.4</t>
  </si>
  <si>
    <t>Bay Doors</t>
  </si>
  <si>
    <t>630-44630-2600.63-10-110.1</t>
  </si>
  <si>
    <t>63-10-110 - Fuel Station Provo</t>
  </si>
  <si>
    <t>630-44630-2600.63-10-111.1</t>
  </si>
  <si>
    <t>630-44630-2600.63-10-111.2</t>
  </si>
  <si>
    <t>63-10-111-Fuel Station Spanish Fork</t>
  </si>
  <si>
    <t>630-44630-2600.63-10-112.1</t>
  </si>
  <si>
    <t>630-44630-2600.63-10-112.2</t>
  </si>
  <si>
    <t>Parking Lot</t>
  </si>
  <si>
    <t>630-44630-2600.63-10-112.3</t>
  </si>
  <si>
    <t>630-44630-2600.63-10-112.4</t>
  </si>
  <si>
    <t>630-44630-2600.63-10-112.5</t>
  </si>
  <si>
    <t>630-44630-2600.63-10-112.6</t>
  </si>
  <si>
    <t>Carpet Cleaning</t>
  </si>
  <si>
    <t>630-44630-2600.63-10-112.7</t>
  </si>
  <si>
    <t>630-44630-2600.63-10-113.1</t>
  </si>
  <si>
    <t>630-44630-2600.63-10-113.2</t>
  </si>
  <si>
    <t>630-44630-2600.63-10-113.3</t>
  </si>
  <si>
    <t>630-44630-2600.63-10-113.5</t>
  </si>
  <si>
    <t>63-10-113-Public Works Bldg</t>
  </si>
  <si>
    <t>630-44630-2600.63-10-114.1</t>
  </si>
  <si>
    <t>630-44630-2600.63-10-114.10</t>
  </si>
  <si>
    <t>63-10-114-County Administration Bldg</t>
  </si>
  <si>
    <t>630-44630-2600.63-10-114.11</t>
  </si>
  <si>
    <t>630-44630-2600.63-10-114.2</t>
  </si>
  <si>
    <t>630-44630-2600.63-10-114.3</t>
  </si>
  <si>
    <t>630-44630-2600.63-10-114.4</t>
  </si>
  <si>
    <t>630-44630-2600.63-10-114.5</t>
  </si>
  <si>
    <t>630-44630-2600.63-10-114.6</t>
  </si>
  <si>
    <t>630-44630-2600.63-10-114.7</t>
  </si>
  <si>
    <t>630-44630-2600.63-10-114.8</t>
  </si>
  <si>
    <t>630-44630-2600.63-10-114.9</t>
  </si>
  <si>
    <t>630-44630-2600.63-10-116.1</t>
  </si>
  <si>
    <t>63-10-116 - North Animal Shelter</t>
  </si>
  <si>
    <t>630-44630-2600.63-10-118.1</t>
  </si>
  <si>
    <t>63-10-118 - Parking Terrace</t>
  </si>
  <si>
    <t>Parking Terrace Maint</t>
  </si>
  <si>
    <t>630-44630-2600.63-10-119.1</t>
  </si>
  <si>
    <t>630-44630-2600.63-10-119.2</t>
  </si>
  <si>
    <t>Window/Blind Cleaning</t>
  </si>
  <si>
    <t>630-44630-2600.63-10-120.1</t>
  </si>
  <si>
    <t>630-44630-2600.63-10-120.2</t>
  </si>
  <si>
    <t>630-44630-2600.63-10-120.3</t>
  </si>
  <si>
    <t>630-44630-2600.63-10-120.4</t>
  </si>
  <si>
    <t>630-44630-2600.63-10-120.5</t>
  </si>
  <si>
    <t>630-44630-2600.63-10-121.1</t>
  </si>
  <si>
    <t>630-44630-2600.63-10-122.1</t>
  </si>
  <si>
    <t>63-10-122 - Elections Storage</t>
  </si>
  <si>
    <t>630-44630-2600.63-10-123.1</t>
  </si>
  <si>
    <t>63-10-123 - SWAT Building</t>
  </si>
  <si>
    <t>630-44630-2600.63-10-123.2</t>
  </si>
  <si>
    <t>63-10-123-SWAT Building</t>
  </si>
  <si>
    <t>630-44630-2600.63-10-125.1</t>
  </si>
  <si>
    <t>63-10-125 - Gun Range / Hot House</t>
  </si>
  <si>
    <t>630-44630-2600.63-10-125.2</t>
  </si>
  <si>
    <t>Lighting</t>
  </si>
  <si>
    <t>630-44630-2600.63-10-126.1</t>
  </si>
  <si>
    <t>630-44630-2600.63-10-126.2</t>
  </si>
  <si>
    <t>Floor Repairs</t>
  </si>
  <si>
    <t>630-44630-2600.63-10-126.3</t>
  </si>
  <si>
    <t>HVAC Upgrade/Repairs</t>
  </si>
  <si>
    <t>630-44630-2600.63-10-127.1</t>
  </si>
  <si>
    <t>63-10-127 - Greenhouse</t>
  </si>
  <si>
    <t>630-44630-2600.63-10-128.1</t>
  </si>
  <si>
    <t>630-44630-2600.63-10-134.1</t>
  </si>
  <si>
    <t>63-10-134 - Fire Building</t>
  </si>
  <si>
    <t>630-44630-2600.63-10-135.1</t>
  </si>
  <si>
    <t>630-44630-2600.63-10-135.2</t>
  </si>
  <si>
    <t>Caulk &amp; Mortar Repair</t>
  </si>
  <si>
    <t>630-44630-2600.63-10-135.3</t>
  </si>
  <si>
    <t>630-44630-2600.63-10-135.4</t>
  </si>
  <si>
    <t>Parking Lot SE</t>
  </si>
  <si>
    <t>630-44630-2600.63-10-137.1</t>
  </si>
  <si>
    <t>630-44630-2600.63-10-139.1</t>
  </si>
  <si>
    <t>630-44630-2600.63-10-139.2</t>
  </si>
  <si>
    <t>630-44630-2600.63-10-139.3</t>
  </si>
  <si>
    <t>630-44630-2600.63-10-139.4</t>
  </si>
  <si>
    <t>63-10-139-Mosquito Building</t>
  </si>
  <si>
    <t>630-44630-2600.63-10-139.5</t>
  </si>
  <si>
    <t>630-44630-2600.63-10-141.1</t>
  </si>
  <si>
    <t>630-44630-2600.63-10-141.2</t>
  </si>
  <si>
    <t>630-44630-2600.63-10-141.3</t>
  </si>
  <si>
    <t>63-10-141-North Animal</t>
  </si>
  <si>
    <t>630-44630-2600.63-10-142.1</t>
  </si>
  <si>
    <t>630-44630-2600.63-10-142.2</t>
  </si>
  <si>
    <t>630-44630-2600.63-10-144.1</t>
  </si>
  <si>
    <t>63-10-144 - North Health Building</t>
  </si>
  <si>
    <t>630-44630-2600.63-10-148.1</t>
  </si>
  <si>
    <t>630-44630-2600.63-10-204.1</t>
  </si>
  <si>
    <t>630-44630-2600.63-10-204.2</t>
  </si>
  <si>
    <t>63-10-204-Jail Admin Area</t>
  </si>
  <si>
    <t>630-44630-2600.63-10-204.3</t>
  </si>
  <si>
    <t>630-44630-2600.63-10-204.4</t>
  </si>
  <si>
    <t>630-44630-2700.63-10-101.1</t>
  </si>
  <si>
    <t>630-44630-2700.63-10-103.1</t>
  </si>
  <si>
    <t>630-44630-2700.63-10-104.1</t>
  </si>
  <si>
    <t>630-44630-2700.63-10-104.2</t>
  </si>
  <si>
    <t>Pump Sumps</t>
  </si>
  <si>
    <t>630-44630-2700.63-10-105.1</t>
  </si>
  <si>
    <t>630-44630-2700.63-10-107.1</t>
  </si>
  <si>
    <t>630-44630-2700.63-10-109.1</t>
  </si>
  <si>
    <t>630-44630-2700.63-10-109.2</t>
  </si>
  <si>
    <t>Pump Sumps &amp; Septic Tank</t>
  </si>
  <si>
    <t>630-44630-2700.63-10-110.1</t>
  </si>
  <si>
    <t>630-44630-2700.63-10-111.1</t>
  </si>
  <si>
    <t>630-44630-2700.63-10-111.2</t>
  </si>
  <si>
    <t>630-44630-2700.63-10-113.1</t>
  </si>
  <si>
    <t>630-44630-2700.63-10-113.2</t>
  </si>
  <si>
    <t>Pump Septic Tank</t>
  </si>
  <si>
    <t>630-44630-2700.63-10-114.1</t>
  </si>
  <si>
    <t>630-44630-2700.63-10-119.1</t>
  </si>
  <si>
    <t>630-44630-2700.63-10-120.1</t>
  </si>
  <si>
    <t>630-44630-2700.63-10-122.1</t>
  </si>
  <si>
    <t>630-44630-2700.63-10-123.1</t>
  </si>
  <si>
    <t>630-44630-2700.63-10-125.1</t>
  </si>
  <si>
    <t>630-44630-2700.63-10-126.1</t>
  </si>
  <si>
    <t>630-44630-2700.63-10-126.2</t>
  </si>
  <si>
    <t>Pump Grease Traps</t>
  </si>
  <si>
    <t>630-44630-2700.63-10-127.1</t>
  </si>
  <si>
    <t>630-44630-2700.63-10-134.1</t>
  </si>
  <si>
    <t>630-44630-2700.63-10-139.1</t>
  </si>
  <si>
    <t>630-44630-2700.63-10-143.1</t>
  </si>
  <si>
    <t>630-44630-2800.63-10-100.1</t>
  </si>
  <si>
    <t>630-44630-2800.63-10-100.2</t>
  </si>
  <si>
    <t>County-Paid Cell Service (AT&amp;T)</t>
  </si>
  <si>
    <t>630-44630-2800.63-10-107.1</t>
  </si>
  <si>
    <t>Qwest - HJB Alarm Lines (801-374-0695 577B)</t>
  </si>
  <si>
    <t>630-44630-2800.63-10-114.1</t>
  </si>
  <si>
    <t>Qwest - Admin Alarm Lines (801-373-9589 111B)</t>
  </si>
  <si>
    <t>630-44630-3050.63-10-100.1</t>
  </si>
  <si>
    <t>630-44630-3050.63-10-104.1</t>
  </si>
  <si>
    <t>UPS Maintenance</t>
  </si>
  <si>
    <t>630-44630-3050.63-10-105.1</t>
  </si>
  <si>
    <t>630-44630-3050.63-10-107.1</t>
  </si>
  <si>
    <t>630-44630-3050.63-10-113.1</t>
  </si>
  <si>
    <t>630-44630-3050.63-10-114.1</t>
  </si>
  <si>
    <t>630-44630-3100.63-10-100.1</t>
  </si>
  <si>
    <t>Dot Physical Exams</t>
  </si>
  <si>
    <t>630-44630-3100.63-10-101.1</t>
  </si>
  <si>
    <t>63-10-101-Courthouse</t>
  </si>
  <si>
    <t>630-44630-3100.63-10-101.2</t>
  </si>
  <si>
    <t>Eddy Current Test</t>
  </si>
  <si>
    <t>630-44630-3100.63-10-104.1</t>
  </si>
  <si>
    <t>Generator Load Test</t>
  </si>
  <si>
    <t>630-44630-3100.63-10-104.2</t>
  </si>
  <si>
    <t>Fire Panel/Riser Inspections</t>
  </si>
  <si>
    <t>630-44630-3100.63-10-104.3</t>
  </si>
  <si>
    <t>63-10-104-Security Center</t>
  </si>
  <si>
    <t>630-44630-3100.63-10-104.4</t>
  </si>
  <si>
    <t>630-44630-3100.63-10-105.1</t>
  </si>
  <si>
    <t>63-10-105-Work Release</t>
  </si>
  <si>
    <t>630-44630-3100.63-10-107.1</t>
  </si>
  <si>
    <t>630-44630-3100.63-10-107.2</t>
  </si>
  <si>
    <t>63-10-107-Health &amp; Justice Bldg</t>
  </si>
  <si>
    <t>630-44630-3100.63-10-109.1</t>
  </si>
  <si>
    <t>Crane Inspection</t>
  </si>
  <si>
    <t>630-44630-3100.63-10-109.2</t>
  </si>
  <si>
    <t>630-44630-3100.63-10-109.3</t>
  </si>
  <si>
    <t>63-10-109-Motor Pool Bldg</t>
  </si>
  <si>
    <t>630-44630-3100.63-10-110.1</t>
  </si>
  <si>
    <t>63-10-110-Fuel Station Provo</t>
  </si>
  <si>
    <t>630-44630-3100.63-10-112.1</t>
  </si>
  <si>
    <t>630-44630-3100.63-10-112.2</t>
  </si>
  <si>
    <t>63-10-112-Health Services Bldg</t>
  </si>
  <si>
    <t>630-44630-3100.63-10-113.1</t>
  </si>
  <si>
    <t>630-44630-3100.63-10-113.2</t>
  </si>
  <si>
    <t>630-44630-3100.63-10-113.3</t>
  </si>
  <si>
    <t>630-44630-3100.63-10-120.1</t>
  </si>
  <si>
    <t>63-10-120-Jail - North Building</t>
  </si>
  <si>
    <t>630-44630-3100.63-10-126.1</t>
  </si>
  <si>
    <t>Hood Inspection</t>
  </si>
  <si>
    <t>630-44630-3100.63-10-139.1</t>
  </si>
  <si>
    <t>630-44630-3100.63-10-142.1</t>
  </si>
  <si>
    <t>63-10-142-South Animal</t>
  </si>
  <si>
    <t>630-44630-3300.63-10-100.1</t>
  </si>
  <si>
    <t>630-44630-3300.63-10-100.2</t>
  </si>
  <si>
    <t>Utah Green Industry Conf (USU Extension)</t>
  </si>
  <si>
    <t>630-44630-3300.63-10-100.3</t>
  </si>
  <si>
    <t>Electrical License CEUs</t>
  </si>
  <si>
    <t>630-44630-3300.63-10-100.4</t>
  </si>
  <si>
    <t>STAEFA Training</t>
  </si>
  <si>
    <t>630-44630-3300.63-10-100.5</t>
  </si>
  <si>
    <t>Water Certification</t>
  </si>
  <si>
    <t>630-44630-3300.63-10-100.6</t>
  </si>
  <si>
    <t>Backflow Training</t>
  </si>
  <si>
    <t>630-44630-3400.63-10-100.1</t>
  </si>
  <si>
    <t>630-44630-3400.63-10-100.2</t>
  </si>
  <si>
    <t>Rwua Water Conference</t>
  </si>
  <si>
    <t>630-44630-4800.63-10-100.1</t>
  </si>
  <si>
    <t>Special Dept Supplies / Tools</t>
  </si>
  <si>
    <t>630-44630-4800.63-10-100.2</t>
  </si>
  <si>
    <t>630-44630-4800.63-10-100.3</t>
  </si>
  <si>
    <t>630-44630-4800.63-10-100.4</t>
  </si>
  <si>
    <t>630-44630-4800.63-10-100.5</t>
  </si>
  <si>
    <t>Fire Extinguisher Licenses</t>
  </si>
  <si>
    <t>630-44630-4800.63-10-100.6</t>
  </si>
  <si>
    <t>CDL Renewal</t>
  </si>
  <si>
    <t>630-44630-4800.63-10-101.1</t>
  </si>
  <si>
    <t>630-44630-4800.63-10-101.2</t>
  </si>
  <si>
    <t>Flags</t>
  </si>
  <si>
    <t>630-44630-4800.63-10-104.1</t>
  </si>
  <si>
    <t>630-44630-4800.63-10-104.2</t>
  </si>
  <si>
    <t>630-44630-4800.63-10-104.3</t>
  </si>
  <si>
    <t>630-44630-4800.63-10-104.4</t>
  </si>
  <si>
    <t>Misc Hand tools (rakes, shovels)</t>
  </si>
  <si>
    <t>630-44630-4800.63-10-105.1</t>
  </si>
  <si>
    <t>630-44630-4800.63-10-105.2</t>
  </si>
  <si>
    <t>630-44630-4800.63-10-107.1</t>
  </si>
  <si>
    <t>630-44630-4800.63-10-107.2</t>
  </si>
  <si>
    <t>630-44630-4800.63-10-109.1</t>
  </si>
  <si>
    <t>630-44630-4800.63-10-111.1</t>
  </si>
  <si>
    <t>630-44630-4800.63-10-112.1</t>
  </si>
  <si>
    <t>630-44630-4800.63-10-113.1</t>
  </si>
  <si>
    <t>630-44630-4800.63-10-113.2</t>
  </si>
  <si>
    <t>630-44630-4800.63-10-114.1</t>
  </si>
  <si>
    <t>630-44630-4800.63-10-114.2</t>
  </si>
  <si>
    <t>630-44630-4800.63-10-119.1</t>
  </si>
  <si>
    <t>630-44630-4800.63-10-120.2</t>
  </si>
  <si>
    <t>630-44630-4800.63-10-121.1</t>
  </si>
  <si>
    <t>630-44630-4800.63-10-126.1</t>
  </si>
  <si>
    <t>630-44630-4800.63-10-137.1</t>
  </si>
  <si>
    <t>630-44630-4800.63-10-141.1</t>
  </si>
  <si>
    <t>630-44630-4800.63-10-142.1</t>
  </si>
  <si>
    <t>630-44630-4800.63-10-142.2</t>
  </si>
  <si>
    <t>630-44630-4800.63-10-204.1</t>
  </si>
  <si>
    <t>630-44630-4850.63-10-100.1</t>
  </si>
  <si>
    <t>Work Order And Air Handler Software</t>
  </si>
  <si>
    <t>630-44630-4850.63-10-100.2</t>
  </si>
  <si>
    <t>630-44630-4850.63-10-101.1</t>
  </si>
  <si>
    <t>Camera Licenses (28 x $165 each)</t>
  </si>
  <si>
    <t>630-44630-4850.63-10-104.1</t>
  </si>
  <si>
    <t>Security Camera Licenses (252 x $165 each)</t>
  </si>
  <si>
    <t>630-44630-4850.63-10-104.2</t>
  </si>
  <si>
    <t>Wonderware licenses (20 x $2500 each)</t>
  </si>
  <si>
    <t>630-44630-4850.63-10-105.1</t>
  </si>
  <si>
    <t>Camera Licenses (16 x $165 each)</t>
  </si>
  <si>
    <t>630-44630-4850.63-10-107.1</t>
  </si>
  <si>
    <t>Camera licenses (41 x $165 each)</t>
  </si>
  <si>
    <t>630-44630-4850.63-10-113.1</t>
  </si>
  <si>
    <t>Camera Licenses (12 x $165 each)</t>
  </si>
  <si>
    <t>630-44630-4850.63-10-114.1</t>
  </si>
  <si>
    <t>Camera Licenses (51 x $165 each)</t>
  </si>
  <si>
    <t>630-44630-4850.63-10-115.1</t>
  </si>
  <si>
    <t>63-10-115 - Teat Mountain</t>
  </si>
  <si>
    <t>Camera Licenses (3 x $165 each)</t>
  </si>
  <si>
    <t>630-44630-4850.63-10-117.1</t>
  </si>
  <si>
    <t>63-10-117 - Lake Mountain</t>
  </si>
  <si>
    <t>Camera licenses (3 x $165 each)</t>
  </si>
  <si>
    <t>630-44630-4850.63-10-125.1</t>
  </si>
  <si>
    <t>Camera licenses (2 x $165 each)</t>
  </si>
  <si>
    <t>630-44630-4850.63-10-135.1</t>
  </si>
  <si>
    <t>Camera Licenses (25 x $165 each)</t>
  </si>
  <si>
    <t>630-44630-4850.63-10-142.1</t>
  </si>
  <si>
    <t>Camera Licenses (6 x $165 each)</t>
  </si>
  <si>
    <t>630-44630-4850.63-10-148.1</t>
  </si>
  <si>
    <t>Camera Licenses (7 x $165 each)</t>
  </si>
  <si>
    <t>630-44630-5100.63-10-100.1</t>
  </si>
  <si>
    <t>ULGT Property Insurance</t>
  </si>
  <si>
    <t>630-44630-5610.63-10-100.1</t>
  </si>
  <si>
    <t>630-44630-5610.63-10-104.1</t>
  </si>
  <si>
    <t>630-44630-5610.63-10-105.1</t>
  </si>
  <si>
    <t>630-44630-5610.63-10-107.1</t>
  </si>
  <si>
    <t>630-44630-5610.63-10-109.1</t>
  </si>
  <si>
    <t>630-44630-5610.63-10-112.1</t>
  </si>
  <si>
    <t>630-44630-5610.63-10-113.1</t>
  </si>
  <si>
    <t>630-44630-5610.63-10-120.1</t>
  </si>
  <si>
    <t>630-44630-5610.63-10-126.1</t>
  </si>
  <si>
    <t>630-44630-5640.63-10-100.1</t>
  </si>
  <si>
    <t>630-44630-5640.63-10-100.2</t>
  </si>
  <si>
    <t>630-44630-5650.63-10-100.1</t>
  </si>
  <si>
    <t>630-44630-5670.63-10-100.1</t>
  </si>
  <si>
    <t>630-44630-5670.63-10-100.2</t>
  </si>
  <si>
    <t>630-44630-5680.63-10-100.1</t>
  </si>
  <si>
    <t>630-44630-6200.63-10-100.1</t>
  </si>
  <si>
    <t>630-44630-6200.63-10-100.2</t>
  </si>
  <si>
    <t>Blue Stakes</t>
  </si>
  <si>
    <t>630-44630-6200.63-10-101.1</t>
  </si>
  <si>
    <t>Building Security</t>
  </si>
  <si>
    <t>630-44630-6200.63-10-107.1</t>
  </si>
  <si>
    <t>Building Security Services</t>
  </si>
  <si>
    <t>630-44630-6200.63-10-109.1</t>
  </si>
  <si>
    <t>Rug Cleaning</t>
  </si>
  <si>
    <t>630-44630-6200.63-10-113.1</t>
  </si>
  <si>
    <t>630-44630-6200.63-10-114.1</t>
  </si>
  <si>
    <t>630-44630-6200.63-10-119.1</t>
  </si>
  <si>
    <t>630-44630-7310.63-10-104.1</t>
  </si>
  <si>
    <t>Direct/Indirect Unit Replacement (CIP 2021)</t>
  </si>
  <si>
    <t>630-44630-7310.63-10-104.2</t>
  </si>
  <si>
    <t>Upgrade Fire Alarm System</t>
  </si>
  <si>
    <t>630-44630-7310.63-10-104.3</t>
  </si>
  <si>
    <t>New Parking Lot</t>
  </si>
  <si>
    <t>630-44630-7310.63-10-104.4</t>
  </si>
  <si>
    <t>EIFS Repairs</t>
  </si>
  <si>
    <t>630-44630-7310.63-10-113.1</t>
  </si>
  <si>
    <t>Restroom Remodel (CIP 2022)</t>
  </si>
  <si>
    <t>630-44630-7310.63-10-114.1</t>
  </si>
  <si>
    <t>Mechanical Engineering HVAC System (CIP 2021)</t>
  </si>
  <si>
    <t>630-44630-7310.63-10-114.2</t>
  </si>
  <si>
    <t>Demo Existing HVAC Piping, Vav, Heat Panels (CIP 2022)</t>
  </si>
  <si>
    <t>630-44630-7310.63-10-114.3</t>
  </si>
  <si>
    <t>Air Walls For 2 Air Handlers (CIP 2022)</t>
  </si>
  <si>
    <t>630-44630-7310.63-10-114.4</t>
  </si>
  <si>
    <t>Insulate Windows, Repair Attic Insulation (CIP 2022)</t>
  </si>
  <si>
    <t>630-44630-7310.63-10-114.5</t>
  </si>
  <si>
    <t>Material/Labor For 120 New Vav, Piping, Balancing (CIP 2022)</t>
  </si>
  <si>
    <t>630-44630-7310.63-10-120.1</t>
  </si>
  <si>
    <t>Roof Replacement (CIP 2022)</t>
  </si>
  <si>
    <t>630-44630-7410.63-10-104.1</t>
  </si>
  <si>
    <t>Domestic HW Heat Exchanger</t>
  </si>
  <si>
    <t>630-44630-7410.63-10-104.2</t>
  </si>
  <si>
    <t>Aaon Replacement Unit</t>
  </si>
  <si>
    <t>630-44630-7410.63-10-104.3</t>
  </si>
  <si>
    <t>Manlift</t>
  </si>
  <si>
    <t>630-44630-7410.63-10-104.5</t>
  </si>
  <si>
    <t>630-44630-7410.63-10-105.1</t>
  </si>
  <si>
    <t>630-44630-7410.63-10-105.2</t>
  </si>
  <si>
    <t>630-44630-7410.63-10-114.1</t>
  </si>
  <si>
    <t>HVAC Unit (IT) (CIP 2022)</t>
  </si>
  <si>
    <t>630-44630-7410.63-10-114.2</t>
  </si>
  <si>
    <t>Replace Cooling Tower #1 (CIP 2022)</t>
  </si>
  <si>
    <t>630-44630-7410.63-10-114.3</t>
  </si>
  <si>
    <t>630-44630-7410.63-10-120.1</t>
  </si>
  <si>
    <t>Aaon Replacement</t>
  </si>
  <si>
    <t>630-44630-7420.63-10-100.1</t>
  </si>
  <si>
    <t>Misc Power Tools</t>
  </si>
  <si>
    <t>630-44630-7420.63-10-100.2</t>
  </si>
  <si>
    <t>Mowers</t>
  </si>
  <si>
    <t>630-44630-7420.63-10-100.6</t>
  </si>
  <si>
    <t>630-44630-7420.63-10-101.1</t>
  </si>
  <si>
    <t>Replace wall units</t>
  </si>
  <si>
    <t>630-44630-7420.63-10-101.2</t>
  </si>
  <si>
    <t>VFDs</t>
  </si>
  <si>
    <t>630-44630-7420.63-10-101.3</t>
  </si>
  <si>
    <t>N4 Jace Replacement</t>
  </si>
  <si>
    <t>630-44630-7420.63-10-101.4</t>
  </si>
  <si>
    <t>10 ft ladder (CUP)</t>
  </si>
  <si>
    <t>630-44630-7420.63-10-101.5</t>
  </si>
  <si>
    <t>Little Giant Ladder</t>
  </si>
  <si>
    <t>630-44630-7420.63-10-101.6</t>
  </si>
  <si>
    <t>Fire Alarm Panel</t>
  </si>
  <si>
    <t>630-44630-7420.63-10-104.1</t>
  </si>
  <si>
    <t>Water Softener (Brighton, Sundance)</t>
  </si>
  <si>
    <t>630-44630-7420.63-10-104.10</t>
  </si>
  <si>
    <t>Bio Machine</t>
  </si>
  <si>
    <t>630-44630-7420.63-10-104.11</t>
  </si>
  <si>
    <t>Misc Electric tools (drills)</t>
  </si>
  <si>
    <t>630-44630-7420.63-10-104.12</t>
  </si>
  <si>
    <t>Mower</t>
  </si>
  <si>
    <t>630-44630-7420.63-10-104.2</t>
  </si>
  <si>
    <t>Laundry Equipment</t>
  </si>
  <si>
    <t>630-44630-7420.63-10-104.3</t>
  </si>
  <si>
    <t>Chiller</t>
  </si>
  <si>
    <t>630-44630-7420.63-10-104.4</t>
  </si>
  <si>
    <t>630-44630-7420.63-10-104.5</t>
  </si>
  <si>
    <t>Eddy Current EVAP barrels</t>
  </si>
  <si>
    <t>630-44630-7420.63-10-104.6</t>
  </si>
  <si>
    <t>Eddy Current Condenser Tubes</t>
  </si>
  <si>
    <t>630-44630-7420.63-10-104.7</t>
  </si>
  <si>
    <t>Burnisher for tile floors</t>
  </si>
  <si>
    <t>630-44630-7420.63-10-104.8</t>
  </si>
  <si>
    <t>Upright vacuums (13 @ $190 each)</t>
  </si>
  <si>
    <t>630-44630-7420.63-10-104.9</t>
  </si>
  <si>
    <t>Windsor upright vacuum (5 @ $410 each)</t>
  </si>
  <si>
    <t>630-44630-7420.63-10-105.1</t>
  </si>
  <si>
    <t>630-44630-7420.63-10-105.2</t>
  </si>
  <si>
    <t>Water Heaters (2)</t>
  </si>
  <si>
    <t>630-44630-7420.63-10-105.3</t>
  </si>
  <si>
    <t>Tile &amp; Carpet machine</t>
  </si>
  <si>
    <t>630-44630-7420.63-10-107.1</t>
  </si>
  <si>
    <t>New softwater system</t>
  </si>
  <si>
    <t>630-44630-7420.63-10-107.2</t>
  </si>
  <si>
    <t>630-44630-7420.63-10-109.1</t>
  </si>
  <si>
    <t>Oil Dispensing Reels</t>
  </si>
  <si>
    <t>630-44630-7420.63-10-109.2</t>
  </si>
  <si>
    <t>Swamp Cooler</t>
  </si>
  <si>
    <t>630-44630-7420.63-10-111.1</t>
  </si>
  <si>
    <t>630-44630-7420.63-10-113.1</t>
  </si>
  <si>
    <t>Conference Room Ac</t>
  </si>
  <si>
    <t>630-44630-7420.63-10-113.2</t>
  </si>
  <si>
    <t>630-44630-7420.63-10-114.1</t>
  </si>
  <si>
    <t>Chilled Water Storage Tank</t>
  </si>
  <si>
    <t>630-44630-7420.63-10-114.2</t>
  </si>
  <si>
    <t>630-44630-7420.63-10-119.1</t>
  </si>
  <si>
    <t>Water Heater</t>
  </si>
  <si>
    <t>630-44630-7420.63-10-120.1</t>
  </si>
  <si>
    <t>630-44630-7420.63-10-141.1</t>
  </si>
  <si>
    <t>630-44630-7470.63-10-104.1</t>
  </si>
  <si>
    <t>630-44630-9100.63-10-100.1</t>
  </si>
  <si>
    <t>391&lt;&gt;XFER To Rev Debt Serv Fd</t>
  </si>
  <si>
    <t>630-44630-9800.63-10-100.1</t>
  </si>
  <si>
    <t>630-44630-9800.63-10-101.1</t>
  </si>
  <si>
    <t>630-44630-9800.63-10-104.1</t>
  </si>
  <si>
    <t>630-44630-9800.63-10-105.1</t>
  </si>
  <si>
    <t>630-44630-9800.63-10-107.1</t>
  </si>
  <si>
    <t>630-44630-9800.63-10-109.1</t>
  </si>
  <si>
    <t>630-44630-9800.63-10-113.1</t>
  </si>
  <si>
    <t>630-44630-9800.63-10-114.1</t>
  </si>
  <si>
    <t>630-44630-9800.63-10-120.1</t>
  </si>
  <si>
    <t>630-44630-9800.63-10-126.1</t>
  </si>
  <si>
    <t>630-44630-9800.63-10-134.1</t>
  </si>
  <si>
    <t>630-44630-9800.63-10-135.1</t>
  </si>
  <si>
    <t>630-44630-9800.63-10-139.1</t>
  </si>
  <si>
    <t>630-44630-9800.63-10-204.1</t>
  </si>
  <si>
    <t>630-44631-9200.63-10-100.1</t>
  </si>
  <si>
    <t>44631-Bldg Maint (Dept Requests)</t>
  </si>
  <si>
    <t>Dept Requests</t>
  </si>
  <si>
    <t>630-44631-9200.63-10-100.2</t>
  </si>
  <si>
    <t>630-44631-9200.63-10-100.3</t>
  </si>
  <si>
    <t>GASB68 Liability</t>
  </si>
  <si>
    <t>640-34461-1000.64-10-100.1</t>
  </si>
  <si>
    <t>64-10-100 - Telephone / Adm</t>
  </si>
  <si>
    <t>Outside Telephone Leases</t>
  </si>
  <si>
    <t>640-34461-1000.64-10-100.2</t>
  </si>
  <si>
    <t>Convention Center Telephone Lease</t>
  </si>
  <si>
    <t>640-34461-3000.64-10-100.1</t>
  </si>
  <si>
    <t>Outside Fiber Optic Fees</t>
  </si>
  <si>
    <t>640-36101-0.64-10-100.1</t>
  </si>
  <si>
    <t>640-36402-0.64-10-100.1</t>
  </si>
  <si>
    <t>640-36901-0.64-10-100.1</t>
  </si>
  <si>
    <t>640-38900-0.64-10-100.1</t>
  </si>
  <si>
    <t>640-39564-1000.64-10-100.1</t>
  </si>
  <si>
    <t>39564-Intragov - Phone Leases</t>
  </si>
  <si>
    <t>Intragov Telephone Operations</t>
  </si>
  <si>
    <t>640-39564-1000.64-10-100.2</t>
  </si>
  <si>
    <t>Intragov Telephone Recapitalization</t>
  </si>
  <si>
    <t>640-39564-3000.64-10-100.1</t>
  </si>
  <si>
    <t>Intragov Other Income</t>
  </si>
  <si>
    <t>640-44640-1100.64-10-100.1</t>
  </si>
  <si>
    <t>44640-Telecom (Operations)</t>
  </si>
  <si>
    <t>640-44640-1100.64-10-100.3</t>
  </si>
  <si>
    <t>64-10-100-Telephone / Adm</t>
  </si>
  <si>
    <t>640-44640-1110.64-10-100.1</t>
  </si>
  <si>
    <t>640-44640-1110.64-10-247.1</t>
  </si>
  <si>
    <t>64-10-247 - Out-Of-County Emerg Comm</t>
  </si>
  <si>
    <t>640-44640-1110.64-10-249.1</t>
  </si>
  <si>
    <t>64-10-249 - PBX</t>
  </si>
  <si>
    <t>640-44640-1110.64-10-256.1</t>
  </si>
  <si>
    <t>64-10-256 - Telephone Move/Change</t>
  </si>
  <si>
    <t>640-44640-1110.64-10-257.1</t>
  </si>
  <si>
    <t>64-10-257 - TV &amp; Video</t>
  </si>
  <si>
    <t>640-44640-1120.64-10-100.1</t>
  </si>
  <si>
    <t>640-44640-1200.64-10-256.1</t>
  </si>
  <si>
    <t>640-44640-1300.64-10-100.1</t>
  </si>
  <si>
    <t>640-44640-1300.64-10-100.2</t>
  </si>
  <si>
    <t>640-44640-1300.64-10-100.3</t>
  </si>
  <si>
    <t>640-44640-1312.64-10-100.1</t>
  </si>
  <si>
    <t>640-44640-1320.64-10-100.1</t>
  </si>
  <si>
    <t>640-44640-2100.64-10-100.1</t>
  </si>
  <si>
    <t>640-44640-2100.64-10-100.2</t>
  </si>
  <si>
    <t>Applied Media Tech (Hold Music)</t>
  </si>
  <si>
    <t>640-44640-2400.64-10-100.1</t>
  </si>
  <si>
    <t>640-44640-2410.64-10-100.1</t>
  </si>
  <si>
    <t>640-44640-2500.64-10-100.1</t>
  </si>
  <si>
    <t>640-44640-2700.64-10-100.1</t>
  </si>
  <si>
    <t>640-44640-2800.64-10-100.1</t>
  </si>
  <si>
    <t>640-44640-2800.64-10-100.10</t>
  </si>
  <si>
    <t>8013798910252B (Admin Bldg)</t>
  </si>
  <si>
    <t>640-44640-2800.64-10-100.11</t>
  </si>
  <si>
    <t>81334194 (Long Distance)</t>
  </si>
  <si>
    <t>640-44640-2800.64-10-100.12</t>
  </si>
  <si>
    <t>8013427800274B (Pbx HJB)</t>
  </si>
  <si>
    <t>640-44640-2800.64-10-100.13</t>
  </si>
  <si>
    <t>8017980440432B (Security Ctr Did Lines)</t>
  </si>
  <si>
    <t>640-44640-2800.64-10-100.14</t>
  </si>
  <si>
    <t>8017981192431M (Security Center)</t>
  </si>
  <si>
    <t>640-44640-2800.64-10-100.15</t>
  </si>
  <si>
    <t>640-44640-2800.64-10-100.16</t>
  </si>
  <si>
    <t>Verizon</t>
  </si>
  <si>
    <t>640-44640-2800.64-10-100.17</t>
  </si>
  <si>
    <t>8017562830273M (Dispatch SSD to Alpine PD)</t>
  </si>
  <si>
    <t>640-44640-2800.64-10-100.2</t>
  </si>
  <si>
    <t>8013730950536B (Admin Bldg)</t>
  </si>
  <si>
    <t>640-44640-2800.64-10-100.3</t>
  </si>
  <si>
    <t>8013759475115B (Admin Bldg)</t>
  </si>
  <si>
    <t>640-44640-2800.64-10-100.4</t>
  </si>
  <si>
    <t>8013425130274M (Health &amp; Justice)</t>
  </si>
  <si>
    <t>640-44640-2800.64-10-100.5</t>
  </si>
  <si>
    <t>70264842 (Long Distance)</t>
  </si>
  <si>
    <t>640-44640-2800.64-10-100.6</t>
  </si>
  <si>
    <t>8013424704250M (Public Works)</t>
  </si>
  <si>
    <t>640-44640-2800.64-10-100.7</t>
  </si>
  <si>
    <t>8013424703249M (Admin Bldg)</t>
  </si>
  <si>
    <t>640-44640-2800.64-10-100.8</t>
  </si>
  <si>
    <t>8017565317078M (Backbone To AF Canyon)</t>
  </si>
  <si>
    <t>640-44640-2800.64-10-100.9</t>
  </si>
  <si>
    <t>8013798911251B (Public Works)</t>
  </si>
  <si>
    <t>640-44640-2800.64-10-250.1</t>
  </si>
  <si>
    <t>64-10-250-Network</t>
  </si>
  <si>
    <t>640-44640-3050.64-10-100.1</t>
  </si>
  <si>
    <t>640-44640-3300.64-10-100.1</t>
  </si>
  <si>
    <t>640-44640-3400.64-10-100.1</t>
  </si>
  <si>
    <t>640-44640-4800.64-10-100.1</t>
  </si>
  <si>
    <t>640-44640-4800.64-10-100.2</t>
  </si>
  <si>
    <t>640-44640-4800.64-10-100.3</t>
  </si>
  <si>
    <t>640-44640-4870.64-10-100.1</t>
  </si>
  <si>
    <t>RMP Fiber Pole Fees</t>
  </si>
  <si>
    <t>640-44640-5610.64-10-100.1</t>
  </si>
  <si>
    <t>640-44640-5630.64-10-100.1</t>
  </si>
  <si>
    <t>640-44640-5650.64-10-100.1</t>
  </si>
  <si>
    <t>640-44640-5670.64-10-100.1</t>
  </si>
  <si>
    <t>640-44640-5680.64-10-100.1</t>
  </si>
  <si>
    <t>640-44640-6200.64-10-100.1</t>
  </si>
  <si>
    <t>640-44640-6200.64-10-100.2</t>
  </si>
  <si>
    <t>Fiber Projects</t>
  </si>
  <si>
    <t>640-44640-6200.64-10-100.3</t>
  </si>
  <si>
    <t>640-44640-7410.64-10-100.1</t>
  </si>
  <si>
    <t>New Telephone System (1st year of recap)</t>
  </si>
  <si>
    <t>640-44640-9800.64-10-100.1</t>
  </si>
  <si>
    <t>640-44641-9200.64-10-100.1</t>
  </si>
  <si>
    <t>44641-Telecom (Dept Requests)</t>
  </si>
  <si>
    <t>640-44641-9200.64-10-100.2</t>
  </si>
  <si>
    <t>650-34465-1000.65-10-100.1</t>
  </si>
  <si>
    <t>34465-Outside Radio &amp; Pager Leases</t>
  </si>
  <si>
    <t>65-10-100 - Radio / Adm</t>
  </si>
  <si>
    <t>Outside Radio &amp; Pager Leases</t>
  </si>
  <si>
    <t>650-36101-0.65-10-100.1</t>
  </si>
  <si>
    <t>650-36401-0.65-10-100.1</t>
  </si>
  <si>
    <t>650-36901-0.65-10-100.1</t>
  </si>
  <si>
    <t>650-38900-0.65-10-100.1</t>
  </si>
  <si>
    <t>650-39565-1000.65-10-100.1</t>
  </si>
  <si>
    <t>39565-Intragov - Radio Leases</t>
  </si>
  <si>
    <t>Intragov Radio Operations</t>
  </si>
  <si>
    <t>650-39565-1000.65-10-100.2</t>
  </si>
  <si>
    <t>Intragov Radio Replacement</t>
  </si>
  <si>
    <t>650-39565-2000.65-10-100.1</t>
  </si>
  <si>
    <t>Intragov New Radios/Pagers</t>
  </si>
  <si>
    <t>650-41500-9200.2-10-100.1</t>
  </si>
  <si>
    <t>650-44650-1100.65-10-100.1</t>
  </si>
  <si>
    <t>44650-Radio (Operations)</t>
  </si>
  <si>
    <t>650-44650-1100.65-10-100.2</t>
  </si>
  <si>
    <t>65-10-100-Radio / Adm</t>
  </si>
  <si>
    <t>650-44650-1110.65-10-100.1</t>
  </si>
  <si>
    <t>650-44650-1110.65-10-252.1</t>
  </si>
  <si>
    <t>65-10-252 - Radio Program &amp; Maintenance</t>
  </si>
  <si>
    <t>650-44650-1110.65-10-253.1</t>
  </si>
  <si>
    <t>65-10-253 - Radio Installation - Vehicle</t>
  </si>
  <si>
    <t>650-44650-1120.65-10-100.1</t>
  </si>
  <si>
    <t>650-44650-1300.65-10-100.1</t>
  </si>
  <si>
    <t>650-44650-1300.65-10-100.2</t>
  </si>
  <si>
    <t>650-44650-1300.65-10-100.3</t>
  </si>
  <si>
    <t>650-44650-1311.65-10-100.1</t>
  </si>
  <si>
    <t>650-44650-1312.65-10-100.1</t>
  </si>
  <si>
    <t>650-44650-2100.65-10-100.1</t>
  </si>
  <si>
    <t>650-44650-2400.65-10-100.1</t>
  </si>
  <si>
    <t>650-44650-2400.65-10-100.2</t>
  </si>
  <si>
    <t>Printing Radio Check-out Forms</t>
  </si>
  <si>
    <t>650-44650-2410.65-10-100.1</t>
  </si>
  <si>
    <t>650-44650-2500.65-10-100.1</t>
  </si>
  <si>
    <t>650-44650-2500.65-10-100.2</t>
  </si>
  <si>
    <t>Upsize Mini Split Cedar Pass</t>
  </si>
  <si>
    <t>650-44650-2700.65-10-100.1</t>
  </si>
  <si>
    <t>Electricity For Teat Mtn</t>
  </si>
  <si>
    <t>650-44650-2700.65-10-100.2</t>
  </si>
  <si>
    <t>Electricity For Lake Mountain</t>
  </si>
  <si>
    <t>650-44650-2700.65-10-100.3</t>
  </si>
  <si>
    <t>Electricity For Cedar Pass</t>
  </si>
  <si>
    <t>650-44650-2800.65-10-100.1</t>
  </si>
  <si>
    <t>650-44650-3050.65-10-100.1</t>
  </si>
  <si>
    <t>650-44650-3100.65-10-100.1</t>
  </si>
  <si>
    <t>Camera Licenses</t>
  </si>
  <si>
    <t>650-44650-3300.65-10-100.1</t>
  </si>
  <si>
    <t>Telecommunications Specialist Local Training</t>
  </si>
  <si>
    <t>650-44650-3400.65-10-100.1</t>
  </si>
  <si>
    <t>650-44650-4800.65-10-100.1</t>
  </si>
  <si>
    <t>650-44650-4800.65-10-100.2</t>
  </si>
  <si>
    <t>650-44650-4800.65-10-100.3</t>
  </si>
  <si>
    <t>650-44650-4800.65-10-100.4</t>
  </si>
  <si>
    <t>Mountaintop &amp; Tower Repairs</t>
  </si>
  <si>
    <t>650-44650-4850.65-10-100.1</t>
  </si>
  <si>
    <t>650-44650-4870.65-10-100.1</t>
  </si>
  <si>
    <t>Land Lease - Lake Mtn</t>
  </si>
  <si>
    <t>650-44650-4870.65-10-100.2</t>
  </si>
  <si>
    <t>Land Lease - Teat Mtn</t>
  </si>
  <si>
    <t>650-44650-5610.65-10-100.1</t>
  </si>
  <si>
    <t>650-44650-5630.65-10-100.1</t>
  </si>
  <si>
    <t>650-44650-5640.65-10-100.1</t>
  </si>
  <si>
    <t>650-44650-5640.65-10-100.2</t>
  </si>
  <si>
    <t>650-44650-5670.65-10-100.1</t>
  </si>
  <si>
    <t>650-44650-5680.65-10-100.1</t>
  </si>
  <si>
    <t>650-44650-7410.65-10-100.1</t>
  </si>
  <si>
    <t>Radios</t>
  </si>
  <si>
    <t>650-44650-7420.65-10-100.1</t>
  </si>
  <si>
    <t>Replace O3 Control Heads</t>
  </si>
  <si>
    <t>650-44650-7420.65-10-100.2</t>
  </si>
  <si>
    <t>650-44650-9800.65-10-100.1</t>
  </si>
  <si>
    <t>650-44650-9810.65-10-100.1</t>
  </si>
  <si>
    <t>9810-Lease Amortization</t>
  </si>
  <si>
    <t>Lease Amortization</t>
  </si>
  <si>
    <t>650-44651-9200.65-10-100.1</t>
  </si>
  <si>
    <t>44651-Radio (Dept Requests)</t>
  </si>
  <si>
    <t>650-44651-9200.65-10-100.2</t>
  </si>
  <si>
    <t>650-44651-9200.65-10-100.3</t>
  </si>
  <si>
    <t>670-33670-0.67-10-100.1</t>
  </si>
  <si>
    <t>33670-Intergovernmental Revenue</t>
  </si>
  <si>
    <t>67-10-100 - ISYS Support / Adm</t>
  </si>
  <si>
    <t>670-34467-1000.67-10-100.1</t>
  </si>
  <si>
    <t>34467-Outside Services</t>
  </si>
  <si>
    <t>Internet Access For Outside Agencies</t>
  </si>
  <si>
    <t>670-34467-1000.67-10-100.2</t>
  </si>
  <si>
    <t>State Pawn Hardware/Data Storage (Support)</t>
  </si>
  <si>
    <t>670-34467-1000.67-11-100.1</t>
  </si>
  <si>
    <t>67-11-100 - ISYS Prgm / Adm</t>
  </si>
  <si>
    <t>State Pawn System Support</t>
  </si>
  <si>
    <t>670-34467-1000.67-11-100.2</t>
  </si>
  <si>
    <t>State CJC Support</t>
  </si>
  <si>
    <t>670-34467-1000.67-11-100.3</t>
  </si>
  <si>
    <t>State Pawn System Redesign</t>
  </si>
  <si>
    <t>670-34467-1000.67-11-100.4</t>
  </si>
  <si>
    <t>670-36101-0.67-10-100.1</t>
  </si>
  <si>
    <t>670-36401-0.67-10-100.1</t>
  </si>
  <si>
    <t>670-36901-0.67-10-100.1</t>
  </si>
  <si>
    <t>670-36901-0.67-10-100.2</t>
  </si>
  <si>
    <t>670-36901-0.67-11-100.1</t>
  </si>
  <si>
    <t>Miscellaneous Programming Revenue</t>
  </si>
  <si>
    <t>670-38900-0.67-10-100.1</t>
  </si>
  <si>
    <t>Info Sys Support - Fund Bal 670</t>
  </si>
  <si>
    <t>670-38900-0.67-11-100.1</t>
  </si>
  <si>
    <t>Info Sys Programming - Fund Bal 670</t>
  </si>
  <si>
    <t>670-39567-1000.67-10-100.1</t>
  </si>
  <si>
    <t>39567-Intragov - Computer Lease</t>
  </si>
  <si>
    <t>Intragov Computer Support</t>
  </si>
  <si>
    <t>670-39567-1000.67-10-100.2</t>
  </si>
  <si>
    <t>Intragov Computer Support - Recapitalization</t>
  </si>
  <si>
    <t>670-39567-1000.67-10-100.3</t>
  </si>
  <si>
    <t>Intragov Computer Support - Zoom</t>
  </si>
  <si>
    <t>670-39567-2000.67-11-100.1</t>
  </si>
  <si>
    <t>Intragov Programming</t>
  </si>
  <si>
    <t>670-39567-2000.67-11-100.2</t>
  </si>
  <si>
    <t>Additional Requests - Intragov Programming Additional Charges</t>
  </si>
  <si>
    <t>670-39567-3000.67-10-100.1</t>
  </si>
  <si>
    <t>Intragov - Not Office Supplies</t>
  </si>
  <si>
    <t>670-41670-1100.67-10-100.1</t>
  </si>
  <si>
    <t>41670-Into Sys Support (Operations)</t>
  </si>
  <si>
    <t>670-41670-1100.67-10-100.2</t>
  </si>
  <si>
    <t>670-41670-1100.67-10-100.3</t>
  </si>
  <si>
    <t>Additional Request - Adding two cyber security specialist positions to staff (see staff plan change request sheet)</t>
  </si>
  <si>
    <t>670-41670-1110.67-10-100.1</t>
  </si>
  <si>
    <t>670-41670-1300.67-10-100.1</t>
  </si>
  <si>
    <t>670-41670-1300.67-10-100.2</t>
  </si>
  <si>
    <t>670-41670-1310.67-10-100.1</t>
  </si>
  <si>
    <t>670-41670-1311.67-10-100.1</t>
  </si>
  <si>
    <t>670-41670-1312.67-10-100.1</t>
  </si>
  <si>
    <t>670-41670-1320.67-10-100.1</t>
  </si>
  <si>
    <t>670-41670-1420.67-10-100.1</t>
  </si>
  <si>
    <t>670-41670-2100.67-10-100.1</t>
  </si>
  <si>
    <t>670-41670-2200.67-10-100.1</t>
  </si>
  <si>
    <t>670-41670-2310.67-10-100.1</t>
  </si>
  <si>
    <t>670-41670-2400.67-10-100.1</t>
  </si>
  <si>
    <t>670-41670-2410.67-10-100.1</t>
  </si>
  <si>
    <t>670-41670-2500.67-10-100.1</t>
  </si>
  <si>
    <t>670-41670-2500.67-10-100.2</t>
  </si>
  <si>
    <t>Maintenance For Cisco Switches</t>
  </si>
  <si>
    <t>670-41670-2500.67-10-100.3</t>
  </si>
  <si>
    <t>Capitalized Equipment Supplies</t>
  </si>
  <si>
    <t>670-41670-2800.67-10-100.1</t>
  </si>
  <si>
    <t>Mobile Internet Hot Spots</t>
  </si>
  <si>
    <t>670-41670-2800.67-10-100.2</t>
  </si>
  <si>
    <t>670-41670-2800.67-10-100.3</t>
  </si>
  <si>
    <t>State Internet Contract</t>
  </si>
  <si>
    <t>670-41670-2800.67-10-100.4</t>
  </si>
  <si>
    <t>Richfield Backup Site Rack Space</t>
  </si>
  <si>
    <t>670-41670-2800.67-10-100.5</t>
  </si>
  <si>
    <t>Comcast Internet Service</t>
  </si>
  <si>
    <t>670-41670-2800.67-10-100.6</t>
  </si>
  <si>
    <t>Veracity 5Gb Internet Service</t>
  </si>
  <si>
    <t>670-41670-2800.67-10-100.7</t>
  </si>
  <si>
    <t>Additional Request - Richfield backup site upgrade (in addition to the $2,150 in Questica for a total project coat of $16,000)</t>
  </si>
  <si>
    <t>670-41670-3050.67-10-100.1</t>
  </si>
  <si>
    <t>Copier/Printer Maintenance in L100 &amp; L200</t>
  </si>
  <si>
    <t>670-41670-3050.67-10-100.10</t>
  </si>
  <si>
    <t>Exagrid Support And Security</t>
  </si>
  <si>
    <t>670-41670-3050.67-10-100.11</t>
  </si>
  <si>
    <t>Additional Request - Secondary fortigate firewall appliance</t>
  </si>
  <si>
    <t>670-41670-3050.67-10-100.2</t>
  </si>
  <si>
    <t>Hardware Maint Cisco Core Switch</t>
  </si>
  <si>
    <t>670-41670-3050.67-10-100.3</t>
  </si>
  <si>
    <t>67-10-100-ISYS Support / Adm</t>
  </si>
  <si>
    <t>670-41670-3050.67-10-100.4</t>
  </si>
  <si>
    <t>Primary Data Storage (Tegile Combined)</t>
  </si>
  <si>
    <t>670-41670-3050.67-10-100.5</t>
  </si>
  <si>
    <t>Onexafe Support</t>
  </si>
  <si>
    <t>670-41670-3050.67-10-100.6</t>
  </si>
  <si>
    <t>Tegile 2 (see line 4)</t>
  </si>
  <si>
    <t>670-41670-3050.67-10-100.7</t>
  </si>
  <si>
    <t>Tegile 3 (see line 4)</t>
  </si>
  <si>
    <t>670-41670-3050.67-10-100.8</t>
  </si>
  <si>
    <t>Fortigate SWG Support &amp; Licensing</t>
  </si>
  <si>
    <t>670-41670-3050.67-10-100.9</t>
  </si>
  <si>
    <t>Aruba Wifi Access Point Support</t>
  </si>
  <si>
    <t>670-41670-3100.67-10-100.1</t>
  </si>
  <si>
    <t>Remote Professional Services (Server)</t>
  </si>
  <si>
    <t>670-41670-3300.67-10-100.4</t>
  </si>
  <si>
    <t>Pluralsite Online Training</t>
  </si>
  <si>
    <t>670-41670-3300.67-10-100.5</t>
  </si>
  <si>
    <t>Additional Request - Cyber security and network training certifications</t>
  </si>
  <si>
    <t>670-41670-4800.67-10-100.1</t>
  </si>
  <si>
    <t>670-41670-4800.67-10-100.2</t>
  </si>
  <si>
    <t>670-41670-4800.67-10-100.3</t>
  </si>
  <si>
    <t>Cables &amp; Wiring</t>
  </si>
  <si>
    <t>670-41670-4800.67-10-100.4</t>
  </si>
  <si>
    <t>670-41670-4800.67-10-100.5</t>
  </si>
  <si>
    <t>670-41670-4850.67-10-100.1</t>
  </si>
  <si>
    <t>670-41670-4850.67-10-100.10</t>
  </si>
  <si>
    <t>Trello</t>
  </si>
  <si>
    <t>670-41670-4850.67-10-100.11</t>
  </si>
  <si>
    <t>Exchange Email License (Extra Email Accounts beyond Office 365 Licenses)</t>
  </si>
  <si>
    <t>670-41670-4850.67-10-100.12</t>
  </si>
  <si>
    <t>Barracuda Email Filter License</t>
  </si>
  <si>
    <t>670-41670-4850.67-10-100.13</t>
  </si>
  <si>
    <t>ESET Anti-Virus Software Licenses</t>
  </si>
  <si>
    <t>670-41670-4850.67-10-100.14</t>
  </si>
  <si>
    <t>VEEAM Backup Software</t>
  </si>
  <si>
    <t>670-41670-4850.67-10-100.15</t>
  </si>
  <si>
    <t>Team Viewer Software</t>
  </si>
  <si>
    <t>670-41670-4850.67-10-100.16</t>
  </si>
  <si>
    <t>Zoom Enterprise Licenses</t>
  </si>
  <si>
    <t>670-41670-4850.67-10-100.17</t>
  </si>
  <si>
    <t>Splashtop</t>
  </si>
  <si>
    <t>670-41670-4850.67-10-100.18</t>
  </si>
  <si>
    <t>PDQ Deploy</t>
  </si>
  <si>
    <t>670-41670-4850.67-10-100.19</t>
  </si>
  <si>
    <t>PDQ Inventory</t>
  </si>
  <si>
    <t>670-41670-4850.67-10-100.2</t>
  </si>
  <si>
    <t>Oracle Database Software &amp; Oracle Cloud</t>
  </si>
  <si>
    <t>670-41670-4850.67-10-100.20</t>
  </si>
  <si>
    <t>Articulate 360</t>
  </si>
  <si>
    <t>670-41670-4850.67-10-100.21</t>
  </si>
  <si>
    <t>Password Encryption</t>
  </si>
  <si>
    <t>670-41670-4850.67-10-100.22</t>
  </si>
  <si>
    <t>Web Domain Renewals</t>
  </si>
  <si>
    <t>670-41670-4850.67-10-100.23</t>
  </si>
  <si>
    <t>Additional Request - Upgrade Microsoft 365 security package From G1 tier to G3 tier (in addition to the $206,000 already in Questica)</t>
  </si>
  <si>
    <t>670-41670-4850.67-10-100.24</t>
  </si>
  <si>
    <t>Additional Request - Network monitoring systems (IP address management, log monitoring, intrusion detection &amp; prevention)</t>
  </si>
  <si>
    <t>670-41670-4850.67-10-100.3</t>
  </si>
  <si>
    <t>Toad (Oracle Database Management Utility)</t>
  </si>
  <si>
    <t>670-41670-4850.67-10-100.4</t>
  </si>
  <si>
    <t>BMI Mtce Agreement Software</t>
  </si>
  <si>
    <t>670-41670-4850.67-10-100.5</t>
  </si>
  <si>
    <t>BCC Mail Manager Software</t>
  </si>
  <si>
    <t>670-41670-4850.67-10-100.6</t>
  </si>
  <si>
    <t>SSL Certificate For Secured Server</t>
  </si>
  <si>
    <t>670-41670-4850.67-10-100.7</t>
  </si>
  <si>
    <t>Microsoft Site License (Office 365 &amp; Teams)</t>
  </si>
  <si>
    <t>670-41670-4850.67-10-100.8</t>
  </si>
  <si>
    <t>RETAIN Email Archiving Software</t>
  </si>
  <si>
    <t>670-41670-4850.67-10-100.9</t>
  </si>
  <si>
    <t>Sonicwall Security Software</t>
  </si>
  <si>
    <t>670-41670-5630.67-10-100.1</t>
  </si>
  <si>
    <t>670-41670-5640.67-10-100.1</t>
  </si>
  <si>
    <t>670-41670-5640.67-10-100.2</t>
  </si>
  <si>
    <t>670-41670-5680.67-10-100.1</t>
  </si>
  <si>
    <t>670-41670-6200.67-10-100.1</t>
  </si>
  <si>
    <t>670-41670-6200.67-10-100.2</t>
  </si>
  <si>
    <t>E Recycling Services</t>
  </si>
  <si>
    <t>670-41670-6200.67-10-100.3</t>
  </si>
  <si>
    <t>Additional Request - Cyber security awareness assessment and training program for all county users</t>
  </si>
  <si>
    <t>670-41670-7410.67-10-100.1</t>
  </si>
  <si>
    <t>Network Storage Expansion</t>
  </si>
  <si>
    <t>670-41670-7410.67-10-100.2</t>
  </si>
  <si>
    <t>Network Equipment</t>
  </si>
  <si>
    <t>670-41670-7410.67-10-100.3</t>
  </si>
  <si>
    <t>Server Upgrades</t>
  </si>
  <si>
    <t>670-41670-7410.67-10-100.4</t>
  </si>
  <si>
    <t>Capitalized Workstation Replacements</t>
  </si>
  <si>
    <t>670-41670-7420.67-10-100.1</t>
  </si>
  <si>
    <t>Datacenter Equipment</t>
  </si>
  <si>
    <t>670-41670-7420.67-10-100.2</t>
  </si>
  <si>
    <t>Network Switch Replacements</t>
  </si>
  <si>
    <t>670-41670-7420.67-10-100.3</t>
  </si>
  <si>
    <t>Workstation Replacements for Operations Staff</t>
  </si>
  <si>
    <t>670-41670-7420.67-10-100.4</t>
  </si>
  <si>
    <t>Additional Request - Cubical Furniture for new cyber security positions</t>
  </si>
  <si>
    <t>670-41670-7470.67-10-100.1</t>
  </si>
  <si>
    <t>Capitalized Workstations</t>
  </si>
  <si>
    <t>670-41670-7470.67-10-100.2</t>
  </si>
  <si>
    <t>Capitalized Printers and Scanner Replacements</t>
  </si>
  <si>
    <t>670-41670-9800.67-10-100.1</t>
  </si>
  <si>
    <t>670-41671-1100.67-11-100.1</t>
  </si>
  <si>
    <t>41671-Info Sys Programming</t>
  </si>
  <si>
    <t>670-41671-1100.67-11-100.2</t>
  </si>
  <si>
    <t>670-41671-1100.67-11-100.3</t>
  </si>
  <si>
    <t>Additional Request - 6 New Positions</t>
  </si>
  <si>
    <t>670-41671-1110.67-11-100.1</t>
  </si>
  <si>
    <t>670-41671-1200.67-11-100.1</t>
  </si>
  <si>
    <t>670-41671-1200.67-11-202.1</t>
  </si>
  <si>
    <t>67-11-202 - ISYS Prgm / Assessor</t>
  </si>
  <si>
    <t>670-41671-1200.67-11-220.1</t>
  </si>
  <si>
    <t>67-11-220 - ISYS Prgm / Auditor</t>
  </si>
  <si>
    <t>670-41671-1200.67-11-222.1</t>
  </si>
  <si>
    <t>67-11-222 - ISYS Prgm / Marriage Licenses</t>
  </si>
  <si>
    <t>670-41671-1300.67-11-100.1</t>
  </si>
  <si>
    <t>670-41671-1300.67-11-100.2</t>
  </si>
  <si>
    <t>670-41671-1310.67-11-100.1</t>
  </si>
  <si>
    <t>670-41671-1311.67-11-100.1</t>
  </si>
  <si>
    <t>670-41671-1312.67-11-100.1</t>
  </si>
  <si>
    <t>670-41671-1320.67-11-100.1</t>
  </si>
  <si>
    <t>670-41671-1420.67-11-100.1</t>
  </si>
  <si>
    <t>670-41671-2100.67-11-100.1</t>
  </si>
  <si>
    <t>670-41671-2100.67-11-100.2</t>
  </si>
  <si>
    <t>Utoug Memberships</t>
  </si>
  <si>
    <t>670-41671-2100.67-11-100.3</t>
  </si>
  <si>
    <t>NAGW Memberships</t>
  </si>
  <si>
    <t>670-41671-2100.67-11-100.4</t>
  </si>
  <si>
    <t>Apple Developer Subscription</t>
  </si>
  <si>
    <t>670-41671-2200.67-11-100.1</t>
  </si>
  <si>
    <t>670-41671-2310.67-11-100.1</t>
  </si>
  <si>
    <t>670-41671-2310.67-11-504.1</t>
  </si>
  <si>
    <t>67-11-504 - ISYS Prgm / Sher Enf Admin</t>
  </si>
  <si>
    <t>670-41671-2400.67-11-100.1</t>
  </si>
  <si>
    <t>670-41671-2410.67-11-100.1</t>
  </si>
  <si>
    <t>670-41671-2500.67-11-100.1</t>
  </si>
  <si>
    <t>670-41671-2800.67-11-100.1</t>
  </si>
  <si>
    <t>670-41671-2800.67-11-100.2</t>
  </si>
  <si>
    <t>Air Card</t>
  </si>
  <si>
    <t>670-41671-3300.67-11-100.1</t>
  </si>
  <si>
    <t>UAC Spring Conf</t>
  </si>
  <si>
    <t>670-41671-3300.67-11-100.2</t>
  </si>
  <si>
    <t>Utoug Training Days</t>
  </si>
  <si>
    <t>670-41671-3300.67-11-100.3</t>
  </si>
  <si>
    <t>Developer Training</t>
  </si>
  <si>
    <t>670-41671-3300.67-11-100.4</t>
  </si>
  <si>
    <t>670-41671-3300.67-11-100.5</t>
  </si>
  <si>
    <t>NAGW</t>
  </si>
  <si>
    <t>670-41671-3300.67-11-100.6</t>
  </si>
  <si>
    <t>Project Management Institute (Pmi)</t>
  </si>
  <si>
    <t>670-41671-3400.67-11-100.1</t>
  </si>
  <si>
    <t>UAC Fall Conf</t>
  </si>
  <si>
    <t>670-41671-3400.67-11-100.2</t>
  </si>
  <si>
    <t>Oracle World</t>
  </si>
  <si>
    <t>670-41671-3400.67-11-100.3</t>
  </si>
  <si>
    <t>ESRI Developers Conf</t>
  </si>
  <si>
    <t>670-41671-3400.67-11-100.4</t>
  </si>
  <si>
    <t>ESRI Conference</t>
  </si>
  <si>
    <t>670-41671-3400.67-11-100.5</t>
  </si>
  <si>
    <t>NACO</t>
  </si>
  <si>
    <t>670-41671-3400.67-11-100.6</t>
  </si>
  <si>
    <t>UGIC</t>
  </si>
  <si>
    <t>670-41671-4800.67-11-100.1</t>
  </si>
  <si>
    <t>670-41671-4800.67-11-100.2</t>
  </si>
  <si>
    <t>670-41671-4800.67-11-100.3</t>
  </si>
  <si>
    <t>Employee Recognition ($240 Max)</t>
  </si>
  <si>
    <t>670-41671-4800.67-11-100.4</t>
  </si>
  <si>
    <t>670-41671-4800.67-11-100.5</t>
  </si>
  <si>
    <t>670-41671-4800.67-11-100.6</t>
  </si>
  <si>
    <t>Additional Request - Computers/Workstations for 6 New Positions</t>
  </si>
  <si>
    <t>670-41671-4800.67-11-100.7</t>
  </si>
  <si>
    <t>Additional Request - Employee Recognition for 6 New Positions</t>
  </si>
  <si>
    <t>670-41671-4850.67-11-100.1</t>
  </si>
  <si>
    <t>670-41671-4850.67-11-100.10</t>
  </si>
  <si>
    <t>Microsoft Business Intelligence</t>
  </si>
  <si>
    <t>670-41671-4850.67-11-100.11</t>
  </si>
  <si>
    <t>Lucid Charts</t>
  </si>
  <si>
    <t>670-41671-4850.67-11-100.12</t>
  </si>
  <si>
    <t>670-41671-4850.67-11-100.13</t>
  </si>
  <si>
    <t>Postman</t>
  </si>
  <si>
    <t>670-41671-4850.67-11-100.14</t>
  </si>
  <si>
    <t>Logzio</t>
  </si>
  <si>
    <t>670-41671-4850.67-11-100.15</t>
  </si>
  <si>
    <t>Load Testing Software</t>
  </si>
  <si>
    <t>670-41671-4850.67-11-100.16</t>
  </si>
  <si>
    <t>Additional Request - Software Licenses for 6 New Positions</t>
  </si>
  <si>
    <t>670-41671-4850.67-11-100.2</t>
  </si>
  <si>
    <t>Powerbuilder Maintenance</t>
  </si>
  <si>
    <t>670-41671-4850.67-11-100.3</t>
  </si>
  <si>
    <t>670-41671-4850.67-11-100.4</t>
  </si>
  <si>
    <t>670-41671-4850.67-11-100.5</t>
  </si>
  <si>
    <t>Appeon Software</t>
  </si>
  <si>
    <t>670-41671-4850.67-11-100.7</t>
  </si>
  <si>
    <t>Visual Studio Software</t>
  </si>
  <si>
    <t>670-41671-4850.67-11-100.8</t>
  </si>
  <si>
    <t>GITHUB License</t>
  </si>
  <si>
    <t>670-41671-4850.67-11-100.9</t>
  </si>
  <si>
    <t>Trello Gold</t>
  </si>
  <si>
    <t>670-41671-5630.67-11-100.1</t>
  </si>
  <si>
    <t>670-41671-5630.67-11-100.2</t>
  </si>
  <si>
    <t>Additional Request - Office Space for 6 New Positions + Office Furniture</t>
  </si>
  <si>
    <t>670-41671-5640.67-11-100.1</t>
  </si>
  <si>
    <t>670-41671-5640.67-11-100.2</t>
  </si>
  <si>
    <t>Additional Request - Phones for 6 New Positions</t>
  </si>
  <si>
    <t>670-41671-5640.67-11-100.3</t>
  </si>
  <si>
    <t>670-41671-5680.67-11-100.1</t>
  </si>
  <si>
    <t>670-41671-6200.67-11-100.1</t>
  </si>
  <si>
    <t>670-41671-6200.67-11-100.2</t>
  </si>
  <si>
    <t>Additional Request - Background Checks for 6 New Positions</t>
  </si>
  <si>
    <t>670-41671-7420.67-11-100.1</t>
  </si>
  <si>
    <t>670-41671-7420.67-11-100.2</t>
  </si>
  <si>
    <t>670-41671-7470.67-11-100.1</t>
  </si>
  <si>
    <t>Computer Replacements</t>
  </si>
  <si>
    <t>670-41672-2500.67-12-100.1</t>
  </si>
  <si>
    <t>41672-Info Sys Supp (Dept Requests)</t>
  </si>
  <si>
    <t>67-12-100 - ISYS Support / Dept Requests</t>
  </si>
  <si>
    <t>2021-772  Docking Station For SF Vac Site</t>
  </si>
  <si>
    <t>670-41672-2500.67-12-100.10</t>
  </si>
  <si>
    <t>Intergov#4968  Access Point Vineyard/Watchguard</t>
  </si>
  <si>
    <t>670-41672-2500.67-12-100.11</t>
  </si>
  <si>
    <t>Interfov#6147  Docks For Auditor Laptops</t>
  </si>
  <si>
    <t>670-41672-2500.67-12-100.14</t>
  </si>
  <si>
    <t>Intergov#5994 Covid Laptops Docks For It Remote Working And Temporary Emmployees</t>
  </si>
  <si>
    <t>670-41672-2500.67-12-100.15</t>
  </si>
  <si>
    <t>Intergov#7333 Memory For Josh Daniels</t>
  </si>
  <si>
    <t>670-41672-2500.67-12-100.17</t>
  </si>
  <si>
    <t>Intergov#7892  Health Covid Tracking</t>
  </si>
  <si>
    <t>670-41672-2500.67-12-100.18</t>
  </si>
  <si>
    <t>Intergov#8895  Laptop Repair Tyrel (Pw Telecom)</t>
  </si>
  <si>
    <t>670-41672-2500.67-12-100.19</t>
  </si>
  <si>
    <t>Intergov#9298  WIC Docking Stations</t>
  </si>
  <si>
    <t>670-41672-2500.67-12-100.2</t>
  </si>
  <si>
    <t>2021-1188  Dock For Breann Wilks Sheriff</t>
  </si>
  <si>
    <t>670-41672-2500.67-12-100.20</t>
  </si>
  <si>
    <t>Intergov#9919  WIC Docking Stations</t>
  </si>
  <si>
    <t>670-41672-2500.67-12-100.21</t>
  </si>
  <si>
    <t>Intergov#13313 Dvd/Blu-Ray Burners For Atty (Covid)</t>
  </si>
  <si>
    <t>670-41672-2500.67-12-100.22</t>
  </si>
  <si>
    <t>Intergov#13525  Docking Stations For Attorney And Justice Court</t>
  </si>
  <si>
    <t>670-41672-2500.67-12-100.23</t>
  </si>
  <si>
    <t>Intergov#10420 Mounting Kits</t>
  </si>
  <si>
    <t>670-41672-2500.67-12-100.24</t>
  </si>
  <si>
    <t>Intergov#14185 Computer Mounts For Recorder Counter</t>
  </si>
  <si>
    <t>670-41672-2500.67-12-100.3</t>
  </si>
  <si>
    <t>2021-1520 Dock For Makale Sheriff Patrol</t>
  </si>
  <si>
    <t>670-41672-2500.67-12-100.4</t>
  </si>
  <si>
    <t>2021-1120The Victim Witness Laptops Attroney</t>
  </si>
  <si>
    <t>670-41672-2500.67-12-100.5</t>
  </si>
  <si>
    <t>2021-2153 Laptops For American Fork Covid Vaccination Site</t>
  </si>
  <si>
    <t>670-41672-2500.67-12-100.6</t>
  </si>
  <si>
    <t>2021-4561 Docking Station  Env Health</t>
  </si>
  <si>
    <t>670-41672-2500.67-12-100.7</t>
  </si>
  <si>
    <t>2021-4952 Aislynn Laptop</t>
  </si>
  <si>
    <t>670-41672-2500.67-12-100.8</t>
  </si>
  <si>
    <t>Intergov#5625 Video Card For Canyons</t>
  </si>
  <si>
    <t>670-41672-2500.67-12-100.9</t>
  </si>
  <si>
    <t>Intergov#5108  Video Card For Housing Camera Computer</t>
  </si>
  <si>
    <t>670-41672-4800.67-12-100.1</t>
  </si>
  <si>
    <t>Utahcounty Health Domain Renewal</t>
  </si>
  <si>
    <t>670-41672-4850.67-12-100.1</t>
  </si>
  <si>
    <t>Intergov# 9073  Twilio  And Oracle Cloud</t>
  </si>
  <si>
    <t>670-41672-7470.67-12-100.25</t>
  </si>
  <si>
    <t>670-41672-7470.67-12-100.26</t>
  </si>
  <si>
    <t>670-41672-7470.67-12-100.27</t>
  </si>
  <si>
    <t>670-41672-7470.67-12-100.28</t>
  </si>
  <si>
    <t>670-41672-7470.67-12-100.3</t>
  </si>
  <si>
    <t>670-41672-7470.67-12-100.6</t>
  </si>
  <si>
    <t>670-41672-7470.67-12-100.8</t>
  </si>
  <si>
    <t>670-41672-7470.67-12-100.9</t>
  </si>
  <si>
    <t>670-41672-9200.67-10-100.2</t>
  </si>
  <si>
    <t>670-41672-9200.67-10-100.3</t>
  </si>
  <si>
    <t>670-41672-9200.67-10-100.4</t>
  </si>
  <si>
    <t>Restricted Appropriation - Salary Study Support</t>
  </si>
  <si>
    <t>670-41672-9200.67-11-100.2</t>
  </si>
  <si>
    <t>670-41672-9200.67-11-100.3</t>
  </si>
  <si>
    <t>Restricted Appropriation - Salary Study Programming</t>
  </si>
  <si>
    <t>680-34120-2000.5-10-100.1</t>
  </si>
  <si>
    <t>5-10-100 - Records Mngmt / Adm</t>
  </si>
  <si>
    <t>Microfilm (Cd / Copy) Fees</t>
  </si>
  <si>
    <t>680-34150-0.15-12-100.1</t>
  </si>
  <si>
    <t>34150-Mapping Fees</t>
  </si>
  <si>
    <t>15-12-100 - GIS / Adm</t>
  </si>
  <si>
    <t>Mapping Fees</t>
  </si>
  <si>
    <t>680-34150-0.15-12-100.3</t>
  </si>
  <si>
    <t>Atlas Fees</t>
  </si>
  <si>
    <t>680-34160-1000.6-10-100.1</t>
  </si>
  <si>
    <t>6-10-100 - Auditor/ Adm</t>
  </si>
  <si>
    <t>Auditor Miscellaneous Fees</t>
  </si>
  <si>
    <t>680-34190-0.1-10-100.1</t>
  </si>
  <si>
    <t>34190-Commission Fees</t>
  </si>
  <si>
    <t>Notary Fees</t>
  </si>
  <si>
    <t>680-34190-0.1-10-100.4</t>
  </si>
  <si>
    <t>Other Commission Fees</t>
  </si>
  <si>
    <t>680-34192-0.9-12-100.2</t>
  </si>
  <si>
    <t>34192-Attorney Fees (Civil)</t>
  </si>
  <si>
    <t>9-12-100 - Attorney / Civil</t>
  </si>
  <si>
    <t>Wasatch Mental Health SSD Fees</t>
  </si>
  <si>
    <t>680-34192-0.9-12-100.4</t>
  </si>
  <si>
    <t>GRAMA Request Fees / Copy Fees</t>
  </si>
  <si>
    <t>680-34192-0.9-12-100.5</t>
  </si>
  <si>
    <t>Mental Health Hearing Fees Charged To Other Counties</t>
  </si>
  <si>
    <t>680-38100-0.1-10-100.1</t>
  </si>
  <si>
    <t>680-38100-0.2-10-105.1</t>
  </si>
  <si>
    <t>2-10-105 - Non-Departmental / Adm Serv</t>
  </si>
  <si>
    <t>680-38100-0.2-10-105.2</t>
  </si>
  <si>
    <t>680-38100-0.2-10-105.3</t>
  </si>
  <si>
    <t>680-38100-0.2-10-105.4</t>
  </si>
  <si>
    <t>680-38100-0.2-10-105.5</t>
  </si>
  <si>
    <t>680-38100-0.2-10-105.6</t>
  </si>
  <si>
    <t>680-38100-0.5-10-100.1</t>
  </si>
  <si>
    <t>100&lt;&gt;XFER FROM GENERAL FUND</t>
  </si>
  <si>
    <t>680-38100-0.6-10-100.1</t>
  </si>
  <si>
    <t>680-38900-0.2-10-105.1</t>
  </si>
  <si>
    <t>38XXX</t>
  </si>
  <si>
    <t>680-39568-1000.1-10-100.1</t>
  </si>
  <si>
    <t>39568-Intragov - Admin Services</t>
  </si>
  <si>
    <t>Intragov Comm Admin Charge</t>
  </si>
  <si>
    <t>680-39568-1000.11-10-100.1</t>
  </si>
  <si>
    <t>11-10-100 - HR / Adm</t>
  </si>
  <si>
    <t>Intragov HR Admin Charge</t>
  </si>
  <si>
    <t>680-39568-1000.15-12-100.1</t>
  </si>
  <si>
    <t>Intragov GIS Admin Charge</t>
  </si>
  <si>
    <t>680-39568-1000.2-10-105.1</t>
  </si>
  <si>
    <t>Intragov Non-Dept Admin Charge</t>
  </si>
  <si>
    <t>680-39568-1000.5-10-100.1</t>
  </si>
  <si>
    <t>Intragov Records Admin Charge</t>
  </si>
  <si>
    <t>680-39568-1000.6-10-100.1</t>
  </si>
  <si>
    <t>Intragov Auditor Admin Charge</t>
  </si>
  <si>
    <t>680-39568-1000.9-12-100.1</t>
  </si>
  <si>
    <t>Intragov Atty Admin Charge</t>
  </si>
  <si>
    <t>680-41110-1100.1-11-100.1</t>
  </si>
  <si>
    <t>41110-Commission</t>
  </si>
  <si>
    <t>1-11-100 - Commissioner / Sakievich</t>
  </si>
  <si>
    <t>680-41110-1100.1-12-100.1</t>
  </si>
  <si>
    <t>1-12-100 - Commissioner / Lee</t>
  </si>
  <si>
    <t>680-41110-1100.1-13-100.1</t>
  </si>
  <si>
    <t>1-13-100 - Commissioner / Powers Gardner</t>
  </si>
  <si>
    <t>680-41110-1200.1-10-100.1</t>
  </si>
  <si>
    <t>680-41110-1300.1-10-100.1</t>
  </si>
  <si>
    <t>680-41110-1300.1-11-100.1</t>
  </si>
  <si>
    <t>680-41110-1300.1-12-100.1</t>
  </si>
  <si>
    <t>680-41110-1300.1-13-100.1</t>
  </si>
  <si>
    <t>680-41110-1420.1-11-100.1</t>
  </si>
  <si>
    <t>680-41110-1420.1-13-100.1</t>
  </si>
  <si>
    <t>680-41110-2100.1-11-100.1</t>
  </si>
  <si>
    <t>Books, Subscriptions, Memberships (Sakievich)</t>
  </si>
  <si>
    <t>680-41110-2100.1-12-100.1</t>
  </si>
  <si>
    <t>Books, Subscriptions, Memberships (Lee)</t>
  </si>
  <si>
    <t>680-41110-2100.1-13-100.1</t>
  </si>
  <si>
    <t>Books, Subscriptions, Memberships (Gardner)</t>
  </si>
  <si>
    <t>680-41110-2200.1-10-100.1</t>
  </si>
  <si>
    <t>680-41110-2310.1-11-100.1</t>
  </si>
  <si>
    <t>Mileage (Sakievich)</t>
  </si>
  <si>
    <t>680-41110-2310.1-12-100.1</t>
  </si>
  <si>
    <t>Mileage (Lee)</t>
  </si>
  <si>
    <t>680-41110-2310.1-13-100.1</t>
  </si>
  <si>
    <t>Mileage (Gardner)</t>
  </si>
  <si>
    <t>680-41110-2400.1-10-100.1</t>
  </si>
  <si>
    <t>680-41110-2400.1-10-100.2</t>
  </si>
  <si>
    <t>State of the County Office Supplies &amp; Printing</t>
  </si>
  <si>
    <t>680-41110-2400.1-11-100.1</t>
  </si>
  <si>
    <t>Office Supplies &amp; Printing (Sakievich)</t>
  </si>
  <si>
    <t>680-41110-2400.1-12-100.1</t>
  </si>
  <si>
    <t>Office Supplies &amp; Printing (Lee)</t>
  </si>
  <si>
    <t>680-41110-2400.1-13-100.1</t>
  </si>
  <si>
    <t>Office Supplies &amp; Printing (Gardner)</t>
  </si>
  <si>
    <t>680-41110-2410.1-10-100.1</t>
  </si>
  <si>
    <t>680-41110-2500.1-11-100.1</t>
  </si>
  <si>
    <t>Equipment Supplies (Sakievich)</t>
  </si>
  <si>
    <t>680-41110-2500.1-12-100.1</t>
  </si>
  <si>
    <t>Equipment Supplies (Lee)</t>
  </si>
  <si>
    <t>680-41110-2500.1-13-100.1</t>
  </si>
  <si>
    <t>Equipment Supplies (Gardner)</t>
  </si>
  <si>
    <t>680-41110-2800.1-11-100.1</t>
  </si>
  <si>
    <t>Cell Phone, Data, Broadband (Sakievich)</t>
  </si>
  <si>
    <t>680-41110-2800.1-11-100.2</t>
  </si>
  <si>
    <t>Additional Request - Broadband/Cellphone</t>
  </si>
  <si>
    <t>680-41110-2800.1-12-100.1</t>
  </si>
  <si>
    <t>Cell Phone, Data, Broadband (Lee)</t>
  </si>
  <si>
    <t>680-41110-2800.1-12-100.2</t>
  </si>
  <si>
    <t>Additional Request - Broadband/Cell Phone</t>
  </si>
  <si>
    <t>680-41110-2800.1-13-100.1</t>
  </si>
  <si>
    <t>Cell Phone, Data, Broadband (Gardner)</t>
  </si>
  <si>
    <t>680-41110-2800.1-13-100.2</t>
  </si>
  <si>
    <t>680-41110-3050.1-10-100.1</t>
  </si>
  <si>
    <t>Canon Advc5030 #Gng52448 Copier Maintenance</t>
  </si>
  <si>
    <t>680-41110-3100.1-10-100.1</t>
  </si>
  <si>
    <t>PIO Contract</t>
  </si>
  <si>
    <t>680-41110-3100.1-10-100.2</t>
  </si>
  <si>
    <t>State of the County Video</t>
  </si>
  <si>
    <t>680-41110-3100.1-10-100.3</t>
  </si>
  <si>
    <t>Legislative Consultant</t>
  </si>
  <si>
    <t>680-41110-3300.1-11-100.1</t>
  </si>
  <si>
    <t>Local Education (Sakievich)</t>
  </si>
  <si>
    <t>680-41110-3300.1-12-100.1</t>
  </si>
  <si>
    <t>Local Education (Lee)</t>
  </si>
  <si>
    <t>680-41110-3300.1-13-100.1</t>
  </si>
  <si>
    <t>Local Education (Gardner)</t>
  </si>
  <si>
    <t>680-41110-3400.1-11-100.1</t>
  </si>
  <si>
    <t>Travel (Sakievich)</t>
  </si>
  <si>
    <t>680-41110-3400.1-12-100.1</t>
  </si>
  <si>
    <t>Travel (Lee)</t>
  </si>
  <si>
    <t>680-41110-3400.1-13-100.1</t>
  </si>
  <si>
    <t>Travel (Gardner)</t>
  </si>
  <si>
    <t>680-41110-4800.1-10-100.1</t>
  </si>
  <si>
    <t>680-41110-4800.1-10-100.3</t>
  </si>
  <si>
    <t>680-41110-4800.1-10-100.4</t>
  </si>
  <si>
    <t>State of County Food, Meals, Location Rental, and Audio Visual</t>
  </si>
  <si>
    <t>680-41110-4800.1-10-100.5</t>
  </si>
  <si>
    <t>Citizen / Business Of Year</t>
  </si>
  <si>
    <t>680-41110-4800.1-10-100.6</t>
  </si>
  <si>
    <t>United Way Day Of Caring</t>
  </si>
  <si>
    <t>680-41110-4800.1-10-100.7</t>
  </si>
  <si>
    <t>Sam's Club Drinks/Candy/Snacks</t>
  </si>
  <si>
    <t>680-41110-4800.1-11-100.1</t>
  </si>
  <si>
    <t>Special Dept (Sakievich)</t>
  </si>
  <si>
    <t>680-41110-4800.1-11-100.2</t>
  </si>
  <si>
    <t>Food &amp; Meals (Sakievich)</t>
  </si>
  <si>
    <t>680-41110-4800.1-12-100.1</t>
  </si>
  <si>
    <t>Special Dept (Lee)</t>
  </si>
  <si>
    <t>680-41110-4800.1-12-100.2</t>
  </si>
  <si>
    <t>Food &amp; Meals (Lee)</t>
  </si>
  <si>
    <t>680-41110-4800.1-13-100.1</t>
  </si>
  <si>
    <t>Special Dept (Gardner)</t>
  </si>
  <si>
    <t>680-41110-4800.1-13-100.2</t>
  </si>
  <si>
    <t>Food &amp; Meals (Gardner)</t>
  </si>
  <si>
    <t>680-41110-5630.1-10-100.1</t>
  </si>
  <si>
    <t>680-41110-5640.1-10-100.1</t>
  </si>
  <si>
    <t>680-41110-5640.1-10-100.2</t>
  </si>
  <si>
    <t>680-41110-5670.1-10-100.1</t>
  </si>
  <si>
    <t>680-41110-5670.1-10-100.2</t>
  </si>
  <si>
    <t>680-41110-5670.1-10-100.3</t>
  </si>
  <si>
    <t>Additional Charges: Zoom Licenses</t>
  </si>
  <si>
    <t>680-41110-5670.1-11-100.4</t>
  </si>
  <si>
    <t>New Computer/Support</t>
  </si>
  <si>
    <t>680-41110-5670.1-13-100.1</t>
  </si>
  <si>
    <t>680-41110-5670.1-13-100.4</t>
  </si>
  <si>
    <t>New Computer Monitor for Comm Gardner</t>
  </si>
  <si>
    <t>680-41110-6200.1-10-100.1</t>
  </si>
  <si>
    <t>680-41110-6200.1-11-100.1</t>
  </si>
  <si>
    <t>Background Check (Sakievich)</t>
  </si>
  <si>
    <t>680-41110-6200.1-12-100.1</t>
  </si>
  <si>
    <t>Background Check (Lee)</t>
  </si>
  <si>
    <t>680-41110-6200.1-13-100.1</t>
  </si>
  <si>
    <t>Background Check (Gardner)</t>
  </si>
  <si>
    <t>680-41110-7420.1-11-100.1</t>
  </si>
  <si>
    <t>Office Furniture (Sakievich)</t>
  </si>
  <si>
    <t>680-41110-7420.1-12-100.1</t>
  </si>
  <si>
    <t>Office Furniture (Lee)</t>
  </si>
  <si>
    <t>680-41110-7420.1-13-100.1</t>
  </si>
  <si>
    <t>Office Furniture (Gardner)</t>
  </si>
  <si>
    <t>680-41340-1100.11-10-100.1</t>
  </si>
  <si>
    <t>41340-Human Resources</t>
  </si>
  <si>
    <t>680-41340-1100.11-10-100.2</t>
  </si>
  <si>
    <t>Additional Request - Position reclassifications</t>
  </si>
  <si>
    <t>680-41340-1100.11-10-100.3</t>
  </si>
  <si>
    <t>11-10-100-HR / Adm</t>
  </si>
  <si>
    <t>680-41340-1110.11-10-100.1</t>
  </si>
  <si>
    <t>680-41340-1200.11-10-100.1</t>
  </si>
  <si>
    <t>680-41340-1300.11-10-100.1</t>
  </si>
  <si>
    <t>680-41340-1300.11-10-100.2</t>
  </si>
  <si>
    <t>Additional Request - Cornerstone Wellness Benefit for Law Enforcement - paid from benefits account by HR</t>
  </si>
  <si>
    <t>680-41340-1300.11-10-100.3</t>
  </si>
  <si>
    <t>680-41340-1410.11-10-100.1</t>
  </si>
  <si>
    <t>Employee Bonus</t>
  </si>
  <si>
    <t>680-41340-1410.11-10-100.2</t>
  </si>
  <si>
    <t>Additional Request - discretionary bonus</t>
  </si>
  <si>
    <t>680-41340-1420.11-10-100.1</t>
  </si>
  <si>
    <t>680-41340-2100.11-10-100.1</t>
  </si>
  <si>
    <t>680-41340-2100.11-10-100.2</t>
  </si>
  <si>
    <t>Salary Study Data</t>
  </si>
  <si>
    <t>680-41340-2200.11-10-100.1</t>
  </si>
  <si>
    <t>680-41340-2200.11-10-100.2</t>
  </si>
  <si>
    <t>Career Fair Registration</t>
  </si>
  <si>
    <t>680-41340-2200.11-10-100.3</t>
  </si>
  <si>
    <t>Recruitment Supplies</t>
  </si>
  <si>
    <t>680-41340-2310.11-10-100.1</t>
  </si>
  <si>
    <t>680-41340-2310.11-10-100.2</t>
  </si>
  <si>
    <t>680-41340-2400.11-10-100.1</t>
  </si>
  <si>
    <t>680-41340-2400.11-10-100.2</t>
  </si>
  <si>
    <t>Office supplies -- recruitment</t>
  </si>
  <si>
    <t>680-41340-2410.11-10-100.1</t>
  </si>
  <si>
    <t>680-41340-2500.11-10-100.1</t>
  </si>
  <si>
    <t>680-41340-2800.11-10-100.1</t>
  </si>
  <si>
    <t>680-41340-3050.11-10-100.1</t>
  </si>
  <si>
    <t>Sharp Mx-3070N #75075868 Copier Maintenance</t>
  </si>
  <si>
    <t>680-41340-3050.11-10-100.2</t>
  </si>
  <si>
    <t>Canon C5030 #Gng53526 Maintenance</t>
  </si>
  <si>
    <t>680-41340-3100.11-10-100.1</t>
  </si>
  <si>
    <t>680-41340-3100.11-10-100.2</t>
  </si>
  <si>
    <t>Fitness For Duty Evaluations</t>
  </si>
  <si>
    <t>680-41340-3300.11-10-100.1</t>
  </si>
  <si>
    <t>Management Local Training</t>
  </si>
  <si>
    <t>680-41340-3300.11-10-100.2</t>
  </si>
  <si>
    <t>680-41340-3400.11-10-100.1</t>
  </si>
  <si>
    <t>Travel/Train - Mgmt</t>
  </si>
  <si>
    <t>680-41340-3400.11-10-100.2</t>
  </si>
  <si>
    <t>Travel/Train - Staff</t>
  </si>
  <si>
    <t>680-41340-4800.11-10-100.1</t>
  </si>
  <si>
    <t>680-41340-4800.11-10-100.2</t>
  </si>
  <si>
    <t>680-41340-4800.11-10-100.3</t>
  </si>
  <si>
    <t>Employee Recognition / All Dept</t>
  </si>
  <si>
    <t>680-41340-4800.11-10-100.4</t>
  </si>
  <si>
    <t>Certification Exams/Licenses</t>
  </si>
  <si>
    <t>680-41340-4800.11-10-100.5</t>
  </si>
  <si>
    <t>Individual Employee Recognition Awards</t>
  </si>
  <si>
    <t>680-41340-4800.11-10-100.6</t>
  </si>
  <si>
    <t>Recognition / Yearly Celebration</t>
  </si>
  <si>
    <t>680-41340-4850.11-10-100.1</t>
  </si>
  <si>
    <t>HRIS</t>
  </si>
  <si>
    <t>680-41340-4850.11-10-100.2</t>
  </si>
  <si>
    <t>Accenture Workday Support</t>
  </si>
  <si>
    <t>680-41340-4850.11-10-100.3</t>
  </si>
  <si>
    <t>Compensation Management Analysis Software</t>
  </si>
  <si>
    <t>680-41340-4850.11-10-100.4</t>
  </si>
  <si>
    <t>Learning Management System- Relias</t>
  </si>
  <si>
    <t>680-41340-4850.11-10-100.5</t>
  </si>
  <si>
    <t>Qualtrics</t>
  </si>
  <si>
    <t>680-41340-5630.11-10-100.1</t>
  </si>
  <si>
    <t>680-41340-5640.11-10-100.1</t>
  </si>
  <si>
    <t>680-41340-5640.11-10-100.2</t>
  </si>
  <si>
    <t>680-41340-5670.11-10-100.1</t>
  </si>
  <si>
    <t>680-41340-5670.11-10-100.2</t>
  </si>
  <si>
    <t>680-41340-5670.11-10-100.3</t>
  </si>
  <si>
    <t>680-41340-6200.11-10-100.1</t>
  </si>
  <si>
    <t>Career Service Council Stipends</t>
  </si>
  <si>
    <t>680-41340-6200.11-10-100.2</t>
  </si>
  <si>
    <t>680-41340-7420.11-10-100.1</t>
  </si>
  <si>
    <t>680-41362-1100.15-12-100.1</t>
  </si>
  <si>
    <t>41362-GIS - Geographic Info Systems</t>
  </si>
  <si>
    <t>680-41362-1300.15-12-100.1</t>
  </si>
  <si>
    <t>680-41362-2100.15-12-100.1</t>
  </si>
  <si>
    <t>680-41362-2100.15-12-100.2</t>
  </si>
  <si>
    <t>State Of Utah VRS GPS Access Subscription</t>
  </si>
  <si>
    <t>680-41362-2100.15-12-100.4</t>
  </si>
  <si>
    <t>15-12-100-GIS / Adm</t>
  </si>
  <si>
    <t>680-41362-2310.15-12-100.1</t>
  </si>
  <si>
    <t>680-41362-2310.15-12-100.2</t>
  </si>
  <si>
    <t>680-41362-2400.15-12-100.1</t>
  </si>
  <si>
    <t>680-41362-2500.15-12-100.1</t>
  </si>
  <si>
    <t>680-41362-2800.15-12-100.1</t>
  </si>
  <si>
    <t>Ipad Data Plan</t>
  </si>
  <si>
    <t>680-41362-3050.15-12-100.1</t>
  </si>
  <si>
    <t>Printer Support</t>
  </si>
  <si>
    <t>680-41362-3050.15-12-100.2</t>
  </si>
  <si>
    <t>Ricoh Mpc5502 #W542L500501 Copier Maintenance</t>
  </si>
  <si>
    <t>680-41362-3300.15-12-100.1</t>
  </si>
  <si>
    <t>680-41362-3300.15-12-100.2</t>
  </si>
  <si>
    <t>Parcel Fabric Pro Class</t>
  </si>
  <si>
    <t>680-41362-3400.15-12-100.1</t>
  </si>
  <si>
    <t>680-41362-3400.15-12-100.2</t>
  </si>
  <si>
    <t>ESRI Developers Conference</t>
  </si>
  <si>
    <t>680-41362-3400.15-12-100.3</t>
  </si>
  <si>
    <t>UGIC Conference</t>
  </si>
  <si>
    <t>680-41362-4800.15-12-100.1</t>
  </si>
  <si>
    <t>680-41362-4800.15-12-100.2</t>
  </si>
  <si>
    <t>680-41362-4850.15-12-100.1</t>
  </si>
  <si>
    <t>ESRI GIS Maintenance</t>
  </si>
  <si>
    <t>680-41362-4850.15-12-100.2</t>
  </si>
  <si>
    <t>Adobe Creative Cloud Subscription</t>
  </si>
  <si>
    <t>680-41362-4850.15-12-100.3</t>
  </si>
  <si>
    <t>Visual Studio</t>
  </si>
  <si>
    <t>680-41362-4850.15-12-100.4</t>
  </si>
  <si>
    <t>680-41362-4850.15-12-100.5</t>
  </si>
  <si>
    <t>ARCGIS Online Surge For EOC</t>
  </si>
  <si>
    <t>680-41362-4850.15-12-100.6</t>
  </si>
  <si>
    <t>680-41362-4850.15-12-100.7</t>
  </si>
  <si>
    <t>GITHUB</t>
  </si>
  <si>
    <t>680-41362-4850.15-12-100.8</t>
  </si>
  <si>
    <t>Lucidcharts</t>
  </si>
  <si>
    <t>680-41362-5610.15-12-100.1</t>
  </si>
  <si>
    <t>680-41362-5630.15-12-100.1</t>
  </si>
  <si>
    <t>680-41362-5640.15-12-100.1</t>
  </si>
  <si>
    <t>680-41362-5640.15-12-100.2</t>
  </si>
  <si>
    <t>680-41362-5670.15-12-100.1</t>
  </si>
  <si>
    <t>680-41362-6200.15-12-100.1</t>
  </si>
  <si>
    <t>680-41370-1100.5-10-100.1</t>
  </si>
  <si>
    <t>41370-Records Management</t>
  </si>
  <si>
    <t>680-41370-1100.5-10-100.2</t>
  </si>
  <si>
    <t>Additional Request - Addition or Promotion to Admin Services Division Manager</t>
  </si>
  <si>
    <t>680-41370-1100.5-10-100.3</t>
  </si>
  <si>
    <t>Additional Request - Additional Part-Time Records Clerk to run meetings and generate minutes</t>
  </si>
  <si>
    <t>680-41370-1300.5-10-100.1</t>
  </si>
  <si>
    <t>680-41370-1420.5-10-100.1</t>
  </si>
  <si>
    <t>680-41370-2100.5-10-100.1</t>
  </si>
  <si>
    <t>Arma Membership</t>
  </si>
  <si>
    <t>680-41370-2310.5-10-100.1</t>
  </si>
  <si>
    <t>680-41370-2400.5-10-100.1</t>
  </si>
  <si>
    <t>680-41370-2410.5-10-100.1</t>
  </si>
  <si>
    <t>680-41370-2500.5-10-100.1</t>
  </si>
  <si>
    <t>680-41370-2500.5-10-100.2</t>
  </si>
  <si>
    <t>16MM Archive Film Rolls</t>
  </si>
  <si>
    <t>680-41370-3050.5-10-100.1</t>
  </si>
  <si>
    <t>Minolta Reader/Printer Msp2000</t>
  </si>
  <si>
    <t>680-41370-3050.5-10-100.2</t>
  </si>
  <si>
    <t>Kodak Archive Writer  Model 4800</t>
  </si>
  <si>
    <t>680-41370-3050.5-10-100.3</t>
  </si>
  <si>
    <t>Sharp Mx-M363 #15011226 Maintenance</t>
  </si>
  <si>
    <t>680-41370-3300.5-10-100.1</t>
  </si>
  <si>
    <t>Arma Salt Lake Chapter Spring Conference</t>
  </si>
  <si>
    <t>680-41370-4800.5-10-100.1</t>
  </si>
  <si>
    <t>680-41370-4800.5-10-100.2</t>
  </si>
  <si>
    <t>680-41370-5630.5-10-100.1</t>
  </si>
  <si>
    <t>Building Rental-Records</t>
  </si>
  <si>
    <t>680-41370-5630.5-10-100.2</t>
  </si>
  <si>
    <t>Clerk - Admin</t>
  </si>
  <si>
    <t>680-41370-5630.5-10-100.3</t>
  </si>
  <si>
    <t>Records - North Building</t>
  </si>
  <si>
    <t>680-41370-5640.5-10-100.1</t>
  </si>
  <si>
    <t>680-41370-5640.5-10-100.2</t>
  </si>
  <si>
    <t>Additional Request - Telephone for Part-time Records Clerk</t>
  </si>
  <si>
    <t>680-41370-5640.5-10-100.3</t>
  </si>
  <si>
    <t>680-41370-5670.5-10-100.1</t>
  </si>
  <si>
    <t>680-41370-5670.5-10-100.2</t>
  </si>
  <si>
    <t>680-41370-5670.5-10-100.4</t>
  </si>
  <si>
    <t>Additional Request - Computer for Part-time Records Clerk</t>
  </si>
  <si>
    <t>680-41370-6200.5-10-100.1</t>
  </si>
  <si>
    <t>680-41370-6200.5-10-100.2</t>
  </si>
  <si>
    <t>680-41370-7420.5-10-100.1</t>
  </si>
  <si>
    <t>680-41410-1100.6-10-100.1</t>
  </si>
  <si>
    <t>41410-Auditor</t>
  </si>
  <si>
    <t>680-41410-1100.6-10-101.1</t>
  </si>
  <si>
    <t>6-10-101 - Auditor / Finance</t>
  </si>
  <si>
    <t>680-41410-1100.6-10-101.2</t>
  </si>
  <si>
    <t>Additional Request - FT Training Coordinator for Financial and HR Training Needs</t>
  </si>
  <si>
    <t>680-41410-1100.6-10-102.1</t>
  </si>
  <si>
    <t>6-10-102 - Auditor / Internal Audit</t>
  </si>
  <si>
    <t>680-41410-1100.6-10-103.1</t>
  </si>
  <si>
    <t>6-10-103 - Auditor / Purchasing</t>
  </si>
  <si>
    <t>680-41410-1110.6-10-100.1</t>
  </si>
  <si>
    <t>680-41410-1110.6-10-101.1</t>
  </si>
  <si>
    <t>680-41410-1110.6-10-101.2</t>
  </si>
  <si>
    <t>Additional Request - Overtime for Analysts for busy season</t>
  </si>
  <si>
    <t>680-41410-1200.6-10-101.1</t>
  </si>
  <si>
    <t>Additional Request - Finance Time Limited Employees</t>
  </si>
  <si>
    <t>680-41410-1300.6-10-100.1</t>
  </si>
  <si>
    <t>680-41410-1300.6-10-100.2</t>
  </si>
  <si>
    <t>6-10-100-Surveyor /Auditor/ Adm</t>
  </si>
  <si>
    <t>680-41410-1300.6-10-101.1</t>
  </si>
  <si>
    <t>680-41410-1300.6-10-102.1</t>
  </si>
  <si>
    <t>680-41410-1300.6-10-103.1</t>
  </si>
  <si>
    <t>680-41410-1420.6-10-100.1</t>
  </si>
  <si>
    <t>680-41410-2100.6-10-100.1</t>
  </si>
  <si>
    <t>680-41410-2100.6-10-100.2</t>
  </si>
  <si>
    <t>Govspend Subscription (Annual)</t>
  </si>
  <si>
    <t>680-41410-2310.6-10-100.1</t>
  </si>
  <si>
    <t>680-41410-2310.6-10-101.1</t>
  </si>
  <si>
    <t>680-41410-2310.6-10-103.1</t>
  </si>
  <si>
    <t>680-41410-2400.6-10-100.1</t>
  </si>
  <si>
    <t>680-41410-2410.6-10-100.1</t>
  </si>
  <si>
    <t>680-41410-2490.6-10-100.1</t>
  </si>
  <si>
    <t>ACH Fee For Ar Invoices</t>
  </si>
  <si>
    <t>680-41410-2500.6-10-100.1</t>
  </si>
  <si>
    <t>680-41410-2800.6-10-100.1</t>
  </si>
  <si>
    <t>680-41410-2800.6-10-101.1</t>
  </si>
  <si>
    <t>680-41410-3050.6-10-100.1</t>
  </si>
  <si>
    <t>Canon Ir4545I #UMV07285 Maintenance</t>
  </si>
  <si>
    <t>680-41410-3100.6-10-100.1</t>
  </si>
  <si>
    <t>NUQUO Contract</t>
  </si>
  <si>
    <t>680-41410-3300.6-10-100.1</t>
  </si>
  <si>
    <t>Elected Clerk/Auditor Local Education</t>
  </si>
  <si>
    <t>680-41410-3300.6-10-100.2</t>
  </si>
  <si>
    <t>Chief Deputy Local Education</t>
  </si>
  <si>
    <t>680-41410-3300.6-10-100.3</t>
  </si>
  <si>
    <t>Accounting Staff Local Education</t>
  </si>
  <si>
    <t>680-41410-3300.6-10-100.4</t>
  </si>
  <si>
    <t>Internal Audit Local Education</t>
  </si>
  <si>
    <t>680-41410-3300.6-10-100.5</t>
  </si>
  <si>
    <t>Purchasing Local Education</t>
  </si>
  <si>
    <t>680-41410-3300.6-10-100.6</t>
  </si>
  <si>
    <t>Budgeting Staff Local Education</t>
  </si>
  <si>
    <t>680-41410-3300.6-10-101.1</t>
  </si>
  <si>
    <t>Finance Training</t>
  </si>
  <si>
    <t>680-41410-3300.6-10-102.1</t>
  </si>
  <si>
    <t>Internal Audit Education</t>
  </si>
  <si>
    <t>680-41410-3300.6-10-103.1</t>
  </si>
  <si>
    <t>Purchasing Education</t>
  </si>
  <si>
    <t>680-41410-3400.6-10-100.1</t>
  </si>
  <si>
    <t>Elected Clerk/Auditor Travel</t>
  </si>
  <si>
    <t>680-41410-3400.6-10-100.2</t>
  </si>
  <si>
    <t>Deputy Clerk/Auditor Travel</t>
  </si>
  <si>
    <t>680-41410-3400.6-10-100.3</t>
  </si>
  <si>
    <t>Purchasing Staff Travel</t>
  </si>
  <si>
    <t>680-41410-3400.6-10-100.4</t>
  </si>
  <si>
    <t>Accounting Staff Travel</t>
  </si>
  <si>
    <t>680-41410-3400.6-10-100.5</t>
  </si>
  <si>
    <t>Budgeting Staff Travel</t>
  </si>
  <si>
    <t>680-41410-3400.6-10-101.1</t>
  </si>
  <si>
    <t>Accounting</t>
  </si>
  <si>
    <t>680-41410-3400.6-10-101.2</t>
  </si>
  <si>
    <t>Budget</t>
  </si>
  <si>
    <t>680-41410-3400.6-10-103.1</t>
  </si>
  <si>
    <t>Purchasing Travel</t>
  </si>
  <si>
    <t>680-41410-4800.6-10-100.1</t>
  </si>
  <si>
    <t>680-41410-4800.6-10-100.2</t>
  </si>
  <si>
    <t>Employee Recognition ($142 Max)</t>
  </si>
  <si>
    <t>680-41410-4800.6-10-100.3</t>
  </si>
  <si>
    <t>Breakroom Supplies ( Includes Bottled Water)</t>
  </si>
  <si>
    <t>680-41410-4800.6-10-100.4</t>
  </si>
  <si>
    <t>GFOA Distinguished Budget / CAFR Fees</t>
  </si>
  <si>
    <t>680-41410-4800.6-10-100.5</t>
  </si>
  <si>
    <t>Professional Licensing/Certificaiton</t>
  </si>
  <si>
    <t>680-41410-4850.6-10-100.1</t>
  </si>
  <si>
    <t>Gravity (Igm) Annual Software License</t>
  </si>
  <si>
    <t>680-41410-4850.6-10-100.2</t>
  </si>
  <si>
    <t>Questica Annual Software License</t>
  </si>
  <si>
    <t>680-41410-4850.6-10-100.3</t>
  </si>
  <si>
    <t>Questica Implementation</t>
  </si>
  <si>
    <t>680-41410-4850.6-10-100.4</t>
  </si>
  <si>
    <t>Contract Management Software</t>
  </si>
  <si>
    <t>680-41410-4850.6-10-100.5</t>
  </si>
  <si>
    <t>Gravity (IGM) Annual Software Maintenance -Budget Book</t>
  </si>
  <si>
    <t>680-41410-4850.6-10-100.6</t>
  </si>
  <si>
    <t>SHI - Adobe Acrobat Pro</t>
  </si>
  <si>
    <t>680-41410-4850.6-10-101.1</t>
  </si>
  <si>
    <t>Gravity Budget Book</t>
  </si>
  <si>
    <t>680-41410-4850.6-10-101.2</t>
  </si>
  <si>
    <t xml:space="preserve">
Gravity (IGM) Financial Statement</t>
  </si>
  <si>
    <t>680-41410-4850.6-10-101.3</t>
  </si>
  <si>
    <t>Questica Annual Maintenance</t>
  </si>
  <si>
    <t>680-41410-4850.6-10-103.1</t>
  </si>
  <si>
    <t>680-41410-5630.6-10-100.1</t>
  </si>
  <si>
    <t>680-41410-5640.6-10-100.1</t>
  </si>
  <si>
    <t>680-41410-5640.6-10-100.2</t>
  </si>
  <si>
    <t>Additional Request - Telephone for FT Training &amp; Compliance Manager</t>
  </si>
  <si>
    <t>680-41410-5640.6-10-101.3</t>
  </si>
  <si>
    <t>680-41410-5670.6-10-100.1</t>
  </si>
  <si>
    <t>680-41410-5670.6-10-100.2</t>
  </si>
  <si>
    <t>680-41410-5670.6-10-100.3</t>
  </si>
  <si>
    <t>680-41410-5670.6-10-100.4</t>
  </si>
  <si>
    <t>Additional Request - Computer for Training &amp; Compliance Manager &amp; Intern</t>
  </si>
  <si>
    <t>680-41410-5670.6-10-100.6</t>
  </si>
  <si>
    <t>680-41410-5670.6-10-101.4</t>
  </si>
  <si>
    <t>680-41410-6200.6-10-100.1</t>
  </si>
  <si>
    <t>680-41410-7410.6-10-100.1</t>
  </si>
  <si>
    <t>Chair for Tad</t>
  </si>
  <si>
    <t>680-41410-7420.6-10-100.1</t>
  </si>
  <si>
    <t>680-41410-7420.6-10-100.2</t>
  </si>
  <si>
    <t>Desks &amp; Chairs</t>
  </si>
  <si>
    <t>680-41452-1100.9-12-100.1</t>
  </si>
  <si>
    <t>41452-Attorney Civil</t>
  </si>
  <si>
    <t>680-41452-1200.9-12-100.1</t>
  </si>
  <si>
    <t>680-41452-1300.9-12-100.1</t>
  </si>
  <si>
    <t>680-41452-2100.9-12-100.1</t>
  </si>
  <si>
    <t>680-41452-2100.9-12-100.2</t>
  </si>
  <si>
    <t>680-41452-2100.9-12-100.3</t>
  </si>
  <si>
    <t>680-41452-2100.9-12-100.4</t>
  </si>
  <si>
    <t>Utah Municipal Attorneys Association Membership</t>
  </si>
  <si>
    <t>680-41452-2100.9-12-100.5</t>
  </si>
  <si>
    <t>680-41452-2310.9-12-100.1</t>
  </si>
  <si>
    <t>680-41452-2310.9-12-100.2</t>
  </si>
  <si>
    <t>680-41452-2400.9-12-100.1</t>
  </si>
  <si>
    <t>680-41452-2410.9-12-100.1</t>
  </si>
  <si>
    <t>680-41452-2500.9-12-100.1</t>
  </si>
  <si>
    <t>680-41452-2800.9-12-100.1</t>
  </si>
  <si>
    <t>680-41452-3050.9-12-100.1</t>
  </si>
  <si>
    <t>Canon Advc5240 #Jra01652 (Civil)</t>
  </si>
  <si>
    <t>680-41452-3100.9-12-100.1</t>
  </si>
  <si>
    <t>680-41452-3300.9-12-100.1</t>
  </si>
  <si>
    <t>Civil Division Chief Local Training</t>
  </si>
  <si>
    <t>680-41452-3300.9-12-100.2</t>
  </si>
  <si>
    <t>Civil Attorney Local Training</t>
  </si>
  <si>
    <t>680-41452-3300.9-12-100.3</t>
  </si>
  <si>
    <t>Civil Division Legal Assistant/Paralegal Training</t>
  </si>
  <si>
    <t>680-41452-3400.9-12-100.1</t>
  </si>
  <si>
    <t>Civil Division Chief Travel</t>
  </si>
  <si>
    <t>680-41452-3400.9-12-100.2</t>
  </si>
  <si>
    <t>Civil Attorney Travel</t>
  </si>
  <si>
    <t>680-41452-3400.9-12-100.3</t>
  </si>
  <si>
    <t>680-41452-4800.9-12-100.1</t>
  </si>
  <si>
    <t>680-41452-4800.9-12-100.2</t>
  </si>
  <si>
    <t>680-41452-4800.9-12-100.3</t>
  </si>
  <si>
    <t>Employee Recognition  ($150 Max)</t>
  </si>
  <si>
    <t>680-41452-4850.9-12-100.1</t>
  </si>
  <si>
    <t>Paperless System (Justware)</t>
  </si>
  <si>
    <t>680-41452-4850.9-12-100.2</t>
  </si>
  <si>
    <t>Adobe Or Equivalent Software</t>
  </si>
  <si>
    <t>680-41452-4850.9-12-100.3</t>
  </si>
  <si>
    <t>Translation Software</t>
  </si>
  <si>
    <t>680-41452-4850.9-12-100.4</t>
  </si>
  <si>
    <t>GRAMA Software For Videos</t>
  </si>
  <si>
    <t>680-41452-4850.9-12-100.5</t>
  </si>
  <si>
    <t>680-41452-5630.9-12-100.1</t>
  </si>
  <si>
    <t>680-41452-5640.9-12-100.1</t>
  </si>
  <si>
    <t>680-41452-5640.9-12-100.2</t>
  </si>
  <si>
    <t>680-41452-5670.9-12-100.1</t>
  </si>
  <si>
    <t>680-41452-5670.9-12-100.2</t>
  </si>
  <si>
    <t>680-41452-5670.9-12-100.3</t>
  </si>
  <si>
    <t>680-41452-6200.9-12-100.1</t>
  </si>
  <si>
    <t>680-41500-9200.2-10-100.1</t>
  </si>
  <si>
    <t>680-41520-2100.2-10-105.1</t>
  </si>
  <si>
    <t>41520-Adm Serv Non-Departmental</t>
  </si>
  <si>
    <t>680-41520-3100.2-10-105.1</t>
  </si>
  <si>
    <t>Independent Audit</t>
  </si>
  <si>
    <t>680-41520-3100.2-10-105.2</t>
  </si>
  <si>
    <t>County Checking Services</t>
  </si>
  <si>
    <t>680-41520-3100.2-10-105.3</t>
  </si>
  <si>
    <t>OPEB Calculation</t>
  </si>
  <si>
    <t>680-41520-3100.2-10-105.4</t>
  </si>
  <si>
    <t>Treasurer Overhead Calculation</t>
  </si>
  <si>
    <t>680-41520-3100.2-10-105.5</t>
  </si>
  <si>
    <t>680-41520-5100.2-10-105.1</t>
  </si>
  <si>
    <t>Premiums To ULGT</t>
  </si>
  <si>
    <t>680-41520-5100.2-10-105.2</t>
  </si>
  <si>
    <t>680-41520-7410.2-10-105.1</t>
  </si>
  <si>
    <t>Replace Capital Equipment</t>
  </si>
  <si>
    <t>680-41520-9200.2-10-105.1</t>
  </si>
  <si>
    <t>680-41520-9800.2-10-105.1</t>
  </si>
  <si>
    <t>720-39566-0.66-10-100.1</t>
  </si>
  <si>
    <t>39566-Intragov - Lifestyle Fees</t>
  </si>
  <si>
    <t>66-10-100 - Healthy Lifestyles / Adm</t>
  </si>
  <si>
    <t>Intragov - Health Lifestyle Fees</t>
  </si>
  <si>
    <t>720-49660-1100.66-10-100.1</t>
  </si>
  <si>
    <t>49660-Healthy Lifestyles</t>
  </si>
  <si>
    <t>720-49660-1300.66-10-100.1</t>
  </si>
  <si>
    <t>720-49660-2100.66-10-100.1</t>
  </si>
  <si>
    <t>720-49660-2100.66-10-100.2</t>
  </si>
  <si>
    <t>UPHA, HEAU, UCWWM, NWI Memberships</t>
  </si>
  <si>
    <t>720-49660-2100.66-10-100.3</t>
  </si>
  <si>
    <t>Additional Request - Total increases to keep all (3) current annual memberships (UPHA, USOPHE, NWI) and allow for a book purchase.</t>
  </si>
  <si>
    <t>720-49660-2310.66-10-100.1</t>
  </si>
  <si>
    <t>720-49660-2400.66-10-100.1</t>
  </si>
  <si>
    <t>720-49660-2400.66-10-100.2</t>
  </si>
  <si>
    <t>Environmental Change Campaigns</t>
  </si>
  <si>
    <t>720-49660-2410.66-10-100.1</t>
  </si>
  <si>
    <t>720-49660-2500.66-10-100.1</t>
  </si>
  <si>
    <t>720-49660-3300.66-10-100.1</t>
  </si>
  <si>
    <t>Conferences &amp; Workshops (Cont Ed)</t>
  </si>
  <si>
    <t>720-49660-3300.66-10-100.2</t>
  </si>
  <si>
    <t>Wellness Onsite Workshop</t>
  </si>
  <si>
    <t>720-49660-3300.66-10-100.3</t>
  </si>
  <si>
    <t>Advocacy Academy</t>
  </si>
  <si>
    <t>720-49660-3300.66-10-100.4</t>
  </si>
  <si>
    <t>National Wellness Conference</t>
  </si>
  <si>
    <t>720-49660-3300.66-10-100.5</t>
  </si>
  <si>
    <t>720-49660-3300.66-10-100.6</t>
  </si>
  <si>
    <t>Additional Request - National Wellness Conference</t>
  </si>
  <si>
    <t>720-49660-3400.66-10-100.1</t>
  </si>
  <si>
    <t>Welcoa Summit</t>
  </si>
  <si>
    <t>720-49660-4800.66-10-100.1</t>
  </si>
  <si>
    <t>Participation Incentives, Prizes.</t>
  </si>
  <si>
    <t>720-49660-4800.66-10-100.2</t>
  </si>
  <si>
    <t>Worksite Wellness Award</t>
  </si>
  <si>
    <t>720-49660-4800.66-10-100.3</t>
  </si>
  <si>
    <t>720-49660-4800.66-10-100.4</t>
  </si>
  <si>
    <t>Worksite Recertification Fee</t>
  </si>
  <si>
    <t>720-49660-4800.66-10-100.5</t>
  </si>
  <si>
    <t>720-49660-4800.66-10-100.6</t>
  </si>
  <si>
    <t>Additional Request - Incentives for employees to meet healthy lifestyle benchmarks to improve health and keep insurance premiums low.</t>
  </si>
  <si>
    <t>720-49660-5630.66-10-100.1</t>
  </si>
  <si>
    <t>720-49660-5640.66-10-100.1</t>
  </si>
  <si>
    <t>720-49660-5640.66-10-100.2</t>
  </si>
  <si>
    <t>720-49660-5670.66-10-100.1</t>
  </si>
  <si>
    <t>720-49660-5670.66-10-100.2</t>
  </si>
  <si>
    <t>720-49660-5670.66-10-100.4</t>
  </si>
  <si>
    <t>Misc. Computer Support</t>
  </si>
  <si>
    <t>720-49660-5680.66-10-100.1</t>
  </si>
  <si>
    <t>720-49660-6200.66-10-100.2</t>
  </si>
  <si>
    <t>Administrative Oversight Provided By Health Department</t>
  </si>
  <si>
    <t>720-49660-6200.66-10-100.3</t>
  </si>
  <si>
    <t>720-49660-9200.66-10-100.1</t>
  </si>
  <si>
    <t>100-41451-5680.9-11-102.1</t>
  </si>
  <si>
    <t>243-41810-3100.47-11-100.2</t>
  </si>
  <si>
    <t>Additional Request - Contract service for production of written minutes of Planning Commission and Board of Adjustment meetings</t>
  </si>
  <si>
    <t>243-41810-5610.47-11-359.2</t>
  </si>
  <si>
    <t>Additional Request - Budget to purchase a vehicle for use by the stormwater employee</t>
  </si>
  <si>
    <t>670-41672-9200.67-10-100.5</t>
  </si>
  <si>
    <t>Restricted Appropriation - Salary Study Market Offset Support</t>
  </si>
  <si>
    <t>670-41672-9200.67-11-100.4</t>
  </si>
  <si>
    <t>Restricted Appropriation - Salary Study Market Offset Programming</t>
  </si>
  <si>
    <t>290-41510-9200.2-11-100.3</t>
  </si>
  <si>
    <t>250-42250-9200.25-10-900.2</t>
  </si>
  <si>
    <t>250-42250-9200.25-10-900.3</t>
  </si>
  <si>
    <t>274-42111-5680.50-74-150.2</t>
  </si>
  <si>
    <t>273-42730-9200.34-10-100.3</t>
  </si>
  <si>
    <t>620-42620-9200.62-10-100.2</t>
  </si>
  <si>
    <t>248-42140-5610.50-14-311.4</t>
  </si>
  <si>
    <t>Macc Insurance</t>
  </si>
  <si>
    <t>100-42110-5610.50-11-100.2</t>
  </si>
  <si>
    <t>Additional Request - New line item, monies requested to purchase replacement UTV</t>
  </si>
  <si>
    <t>248-42180-4800.50-18-501.1</t>
  </si>
  <si>
    <t>100-42202-5610.57-10-451.2</t>
  </si>
  <si>
    <t>Additional Request - Skid Steer with attachments and trailer for fuel reduction mitigation work</t>
  </si>
  <si>
    <t>100-42202-5650.57-10-450.2</t>
  </si>
  <si>
    <t>Additional Request - One Mobile 150 MHZ and four portable 150 MHz radios for vehicle and personnel</t>
  </si>
  <si>
    <t>248-42201-9200.57-10-301.1</t>
  </si>
  <si>
    <t>230-43120-5630.23-12-116.2</t>
  </si>
  <si>
    <t>230-43110-3300.23-11-126.3</t>
  </si>
  <si>
    <t>Additional Request - UOWA conference 5 staff</t>
  </si>
  <si>
    <t>230-43100-5610.23-10-109.2</t>
  </si>
  <si>
    <t>PHEP</t>
  </si>
  <si>
    <t>230-43100-5670.23-10-100.8</t>
  </si>
  <si>
    <t>Additional Request - VR: Computer monitors replacements for all staff. These have not been replaced in years. Need 2 monitors at each work station due to multiple software program usage.</t>
  </si>
  <si>
    <t>230-43100-9200.23-10-100.4</t>
  </si>
  <si>
    <t>247-44130-9200.80-13-100.3</t>
  </si>
  <si>
    <t>100-48300-9200.2-10-100.7</t>
  </si>
  <si>
    <t>630-44631-9200.63-10-100.4</t>
  </si>
  <si>
    <t>610-44611-9200.61-10-100.10</t>
  </si>
  <si>
    <t>650-44651-9200.65-10-100.4</t>
  </si>
  <si>
    <t>640-44641-9200.64-10-100.3</t>
  </si>
  <si>
    <t>243-49221-9200.47-10-100.3</t>
  </si>
  <si>
    <t>241-49201-9200.45-10-100.3</t>
  </si>
  <si>
    <t>246-49251-3100.49-10-100.4</t>
  </si>
  <si>
    <t>242-49211-9200.46-10-100.3</t>
  </si>
  <si>
    <t>100-41454-5670.9-14-100.1</t>
  </si>
  <si>
    <t>9-14-100 - Attorney / Community Outreach</t>
  </si>
  <si>
    <t>100-41454-5670.9-14-100.2</t>
  </si>
  <si>
    <t>100-41454-5670.9-14-100.3</t>
  </si>
  <si>
    <t>680-41520-9200.2-10-105.2</t>
  </si>
  <si>
    <t>274-42111-9200.50-74-151.4</t>
  </si>
  <si>
    <t>246-49251-3050.49-10-100.1</t>
  </si>
  <si>
    <t>SCADA Maintenance</t>
  </si>
  <si>
    <t>Data below this row will not be imported.</t>
  </si>
  <si>
    <t>2022 Budget - Questica Data</t>
  </si>
  <si>
    <t>As of 11/19/2021</t>
  </si>
  <si>
    <t>Tentative</t>
  </si>
  <si>
    <t>As of 11/30/21</t>
  </si>
  <si>
    <t>Description *</t>
  </si>
  <si>
    <t>Inc/(Dec)</t>
  </si>
  <si>
    <t>Additional Request - Time-Limited Employee Wages</t>
  </si>
  <si>
    <t>Additional Request - Time-Limited Paralegal</t>
  </si>
  <si>
    <t>45-12-100 - Invest / SA6</t>
  </si>
  <si>
    <t>45-12-200 - Invest/ Evidence / SA6</t>
  </si>
  <si>
    <t>45-18-100 - Special Victims Unit / SA6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</si>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</sst>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000"/>
    <numFmt numFmtId="166" formatCode="_(&quot;$&quot;* #,##0_);_(&quot;$&quot;* \(#,##0\);_(&quot;$&quot;* &quot;-&quot;??_);_(@_)"/>
    <numFmt numFmtId="167" formatCode="_(* #,##0_);_(* \(#,##0\);_(* &quot;-&quot;??_);_(@_)"/>
    <numFmt numFmtId="168" formatCode="#,###;\(#,###\);\-"/>
  </numFmts>
  <fonts count="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2"/>
      <name val="Arial Black"/>
      <family val="2"/>
    </font>
    <font>
      <sz val="12"/>
      <color indexed="12"/>
      <name val="Arial Black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name val="Arial"/>
      <family val="2"/>
    </font>
    <font>
      <i/>
      <sz val="12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 Black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8"/>
      <color rgb="FFFF0000"/>
      <name val="Arial"/>
      <family val="2"/>
    </font>
    <font>
      <i/>
      <sz val="12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2"/>
      <color rgb="FFFF0000"/>
      <name val="Arial"/>
      <family val="2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 Black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38ABA"/>
        <bgColor auto="1"/>
      </patternFill>
    </fill>
    <fill>
      <patternFill patternType="solid">
        <fgColor rgb="FF37557A"/>
        <bgColor auto="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3E5FA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0"/>
      </left>
      <right style="double">
        <color indexed="0"/>
      </right>
      <top style="double">
        <color indexed="0"/>
      </top>
      <bottom style="double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0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0"/>
      </left>
      <right style="thick">
        <color indexed="0"/>
      </right>
      <top/>
      <bottom style="thick">
        <color indexed="0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ck">
        <color indexed="64"/>
      </left>
      <right/>
      <top/>
      <bottom/>
      <diagonal/>
    </border>
    <border>
      <left style="double">
        <color indexed="0"/>
      </left>
      <right style="double">
        <color indexed="64"/>
      </right>
      <top style="double">
        <color indexed="8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8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0"/>
      </left>
      <right/>
      <top/>
      <bottom style="thick">
        <color indexed="0"/>
      </bottom>
      <diagonal/>
    </border>
    <border>
      <left style="thick">
        <color indexed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0"/>
      </right>
      <top/>
      <bottom/>
      <diagonal/>
    </border>
  </borders>
  <cellStyleXfs count="21">
    <xf numFmtId="0" fontId="0" fillId="0" borderId="0"/>
    <xf numFmtId="44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10" borderId="29"/>
  </cellStyleXfs>
  <cellXfs count="286">
    <xf numFmtId="0" fontId="0" fillId="0" borderId="0" xfId="0"/>
    <xf numFmtId="0" fontId="6" fillId="0" borderId="0" xfId="0" applyFont="1" applyBorder="1"/>
    <xf numFmtId="1" fontId="7" fillId="0" borderId="0" xfId="1" applyNumberFormat="1" applyFont="1" applyBorder="1" applyAlignment="1">
      <alignment horizontal="center"/>
    </xf>
    <xf numFmtId="164" fontId="7" fillId="0" borderId="0" xfId="1" applyNumberFormat="1" applyFont="1" applyBorder="1" applyAlignment="1">
      <alignment horizontal="center"/>
    </xf>
    <xf numFmtId="164" fontId="9" fillId="0" borderId="0" xfId="1" applyNumberFormat="1" applyFont="1" applyFill="1" applyBorder="1"/>
    <xf numFmtId="0" fontId="9" fillId="0" borderId="0" xfId="0" applyFont="1"/>
    <xf numFmtId="164" fontId="11" fillId="0" borderId="1" xfId="1" applyNumberFormat="1" applyFont="1" applyFill="1" applyBorder="1"/>
    <xf numFmtId="164" fontId="10" fillId="0" borderId="0" xfId="1" applyNumberFormat="1" applyFont="1" applyFill="1" applyBorder="1"/>
    <xf numFmtId="164" fontId="10" fillId="0" borderId="5" xfId="1" applyNumberFormat="1" applyFont="1" applyFill="1" applyBorder="1"/>
    <xf numFmtId="165" fontId="6" fillId="0" borderId="0" xfId="0" applyNumberFormat="1" applyFont="1" applyBorder="1"/>
    <xf numFmtId="164" fontId="8" fillId="0" borderId="7" xfId="1" applyNumberFormat="1" applyFont="1" applyBorder="1"/>
    <xf numFmtId="164" fontId="8" fillId="0" borderId="8" xfId="1" applyNumberFormat="1" applyFont="1" applyBorder="1"/>
    <xf numFmtId="164" fontId="11" fillId="0" borderId="4" xfId="1" applyNumberFormat="1" applyFont="1" applyFill="1" applyBorder="1"/>
    <xf numFmtId="164" fontId="11" fillId="0" borderId="0" xfId="1" applyNumberFormat="1" applyFont="1" applyFill="1" applyBorder="1"/>
    <xf numFmtId="164" fontId="13" fillId="0" borderId="0" xfId="1" applyNumberFormat="1" applyFont="1" applyFill="1" applyBorder="1"/>
    <xf numFmtId="164" fontId="8" fillId="0" borderId="8" xfId="1" applyNumberFormat="1" applyFont="1" applyFill="1" applyBorder="1"/>
    <xf numFmtId="1" fontId="7" fillId="0" borderId="0" xfId="1" applyNumberFormat="1" applyFont="1" applyFill="1" applyBorder="1" applyAlignment="1" applyProtection="1">
      <alignment horizontal="center"/>
      <protection locked="0"/>
    </xf>
    <xf numFmtId="14" fontId="12" fillId="0" borderId="10" xfId="0" applyNumberFormat="1" applyFont="1" applyFill="1" applyBorder="1" applyAlignment="1" applyProtection="1">
      <alignment horizontal="center"/>
      <protection locked="0"/>
    </xf>
    <xf numFmtId="164" fontId="12" fillId="0" borderId="11" xfId="1" applyNumberFormat="1" applyFont="1" applyFill="1" applyBorder="1" applyAlignment="1" applyProtection="1">
      <alignment horizontal="center"/>
      <protection locked="0"/>
    </xf>
    <xf numFmtId="164" fontId="12" fillId="0" borderId="0" xfId="1" applyNumberFormat="1" applyFont="1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6" fontId="11" fillId="0" borderId="0" xfId="0" applyNumberFormat="1" applyFont="1" applyFill="1" applyBorder="1" applyProtection="1">
      <protection locked="0"/>
    </xf>
    <xf numFmtId="0" fontId="0" fillId="0" borderId="0" xfId="0" applyProtection="1">
      <protection locked="0"/>
    </xf>
    <xf numFmtId="14" fontId="12" fillId="0" borderId="10" xfId="0" applyNumberFormat="1" applyFont="1" applyFill="1" applyBorder="1" applyAlignment="1" applyProtection="1">
      <alignment horizontal="center"/>
    </xf>
    <xf numFmtId="164" fontId="12" fillId="0" borderId="11" xfId="1" applyNumberFormat="1" applyFont="1" applyFill="1" applyBorder="1" applyAlignment="1" applyProtection="1">
      <alignment horizontal="center"/>
    </xf>
    <xf numFmtId="165" fontId="15" fillId="0" borderId="0" xfId="0" applyNumberFormat="1" applyFont="1" applyBorder="1"/>
    <xf numFmtId="0" fontId="16" fillId="0" borderId="0" xfId="0" applyFont="1"/>
    <xf numFmtId="0" fontId="15" fillId="0" borderId="0" xfId="0" applyFont="1" applyBorder="1"/>
    <xf numFmtId="0" fontId="15" fillId="0" borderId="0" xfId="0" applyFont="1" applyFill="1" applyBorder="1"/>
    <xf numFmtId="0" fontId="15" fillId="0" borderId="0" xfId="0" quotePrefix="1" applyFont="1" applyFill="1" applyBorder="1"/>
    <xf numFmtId="6" fontId="0" fillId="0" borderId="0" xfId="0" applyNumberFormat="1" applyFill="1" applyProtection="1">
      <protection locked="0"/>
    </xf>
    <xf numFmtId="6" fontId="0" fillId="0" borderId="0" xfId="0" applyNumberFormat="1" applyProtection="1">
      <protection locked="0"/>
    </xf>
    <xf numFmtId="8" fontId="0" fillId="0" borderId="0" xfId="0" applyNumberFormat="1" applyFill="1" applyProtection="1">
      <protection locked="0"/>
    </xf>
    <xf numFmtId="164" fontId="9" fillId="0" borderId="1" xfId="1" applyNumberFormat="1" applyFont="1" applyFill="1" applyBorder="1"/>
    <xf numFmtId="164" fontId="9" fillId="0" borderId="4" xfId="1" applyNumberFormat="1" applyFont="1" applyFill="1" applyBorder="1"/>
    <xf numFmtId="0" fontId="6" fillId="0" borderId="0" xfId="0" applyFont="1" applyFill="1" applyBorder="1"/>
    <xf numFmtId="164" fontId="9" fillId="0" borderId="3" xfId="1" applyNumberFormat="1" applyFont="1" applyFill="1" applyBorder="1"/>
    <xf numFmtId="0" fontId="6" fillId="0" borderId="0" xfId="0" quotePrefix="1" applyFont="1" applyFill="1" applyBorder="1"/>
    <xf numFmtId="0" fontId="5" fillId="0" borderId="0" xfId="0" applyFont="1"/>
    <xf numFmtId="6" fontId="9" fillId="0" borderId="0" xfId="0" applyNumberFormat="1" applyFont="1" applyFill="1" applyBorder="1" applyProtection="1">
      <protection locked="0"/>
    </xf>
    <xf numFmtId="164" fontId="6" fillId="0" borderId="2" xfId="1" applyNumberFormat="1" applyFont="1" applyFill="1" applyBorder="1"/>
    <xf numFmtId="6" fontId="9" fillId="0" borderId="0" xfId="0" applyNumberFormat="1" applyFont="1" applyFill="1" applyBorder="1" applyAlignment="1" applyProtection="1">
      <alignment horizontal="right"/>
      <protection locked="0"/>
    </xf>
    <xf numFmtId="164" fontId="9" fillId="0" borderId="6" xfId="1" applyNumberFormat="1" applyFont="1" applyFill="1" applyBorder="1"/>
    <xf numFmtId="8" fontId="9" fillId="0" borderId="0" xfId="1" applyNumberFormat="1" applyFont="1" applyFill="1" applyBorder="1"/>
    <xf numFmtId="6" fontId="6" fillId="0" borderId="0" xfId="0" applyNumberFormat="1" applyFont="1" applyFill="1" applyProtection="1">
      <protection locked="0"/>
    </xf>
    <xf numFmtId="6" fontId="9" fillId="0" borderId="0" xfId="0" applyNumberFormat="1" applyFont="1" applyFill="1" applyBorder="1" applyProtection="1"/>
    <xf numFmtId="0" fontId="9" fillId="0" borderId="0" xfId="0" applyFont="1" applyFill="1" applyProtection="1">
      <protection locked="0"/>
    </xf>
    <xf numFmtId="164" fontId="9" fillId="0" borderId="9" xfId="1" applyNumberFormat="1" applyFont="1" applyFill="1" applyBorder="1"/>
    <xf numFmtId="0" fontId="15" fillId="0" borderId="0" xfId="0" applyFont="1"/>
    <xf numFmtId="0" fontId="15" fillId="0" borderId="0" xfId="0" quotePrefix="1" applyFont="1"/>
    <xf numFmtId="6" fontId="9" fillId="0" borderId="1" xfId="0" applyNumberFormat="1" applyFont="1" applyBorder="1" applyProtection="1">
      <protection locked="0"/>
    </xf>
    <xf numFmtId="166" fontId="9" fillId="0" borderId="1" xfId="1" applyNumberFormat="1" applyFont="1" applyFill="1" applyBorder="1" applyAlignment="1" applyProtection="1">
      <alignment horizontal="right"/>
      <protection locked="0"/>
    </xf>
    <xf numFmtId="167" fontId="9" fillId="0" borderId="1" xfId="2" applyNumberFormat="1" applyFont="1" applyFill="1" applyBorder="1" applyAlignment="1" applyProtection="1">
      <alignment horizontal="right"/>
      <protection locked="0"/>
    </xf>
    <xf numFmtId="167" fontId="9" fillId="0" borderId="4" xfId="2" applyNumberFormat="1" applyFont="1" applyFill="1" applyBorder="1" applyAlignment="1" applyProtection="1">
      <alignment horizontal="right"/>
      <protection locked="0"/>
    </xf>
    <xf numFmtId="166" fontId="9" fillId="0" borderId="14" xfId="1" applyNumberFormat="1" applyFont="1" applyFill="1" applyBorder="1" applyAlignment="1" applyProtection="1">
      <alignment horizontal="right"/>
      <protection locked="0"/>
    </xf>
    <xf numFmtId="166" fontId="9" fillId="0" borderId="15" xfId="1" applyNumberFormat="1" applyFont="1" applyFill="1" applyBorder="1" applyAlignment="1" applyProtection="1">
      <alignment horizontal="right"/>
      <protection locked="0"/>
    </xf>
    <xf numFmtId="166" fontId="9" fillId="0" borderId="1" xfId="1" applyNumberFormat="1" applyFont="1" applyBorder="1" applyAlignment="1" applyProtection="1">
      <alignment horizontal="right"/>
      <protection locked="0"/>
    </xf>
    <xf numFmtId="167" fontId="13" fillId="2" borderId="1" xfId="2" applyNumberFormat="1" applyFont="1" applyFill="1" applyBorder="1" applyAlignment="1" applyProtection="1">
      <alignment horizontal="right"/>
      <protection locked="0"/>
    </xf>
    <xf numFmtId="167" fontId="9" fillId="0" borderId="1" xfId="2" applyNumberFormat="1" applyFont="1" applyBorder="1" applyAlignment="1" applyProtection="1">
      <alignment horizontal="right"/>
      <protection locked="0"/>
    </xf>
    <xf numFmtId="167" fontId="9" fillId="0" borderId="9" xfId="2" applyNumberFormat="1" applyFont="1" applyFill="1" applyBorder="1" applyAlignment="1" applyProtection="1">
      <alignment horizontal="right"/>
      <protection locked="0"/>
    </xf>
    <xf numFmtId="166" fontId="9" fillId="0" borderId="12" xfId="1" applyNumberFormat="1" applyFont="1" applyFill="1" applyBorder="1" applyAlignment="1" applyProtection="1">
      <alignment horizontal="right"/>
      <protection locked="0"/>
    </xf>
    <xf numFmtId="166" fontId="9" fillId="0" borderId="1" xfId="1" applyNumberFormat="1" applyFont="1" applyFill="1" applyBorder="1" applyProtection="1">
      <protection locked="0"/>
    </xf>
    <xf numFmtId="167" fontId="9" fillId="0" borderId="1" xfId="2" applyNumberFormat="1" applyFont="1" applyFill="1" applyBorder="1" applyProtection="1">
      <protection locked="0"/>
    </xf>
    <xf numFmtId="166" fontId="9" fillId="0" borderId="5" xfId="1" applyNumberFormat="1" applyFont="1" applyFill="1" applyBorder="1" applyProtection="1">
      <protection locked="0"/>
    </xf>
    <xf numFmtId="166" fontId="9" fillId="0" borderId="1" xfId="1" applyNumberFormat="1" applyFont="1" applyBorder="1" applyProtection="1">
      <protection locked="0"/>
    </xf>
    <xf numFmtId="167" fontId="9" fillId="0" borderId="1" xfId="2" applyNumberFormat="1" applyFont="1" applyBorder="1" applyProtection="1">
      <protection locked="0"/>
    </xf>
    <xf numFmtId="167" fontId="9" fillId="0" borderId="4" xfId="2" applyNumberFormat="1" applyFont="1" applyBorder="1" applyProtection="1">
      <protection locked="0"/>
    </xf>
    <xf numFmtId="167" fontId="11" fillId="0" borderId="4" xfId="2" applyNumberFormat="1" applyFont="1" applyBorder="1" applyProtection="1">
      <protection locked="0"/>
    </xf>
    <xf numFmtId="166" fontId="11" fillId="0" borderId="5" xfId="1" applyNumberFormat="1" applyFont="1" applyFill="1" applyBorder="1" applyProtection="1">
      <protection locked="0"/>
    </xf>
    <xf numFmtId="166" fontId="9" fillId="0" borderId="5" xfId="1" applyNumberFormat="1" applyFont="1" applyFill="1" applyBorder="1" applyProtection="1"/>
    <xf numFmtId="167" fontId="9" fillId="0" borderId="4" xfId="2" applyNumberFormat="1" applyFont="1" applyFill="1" applyBorder="1" applyProtection="1">
      <protection locked="0"/>
    </xf>
    <xf numFmtId="166" fontId="11" fillId="0" borderId="4" xfId="1" applyNumberFormat="1" applyFont="1" applyBorder="1" applyProtection="1">
      <protection locked="0"/>
    </xf>
    <xf numFmtId="166" fontId="11" fillId="0" borderId="4" xfId="1" applyNumberFormat="1" applyFont="1" applyFill="1" applyBorder="1" applyProtection="1">
      <protection locked="0"/>
    </xf>
    <xf numFmtId="167" fontId="11" fillId="0" borderId="4" xfId="2" applyNumberFormat="1" applyFont="1" applyFill="1" applyBorder="1" applyProtection="1">
      <protection locked="0"/>
    </xf>
    <xf numFmtId="166" fontId="11" fillId="0" borderId="5" xfId="1" applyNumberFormat="1" applyFont="1" applyFill="1" applyBorder="1" applyProtection="1"/>
    <xf numFmtId="167" fontId="9" fillId="0" borderId="4" xfId="2" applyNumberFormat="1" applyFont="1" applyBorder="1" applyAlignment="1" applyProtection="1">
      <alignment horizontal="right"/>
      <protection locked="0"/>
    </xf>
    <xf numFmtId="166" fontId="9" fillId="0" borderId="5" xfId="1" applyNumberFormat="1" applyFont="1" applyBorder="1" applyProtection="1">
      <protection locked="0"/>
    </xf>
    <xf numFmtId="43" fontId="9" fillId="0" borderId="1" xfId="2" applyFont="1" applyFill="1" applyBorder="1" applyProtection="1">
      <protection locked="0"/>
    </xf>
    <xf numFmtId="0" fontId="16" fillId="0" borderId="0" xfId="0" applyFont="1" applyFill="1" applyBorder="1" applyAlignment="1" applyProtection="1">
      <alignment horizontal="left"/>
      <protection locked="0"/>
    </xf>
    <xf numFmtId="14" fontId="12" fillId="0" borderId="11" xfId="1" applyNumberFormat="1" applyFont="1" applyFill="1" applyBorder="1" applyAlignment="1" applyProtection="1">
      <alignment horizontal="center"/>
      <protection locked="0"/>
    </xf>
    <xf numFmtId="14" fontId="18" fillId="0" borderId="0" xfId="1" applyNumberFormat="1" applyFont="1" applyFill="1" applyBorder="1" applyAlignment="1" applyProtection="1">
      <alignment horizontal="center"/>
      <protection locked="0"/>
    </xf>
    <xf numFmtId="44" fontId="11" fillId="0" borderId="5" xfId="0" applyNumberFormat="1" applyFont="1" applyFill="1" applyBorder="1" applyProtection="1">
      <protection locked="0"/>
    </xf>
    <xf numFmtId="166" fontId="11" fillId="0" borderId="5" xfId="0" applyNumberFormat="1" applyFont="1" applyFill="1" applyBorder="1" applyProtection="1">
      <protection locked="0"/>
    </xf>
    <xf numFmtId="166" fontId="9" fillId="0" borderId="5" xfId="0" applyNumberFormat="1" applyFont="1" applyFill="1" applyBorder="1" applyProtection="1">
      <protection locked="0"/>
    </xf>
    <xf numFmtId="0" fontId="16" fillId="0" borderId="13" xfId="0" applyFont="1" applyFill="1" applyBorder="1" applyAlignment="1" applyProtection="1">
      <protection locked="0"/>
    </xf>
    <xf numFmtId="0" fontId="16" fillId="0" borderId="0" xfId="0" applyFont="1" applyFill="1" applyBorder="1" applyAlignment="1" applyProtection="1">
      <protection locked="0"/>
    </xf>
    <xf numFmtId="0" fontId="13" fillId="0" borderId="0" xfId="0" applyFont="1" applyAlignment="1"/>
    <xf numFmtId="0" fontId="19" fillId="0" borderId="0" xfId="0" applyFont="1"/>
    <xf numFmtId="0" fontId="19" fillId="0" borderId="0" xfId="0" applyFont="1" applyFill="1"/>
    <xf numFmtId="166" fontId="0" fillId="0" borderId="0" xfId="0" applyNumberFormat="1" applyFill="1" applyProtection="1">
      <protection locked="0"/>
    </xf>
    <xf numFmtId="0" fontId="4" fillId="0" borderId="0" xfId="3"/>
    <xf numFmtId="168" fontId="4" fillId="0" borderId="0" xfId="5" applyNumberFormat="1"/>
    <xf numFmtId="49" fontId="4" fillId="0" borderId="0" xfId="3" applyNumberFormat="1"/>
    <xf numFmtId="0" fontId="21" fillId="5" borderId="0" xfId="6" applyFont="1" applyFill="1"/>
    <xf numFmtId="0" fontId="22" fillId="0" borderId="0" xfId="0" quotePrefix="1" applyFont="1" applyFill="1"/>
    <xf numFmtId="164" fontId="23" fillId="0" borderId="0" xfId="1" applyNumberFormat="1" applyFont="1" applyFill="1" applyBorder="1"/>
    <xf numFmtId="167" fontId="23" fillId="0" borderId="0" xfId="2" applyNumberFormat="1" applyFont="1" applyFill="1" applyBorder="1" applyAlignment="1" applyProtection="1">
      <alignment horizontal="right"/>
      <protection locked="0"/>
    </xf>
    <xf numFmtId="167" fontId="4" fillId="0" borderId="0" xfId="3" applyNumberFormat="1"/>
    <xf numFmtId="0" fontId="24" fillId="5" borderId="0" xfId="6" applyFont="1" applyFill="1" applyAlignment="1">
      <alignment horizontal="left"/>
    </xf>
    <xf numFmtId="0" fontId="20" fillId="0" borderId="0" xfId="3" applyFont="1"/>
    <xf numFmtId="167" fontId="20" fillId="0" borderId="0" xfId="2" applyNumberFormat="1" applyFont="1"/>
    <xf numFmtId="167" fontId="20" fillId="0" borderId="0" xfId="3" applyNumberFormat="1" applyFont="1"/>
    <xf numFmtId="168" fontId="20" fillId="0" borderId="0" xfId="3" applyNumberFormat="1" applyFont="1"/>
    <xf numFmtId="0" fontId="19" fillId="0" borderId="0" xfId="0" applyFont="1" applyAlignment="1">
      <alignment horizontal="left"/>
    </xf>
    <xf numFmtId="164" fontId="12" fillId="0" borderId="18" xfId="1" applyNumberFormat="1" applyFont="1" applyFill="1" applyBorder="1" applyAlignment="1" applyProtection="1">
      <alignment horizontal="center"/>
      <protection locked="0"/>
    </xf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/>
    </xf>
    <xf numFmtId="0" fontId="3" fillId="0" borderId="0" xfId="7"/>
    <xf numFmtId="168" fontId="3" fillId="0" borderId="0" xfId="7" applyNumberFormat="1"/>
    <xf numFmtId="0" fontId="15" fillId="0" borderId="0" xfId="0" quotePrefix="1" applyFont="1" applyAlignment="1">
      <alignment horizontal="left"/>
    </xf>
    <xf numFmtId="0" fontId="29" fillId="7" borderId="0" xfId="0" applyFont="1" applyFill="1"/>
    <xf numFmtId="0" fontId="26" fillId="7" borderId="0" xfId="0" applyFont="1" applyFill="1"/>
    <xf numFmtId="167" fontId="26" fillId="7" borderId="1" xfId="0" applyNumberFormat="1" applyFont="1" applyFill="1" applyBorder="1"/>
    <xf numFmtId="0" fontId="0" fillId="7" borderId="0" xfId="0" applyFill="1"/>
    <xf numFmtId="0" fontId="30" fillId="7" borderId="0" xfId="1" applyNumberFormat="1" applyFont="1" applyFill="1" applyBorder="1" applyAlignment="1">
      <alignment horizontal="left"/>
    </xf>
    <xf numFmtId="0" fontId="31" fillId="7" borderId="0" xfId="0" applyFont="1" applyFill="1"/>
    <xf numFmtId="0" fontId="27" fillId="8" borderId="1" xfId="0" applyFont="1" applyFill="1" applyBorder="1" applyAlignment="1">
      <alignment horizontal="center"/>
    </xf>
    <xf numFmtId="164" fontId="26" fillId="6" borderId="1" xfId="1" applyNumberFormat="1" applyFont="1" applyFill="1" applyBorder="1" applyAlignment="1">
      <alignment horizontal="left"/>
    </xf>
    <xf numFmtId="167" fontId="26" fillId="7" borderId="4" xfId="2" applyNumberFormat="1" applyFont="1" applyFill="1" applyBorder="1"/>
    <xf numFmtId="167" fontId="26" fillId="7" borderId="21" xfId="2" applyNumberFormat="1" applyFont="1" applyFill="1" applyBorder="1"/>
    <xf numFmtId="167" fontId="26" fillId="7" borderId="20" xfId="2" applyNumberFormat="1" applyFont="1" applyFill="1" applyBorder="1"/>
    <xf numFmtId="167" fontId="26" fillId="7" borderId="20" xfId="0" applyNumberFormat="1" applyFont="1" applyFill="1" applyBorder="1"/>
    <xf numFmtId="167" fontId="26" fillId="7" borderId="3" xfId="2" applyNumberFormat="1" applyFont="1" applyFill="1" applyBorder="1"/>
    <xf numFmtId="167" fontId="26" fillId="7" borderId="22" xfId="2" applyNumberFormat="1" applyFont="1" applyFill="1" applyBorder="1"/>
    <xf numFmtId="167" fontId="26" fillId="7" borderId="6" xfId="2" applyNumberFormat="1" applyFont="1" applyFill="1" applyBorder="1"/>
    <xf numFmtId="167" fontId="26" fillId="7" borderId="4" xfId="0" applyNumberFormat="1" applyFont="1" applyFill="1" applyBorder="1"/>
    <xf numFmtId="167" fontId="26" fillId="7" borderId="21" xfId="0" applyNumberFormat="1" applyFont="1" applyFill="1" applyBorder="1"/>
    <xf numFmtId="0" fontId="27" fillId="8" borderId="4" xfId="0" applyFont="1" applyFill="1" applyBorder="1" applyAlignment="1">
      <alignment horizontal="center" wrapText="1"/>
    </xf>
    <xf numFmtId="167" fontId="26" fillId="7" borderId="0" xfId="0" applyNumberFormat="1" applyFont="1" applyFill="1"/>
    <xf numFmtId="0" fontId="28" fillId="8" borderId="1" xfId="0" applyFont="1" applyFill="1" applyBorder="1" applyAlignment="1">
      <alignment horizontal="center"/>
    </xf>
    <xf numFmtId="0" fontId="28" fillId="8" borderId="4" xfId="0" applyFont="1" applyFill="1" applyBorder="1" applyAlignment="1">
      <alignment horizontal="center" wrapText="1"/>
    </xf>
    <xf numFmtId="0" fontId="15" fillId="0" borderId="0" xfId="0" applyFont="1" applyFill="1"/>
    <xf numFmtId="49" fontId="0" fillId="0" borderId="0" xfId="0" applyNumberFormat="1"/>
    <xf numFmtId="167" fontId="26" fillId="7" borderId="1" xfId="2" applyNumberFormat="1" applyFont="1" applyFill="1" applyBorder="1"/>
    <xf numFmtId="0" fontId="14" fillId="7" borderId="0" xfId="0" applyFont="1" applyFill="1"/>
    <xf numFmtId="6" fontId="0" fillId="7" borderId="0" xfId="0" applyNumberFormat="1" applyFill="1"/>
    <xf numFmtId="0" fontId="5" fillId="7" borderId="0" xfId="0" applyFont="1" applyFill="1"/>
    <xf numFmtId="0" fontId="0" fillId="7" borderId="3" xfId="0" applyFill="1" applyBorder="1"/>
    <xf numFmtId="0" fontId="0" fillId="7" borderId="16" xfId="0" applyFill="1" applyBorder="1"/>
    <xf numFmtId="6" fontId="0" fillId="7" borderId="16" xfId="0" applyNumberFormat="1" applyFill="1" applyBorder="1"/>
    <xf numFmtId="0" fontId="0" fillId="7" borderId="25" xfId="0" applyFill="1" applyBorder="1"/>
    <xf numFmtId="0" fontId="0" fillId="7" borderId="22" xfId="0" applyFill="1" applyBorder="1"/>
    <xf numFmtId="0" fontId="0" fillId="7" borderId="0" xfId="0" applyFill="1" applyBorder="1"/>
    <xf numFmtId="6" fontId="0" fillId="7" borderId="0" xfId="0" applyNumberFormat="1" applyFill="1" applyBorder="1"/>
    <xf numFmtId="0" fontId="0" fillId="7" borderId="26" xfId="0" applyFill="1" applyBorder="1"/>
    <xf numFmtId="0" fontId="0" fillId="7" borderId="6" xfId="0" applyFill="1" applyBorder="1"/>
    <xf numFmtId="0" fontId="0" fillId="7" borderId="27" xfId="0" applyFill="1" applyBorder="1"/>
    <xf numFmtId="6" fontId="0" fillId="7" borderId="27" xfId="0" applyNumberFormat="1" applyFill="1" applyBorder="1"/>
    <xf numFmtId="0" fontId="0" fillId="7" borderId="28" xfId="0" applyFill="1" applyBorder="1"/>
    <xf numFmtId="44" fontId="0" fillId="7" borderId="16" xfId="0" applyNumberFormat="1" applyFill="1" applyBorder="1"/>
    <xf numFmtId="44" fontId="0" fillId="7" borderId="0" xfId="0" applyNumberFormat="1" applyFill="1" applyBorder="1"/>
    <xf numFmtId="0" fontId="5" fillId="7" borderId="27" xfId="0" applyFont="1" applyFill="1" applyBorder="1"/>
    <xf numFmtId="0" fontId="0" fillId="7" borderId="17" xfId="0" applyFill="1" applyBorder="1"/>
    <xf numFmtId="6" fontId="5" fillId="7" borderId="0" xfId="0" applyNumberFormat="1" applyFont="1" applyFill="1"/>
    <xf numFmtId="167" fontId="0" fillId="0" borderId="0" xfId="2" applyNumberFormat="1" applyFont="1"/>
    <xf numFmtId="0" fontId="3" fillId="0" borderId="0" xfId="7" applyFill="1"/>
    <xf numFmtId="49" fontId="4" fillId="3" borderId="0" xfId="3" applyNumberFormat="1" applyFill="1"/>
    <xf numFmtId="0" fontId="19" fillId="9" borderId="0" xfId="0" applyFont="1" applyFill="1" applyAlignment="1">
      <alignment horizontal="left"/>
    </xf>
    <xf numFmtId="49" fontId="4" fillId="9" borderId="0" xfId="3" applyNumberFormat="1" applyFill="1"/>
    <xf numFmtId="0" fontId="15" fillId="0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0" fontId="15" fillId="0" borderId="0" xfId="0" quotePrefix="1" applyFont="1" applyFill="1" applyAlignment="1">
      <alignment horizontal="left"/>
    </xf>
    <xf numFmtId="0" fontId="15" fillId="0" borderId="0" xfId="0" quotePrefix="1" applyFont="1" applyFill="1"/>
    <xf numFmtId="0" fontId="33" fillId="0" borderId="0" xfId="7" applyFont="1"/>
    <xf numFmtId="0" fontId="34" fillId="0" borderId="0" xfId="7" applyFont="1"/>
    <xf numFmtId="0" fontId="35" fillId="7" borderId="0" xfId="0" applyFont="1" applyFill="1" applyAlignment="1">
      <alignment horizontal="center"/>
    </xf>
    <xf numFmtId="167" fontId="26" fillId="7" borderId="0" xfId="2" applyNumberFormat="1" applyFont="1" applyFill="1"/>
    <xf numFmtId="16" fontId="27" fillId="7" borderId="0" xfId="0" applyNumberFormat="1" applyFont="1" applyFill="1" applyAlignment="1">
      <alignment horizontal="center" wrapText="1"/>
    </xf>
    <xf numFmtId="0" fontId="0" fillId="7" borderId="23" xfId="0" applyFill="1" applyBorder="1"/>
    <xf numFmtId="0" fontId="5" fillId="7" borderId="24" xfId="0" applyFont="1" applyFill="1" applyBorder="1"/>
    <xf numFmtId="6" fontId="0" fillId="7" borderId="24" xfId="0" applyNumberFormat="1" applyFill="1" applyBorder="1"/>
    <xf numFmtId="0" fontId="0" fillId="7" borderId="24" xfId="0" applyFill="1" applyBorder="1"/>
    <xf numFmtId="164" fontId="13" fillId="2" borderId="23" xfId="1" applyNumberFormat="1" applyFont="1" applyFill="1" applyBorder="1"/>
    <xf numFmtId="164" fontId="9" fillId="0" borderId="23" xfId="1" applyNumberFormat="1" applyFont="1" applyFill="1" applyBorder="1"/>
    <xf numFmtId="164" fontId="13" fillId="2" borderId="23" xfId="1" applyNumberFormat="1" applyFont="1" applyFill="1" applyBorder="1" applyAlignment="1">
      <alignment horizontal="left" indent="1"/>
    </xf>
    <xf numFmtId="0" fontId="21" fillId="4" borderId="23" xfId="4" applyFont="1" applyFill="1" applyBorder="1"/>
    <xf numFmtId="0" fontId="21" fillId="4" borderId="24" xfId="4" applyFont="1" applyFill="1" applyBorder="1"/>
    <xf numFmtId="0" fontId="4" fillId="0" borderId="0" xfId="3" applyAlignment="1">
      <alignment horizontal="left"/>
    </xf>
    <xf numFmtId="0" fontId="0" fillId="3" borderId="0" xfId="0" applyFill="1"/>
    <xf numFmtId="0" fontId="0" fillId="9" borderId="0" xfId="0" applyNumberFormat="1" applyFill="1"/>
    <xf numFmtId="0" fontId="0" fillId="9" borderId="0" xfId="0" applyFill="1"/>
    <xf numFmtId="0" fontId="0" fillId="3" borderId="0" xfId="0" applyNumberFormat="1" applyFill="1"/>
    <xf numFmtId="0" fontId="15" fillId="0" borderId="0" xfId="0" quotePrefix="1" applyFont="1" applyFill="1" applyBorder="1" applyAlignment="1">
      <alignment horizontal="left"/>
    </xf>
    <xf numFmtId="1" fontId="7" fillId="9" borderId="0" xfId="1" applyNumberFormat="1" applyFont="1" applyFill="1" applyBorder="1" applyAlignment="1" applyProtection="1">
      <alignment horizontal="center"/>
      <protection locked="0"/>
    </xf>
    <xf numFmtId="14" fontId="18" fillId="9" borderId="0" xfId="1" applyNumberFormat="1" applyFont="1" applyFill="1" applyBorder="1" applyAlignment="1" applyProtection="1">
      <alignment horizontal="center"/>
      <protection locked="0"/>
    </xf>
    <xf numFmtId="14" fontId="12" fillId="9" borderId="10" xfId="0" applyNumberFormat="1" applyFont="1" applyFill="1" applyBorder="1" applyAlignment="1" applyProtection="1">
      <alignment horizontal="center"/>
      <protection locked="0"/>
    </xf>
    <xf numFmtId="164" fontId="9" fillId="0" borderId="4" xfId="1" applyNumberFormat="1" applyFont="1" applyBorder="1"/>
    <xf numFmtId="6" fontId="5" fillId="11" borderId="1" xfId="0" applyNumberFormat="1" applyFont="1" applyFill="1" applyBorder="1"/>
    <xf numFmtId="166" fontId="9" fillId="0" borderId="0" xfId="0" applyNumberFormat="1" applyFont="1" applyFill="1" applyBorder="1" applyProtection="1"/>
    <xf numFmtId="166" fontId="36" fillId="0" borderId="0" xfId="0" applyNumberFormat="1" applyFont="1" applyFill="1" applyProtection="1">
      <protection locked="0"/>
    </xf>
    <xf numFmtId="1" fontId="37" fillId="0" borderId="0" xfId="1" applyNumberFormat="1" applyFont="1" applyFill="1" applyBorder="1" applyAlignment="1" applyProtection="1">
      <alignment horizontal="center"/>
      <protection locked="0"/>
    </xf>
    <xf numFmtId="164" fontId="38" fillId="0" borderId="0" xfId="1" applyNumberFormat="1" applyFont="1" applyFill="1" applyBorder="1" applyAlignment="1" applyProtection="1">
      <alignment horizontal="center"/>
      <protection locked="0"/>
    </xf>
    <xf numFmtId="0" fontId="36" fillId="0" borderId="0" xfId="0" applyFont="1" applyFill="1" applyProtection="1">
      <protection locked="0"/>
    </xf>
    <xf numFmtId="167" fontId="39" fillId="0" borderId="1" xfId="2" applyNumberFormat="1" applyFont="1" applyFill="1" applyBorder="1" applyAlignment="1" applyProtection="1">
      <alignment horizontal="right"/>
      <protection locked="0"/>
    </xf>
    <xf numFmtId="166" fontId="39" fillId="0" borderId="15" xfId="1" applyNumberFormat="1" applyFont="1" applyFill="1" applyBorder="1" applyAlignment="1" applyProtection="1">
      <alignment horizontal="right"/>
      <protection locked="0"/>
    </xf>
    <xf numFmtId="10" fontId="39" fillId="0" borderId="0" xfId="11" applyNumberFormat="1" applyFont="1" applyFill="1" applyBorder="1" applyAlignment="1" applyProtection="1">
      <alignment horizontal="right"/>
      <protection locked="0"/>
    </xf>
    <xf numFmtId="6" fontId="39" fillId="0" borderId="0" xfId="0" applyNumberFormat="1" applyFont="1" applyFill="1" applyBorder="1" applyAlignment="1" applyProtection="1">
      <alignment horizontal="right"/>
      <protection locked="0"/>
    </xf>
    <xf numFmtId="167" fontId="39" fillId="0" borderId="1" xfId="2" applyNumberFormat="1" applyFont="1" applyBorder="1" applyAlignment="1" applyProtection="1">
      <alignment horizontal="right"/>
      <protection locked="0"/>
    </xf>
    <xf numFmtId="167" fontId="40" fillId="2" borderId="1" xfId="2" applyNumberFormat="1" applyFont="1" applyFill="1" applyBorder="1" applyAlignment="1" applyProtection="1">
      <alignment horizontal="right"/>
      <protection locked="0"/>
    </xf>
    <xf numFmtId="166" fontId="39" fillId="0" borderId="12" xfId="1" applyNumberFormat="1" applyFont="1" applyFill="1" applyBorder="1" applyAlignment="1" applyProtection="1">
      <alignment horizontal="right"/>
      <protection locked="0"/>
    </xf>
    <xf numFmtId="6" fontId="41" fillId="0" borderId="0" xfId="0" applyNumberFormat="1" applyFont="1" applyFill="1" applyProtection="1">
      <protection locked="0"/>
    </xf>
    <xf numFmtId="167" fontId="41" fillId="0" borderId="0" xfId="0" applyNumberFormat="1" applyFont="1" applyFill="1" applyProtection="1">
      <protection locked="0"/>
    </xf>
    <xf numFmtId="0" fontId="42" fillId="0" borderId="0" xfId="0" applyFont="1" applyFill="1" applyBorder="1" applyAlignment="1" applyProtection="1">
      <protection locked="0"/>
    </xf>
    <xf numFmtId="166" fontId="39" fillId="0" borderId="5" xfId="1" applyNumberFormat="1" applyFont="1" applyFill="1" applyBorder="1" applyProtection="1">
      <protection locked="0"/>
    </xf>
    <xf numFmtId="6" fontId="39" fillId="0" borderId="0" xfId="0" applyNumberFormat="1" applyFont="1" applyFill="1" applyBorder="1" applyProtection="1">
      <protection locked="0"/>
    </xf>
    <xf numFmtId="166" fontId="39" fillId="0" borderId="1" xfId="1" applyNumberFormat="1" applyFont="1" applyBorder="1" applyProtection="1">
      <protection locked="0"/>
    </xf>
    <xf numFmtId="167" fontId="39" fillId="0" borderId="1" xfId="2" applyNumberFormat="1" applyFont="1" applyBorder="1" applyProtection="1">
      <protection locked="0"/>
    </xf>
    <xf numFmtId="167" fontId="39" fillId="0" borderId="1" xfId="2" applyNumberFormat="1" applyFont="1" applyFill="1" applyBorder="1" applyProtection="1">
      <protection locked="0"/>
    </xf>
    <xf numFmtId="166" fontId="39" fillId="0" borderId="0" xfId="0" applyNumberFormat="1" applyFont="1" applyFill="1" applyBorder="1" applyProtection="1">
      <protection locked="0"/>
    </xf>
    <xf numFmtId="166" fontId="39" fillId="0" borderId="1" xfId="1" applyNumberFormat="1" applyFont="1" applyFill="1" applyBorder="1" applyProtection="1">
      <protection locked="0"/>
    </xf>
    <xf numFmtId="167" fontId="39" fillId="0" borderId="4" xfId="2" applyNumberFormat="1" applyFont="1" applyFill="1" applyBorder="1" applyProtection="1">
      <protection locked="0"/>
    </xf>
    <xf numFmtId="166" fontId="39" fillId="0" borderId="5" xfId="1" applyNumberFormat="1" applyFont="1" applyFill="1" applyBorder="1" applyProtection="1"/>
    <xf numFmtId="6" fontId="39" fillId="0" borderId="0" xfId="0" applyNumberFormat="1" applyFont="1" applyFill="1" applyBorder="1" applyProtection="1"/>
    <xf numFmtId="0" fontId="40" fillId="0" borderId="0" xfId="0" applyFont="1" applyAlignment="1"/>
    <xf numFmtId="166" fontId="39" fillId="0" borderId="1" xfId="1" applyNumberFormat="1" applyFont="1" applyBorder="1" applyAlignment="1" applyProtection="1">
      <alignment horizontal="right"/>
      <protection locked="0"/>
    </xf>
    <xf numFmtId="167" fontId="39" fillId="0" borderId="4" xfId="2" applyNumberFormat="1" applyFont="1" applyBorder="1" applyProtection="1">
      <protection locked="0"/>
    </xf>
    <xf numFmtId="166" fontId="39" fillId="0" borderId="4" xfId="1" applyNumberFormat="1" applyFont="1" applyBorder="1" applyProtection="1">
      <protection locked="0"/>
    </xf>
    <xf numFmtId="166" fontId="39" fillId="0" borderId="1" xfId="1" applyNumberFormat="1" applyFont="1" applyFill="1" applyBorder="1" applyAlignment="1" applyProtection="1">
      <alignment horizontal="right"/>
      <protection locked="0"/>
    </xf>
    <xf numFmtId="0" fontId="36" fillId="0" borderId="0" xfId="0" applyFont="1" applyProtection="1">
      <protection locked="0"/>
    </xf>
    <xf numFmtId="167" fontId="39" fillId="0" borderId="4" xfId="2" applyNumberFormat="1" applyFont="1" applyBorder="1" applyAlignment="1" applyProtection="1">
      <alignment horizontal="right"/>
      <protection locked="0"/>
    </xf>
    <xf numFmtId="166" fontId="39" fillId="0" borderId="5" xfId="0" applyNumberFormat="1" applyFont="1" applyFill="1" applyBorder="1" applyProtection="1">
      <protection locked="0"/>
    </xf>
    <xf numFmtId="166" fontId="39" fillId="0" borderId="5" xfId="1" applyNumberFormat="1" applyFont="1" applyBorder="1" applyProtection="1">
      <protection locked="0"/>
    </xf>
    <xf numFmtId="0" fontId="39" fillId="0" borderId="0" xfId="0" applyFont="1" applyFill="1" applyProtection="1">
      <protection locked="0"/>
    </xf>
    <xf numFmtId="167" fontId="40" fillId="0" borderId="0" xfId="2" applyNumberFormat="1" applyFont="1" applyFill="1" applyBorder="1" applyAlignment="1" applyProtection="1">
      <alignment horizontal="right"/>
      <protection locked="0"/>
    </xf>
    <xf numFmtId="166" fontId="9" fillId="0" borderId="4" xfId="1" applyNumberFormat="1" applyFont="1" applyFill="1" applyBorder="1" applyProtection="1">
      <protection locked="0"/>
    </xf>
    <xf numFmtId="0" fontId="4" fillId="0" borderId="0" xfId="3" applyFill="1"/>
    <xf numFmtId="0" fontId="20" fillId="0" borderId="0" xfId="3" applyFont="1" applyFill="1"/>
    <xf numFmtId="0" fontId="0" fillId="0" borderId="0" xfId="0" applyNumberFormat="1" applyFill="1"/>
    <xf numFmtId="0" fontId="5" fillId="9" borderId="0" xfId="0" applyNumberFormat="1" applyFont="1" applyFill="1"/>
    <xf numFmtId="0" fontId="20" fillId="9" borderId="0" xfId="3" applyFont="1" applyFill="1" applyAlignment="1">
      <alignment horizontal="left"/>
    </xf>
    <xf numFmtId="0" fontId="4" fillId="3" borderId="0" xfId="3" applyFill="1" applyAlignment="1">
      <alignment horizontal="left"/>
    </xf>
    <xf numFmtId="0" fontId="21" fillId="4" borderId="24" xfId="4" applyFont="1" applyFill="1" applyBorder="1" applyAlignment="1">
      <alignment horizontal="left"/>
    </xf>
    <xf numFmtId="0" fontId="28" fillId="7" borderId="0" xfId="0" applyFont="1" applyFill="1" applyAlignment="1">
      <alignment horizontal="right"/>
    </xf>
    <xf numFmtId="167" fontId="28" fillId="7" borderId="0" xfId="0" applyNumberFormat="1" applyFont="1" applyFill="1"/>
    <xf numFmtId="167" fontId="28" fillId="7" borderId="1" xfId="0" applyNumberFormat="1" applyFont="1" applyFill="1" applyBorder="1"/>
    <xf numFmtId="0" fontId="28" fillId="7" borderId="1" xfId="0" applyFont="1" applyFill="1" applyBorder="1" applyAlignment="1">
      <alignment horizontal="right"/>
    </xf>
    <xf numFmtId="43" fontId="0" fillId="0" borderId="0" xfId="0" applyNumberFormat="1" applyFill="1" applyProtection="1">
      <protection locked="0"/>
    </xf>
    <xf numFmtId="43" fontId="0" fillId="0" borderId="0" xfId="2" applyFont="1" applyFill="1" applyProtection="1">
      <protection locked="0"/>
    </xf>
    <xf numFmtId="166" fontId="11" fillId="0" borderId="5" xfId="0" applyNumberFormat="1" applyFont="1" applyBorder="1" applyProtection="1">
      <protection locked="0"/>
    </xf>
    <xf numFmtId="166" fontId="39" fillId="0" borderId="5" xfId="0" applyNumberFormat="1" applyFont="1" applyBorder="1" applyProtection="1">
      <protection locked="0"/>
    </xf>
    <xf numFmtId="0" fontId="27" fillId="8" borderId="1" xfId="0" applyFont="1" applyFill="1" applyBorder="1" applyAlignment="1">
      <alignment horizontal="center" wrapText="1"/>
    </xf>
    <xf numFmtId="166" fontId="25" fillId="0" borderId="4" xfId="1" applyNumberFormat="1" applyFont="1" applyBorder="1" applyProtection="1">
      <protection locked="0"/>
    </xf>
    <xf numFmtId="167" fontId="25" fillId="0" borderId="4" xfId="2" applyNumberFormat="1" applyFont="1" applyBorder="1" applyProtection="1">
      <protection locked="0"/>
    </xf>
    <xf numFmtId="9" fontId="0" fillId="0" borderId="0" xfId="11" applyFont="1" applyAlignment="1">
      <alignment wrapText="1"/>
    </xf>
    <xf numFmtId="6" fontId="39" fillId="0" borderId="0" xfId="0" applyNumberFormat="1" applyFont="1" applyAlignment="1" applyProtection="1">
      <alignment horizontal="right"/>
      <protection locked="0"/>
    </xf>
    <xf numFmtId="166" fontId="36" fillId="0" borderId="0" xfId="0" applyNumberFormat="1" applyFont="1" applyProtection="1">
      <protection locked="0"/>
    </xf>
    <xf numFmtId="6" fontId="41" fillId="0" borderId="0" xfId="0" applyNumberFormat="1" applyFont="1" applyProtection="1">
      <protection locked="0"/>
    </xf>
    <xf numFmtId="167" fontId="41" fillId="0" borderId="0" xfId="0" applyNumberFormat="1" applyFont="1" applyProtection="1">
      <protection locked="0"/>
    </xf>
    <xf numFmtId="0" fontId="42" fillId="0" borderId="0" xfId="0" applyFont="1" applyProtection="1">
      <protection locked="0"/>
    </xf>
    <xf numFmtId="6" fontId="39" fillId="0" borderId="0" xfId="0" applyNumberFormat="1" applyFont="1" applyProtection="1">
      <protection locked="0"/>
    </xf>
    <xf numFmtId="166" fontId="39" fillId="0" borderId="0" xfId="0" applyNumberFormat="1" applyFont="1" applyProtection="1">
      <protection locked="0"/>
    </xf>
    <xf numFmtId="6" fontId="39" fillId="0" borderId="0" xfId="0" applyNumberFormat="1" applyFont="1"/>
    <xf numFmtId="0" fontId="40" fillId="0" borderId="0" xfId="0" applyFont="1"/>
    <xf numFmtId="0" fontId="39" fillId="0" borderId="0" xfId="0" applyFont="1" applyProtection="1">
      <protection locked="0"/>
    </xf>
    <xf numFmtId="164" fontId="38" fillId="0" borderId="19" xfId="1" applyNumberFormat="1" applyFont="1" applyFill="1" applyBorder="1" applyAlignment="1" applyProtection="1">
      <alignment horizontal="center" vertical="center" wrapText="1"/>
      <protection locked="0"/>
    </xf>
    <xf numFmtId="166" fontId="11" fillId="0" borderId="0" xfId="0" applyNumberFormat="1" applyFont="1" applyFill="1" applyBorder="1" applyProtection="1">
      <protection locked="0"/>
    </xf>
    <xf numFmtId="166" fontId="39" fillId="0" borderId="0" xfId="0" applyNumberFormat="1" applyFont="1"/>
    <xf numFmtId="167" fontId="36" fillId="0" borderId="0" xfId="0" applyNumberFormat="1" applyFont="1" applyProtection="1">
      <protection locked="0"/>
    </xf>
    <xf numFmtId="0" fontId="24" fillId="0" borderId="0" xfId="7" applyFont="1" applyAlignment="1">
      <alignment horizontal="center"/>
    </xf>
    <xf numFmtId="49" fontId="5" fillId="0" borderId="0" xfId="0" applyNumberFormat="1" applyFont="1"/>
    <xf numFmtId="49" fontId="0" fillId="12" borderId="0" xfId="0" applyNumberFormat="1" applyFill="1"/>
    <xf numFmtId="0" fontId="5" fillId="12" borderId="0" xfId="0" applyNumberFormat="1" applyFont="1" applyFill="1"/>
    <xf numFmtId="0" fontId="0" fillId="12" borderId="0" xfId="0" applyFill="1"/>
    <xf numFmtId="168" fontId="4" fillId="12" borderId="0" xfId="5" applyNumberFormat="1" applyFill="1"/>
    <xf numFmtId="0" fontId="24" fillId="0" borderId="0" xfId="7" applyFont="1"/>
    <xf numFmtId="167" fontId="0" fillId="0" borderId="0" xfId="0" applyNumberFormat="1"/>
    <xf numFmtId="0" fontId="0" fillId="0" borderId="0" xfId="0" applyNumberFormat="1"/>
    <xf numFmtId="49" fontId="19" fillId="3" borderId="0" xfId="0" applyNumberFormat="1" applyFont="1" applyFill="1"/>
    <xf numFmtId="0" fontId="20" fillId="3" borderId="0" xfId="3" applyFont="1" applyFill="1"/>
    <xf numFmtId="49" fontId="20" fillId="3" borderId="0" xfId="3" applyNumberFormat="1" applyFont="1" applyFill="1"/>
    <xf numFmtId="167" fontId="20" fillId="3" borderId="0" xfId="2" applyNumberFormat="1" applyFont="1" applyFill="1"/>
    <xf numFmtId="49" fontId="1" fillId="0" borderId="0" xfId="3" applyNumberFormat="1" applyFont="1"/>
    <xf numFmtId="166" fontId="25" fillId="0" borderId="5" xfId="1" applyNumberFormat="1" applyFont="1" applyFill="1" applyBorder="1" applyProtection="1">
      <protection locked="0"/>
    </xf>
    <xf numFmtId="167" fontId="23" fillId="2" borderId="1" xfId="2" applyNumberFormat="1" applyFont="1" applyFill="1" applyBorder="1" applyAlignment="1" applyProtection="1">
      <alignment horizontal="right"/>
      <protection locked="0"/>
    </xf>
    <xf numFmtId="166" fontId="25" fillId="0" borderId="4" xfId="1" applyNumberFormat="1" applyFont="1" applyFill="1" applyBorder="1" applyProtection="1">
      <protection locked="0"/>
    </xf>
    <xf numFmtId="167" fontId="39" fillId="7" borderId="1" xfId="2" applyNumberFormat="1" applyFont="1" applyFill="1" applyBorder="1" applyAlignment="1" applyProtection="1">
      <alignment horizontal="right"/>
      <protection locked="0"/>
    </xf>
    <xf numFmtId="14" fontId="1" fillId="3" borderId="0" xfId="3" applyNumberFormat="1" applyFont="1" applyFill="1" applyAlignment="1">
      <alignment horizontal="center"/>
    </xf>
    <xf numFmtId="167" fontId="1" fillId="0" borderId="0" xfId="2" applyNumberFormat="1" applyFont="1"/>
    <xf numFmtId="0" fontId="1" fillId="0" borderId="0" xfId="3" applyFont="1"/>
    <xf numFmtId="0" fontId="1" fillId="9" borderId="0" xfId="3" applyFont="1" applyFill="1"/>
    <xf numFmtId="0" fontId="1" fillId="9" borderId="0" xfId="3" applyFont="1" applyFill="1" applyAlignment="1">
      <alignment horizontal="left"/>
    </xf>
    <xf numFmtId="0" fontId="1" fillId="3" borderId="0" xfId="3" applyFont="1" applyFill="1"/>
    <xf numFmtId="49" fontId="1" fillId="9" borderId="0" xfId="3" applyNumberFormat="1" applyFont="1" applyFill="1"/>
    <xf numFmtId="0" fontId="1" fillId="3" borderId="0" xfId="3" applyFont="1" applyFill="1" applyAlignment="1">
      <alignment horizontal="left"/>
    </xf>
    <xf numFmtId="167" fontId="1" fillId="12" borderId="0" xfId="2" applyNumberFormat="1" applyFont="1" applyFill="1"/>
  </cellXfs>
  <cellStyles count="21">
    <cellStyle name="Comma" xfId="2" builtinId="3"/>
    <cellStyle name="Currency" xfId="1" builtinId="4"/>
    <cellStyle name="DateStyle" xfId="16" xr:uid="{851489B8-8DBB-4FD3-9E93-22C4F58603BB}"/>
    <cellStyle name="DateTimeStyle" xfId="17" xr:uid="{69194FD5-6EDD-4919-B040-1F89C411C716}"/>
    <cellStyle name="ErrorHeaderStyle" xfId="18" xr:uid="{F44BC6BE-093E-47A9-BD50-2067B6B06144}"/>
    <cellStyle name="ErrorHeaderTop" xfId="19" xr:uid="{665324CF-63FD-4A1B-9938-A427EF3035BF}"/>
    <cellStyle name="FooterStyle" xfId="4" xr:uid="{9002E1EB-FC50-42AD-BD8B-1C5FC43843D8}"/>
    <cellStyle name="FooterStyle 2" xfId="14" xr:uid="{80ACBD6F-B693-43DA-B73B-E3C7267F07C7}"/>
    <cellStyle name="FooterStyle 4" xfId="10" xr:uid="{8D71B564-2D56-49A3-A583-31644B8E4659}"/>
    <cellStyle name="HeaderStyle" xfId="6" xr:uid="{12FB03F1-3347-4B60-932C-5C04B2D51D2F}"/>
    <cellStyle name="HeaderStyle 2" xfId="13" xr:uid="{015B28FC-CA92-4292-A793-11A2B444CE7D}"/>
    <cellStyle name="HeaderStyle 4" xfId="8" xr:uid="{4EBF6336-2FFB-499C-9D4F-4C35F217372D}"/>
    <cellStyle name="Normal" xfId="0" builtinId="0"/>
    <cellStyle name="Normal 2" xfId="3" xr:uid="{39E09BF3-789F-433F-866C-71831BE1D736}"/>
    <cellStyle name="Normal 3" xfId="12" xr:uid="{37337397-8C4E-477B-95F2-280D692636C0}"/>
    <cellStyle name="Normal 5" xfId="7" xr:uid="{16708A08-4A75-471E-989D-826F1E1D1625}"/>
    <cellStyle name="NumberStyle" xfId="5" xr:uid="{56B98E7A-D93A-4A02-B152-0BE6B8A04717}"/>
    <cellStyle name="NumberStyle 2" xfId="15" xr:uid="{44D9B957-2AA6-473F-8047-6090C1A14D36}"/>
    <cellStyle name="NumberStyle 4" xfId="9" xr:uid="{DDC37EFB-F54D-44D4-8C64-81C26758BEC6}"/>
    <cellStyle name="Percent" xfId="11" builtinId="5"/>
    <cellStyle name="TotalColumnStyle" xfId="20" xr:uid="{094DB5C1-FA9B-4A81-B701-366F6A753273}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strike val="0"/>
        <condense val="0"/>
        <extend val="0"/>
        <color indexed="10"/>
      </font>
      <fill>
        <patternFill>
          <bgColor indexed="43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958215</xdr:colOff>
      <xdr:row>0</xdr:row>
      <xdr:rowOff>139065</xdr:rowOff>
    </xdr:from>
    <xdr:to>
      <xdr:col>10</xdr:col>
      <xdr:colOff>1905</xdr:colOff>
      <xdr:row>4</xdr:row>
      <xdr:rowOff>93345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23346B-8FE2-49D1-95F1-B8F6890F4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6855" y="139065"/>
          <a:ext cx="1870710" cy="836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509" dT="2021-06-21T15:28:36.64" personId="{00000000-0000-0000-0000-000000000000}" id="{65C24143-7783-4264-A976-DE833166149F}">
    <text>$533,881 per HR schedule</text>
  </threadedComment>
  <threadedComment ref="M510" dT="2021-06-21T18:18:53.85" personId="{00000000-0000-0000-0000-000000000000}" id="{5E4C6E9F-30A6-4A3D-8268-466774334F50}">
    <text>$102k for allocation of admin services
$1.17M for updated Recorder ISF charges</text>
  </threadedComment>
  <threadedComment ref="M512" dT="2021-06-21T16:00:14.94" personId="{00000000-0000-0000-0000-000000000000}" id="{3B130F2E-9968-47CC-B1B1-700753438DEF}">
    <text>$114k for estimated employee materials, supplies, and other costs. 
$100k for capital equipment/projects</text>
  </threadedComment>
  <threadedComment ref="M733" dT="2021-06-21T16:10:34.60" personId="{00000000-0000-0000-0000-000000000000}" id="{5D2D1CE5-098A-4A4C-8A24-F5C7F7A9DF7E}">
    <text>$122,847 for 2 IT programmers per HR for Recorder's department increase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62347-D0DC-49E2-A409-1E7E07BFBF9E}">
  <sheetPr>
    <pageSetUpPr fitToPage="1"/>
  </sheetPr>
  <dimension ref="A1:L42"/>
  <sheetViews>
    <sheetView zoomScaleNormal="100" workbookViewId="0">
      <selection activeCell="I9" sqref="I9"/>
    </sheetView>
  </sheetViews>
  <sheetFormatPr defaultColWidth="8.88671875" defaultRowHeight="13.8" x14ac:dyDescent="0.3"/>
  <cols>
    <col min="1" max="1" width="8.88671875" style="112"/>
    <col min="2" max="2" width="34.109375" style="112" customWidth="1"/>
    <col min="3" max="3" width="12" style="112" bestFit="1" customWidth="1"/>
    <col min="4" max="4" width="12.33203125" style="112" customWidth="1"/>
    <col min="5" max="6" width="13" style="112" customWidth="1"/>
    <col min="7" max="7" width="11.6640625" style="112" customWidth="1"/>
    <col min="8" max="8" width="14.109375" style="112" bestFit="1" customWidth="1"/>
    <col min="9" max="10" width="20.6640625" style="112" customWidth="1"/>
    <col min="11" max="11" width="11" style="112" bestFit="1" customWidth="1"/>
    <col min="12" max="16384" width="8.88671875" style="112"/>
  </cols>
  <sheetData>
    <row r="1" spans="1:12" ht="18" x14ac:dyDescent="0.35">
      <c r="A1" s="116" t="s">
        <v>0</v>
      </c>
    </row>
    <row r="2" spans="1:12" ht="18" x14ac:dyDescent="0.35">
      <c r="A2" s="116" t="s">
        <v>1</v>
      </c>
    </row>
    <row r="3" spans="1:12" ht="18" x14ac:dyDescent="0.35">
      <c r="A3" s="115">
        <v>2022</v>
      </c>
    </row>
    <row r="4" spans="1:12" ht="14.4" x14ac:dyDescent="0.3">
      <c r="A4" s="111"/>
    </row>
    <row r="5" spans="1:12" ht="14.4" x14ac:dyDescent="0.3">
      <c r="A5" s="111"/>
    </row>
    <row r="6" spans="1:12" ht="14.4" x14ac:dyDescent="0.3">
      <c r="A6" s="111"/>
    </row>
    <row r="7" spans="1:12" ht="28.95" customHeight="1" x14ac:dyDescent="0.3">
      <c r="B7" s="117" t="s">
        <v>2</v>
      </c>
      <c r="C7" s="130" t="s">
        <v>3</v>
      </c>
      <c r="D7" s="130" t="s">
        <v>4</v>
      </c>
      <c r="E7" s="131" t="s">
        <v>5</v>
      </c>
      <c r="F7" s="131" t="s">
        <v>6</v>
      </c>
      <c r="G7" s="128" t="s">
        <v>7</v>
      </c>
      <c r="H7" s="168"/>
      <c r="I7" s="241" t="s">
        <v>8</v>
      </c>
      <c r="J7" s="241" t="s">
        <v>9</v>
      </c>
      <c r="K7" s="166"/>
    </row>
    <row r="8" spans="1:12" x14ac:dyDescent="0.3">
      <c r="B8" s="118" t="s">
        <v>10</v>
      </c>
      <c r="C8" s="119">
        <f>SUMIFS(County!$R:$R,County!$D:$D,"Total Revenues:",County!$A:$A,Summary!$B8)</f>
        <v>112438100</v>
      </c>
      <c r="D8" s="123">
        <f>SUMIFS(County!$R:$R,County!$D:$D,"Total Expenditures:",County!$A:$A,Summary!$B8)</f>
        <v>112438100</v>
      </c>
      <c r="E8" s="123"/>
      <c r="F8" s="123">
        <f>SUMIFS(County!$R:$R,County!$D:$D,"Total Cash Funding Requirements:",County!$A:$A,Summary!$B8)</f>
        <v>0</v>
      </c>
      <c r="G8" s="126">
        <f t="shared" ref="G8:G26" si="0">+C8-D8+E8-F8</f>
        <v>0</v>
      </c>
      <c r="H8" s="167"/>
      <c r="I8" s="120" t="e">
        <f>10318750+County!#REF!+County!#REF!+County!#REF!+County!#REF!+County!#REF!+County!#REF!+County!#REF!+County!#REF!+County!#REF!-8950-5480-12400-154070-152390-34990-18460-21070-4730-25000-200000-50000-80000-2000000-150000-25840-24820-37380-9490-5850-30630-20000-24000-50000-2000-8000-10000-1040-5390-8000-76200-1600-4000-10000-74000-30000-25000-20000-24000-15000-3350-14000-108000-247840-525770-100000-104210-62000-80000</f>
        <v>#REF!</v>
      </c>
      <c r="J8" s="119" t="e">
        <f>10318750-I8</f>
        <v>#REF!</v>
      </c>
      <c r="K8" s="167"/>
      <c r="L8" s="112">
        <f>-8950-5480-12400-154070-152390-34990-18460-21070-4730</f>
        <v>-412540</v>
      </c>
    </row>
    <row r="9" spans="1:12" x14ac:dyDescent="0.3">
      <c r="B9" s="118" t="s">
        <v>11</v>
      </c>
      <c r="C9" s="120">
        <f>SUMIFS(County!$R:$R,County!$D:$D,"Total Revenues:",County!$A:$A,Summary!$B9)</f>
        <v>44855530</v>
      </c>
      <c r="D9" s="124">
        <f>SUMIFS(County!$R:$R,County!$D:$D,"Total Expenditures:",County!$A:$A,Summary!$B9)</f>
        <v>44855530</v>
      </c>
      <c r="E9" s="127"/>
      <c r="F9" s="127">
        <f>SUMIFS(County!$R:$R,County!$D:$D,"Total Cash Funding Requirements:",County!$A:$A,Summary!$B9)</f>
        <v>0</v>
      </c>
      <c r="G9" s="127">
        <f t="shared" si="0"/>
        <v>0</v>
      </c>
      <c r="H9" s="167"/>
      <c r="I9" s="120">
        <v>581790</v>
      </c>
      <c r="J9" s="120">
        <f>581790-I9</f>
        <v>0</v>
      </c>
      <c r="K9" s="167"/>
      <c r="L9" s="112">
        <f>-25000-200000-50000-80000-2000000-150000</f>
        <v>-2505000</v>
      </c>
    </row>
    <row r="10" spans="1:12" x14ac:dyDescent="0.3">
      <c r="B10" s="118" t="s">
        <v>12</v>
      </c>
      <c r="C10" s="120">
        <f>SUMIFS(County!$R:$R,County!$D:$D,"Total Revenues:",County!$A:$A,Summary!$B10)</f>
        <v>303949900</v>
      </c>
      <c r="D10" s="124">
        <f>SUMIFS(County!$R:$R,County!$D:$D,"Total Expenditures:",County!$A:$A,Summary!$B10)</f>
        <v>303949900</v>
      </c>
      <c r="E10" s="127"/>
      <c r="F10" s="127">
        <f>SUMIFS(County!$R:$R,County!$D:$D,"Total Cash Funding Requirements:",County!$A:$A,Summary!$B10)</f>
        <v>0</v>
      </c>
      <c r="G10" s="127">
        <f t="shared" si="0"/>
        <v>0</v>
      </c>
      <c r="H10" s="167"/>
      <c r="I10" s="120">
        <v>0</v>
      </c>
      <c r="J10" s="120">
        <v>0</v>
      </c>
      <c r="K10" s="167"/>
      <c r="L10" s="112">
        <f>-25840-24820-37380-9490-5850-30630-20000-24000-50000-2000-8000-10000-1040</f>
        <v>-249050</v>
      </c>
    </row>
    <row r="11" spans="1:12" x14ac:dyDescent="0.3">
      <c r="B11" s="118" t="s">
        <v>13</v>
      </c>
      <c r="C11" s="120">
        <f>SUMIFS(County!$R:$R,County!$D:$D,"Total Revenues:",County!$A:$A,Summary!$B11)</f>
        <v>156661330</v>
      </c>
      <c r="D11" s="124">
        <f>SUMIFS(County!$R:$R,County!$D:$D,"Total Expenditures:",County!$A:$A,Summary!$B11)</f>
        <v>156661330</v>
      </c>
      <c r="E11" s="127"/>
      <c r="F11" s="127">
        <f>SUMIFS(County!$R:$R,County!$D:$D,"Total Cash Funding Requirements:",County!$A:$A,Summary!$B11)</f>
        <v>0</v>
      </c>
      <c r="G11" s="127">
        <f t="shared" si="0"/>
        <v>0</v>
      </c>
      <c r="H11" s="167"/>
      <c r="I11" s="120" t="e">
        <f>290860+County!#REF!</f>
        <v>#REF!</v>
      </c>
      <c r="J11" s="120" t="e">
        <f>290860-I11</f>
        <v>#REF!</v>
      </c>
      <c r="K11" s="167"/>
      <c r="L11" s="112">
        <f>-5390-8000-76200-1600-4000-10000-74000-30000-25000-20000-24000-15000-3350-14000-108000-247840-525770-100000</f>
        <v>-1292150</v>
      </c>
    </row>
    <row r="12" spans="1:12" x14ac:dyDescent="0.3">
      <c r="B12" s="118" t="s">
        <v>14</v>
      </c>
      <c r="C12" s="120">
        <f>SUMIFS(County!$R:$R,County!$D:$D,"Total Revenues:",County!$A:$A,Summary!$B12)</f>
        <v>3116990</v>
      </c>
      <c r="D12" s="124">
        <f>SUMIFS(County!$R:$R,County!$D:$D,"Total Expenditures:",County!$A:$A,Summary!$B12)</f>
        <v>3116990</v>
      </c>
      <c r="E12" s="127"/>
      <c r="F12" s="127">
        <f>SUMIFS(County!$R:$R,County!$D:$D,"Total Cash Funding Requirements:",County!$A:$A,Summary!$B12)</f>
        <v>0</v>
      </c>
      <c r="G12" s="127">
        <f t="shared" si="0"/>
        <v>0</v>
      </c>
      <c r="H12" s="167"/>
      <c r="I12" s="120">
        <v>88670</v>
      </c>
      <c r="J12" s="120">
        <f>88670-I12</f>
        <v>0</v>
      </c>
      <c r="K12" s="167"/>
    </row>
    <row r="13" spans="1:12" x14ac:dyDescent="0.3">
      <c r="B13" s="118" t="s">
        <v>15</v>
      </c>
      <c r="C13" s="120">
        <f>SUMIFS(County!$R:$R,County!$D:$D,"Total Revenues:",County!$A:$A,Summary!$B13)</f>
        <v>353870</v>
      </c>
      <c r="D13" s="124">
        <f>SUMIFS(County!$R:$R,County!$D:$D,"Total Expenditures:",County!$A:$A,Summary!$B13)</f>
        <v>353870</v>
      </c>
      <c r="E13" s="127"/>
      <c r="F13" s="127">
        <f>SUMIFS(County!$R:$R,County!$D:$D,"Total Cash Funding Requirements:",County!$A:$A,Summary!$B13)</f>
        <v>0</v>
      </c>
      <c r="G13" s="127">
        <f t="shared" si="0"/>
        <v>0</v>
      </c>
      <c r="H13" s="167"/>
      <c r="I13" s="120">
        <v>0</v>
      </c>
      <c r="J13" s="120">
        <v>0</v>
      </c>
      <c r="K13" s="167"/>
    </row>
    <row r="14" spans="1:12" x14ac:dyDescent="0.3">
      <c r="B14" s="118" t="s">
        <v>16</v>
      </c>
      <c r="C14" s="120">
        <f>SUMIFS(County!$R:$R,County!$D:$D,"Total Revenues:",County!$A:$A,Summary!$B14)</f>
        <v>7351010</v>
      </c>
      <c r="D14" s="124">
        <f>SUMIFS(County!$R:$R,County!$D:$D,"Total Expenditures:",County!$A:$A,Summary!$B14)</f>
        <v>7351010</v>
      </c>
      <c r="E14" s="127"/>
      <c r="F14" s="127">
        <f>SUMIFS(County!$R:$R,County!$D:$D,"Total Cash Funding Requirements:",County!$A:$A,Summary!$B14)</f>
        <v>0</v>
      </c>
      <c r="G14" s="127">
        <f t="shared" si="0"/>
        <v>0</v>
      </c>
      <c r="H14" s="167"/>
      <c r="I14" s="120">
        <v>0</v>
      </c>
      <c r="J14" s="120">
        <v>0</v>
      </c>
      <c r="K14" s="167"/>
    </row>
    <row r="15" spans="1:12" x14ac:dyDescent="0.3">
      <c r="B15" s="118" t="s">
        <v>17</v>
      </c>
      <c r="C15" s="120">
        <f>SUMIFS(County!$R:$R,County!$D:$D,"Total Revenues:",County!$A:$A,Summary!$B15)</f>
        <v>4400000</v>
      </c>
      <c r="D15" s="124">
        <f>SUMIFS(County!$R:$R,County!$D:$D,"Total Expenditures:",County!$A:$A,Summary!$B15)</f>
        <v>4400000</v>
      </c>
      <c r="E15" s="127"/>
      <c r="F15" s="127">
        <f>SUMIFS(County!$R:$R,County!$D:$D,"Total Cash Funding Requirements:",County!$A:$A,Summary!$B15)</f>
        <v>0</v>
      </c>
      <c r="G15" s="127">
        <f t="shared" si="0"/>
        <v>0</v>
      </c>
      <c r="H15" s="167"/>
      <c r="I15" s="120">
        <v>2000</v>
      </c>
      <c r="J15" s="120">
        <f>2000-I15</f>
        <v>0</v>
      </c>
      <c r="K15" s="167"/>
    </row>
    <row r="16" spans="1:12" x14ac:dyDescent="0.3">
      <c r="B16" s="118" t="s">
        <v>18</v>
      </c>
      <c r="C16" s="120">
        <f>SUMIFS(County!$R:$R,County!$D:$D,"Total Revenues:",County!$A:$A,Summary!$B16)</f>
        <v>47938520</v>
      </c>
      <c r="D16" s="124">
        <f>SUMIFS(County!$R:$R,County!$D:$D,"Total Expenditures:",County!$A:$A,Summary!$B16)</f>
        <v>47188020</v>
      </c>
      <c r="E16" s="127"/>
      <c r="F16" s="127">
        <f>SUMIFS(County!$R:$R,County!$D:$D,"Total Cash Funding Requirements:",County!$A:$A,Summary!$B16)</f>
        <v>0</v>
      </c>
      <c r="G16" s="127">
        <f t="shared" si="0"/>
        <v>750500</v>
      </c>
      <c r="H16" s="167"/>
      <c r="I16" s="120">
        <v>1351000</v>
      </c>
      <c r="J16" s="120">
        <f>1351000-I16</f>
        <v>0</v>
      </c>
      <c r="K16" s="167"/>
    </row>
    <row r="17" spans="2:11" x14ac:dyDescent="0.3">
      <c r="B17" s="118" t="s">
        <v>19</v>
      </c>
      <c r="C17" s="120">
        <f>SUMIFS(County!$R:$R,County!$D:$D,"Total Revenues:",County!$A:$A,Summary!$B17)</f>
        <v>21425619</v>
      </c>
      <c r="D17" s="124">
        <f>SUMIFS(County!$R:$R,County!$D:$D,"Total Expenditures:",County!$A:$A,Summary!$B17)</f>
        <v>21425619</v>
      </c>
      <c r="E17" s="127"/>
      <c r="F17" s="127">
        <f>SUMIFS(County!$R:$R,County!$D:$D,"Total Cash Funding Requirements:",County!$A:$A,Summary!$B17)</f>
        <v>0</v>
      </c>
      <c r="G17" s="127">
        <f t="shared" si="0"/>
        <v>0</v>
      </c>
      <c r="H17" s="167"/>
      <c r="I17" s="120" t="e">
        <f>1160081+County!#REF!</f>
        <v>#REF!</v>
      </c>
      <c r="J17" s="120" t="e">
        <f>1160081-I17</f>
        <v>#REF!</v>
      </c>
      <c r="K17" s="167"/>
    </row>
    <row r="18" spans="2:11" x14ac:dyDescent="0.3">
      <c r="B18" s="118" t="s">
        <v>20</v>
      </c>
      <c r="C18" s="120">
        <f>SUMIFS(County!$R:$R,County!$D:$D,"Total Revenues:",County!$A:$A,Summary!$B18)</f>
        <v>0</v>
      </c>
      <c r="D18" s="124">
        <f>SUMIFS(County!$R:$R,County!$D:$D,"Total Expenditures:",County!$A:$A,Summary!$B18)</f>
        <v>0</v>
      </c>
      <c r="E18" s="127"/>
      <c r="F18" s="127">
        <f>SUMIFS(County!$R:$R,County!$D:$D,"Total Cash Funding Requirements:",County!$A:$A,Summary!$B18)</f>
        <v>0</v>
      </c>
      <c r="G18" s="127">
        <f t="shared" si="0"/>
        <v>0</v>
      </c>
      <c r="H18" s="167"/>
      <c r="I18" s="120">
        <v>0</v>
      </c>
      <c r="J18" s="120">
        <v>0</v>
      </c>
      <c r="K18" s="167"/>
    </row>
    <row r="19" spans="2:11" x14ac:dyDescent="0.3">
      <c r="B19" s="118" t="s">
        <v>21</v>
      </c>
      <c r="C19" s="120">
        <f>SUMIFS(County!$R:$R,County!$D:$D,"Total Revenues:",County!$A:$A,Summary!$B19)</f>
        <v>16363910</v>
      </c>
      <c r="D19" s="124">
        <f>SUMIFS(County!$R:$R,County!$D:$D,"Total Expenditures:",County!$A:$A,Summary!$B19)</f>
        <v>16363910</v>
      </c>
      <c r="E19" s="127"/>
      <c r="F19" s="127">
        <f>SUMIFS(County!$R:$R,County!$D:$D,"Total Cash Funding Requirements:",County!$A:$A,Summary!$B19)</f>
        <v>0</v>
      </c>
      <c r="G19" s="127">
        <f t="shared" si="0"/>
        <v>0</v>
      </c>
      <c r="H19" s="167"/>
      <c r="I19" s="120">
        <v>0</v>
      </c>
      <c r="J19" s="120">
        <v>0</v>
      </c>
      <c r="K19" s="167"/>
    </row>
    <row r="20" spans="2:11" x14ac:dyDescent="0.3">
      <c r="B20" s="118" t="s">
        <v>22</v>
      </c>
      <c r="C20" s="120">
        <f>SUMIFS(County!$R:$R,County!$D:$D,"Total Revenues:",County!$A:$A,Summary!$B20)</f>
        <v>28408050</v>
      </c>
      <c r="D20" s="124">
        <f>SUMIFS(County!$R:$R,County!$D:$D,"Total Expenditures:",County!$A:$A,Summary!$B20)</f>
        <v>29158550</v>
      </c>
      <c r="E20" s="127"/>
      <c r="F20" s="127">
        <f>SUMIFS(County!$R:$R,County!$D:$D,"Total Cash Funding Requirements:",County!$A:$A,Summary!$B20)</f>
        <v>0</v>
      </c>
      <c r="G20" s="127">
        <f t="shared" si="0"/>
        <v>-750500</v>
      </c>
      <c r="H20" s="167"/>
      <c r="I20" s="120">
        <v>0</v>
      </c>
      <c r="J20" s="120">
        <v>0</v>
      </c>
      <c r="K20" s="167"/>
    </row>
    <row r="21" spans="2:11" x14ac:dyDescent="0.3">
      <c r="B21" s="118" t="s">
        <v>23</v>
      </c>
      <c r="C21" s="120">
        <f>SUMIFS(County!$R:$R,County!$D:$D,"Total Operating Revenues:",County!$A:$A,Summary!$B21)</f>
        <v>9647560</v>
      </c>
      <c r="D21" s="124">
        <f>SUMIFS(County!$R:$R,County!$D:$D,"Total Operating Expenditures:",County!$A:$A,Summary!$B21)</f>
        <v>14359730</v>
      </c>
      <c r="E21" s="127">
        <f>+County!R615</f>
        <v>1500000</v>
      </c>
      <c r="F21" s="127">
        <f>SUMIFS(County!$R:$R,County!$D:$D,"Total Cash Funding Requirements:",County!$A:$A,Summary!$B21)</f>
        <v>-3212170</v>
      </c>
      <c r="G21" s="127">
        <f>+C21-D21+E21-F21</f>
        <v>0</v>
      </c>
      <c r="H21" s="167"/>
      <c r="I21" s="120">
        <v>0</v>
      </c>
      <c r="J21" s="120">
        <v>0</v>
      </c>
      <c r="K21" s="167"/>
    </row>
    <row r="22" spans="2:11" x14ac:dyDescent="0.3">
      <c r="B22" s="118" t="s">
        <v>24</v>
      </c>
      <c r="C22" s="120">
        <f>SUMIFS(County!$R:$R,County!$D:$D,"Total Operating Revenues:",County!$A:$A,Summary!$B22)</f>
        <v>3633540</v>
      </c>
      <c r="D22" s="124">
        <f>SUMIFS(County!$R:$R,County!$D:$D,"Total Operating Expenditures:",County!$A:$A,Summary!$B22)</f>
        <v>3623740</v>
      </c>
      <c r="E22" s="127"/>
      <c r="F22" s="127">
        <f>SUMIFS(County!$R:$R,County!$D:$D,"Total Cash Funding Requirements:",County!$A:$A,Summary!$B22)</f>
        <v>9800</v>
      </c>
      <c r="G22" s="127">
        <f t="shared" si="0"/>
        <v>0</v>
      </c>
      <c r="H22" s="167"/>
      <c r="I22" s="120">
        <v>0</v>
      </c>
      <c r="J22" s="120">
        <v>0</v>
      </c>
      <c r="K22" s="167"/>
    </row>
    <row r="23" spans="2:11" x14ac:dyDescent="0.3">
      <c r="B23" s="118" t="s">
        <v>25</v>
      </c>
      <c r="C23" s="120">
        <f>SUMIFS(County!$R:$R,County!$D:$D,"Total Operating Revenues:",County!$A:$A,Summary!$B23)</f>
        <v>37245150</v>
      </c>
      <c r="D23" s="124">
        <f>SUMIFS(County!$R:$R,County!$D:$D,"Total Operating Expenditures:",County!$A:$A,Summary!$B23)-County!R667</f>
        <v>37777360</v>
      </c>
      <c r="E23" s="127">
        <f>+County!R666</f>
        <v>36000</v>
      </c>
      <c r="F23" s="127">
        <f>SUMIFS(County!$R:$R,County!$D:$D,"Total Cash Funding Requirements:",County!$A:$A,Summary!$B23)</f>
        <v>-496210</v>
      </c>
      <c r="G23" s="127">
        <f t="shared" si="0"/>
        <v>0</v>
      </c>
      <c r="H23" s="167"/>
      <c r="I23" s="120">
        <v>0</v>
      </c>
      <c r="J23" s="120">
        <v>0</v>
      </c>
      <c r="K23" s="167"/>
    </row>
    <row r="24" spans="2:11" x14ac:dyDescent="0.3">
      <c r="B24" s="118" t="s">
        <v>26</v>
      </c>
      <c r="C24" s="120">
        <f>SUMIFS(County!$R:$R,County!$D:$D,"Total Operating Revenues:",County!$A:$A,Summary!$B24)</f>
        <v>696210</v>
      </c>
      <c r="D24" s="124">
        <f>SUMIFS(County!$R:$R,County!$D:$D,"Total Operating Expenditures:",County!$A:$A,Summary!$B24)</f>
        <v>827810</v>
      </c>
      <c r="E24" s="127"/>
      <c r="F24" s="127">
        <f>SUMIFS(County!$R:$R,County!$D:$D,"Total Cash Funding Requirements:",County!$A:$A,Summary!$B24)</f>
        <v>-131600</v>
      </c>
      <c r="G24" s="127">
        <f t="shared" si="0"/>
        <v>0</v>
      </c>
      <c r="H24" s="167"/>
      <c r="I24" s="120">
        <v>0</v>
      </c>
      <c r="J24" s="120">
        <v>0</v>
      </c>
      <c r="K24" s="167"/>
    </row>
    <row r="25" spans="2:11" x14ac:dyDescent="0.3">
      <c r="B25" s="118" t="s">
        <v>27</v>
      </c>
      <c r="C25" s="120">
        <f>SUMIFS(County!$R:$R,County!$D:$D,"Total Operating Revenues:",County!$A:$A,Summary!$B25)</f>
        <v>1101310</v>
      </c>
      <c r="D25" s="124">
        <f>SUMIFS(County!$R:$R,County!$D:$D,"Total Operating Expenditures:",County!$A:$A,Summary!$B25)</f>
        <v>1138510</v>
      </c>
      <c r="E25" s="127">
        <f>+County!R712</f>
        <v>7000</v>
      </c>
      <c r="F25" s="127">
        <f>SUMIFS(County!$R:$R,County!$D:$D,"Total Cash Funding Requirements:",County!$A:$A,Summary!$B25)</f>
        <v>-30200</v>
      </c>
      <c r="G25" s="127">
        <f t="shared" si="0"/>
        <v>0</v>
      </c>
      <c r="H25" s="167"/>
      <c r="I25" s="120">
        <v>0</v>
      </c>
      <c r="J25" s="120">
        <v>0</v>
      </c>
      <c r="K25" s="167"/>
    </row>
    <row r="26" spans="2:11" x14ac:dyDescent="0.3">
      <c r="B26" s="118" t="s">
        <v>28</v>
      </c>
      <c r="C26" s="120">
        <f>SUMIFS(County!$R:$R,County!$D:$D,"Total Operating Revenues:",County!$A:$A,Summary!$B26)</f>
        <v>8042980</v>
      </c>
      <c r="D26" s="124">
        <f>SUMIFS(County!$R:$R,County!$D:$D,"Total Operating Expenditures:",County!$A:$A,Summary!$B26)</f>
        <v>8288360</v>
      </c>
      <c r="E26" s="127">
        <f>+County!R740</f>
        <v>12500</v>
      </c>
      <c r="F26" s="127">
        <f>SUMIFS(County!$R:$R,County!$D:$D,"Total Cash Funding Requirements:",County!$A:$A,Summary!$B26)</f>
        <v>-232880</v>
      </c>
      <c r="G26" s="127">
        <f t="shared" si="0"/>
        <v>0</v>
      </c>
      <c r="H26" s="167"/>
      <c r="I26" s="120" t="e">
        <f>2013220+County!#REF!+County!#REF!</f>
        <v>#REF!</v>
      </c>
      <c r="J26" s="120" t="e">
        <f>2013220-I26</f>
        <v>#REF!</v>
      </c>
      <c r="K26" s="167"/>
    </row>
    <row r="27" spans="2:11" x14ac:dyDescent="0.3">
      <c r="B27" s="118" t="s">
        <v>29</v>
      </c>
      <c r="C27" s="120">
        <f>SUMIFS(County!$R:$R,County!$D:$D,"Total Operating Revenues:",County!$A:$A,Summary!$B27)</f>
        <v>11229640</v>
      </c>
      <c r="D27" s="124">
        <f>SUMIFS(County!$R:$R,County!$D:$D,"Total Operating Expenditures:",County!$A:$A,Summary!$B27)</f>
        <v>14805310</v>
      </c>
      <c r="E27" s="127">
        <f>+County!R801+County!R802</f>
        <v>576050</v>
      </c>
      <c r="F27" s="127">
        <f>SUMIFS(County!$R:$R,County!$D:$D,"Total Cash Funding Requirements:",County!$A:$A,Summary!$B27)</f>
        <v>-2999620</v>
      </c>
      <c r="G27" s="127">
        <f>+C27-D27+E27-F27</f>
        <v>0</v>
      </c>
      <c r="H27" s="167"/>
      <c r="I27" s="120" t="e">
        <f>572100+County!#REF!+County!#REF!+County!#REF!+County!#REF!+County!#REF!</f>
        <v>#REF!</v>
      </c>
      <c r="J27" s="120" t="e">
        <f>572100-I27</f>
        <v>#REF!</v>
      </c>
      <c r="K27" s="167"/>
    </row>
    <row r="28" spans="2:11" x14ac:dyDescent="0.3">
      <c r="B28" s="118" t="s">
        <v>30</v>
      </c>
      <c r="C28" s="121">
        <f>+'Check Figures'!C117</f>
        <v>142710</v>
      </c>
      <c r="D28" s="125">
        <f>+C28</f>
        <v>142710</v>
      </c>
      <c r="E28" s="122"/>
      <c r="F28" s="122">
        <v>0</v>
      </c>
      <c r="G28" s="122">
        <f>+C28-D28+E28-F28</f>
        <v>0</v>
      </c>
      <c r="H28" s="167"/>
      <c r="I28" s="121">
        <v>2580</v>
      </c>
      <c r="J28" s="121">
        <f>2580-I28</f>
        <v>0</v>
      </c>
      <c r="K28" s="167"/>
    </row>
    <row r="30" spans="2:11" x14ac:dyDescent="0.3">
      <c r="F30" s="233" t="s">
        <v>31</v>
      </c>
      <c r="G30" s="234">
        <f>SUM(G8:G29)</f>
        <v>0</v>
      </c>
      <c r="I30" s="234" t="e">
        <f>SUM(I8:I29)</f>
        <v>#REF!</v>
      </c>
      <c r="J30" s="234" t="e">
        <f>SUM(J8:J29)</f>
        <v>#REF!</v>
      </c>
    </row>
    <row r="31" spans="2:11" x14ac:dyDescent="0.3">
      <c r="G31" s="129"/>
      <c r="I31" s="167"/>
    </row>
    <row r="32" spans="2:11" x14ac:dyDescent="0.3">
      <c r="B32" s="118" t="s">
        <v>32</v>
      </c>
      <c r="C32" s="134" t="e">
        <f>SUMIFS(#REF!,#REF!,"Total Revenues:",#REF!,Summary!$B32)</f>
        <v>#REF!</v>
      </c>
      <c r="D32" s="134" t="e">
        <f>SUMIFS(#REF!,#REF!,"Total Expenditures:",#REF!,Summary!$B32)</f>
        <v>#REF!</v>
      </c>
      <c r="E32" s="113">
        <v>0</v>
      </c>
      <c r="F32" s="134" t="e">
        <f>SUMIFS(#REF!,#REF!,"Total Cash Funding Requirements:",#REF!,Summary!$B32)</f>
        <v>#REF!</v>
      </c>
      <c r="G32" s="113" t="e">
        <f t="shared" ref="G32:G37" si="1">+C32-D32+E32-F32</f>
        <v>#REF!</v>
      </c>
      <c r="I32" s="134">
        <v>0</v>
      </c>
      <c r="J32" s="134">
        <v>0</v>
      </c>
    </row>
    <row r="33" spans="2:10" x14ac:dyDescent="0.3">
      <c r="B33" s="118" t="s">
        <v>33</v>
      </c>
      <c r="C33" s="134" t="e">
        <f>SUMIFS(#REF!,#REF!,"Total Revenues:",#REF!,Summary!$B33)</f>
        <v>#REF!</v>
      </c>
      <c r="D33" s="134" t="e">
        <f>SUMIFS(#REF!,#REF!,"Total Expenditures:",#REF!,Summary!$B33)</f>
        <v>#REF!</v>
      </c>
      <c r="E33" s="113">
        <v>0</v>
      </c>
      <c r="F33" s="134" t="e">
        <f>SUMIFS(#REF!,#REF!,"Total Cash Funding Requirements:",#REF!,Summary!$B33)</f>
        <v>#REF!</v>
      </c>
      <c r="G33" s="122" t="e">
        <f t="shared" si="1"/>
        <v>#REF!</v>
      </c>
      <c r="I33" s="134">
        <v>0</v>
      </c>
      <c r="J33" s="134">
        <v>0</v>
      </c>
    </row>
    <row r="34" spans="2:10" x14ac:dyDescent="0.3">
      <c r="B34" s="118" t="s">
        <v>34</v>
      </c>
      <c r="C34" s="134" t="e">
        <f>SUMIFS(#REF!,#REF!,"Total Revenues:",#REF!,Summary!$B34)</f>
        <v>#REF!</v>
      </c>
      <c r="D34" s="134" t="e">
        <f>SUMIFS(#REF!,#REF!,"Total Expenditures:",#REF!,Summary!$B34)</f>
        <v>#REF!</v>
      </c>
      <c r="E34" s="113">
        <v>0</v>
      </c>
      <c r="F34" s="134" t="e">
        <f>SUMIFS(#REF!,#REF!,"Total Cash Funding Requirements:",#REF!,Summary!$B34)</f>
        <v>#REF!</v>
      </c>
      <c r="G34" s="122" t="e">
        <f t="shared" si="1"/>
        <v>#REF!</v>
      </c>
      <c r="I34" s="134">
        <v>53300</v>
      </c>
      <c r="J34" s="134">
        <f>53300-I34</f>
        <v>0</v>
      </c>
    </row>
    <row r="35" spans="2:10" x14ac:dyDescent="0.3">
      <c r="B35" s="118" t="s">
        <v>35</v>
      </c>
      <c r="C35" s="134" t="e">
        <f>SUMIFS(#REF!,#REF!,"Total Revenues:",#REF!,Summary!$B35)</f>
        <v>#REF!</v>
      </c>
      <c r="D35" s="134" t="e">
        <f>SUMIFS(#REF!,#REF!,"Total Expenditures:",#REF!,Summary!$B35)</f>
        <v>#REF!</v>
      </c>
      <c r="E35" s="113">
        <v>0</v>
      </c>
      <c r="F35" s="134" t="e">
        <f>SUMIFS(#REF!,#REF!,"Total Cash Funding Requirements:",#REF!,Summary!$B35)</f>
        <v>#REF!</v>
      </c>
      <c r="G35" s="122" t="e">
        <f t="shared" si="1"/>
        <v>#REF!</v>
      </c>
      <c r="I35" s="134">
        <v>0</v>
      </c>
      <c r="J35" s="134"/>
    </row>
    <row r="36" spans="2:10" x14ac:dyDescent="0.3">
      <c r="B36" s="118" t="s">
        <v>36</v>
      </c>
      <c r="C36" s="134" t="e">
        <f>SUMIFS(#REF!,#REF!,"Total Revenues:",#REF!,Summary!$B36)</f>
        <v>#REF!</v>
      </c>
      <c r="D36" s="134" t="e">
        <f>SUMIFS(#REF!,#REF!,"Total Expenditures:",#REF!,Summary!$B36)</f>
        <v>#REF!</v>
      </c>
      <c r="E36" s="113">
        <v>0</v>
      </c>
      <c r="F36" s="134" t="e">
        <f>SUMIFS(#REF!,#REF!,"Total Cash Funding Requirements:",#REF!,Summary!$B36)</f>
        <v>#REF!</v>
      </c>
      <c r="G36" s="122" t="e">
        <f t="shared" si="1"/>
        <v>#REF!</v>
      </c>
      <c r="I36" s="134">
        <v>0</v>
      </c>
      <c r="J36" s="134"/>
    </row>
    <row r="37" spans="2:10" x14ac:dyDescent="0.3">
      <c r="B37" s="118" t="s">
        <v>37</v>
      </c>
      <c r="C37" s="134" t="e">
        <f>SUMIFS(#REF!,#REF!,"Total Revenues:",#REF!,Summary!$B37)</f>
        <v>#REF!</v>
      </c>
      <c r="D37" s="134" t="e">
        <f>SUMIFS(#REF!,#REF!,"Total Expenditures:",#REF!,Summary!$B37)</f>
        <v>#REF!</v>
      </c>
      <c r="E37" s="113">
        <v>0</v>
      </c>
      <c r="F37" s="134" t="e">
        <f>SUMIFS(#REF!,#REF!,"Total Cash Funding Requirements:",#REF!,Summary!$B37)</f>
        <v>#REF!</v>
      </c>
      <c r="G37" s="122" t="e">
        <f t="shared" si="1"/>
        <v>#REF!</v>
      </c>
      <c r="I37" s="134">
        <v>0</v>
      </c>
      <c r="J37" s="134"/>
    </row>
    <row r="38" spans="2:10" x14ac:dyDescent="0.3">
      <c r="B38" s="118" t="s">
        <v>38</v>
      </c>
      <c r="C38" s="134" t="e">
        <f>SUMIFS(#REF!,#REF!,"Total Revenues:",#REF!,Summary!$B38)</f>
        <v>#REF!</v>
      </c>
      <c r="D38" s="134" t="e">
        <f>SUMIFS(#REF!,#REF!,"Total Expenditures:",#REF!,Summary!$B38)</f>
        <v>#REF!</v>
      </c>
      <c r="E38" s="113">
        <v>0</v>
      </c>
      <c r="F38" s="134" t="e">
        <f>SUMIFS(#REF!,#REF!,"Total Cash Funding Requirements:",#REF!,Summary!$B38)</f>
        <v>#REF!</v>
      </c>
      <c r="G38" s="122" t="e">
        <f t="shared" ref="G38" si="2">+C38-D38+E38-F38</f>
        <v>#REF!</v>
      </c>
      <c r="I38" s="134">
        <v>0</v>
      </c>
      <c r="J38" s="134"/>
    </row>
    <row r="40" spans="2:10" x14ac:dyDescent="0.3">
      <c r="F40" s="233" t="s">
        <v>39</v>
      </c>
      <c r="G40" s="234" t="e">
        <f>SUM(G32:G39)</f>
        <v>#REF!</v>
      </c>
      <c r="I40" s="234">
        <f>SUM(I32:I39)</f>
        <v>53300</v>
      </c>
      <c r="J40" s="234">
        <f>SUM(J32:J39)</f>
        <v>0</v>
      </c>
    </row>
    <row r="42" spans="2:10" x14ac:dyDescent="0.3">
      <c r="F42" s="236" t="s">
        <v>40</v>
      </c>
      <c r="G42" s="235" t="e">
        <f>SUM(G30,G40)</f>
        <v>#REF!</v>
      </c>
      <c r="I42" s="235" t="e">
        <f>SUM(I30,I40)</f>
        <v>#REF!</v>
      </c>
      <c r="J42" s="235" t="e">
        <f>SUM(J30,J40)</f>
        <v>#REF!</v>
      </c>
    </row>
  </sheetData>
  <conditionalFormatting sqref="G8:G26 G28">
    <cfRule type="cellIs" dxfId="32" priority="3" operator="lessThan">
      <formula>0</formula>
    </cfRule>
  </conditionalFormatting>
  <conditionalFormatting sqref="G32:G38">
    <cfRule type="cellIs" dxfId="31" priority="2" operator="lessThan">
      <formula>0</formula>
    </cfRule>
  </conditionalFormatting>
  <conditionalFormatting sqref="G27">
    <cfRule type="cellIs" dxfId="30" priority="1" operator="lessThan">
      <formula>0</formula>
    </cfRule>
  </conditionalFormatting>
  <pageMargins left="0.7" right="0.7" top="0.75" bottom="0.75" header="0.3" footer="0.3"/>
  <pageSetup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8"/>
  <sheetViews>
    <sheetView zoomScaleNormal="100" workbookViewId="0">
      <pane ySplit="1" topLeftCell="A77" activePane="bottomLeft" state="frozen"/>
      <selection pane="bottomLeft" activeCell="D118" sqref="D118"/>
    </sheetView>
  </sheetViews>
  <sheetFormatPr defaultColWidth="8.88671875" defaultRowHeight="13.2" x14ac:dyDescent="0.25"/>
  <cols>
    <col min="1" max="2" width="8.88671875" style="114"/>
    <col min="3" max="3" width="15.44140625" style="114" bestFit="1" customWidth="1"/>
    <col min="4" max="4" width="16" style="114" bestFit="1" customWidth="1"/>
    <col min="5" max="5" width="12.44140625" style="114" bestFit="1" customWidth="1"/>
    <col min="6" max="7" width="8.88671875" style="114"/>
    <col min="8" max="8" width="11.33203125" style="114" bestFit="1" customWidth="1"/>
    <col min="9" max="9" width="10.6640625" style="114" bestFit="1" customWidth="1"/>
    <col min="10" max="10" width="11.44140625" style="114" customWidth="1"/>
    <col min="11" max="16384" width="8.88671875" style="114"/>
  </cols>
  <sheetData>
    <row r="1" spans="1:10" x14ac:dyDescent="0.25">
      <c r="A1" s="114" t="s">
        <v>2</v>
      </c>
      <c r="B1" s="114" t="s">
        <v>41</v>
      </c>
      <c r="C1" s="114" t="s">
        <v>42</v>
      </c>
      <c r="D1" s="114" t="s">
        <v>43</v>
      </c>
      <c r="E1" s="114" t="s">
        <v>44</v>
      </c>
      <c r="F1" s="114" t="s">
        <v>45</v>
      </c>
      <c r="G1" s="114" t="s">
        <v>42</v>
      </c>
      <c r="H1" s="135" t="str">
        <f>CONCATENATE(COUNTIF(G2:G117,FALSE)," ERRORS")</f>
        <v>5 ERRORS</v>
      </c>
      <c r="I1" s="114">
        <f>COUNTIF(H2:H2997,"pass")</f>
        <v>0</v>
      </c>
      <c r="J1" s="114" t="s">
        <v>46</v>
      </c>
    </row>
    <row r="2" spans="1:10" x14ac:dyDescent="0.25">
      <c r="A2" s="138">
        <v>100</v>
      </c>
      <c r="B2" s="139" t="s">
        <v>47</v>
      </c>
      <c r="C2" s="140">
        <f>County!P42</f>
        <v>114438100</v>
      </c>
      <c r="D2" s="140">
        <v>13917821</v>
      </c>
      <c r="E2" s="140">
        <f>C3-C2</f>
        <v>0</v>
      </c>
      <c r="F2" s="139" t="s">
        <v>48</v>
      </c>
      <c r="G2" s="141" t="b">
        <f>C2=C3</f>
        <v>1</v>
      </c>
    </row>
    <row r="3" spans="1:10" x14ac:dyDescent="0.25">
      <c r="A3" s="142"/>
      <c r="B3" s="143" t="s">
        <v>49</v>
      </c>
      <c r="C3" s="144">
        <f>County!P172</f>
        <v>114438100</v>
      </c>
      <c r="D3" s="144">
        <v>0</v>
      </c>
      <c r="E3" s="144"/>
      <c r="F3" s="143" t="s">
        <v>50</v>
      </c>
      <c r="G3" s="145" t="b">
        <f>IF(OR(C4&lt;D4,C4=0),TRUE,FALSE)</f>
        <v>1</v>
      </c>
    </row>
    <row r="4" spans="1:10" x14ac:dyDescent="0.25">
      <c r="A4" s="146"/>
      <c r="B4" s="147" t="s">
        <v>51</v>
      </c>
      <c r="C4" s="148">
        <f>County!P41</f>
        <v>0</v>
      </c>
      <c r="D4" s="148">
        <f>D2-D3</f>
        <v>13917821</v>
      </c>
      <c r="E4" s="148"/>
      <c r="F4" s="147"/>
      <c r="G4" s="149"/>
    </row>
    <row r="5" spans="1:10" x14ac:dyDescent="0.25">
      <c r="C5" s="136"/>
      <c r="D5" s="136"/>
      <c r="E5" s="136"/>
    </row>
    <row r="6" spans="1:10" x14ac:dyDescent="0.25">
      <c r="A6" s="138">
        <v>210</v>
      </c>
      <c r="B6" s="139" t="s">
        <v>47</v>
      </c>
      <c r="C6" s="140">
        <f>County!P187</f>
        <v>0</v>
      </c>
      <c r="D6" s="140">
        <v>0</v>
      </c>
      <c r="E6" s="140">
        <f>C7-C6</f>
        <v>0</v>
      </c>
      <c r="F6" s="139" t="s">
        <v>48</v>
      </c>
      <c r="G6" s="141" t="b">
        <f>C6=C7</f>
        <v>1</v>
      </c>
    </row>
    <row r="7" spans="1:10" x14ac:dyDescent="0.25">
      <c r="A7" s="142"/>
      <c r="B7" s="143" t="s">
        <v>49</v>
      </c>
      <c r="C7" s="144">
        <f>County!P194</f>
        <v>0</v>
      </c>
      <c r="D7" s="144">
        <v>0</v>
      </c>
      <c r="E7" s="144"/>
      <c r="F7" s="143" t="s">
        <v>50</v>
      </c>
      <c r="G7" s="145" t="b">
        <f>IF(OR(C8&lt;D8,C8=0),TRUE,FALSE)</f>
        <v>1</v>
      </c>
    </row>
    <row r="8" spans="1:10" x14ac:dyDescent="0.25">
      <c r="A8" s="146"/>
      <c r="B8" s="147" t="s">
        <v>51</v>
      </c>
      <c r="C8" s="148">
        <f>County!P186</f>
        <v>0</v>
      </c>
      <c r="D8" s="148">
        <f>D6-D7</f>
        <v>0</v>
      </c>
      <c r="E8" s="148"/>
      <c r="F8" s="147"/>
      <c r="G8" s="149"/>
    </row>
    <row r="9" spans="1:10" x14ac:dyDescent="0.25">
      <c r="C9" s="136"/>
      <c r="D9" s="136"/>
      <c r="E9" s="136"/>
    </row>
    <row r="10" spans="1:10" x14ac:dyDescent="0.25">
      <c r="A10" s="138">
        <v>230</v>
      </c>
      <c r="B10" s="139" t="s">
        <v>47</v>
      </c>
      <c r="C10" s="140">
        <f>County!P207</f>
        <v>45381850</v>
      </c>
      <c r="D10" s="140">
        <v>5644305</v>
      </c>
      <c r="E10" s="140">
        <f>C11-C10</f>
        <v>0</v>
      </c>
      <c r="F10" s="139" t="s">
        <v>48</v>
      </c>
      <c r="G10" s="141" t="b">
        <f>C10=C11</f>
        <v>1</v>
      </c>
    </row>
    <row r="11" spans="1:10" x14ac:dyDescent="0.25">
      <c r="A11" s="142"/>
      <c r="B11" s="143" t="s">
        <v>49</v>
      </c>
      <c r="C11" s="144">
        <f>County!P248</f>
        <v>45381850</v>
      </c>
      <c r="D11" s="144">
        <v>428014</v>
      </c>
      <c r="E11" s="144"/>
      <c r="F11" s="143" t="s">
        <v>50</v>
      </c>
      <c r="G11" s="145" t="b">
        <f>IF(OR(C12&lt;D12,C12=0),TRUE,FALSE)</f>
        <v>1</v>
      </c>
    </row>
    <row r="12" spans="1:10" x14ac:dyDescent="0.25">
      <c r="A12" s="146"/>
      <c r="B12" s="147" t="s">
        <v>51</v>
      </c>
      <c r="C12" s="148">
        <f>County!P206</f>
        <v>4726870</v>
      </c>
      <c r="D12" s="148">
        <f>D10-D11</f>
        <v>5216291</v>
      </c>
      <c r="E12" s="148"/>
      <c r="F12" s="147"/>
      <c r="G12" s="149"/>
    </row>
    <row r="13" spans="1:10" x14ac:dyDescent="0.25">
      <c r="C13" s="136"/>
      <c r="D13" s="136"/>
      <c r="E13" s="136"/>
    </row>
    <row r="14" spans="1:10" x14ac:dyDescent="0.25">
      <c r="A14" s="138">
        <v>247</v>
      </c>
      <c r="B14" s="139" t="s">
        <v>47</v>
      </c>
      <c r="C14" s="140">
        <f>County!P266</f>
        <v>303949900</v>
      </c>
      <c r="D14" s="140">
        <v>79176704</v>
      </c>
      <c r="E14" s="140">
        <f>C15-C14</f>
        <v>0</v>
      </c>
      <c r="F14" s="139" t="s">
        <v>48</v>
      </c>
      <c r="G14" s="141" t="b">
        <f>C14=C15</f>
        <v>1</v>
      </c>
    </row>
    <row r="15" spans="1:10" x14ac:dyDescent="0.25">
      <c r="A15" s="142"/>
      <c r="B15" s="143" t="s">
        <v>49</v>
      </c>
      <c r="C15" s="144">
        <f>County!P285</f>
        <v>303949900</v>
      </c>
      <c r="D15" s="144">
        <v>75622541</v>
      </c>
      <c r="E15" s="144"/>
      <c r="F15" s="143" t="s">
        <v>50</v>
      </c>
      <c r="G15" s="145" t="b">
        <f>IF(OR(C16&lt;D16,C16=0),TRUE,FALSE)</f>
        <v>0</v>
      </c>
      <c r="H15" s="137"/>
      <c r="I15" s="114" t="s">
        <v>52</v>
      </c>
    </row>
    <row r="16" spans="1:10" x14ac:dyDescent="0.25">
      <c r="A16" s="146"/>
      <c r="B16" s="147" t="s">
        <v>51</v>
      </c>
      <c r="C16" s="148">
        <f>County!P265</f>
        <v>124200000</v>
      </c>
      <c r="D16" s="148">
        <f>D14-D15</f>
        <v>3554163</v>
      </c>
      <c r="E16" s="148"/>
      <c r="F16" s="147"/>
      <c r="G16" s="149"/>
      <c r="H16" s="137"/>
    </row>
    <row r="17" spans="1:7" x14ac:dyDescent="0.25">
      <c r="C17" s="136"/>
      <c r="D17" s="136"/>
      <c r="E17" s="136"/>
    </row>
    <row r="18" spans="1:7" x14ac:dyDescent="0.25">
      <c r="A18" s="138">
        <v>248</v>
      </c>
      <c r="B18" s="139" t="s">
        <v>47</v>
      </c>
      <c r="C18" s="140">
        <f>County!P329</f>
        <v>156619400</v>
      </c>
      <c r="D18" s="140">
        <v>0</v>
      </c>
      <c r="E18" s="140">
        <f>C19-C18</f>
        <v>181650</v>
      </c>
      <c r="F18" s="139" t="s">
        <v>48</v>
      </c>
      <c r="G18" s="141" t="b">
        <f>C18=C19</f>
        <v>0</v>
      </c>
    </row>
    <row r="19" spans="1:7" x14ac:dyDescent="0.25">
      <c r="A19" s="142"/>
      <c r="B19" s="143" t="s">
        <v>49</v>
      </c>
      <c r="C19" s="144">
        <f>County!P361</f>
        <v>156801050</v>
      </c>
      <c r="D19" s="144">
        <v>0</v>
      </c>
      <c r="E19" s="144"/>
      <c r="F19" s="143" t="s">
        <v>50</v>
      </c>
      <c r="G19" s="145" t="b">
        <f>IF(OR(C20&lt;D20,C20=0),TRUE,FALSE)</f>
        <v>1</v>
      </c>
    </row>
    <row r="20" spans="1:7" x14ac:dyDescent="0.25">
      <c r="A20" s="146"/>
      <c r="B20" s="147" t="s">
        <v>51</v>
      </c>
      <c r="C20" s="148">
        <v>0</v>
      </c>
      <c r="D20" s="148">
        <f>D18-D19</f>
        <v>0</v>
      </c>
      <c r="E20" s="148"/>
      <c r="F20" s="147"/>
      <c r="G20" s="149"/>
    </row>
    <row r="21" spans="1:7" x14ac:dyDescent="0.25">
      <c r="C21" s="136"/>
      <c r="D21" s="136"/>
      <c r="E21" s="136"/>
    </row>
    <row r="22" spans="1:7" x14ac:dyDescent="0.25">
      <c r="A22" s="138">
        <v>250</v>
      </c>
      <c r="B22" s="139" t="s">
        <v>47</v>
      </c>
      <c r="C22" s="140">
        <f>County!P371</f>
        <v>3141370</v>
      </c>
      <c r="D22" s="140">
        <v>0</v>
      </c>
      <c r="E22" s="140">
        <f>C23-C22</f>
        <v>0</v>
      </c>
      <c r="F22" s="139" t="s">
        <v>48</v>
      </c>
      <c r="G22" s="141" t="b">
        <f>C22=C23</f>
        <v>1</v>
      </c>
    </row>
    <row r="23" spans="1:7" x14ac:dyDescent="0.25">
      <c r="A23" s="142"/>
      <c r="B23" s="143" t="s">
        <v>49</v>
      </c>
      <c r="C23" s="144">
        <f>County!P379</f>
        <v>3141370</v>
      </c>
      <c r="D23" s="144">
        <v>0</v>
      </c>
      <c r="E23" s="144"/>
      <c r="F23" s="143" t="s">
        <v>50</v>
      </c>
      <c r="G23" s="145" t="b">
        <f>IF(OR(C24&lt;D24,C24=0),TRUE,FALSE)</f>
        <v>1</v>
      </c>
    </row>
    <row r="24" spans="1:7" x14ac:dyDescent="0.25">
      <c r="A24" s="146"/>
      <c r="B24" s="147" t="s">
        <v>51</v>
      </c>
      <c r="C24" s="148">
        <f>County!P370</f>
        <v>0</v>
      </c>
      <c r="D24" s="148">
        <f>D22-D23</f>
        <v>0</v>
      </c>
      <c r="E24" s="148"/>
      <c r="F24" s="147"/>
      <c r="G24" s="149"/>
    </row>
    <row r="25" spans="1:7" x14ac:dyDescent="0.25">
      <c r="C25" s="136"/>
      <c r="D25" s="136"/>
      <c r="E25" s="136"/>
    </row>
    <row r="26" spans="1:7" x14ac:dyDescent="0.25">
      <c r="A26" s="138">
        <v>273</v>
      </c>
      <c r="B26" s="139" t="s">
        <v>47</v>
      </c>
      <c r="C26" s="140">
        <f>County!P386</f>
        <v>353870</v>
      </c>
      <c r="D26" s="140">
        <v>1304781</v>
      </c>
      <c r="E26" s="140">
        <f>C27-C26</f>
        <v>0</v>
      </c>
      <c r="F26" s="139" t="s">
        <v>48</v>
      </c>
      <c r="G26" s="141" t="b">
        <f>C26=C27</f>
        <v>1</v>
      </c>
    </row>
    <row r="27" spans="1:7" x14ac:dyDescent="0.25">
      <c r="A27" s="142"/>
      <c r="B27" s="143" t="s">
        <v>49</v>
      </c>
      <c r="C27" s="144">
        <f>County!P394</f>
        <v>353870</v>
      </c>
      <c r="D27" s="144">
        <v>0</v>
      </c>
      <c r="E27" s="144"/>
      <c r="F27" s="143" t="s">
        <v>50</v>
      </c>
      <c r="G27" s="145" t="b">
        <f>IF(OR(C28&lt;D28,C28=0),TRUE,FALSE)</f>
        <v>1</v>
      </c>
    </row>
    <row r="28" spans="1:7" x14ac:dyDescent="0.25">
      <c r="A28" s="146"/>
      <c r="B28" s="147" t="s">
        <v>51</v>
      </c>
      <c r="C28" s="148">
        <f>County!P385</f>
        <v>50000</v>
      </c>
      <c r="D28" s="148">
        <f>D26-D27</f>
        <v>1304781</v>
      </c>
      <c r="E28" s="148"/>
      <c r="F28" s="147"/>
      <c r="G28" s="149"/>
    </row>
    <row r="29" spans="1:7" x14ac:dyDescent="0.25">
      <c r="C29" s="136"/>
      <c r="D29" s="136"/>
      <c r="E29" s="136"/>
    </row>
    <row r="30" spans="1:7" x14ac:dyDescent="0.25">
      <c r="A30" s="138">
        <v>274</v>
      </c>
      <c r="B30" s="139" t="s">
        <v>47</v>
      </c>
      <c r="C30" s="140">
        <f>County!P403</f>
        <v>7351010</v>
      </c>
      <c r="D30" s="140">
        <v>0</v>
      </c>
      <c r="E30" s="140">
        <f>C31-C30</f>
        <v>0</v>
      </c>
      <c r="F30" s="139" t="s">
        <v>48</v>
      </c>
      <c r="G30" s="141" t="b">
        <f>C30=C31</f>
        <v>1</v>
      </c>
    </row>
    <row r="31" spans="1:7" x14ac:dyDescent="0.25">
      <c r="A31" s="142"/>
      <c r="B31" s="143" t="s">
        <v>49</v>
      </c>
      <c r="C31" s="144">
        <f>County!P428</f>
        <v>7351010</v>
      </c>
      <c r="D31" s="144">
        <v>0</v>
      </c>
      <c r="E31" s="144"/>
      <c r="F31" s="143" t="s">
        <v>50</v>
      </c>
      <c r="G31" s="145" t="b">
        <f>IF(OR(C32&lt;D32,C32=0),TRUE,FALSE)</f>
        <v>1</v>
      </c>
    </row>
    <row r="32" spans="1:7" x14ac:dyDescent="0.25">
      <c r="A32" s="146"/>
      <c r="B32" s="147" t="s">
        <v>51</v>
      </c>
      <c r="C32" s="148">
        <v>0</v>
      </c>
      <c r="D32" s="148">
        <f>D30-D31</f>
        <v>0</v>
      </c>
      <c r="E32" s="148"/>
      <c r="F32" s="147"/>
      <c r="G32" s="149"/>
    </row>
    <row r="33" spans="1:9" x14ac:dyDescent="0.25">
      <c r="C33" s="136"/>
      <c r="D33" s="136"/>
      <c r="E33" s="136"/>
    </row>
    <row r="34" spans="1:9" x14ac:dyDescent="0.25">
      <c r="A34" s="138">
        <v>280</v>
      </c>
      <c r="B34" s="139" t="s">
        <v>47</v>
      </c>
      <c r="C34" s="140">
        <f>County!P436</f>
        <v>4400000</v>
      </c>
      <c r="D34" s="140">
        <v>771038</v>
      </c>
      <c r="E34" s="140">
        <f>C35-C34</f>
        <v>0</v>
      </c>
      <c r="F34" s="139" t="s">
        <v>48</v>
      </c>
      <c r="G34" s="141" t="b">
        <f>C34=C35</f>
        <v>1</v>
      </c>
    </row>
    <row r="35" spans="1:9" x14ac:dyDescent="0.25">
      <c r="A35" s="142"/>
      <c r="B35" s="143" t="s">
        <v>49</v>
      </c>
      <c r="C35" s="144">
        <f>County!P447</f>
        <v>4400000</v>
      </c>
      <c r="D35" s="144">
        <v>635123</v>
      </c>
      <c r="E35" s="144"/>
      <c r="F35" s="143" t="s">
        <v>50</v>
      </c>
      <c r="G35" s="145" t="b">
        <f>IF(OR(C36&lt;D36,C36=0),TRUE,FALSE)</f>
        <v>1</v>
      </c>
      <c r="H35" s="137"/>
    </row>
    <row r="36" spans="1:9" x14ac:dyDescent="0.25">
      <c r="A36" s="146"/>
      <c r="B36" s="147" t="s">
        <v>51</v>
      </c>
      <c r="C36" s="148">
        <f>County!P435</f>
        <v>0</v>
      </c>
      <c r="D36" s="148">
        <f>D34-D35</f>
        <v>135915</v>
      </c>
      <c r="E36" s="148"/>
      <c r="F36" s="147"/>
      <c r="G36" s="149"/>
    </row>
    <row r="37" spans="1:9" x14ac:dyDescent="0.25">
      <c r="C37" s="136"/>
      <c r="D37" s="136"/>
      <c r="E37" s="136"/>
    </row>
    <row r="38" spans="1:9" x14ac:dyDescent="0.25">
      <c r="A38" s="138">
        <v>281</v>
      </c>
      <c r="B38" s="139" t="s">
        <v>47</v>
      </c>
      <c r="C38" s="140">
        <f>County!P458</f>
        <v>47962670</v>
      </c>
      <c r="D38" s="140">
        <v>18950495</v>
      </c>
      <c r="E38" s="140">
        <f>C39-C38</f>
        <v>0</v>
      </c>
      <c r="F38" s="139" t="s">
        <v>48</v>
      </c>
      <c r="G38" s="141" t="b">
        <f>C38=C39</f>
        <v>1</v>
      </c>
    </row>
    <row r="39" spans="1:9" x14ac:dyDescent="0.25">
      <c r="A39" s="142"/>
      <c r="B39" s="143" t="s">
        <v>49</v>
      </c>
      <c r="C39" s="144">
        <f>County!P482</f>
        <v>47962670</v>
      </c>
      <c r="D39" s="144">
        <v>13873000</v>
      </c>
      <c r="E39" s="144"/>
      <c r="F39" s="143" t="s">
        <v>50</v>
      </c>
      <c r="G39" s="145" t="b">
        <f>IF(OR(C40&lt;D40,C40=0),TRUE,FALSE)</f>
        <v>0</v>
      </c>
      <c r="H39" s="137"/>
      <c r="I39" s="114" t="s">
        <v>52</v>
      </c>
    </row>
    <row r="40" spans="1:9" x14ac:dyDescent="0.25">
      <c r="A40" s="146"/>
      <c r="B40" s="147" t="s">
        <v>51</v>
      </c>
      <c r="C40" s="148">
        <f>County!P457</f>
        <v>33100000</v>
      </c>
      <c r="D40" s="148">
        <f>D38-D39</f>
        <v>5077495</v>
      </c>
      <c r="E40" s="148"/>
      <c r="F40" s="147"/>
      <c r="G40" s="149"/>
    </row>
    <row r="41" spans="1:9" x14ac:dyDescent="0.25">
      <c r="C41" s="136"/>
      <c r="D41" s="136"/>
      <c r="E41" s="136"/>
    </row>
    <row r="42" spans="1:9" x14ac:dyDescent="0.25">
      <c r="A42" s="138">
        <v>290</v>
      </c>
      <c r="B42" s="139" t="s">
        <v>47</v>
      </c>
      <c r="C42" s="140">
        <f>County!P495</f>
        <v>21654020</v>
      </c>
      <c r="D42" s="140">
        <v>4426091</v>
      </c>
      <c r="E42" s="140">
        <f>C43-C42</f>
        <v>0</v>
      </c>
      <c r="F42" s="139" t="s">
        <v>48</v>
      </c>
      <c r="G42" s="141" t="b">
        <f>C42=C43</f>
        <v>1</v>
      </c>
    </row>
    <row r="43" spans="1:9" x14ac:dyDescent="0.25">
      <c r="A43" s="142"/>
      <c r="B43" s="143" t="s">
        <v>49</v>
      </c>
      <c r="C43" s="144">
        <f>County!P522</f>
        <v>21654020</v>
      </c>
      <c r="D43" s="144">
        <v>4268160</v>
      </c>
      <c r="E43" s="144"/>
      <c r="F43" s="143" t="s">
        <v>50</v>
      </c>
      <c r="G43" s="145" t="b">
        <f>IF(OR(C44&lt;D44,C44=0),TRUE,FALSE)</f>
        <v>1</v>
      </c>
      <c r="H43" s="137"/>
      <c r="I43" s="114" t="s">
        <v>52</v>
      </c>
    </row>
    <row r="44" spans="1:9" x14ac:dyDescent="0.25">
      <c r="A44" s="146"/>
      <c r="B44" s="147" t="s">
        <v>51</v>
      </c>
      <c r="C44" s="148">
        <f>County!P494</f>
        <v>0</v>
      </c>
      <c r="D44" s="148">
        <f>D42-D43</f>
        <v>157931</v>
      </c>
      <c r="E44" s="148"/>
      <c r="F44" s="147"/>
      <c r="G44" s="149"/>
    </row>
    <row r="45" spans="1:9" x14ac:dyDescent="0.25">
      <c r="C45" s="136"/>
      <c r="D45" s="136"/>
      <c r="E45" s="136"/>
    </row>
    <row r="46" spans="1:9" x14ac:dyDescent="0.25">
      <c r="A46" s="138">
        <v>390</v>
      </c>
      <c r="B46" s="139" t="s">
        <v>47</v>
      </c>
      <c r="C46" s="140">
        <f>County!P530</f>
        <v>0</v>
      </c>
      <c r="D46" s="140">
        <v>0</v>
      </c>
      <c r="E46" s="140">
        <f>C47-C46</f>
        <v>0</v>
      </c>
      <c r="F46" s="139" t="s">
        <v>48</v>
      </c>
      <c r="G46" s="141" t="b">
        <f>C46=C47</f>
        <v>1</v>
      </c>
    </row>
    <row r="47" spans="1:9" x14ac:dyDescent="0.25">
      <c r="A47" s="142"/>
      <c r="B47" s="143" t="s">
        <v>49</v>
      </c>
      <c r="C47" s="144">
        <f>County!P538</f>
        <v>0</v>
      </c>
      <c r="D47" s="144">
        <v>0</v>
      </c>
      <c r="E47" s="144"/>
      <c r="F47" s="143" t="s">
        <v>50</v>
      </c>
      <c r="G47" s="145" t="b">
        <f>IF(OR(C48&lt;D48,C48=0),TRUE,FALSE)</f>
        <v>1</v>
      </c>
    </row>
    <row r="48" spans="1:9" x14ac:dyDescent="0.25">
      <c r="A48" s="146"/>
      <c r="B48" s="147" t="s">
        <v>51</v>
      </c>
      <c r="C48" s="148">
        <f>County!P529</f>
        <v>0</v>
      </c>
      <c r="D48" s="148">
        <f>D46-D47</f>
        <v>0</v>
      </c>
      <c r="E48" s="148"/>
      <c r="F48" s="147"/>
      <c r="G48" s="149"/>
    </row>
    <row r="49" spans="1:9" x14ac:dyDescent="0.25">
      <c r="C49" s="136"/>
      <c r="D49" s="136"/>
      <c r="E49" s="136"/>
    </row>
    <row r="50" spans="1:9" x14ac:dyDescent="0.25">
      <c r="A50" s="138">
        <v>391</v>
      </c>
      <c r="B50" s="139" t="s">
        <v>47</v>
      </c>
      <c r="C50" s="140">
        <f>County!P553</f>
        <v>16363910</v>
      </c>
      <c r="D50" s="140">
        <v>2807164</v>
      </c>
      <c r="E50" s="140">
        <f>C51-C50</f>
        <v>0</v>
      </c>
      <c r="F50" s="139" t="s">
        <v>48</v>
      </c>
      <c r="G50" s="141" t="b">
        <f>C50=C51</f>
        <v>1</v>
      </c>
    </row>
    <row r="51" spans="1:9" x14ac:dyDescent="0.25">
      <c r="A51" s="142"/>
      <c r="B51" s="143" t="s">
        <v>49</v>
      </c>
      <c r="C51" s="144">
        <f>County!P561</f>
        <v>16363910</v>
      </c>
      <c r="D51" s="144">
        <v>1445449</v>
      </c>
      <c r="E51" s="144"/>
      <c r="F51" s="143" t="s">
        <v>50</v>
      </c>
      <c r="G51" s="145" t="b">
        <f>IF(OR(C52&lt;D52,C52=0),TRUE,FALSE)</f>
        <v>1</v>
      </c>
      <c r="H51" s="137"/>
    </row>
    <row r="52" spans="1:9" x14ac:dyDescent="0.25">
      <c r="A52" s="146"/>
      <c r="B52" s="147" t="s">
        <v>51</v>
      </c>
      <c r="C52" s="148">
        <f>County!P552</f>
        <v>0</v>
      </c>
      <c r="D52" s="148">
        <f>D50-D51</f>
        <v>1361715</v>
      </c>
      <c r="E52" s="148"/>
      <c r="F52" s="147"/>
      <c r="G52" s="149"/>
    </row>
    <row r="53" spans="1:9" x14ac:dyDescent="0.25">
      <c r="C53" s="136"/>
      <c r="D53" s="136"/>
      <c r="E53" s="136"/>
    </row>
    <row r="54" spans="1:9" x14ac:dyDescent="0.25">
      <c r="A54" s="138">
        <v>400</v>
      </c>
      <c r="B54" s="139" t="s">
        <v>47</v>
      </c>
      <c r="C54" s="140">
        <f>County!P578</f>
        <v>28408050</v>
      </c>
      <c r="D54" s="140">
        <v>9466367</v>
      </c>
      <c r="E54" s="140">
        <f>C55-C54</f>
        <v>0</v>
      </c>
      <c r="F54" s="139" t="s">
        <v>48</v>
      </c>
      <c r="G54" s="141" t="b">
        <f>C54=C55</f>
        <v>1</v>
      </c>
    </row>
    <row r="55" spans="1:9" x14ac:dyDescent="0.25">
      <c r="A55" s="142"/>
      <c r="B55" s="143" t="s">
        <v>49</v>
      </c>
      <c r="C55" s="144">
        <f>County!P594</f>
        <v>28408050</v>
      </c>
      <c r="D55" s="144">
        <v>7629140</v>
      </c>
      <c r="E55" s="144"/>
      <c r="F55" s="143" t="s">
        <v>50</v>
      </c>
      <c r="G55" s="145" t="b">
        <f>IF(OR(C56&lt;D56,C56=0),TRUE,FALSE)</f>
        <v>0</v>
      </c>
      <c r="H55" s="137"/>
      <c r="I55" s="137" t="s">
        <v>53</v>
      </c>
    </row>
    <row r="56" spans="1:9" x14ac:dyDescent="0.25">
      <c r="A56" s="146"/>
      <c r="B56" s="147" t="s">
        <v>51</v>
      </c>
      <c r="C56" s="148">
        <f>County!P577</f>
        <v>28308050</v>
      </c>
      <c r="D56" s="148">
        <f>D54-D55</f>
        <v>1837227</v>
      </c>
      <c r="E56" s="148"/>
      <c r="F56" s="147"/>
      <c r="G56" s="149"/>
    </row>
    <row r="57" spans="1:9" x14ac:dyDescent="0.25">
      <c r="C57" s="136"/>
      <c r="D57" s="136"/>
      <c r="E57" s="136"/>
    </row>
    <row r="58" spans="1:9" x14ac:dyDescent="0.25">
      <c r="A58" s="138">
        <v>610</v>
      </c>
      <c r="B58" s="139" t="s">
        <v>47</v>
      </c>
      <c r="C58" s="140">
        <f>County!P602+County!P615-County!P617</f>
        <v>14070190</v>
      </c>
      <c r="D58" s="140">
        <v>12146689</v>
      </c>
      <c r="E58" s="140">
        <f>C59-C58</f>
        <v>0</v>
      </c>
      <c r="F58" s="139" t="s">
        <v>48</v>
      </c>
      <c r="G58" s="141" t="b">
        <f>C58=C59</f>
        <v>1</v>
      </c>
    </row>
    <row r="59" spans="1:9" x14ac:dyDescent="0.25">
      <c r="A59" s="142"/>
      <c r="B59" s="143" t="s">
        <v>49</v>
      </c>
      <c r="C59" s="144">
        <f>County!P612</f>
        <v>14070190</v>
      </c>
      <c r="D59" s="144">
        <v>2292003</v>
      </c>
      <c r="E59" s="144"/>
      <c r="F59" s="143" t="s">
        <v>50</v>
      </c>
      <c r="G59" s="145" t="b">
        <f>IF(OR(C60&lt;D60,C60=0),TRUE,FALSE)</f>
        <v>1</v>
      </c>
    </row>
    <row r="60" spans="1:9" x14ac:dyDescent="0.25">
      <c r="A60" s="146"/>
      <c r="B60" s="147" t="s">
        <v>51</v>
      </c>
      <c r="C60" s="148">
        <f>-County!P617</f>
        <v>2922750</v>
      </c>
      <c r="D60" s="148">
        <f>D58-D59</f>
        <v>9854686</v>
      </c>
      <c r="E60" s="148"/>
      <c r="F60" s="147"/>
      <c r="G60" s="149"/>
    </row>
    <row r="61" spans="1:9" x14ac:dyDescent="0.25">
      <c r="C61" s="136"/>
      <c r="D61" s="136"/>
      <c r="E61" s="136"/>
    </row>
    <row r="62" spans="1:9" x14ac:dyDescent="0.25">
      <c r="A62" s="138">
        <v>620</v>
      </c>
      <c r="B62" s="139" t="s">
        <v>47</v>
      </c>
      <c r="C62" s="140">
        <f>County!P626-County!P644</f>
        <v>3633540</v>
      </c>
      <c r="D62" s="140">
        <v>534812</v>
      </c>
      <c r="E62" s="140">
        <f>C63-C62</f>
        <v>0</v>
      </c>
      <c r="F62" s="139" t="s">
        <v>48</v>
      </c>
      <c r="G62" s="141" t="b">
        <f>C62=C63</f>
        <v>1</v>
      </c>
    </row>
    <row r="63" spans="1:9" x14ac:dyDescent="0.25">
      <c r="A63" s="142"/>
      <c r="B63" s="143" t="s">
        <v>49</v>
      </c>
      <c r="C63" s="144">
        <f>County!P640-County!P643</f>
        <v>3633540</v>
      </c>
      <c r="D63" s="144">
        <v>0</v>
      </c>
      <c r="E63" s="144"/>
      <c r="F63" s="143" t="s">
        <v>50</v>
      </c>
      <c r="G63" s="145" t="b">
        <f>IF(OR(C64&lt;D64,C64=0),TRUE,FALSE)</f>
        <v>1</v>
      </c>
    </row>
    <row r="64" spans="1:9" x14ac:dyDescent="0.25">
      <c r="A64" s="146"/>
      <c r="B64" s="147" t="s">
        <v>51</v>
      </c>
      <c r="C64" s="148">
        <f>-County!P644</f>
        <v>0</v>
      </c>
      <c r="D64" s="148">
        <f>D62-D63</f>
        <v>534812</v>
      </c>
      <c r="E64" s="148"/>
      <c r="F64" s="147"/>
      <c r="G64" s="149"/>
    </row>
    <row r="65" spans="1:7" x14ac:dyDescent="0.25">
      <c r="C65" s="136"/>
      <c r="D65" s="136"/>
      <c r="E65" s="136"/>
    </row>
    <row r="66" spans="1:7" x14ac:dyDescent="0.25">
      <c r="A66" s="138">
        <v>630</v>
      </c>
      <c r="B66" s="139" t="s">
        <v>47</v>
      </c>
      <c r="C66" s="140">
        <f>County!P652+County!P666-County!P669</f>
        <v>37825030</v>
      </c>
      <c r="D66" s="140">
        <v>1004392</v>
      </c>
      <c r="E66" s="140">
        <f>C67-C66</f>
        <v>0</v>
      </c>
      <c r="F66" s="139" t="s">
        <v>48</v>
      </c>
      <c r="G66" s="141" t="b">
        <f>C66=C67</f>
        <v>1</v>
      </c>
    </row>
    <row r="67" spans="1:7" x14ac:dyDescent="0.25">
      <c r="A67" s="142"/>
      <c r="B67" s="143" t="s">
        <v>49</v>
      </c>
      <c r="C67" s="144">
        <f>County!P663-County!P668-County!P667</f>
        <v>37825030</v>
      </c>
      <c r="D67" s="144">
        <v>0</v>
      </c>
      <c r="E67" s="144"/>
      <c r="F67" s="143" t="s">
        <v>50</v>
      </c>
      <c r="G67" s="145" t="b">
        <f>IF(OR(C68&lt;D68,C68=0),TRUE,FALSE)</f>
        <v>1</v>
      </c>
    </row>
    <row r="68" spans="1:7" x14ac:dyDescent="0.25">
      <c r="A68" s="146"/>
      <c r="B68" s="147" t="s">
        <v>51</v>
      </c>
      <c r="C68" s="148">
        <f>-County!P669</f>
        <v>543880</v>
      </c>
      <c r="D68" s="148">
        <f>D66-D67</f>
        <v>1004392</v>
      </c>
      <c r="E68" s="148"/>
      <c r="F68" s="147"/>
      <c r="G68" s="149"/>
    </row>
    <row r="69" spans="1:7" x14ac:dyDescent="0.25">
      <c r="C69" s="136"/>
      <c r="D69" s="136"/>
      <c r="E69" s="136"/>
    </row>
    <row r="70" spans="1:7" x14ac:dyDescent="0.25">
      <c r="A70" s="138">
        <v>640</v>
      </c>
      <c r="B70" s="139" t="s">
        <v>47</v>
      </c>
      <c r="C70" s="140">
        <f>County!P677-County!P691</f>
        <v>832710</v>
      </c>
      <c r="D70" s="140">
        <v>1339467</v>
      </c>
      <c r="E70" s="140">
        <f>C71-C70</f>
        <v>0</v>
      </c>
      <c r="F70" s="139" t="s">
        <v>48</v>
      </c>
      <c r="G70" s="141" t="b">
        <f>C70=C71</f>
        <v>1</v>
      </c>
    </row>
    <row r="71" spans="1:7" x14ac:dyDescent="0.25">
      <c r="A71" s="142"/>
      <c r="B71" s="143" t="s">
        <v>49</v>
      </c>
      <c r="C71" s="144">
        <f>County!P687</f>
        <v>832710</v>
      </c>
      <c r="D71" s="144">
        <v>562653</v>
      </c>
      <c r="E71" s="144"/>
      <c r="F71" s="143" t="s">
        <v>50</v>
      </c>
      <c r="G71" s="145" t="b">
        <f>IF(OR(C72&lt;D72,C72=0),TRUE,FALSE)</f>
        <v>1</v>
      </c>
    </row>
    <row r="72" spans="1:7" x14ac:dyDescent="0.25">
      <c r="A72" s="146"/>
      <c r="B72" s="147" t="s">
        <v>51</v>
      </c>
      <c r="C72" s="148">
        <f>-County!P691</f>
        <v>136500</v>
      </c>
      <c r="D72" s="148">
        <f>D70-D71</f>
        <v>776814</v>
      </c>
      <c r="E72" s="148"/>
      <c r="F72" s="147"/>
      <c r="G72" s="149"/>
    </row>
    <row r="73" spans="1:7" x14ac:dyDescent="0.25">
      <c r="C73" s="136"/>
      <c r="D73" s="136"/>
      <c r="E73" s="136"/>
    </row>
    <row r="74" spans="1:7" x14ac:dyDescent="0.25">
      <c r="A74" s="138">
        <v>650</v>
      </c>
      <c r="B74" s="139" t="s">
        <v>47</v>
      </c>
      <c r="C74" s="150">
        <f>County!P699+County!P712-County!P714</f>
        <v>1142140</v>
      </c>
      <c r="D74" s="140">
        <v>762078</v>
      </c>
      <c r="E74" s="140">
        <f>C75-C74</f>
        <v>0</v>
      </c>
      <c r="F74" s="139" t="s">
        <v>48</v>
      </c>
      <c r="G74" s="141" t="b">
        <f>C74=C75</f>
        <v>1</v>
      </c>
    </row>
    <row r="75" spans="1:7" x14ac:dyDescent="0.25">
      <c r="A75" s="142"/>
      <c r="B75" s="143" t="s">
        <v>49</v>
      </c>
      <c r="C75" s="151">
        <f>County!P709-County!P713</f>
        <v>1142140</v>
      </c>
      <c r="D75" s="144">
        <v>400000</v>
      </c>
      <c r="E75" s="144"/>
      <c r="F75" s="143" t="s">
        <v>50</v>
      </c>
      <c r="G75" s="145" t="b">
        <f>IF(OR(C76&lt;D76,C76=0),TRUE,FALSE)</f>
        <v>1</v>
      </c>
    </row>
    <row r="76" spans="1:7" x14ac:dyDescent="0.25">
      <c r="A76" s="146"/>
      <c r="B76" s="147" t="s">
        <v>51</v>
      </c>
      <c r="C76" s="148">
        <f>-County!P714</f>
        <v>33830</v>
      </c>
      <c r="D76" s="148">
        <f>D74-D75</f>
        <v>362078</v>
      </c>
      <c r="E76" s="148"/>
      <c r="F76" s="147"/>
      <c r="G76" s="149"/>
    </row>
    <row r="77" spans="1:7" x14ac:dyDescent="0.25">
      <c r="C77" s="136"/>
      <c r="D77" s="136"/>
      <c r="E77" s="136"/>
    </row>
    <row r="78" spans="1:7" x14ac:dyDescent="0.25">
      <c r="A78" s="138">
        <v>670</v>
      </c>
      <c r="B78" s="139" t="s">
        <v>47</v>
      </c>
      <c r="C78" s="140">
        <f>County!P722+County!P740-County!P741</f>
        <v>8605200</v>
      </c>
      <c r="D78" s="140">
        <v>2319004</v>
      </c>
      <c r="E78" s="140">
        <f>C79-C78</f>
        <v>0</v>
      </c>
      <c r="F78" s="139" t="s">
        <v>48</v>
      </c>
      <c r="G78" s="141" t="b">
        <f>C78=C79</f>
        <v>1</v>
      </c>
    </row>
    <row r="79" spans="1:7" x14ac:dyDescent="0.25">
      <c r="A79" s="142"/>
      <c r="B79" s="143" t="s">
        <v>49</v>
      </c>
      <c r="C79" s="144">
        <f>County!P737</f>
        <v>8605200</v>
      </c>
      <c r="D79" s="144">
        <v>149192</v>
      </c>
      <c r="E79" s="144"/>
      <c r="F79" s="143" t="s">
        <v>50</v>
      </c>
      <c r="G79" s="145" t="b">
        <f>IF(OR(C80&lt;D80,C80=0),TRUE,FALSE)</f>
        <v>1</v>
      </c>
    </row>
    <row r="80" spans="1:7" x14ac:dyDescent="0.25">
      <c r="A80" s="146"/>
      <c r="B80" s="147" t="s">
        <v>51</v>
      </c>
      <c r="C80" s="148">
        <v>0</v>
      </c>
      <c r="D80" s="148">
        <f>D78-D79</f>
        <v>2169812</v>
      </c>
      <c r="E80" s="148"/>
      <c r="F80" s="147"/>
      <c r="G80" s="149"/>
    </row>
    <row r="81" spans="1:11" x14ac:dyDescent="0.25">
      <c r="C81" s="136"/>
      <c r="D81" s="136"/>
      <c r="E81" s="136"/>
    </row>
    <row r="82" spans="1:11" x14ac:dyDescent="0.25">
      <c r="A82" s="138">
        <v>680</v>
      </c>
      <c r="B82" s="139" t="s">
        <v>47</v>
      </c>
      <c r="C82" s="140">
        <f>County!P756+County!P801+County!P802-County!P803</f>
        <v>14805690</v>
      </c>
      <c r="D82" s="140">
        <v>2319004.25</v>
      </c>
      <c r="E82" s="140">
        <f>C83-C82</f>
        <v>0</v>
      </c>
      <c r="F82" s="139" t="s">
        <v>48</v>
      </c>
      <c r="G82" s="141" t="b">
        <f>C82=C83</f>
        <v>1</v>
      </c>
    </row>
    <row r="83" spans="1:11" x14ac:dyDescent="0.25">
      <c r="A83" s="142"/>
      <c r="B83" s="143" t="s">
        <v>49</v>
      </c>
      <c r="C83" s="144">
        <f>County!P798</f>
        <v>14805690</v>
      </c>
      <c r="D83" s="144">
        <v>149192</v>
      </c>
      <c r="E83" s="144"/>
      <c r="F83" s="143" t="s">
        <v>50</v>
      </c>
      <c r="G83" s="145" t="b">
        <f>IF(OR(C84&lt;D84,C84=0),TRUE,FALSE)</f>
        <v>0</v>
      </c>
      <c r="H83" s="137"/>
      <c r="I83" s="137" t="s">
        <v>54</v>
      </c>
    </row>
    <row r="84" spans="1:11" x14ac:dyDescent="0.25">
      <c r="A84" s="146"/>
      <c r="B84" s="147" t="s">
        <v>51</v>
      </c>
      <c r="C84" s="148">
        <f>-County!P803</f>
        <v>3000000</v>
      </c>
      <c r="D84" s="148">
        <f>D82-D83</f>
        <v>2169812.25</v>
      </c>
      <c r="E84" s="148"/>
      <c r="F84" s="147"/>
      <c r="G84" s="149"/>
    </row>
    <row r="85" spans="1:11" x14ac:dyDescent="0.25">
      <c r="C85" s="136"/>
      <c r="D85" s="136"/>
      <c r="E85" s="136"/>
    </row>
    <row r="86" spans="1:11" x14ac:dyDescent="0.25">
      <c r="A86" s="137" t="s">
        <v>31</v>
      </c>
      <c r="B86" s="137" t="s">
        <v>47</v>
      </c>
      <c r="C86" s="188" t="e">
        <f>-(C2+C6+C10+C14+C18+C22+C26+C30+C34+C38+C42+C46+C50+C54+C58+C62+C66+C70+C74+C78+C89+C93+C97+C101+C105+C109+C113+C117+C82)</f>
        <v>#REF!</v>
      </c>
      <c r="D86" s="137"/>
      <c r="E86" s="154">
        <f>SUM(E1:E81)</f>
        <v>181650</v>
      </c>
    </row>
    <row r="87" spans="1:11" x14ac:dyDescent="0.25">
      <c r="A87" s="137"/>
      <c r="B87" s="137" t="s">
        <v>49</v>
      </c>
      <c r="C87" s="188" t="e">
        <f>C3+C7+C11+C15+C19+C23+C27+C31+C35+C39+C43+C47+C51+C55+C59+C63+C67+C71+C75+C79+C90+C94+C98+C102+C106+C110+C114+C117+C83</f>
        <v>#REF!</v>
      </c>
      <c r="D87" s="137"/>
      <c r="E87" s="137"/>
    </row>
    <row r="89" spans="1:11" x14ac:dyDescent="0.25">
      <c r="A89" s="138">
        <v>241</v>
      </c>
      <c r="B89" s="139" t="s">
        <v>47</v>
      </c>
      <c r="C89" s="140" t="e">
        <f>#REF!</f>
        <v>#REF!</v>
      </c>
      <c r="D89" s="140">
        <v>0</v>
      </c>
      <c r="E89" s="140" t="e">
        <f>C90-C89</f>
        <v>#REF!</v>
      </c>
      <c r="F89" s="139" t="s">
        <v>48</v>
      </c>
      <c r="G89" s="141" t="e">
        <f>C89=C90</f>
        <v>#REF!</v>
      </c>
    </row>
    <row r="90" spans="1:11" x14ac:dyDescent="0.25">
      <c r="A90" s="142"/>
      <c r="B90" s="143" t="s">
        <v>49</v>
      </c>
      <c r="C90" s="144" t="e">
        <f>#REF!</f>
        <v>#REF!</v>
      </c>
      <c r="D90" s="144">
        <v>0</v>
      </c>
      <c r="E90" s="144"/>
      <c r="F90" s="143" t="s">
        <v>50</v>
      </c>
      <c r="G90" s="145" t="e">
        <f>IF(OR(C91&lt;D91,C91=0),TRUE,FALSE)</f>
        <v>#REF!</v>
      </c>
    </row>
    <row r="91" spans="1:11" x14ac:dyDescent="0.25">
      <c r="A91" s="146"/>
      <c r="B91" s="147" t="s">
        <v>51</v>
      </c>
      <c r="C91" s="148" t="e">
        <f>#REF!</f>
        <v>#REF!</v>
      </c>
      <c r="D91" s="148">
        <f>D89-D90</f>
        <v>0</v>
      </c>
      <c r="E91" s="148"/>
      <c r="F91" s="152" t="s">
        <v>55</v>
      </c>
      <c r="G91" s="149" t="e">
        <f>IF(J91&gt;0,FALSE,TRUE)</f>
        <v>#REF!</v>
      </c>
      <c r="I91" s="136">
        <v>2192000</v>
      </c>
      <c r="J91" s="136" t="e">
        <f>D91-C91-I91</f>
        <v>#REF!</v>
      </c>
      <c r="K91" s="137" t="s">
        <v>56</v>
      </c>
    </row>
    <row r="92" spans="1:11" x14ac:dyDescent="0.25">
      <c r="C92" s="136"/>
      <c r="D92" s="136"/>
      <c r="E92" s="136"/>
    </row>
    <row r="93" spans="1:11" x14ac:dyDescent="0.25">
      <c r="A93" s="138">
        <v>242</v>
      </c>
      <c r="B93" s="139" t="s">
        <v>47</v>
      </c>
      <c r="C93" s="140" t="e">
        <f>#REF!</f>
        <v>#REF!</v>
      </c>
      <c r="D93" s="140">
        <v>1909769</v>
      </c>
      <c r="E93" s="140" t="e">
        <f>C94-C93</f>
        <v>#REF!</v>
      </c>
      <c r="F93" s="139" t="s">
        <v>48</v>
      </c>
      <c r="G93" s="141" t="e">
        <f>C93=C94</f>
        <v>#REF!</v>
      </c>
    </row>
    <row r="94" spans="1:11" x14ac:dyDescent="0.25">
      <c r="A94" s="142"/>
      <c r="B94" s="143" t="s">
        <v>49</v>
      </c>
      <c r="C94" s="144" t="e">
        <f>#REF!</f>
        <v>#REF!</v>
      </c>
      <c r="D94" s="144">
        <v>203925</v>
      </c>
      <c r="E94" s="144"/>
      <c r="F94" s="143" t="s">
        <v>50</v>
      </c>
      <c r="G94" s="145" t="e">
        <f>IF(OR(C95&lt;D95,C95=0),TRUE,FALSE)</f>
        <v>#REF!</v>
      </c>
    </row>
    <row r="95" spans="1:11" x14ac:dyDescent="0.25">
      <c r="A95" s="146"/>
      <c r="B95" s="147" t="s">
        <v>51</v>
      </c>
      <c r="C95" s="148" t="e">
        <f>#REF!</f>
        <v>#REF!</v>
      </c>
      <c r="D95" s="148">
        <f>D93-D94</f>
        <v>1705844</v>
      </c>
      <c r="E95" s="148"/>
      <c r="F95" s="152" t="s">
        <v>55</v>
      </c>
      <c r="G95" s="149" t="e">
        <f>IF(J95&gt;0,FALSE,TRUE)</f>
        <v>#REF!</v>
      </c>
      <c r="I95" s="136">
        <v>517000</v>
      </c>
      <c r="J95" s="136" t="e">
        <f>D95-C95-I95</f>
        <v>#REF!</v>
      </c>
      <c r="K95" s="137" t="s">
        <v>56</v>
      </c>
    </row>
    <row r="96" spans="1:11" x14ac:dyDescent="0.25">
      <c r="C96" s="136"/>
      <c r="D96" s="136"/>
      <c r="E96" s="136"/>
    </row>
    <row r="97" spans="1:11" x14ac:dyDescent="0.25">
      <c r="A97" s="138">
        <v>243</v>
      </c>
      <c r="B97" s="139" t="s">
        <v>47</v>
      </c>
      <c r="C97" s="140" t="e">
        <f>#REF!</f>
        <v>#REF!</v>
      </c>
      <c r="D97" s="140">
        <v>1758122.61</v>
      </c>
      <c r="E97" s="140" t="e">
        <f>C98-C97</f>
        <v>#REF!</v>
      </c>
      <c r="F97" s="139" t="s">
        <v>48</v>
      </c>
      <c r="G97" s="141" t="e">
        <f>C97=C98</f>
        <v>#REF!</v>
      </c>
    </row>
    <row r="98" spans="1:11" x14ac:dyDescent="0.25">
      <c r="A98" s="142"/>
      <c r="B98" s="143" t="s">
        <v>49</v>
      </c>
      <c r="C98" s="144" t="e">
        <f>#REF!</f>
        <v>#REF!</v>
      </c>
      <c r="D98" s="144">
        <v>332007</v>
      </c>
      <c r="E98" s="144"/>
      <c r="F98" s="143" t="s">
        <v>50</v>
      </c>
      <c r="G98" s="145" t="e">
        <f>IF(OR(C99&lt;D99,C99=0),TRUE,FALSE)</f>
        <v>#REF!</v>
      </c>
    </row>
    <row r="99" spans="1:11" x14ac:dyDescent="0.25">
      <c r="A99" s="146"/>
      <c r="B99" s="147" t="s">
        <v>51</v>
      </c>
      <c r="C99" s="148" t="e">
        <f>#REF!</f>
        <v>#REF!</v>
      </c>
      <c r="D99" s="148">
        <f>D97-D98</f>
        <v>1426115.61</v>
      </c>
      <c r="E99" s="148"/>
      <c r="F99" s="152" t="s">
        <v>55</v>
      </c>
      <c r="G99" s="149" t="e">
        <f>IF(J99&gt;0,FALSE,TRUE)</f>
        <v>#REF!</v>
      </c>
      <c r="I99" s="136">
        <v>488000</v>
      </c>
      <c r="J99" s="136" t="e">
        <f>D99-C99-I99</f>
        <v>#REF!</v>
      </c>
      <c r="K99" s="137" t="s">
        <v>56</v>
      </c>
    </row>
    <row r="100" spans="1:11" x14ac:dyDescent="0.25">
      <c r="C100" s="136"/>
      <c r="D100" s="136"/>
      <c r="E100" s="136"/>
    </row>
    <row r="101" spans="1:11" x14ac:dyDescent="0.25">
      <c r="A101" s="138">
        <v>244</v>
      </c>
      <c r="B101" s="139" t="s">
        <v>47</v>
      </c>
      <c r="C101" s="140" t="e">
        <f>#REF!</f>
        <v>#REF!</v>
      </c>
      <c r="D101" s="140">
        <v>94281.52</v>
      </c>
      <c r="E101" s="140" t="e">
        <f>C102-C101</f>
        <v>#REF!</v>
      </c>
      <c r="F101" s="139" t="s">
        <v>48</v>
      </c>
      <c r="G101" s="141" t="e">
        <f>C101=C102</f>
        <v>#REF!</v>
      </c>
    </row>
    <row r="102" spans="1:11" x14ac:dyDescent="0.25">
      <c r="A102" s="142"/>
      <c r="B102" s="143" t="s">
        <v>49</v>
      </c>
      <c r="C102" s="144" t="e">
        <f>#REF!</f>
        <v>#REF!</v>
      </c>
      <c r="D102" s="144">
        <v>50000</v>
      </c>
      <c r="E102" s="144"/>
      <c r="F102" s="143" t="s">
        <v>50</v>
      </c>
      <c r="G102" s="145" t="e">
        <f>IF(OR(C103&lt;D103,C103=0),TRUE,FALSE)</f>
        <v>#REF!</v>
      </c>
      <c r="H102" s="137"/>
      <c r="I102" s="114" t="s">
        <v>52</v>
      </c>
    </row>
    <row r="103" spans="1:11" x14ac:dyDescent="0.25">
      <c r="A103" s="146"/>
      <c r="B103" s="147" t="s">
        <v>51</v>
      </c>
      <c r="C103" s="148" t="e">
        <f>#REF!</f>
        <v>#REF!</v>
      </c>
      <c r="D103" s="148">
        <f>D101-D102</f>
        <v>44281.520000000004</v>
      </c>
      <c r="E103" s="148"/>
      <c r="F103" s="152" t="s">
        <v>55</v>
      </c>
      <c r="G103" s="149" t="e">
        <f>IF(J103&gt;0,FALSE,TRUE)</f>
        <v>#REF!</v>
      </c>
      <c r="I103" s="136">
        <v>109000</v>
      </c>
      <c r="J103" s="136" t="e">
        <f>D103-C103-I103</f>
        <v>#REF!</v>
      </c>
      <c r="K103" s="137" t="s">
        <v>56</v>
      </c>
    </row>
    <row r="104" spans="1:11" x14ac:dyDescent="0.25">
      <c r="C104" s="136"/>
      <c r="D104" s="136"/>
      <c r="E104" s="136"/>
    </row>
    <row r="105" spans="1:11" x14ac:dyDescent="0.25">
      <c r="A105" s="138">
        <v>245</v>
      </c>
      <c r="B105" s="139" t="s">
        <v>47</v>
      </c>
      <c r="C105" s="140" t="e">
        <f>#REF!</f>
        <v>#REF!</v>
      </c>
      <c r="D105" s="140">
        <v>48180.97</v>
      </c>
      <c r="E105" s="140" t="e">
        <f>C106-C105</f>
        <v>#REF!</v>
      </c>
      <c r="F105" s="139" t="s">
        <v>48</v>
      </c>
      <c r="G105" s="141" t="e">
        <f>C105=C106</f>
        <v>#REF!</v>
      </c>
    </row>
    <row r="106" spans="1:11" x14ac:dyDescent="0.25">
      <c r="A106" s="142"/>
      <c r="B106" s="143" t="s">
        <v>49</v>
      </c>
      <c r="C106" s="144" t="e">
        <f>#REF!</f>
        <v>#REF!</v>
      </c>
      <c r="D106" s="144">
        <v>19899</v>
      </c>
      <c r="E106" s="144"/>
      <c r="F106" s="143" t="s">
        <v>50</v>
      </c>
      <c r="G106" s="145" t="e">
        <f>IF(OR(C107&lt;D107,C107=0),TRUE,FALSE)</f>
        <v>#REF!</v>
      </c>
      <c r="H106" s="137"/>
      <c r="I106" s="114" t="s">
        <v>52</v>
      </c>
    </row>
    <row r="107" spans="1:11" x14ac:dyDescent="0.25">
      <c r="A107" s="146"/>
      <c r="B107" s="147" t="s">
        <v>51</v>
      </c>
      <c r="C107" s="148" t="e">
        <f>#REF!</f>
        <v>#REF!</v>
      </c>
      <c r="D107" s="148">
        <f>D105-D106</f>
        <v>28281.97</v>
      </c>
      <c r="E107" s="148"/>
      <c r="F107" s="152"/>
      <c r="G107" s="149"/>
    </row>
    <row r="108" spans="1:11" x14ac:dyDescent="0.25">
      <c r="C108" s="136"/>
      <c r="D108" s="136"/>
      <c r="E108" s="136"/>
    </row>
    <row r="109" spans="1:11" x14ac:dyDescent="0.25">
      <c r="A109" s="138">
        <v>246</v>
      </c>
      <c r="B109" s="139" t="s">
        <v>47</v>
      </c>
      <c r="C109" s="140" t="e">
        <f>#REF!+#REF!-#REF!</f>
        <v>#REF!</v>
      </c>
      <c r="D109" s="140">
        <v>128367.82</v>
      </c>
      <c r="E109" s="140" t="e">
        <f>C110-C109</f>
        <v>#REF!</v>
      </c>
      <c r="F109" s="139" t="s">
        <v>48</v>
      </c>
      <c r="G109" s="141" t="e">
        <f>C109=C110</f>
        <v>#REF!</v>
      </c>
    </row>
    <row r="110" spans="1:11" x14ac:dyDescent="0.25">
      <c r="A110" s="142"/>
      <c r="B110" s="143" t="s">
        <v>49</v>
      </c>
      <c r="C110" s="144" t="e">
        <f>#REF!+#REF!-#REF!</f>
        <v>#REF!</v>
      </c>
      <c r="D110" s="144">
        <v>168364</v>
      </c>
      <c r="E110" s="144"/>
      <c r="F110" s="143" t="s">
        <v>50</v>
      </c>
      <c r="G110" s="145" t="e">
        <f>IF(OR(C111&lt;D111,C111=0),TRUE,FALSE)</f>
        <v>#REF!</v>
      </c>
      <c r="H110" s="137"/>
      <c r="I110" s="114" t="s">
        <v>52</v>
      </c>
    </row>
    <row r="111" spans="1:11" x14ac:dyDescent="0.25">
      <c r="A111" s="146"/>
      <c r="B111" s="147" t="s">
        <v>51</v>
      </c>
      <c r="C111" s="148" t="e">
        <f>#REF!+#REF!</f>
        <v>#REF!</v>
      </c>
      <c r="D111" s="148">
        <f>D109-D110</f>
        <v>-39996.179999999993</v>
      </c>
      <c r="E111" s="148"/>
      <c r="F111" s="152"/>
      <c r="G111" s="149"/>
    </row>
    <row r="112" spans="1:11" x14ac:dyDescent="0.25">
      <c r="C112" s="136"/>
      <c r="D112" s="136"/>
      <c r="E112" s="136"/>
    </row>
    <row r="113" spans="1:7" x14ac:dyDescent="0.25">
      <c r="A113" s="138">
        <v>220</v>
      </c>
      <c r="B113" s="139" t="s">
        <v>47</v>
      </c>
      <c r="C113" s="140" t="e">
        <f>#REF!</f>
        <v>#REF!</v>
      </c>
      <c r="D113" s="140">
        <v>0</v>
      </c>
      <c r="E113" s="140" t="e">
        <f>C114-C113</f>
        <v>#REF!</v>
      </c>
      <c r="F113" s="139" t="s">
        <v>48</v>
      </c>
      <c r="G113" s="141" t="e">
        <f>C113=C114</f>
        <v>#REF!</v>
      </c>
    </row>
    <row r="114" spans="1:7" x14ac:dyDescent="0.25">
      <c r="A114" s="142"/>
      <c r="B114" s="143" t="s">
        <v>49</v>
      </c>
      <c r="C114" s="144" t="e">
        <f>#REF!</f>
        <v>#REF!</v>
      </c>
      <c r="D114" s="144">
        <v>0</v>
      </c>
      <c r="E114" s="144"/>
      <c r="F114" s="143" t="s">
        <v>50</v>
      </c>
      <c r="G114" s="145" t="e">
        <f>IF(OR(C115&lt;D115,C115=0),TRUE,FALSE)</f>
        <v>#REF!</v>
      </c>
    </row>
    <row r="115" spans="1:7" x14ac:dyDescent="0.25">
      <c r="A115" s="146"/>
      <c r="B115" s="147" t="s">
        <v>51</v>
      </c>
      <c r="C115" s="148" t="e">
        <f>#REF!</f>
        <v>#REF!</v>
      </c>
      <c r="D115" s="148">
        <f>D113-D114</f>
        <v>0</v>
      </c>
      <c r="E115" s="148"/>
      <c r="F115" s="147"/>
      <c r="G115" s="149"/>
    </row>
    <row r="116" spans="1:7" x14ac:dyDescent="0.25">
      <c r="C116" s="136"/>
      <c r="D116" s="136"/>
      <c r="E116" s="136"/>
    </row>
    <row r="117" spans="1:7" x14ac:dyDescent="0.25">
      <c r="A117" s="169">
        <v>720</v>
      </c>
      <c r="B117" s="170" t="s">
        <v>57</v>
      </c>
      <c r="C117" s="171">
        <v>142710</v>
      </c>
      <c r="D117" s="172"/>
      <c r="E117" s="172"/>
      <c r="F117" s="172"/>
      <c r="G117" s="153"/>
    </row>
    <row r="118" spans="1:7" x14ac:dyDescent="0.25">
      <c r="E118" s="136" t="e">
        <f>SUM(E89:E113)</f>
        <v>#REF!</v>
      </c>
    </row>
  </sheetData>
  <phoneticPr fontId="0" type="noConversion"/>
  <conditionalFormatting sqref="G78:G79 G58:G59 G62:G63 G66:G67 G70:G71 G74:G75 G26:G27 G30:G31 G34:G35 G38:G39 G42:G43 G46:G47 G50:G51 G54:G55 G22:G23 G14:G15 G6:G7 G10:G11 G2:G3 G18:G19">
    <cfRule type="cellIs" dxfId="29" priority="19" stopIfTrue="1" operator="equal">
      <formula>FALSE</formula>
    </cfRule>
  </conditionalFormatting>
  <conditionalFormatting sqref="G89:G90">
    <cfRule type="cellIs" dxfId="28" priority="18" stopIfTrue="1" operator="equal">
      <formula>FALSE</formula>
    </cfRule>
  </conditionalFormatting>
  <conditionalFormatting sqref="G93:G94">
    <cfRule type="cellIs" dxfId="27" priority="17" stopIfTrue="1" operator="equal">
      <formula>FALSE</formula>
    </cfRule>
  </conditionalFormatting>
  <conditionalFormatting sqref="G97:G98">
    <cfRule type="cellIs" dxfId="26" priority="16" stopIfTrue="1" operator="equal">
      <formula>FALSE</formula>
    </cfRule>
  </conditionalFormatting>
  <conditionalFormatting sqref="G101:G102">
    <cfRule type="cellIs" dxfId="25" priority="15" stopIfTrue="1" operator="equal">
      <formula>FALSE</formula>
    </cfRule>
  </conditionalFormatting>
  <conditionalFormatting sqref="G105:G106">
    <cfRule type="cellIs" dxfId="24" priority="14" stopIfTrue="1" operator="equal">
      <formula>FALSE</formula>
    </cfRule>
  </conditionalFormatting>
  <conditionalFormatting sqref="G109:G110">
    <cfRule type="cellIs" dxfId="23" priority="13" stopIfTrue="1" operator="equal">
      <formula>FALSE</formula>
    </cfRule>
  </conditionalFormatting>
  <conditionalFormatting sqref="G113:G114">
    <cfRule type="cellIs" dxfId="22" priority="12" stopIfTrue="1" operator="equal">
      <formula>FALSE</formula>
    </cfRule>
  </conditionalFormatting>
  <conditionalFormatting sqref="G91">
    <cfRule type="cellIs" dxfId="21" priority="11" stopIfTrue="1" operator="equal">
      <formula>FALSE</formula>
    </cfRule>
  </conditionalFormatting>
  <conditionalFormatting sqref="G95">
    <cfRule type="cellIs" dxfId="20" priority="4" stopIfTrue="1" operator="equal">
      <formula>FALSE</formula>
    </cfRule>
  </conditionalFormatting>
  <conditionalFormatting sqref="G99">
    <cfRule type="cellIs" dxfId="19" priority="3" stopIfTrue="1" operator="equal">
      <formula>FALSE</formula>
    </cfRule>
  </conditionalFormatting>
  <conditionalFormatting sqref="G103">
    <cfRule type="cellIs" dxfId="18" priority="2" stopIfTrue="1" operator="equal">
      <formula>FALSE</formula>
    </cfRule>
  </conditionalFormatting>
  <conditionalFormatting sqref="G82:G83">
    <cfRule type="cellIs" dxfId="17" priority="1" stopIfTrue="1" operator="equal">
      <formula>FALSE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913"/>
  <sheetViews>
    <sheetView tabSelected="1" topLeftCell="C1" zoomScale="90" zoomScaleNormal="90" zoomScaleSheetLayoutView="100" workbookViewId="0">
      <selection activeCell="Y44" sqref="Y44"/>
    </sheetView>
  </sheetViews>
  <sheetFormatPr defaultRowHeight="15" outlineLevelRow="1" outlineLevelCol="1" x14ac:dyDescent="0.25"/>
  <cols>
    <col min="1" max="1" width="32.33203125" style="87" hidden="1" customWidth="1"/>
    <col min="2" max="2" width="16.88671875" style="87" hidden="1" customWidth="1"/>
    <col min="3" max="3" width="13.88671875" style="26" bestFit="1" customWidth="1"/>
    <col min="4" max="4" width="60.6640625" style="5" customWidth="1"/>
    <col min="5" max="5" width="17.44140625" style="20" hidden="1" customWidth="1" outlineLevel="1"/>
    <col min="6" max="6" width="19" style="20" customWidth="1" collapsed="1"/>
    <col min="7" max="7" width="18.88671875" style="20" hidden="1" customWidth="1" outlineLevel="1"/>
    <col min="8" max="9" width="17.44140625" style="20" hidden="1" customWidth="1" outlineLevel="1"/>
    <col min="10" max="13" width="18.33203125" style="20" hidden="1" customWidth="1" outlineLevel="1"/>
    <col min="14" max="14" width="18.88671875" style="20" hidden="1" customWidth="1" outlineLevel="1"/>
    <col min="15" max="15" width="18.88671875" style="20" bestFit="1" customWidth="1" collapsed="1"/>
    <col min="16" max="16" width="18.88671875" style="193" customWidth="1"/>
    <col min="17" max="17" width="16.33203125" style="244" customWidth="1" outlineLevel="1"/>
    <col min="18" max="18" width="16.88671875" style="244" bestFit="1" customWidth="1"/>
    <col min="19" max="19" width="4.6640625" customWidth="1"/>
  </cols>
  <sheetData>
    <row r="1" spans="1:18" ht="18.600000000000001" x14ac:dyDescent="0.45">
      <c r="C1" s="25"/>
      <c r="E1" s="16">
        <v>2019</v>
      </c>
      <c r="F1" s="16">
        <v>2020</v>
      </c>
      <c r="G1" s="16">
        <v>2021</v>
      </c>
      <c r="H1" s="16">
        <v>2021</v>
      </c>
      <c r="I1" s="16">
        <v>2021</v>
      </c>
      <c r="J1" s="16">
        <v>2021</v>
      </c>
      <c r="K1" s="16">
        <v>2021</v>
      </c>
      <c r="L1" s="16">
        <v>2021</v>
      </c>
      <c r="M1" s="184">
        <v>2021</v>
      </c>
      <c r="N1" s="16">
        <v>2021</v>
      </c>
      <c r="O1" s="16">
        <v>2021</v>
      </c>
      <c r="P1" s="191">
        <v>2022</v>
      </c>
      <c r="Q1" s="191">
        <v>2022</v>
      </c>
      <c r="R1" s="191">
        <v>2022</v>
      </c>
    </row>
    <row r="2" spans="1:18" ht="19.2" customHeight="1" x14ac:dyDescent="0.45">
      <c r="C2" s="25"/>
      <c r="D2" s="2" t="s">
        <v>58</v>
      </c>
      <c r="E2" s="16"/>
      <c r="F2" s="16"/>
      <c r="G2" s="16"/>
      <c r="H2" s="80">
        <v>44258</v>
      </c>
      <c r="I2" s="80">
        <v>44286</v>
      </c>
      <c r="J2" s="80">
        <v>44307</v>
      </c>
      <c r="K2" s="80">
        <v>44314</v>
      </c>
      <c r="L2" s="80">
        <v>44349</v>
      </c>
      <c r="M2" s="185">
        <v>44391</v>
      </c>
      <c r="N2" s="16"/>
      <c r="O2" s="16"/>
      <c r="P2" s="16"/>
      <c r="Q2" s="16"/>
      <c r="R2" s="16"/>
    </row>
    <row r="3" spans="1:18" ht="19.2" thickBot="1" x14ac:dyDescent="0.5">
      <c r="D3" s="3" t="s">
        <v>59</v>
      </c>
      <c r="E3" s="17" t="s">
        <v>60</v>
      </c>
      <c r="F3" s="17" t="s">
        <v>60</v>
      </c>
      <c r="G3" s="17" t="s">
        <v>61</v>
      </c>
      <c r="H3" s="17" t="s">
        <v>62</v>
      </c>
      <c r="I3" s="17" t="s">
        <v>63</v>
      </c>
      <c r="J3" s="17" t="s">
        <v>64</v>
      </c>
      <c r="K3" s="17" t="s">
        <v>65</v>
      </c>
      <c r="L3" s="17" t="s">
        <v>66</v>
      </c>
      <c r="M3" s="186" t="s">
        <v>67</v>
      </c>
      <c r="N3" s="17" t="s">
        <v>61</v>
      </c>
      <c r="O3" s="17" t="s">
        <v>60</v>
      </c>
      <c r="P3" s="17" t="s">
        <v>61</v>
      </c>
      <c r="Q3" s="17" t="s">
        <v>68</v>
      </c>
      <c r="R3" s="17" t="s">
        <v>61</v>
      </c>
    </row>
    <row r="4" spans="1:18" ht="19.8" thickTop="1" thickBot="1" x14ac:dyDescent="0.5">
      <c r="A4" s="87" t="s">
        <v>69</v>
      </c>
      <c r="B4" s="87" t="s">
        <v>70</v>
      </c>
      <c r="C4" s="27"/>
      <c r="D4" s="10"/>
      <c r="E4" s="18" t="s">
        <v>60</v>
      </c>
      <c r="F4" s="18" t="s">
        <v>60</v>
      </c>
      <c r="G4" s="18" t="s">
        <v>71</v>
      </c>
      <c r="H4" s="79" t="s">
        <v>72</v>
      </c>
      <c r="I4" s="79" t="s">
        <v>72</v>
      </c>
      <c r="J4" s="79" t="s">
        <v>72</v>
      </c>
      <c r="K4" s="79" t="s">
        <v>72</v>
      </c>
      <c r="L4" s="79" t="s">
        <v>72</v>
      </c>
      <c r="M4" s="79" t="s">
        <v>73</v>
      </c>
      <c r="N4" s="18" t="s">
        <v>74</v>
      </c>
      <c r="O4" s="18" t="s">
        <v>75</v>
      </c>
      <c r="P4" s="255" t="s">
        <v>76</v>
      </c>
      <c r="Q4" s="255" t="s">
        <v>76</v>
      </c>
      <c r="R4" s="18" t="s">
        <v>77</v>
      </c>
    </row>
    <row r="5" spans="1:18" ht="19.8" thickTop="1" thickBot="1" x14ac:dyDescent="0.5">
      <c r="C5" s="27"/>
      <c r="D5" s="15" t="s">
        <v>78</v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2"/>
    </row>
    <row r="6" spans="1:18" ht="15.6" thickTop="1" x14ac:dyDescent="0.25">
      <c r="C6" s="28"/>
      <c r="D6" s="4" t="s">
        <v>79</v>
      </c>
    </row>
    <row r="7" spans="1:18" x14ac:dyDescent="0.25">
      <c r="A7" s="87" t="s">
        <v>10</v>
      </c>
      <c r="B7" s="87" t="s">
        <v>80</v>
      </c>
      <c r="C7" s="28" t="s">
        <v>80</v>
      </c>
      <c r="D7" s="33" t="s">
        <v>81</v>
      </c>
      <c r="E7" s="51">
        <v>35160949.240000002</v>
      </c>
      <c r="F7" s="51">
        <v>57922977</v>
      </c>
      <c r="G7" s="51">
        <v>58800000</v>
      </c>
      <c r="H7" s="51">
        <v>0</v>
      </c>
      <c r="I7" s="51">
        <v>0</v>
      </c>
      <c r="J7" s="51">
        <v>-4828052</v>
      </c>
      <c r="K7" s="51">
        <v>0</v>
      </c>
      <c r="L7" s="51">
        <v>-1800000</v>
      </c>
      <c r="M7" s="51">
        <v>0</v>
      </c>
      <c r="N7" s="51">
        <v>52171948</v>
      </c>
      <c r="O7" s="51">
        <v>52171948</v>
      </c>
      <c r="P7" s="194">
        <v>56450000</v>
      </c>
      <c r="Q7" s="194">
        <v>0</v>
      </c>
      <c r="R7" s="194">
        <v>56450000</v>
      </c>
    </row>
    <row r="8" spans="1:18" x14ac:dyDescent="0.25">
      <c r="A8" s="87" t="s">
        <v>10</v>
      </c>
      <c r="B8" s="87" t="s">
        <v>82</v>
      </c>
      <c r="C8" s="29" t="s">
        <v>82</v>
      </c>
      <c r="D8" s="33" t="s">
        <v>83</v>
      </c>
      <c r="E8" s="52">
        <v>1942952.41</v>
      </c>
      <c r="F8" s="52">
        <v>2089402</v>
      </c>
      <c r="G8" s="52">
        <v>1900000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1900000</v>
      </c>
      <c r="O8" s="52">
        <v>2402900</v>
      </c>
      <c r="P8" s="194">
        <v>2750000</v>
      </c>
      <c r="Q8" s="194">
        <v>0</v>
      </c>
      <c r="R8" s="194">
        <v>2750000</v>
      </c>
    </row>
    <row r="9" spans="1:18" x14ac:dyDescent="0.25">
      <c r="A9" s="87" t="s">
        <v>10</v>
      </c>
      <c r="B9" s="87" t="s">
        <v>84</v>
      </c>
      <c r="C9" s="29" t="s">
        <v>84</v>
      </c>
      <c r="D9" s="33" t="s">
        <v>85</v>
      </c>
      <c r="E9" s="52">
        <v>30282165.27</v>
      </c>
      <c r="F9" s="52">
        <v>34379525</v>
      </c>
      <c r="G9" s="52">
        <v>31900000</v>
      </c>
      <c r="H9" s="52">
        <v>0</v>
      </c>
      <c r="I9" s="52">
        <v>0</v>
      </c>
      <c r="J9" s="52">
        <v>2800000</v>
      </c>
      <c r="K9" s="52">
        <v>0</v>
      </c>
      <c r="L9" s="52">
        <v>1800000</v>
      </c>
      <c r="M9" s="52">
        <v>0</v>
      </c>
      <c r="N9" s="52">
        <v>36500000</v>
      </c>
      <c r="O9" s="52">
        <v>39536500</v>
      </c>
      <c r="P9" s="194">
        <v>46200000</v>
      </c>
      <c r="Q9" s="194">
        <v>-2000000</v>
      </c>
      <c r="R9" s="194">
        <v>44200000</v>
      </c>
    </row>
    <row r="10" spans="1:18" x14ac:dyDescent="0.25">
      <c r="A10" s="87" t="s">
        <v>10</v>
      </c>
      <c r="B10" s="87" t="s">
        <v>86</v>
      </c>
      <c r="C10" s="29" t="s">
        <v>86</v>
      </c>
      <c r="D10" s="33" t="s">
        <v>87</v>
      </c>
      <c r="E10" s="52">
        <v>4960.63</v>
      </c>
      <c r="F10" s="52">
        <v>4000</v>
      </c>
      <c r="G10" s="52">
        <v>4000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4000</v>
      </c>
      <c r="O10" s="52">
        <v>4000</v>
      </c>
      <c r="P10" s="194">
        <v>4000</v>
      </c>
      <c r="Q10" s="194">
        <v>0</v>
      </c>
      <c r="R10" s="194">
        <v>4000</v>
      </c>
    </row>
    <row r="11" spans="1:18" x14ac:dyDescent="0.25">
      <c r="A11" s="87" t="s">
        <v>10</v>
      </c>
      <c r="B11" s="87" t="s">
        <v>88</v>
      </c>
      <c r="C11" s="29" t="s">
        <v>88</v>
      </c>
      <c r="D11" s="33" t="s">
        <v>89</v>
      </c>
      <c r="E11" s="52">
        <v>212290</v>
      </c>
      <c r="F11" s="52">
        <v>425485</v>
      </c>
      <c r="G11" s="52">
        <v>436889</v>
      </c>
      <c r="H11" s="52">
        <v>220000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656889</v>
      </c>
      <c r="O11" s="52">
        <v>656889</v>
      </c>
      <c r="P11" s="194">
        <v>600000</v>
      </c>
      <c r="Q11" s="194">
        <v>0</v>
      </c>
      <c r="R11" s="194">
        <v>600000</v>
      </c>
    </row>
    <row r="12" spans="1:18" x14ac:dyDescent="0.25">
      <c r="A12" s="87" t="s">
        <v>10</v>
      </c>
      <c r="B12" s="87" t="s">
        <v>90</v>
      </c>
      <c r="C12" s="29" t="s">
        <v>90</v>
      </c>
      <c r="D12" s="33" t="s">
        <v>91</v>
      </c>
      <c r="E12" s="52">
        <v>5280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194">
        <v>0</v>
      </c>
      <c r="Q12" s="194">
        <v>0</v>
      </c>
      <c r="R12" s="194">
        <v>0</v>
      </c>
    </row>
    <row r="13" spans="1:18" x14ac:dyDescent="0.25">
      <c r="A13" s="87" t="s">
        <v>10</v>
      </c>
      <c r="B13" s="87" t="s">
        <v>92</v>
      </c>
      <c r="C13" s="29" t="s">
        <v>92</v>
      </c>
      <c r="D13" s="33" t="s">
        <v>93</v>
      </c>
      <c r="E13" s="52">
        <v>314219.11</v>
      </c>
      <c r="F13" s="52">
        <v>335135</v>
      </c>
      <c r="G13" s="52">
        <v>260000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260000</v>
      </c>
      <c r="O13" s="52">
        <v>260000</v>
      </c>
      <c r="P13" s="194">
        <v>288900</v>
      </c>
      <c r="Q13" s="194">
        <v>0</v>
      </c>
      <c r="R13" s="194">
        <v>288900</v>
      </c>
    </row>
    <row r="14" spans="1:18" x14ac:dyDescent="0.25">
      <c r="A14" s="87" t="s">
        <v>10</v>
      </c>
      <c r="B14" s="87" t="s">
        <v>94</v>
      </c>
      <c r="C14" s="29" t="s">
        <v>94</v>
      </c>
      <c r="D14" s="33" t="s">
        <v>95</v>
      </c>
      <c r="E14" s="52">
        <v>536662.06000000006</v>
      </c>
      <c r="F14" s="52">
        <v>744391</v>
      </c>
      <c r="G14" s="52">
        <v>530000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530000</v>
      </c>
      <c r="O14" s="52">
        <v>530000</v>
      </c>
      <c r="P14" s="194">
        <v>530000</v>
      </c>
      <c r="Q14" s="194">
        <v>0</v>
      </c>
      <c r="R14" s="194">
        <v>530000</v>
      </c>
    </row>
    <row r="15" spans="1:18" x14ac:dyDescent="0.25">
      <c r="A15" s="87" t="s">
        <v>10</v>
      </c>
      <c r="B15" s="87" t="s">
        <v>96</v>
      </c>
      <c r="C15" s="29" t="s">
        <v>96</v>
      </c>
      <c r="D15" s="33" t="s">
        <v>97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194">
        <v>0</v>
      </c>
      <c r="Q15" s="194">
        <v>0</v>
      </c>
      <c r="R15" s="194">
        <v>0</v>
      </c>
    </row>
    <row r="16" spans="1:18" x14ac:dyDescent="0.25">
      <c r="A16" s="87" t="s">
        <v>10</v>
      </c>
      <c r="B16" s="103">
        <v>33441</v>
      </c>
      <c r="C16" s="183">
        <v>33441</v>
      </c>
      <c r="D16" s="33" t="s">
        <v>98</v>
      </c>
      <c r="E16" s="52"/>
      <c r="F16" s="52">
        <v>709</v>
      </c>
      <c r="G16" s="52">
        <v>0</v>
      </c>
      <c r="H16" s="52"/>
      <c r="I16" s="52"/>
      <c r="J16" s="52"/>
      <c r="K16" s="52"/>
      <c r="L16" s="52"/>
      <c r="M16" s="52"/>
      <c r="N16" s="52">
        <v>0</v>
      </c>
      <c r="O16" s="52">
        <v>0</v>
      </c>
      <c r="P16" s="194">
        <v>0</v>
      </c>
      <c r="Q16" s="194">
        <v>0</v>
      </c>
      <c r="R16" s="194">
        <v>0</v>
      </c>
    </row>
    <row r="17" spans="1:18" x14ac:dyDescent="0.25">
      <c r="A17" s="87" t="s">
        <v>10</v>
      </c>
      <c r="B17" s="87" t="s">
        <v>99</v>
      </c>
      <c r="C17" s="29" t="s">
        <v>99</v>
      </c>
      <c r="D17" s="33" t="s">
        <v>100</v>
      </c>
      <c r="E17" s="52">
        <v>32844</v>
      </c>
      <c r="F17" s="52">
        <v>37365</v>
      </c>
      <c r="G17" s="52">
        <v>33000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33000</v>
      </c>
      <c r="O17" s="52">
        <v>33000</v>
      </c>
      <c r="P17" s="194">
        <v>33000</v>
      </c>
      <c r="Q17" s="194">
        <v>0</v>
      </c>
      <c r="R17" s="194">
        <v>33000</v>
      </c>
    </row>
    <row r="18" spans="1:18" x14ac:dyDescent="0.25">
      <c r="A18" s="87" t="s">
        <v>10</v>
      </c>
      <c r="B18" s="87" t="s">
        <v>101</v>
      </c>
      <c r="C18" s="29" t="s">
        <v>101</v>
      </c>
      <c r="D18" s="33" t="s">
        <v>102</v>
      </c>
      <c r="E18" s="52">
        <v>144189.04</v>
      </c>
      <c r="F18" s="52">
        <v>97488</v>
      </c>
      <c r="G18" s="52">
        <v>115000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115000</v>
      </c>
      <c r="O18" s="52">
        <v>115000</v>
      </c>
      <c r="P18" s="194">
        <v>115000</v>
      </c>
      <c r="Q18" s="194">
        <v>0</v>
      </c>
      <c r="R18" s="194">
        <v>115000</v>
      </c>
    </row>
    <row r="19" spans="1:18" x14ac:dyDescent="0.25">
      <c r="A19" s="87" t="s">
        <v>10</v>
      </c>
      <c r="B19" s="87" t="s">
        <v>103</v>
      </c>
      <c r="C19" s="29" t="s">
        <v>103</v>
      </c>
      <c r="D19" s="33" t="s">
        <v>104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194">
        <v>0</v>
      </c>
      <c r="Q19" s="194">
        <v>0</v>
      </c>
      <c r="R19" s="194">
        <v>0</v>
      </c>
    </row>
    <row r="20" spans="1:18" x14ac:dyDescent="0.25">
      <c r="A20" s="87" t="s">
        <v>10</v>
      </c>
      <c r="B20" s="87" t="s">
        <v>105</v>
      </c>
      <c r="C20" s="29" t="s">
        <v>105</v>
      </c>
      <c r="D20" s="33" t="s">
        <v>106</v>
      </c>
      <c r="E20" s="52">
        <v>8880</v>
      </c>
      <c r="F20" s="52">
        <v>17220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194">
        <v>0</v>
      </c>
      <c r="Q20" s="194">
        <v>0</v>
      </c>
      <c r="R20" s="194">
        <v>0</v>
      </c>
    </row>
    <row r="21" spans="1:18" x14ac:dyDescent="0.25">
      <c r="A21" s="87" t="s">
        <v>10</v>
      </c>
      <c r="B21" s="87" t="s">
        <v>107</v>
      </c>
      <c r="C21" s="29" t="s">
        <v>107</v>
      </c>
      <c r="D21" s="33" t="s">
        <v>108</v>
      </c>
      <c r="E21" s="52">
        <v>575341.27</v>
      </c>
      <c r="F21" s="52">
        <v>555405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194">
        <v>0</v>
      </c>
      <c r="Q21" s="194">
        <v>0</v>
      </c>
      <c r="R21" s="194">
        <v>0</v>
      </c>
    </row>
    <row r="22" spans="1:18" x14ac:dyDescent="0.25">
      <c r="A22" s="87" t="s">
        <v>10</v>
      </c>
      <c r="B22" s="87" t="s">
        <v>109</v>
      </c>
      <c r="C22" s="29" t="s">
        <v>109</v>
      </c>
      <c r="D22" s="33" t="s">
        <v>110</v>
      </c>
      <c r="E22" s="52">
        <v>313013.68</v>
      </c>
      <c r="F22" s="52">
        <v>413594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194">
        <v>0</v>
      </c>
      <c r="Q22" s="194">
        <v>0</v>
      </c>
      <c r="R22" s="194">
        <v>0</v>
      </c>
    </row>
    <row r="23" spans="1:18" x14ac:dyDescent="0.25">
      <c r="A23" s="87" t="s">
        <v>10</v>
      </c>
      <c r="B23" s="87" t="s">
        <v>111</v>
      </c>
      <c r="C23" s="28" t="s">
        <v>111</v>
      </c>
      <c r="D23" s="33" t="s">
        <v>112</v>
      </c>
      <c r="E23" s="52">
        <v>37327.040000000001</v>
      </c>
      <c r="F23" s="52">
        <v>106056</v>
      </c>
      <c r="G23" s="52">
        <v>40000</v>
      </c>
      <c r="H23" s="52">
        <v>160000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200000</v>
      </c>
      <c r="O23" s="52">
        <v>200000</v>
      </c>
      <c r="P23" s="194">
        <v>380000</v>
      </c>
      <c r="Q23" s="194">
        <v>0</v>
      </c>
      <c r="R23" s="194">
        <v>380000</v>
      </c>
    </row>
    <row r="24" spans="1:18" x14ac:dyDescent="0.25">
      <c r="A24" s="87" t="s">
        <v>10</v>
      </c>
      <c r="B24" s="87" t="s">
        <v>113</v>
      </c>
      <c r="C24" s="28" t="s">
        <v>113</v>
      </c>
      <c r="D24" s="33" t="s">
        <v>114</v>
      </c>
      <c r="E24" s="52">
        <v>138685</v>
      </c>
      <c r="F24" s="52">
        <v>105480</v>
      </c>
      <c r="G24" s="52">
        <v>130000</v>
      </c>
      <c r="H24" s="52">
        <v>120000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250000</v>
      </c>
      <c r="O24" s="52">
        <v>250000</v>
      </c>
      <c r="P24" s="194">
        <v>275000</v>
      </c>
      <c r="Q24" s="194">
        <v>0</v>
      </c>
      <c r="R24" s="194">
        <v>275000</v>
      </c>
    </row>
    <row r="25" spans="1:18" x14ac:dyDescent="0.25">
      <c r="A25" s="87" t="s">
        <v>10</v>
      </c>
      <c r="B25" s="87" t="s">
        <v>115</v>
      </c>
      <c r="C25" s="29" t="s">
        <v>115</v>
      </c>
      <c r="D25" s="33" t="s">
        <v>116</v>
      </c>
      <c r="E25" s="52">
        <v>769661.7</v>
      </c>
      <c r="F25" s="52">
        <v>9694</v>
      </c>
      <c r="G25" s="52">
        <v>25000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25000</v>
      </c>
      <c r="O25" s="52">
        <v>25000</v>
      </c>
      <c r="P25" s="194">
        <v>10000</v>
      </c>
      <c r="Q25" s="194">
        <v>0</v>
      </c>
      <c r="R25" s="194">
        <v>10000</v>
      </c>
    </row>
    <row r="26" spans="1:18" x14ac:dyDescent="0.25">
      <c r="A26" s="87" t="s">
        <v>10</v>
      </c>
      <c r="B26" s="87" t="s">
        <v>117</v>
      </c>
      <c r="C26" s="28" t="s">
        <v>117</v>
      </c>
      <c r="D26" s="33" t="s">
        <v>118</v>
      </c>
      <c r="E26" s="52">
        <v>112873.36</v>
      </c>
      <c r="F26" s="52">
        <v>102871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194">
        <v>0</v>
      </c>
      <c r="Q26" s="194">
        <v>0</v>
      </c>
      <c r="R26" s="194">
        <v>0</v>
      </c>
    </row>
    <row r="27" spans="1:18" x14ac:dyDescent="0.25">
      <c r="A27" s="87" t="s">
        <v>10</v>
      </c>
      <c r="B27" s="87" t="s">
        <v>119</v>
      </c>
      <c r="C27" s="28" t="s">
        <v>119</v>
      </c>
      <c r="D27" s="33" t="s">
        <v>120</v>
      </c>
      <c r="E27" s="52">
        <v>216305.11</v>
      </c>
      <c r="F27" s="52">
        <v>216864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194">
        <v>0</v>
      </c>
      <c r="Q27" s="194">
        <v>0</v>
      </c>
      <c r="R27" s="194">
        <v>0</v>
      </c>
    </row>
    <row r="28" spans="1:18" x14ac:dyDescent="0.25">
      <c r="A28" s="87" t="s">
        <v>10</v>
      </c>
      <c r="B28" s="87" t="s">
        <v>121</v>
      </c>
      <c r="C28" s="28" t="s">
        <v>121</v>
      </c>
      <c r="D28" s="33" t="s">
        <v>122</v>
      </c>
      <c r="E28" s="52">
        <v>685691.22</v>
      </c>
      <c r="F28" s="52">
        <v>460529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194">
        <v>0</v>
      </c>
      <c r="Q28" s="194">
        <v>0</v>
      </c>
      <c r="R28" s="194">
        <v>0</v>
      </c>
    </row>
    <row r="29" spans="1:18" x14ac:dyDescent="0.25">
      <c r="A29" s="87" t="s">
        <v>10</v>
      </c>
      <c r="B29" s="87" t="s">
        <v>123</v>
      </c>
      <c r="C29" s="28" t="s">
        <v>123</v>
      </c>
      <c r="D29" s="33" t="s">
        <v>124</v>
      </c>
      <c r="E29" s="52">
        <v>1876757.85</v>
      </c>
      <c r="F29" s="52">
        <v>1700398</v>
      </c>
      <c r="G29" s="52">
        <v>1830712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1830712</v>
      </c>
      <c r="O29" s="52">
        <v>1830712</v>
      </c>
      <c r="P29" s="194">
        <v>1760000</v>
      </c>
      <c r="Q29" s="194">
        <v>0</v>
      </c>
      <c r="R29" s="194">
        <v>1760000</v>
      </c>
    </row>
    <row r="30" spans="1:18" x14ac:dyDescent="0.25">
      <c r="A30" s="87" t="s">
        <v>10</v>
      </c>
      <c r="B30" s="87" t="s">
        <v>125</v>
      </c>
      <c r="C30" s="29" t="s">
        <v>125</v>
      </c>
      <c r="D30" s="33" t="s">
        <v>126</v>
      </c>
      <c r="E30" s="52">
        <v>3177460.36</v>
      </c>
      <c r="F30" s="52">
        <v>28681059</v>
      </c>
      <c r="G30" s="52">
        <v>2327100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2327100</v>
      </c>
      <c r="O30" s="52">
        <v>2327100</v>
      </c>
      <c r="P30" s="194">
        <v>3048100</v>
      </c>
      <c r="Q30" s="194">
        <v>0</v>
      </c>
      <c r="R30" s="194">
        <v>3048100</v>
      </c>
    </row>
    <row r="31" spans="1:18" x14ac:dyDescent="0.25">
      <c r="A31" s="87" t="s">
        <v>10</v>
      </c>
      <c r="B31" s="87" t="s">
        <v>127</v>
      </c>
      <c r="C31" s="29" t="s">
        <v>127</v>
      </c>
      <c r="D31" s="33" t="s">
        <v>128</v>
      </c>
      <c r="E31" s="52">
        <v>15178.08</v>
      </c>
      <c r="F31" s="52">
        <v>11545</v>
      </c>
      <c r="G31" s="52">
        <v>15000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15000</v>
      </c>
      <c r="O31" s="52">
        <v>15000</v>
      </c>
      <c r="P31" s="194">
        <v>20000</v>
      </c>
      <c r="Q31" s="194">
        <v>0</v>
      </c>
      <c r="R31" s="194">
        <v>20000</v>
      </c>
    </row>
    <row r="32" spans="1:18" x14ac:dyDescent="0.25">
      <c r="A32" s="87" t="s">
        <v>10</v>
      </c>
      <c r="B32" s="87" t="s">
        <v>129</v>
      </c>
      <c r="C32" s="29" t="s">
        <v>129</v>
      </c>
      <c r="D32" s="33" t="s">
        <v>130</v>
      </c>
      <c r="E32" s="52">
        <v>11988.92</v>
      </c>
      <c r="F32" s="52">
        <v>36662</v>
      </c>
      <c r="G32" s="52">
        <v>8000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8000</v>
      </c>
      <c r="O32" s="52">
        <v>8000</v>
      </c>
      <c r="P32" s="194">
        <v>28000</v>
      </c>
      <c r="Q32" s="194">
        <v>0</v>
      </c>
      <c r="R32" s="194">
        <v>28000</v>
      </c>
    </row>
    <row r="33" spans="1:18" x14ac:dyDescent="0.25">
      <c r="A33" s="87" t="s">
        <v>10</v>
      </c>
      <c r="B33" s="87" t="s">
        <v>131</v>
      </c>
      <c r="C33" s="28" t="s">
        <v>131</v>
      </c>
      <c r="D33" s="33" t="s">
        <v>132</v>
      </c>
      <c r="E33" s="52">
        <v>16722.14</v>
      </c>
      <c r="F33" s="52">
        <v>8700</v>
      </c>
      <c r="G33" s="52">
        <v>33434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33434</v>
      </c>
      <c r="O33" s="52">
        <v>33434</v>
      </c>
      <c r="P33" s="194">
        <v>18000</v>
      </c>
      <c r="Q33" s="194">
        <v>0</v>
      </c>
      <c r="R33" s="194">
        <v>18000</v>
      </c>
    </row>
    <row r="34" spans="1:18" x14ac:dyDescent="0.25">
      <c r="A34" s="87" t="s">
        <v>10</v>
      </c>
      <c r="B34" s="87" t="s">
        <v>133</v>
      </c>
      <c r="C34" s="28" t="s">
        <v>133</v>
      </c>
      <c r="D34" s="33" t="s">
        <v>134</v>
      </c>
      <c r="E34" s="52">
        <v>0</v>
      </c>
      <c r="F34" s="52">
        <v>20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194">
        <v>100</v>
      </c>
      <c r="Q34" s="194">
        <v>0</v>
      </c>
      <c r="R34" s="194">
        <v>100</v>
      </c>
    </row>
    <row r="35" spans="1:18" x14ac:dyDescent="0.25">
      <c r="A35" s="87" t="s">
        <v>10</v>
      </c>
      <c r="B35" s="87" t="s">
        <v>135</v>
      </c>
      <c r="C35" s="29" t="s">
        <v>135</v>
      </c>
      <c r="D35" s="33" t="s">
        <v>136</v>
      </c>
      <c r="E35" s="52">
        <v>1258018.72</v>
      </c>
      <c r="F35" s="52">
        <v>1042269</v>
      </c>
      <c r="G35" s="52">
        <v>1070000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1070000</v>
      </c>
      <c r="O35" s="52">
        <v>1070000</v>
      </c>
      <c r="P35" s="194">
        <v>1045000</v>
      </c>
      <c r="Q35" s="194">
        <v>0</v>
      </c>
      <c r="R35" s="194">
        <v>1045000</v>
      </c>
    </row>
    <row r="36" spans="1:18" x14ac:dyDescent="0.25">
      <c r="A36" s="87" t="s">
        <v>10</v>
      </c>
      <c r="B36" s="87" t="s">
        <v>137</v>
      </c>
      <c r="C36" s="29" t="s">
        <v>137</v>
      </c>
      <c r="D36" s="33" t="s">
        <v>138</v>
      </c>
      <c r="E36" s="52">
        <v>617771.11</v>
      </c>
      <c r="F36" s="52">
        <v>486399</v>
      </c>
      <c r="G36" s="52">
        <v>482000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482000</v>
      </c>
      <c r="O36" s="52">
        <v>482000</v>
      </c>
      <c r="P36" s="194">
        <v>482000</v>
      </c>
      <c r="Q36" s="194">
        <v>0</v>
      </c>
      <c r="R36" s="194">
        <v>482000</v>
      </c>
    </row>
    <row r="37" spans="1:18" x14ac:dyDescent="0.25">
      <c r="A37" s="87" t="s">
        <v>10</v>
      </c>
      <c r="B37" s="87" t="s">
        <v>139</v>
      </c>
      <c r="C37" s="29" t="s">
        <v>139</v>
      </c>
      <c r="D37" s="33" t="s">
        <v>140</v>
      </c>
      <c r="E37" s="52">
        <v>1795396.04</v>
      </c>
      <c r="F37" s="52">
        <v>2808517</v>
      </c>
      <c r="G37" s="52">
        <v>489000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489000</v>
      </c>
      <c r="O37" s="52">
        <v>489000</v>
      </c>
      <c r="P37" s="194">
        <v>400000</v>
      </c>
      <c r="Q37" s="194">
        <v>0</v>
      </c>
      <c r="R37" s="194">
        <v>400000</v>
      </c>
    </row>
    <row r="38" spans="1:18" x14ac:dyDescent="0.25">
      <c r="A38" s="87" t="s">
        <v>10</v>
      </c>
      <c r="B38" s="87" t="s">
        <v>141</v>
      </c>
      <c r="C38" s="29" t="s">
        <v>142</v>
      </c>
      <c r="D38" s="33" t="s">
        <v>143</v>
      </c>
      <c r="E38" s="52">
        <v>3071500</v>
      </c>
      <c r="F38" s="52">
        <v>707805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194">
        <v>0</v>
      </c>
      <c r="Q38" s="194">
        <v>0</v>
      </c>
      <c r="R38" s="194">
        <v>0</v>
      </c>
    </row>
    <row r="39" spans="1:18" x14ac:dyDescent="0.25">
      <c r="A39" s="87" t="s">
        <v>10</v>
      </c>
      <c r="B39" s="87" t="s">
        <v>144</v>
      </c>
      <c r="C39" s="28" t="s">
        <v>142</v>
      </c>
      <c r="D39" s="33" t="s">
        <v>145</v>
      </c>
      <c r="E39" s="52">
        <v>15896.01</v>
      </c>
      <c r="F39" s="52">
        <v>0</v>
      </c>
      <c r="G39" s="52">
        <v>55048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55048</v>
      </c>
      <c r="O39" s="52">
        <v>55048</v>
      </c>
      <c r="P39" s="194">
        <v>0</v>
      </c>
      <c r="Q39" s="194">
        <v>0</v>
      </c>
      <c r="R39" s="194">
        <v>0</v>
      </c>
    </row>
    <row r="40" spans="1:18" x14ac:dyDescent="0.25">
      <c r="A40" s="87" t="s">
        <v>10</v>
      </c>
      <c r="B40" s="87" t="s">
        <v>146</v>
      </c>
      <c r="C40" s="28" t="s">
        <v>146</v>
      </c>
      <c r="D40" s="33" t="s">
        <v>147</v>
      </c>
      <c r="E40" s="52">
        <v>1000</v>
      </c>
      <c r="F40" s="52">
        <v>1000</v>
      </c>
      <c r="G40" s="52">
        <v>1000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1000</v>
      </c>
      <c r="O40" s="52">
        <v>1000</v>
      </c>
      <c r="P40" s="194">
        <v>1000</v>
      </c>
      <c r="Q40" s="194">
        <v>0</v>
      </c>
      <c r="R40" s="194">
        <v>1000</v>
      </c>
    </row>
    <row r="41" spans="1:18" ht="15.6" thickBot="1" x14ac:dyDescent="0.3">
      <c r="A41" s="87" t="s">
        <v>10</v>
      </c>
      <c r="B41" s="87" t="s">
        <v>148</v>
      </c>
      <c r="C41" s="29" t="s">
        <v>148</v>
      </c>
      <c r="D41" s="33" t="s">
        <v>149</v>
      </c>
      <c r="E41" s="53">
        <v>3641173.4399999976</v>
      </c>
      <c r="F41" s="53">
        <v>0</v>
      </c>
      <c r="G41" s="53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7579000</v>
      </c>
      <c r="N41" s="53">
        <v>7579000</v>
      </c>
      <c r="O41" s="53">
        <v>7579000</v>
      </c>
      <c r="P41" s="194">
        <v>0</v>
      </c>
      <c r="Q41" s="194">
        <v>0</v>
      </c>
      <c r="R41" s="194">
        <v>0</v>
      </c>
    </row>
    <row r="42" spans="1:18" ht="16.8" thickTop="1" thickBot="1" x14ac:dyDescent="0.35">
      <c r="A42" s="87" t="s">
        <v>10</v>
      </c>
      <c r="C42" s="28"/>
      <c r="D42" s="40" t="s">
        <v>150</v>
      </c>
      <c r="E42" s="54">
        <v>86993152.810000017</v>
      </c>
      <c r="F42" s="55">
        <v>133508564</v>
      </c>
      <c r="G42" s="55">
        <v>100485183</v>
      </c>
      <c r="H42" s="55">
        <v>500000</v>
      </c>
      <c r="I42" s="55">
        <v>0</v>
      </c>
      <c r="J42" s="55">
        <v>-2028052</v>
      </c>
      <c r="K42" s="55">
        <v>0</v>
      </c>
      <c r="L42" s="55">
        <v>0</v>
      </c>
      <c r="M42" s="55">
        <v>7579000</v>
      </c>
      <c r="N42" s="55">
        <v>106536131</v>
      </c>
      <c r="O42" s="55">
        <v>110075531</v>
      </c>
      <c r="P42" s="195">
        <v>114438100</v>
      </c>
      <c r="Q42" s="195">
        <v>-2000000</v>
      </c>
      <c r="R42" s="195">
        <v>112438100</v>
      </c>
    </row>
    <row r="43" spans="1:18" ht="16.8" thickTop="1" thickBot="1" x14ac:dyDescent="0.35">
      <c r="C43" s="28"/>
      <c r="D43" s="14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196"/>
      <c r="Q43" s="196"/>
      <c r="R43" s="196"/>
    </row>
    <row r="44" spans="1:18" ht="19.8" thickTop="1" thickBot="1" x14ac:dyDescent="0.5">
      <c r="C44" s="28"/>
      <c r="D44" s="15" t="s">
        <v>151</v>
      </c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197"/>
      <c r="Q44" s="245"/>
      <c r="R44" s="245"/>
    </row>
    <row r="45" spans="1:18" ht="15.6" thickTop="1" x14ac:dyDescent="0.25">
      <c r="C45" s="28"/>
      <c r="D45" s="4" t="s">
        <v>152</v>
      </c>
      <c r="Q45" s="219"/>
      <c r="R45" s="219"/>
    </row>
    <row r="46" spans="1:18" x14ac:dyDescent="0.25">
      <c r="C46" s="49" t="s">
        <v>153</v>
      </c>
      <c r="D46" s="33" t="s">
        <v>154</v>
      </c>
      <c r="E46" s="56">
        <v>1107693.56</v>
      </c>
      <c r="F46" s="56">
        <v>988660</v>
      </c>
      <c r="G46" s="56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6">
        <v>0</v>
      </c>
      <c r="P46" s="198">
        <v>0</v>
      </c>
      <c r="Q46" s="198">
        <v>0</v>
      </c>
      <c r="R46" s="198">
        <v>0</v>
      </c>
    </row>
    <row r="47" spans="1:18" ht="15.6" x14ac:dyDescent="0.3">
      <c r="A47" s="87" t="s">
        <v>10</v>
      </c>
      <c r="B47" s="87" t="s">
        <v>155</v>
      </c>
      <c r="C47" s="49"/>
      <c r="D47" s="173" t="s">
        <v>156</v>
      </c>
      <c r="E47" s="57">
        <v>807075.46</v>
      </c>
      <c r="F47" s="57">
        <v>802313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199">
        <v>0</v>
      </c>
      <c r="Q47" s="199">
        <v>0</v>
      </c>
      <c r="R47" s="199">
        <v>0</v>
      </c>
    </row>
    <row r="48" spans="1:18" ht="15.6" x14ac:dyDescent="0.3">
      <c r="A48" s="87" t="s">
        <v>10</v>
      </c>
      <c r="B48" s="87" t="s">
        <v>157</v>
      </c>
      <c r="C48" s="49"/>
      <c r="D48" s="173" t="s">
        <v>158</v>
      </c>
      <c r="E48" s="57">
        <v>63031.92</v>
      </c>
      <c r="F48" s="57">
        <v>56472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199">
        <v>0</v>
      </c>
      <c r="Q48" s="199">
        <v>0</v>
      </c>
      <c r="R48" s="199">
        <v>0</v>
      </c>
    </row>
    <row r="49" spans="1:18" ht="15.6" x14ac:dyDescent="0.3">
      <c r="A49" s="87" t="s">
        <v>10</v>
      </c>
      <c r="B49" s="87" t="s">
        <v>159</v>
      </c>
      <c r="C49" s="49"/>
      <c r="D49" s="173" t="s">
        <v>160</v>
      </c>
      <c r="E49" s="57">
        <v>0</v>
      </c>
      <c r="F49" s="57">
        <v>0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199">
        <v>0</v>
      </c>
      <c r="Q49" s="199">
        <v>0</v>
      </c>
      <c r="R49" s="199">
        <v>0</v>
      </c>
    </row>
    <row r="50" spans="1:18" ht="15.6" x14ac:dyDescent="0.3">
      <c r="A50" s="87" t="s">
        <v>10</v>
      </c>
      <c r="B50" s="103">
        <v>41110</v>
      </c>
      <c r="C50" s="49"/>
      <c r="D50" s="173" t="s">
        <v>161</v>
      </c>
      <c r="E50" s="57">
        <v>237586.18000000005</v>
      </c>
      <c r="F50" s="57">
        <v>129875</v>
      </c>
      <c r="G50" s="57">
        <v>0</v>
      </c>
      <c r="H50" s="57">
        <v>0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199">
        <v>0</v>
      </c>
      <c r="Q50" s="199">
        <v>0</v>
      </c>
      <c r="R50" s="199">
        <v>0</v>
      </c>
    </row>
    <row r="51" spans="1:18" x14ac:dyDescent="0.25">
      <c r="C51" s="49" t="s">
        <v>162</v>
      </c>
      <c r="D51" s="174" t="s">
        <v>163</v>
      </c>
      <c r="E51" s="58">
        <v>1248861.2</v>
      </c>
      <c r="F51" s="58">
        <v>1169829</v>
      </c>
      <c r="G51" s="58">
        <v>1294222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45957</v>
      </c>
      <c r="N51" s="52">
        <v>1340179</v>
      </c>
      <c r="O51" s="58">
        <v>1340179</v>
      </c>
      <c r="P51" s="198">
        <v>1554470</v>
      </c>
      <c r="Q51" s="198">
        <v>-114270</v>
      </c>
      <c r="R51" s="276">
        <v>1440200</v>
      </c>
    </row>
    <row r="52" spans="1:18" ht="15.6" x14ac:dyDescent="0.3">
      <c r="A52" s="87" t="s">
        <v>10</v>
      </c>
      <c r="B52" s="87" t="s">
        <v>164</v>
      </c>
      <c r="C52" s="49"/>
      <c r="D52" s="173" t="s">
        <v>156</v>
      </c>
      <c r="E52" s="57">
        <v>983821.66</v>
      </c>
      <c r="F52" s="57">
        <v>975991</v>
      </c>
      <c r="G52" s="57">
        <v>1019160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1019160</v>
      </c>
      <c r="O52" s="57">
        <v>1019160</v>
      </c>
      <c r="P52" s="199">
        <v>1213380</v>
      </c>
      <c r="Q52" s="199">
        <v>-111770</v>
      </c>
      <c r="R52" s="199">
        <v>1101610</v>
      </c>
    </row>
    <row r="53" spans="1:18" ht="15.6" x14ac:dyDescent="0.3">
      <c r="A53" s="87" t="s">
        <v>10</v>
      </c>
      <c r="B53" s="87" t="s">
        <v>165</v>
      </c>
      <c r="C53" s="49"/>
      <c r="D53" s="173" t="s">
        <v>158</v>
      </c>
      <c r="E53" s="57">
        <v>224788.36</v>
      </c>
      <c r="F53" s="57">
        <v>159489</v>
      </c>
      <c r="G53" s="57">
        <v>212804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45957</v>
      </c>
      <c r="N53" s="57">
        <v>258761</v>
      </c>
      <c r="O53" s="57">
        <v>258761</v>
      </c>
      <c r="P53" s="199">
        <v>282570</v>
      </c>
      <c r="Q53" s="199">
        <v>-2500</v>
      </c>
      <c r="R53" s="199">
        <v>280070</v>
      </c>
    </row>
    <row r="54" spans="1:18" ht="15.6" x14ac:dyDescent="0.3">
      <c r="A54" s="87" t="s">
        <v>10</v>
      </c>
      <c r="B54" s="87" t="s">
        <v>166</v>
      </c>
      <c r="C54" s="49"/>
      <c r="D54" s="173" t="s">
        <v>160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199">
        <v>0</v>
      </c>
      <c r="Q54" s="199">
        <v>0</v>
      </c>
      <c r="R54" s="199">
        <v>0</v>
      </c>
    </row>
    <row r="55" spans="1:18" ht="15.6" x14ac:dyDescent="0.3">
      <c r="A55" s="87" t="s">
        <v>10</v>
      </c>
      <c r="B55" s="103">
        <v>41220</v>
      </c>
      <c r="C55" s="49"/>
      <c r="D55" s="173" t="s">
        <v>161</v>
      </c>
      <c r="E55" s="57">
        <v>40251.179999999935</v>
      </c>
      <c r="F55" s="57">
        <v>34349</v>
      </c>
      <c r="G55" s="57">
        <v>62258</v>
      </c>
      <c r="H55" s="57"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62258</v>
      </c>
      <c r="O55" s="57">
        <v>62258</v>
      </c>
      <c r="P55" s="199">
        <v>58520</v>
      </c>
      <c r="Q55" s="199">
        <v>0</v>
      </c>
      <c r="R55" s="199">
        <v>58520</v>
      </c>
    </row>
    <row r="56" spans="1:18" x14ac:dyDescent="0.25">
      <c r="C56" s="49" t="s">
        <v>167</v>
      </c>
      <c r="D56" s="174" t="s">
        <v>168</v>
      </c>
      <c r="E56" s="58">
        <v>1892727.24</v>
      </c>
      <c r="F56" s="58">
        <v>1879036</v>
      </c>
      <c r="G56" s="58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8">
        <v>0</v>
      </c>
      <c r="P56" s="198">
        <v>0</v>
      </c>
      <c r="Q56" s="198">
        <v>0</v>
      </c>
      <c r="R56" s="198">
        <v>0</v>
      </c>
    </row>
    <row r="57" spans="1:18" ht="15.6" x14ac:dyDescent="0.3">
      <c r="A57" s="87" t="s">
        <v>10</v>
      </c>
      <c r="B57" s="87" t="s">
        <v>169</v>
      </c>
      <c r="C57" s="49"/>
      <c r="D57" s="173" t="s">
        <v>156</v>
      </c>
      <c r="E57" s="57">
        <v>1180717.9099999999</v>
      </c>
      <c r="F57" s="57">
        <v>1229876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199">
        <v>0</v>
      </c>
      <c r="Q57" s="199">
        <v>0</v>
      </c>
      <c r="R57" s="199">
        <v>0</v>
      </c>
    </row>
    <row r="58" spans="1:18" ht="15.6" x14ac:dyDescent="0.3">
      <c r="A58" s="87" t="s">
        <v>10</v>
      </c>
      <c r="B58" s="87" t="s">
        <v>170</v>
      </c>
      <c r="C58" s="49"/>
      <c r="D58" s="173" t="s">
        <v>158</v>
      </c>
      <c r="E58" s="57">
        <v>258974.71</v>
      </c>
      <c r="F58" s="57">
        <v>198008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199">
        <v>0</v>
      </c>
      <c r="Q58" s="199">
        <v>0</v>
      </c>
      <c r="R58" s="199">
        <v>0</v>
      </c>
    </row>
    <row r="59" spans="1:18" ht="15.6" x14ac:dyDescent="0.3">
      <c r="A59" s="87" t="s">
        <v>10</v>
      </c>
      <c r="B59" s="87" t="s">
        <v>171</v>
      </c>
      <c r="C59" s="49"/>
      <c r="D59" s="173" t="s">
        <v>160</v>
      </c>
      <c r="E59" s="57">
        <v>1000</v>
      </c>
      <c r="F59" s="57">
        <v>676</v>
      </c>
      <c r="G59" s="57">
        <v>0</v>
      </c>
      <c r="H59" s="57">
        <v>0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199">
        <v>0</v>
      </c>
      <c r="Q59" s="199">
        <v>0</v>
      </c>
      <c r="R59" s="199">
        <v>0</v>
      </c>
    </row>
    <row r="60" spans="1:18" ht="15.6" x14ac:dyDescent="0.3">
      <c r="A60" s="87" t="s">
        <v>10</v>
      </c>
      <c r="B60" s="103">
        <v>41340</v>
      </c>
      <c r="C60" s="49"/>
      <c r="D60" s="173" t="s">
        <v>161</v>
      </c>
      <c r="E60" s="57">
        <v>452034.62000000011</v>
      </c>
      <c r="F60" s="57">
        <v>450476</v>
      </c>
      <c r="G60" s="57">
        <v>0</v>
      </c>
      <c r="H60" s="57">
        <v>0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199">
        <v>0</v>
      </c>
      <c r="Q60" s="199">
        <v>0</v>
      </c>
      <c r="R60" s="199">
        <v>0</v>
      </c>
    </row>
    <row r="61" spans="1:18" x14ac:dyDescent="0.25">
      <c r="C61" s="49" t="s">
        <v>172</v>
      </c>
      <c r="D61" s="174" t="s">
        <v>173</v>
      </c>
      <c r="E61" s="58">
        <v>1010091.66</v>
      </c>
      <c r="F61" s="58">
        <v>1040038</v>
      </c>
      <c r="G61" s="58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8">
        <v>0</v>
      </c>
      <c r="P61" s="198">
        <v>0</v>
      </c>
      <c r="Q61" s="198">
        <v>0</v>
      </c>
      <c r="R61" s="198">
        <v>0</v>
      </c>
    </row>
    <row r="62" spans="1:18" ht="15.6" x14ac:dyDescent="0.3">
      <c r="A62" s="87" t="s">
        <v>10</v>
      </c>
      <c r="B62" s="87" t="s">
        <v>174</v>
      </c>
      <c r="C62" s="49"/>
      <c r="D62" s="173" t="s">
        <v>156</v>
      </c>
      <c r="E62" s="57">
        <v>842459.16</v>
      </c>
      <c r="F62" s="57">
        <v>859644</v>
      </c>
      <c r="G62" s="57">
        <v>0</v>
      </c>
      <c r="H62" s="57"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199">
        <v>0</v>
      </c>
      <c r="Q62" s="199">
        <v>0</v>
      </c>
      <c r="R62" s="199">
        <v>0</v>
      </c>
    </row>
    <row r="63" spans="1:18" ht="15.6" x14ac:dyDescent="0.3">
      <c r="A63" s="87" t="s">
        <v>10</v>
      </c>
      <c r="B63" s="87" t="s">
        <v>175</v>
      </c>
      <c r="C63" s="49"/>
      <c r="D63" s="173" t="s">
        <v>158</v>
      </c>
      <c r="E63" s="57">
        <v>46994.45</v>
      </c>
      <c r="F63" s="57">
        <v>55603</v>
      </c>
      <c r="G63" s="57">
        <v>0</v>
      </c>
      <c r="H63" s="57">
        <v>0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199">
        <v>0</v>
      </c>
      <c r="Q63" s="199">
        <v>0</v>
      </c>
      <c r="R63" s="199">
        <v>0</v>
      </c>
    </row>
    <row r="64" spans="1:18" ht="15.6" x14ac:dyDescent="0.3">
      <c r="A64" s="87" t="s">
        <v>10</v>
      </c>
      <c r="B64" s="87" t="s">
        <v>176</v>
      </c>
      <c r="C64" s="49"/>
      <c r="D64" s="173" t="s">
        <v>160</v>
      </c>
      <c r="E64" s="57">
        <v>6257.5</v>
      </c>
      <c r="F64" s="57">
        <v>7118</v>
      </c>
      <c r="G64" s="57">
        <v>0</v>
      </c>
      <c r="H64" s="57">
        <v>0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199">
        <v>0</v>
      </c>
      <c r="Q64" s="199">
        <v>0</v>
      </c>
      <c r="R64" s="199">
        <v>0</v>
      </c>
    </row>
    <row r="65" spans="1:18" ht="15.6" x14ac:dyDescent="0.3">
      <c r="A65" s="87" t="s">
        <v>10</v>
      </c>
      <c r="B65" s="103">
        <v>41362</v>
      </c>
      <c r="C65" s="49"/>
      <c r="D65" s="173" t="s">
        <v>161</v>
      </c>
      <c r="E65" s="57">
        <v>114380.55000000005</v>
      </c>
      <c r="F65" s="57">
        <v>117673</v>
      </c>
      <c r="G65" s="57">
        <v>0</v>
      </c>
      <c r="H65" s="57">
        <v>0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199">
        <v>0</v>
      </c>
      <c r="Q65" s="199">
        <v>0</v>
      </c>
      <c r="R65" s="199">
        <v>0</v>
      </c>
    </row>
    <row r="66" spans="1:18" x14ac:dyDescent="0.25">
      <c r="C66" s="49" t="s">
        <v>177</v>
      </c>
      <c r="D66" s="174" t="s">
        <v>178</v>
      </c>
      <c r="E66" s="58">
        <v>409458.43</v>
      </c>
      <c r="F66" s="58">
        <v>363026</v>
      </c>
      <c r="G66" s="58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8">
        <v>0</v>
      </c>
      <c r="P66" s="198">
        <v>0</v>
      </c>
      <c r="Q66" s="198">
        <v>0</v>
      </c>
      <c r="R66" s="198">
        <v>0</v>
      </c>
    </row>
    <row r="67" spans="1:18" ht="15.6" x14ac:dyDescent="0.3">
      <c r="A67" s="87" t="s">
        <v>10</v>
      </c>
      <c r="B67" s="87" t="s">
        <v>179</v>
      </c>
      <c r="C67" s="49"/>
      <c r="D67" s="173" t="s">
        <v>156</v>
      </c>
      <c r="E67" s="57">
        <v>269517</v>
      </c>
      <c r="F67" s="57">
        <v>229494</v>
      </c>
      <c r="G67" s="57">
        <v>0</v>
      </c>
      <c r="H67" s="57">
        <v>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199">
        <v>0</v>
      </c>
      <c r="Q67" s="199">
        <v>0</v>
      </c>
      <c r="R67" s="199">
        <v>0</v>
      </c>
    </row>
    <row r="68" spans="1:18" ht="15.6" x14ac:dyDescent="0.3">
      <c r="A68" s="87" t="s">
        <v>10</v>
      </c>
      <c r="B68" s="87" t="s">
        <v>180</v>
      </c>
      <c r="C68" s="49"/>
      <c r="D68" s="173" t="s">
        <v>158</v>
      </c>
      <c r="E68" s="57">
        <v>121018.75</v>
      </c>
      <c r="F68" s="57">
        <v>102697</v>
      </c>
      <c r="G68" s="57">
        <v>0</v>
      </c>
      <c r="H68" s="57">
        <v>0</v>
      </c>
      <c r="I68" s="57">
        <v>0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199">
        <v>0</v>
      </c>
      <c r="Q68" s="199">
        <v>0</v>
      </c>
      <c r="R68" s="199">
        <v>0</v>
      </c>
    </row>
    <row r="69" spans="1:18" ht="15.6" x14ac:dyDescent="0.3">
      <c r="A69" s="87" t="s">
        <v>10</v>
      </c>
      <c r="B69" s="87" t="s">
        <v>181</v>
      </c>
      <c r="C69" s="49"/>
      <c r="D69" s="173" t="s">
        <v>160</v>
      </c>
      <c r="E69" s="57">
        <v>0</v>
      </c>
      <c r="F69" s="57">
        <v>980</v>
      </c>
      <c r="G69" s="57">
        <v>0</v>
      </c>
      <c r="H69" s="57">
        <v>0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199">
        <v>0</v>
      </c>
      <c r="Q69" s="199">
        <v>0</v>
      </c>
      <c r="R69" s="199">
        <v>0</v>
      </c>
    </row>
    <row r="70" spans="1:18" ht="15.6" x14ac:dyDescent="0.3">
      <c r="A70" s="87" t="s">
        <v>10</v>
      </c>
      <c r="B70" s="103">
        <v>41370</v>
      </c>
      <c r="C70" s="49"/>
      <c r="D70" s="173" t="s">
        <v>161</v>
      </c>
      <c r="E70" s="57">
        <v>18922.679999999993</v>
      </c>
      <c r="F70" s="57">
        <v>29855</v>
      </c>
      <c r="G70" s="57">
        <v>0</v>
      </c>
      <c r="H70" s="57">
        <v>0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199">
        <v>0</v>
      </c>
      <c r="Q70" s="199">
        <v>0</v>
      </c>
      <c r="R70" s="199">
        <v>0</v>
      </c>
    </row>
    <row r="71" spans="1:18" x14ac:dyDescent="0.25">
      <c r="C71" s="49" t="s">
        <v>182</v>
      </c>
      <c r="D71" s="174" t="s">
        <v>183</v>
      </c>
      <c r="E71" s="58">
        <v>1195714.6599999999</v>
      </c>
      <c r="F71" s="58">
        <v>1580751</v>
      </c>
      <c r="G71" s="58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8">
        <v>0</v>
      </c>
      <c r="P71" s="198">
        <v>0</v>
      </c>
      <c r="Q71" s="198">
        <v>0</v>
      </c>
      <c r="R71" s="198">
        <v>0</v>
      </c>
    </row>
    <row r="72" spans="1:18" ht="15.6" x14ac:dyDescent="0.3">
      <c r="A72" s="87" t="s">
        <v>10</v>
      </c>
      <c r="B72" s="87" t="s">
        <v>184</v>
      </c>
      <c r="C72" s="49"/>
      <c r="D72" s="173" t="s">
        <v>156</v>
      </c>
      <c r="E72" s="57">
        <v>972922</v>
      </c>
      <c r="F72" s="57">
        <v>1200492</v>
      </c>
      <c r="G72" s="57">
        <v>0</v>
      </c>
      <c r="H72" s="57">
        <v>0</v>
      </c>
      <c r="I72" s="57">
        <v>0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199">
        <v>0</v>
      </c>
      <c r="Q72" s="199">
        <v>0</v>
      </c>
      <c r="R72" s="199">
        <v>0</v>
      </c>
    </row>
    <row r="73" spans="1:18" ht="15.6" x14ac:dyDescent="0.3">
      <c r="A73" s="87" t="s">
        <v>10</v>
      </c>
      <c r="B73" s="87" t="s">
        <v>185</v>
      </c>
      <c r="C73" s="49"/>
      <c r="D73" s="173" t="s">
        <v>158</v>
      </c>
      <c r="E73" s="57">
        <v>186596.34</v>
      </c>
      <c r="F73" s="57">
        <v>281161</v>
      </c>
      <c r="G73" s="57">
        <v>0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199">
        <v>0</v>
      </c>
      <c r="Q73" s="199">
        <v>0</v>
      </c>
      <c r="R73" s="199">
        <v>0</v>
      </c>
    </row>
    <row r="74" spans="1:18" ht="15.6" x14ac:dyDescent="0.3">
      <c r="A74" s="87" t="s">
        <v>10</v>
      </c>
      <c r="B74" s="87" t="s">
        <v>186</v>
      </c>
      <c r="C74" s="49"/>
      <c r="D74" s="173" t="s">
        <v>160</v>
      </c>
      <c r="E74" s="57">
        <v>0</v>
      </c>
      <c r="F74" s="57">
        <v>2124</v>
      </c>
      <c r="G74" s="57">
        <v>0</v>
      </c>
      <c r="H74" s="57">
        <v>0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199">
        <v>0</v>
      </c>
      <c r="Q74" s="199">
        <v>0</v>
      </c>
      <c r="R74" s="199">
        <v>0</v>
      </c>
    </row>
    <row r="75" spans="1:18" ht="15.6" x14ac:dyDescent="0.3">
      <c r="A75" s="87" t="s">
        <v>10</v>
      </c>
      <c r="B75" s="103">
        <v>41410</v>
      </c>
      <c r="C75" s="49"/>
      <c r="D75" s="173" t="s">
        <v>161</v>
      </c>
      <c r="E75" s="57">
        <v>36196.319999999832</v>
      </c>
      <c r="F75" s="57">
        <v>96974</v>
      </c>
      <c r="G75" s="57">
        <v>0</v>
      </c>
      <c r="H75" s="57">
        <v>0</v>
      </c>
      <c r="I75" s="57">
        <v>0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199">
        <v>0</v>
      </c>
      <c r="Q75" s="199">
        <v>0</v>
      </c>
      <c r="R75" s="199">
        <v>0</v>
      </c>
    </row>
    <row r="76" spans="1:18" x14ac:dyDescent="0.25">
      <c r="C76" s="49" t="s">
        <v>187</v>
      </c>
      <c r="D76" s="174" t="s">
        <v>188</v>
      </c>
      <c r="E76" s="58">
        <v>420040.57</v>
      </c>
      <c r="F76" s="58">
        <v>449309</v>
      </c>
      <c r="G76" s="58">
        <v>731100</v>
      </c>
      <c r="H76" s="52">
        <v>100000</v>
      </c>
      <c r="I76" s="52">
        <v>0</v>
      </c>
      <c r="J76" s="52">
        <v>0</v>
      </c>
      <c r="K76" s="52">
        <v>0</v>
      </c>
      <c r="L76" s="52">
        <v>0</v>
      </c>
      <c r="M76" s="52">
        <v>22907</v>
      </c>
      <c r="N76" s="52">
        <v>854007</v>
      </c>
      <c r="O76" s="58">
        <v>854007</v>
      </c>
      <c r="P76" s="198">
        <v>1225000</v>
      </c>
      <c r="Q76" s="198">
        <v>-98430</v>
      </c>
      <c r="R76" s="198">
        <v>1126570</v>
      </c>
    </row>
    <row r="77" spans="1:18" ht="15.6" x14ac:dyDescent="0.3">
      <c r="A77" s="87" t="s">
        <v>10</v>
      </c>
      <c r="B77" s="87" t="s">
        <v>189</v>
      </c>
      <c r="C77" s="49"/>
      <c r="D77" s="173" t="s">
        <v>156</v>
      </c>
      <c r="E77" s="57">
        <v>287055.12</v>
      </c>
      <c r="F77" s="57">
        <v>297102</v>
      </c>
      <c r="G77" s="57">
        <v>491749</v>
      </c>
      <c r="H77" s="57">
        <v>85000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576749</v>
      </c>
      <c r="O77" s="57">
        <v>576749</v>
      </c>
      <c r="P77" s="199">
        <v>670370</v>
      </c>
      <c r="Q77" s="199">
        <v>-98430</v>
      </c>
      <c r="R77" s="199">
        <v>571940</v>
      </c>
    </row>
    <row r="78" spans="1:18" ht="15.6" x14ac:dyDescent="0.3">
      <c r="A78" s="87" t="s">
        <v>10</v>
      </c>
      <c r="B78" s="87" t="s">
        <v>190</v>
      </c>
      <c r="C78" s="49"/>
      <c r="D78" s="173" t="s">
        <v>158</v>
      </c>
      <c r="E78" s="57">
        <v>104164.84</v>
      </c>
      <c r="F78" s="57">
        <v>79183</v>
      </c>
      <c r="G78" s="57">
        <v>132928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22907</v>
      </c>
      <c r="N78" s="57">
        <v>155835</v>
      </c>
      <c r="O78" s="57">
        <v>155835</v>
      </c>
      <c r="P78" s="199">
        <v>343400</v>
      </c>
      <c r="Q78" s="199">
        <v>0</v>
      </c>
      <c r="R78" s="199">
        <v>343400</v>
      </c>
    </row>
    <row r="79" spans="1:18" ht="15.6" x14ac:dyDescent="0.3">
      <c r="A79" s="87" t="s">
        <v>10</v>
      </c>
      <c r="B79" s="87" t="s">
        <v>191</v>
      </c>
      <c r="C79" s="49"/>
      <c r="D79" s="173" t="s">
        <v>160</v>
      </c>
      <c r="E79" s="57">
        <v>0</v>
      </c>
      <c r="F79" s="57">
        <v>370</v>
      </c>
      <c r="G79" s="57">
        <v>0</v>
      </c>
      <c r="H79" s="57">
        <v>0</v>
      </c>
      <c r="I79" s="57">
        <v>0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199">
        <v>0</v>
      </c>
      <c r="Q79" s="199">
        <v>0</v>
      </c>
      <c r="R79" s="199">
        <v>0</v>
      </c>
    </row>
    <row r="80" spans="1:18" ht="15.6" x14ac:dyDescent="0.3">
      <c r="A80" s="87" t="s">
        <v>10</v>
      </c>
      <c r="B80" s="103">
        <v>41412</v>
      </c>
      <c r="C80" s="49"/>
      <c r="D80" s="173" t="s">
        <v>161</v>
      </c>
      <c r="E80" s="57">
        <v>28820.610000000044</v>
      </c>
      <c r="F80" s="57">
        <v>72654</v>
      </c>
      <c r="G80" s="57">
        <v>106423</v>
      </c>
      <c r="H80" s="57">
        <v>15000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121423</v>
      </c>
      <c r="O80" s="57">
        <v>121423</v>
      </c>
      <c r="P80" s="199">
        <v>211230</v>
      </c>
      <c r="Q80" s="199">
        <v>0</v>
      </c>
      <c r="R80" s="199">
        <v>211230</v>
      </c>
    </row>
    <row r="81" spans="1:18" x14ac:dyDescent="0.25">
      <c r="C81" s="49" t="s">
        <v>192</v>
      </c>
      <c r="D81" s="174" t="s">
        <v>193</v>
      </c>
      <c r="E81" s="58">
        <v>8131045.25</v>
      </c>
      <c r="F81" s="58">
        <v>9918010</v>
      </c>
      <c r="G81" s="58">
        <v>10771610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390896</v>
      </c>
      <c r="N81" s="52">
        <v>11162506</v>
      </c>
      <c r="O81" s="58">
        <v>11162506</v>
      </c>
      <c r="P81" s="198">
        <v>11904090</v>
      </c>
      <c r="Q81" s="198">
        <v>-325700</v>
      </c>
      <c r="R81" s="276">
        <v>11578390</v>
      </c>
    </row>
    <row r="82" spans="1:18" ht="15.6" x14ac:dyDescent="0.3">
      <c r="A82" s="87" t="s">
        <v>10</v>
      </c>
      <c r="B82" s="87" t="s">
        <v>194</v>
      </c>
      <c r="C82" s="49"/>
      <c r="D82" s="173" t="s">
        <v>156</v>
      </c>
      <c r="E82" s="57">
        <v>7327718.6499999994</v>
      </c>
      <c r="F82" s="57">
        <v>8915769</v>
      </c>
      <c r="G82" s="57">
        <v>9392713</v>
      </c>
      <c r="H82" s="57">
        <v>0</v>
      </c>
      <c r="I82" s="57">
        <v>0</v>
      </c>
      <c r="J82" s="57">
        <v>0</v>
      </c>
      <c r="K82" s="57">
        <v>0</v>
      </c>
      <c r="L82" s="57">
        <v>0</v>
      </c>
      <c r="M82" s="57">
        <v>0</v>
      </c>
      <c r="N82" s="57">
        <v>9392713</v>
      </c>
      <c r="O82" s="57">
        <v>9392713</v>
      </c>
      <c r="P82" s="199">
        <v>10066970</v>
      </c>
      <c r="Q82" s="199">
        <v>-318200</v>
      </c>
      <c r="R82" s="199">
        <v>9748770</v>
      </c>
    </row>
    <row r="83" spans="1:18" ht="15.6" x14ac:dyDescent="0.3">
      <c r="A83" s="87" t="s">
        <v>10</v>
      </c>
      <c r="B83" s="87" t="s">
        <v>195</v>
      </c>
      <c r="C83" s="49"/>
      <c r="D83" s="173" t="s">
        <v>158</v>
      </c>
      <c r="E83" s="57">
        <v>436772.6</v>
      </c>
      <c r="F83" s="57">
        <v>639342</v>
      </c>
      <c r="G83" s="57">
        <v>887302</v>
      </c>
      <c r="H83" s="57">
        <v>0</v>
      </c>
      <c r="I83" s="57">
        <v>0</v>
      </c>
      <c r="J83" s="57">
        <v>0</v>
      </c>
      <c r="K83" s="57">
        <v>0</v>
      </c>
      <c r="L83" s="57">
        <v>0</v>
      </c>
      <c r="M83" s="57">
        <v>390896</v>
      </c>
      <c r="N83" s="57">
        <v>1278198</v>
      </c>
      <c r="O83" s="57">
        <v>1278198</v>
      </c>
      <c r="P83" s="199">
        <v>1308690</v>
      </c>
      <c r="Q83" s="199">
        <v>0</v>
      </c>
      <c r="R83" s="199">
        <v>1308690</v>
      </c>
    </row>
    <row r="84" spans="1:18" ht="15.6" x14ac:dyDescent="0.3">
      <c r="A84" s="87" t="s">
        <v>10</v>
      </c>
      <c r="B84" s="87" t="s">
        <v>196</v>
      </c>
      <c r="C84" s="49"/>
      <c r="D84" s="173" t="s">
        <v>160</v>
      </c>
      <c r="E84" s="57">
        <v>5299</v>
      </c>
      <c r="F84" s="57">
        <v>55127</v>
      </c>
      <c r="G84" s="57">
        <v>0</v>
      </c>
      <c r="H84" s="57">
        <v>0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199">
        <v>0</v>
      </c>
      <c r="Q84" s="199">
        <v>0</v>
      </c>
      <c r="R84" s="199">
        <v>0</v>
      </c>
    </row>
    <row r="85" spans="1:18" ht="15.6" x14ac:dyDescent="0.3">
      <c r="A85" s="87" t="s">
        <v>10</v>
      </c>
      <c r="B85" s="103" t="s">
        <v>192</v>
      </c>
      <c r="C85" s="49"/>
      <c r="D85" s="173" t="s">
        <v>161</v>
      </c>
      <c r="E85" s="57">
        <v>361255.00000000017</v>
      </c>
      <c r="F85" s="57">
        <v>307772</v>
      </c>
      <c r="G85" s="57">
        <v>491595</v>
      </c>
      <c r="H85" s="57">
        <v>0</v>
      </c>
      <c r="I85" s="57">
        <v>0</v>
      </c>
      <c r="J85" s="57">
        <v>0</v>
      </c>
      <c r="K85" s="57">
        <v>0</v>
      </c>
      <c r="L85" s="57">
        <v>0</v>
      </c>
      <c r="M85" s="57">
        <v>0</v>
      </c>
      <c r="N85" s="57">
        <v>491595</v>
      </c>
      <c r="O85" s="57">
        <v>491595</v>
      </c>
      <c r="P85" s="199">
        <v>528430</v>
      </c>
      <c r="Q85" s="199">
        <v>-7500</v>
      </c>
      <c r="R85" s="199">
        <v>520930</v>
      </c>
    </row>
    <row r="86" spans="1:18" x14ac:dyDescent="0.25">
      <c r="C86" s="49" t="s">
        <v>197</v>
      </c>
      <c r="D86" s="174" t="s">
        <v>198</v>
      </c>
      <c r="E86" s="58">
        <v>1360958.18</v>
      </c>
      <c r="F86" s="58">
        <v>1644070</v>
      </c>
      <c r="G86" s="58">
        <v>0</v>
      </c>
      <c r="H86" s="58">
        <v>0</v>
      </c>
      <c r="I86" s="58">
        <v>0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8">
        <v>0</v>
      </c>
      <c r="P86" s="198">
        <v>0</v>
      </c>
      <c r="Q86" s="198">
        <v>0</v>
      </c>
      <c r="R86" s="198">
        <v>0</v>
      </c>
    </row>
    <row r="87" spans="1:18" ht="15.6" x14ac:dyDescent="0.3">
      <c r="A87" s="87" t="s">
        <v>10</v>
      </c>
      <c r="B87" s="87" t="s">
        <v>199</v>
      </c>
      <c r="C87" s="49"/>
      <c r="D87" s="173" t="s">
        <v>156</v>
      </c>
      <c r="E87" s="57">
        <v>1270042.1200000001</v>
      </c>
      <c r="F87" s="57">
        <v>1296268</v>
      </c>
      <c r="G87" s="57">
        <v>0</v>
      </c>
      <c r="H87" s="57">
        <v>0</v>
      </c>
      <c r="I87" s="57">
        <v>0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199">
        <v>0</v>
      </c>
      <c r="Q87" s="199">
        <v>0</v>
      </c>
      <c r="R87" s="199">
        <v>0</v>
      </c>
    </row>
    <row r="88" spans="1:18" ht="15.6" x14ac:dyDescent="0.3">
      <c r="A88" s="87" t="s">
        <v>10</v>
      </c>
      <c r="B88" s="87" t="s">
        <v>200</v>
      </c>
      <c r="C88" s="49"/>
      <c r="D88" s="173" t="s">
        <v>158</v>
      </c>
      <c r="E88" s="57">
        <v>57725.760000000002</v>
      </c>
      <c r="F88" s="57">
        <v>118393</v>
      </c>
      <c r="G88" s="57">
        <v>0</v>
      </c>
      <c r="H88" s="57">
        <v>0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199">
        <v>0</v>
      </c>
      <c r="Q88" s="199">
        <v>0</v>
      </c>
      <c r="R88" s="199">
        <v>0</v>
      </c>
    </row>
    <row r="89" spans="1:18" ht="15.6" x14ac:dyDescent="0.3">
      <c r="A89" s="87" t="s">
        <v>10</v>
      </c>
      <c r="B89" s="87" t="s">
        <v>201</v>
      </c>
      <c r="C89" s="49"/>
      <c r="D89" s="173" t="s">
        <v>160</v>
      </c>
      <c r="E89" s="57">
        <v>0</v>
      </c>
      <c r="F89" s="57">
        <v>0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199">
        <v>0</v>
      </c>
      <c r="Q89" s="199">
        <v>0</v>
      </c>
      <c r="R89" s="199">
        <v>0</v>
      </c>
    </row>
    <row r="90" spans="1:18" ht="15.6" x14ac:dyDescent="0.3">
      <c r="A90" s="87" t="s">
        <v>10</v>
      </c>
      <c r="B90" s="103">
        <v>41452</v>
      </c>
      <c r="C90" s="49"/>
      <c r="D90" s="173" t="s">
        <v>161</v>
      </c>
      <c r="E90" s="57">
        <v>33190.299999999814</v>
      </c>
      <c r="F90" s="57">
        <v>229409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199">
        <v>0</v>
      </c>
      <c r="Q90" s="199">
        <v>0</v>
      </c>
      <c r="R90" s="199">
        <v>0</v>
      </c>
    </row>
    <row r="91" spans="1:18" x14ac:dyDescent="0.25">
      <c r="C91" s="110">
        <v>41454</v>
      </c>
      <c r="D91" s="174" t="s">
        <v>202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8">
        <v>0</v>
      </c>
      <c r="P91" s="198">
        <v>1517480</v>
      </c>
      <c r="Q91" s="198">
        <v>-1517480</v>
      </c>
      <c r="R91" s="198">
        <v>0</v>
      </c>
    </row>
    <row r="92" spans="1:18" ht="15.6" x14ac:dyDescent="0.3">
      <c r="A92" s="87" t="s">
        <v>10</v>
      </c>
      <c r="B92" s="87" t="s">
        <v>203</v>
      </c>
      <c r="C92" s="49"/>
      <c r="D92" s="173" t="s">
        <v>156</v>
      </c>
      <c r="E92" s="57">
        <v>0</v>
      </c>
      <c r="F92" s="57">
        <v>0</v>
      </c>
      <c r="G92" s="57">
        <v>0</v>
      </c>
      <c r="H92" s="57">
        <v>0</v>
      </c>
      <c r="I92" s="57">
        <v>0</v>
      </c>
      <c r="J92" s="57">
        <v>0</v>
      </c>
      <c r="K92" s="57">
        <v>0</v>
      </c>
      <c r="L92" s="57">
        <v>0</v>
      </c>
      <c r="M92" s="57">
        <v>0</v>
      </c>
      <c r="N92" s="57">
        <v>0</v>
      </c>
      <c r="O92" s="57">
        <v>0</v>
      </c>
      <c r="P92" s="199">
        <v>921880</v>
      </c>
      <c r="Q92" s="199">
        <v>-921880</v>
      </c>
      <c r="R92" s="199">
        <v>0</v>
      </c>
    </row>
    <row r="93" spans="1:18" ht="15.6" x14ac:dyDescent="0.3">
      <c r="A93" s="87" t="s">
        <v>10</v>
      </c>
      <c r="B93" s="87" t="s">
        <v>204</v>
      </c>
      <c r="C93" s="49"/>
      <c r="D93" s="173" t="s">
        <v>158</v>
      </c>
      <c r="E93" s="57">
        <v>0</v>
      </c>
      <c r="F93" s="57">
        <v>0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199">
        <v>252450</v>
      </c>
      <c r="Q93" s="199">
        <v>-252450</v>
      </c>
      <c r="R93" s="199">
        <v>0</v>
      </c>
    </row>
    <row r="94" spans="1:18" ht="15.6" x14ac:dyDescent="0.3">
      <c r="A94" s="87" t="s">
        <v>10</v>
      </c>
      <c r="B94" s="87" t="s">
        <v>205</v>
      </c>
      <c r="C94" s="49"/>
      <c r="D94" s="173" t="s">
        <v>160</v>
      </c>
      <c r="E94" s="57">
        <v>0</v>
      </c>
      <c r="F94" s="57">
        <v>0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199">
        <v>65000</v>
      </c>
      <c r="Q94" s="199">
        <v>-65000</v>
      </c>
      <c r="R94" s="199">
        <v>0</v>
      </c>
    </row>
    <row r="95" spans="1:18" ht="15.6" x14ac:dyDescent="0.3">
      <c r="A95" s="87" t="s">
        <v>10</v>
      </c>
      <c r="B95" s="103">
        <v>41454</v>
      </c>
      <c r="C95" s="49"/>
      <c r="D95" s="173" t="s">
        <v>161</v>
      </c>
      <c r="E95" s="57">
        <v>0</v>
      </c>
      <c r="F95" s="57">
        <v>0</v>
      </c>
      <c r="G95" s="57">
        <v>0</v>
      </c>
      <c r="H95" s="57">
        <v>0</v>
      </c>
      <c r="I95" s="57">
        <v>0</v>
      </c>
      <c r="J95" s="57">
        <v>0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199">
        <v>278150</v>
      </c>
      <c r="Q95" s="199">
        <v>-278150</v>
      </c>
      <c r="R95" s="199">
        <v>0</v>
      </c>
    </row>
    <row r="96" spans="1:18" x14ac:dyDescent="0.25">
      <c r="C96" s="49" t="s">
        <v>206</v>
      </c>
      <c r="D96" s="174" t="s">
        <v>207</v>
      </c>
      <c r="E96" s="58">
        <v>1089226.27</v>
      </c>
      <c r="F96" s="58">
        <v>1110932</v>
      </c>
      <c r="G96" s="58">
        <v>7091184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2">
        <v>-2538548</v>
      </c>
      <c r="N96" s="52">
        <v>4552636</v>
      </c>
      <c r="O96" s="58">
        <v>4552636</v>
      </c>
      <c r="P96" s="198">
        <v>4458610</v>
      </c>
      <c r="Q96" s="198">
        <v>0</v>
      </c>
      <c r="R96" s="198">
        <v>4458610</v>
      </c>
    </row>
    <row r="97" spans="1:18" ht="15.6" x14ac:dyDescent="0.3">
      <c r="A97" s="87" t="s">
        <v>10</v>
      </c>
      <c r="B97" s="87" t="s">
        <v>208</v>
      </c>
      <c r="C97" s="49"/>
      <c r="D97" s="173" t="s">
        <v>156</v>
      </c>
      <c r="E97" s="57">
        <v>390662</v>
      </c>
      <c r="F97" s="57">
        <v>554481</v>
      </c>
      <c r="G97" s="57">
        <v>460000</v>
      </c>
      <c r="H97" s="57">
        <v>0</v>
      </c>
      <c r="I97" s="57">
        <v>0</v>
      </c>
      <c r="J97" s="57">
        <v>0</v>
      </c>
      <c r="K97" s="57">
        <v>0</v>
      </c>
      <c r="L97" s="57">
        <v>0</v>
      </c>
      <c r="M97" s="57">
        <v>0</v>
      </c>
      <c r="N97" s="57">
        <v>460000</v>
      </c>
      <c r="O97" s="57">
        <v>460000</v>
      </c>
      <c r="P97" s="199">
        <v>360000</v>
      </c>
      <c r="Q97" s="199">
        <v>0</v>
      </c>
      <c r="R97" s="199">
        <v>360000</v>
      </c>
    </row>
    <row r="98" spans="1:18" ht="15.6" x14ac:dyDescent="0.3">
      <c r="A98" s="87" t="s">
        <v>10</v>
      </c>
      <c r="B98" s="87" t="s">
        <v>209</v>
      </c>
      <c r="C98" s="49"/>
      <c r="D98" s="173" t="s">
        <v>160</v>
      </c>
      <c r="E98" s="57">
        <v>0</v>
      </c>
      <c r="F98" s="57">
        <v>0</v>
      </c>
      <c r="G98" s="57">
        <v>0</v>
      </c>
      <c r="H98" s="57">
        <v>0</v>
      </c>
      <c r="I98" s="57">
        <v>0</v>
      </c>
      <c r="J98" s="57">
        <v>0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199">
        <v>0</v>
      </c>
      <c r="Q98" s="199">
        <v>0</v>
      </c>
      <c r="R98" s="199">
        <v>0</v>
      </c>
    </row>
    <row r="99" spans="1:18" ht="15.6" x14ac:dyDescent="0.3">
      <c r="A99" s="87" t="s">
        <v>10</v>
      </c>
      <c r="B99" s="103">
        <v>41500</v>
      </c>
      <c r="C99" s="49"/>
      <c r="D99" s="173" t="s">
        <v>161</v>
      </c>
      <c r="E99" s="57">
        <v>698564.27</v>
      </c>
      <c r="F99" s="57">
        <v>556451</v>
      </c>
      <c r="G99" s="57">
        <v>6631184</v>
      </c>
      <c r="H99" s="57">
        <v>0</v>
      </c>
      <c r="I99" s="57">
        <v>0</v>
      </c>
      <c r="J99" s="57">
        <v>0</v>
      </c>
      <c r="K99" s="57">
        <v>0</v>
      </c>
      <c r="L99" s="57">
        <v>0</v>
      </c>
      <c r="M99" s="57">
        <v>-2538548</v>
      </c>
      <c r="N99" s="57">
        <v>4092636</v>
      </c>
      <c r="O99" s="57">
        <v>4092636</v>
      </c>
      <c r="P99" s="199">
        <v>4098610</v>
      </c>
      <c r="Q99" s="199">
        <v>0</v>
      </c>
      <c r="R99" s="199">
        <v>4098610</v>
      </c>
    </row>
    <row r="100" spans="1:18" x14ac:dyDescent="0.25">
      <c r="C100" s="49" t="s">
        <v>210</v>
      </c>
      <c r="D100" s="174" t="s">
        <v>211</v>
      </c>
      <c r="E100" s="58">
        <v>7255935.3200000003</v>
      </c>
      <c r="F100" s="58">
        <v>8919551</v>
      </c>
      <c r="G100" s="58">
        <v>10443007</v>
      </c>
      <c r="H100" s="52">
        <v>0</v>
      </c>
      <c r="I100" s="52">
        <v>0</v>
      </c>
      <c r="J100" s="52">
        <v>0</v>
      </c>
      <c r="K100" s="52">
        <v>0</v>
      </c>
      <c r="L100" s="52">
        <v>0</v>
      </c>
      <c r="M100" s="52">
        <v>174836</v>
      </c>
      <c r="N100" s="52">
        <v>10617843</v>
      </c>
      <c r="O100" s="58">
        <v>10617843</v>
      </c>
      <c r="P100" s="198">
        <v>11041140</v>
      </c>
      <c r="Q100" s="198">
        <v>0</v>
      </c>
      <c r="R100" s="198">
        <v>11041140</v>
      </c>
    </row>
    <row r="101" spans="1:18" ht="15.6" x14ac:dyDescent="0.3">
      <c r="A101" s="87" t="s">
        <v>10</v>
      </c>
      <c r="B101" s="87" t="s">
        <v>210</v>
      </c>
      <c r="C101" s="49"/>
      <c r="D101" s="173" t="s">
        <v>161</v>
      </c>
      <c r="E101" s="57">
        <v>7255935.3200000003</v>
      </c>
      <c r="F101" s="57">
        <v>8919551</v>
      </c>
      <c r="G101" s="57">
        <v>10443007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>
        <v>174836</v>
      </c>
      <c r="N101" s="57">
        <v>10617843</v>
      </c>
      <c r="O101" s="57">
        <v>10617843</v>
      </c>
      <c r="P101" s="199">
        <v>11041140</v>
      </c>
      <c r="Q101" s="199">
        <v>0</v>
      </c>
      <c r="R101" s="199">
        <v>11041140</v>
      </c>
    </row>
    <row r="102" spans="1:18" x14ac:dyDescent="0.25">
      <c r="C102" s="49" t="s">
        <v>212</v>
      </c>
      <c r="D102" s="174" t="s">
        <v>213</v>
      </c>
      <c r="E102" s="58">
        <v>1668920.03</v>
      </c>
      <c r="F102" s="58">
        <v>2167937</v>
      </c>
      <c r="G102" s="58">
        <v>1730472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51074</v>
      </c>
      <c r="N102" s="52">
        <v>1781546</v>
      </c>
      <c r="O102" s="58">
        <v>1781546</v>
      </c>
      <c r="P102" s="198">
        <v>3365260</v>
      </c>
      <c r="Q102" s="198">
        <v>-174120</v>
      </c>
      <c r="R102" s="198">
        <v>3191140</v>
      </c>
    </row>
    <row r="103" spans="1:18" ht="15.6" x14ac:dyDescent="0.3">
      <c r="A103" s="87" t="s">
        <v>10</v>
      </c>
      <c r="B103" s="87" t="s">
        <v>214</v>
      </c>
      <c r="C103" s="49"/>
      <c r="D103" s="173" t="s">
        <v>156</v>
      </c>
      <c r="E103" s="57">
        <v>742701.13</v>
      </c>
      <c r="F103" s="57">
        <v>983805</v>
      </c>
      <c r="G103" s="57">
        <v>985533</v>
      </c>
      <c r="H103" s="57">
        <v>0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985533</v>
      </c>
      <c r="O103" s="57">
        <v>985533</v>
      </c>
      <c r="P103" s="199">
        <v>1359650</v>
      </c>
      <c r="Q103" s="199">
        <v>-167160</v>
      </c>
      <c r="R103" s="199">
        <v>1192490</v>
      </c>
    </row>
    <row r="104" spans="1:18" ht="15.6" x14ac:dyDescent="0.3">
      <c r="A104" s="87" t="s">
        <v>10</v>
      </c>
      <c r="B104" s="87" t="s">
        <v>215</v>
      </c>
      <c r="C104" s="49"/>
      <c r="D104" s="173" t="s">
        <v>158</v>
      </c>
      <c r="E104" s="57">
        <v>143507.98000000001</v>
      </c>
      <c r="F104" s="57">
        <v>251232</v>
      </c>
      <c r="G104" s="57">
        <v>234789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>
        <v>51074</v>
      </c>
      <c r="N104" s="57">
        <v>285863</v>
      </c>
      <c r="O104" s="57">
        <v>285863</v>
      </c>
      <c r="P104" s="199">
        <v>522800</v>
      </c>
      <c r="Q104" s="199">
        <v>-6960</v>
      </c>
      <c r="R104" s="199">
        <v>515840</v>
      </c>
    </row>
    <row r="105" spans="1:18" ht="15.6" x14ac:dyDescent="0.3">
      <c r="A105" s="87" t="s">
        <v>10</v>
      </c>
      <c r="B105" s="87" t="s">
        <v>216</v>
      </c>
      <c r="C105" s="49"/>
      <c r="D105" s="173" t="s">
        <v>160</v>
      </c>
      <c r="E105" s="57">
        <v>0</v>
      </c>
      <c r="F105" s="57">
        <v>34999</v>
      </c>
      <c r="G105" s="57">
        <v>0</v>
      </c>
      <c r="H105" s="57">
        <v>0</v>
      </c>
      <c r="I105" s="57">
        <v>0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199">
        <v>0</v>
      </c>
      <c r="Q105" s="199">
        <v>0</v>
      </c>
      <c r="R105" s="199">
        <v>0</v>
      </c>
    </row>
    <row r="106" spans="1:18" ht="16.2" thickBot="1" x14ac:dyDescent="0.35">
      <c r="A106" s="87" t="s">
        <v>10</v>
      </c>
      <c r="B106" s="103">
        <v>41700</v>
      </c>
      <c r="C106" s="49"/>
      <c r="D106" s="173" t="s">
        <v>161</v>
      </c>
      <c r="E106" s="57">
        <v>782710.92</v>
      </c>
      <c r="F106" s="57">
        <v>897901</v>
      </c>
      <c r="G106" s="57">
        <v>510150</v>
      </c>
      <c r="H106" s="57">
        <v>0</v>
      </c>
      <c r="I106" s="57">
        <v>0</v>
      </c>
      <c r="J106" s="57">
        <v>0</v>
      </c>
      <c r="K106" s="57">
        <v>0</v>
      </c>
      <c r="L106" s="57">
        <v>0</v>
      </c>
      <c r="M106" s="57">
        <v>0</v>
      </c>
      <c r="N106" s="57">
        <v>510150</v>
      </c>
      <c r="O106" s="57">
        <v>510150</v>
      </c>
      <c r="P106" s="199">
        <v>1482810</v>
      </c>
      <c r="Q106" s="199">
        <v>0</v>
      </c>
      <c r="R106" s="199">
        <v>1482810</v>
      </c>
    </row>
    <row r="107" spans="1:18" ht="19.8" thickTop="1" thickBot="1" x14ac:dyDescent="0.5">
      <c r="C107" s="28"/>
      <c r="D107" s="15" t="s">
        <v>151</v>
      </c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197"/>
      <c r="Q107" s="245"/>
      <c r="R107" s="245"/>
    </row>
    <row r="108" spans="1:18" ht="15.6" thickTop="1" x14ac:dyDescent="0.25">
      <c r="C108" s="49" t="s">
        <v>217</v>
      </c>
      <c r="D108" s="174" t="s">
        <v>218</v>
      </c>
      <c r="E108" s="58">
        <v>21688384.530000001</v>
      </c>
      <c r="F108" s="58">
        <v>21030608</v>
      </c>
      <c r="G108" s="58">
        <v>21398189</v>
      </c>
      <c r="H108" s="52">
        <v>0</v>
      </c>
      <c r="I108" s="52">
        <v>208300</v>
      </c>
      <c r="J108" s="52">
        <v>0</v>
      </c>
      <c r="K108" s="52">
        <v>0</v>
      </c>
      <c r="L108" s="52">
        <v>0</v>
      </c>
      <c r="M108" s="52">
        <v>665882</v>
      </c>
      <c r="N108" s="52">
        <v>22272371</v>
      </c>
      <c r="O108" s="58">
        <v>22272371</v>
      </c>
      <c r="P108" s="198">
        <v>25748230</v>
      </c>
      <c r="Q108" s="198">
        <v>-1055020</v>
      </c>
      <c r="R108" s="276">
        <v>24693210</v>
      </c>
    </row>
    <row r="109" spans="1:18" ht="15.6" x14ac:dyDescent="0.3">
      <c r="A109" s="87" t="s">
        <v>10</v>
      </c>
      <c r="B109" s="87" t="s">
        <v>219</v>
      </c>
      <c r="C109" s="49"/>
      <c r="D109" s="173" t="s">
        <v>220</v>
      </c>
      <c r="E109" s="57">
        <v>16631602.91</v>
      </c>
      <c r="F109" s="57">
        <v>14382945</v>
      </c>
      <c r="G109" s="57">
        <v>14784473</v>
      </c>
      <c r="H109" s="57">
        <v>0</v>
      </c>
      <c r="I109" s="57">
        <v>208300</v>
      </c>
      <c r="J109" s="57">
        <v>0</v>
      </c>
      <c r="K109" s="57">
        <v>0</v>
      </c>
      <c r="L109" s="57">
        <v>0</v>
      </c>
      <c r="M109" s="57">
        <v>0</v>
      </c>
      <c r="N109" s="57">
        <v>14992773</v>
      </c>
      <c r="O109" s="57">
        <v>14992773</v>
      </c>
      <c r="P109" s="199">
        <v>17136590</v>
      </c>
      <c r="Q109" s="199">
        <v>-1047520</v>
      </c>
      <c r="R109" s="199">
        <v>16089070</v>
      </c>
    </row>
    <row r="110" spans="1:18" ht="15.6" x14ac:dyDescent="0.3">
      <c r="A110" s="87" t="s">
        <v>10</v>
      </c>
      <c r="B110" s="87" t="s">
        <v>221</v>
      </c>
      <c r="C110" s="49"/>
      <c r="D110" s="173" t="s">
        <v>222</v>
      </c>
      <c r="E110" s="57">
        <v>502161.41</v>
      </c>
      <c r="F110" s="57">
        <v>371467</v>
      </c>
      <c r="G110" s="57">
        <v>477806</v>
      </c>
      <c r="H110" s="57">
        <v>0</v>
      </c>
      <c r="I110" s="57">
        <v>0</v>
      </c>
      <c r="J110" s="57">
        <v>0</v>
      </c>
      <c r="K110" s="57">
        <v>0</v>
      </c>
      <c r="L110" s="57">
        <v>0</v>
      </c>
      <c r="M110" s="57">
        <v>0</v>
      </c>
      <c r="N110" s="57">
        <v>477806</v>
      </c>
      <c r="O110" s="57">
        <v>477806</v>
      </c>
      <c r="P110" s="199">
        <v>426480</v>
      </c>
      <c r="Q110" s="199">
        <v>0</v>
      </c>
      <c r="R110" s="199">
        <v>426480</v>
      </c>
    </row>
    <row r="111" spans="1:18" ht="15.6" x14ac:dyDescent="0.3">
      <c r="A111" s="87" t="s">
        <v>10</v>
      </c>
      <c r="B111" s="87" t="s">
        <v>223</v>
      </c>
      <c r="C111" s="49"/>
      <c r="D111" s="173" t="s">
        <v>158</v>
      </c>
      <c r="E111" s="57">
        <v>3083691.21</v>
      </c>
      <c r="F111" s="57">
        <v>3983312</v>
      </c>
      <c r="G111" s="57">
        <v>4509963</v>
      </c>
      <c r="H111" s="57">
        <v>0</v>
      </c>
      <c r="I111" s="57">
        <v>0</v>
      </c>
      <c r="J111" s="57">
        <v>0</v>
      </c>
      <c r="K111" s="57">
        <v>0</v>
      </c>
      <c r="L111" s="57">
        <v>0</v>
      </c>
      <c r="M111" s="57">
        <v>665882</v>
      </c>
      <c r="N111" s="57">
        <v>5175845</v>
      </c>
      <c r="O111" s="57">
        <v>5175845</v>
      </c>
      <c r="P111" s="199">
        <v>6567180</v>
      </c>
      <c r="Q111" s="199">
        <v>20000</v>
      </c>
      <c r="R111" s="199">
        <v>6587180</v>
      </c>
    </row>
    <row r="112" spans="1:18" ht="15.6" x14ac:dyDescent="0.3">
      <c r="A112" s="87" t="s">
        <v>10</v>
      </c>
      <c r="B112" s="87" t="s">
        <v>224</v>
      </c>
      <c r="C112" s="49"/>
      <c r="D112" s="173" t="s">
        <v>160</v>
      </c>
      <c r="E112" s="57">
        <v>23667.35</v>
      </c>
      <c r="F112" s="57">
        <v>1166059</v>
      </c>
      <c r="G112" s="57">
        <v>10000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7">
        <v>0</v>
      </c>
      <c r="N112" s="57">
        <v>10000</v>
      </c>
      <c r="O112" s="57">
        <v>10000</v>
      </c>
      <c r="P112" s="199">
        <v>1200</v>
      </c>
      <c r="Q112" s="199">
        <v>0</v>
      </c>
      <c r="R112" s="199">
        <v>1200</v>
      </c>
    </row>
    <row r="113" spans="1:18" ht="15.6" x14ac:dyDescent="0.3">
      <c r="A113" s="87" t="s">
        <v>10</v>
      </c>
      <c r="B113" s="103" t="s">
        <v>217</v>
      </c>
      <c r="C113" s="49"/>
      <c r="D113" s="173" t="s">
        <v>161</v>
      </c>
      <c r="E113" s="57">
        <v>1447261.6499999985</v>
      </c>
      <c r="F113" s="57">
        <v>1126825</v>
      </c>
      <c r="G113" s="57">
        <v>1615947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>
        <v>0</v>
      </c>
      <c r="N113" s="57">
        <v>1615947</v>
      </c>
      <c r="O113" s="57">
        <v>1615947</v>
      </c>
      <c r="P113" s="199">
        <v>1616780</v>
      </c>
      <c r="Q113" s="199">
        <v>-27500</v>
      </c>
      <c r="R113" s="199">
        <v>1589280</v>
      </c>
    </row>
    <row r="114" spans="1:18" x14ac:dyDescent="0.25">
      <c r="C114" s="48" t="s">
        <v>225</v>
      </c>
      <c r="D114" s="174" t="s">
        <v>226</v>
      </c>
      <c r="E114" s="58">
        <v>1079702.1399999999</v>
      </c>
      <c r="F114" s="58">
        <v>1277869</v>
      </c>
      <c r="G114" s="58">
        <v>965345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31912</v>
      </c>
      <c r="N114" s="52">
        <v>997257</v>
      </c>
      <c r="O114" s="58">
        <v>997257</v>
      </c>
      <c r="P114" s="198">
        <v>1949880</v>
      </c>
      <c r="Q114" s="198">
        <v>-282980</v>
      </c>
      <c r="R114" s="276">
        <v>1666900</v>
      </c>
    </row>
    <row r="115" spans="1:18" ht="15.6" x14ac:dyDescent="0.3">
      <c r="A115" s="87" t="s">
        <v>10</v>
      </c>
      <c r="B115" s="87" t="s">
        <v>227</v>
      </c>
      <c r="C115" s="48"/>
      <c r="D115" s="173" t="s">
        <v>220</v>
      </c>
      <c r="E115" s="57">
        <v>657707.38</v>
      </c>
      <c r="F115" s="57">
        <v>592858</v>
      </c>
      <c r="G115" s="57">
        <v>572236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>
        <v>0</v>
      </c>
      <c r="N115" s="57">
        <v>572236</v>
      </c>
      <c r="O115" s="57">
        <v>572236</v>
      </c>
      <c r="P115" s="199">
        <v>895360</v>
      </c>
      <c r="Q115" s="199">
        <v>-232980</v>
      </c>
      <c r="R115" s="199">
        <v>662380</v>
      </c>
    </row>
    <row r="116" spans="1:18" ht="15.6" x14ac:dyDescent="0.3">
      <c r="A116" s="87" t="s">
        <v>10</v>
      </c>
      <c r="B116" s="87" t="s">
        <v>228</v>
      </c>
      <c r="C116" s="48"/>
      <c r="D116" s="173" t="s">
        <v>222</v>
      </c>
      <c r="E116" s="57">
        <v>61589.16</v>
      </c>
      <c r="F116" s="57">
        <v>53419</v>
      </c>
      <c r="G116" s="57">
        <v>62556</v>
      </c>
      <c r="H116" s="57">
        <v>0</v>
      </c>
      <c r="I116" s="57">
        <v>0</v>
      </c>
      <c r="J116" s="57">
        <v>0</v>
      </c>
      <c r="K116" s="57">
        <v>0</v>
      </c>
      <c r="L116" s="57">
        <v>0</v>
      </c>
      <c r="M116" s="57">
        <v>0</v>
      </c>
      <c r="N116" s="57">
        <v>62556</v>
      </c>
      <c r="O116" s="57">
        <v>62556</v>
      </c>
      <c r="P116" s="199">
        <v>100000</v>
      </c>
      <c r="Q116" s="199">
        <v>0</v>
      </c>
      <c r="R116" s="199">
        <v>100000</v>
      </c>
    </row>
    <row r="117" spans="1:18" ht="15.6" x14ac:dyDescent="0.3">
      <c r="A117" s="87" t="s">
        <v>10</v>
      </c>
      <c r="B117" s="87" t="s">
        <v>229</v>
      </c>
      <c r="C117" s="48"/>
      <c r="D117" s="173" t="s">
        <v>158</v>
      </c>
      <c r="E117" s="57">
        <v>265357.13</v>
      </c>
      <c r="F117" s="57">
        <v>570194</v>
      </c>
      <c r="G117" s="57">
        <v>313789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>
        <v>31912</v>
      </c>
      <c r="N117" s="57">
        <v>345701</v>
      </c>
      <c r="O117" s="57">
        <v>345701</v>
      </c>
      <c r="P117" s="199">
        <v>806670</v>
      </c>
      <c r="Q117" s="199">
        <v>0</v>
      </c>
      <c r="R117" s="199">
        <v>806670</v>
      </c>
    </row>
    <row r="118" spans="1:18" ht="15.6" x14ac:dyDescent="0.3">
      <c r="A118" s="87" t="s">
        <v>10</v>
      </c>
      <c r="B118" s="87" t="s">
        <v>230</v>
      </c>
      <c r="C118" s="48"/>
      <c r="D118" s="173" t="s">
        <v>160</v>
      </c>
      <c r="E118" s="57">
        <v>0</v>
      </c>
      <c r="F118" s="57">
        <v>2254</v>
      </c>
      <c r="G118" s="57">
        <v>0</v>
      </c>
      <c r="H118" s="57">
        <v>0</v>
      </c>
      <c r="I118" s="57">
        <v>0</v>
      </c>
      <c r="J118" s="57">
        <v>0</v>
      </c>
      <c r="K118" s="57">
        <v>0</v>
      </c>
      <c r="L118" s="57">
        <v>0</v>
      </c>
      <c r="M118" s="57">
        <v>0</v>
      </c>
      <c r="N118" s="57">
        <v>0</v>
      </c>
      <c r="O118" s="57">
        <v>0</v>
      </c>
      <c r="P118" s="199">
        <v>0</v>
      </c>
      <c r="Q118" s="199">
        <v>0</v>
      </c>
      <c r="R118" s="199">
        <v>0</v>
      </c>
    </row>
    <row r="119" spans="1:18" ht="15.6" x14ac:dyDescent="0.3">
      <c r="A119" s="87" t="s">
        <v>10</v>
      </c>
      <c r="B119" s="103" t="s">
        <v>225</v>
      </c>
      <c r="C119" s="48"/>
      <c r="D119" s="173" t="s">
        <v>161</v>
      </c>
      <c r="E119" s="57">
        <v>95048.469999999856</v>
      </c>
      <c r="F119" s="57">
        <v>59144</v>
      </c>
      <c r="G119" s="57">
        <v>16764</v>
      </c>
      <c r="H119" s="57">
        <v>0</v>
      </c>
      <c r="I119" s="57">
        <v>0</v>
      </c>
      <c r="J119" s="57">
        <v>0</v>
      </c>
      <c r="K119" s="57">
        <v>0</v>
      </c>
      <c r="L119" s="57">
        <v>0</v>
      </c>
      <c r="M119" s="57">
        <v>0</v>
      </c>
      <c r="N119" s="57">
        <v>16764</v>
      </c>
      <c r="O119" s="57">
        <v>16764</v>
      </c>
      <c r="P119" s="199">
        <v>147850</v>
      </c>
      <c r="Q119" s="199">
        <v>-50000</v>
      </c>
      <c r="R119" s="199">
        <v>97850</v>
      </c>
    </row>
    <row r="120" spans="1:18" x14ac:dyDescent="0.25">
      <c r="C120" s="49" t="s">
        <v>231</v>
      </c>
      <c r="D120" s="174" t="s">
        <v>232</v>
      </c>
      <c r="E120" s="58">
        <v>31142331.350000001</v>
      </c>
      <c r="F120" s="58">
        <v>28630220</v>
      </c>
      <c r="G120" s="58">
        <v>32792207</v>
      </c>
      <c r="H120" s="52">
        <v>0</v>
      </c>
      <c r="I120" s="52">
        <v>12000</v>
      </c>
      <c r="J120" s="52">
        <v>0</v>
      </c>
      <c r="K120" s="52">
        <v>0</v>
      </c>
      <c r="L120" s="52">
        <v>0</v>
      </c>
      <c r="M120" s="52">
        <v>1056881</v>
      </c>
      <c r="N120" s="52">
        <v>33861088</v>
      </c>
      <c r="O120" s="58">
        <v>33861088</v>
      </c>
      <c r="P120" s="198">
        <v>36899250</v>
      </c>
      <c r="Q120" s="198">
        <v>-1720000</v>
      </c>
      <c r="R120" s="276">
        <v>35179250</v>
      </c>
    </row>
    <row r="121" spans="1:18" ht="15.6" x14ac:dyDescent="0.3">
      <c r="A121" s="87" t="s">
        <v>10</v>
      </c>
      <c r="B121" s="87" t="s">
        <v>233</v>
      </c>
      <c r="C121" s="49"/>
      <c r="D121" s="173" t="s">
        <v>220</v>
      </c>
      <c r="E121" s="57">
        <v>21919284.219999999</v>
      </c>
      <c r="F121" s="57">
        <v>20829618</v>
      </c>
      <c r="G121" s="57">
        <v>21898525</v>
      </c>
      <c r="H121" s="57">
        <v>0</v>
      </c>
      <c r="I121" s="57">
        <v>0</v>
      </c>
      <c r="J121" s="57">
        <v>0</v>
      </c>
      <c r="K121" s="57">
        <v>0</v>
      </c>
      <c r="L121" s="57">
        <v>0</v>
      </c>
      <c r="M121" s="57">
        <v>0</v>
      </c>
      <c r="N121" s="57">
        <v>21898525</v>
      </c>
      <c r="O121" s="57">
        <v>21898525</v>
      </c>
      <c r="P121" s="199">
        <v>24359500</v>
      </c>
      <c r="Q121" s="199">
        <v>-1715000</v>
      </c>
      <c r="R121" s="199">
        <v>22644500</v>
      </c>
    </row>
    <row r="122" spans="1:18" ht="15.6" x14ac:dyDescent="0.3">
      <c r="A122" s="87" t="s">
        <v>10</v>
      </c>
      <c r="B122" s="87" t="s">
        <v>234</v>
      </c>
      <c r="C122" s="49"/>
      <c r="D122" s="173" t="s">
        <v>222</v>
      </c>
      <c r="E122" s="57">
        <v>2335525.23</v>
      </c>
      <c r="F122" s="57">
        <v>1662526</v>
      </c>
      <c r="G122" s="57">
        <v>2335534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>
        <v>0</v>
      </c>
      <c r="N122" s="57">
        <v>2335534</v>
      </c>
      <c r="O122" s="57">
        <v>2335534</v>
      </c>
      <c r="P122" s="199">
        <v>1990420</v>
      </c>
      <c r="Q122" s="199">
        <v>0</v>
      </c>
      <c r="R122" s="199">
        <v>1990420</v>
      </c>
    </row>
    <row r="123" spans="1:18" ht="15.6" x14ac:dyDescent="0.3">
      <c r="A123" s="87" t="s">
        <v>10</v>
      </c>
      <c r="B123" s="87" t="s">
        <v>235</v>
      </c>
      <c r="C123" s="49"/>
      <c r="D123" s="173" t="s">
        <v>158</v>
      </c>
      <c r="E123" s="57">
        <v>5369094.3799999999</v>
      </c>
      <c r="F123" s="57">
        <v>4794035</v>
      </c>
      <c r="G123" s="57">
        <v>6569085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>
        <v>1056881</v>
      </c>
      <c r="N123" s="57">
        <v>7625966</v>
      </c>
      <c r="O123" s="57">
        <v>7625966</v>
      </c>
      <c r="P123" s="199">
        <v>8503320</v>
      </c>
      <c r="Q123" s="199">
        <v>0</v>
      </c>
      <c r="R123" s="199">
        <v>8503320</v>
      </c>
    </row>
    <row r="124" spans="1:18" ht="15.6" x14ac:dyDescent="0.3">
      <c r="A124" s="87" t="s">
        <v>10</v>
      </c>
      <c r="B124" s="87" t="s">
        <v>236</v>
      </c>
      <c r="C124" s="49"/>
      <c r="D124" s="173" t="s">
        <v>160</v>
      </c>
      <c r="E124" s="57">
        <v>66804.5</v>
      </c>
      <c r="F124" s="57">
        <v>35108</v>
      </c>
      <c r="G124" s="57">
        <v>0</v>
      </c>
      <c r="H124" s="57">
        <v>0</v>
      </c>
      <c r="I124" s="57">
        <v>12000</v>
      </c>
      <c r="J124" s="57">
        <v>0</v>
      </c>
      <c r="K124" s="57">
        <v>0</v>
      </c>
      <c r="L124" s="57">
        <v>0</v>
      </c>
      <c r="M124" s="57">
        <v>0</v>
      </c>
      <c r="N124" s="57">
        <v>12000</v>
      </c>
      <c r="O124" s="57">
        <v>12000</v>
      </c>
      <c r="P124" s="199">
        <v>0</v>
      </c>
      <c r="Q124" s="199">
        <v>0</v>
      </c>
      <c r="R124" s="199">
        <v>0</v>
      </c>
    </row>
    <row r="125" spans="1:18" ht="15.6" x14ac:dyDescent="0.3">
      <c r="A125" s="87" t="s">
        <v>10</v>
      </c>
      <c r="B125" s="87" t="s">
        <v>237</v>
      </c>
      <c r="C125" s="49"/>
      <c r="D125" s="173" t="s">
        <v>238</v>
      </c>
      <c r="E125" s="57">
        <v>933946.97</v>
      </c>
      <c r="F125" s="57">
        <v>805629</v>
      </c>
      <c r="G125" s="57">
        <v>1436590</v>
      </c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57">
        <v>0</v>
      </c>
      <c r="N125" s="57">
        <v>1436590</v>
      </c>
      <c r="O125" s="57">
        <v>1436590</v>
      </c>
      <c r="P125" s="199">
        <v>1480240</v>
      </c>
      <c r="Q125" s="199">
        <v>0</v>
      </c>
      <c r="R125" s="199">
        <v>1480240</v>
      </c>
    </row>
    <row r="126" spans="1:18" ht="15.6" x14ac:dyDescent="0.3">
      <c r="A126" s="87" t="s">
        <v>10</v>
      </c>
      <c r="B126" s="103" t="s">
        <v>231</v>
      </c>
      <c r="C126" s="49"/>
      <c r="D126" s="173" t="s">
        <v>161</v>
      </c>
      <c r="E126" s="57">
        <v>517676.05000000447</v>
      </c>
      <c r="F126" s="57">
        <v>503304</v>
      </c>
      <c r="G126" s="57">
        <v>552473</v>
      </c>
      <c r="H126" s="57">
        <v>0</v>
      </c>
      <c r="I126" s="57">
        <v>0</v>
      </c>
      <c r="J126" s="57">
        <v>0</v>
      </c>
      <c r="K126" s="57">
        <v>0</v>
      </c>
      <c r="L126" s="57">
        <v>0</v>
      </c>
      <c r="M126" s="57">
        <v>0</v>
      </c>
      <c r="N126" s="57">
        <v>552473</v>
      </c>
      <c r="O126" s="57">
        <v>552473</v>
      </c>
      <c r="P126" s="199">
        <v>565770</v>
      </c>
      <c r="Q126" s="199">
        <v>-5000</v>
      </c>
      <c r="R126" s="199">
        <v>560770</v>
      </c>
    </row>
    <row r="127" spans="1:18" x14ac:dyDescent="0.25">
      <c r="C127" s="49" t="s">
        <v>239</v>
      </c>
      <c r="D127" s="174" t="s">
        <v>240</v>
      </c>
      <c r="E127" s="58">
        <v>901969.93</v>
      </c>
      <c r="F127" s="58">
        <v>935962</v>
      </c>
      <c r="G127" s="58">
        <v>962803</v>
      </c>
      <c r="H127" s="58">
        <v>0</v>
      </c>
      <c r="I127" s="58">
        <v>0</v>
      </c>
      <c r="J127" s="58">
        <v>119579</v>
      </c>
      <c r="K127" s="58">
        <v>0</v>
      </c>
      <c r="L127" s="58">
        <v>0</v>
      </c>
      <c r="M127" s="58">
        <v>27960</v>
      </c>
      <c r="N127" s="58">
        <v>1110342</v>
      </c>
      <c r="O127" s="58">
        <v>1110342</v>
      </c>
      <c r="P127" s="198">
        <v>1230130</v>
      </c>
      <c r="Q127" s="198">
        <v>13590</v>
      </c>
      <c r="R127" s="276">
        <v>1243720</v>
      </c>
    </row>
    <row r="128" spans="1:18" ht="15.6" x14ac:dyDescent="0.3">
      <c r="A128" s="87" t="s">
        <v>10</v>
      </c>
      <c r="B128" s="87" t="s">
        <v>241</v>
      </c>
      <c r="C128" s="49"/>
      <c r="D128" s="173" t="s">
        <v>156</v>
      </c>
      <c r="E128" s="57">
        <v>400870</v>
      </c>
      <c r="F128" s="57">
        <v>397916</v>
      </c>
      <c r="G128" s="57">
        <v>480498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480498</v>
      </c>
      <c r="O128" s="57">
        <v>480498</v>
      </c>
      <c r="P128" s="199">
        <v>446820</v>
      </c>
      <c r="Q128" s="199">
        <v>13590</v>
      </c>
      <c r="R128" s="199">
        <v>460410</v>
      </c>
    </row>
    <row r="129" spans="1:18" ht="15.6" x14ac:dyDescent="0.3">
      <c r="A129" s="87" t="s">
        <v>10</v>
      </c>
      <c r="B129" s="87" t="s">
        <v>242</v>
      </c>
      <c r="C129" s="49"/>
      <c r="D129" s="173" t="s">
        <v>158</v>
      </c>
      <c r="E129" s="57">
        <v>190125.16</v>
      </c>
      <c r="F129" s="57">
        <v>166353</v>
      </c>
      <c r="G129" s="57">
        <v>156208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27960</v>
      </c>
      <c r="N129" s="57">
        <v>184168</v>
      </c>
      <c r="O129" s="57">
        <v>184168</v>
      </c>
      <c r="P129" s="199">
        <v>198070</v>
      </c>
      <c r="Q129" s="199">
        <v>0</v>
      </c>
      <c r="R129" s="199">
        <v>198070</v>
      </c>
    </row>
    <row r="130" spans="1:18" ht="15.6" x14ac:dyDescent="0.3">
      <c r="A130" s="87" t="s">
        <v>10</v>
      </c>
      <c r="B130" s="87" t="s">
        <v>243</v>
      </c>
      <c r="C130" s="49"/>
      <c r="D130" s="173" t="s">
        <v>160</v>
      </c>
      <c r="E130" s="57">
        <v>0</v>
      </c>
      <c r="F130" s="57">
        <v>2623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199">
        <v>0</v>
      </c>
      <c r="Q130" s="199">
        <v>0</v>
      </c>
      <c r="R130" s="199">
        <v>0</v>
      </c>
    </row>
    <row r="131" spans="1:18" ht="15.6" x14ac:dyDescent="0.3">
      <c r="A131" s="87" t="s">
        <v>10</v>
      </c>
      <c r="B131" s="103">
        <v>43140</v>
      </c>
      <c r="C131" s="49"/>
      <c r="D131" s="173" t="s">
        <v>161</v>
      </c>
      <c r="E131" s="57">
        <v>310974.77</v>
      </c>
      <c r="F131" s="57">
        <v>369070</v>
      </c>
      <c r="G131" s="57">
        <v>326097</v>
      </c>
      <c r="H131" s="57">
        <v>0</v>
      </c>
      <c r="I131" s="57">
        <v>0</v>
      </c>
      <c r="J131" s="57">
        <v>119579</v>
      </c>
      <c r="K131" s="57">
        <v>0</v>
      </c>
      <c r="L131" s="57">
        <v>0</v>
      </c>
      <c r="M131" s="57">
        <v>0</v>
      </c>
      <c r="N131" s="57">
        <v>445676</v>
      </c>
      <c r="O131" s="57">
        <v>445676</v>
      </c>
      <c r="P131" s="199">
        <v>585240</v>
      </c>
      <c r="Q131" s="199">
        <v>0</v>
      </c>
      <c r="R131" s="199">
        <v>585240</v>
      </c>
    </row>
    <row r="132" spans="1:18" x14ac:dyDescent="0.25">
      <c r="C132" s="49" t="s">
        <v>244</v>
      </c>
      <c r="D132" s="33" t="s">
        <v>245</v>
      </c>
      <c r="E132" s="58">
        <v>20439</v>
      </c>
      <c r="F132" s="58">
        <v>18168</v>
      </c>
      <c r="G132" s="58">
        <v>30000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502</v>
      </c>
      <c r="N132" s="58">
        <v>30502</v>
      </c>
      <c r="O132" s="58">
        <v>30502</v>
      </c>
      <c r="P132" s="198">
        <v>30580</v>
      </c>
      <c r="Q132" s="198">
        <v>0</v>
      </c>
      <c r="R132" s="198">
        <v>30580</v>
      </c>
    </row>
    <row r="133" spans="1:18" ht="15.6" x14ac:dyDescent="0.3">
      <c r="A133" s="87" t="s">
        <v>10</v>
      </c>
      <c r="B133" s="87" t="s">
        <v>246</v>
      </c>
      <c r="C133" s="49"/>
      <c r="D133" s="173" t="s">
        <v>158</v>
      </c>
      <c r="E133" s="57">
        <v>0</v>
      </c>
      <c r="F133" s="57">
        <v>0</v>
      </c>
      <c r="G133" s="57">
        <v>0</v>
      </c>
      <c r="H133" s="57">
        <v>0</v>
      </c>
      <c r="I133" s="57">
        <v>0</v>
      </c>
      <c r="J133" s="57">
        <v>0</v>
      </c>
      <c r="K133" s="57">
        <v>0</v>
      </c>
      <c r="L133" s="57">
        <v>0</v>
      </c>
      <c r="M133" s="57">
        <v>27960</v>
      </c>
      <c r="N133" s="57">
        <v>0</v>
      </c>
      <c r="O133" s="57">
        <v>0</v>
      </c>
      <c r="P133" s="199">
        <v>580</v>
      </c>
      <c r="Q133" s="199">
        <v>0</v>
      </c>
      <c r="R133" s="199">
        <v>580</v>
      </c>
    </row>
    <row r="134" spans="1:18" ht="15.6" x14ac:dyDescent="0.3">
      <c r="A134" s="87" t="s">
        <v>10</v>
      </c>
      <c r="B134" s="87" t="s">
        <v>244</v>
      </c>
      <c r="C134" s="49"/>
      <c r="D134" s="173" t="s">
        <v>161</v>
      </c>
      <c r="E134" s="57">
        <v>20439</v>
      </c>
      <c r="F134" s="57">
        <v>18168</v>
      </c>
      <c r="G134" s="57">
        <v>30000</v>
      </c>
      <c r="H134" s="57">
        <v>0</v>
      </c>
      <c r="I134" s="57">
        <v>0</v>
      </c>
      <c r="J134" s="57">
        <v>0</v>
      </c>
      <c r="K134" s="57">
        <v>0</v>
      </c>
      <c r="L134" s="57">
        <v>0</v>
      </c>
      <c r="M134" s="57">
        <v>502</v>
      </c>
      <c r="N134" s="57">
        <v>30502</v>
      </c>
      <c r="O134" s="57">
        <v>30502</v>
      </c>
      <c r="P134" s="199">
        <v>30000</v>
      </c>
      <c r="Q134" s="199">
        <v>0</v>
      </c>
      <c r="R134" s="199">
        <v>30000</v>
      </c>
    </row>
    <row r="135" spans="1:18" x14ac:dyDescent="0.25">
      <c r="C135" s="49" t="s">
        <v>247</v>
      </c>
      <c r="D135" s="42" t="s">
        <v>248</v>
      </c>
      <c r="E135" s="58">
        <v>511407.53</v>
      </c>
      <c r="F135" s="58">
        <v>489839</v>
      </c>
      <c r="G135" s="58">
        <v>624274</v>
      </c>
      <c r="H135" s="58">
        <v>0</v>
      </c>
      <c r="I135" s="58">
        <v>0</v>
      </c>
      <c r="J135" s="58">
        <v>0</v>
      </c>
      <c r="K135" s="58">
        <v>0</v>
      </c>
      <c r="L135" s="58">
        <v>0</v>
      </c>
      <c r="M135" s="58">
        <v>17134</v>
      </c>
      <c r="N135" s="58">
        <v>641408</v>
      </c>
      <c r="O135" s="58">
        <v>641408</v>
      </c>
      <c r="P135" s="198">
        <v>1044420</v>
      </c>
      <c r="Q135" s="198">
        <v>-9230</v>
      </c>
      <c r="R135" s="198">
        <v>1035190</v>
      </c>
    </row>
    <row r="136" spans="1:18" ht="15.6" x14ac:dyDescent="0.3">
      <c r="A136" s="87" t="s">
        <v>10</v>
      </c>
      <c r="B136" s="87" t="s">
        <v>249</v>
      </c>
      <c r="C136" s="49"/>
      <c r="D136" s="173" t="s">
        <v>156</v>
      </c>
      <c r="E136" s="57">
        <v>265145.07</v>
      </c>
      <c r="F136" s="57">
        <v>228219</v>
      </c>
      <c r="G136" s="57">
        <v>323062</v>
      </c>
      <c r="H136" s="57">
        <v>0</v>
      </c>
      <c r="I136" s="57">
        <v>0</v>
      </c>
      <c r="J136" s="57">
        <v>0</v>
      </c>
      <c r="K136" s="57">
        <v>0</v>
      </c>
      <c r="L136" s="57">
        <v>0</v>
      </c>
      <c r="M136" s="57">
        <v>0</v>
      </c>
      <c r="N136" s="57">
        <v>323062</v>
      </c>
      <c r="O136" s="57">
        <v>323062</v>
      </c>
      <c r="P136" s="199">
        <v>320180</v>
      </c>
      <c r="Q136" s="199">
        <v>-9230</v>
      </c>
      <c r="R136" s="199">
        <v>310950</v>
      </c>
    </row>
    <row r="137" spans="1:18" ht="15.6" x14ac:dyDescent="0.3">
      <c r="A137" s="87" t="s">
        <v>10</v>
      </c>
      <c r="B137" s="87" t="s">
        <v>250</v>
      </c>
      <c r="C137" s="49"/>
      <c r="D137" s="173" t="s">
        <v>158</v>
      </c>
      <c r="E137" s="57">
        <v>219712.89</v>
      </c>
      <c r="F137" s="57">
        <v>242983</v>
      </c>
      <c r="G137" s="57">
        <v>275452</v>
      </c>
      <c r="H137" s="57">
        <v>0</v>
      </c>
      <c r="I137" s="57">
        <v>0</v>
      </c>
      <c r="J137" s="57">
        <v>0</v>
      </c>
      <c r="K137" s="57">
        <v>0</v>
      </c>
      <c r="L137" s="57">
        <v>0</v>
      </c>
      <c r="M137" s="57">
        <v>17134</v>
      </c>
      <c r="N137" s="57">
        <v>292586</v>
      </c>
      <c r="O137" s="57">
        <v>292586</v>
      </c>
      <c r="P137" s="199">
        <v>695960</v>
      </c>
      <c r="Q137" s="199">
        <v>0</v>
      </c>
      <c r="R137" s="199">
        <v>695960</v>
      </c>
    </row>
    <row r="138" spans="1:18" ht="15.6" x14ac:dyDescent="0.3">
      <c r="A138" s="87" t="s">
        <v>10</v>
      </c>
      <c r="B138" s="87" t="s">
        <v>251</v>
      </c>
      <c r="C138" s="49"/>
      <c r="D138" s="173" t="s">
        <v>160</v>
      </c>
      <c r="E138" s="57">
        <v>0</v>
      </c>
      <c r="F138" s="57">
        <v>8344</v>
      </c>
      <c r="G138" s="57">
        <v>0</v>
      </c>
      <c r="H138" s="57">
        <v>0</v>
      </c>
      <c r="I138" s="57">
        <v>0</v>
      </c>
      <c r="J138" s="57">
        <v>0</v>
      </c>
      <c r="K138" s="57">
        <v>0</v>
      </c>
      <c r="L138" s="57">
        <v>0</v>
      </c>
      <c r="M138" s="57">
        <v>0</v>
      </c>
      <c r="N138" s="57">
        <v>0</v>
      </c>
      <c r="O138" s="57">
        <v>0</v>
      </c>
      <c r="P138" s="199">
        <v>0</v>
      </c>
      <c r="Q138" s="199">
        <v>0</v>
      </c>
      <c r="R138" s="199">
        <v>0</v>
      </c>
    </row>
    <row r="139" spans="1:18" ht="15.6" x14ac:dyDescent="0.3">
      <c r="A139" s="87" t="s">
        <v>10</v>
      </c>
      <c r="B139" s="103">
        <v>44110</v>
      </c>
      <c r="C139" s="49"/>
      <c r="D139" s="173" t="s">
        <v>161</v>
      </c>
      <c r="E139" s="57">
        <v>26549.570000000007</v>
      </c>
      <c r="F139" s="57">
        <v>10293</v>
      </c>
      <c r="G139" s="57">
        <v>25760</v>
      </c>
      <c r="H139" s="57">
        <v>0</v>
      </c>
      <c r="I139" s="57">
        <v>0</v>
      </c>
      <c r="J139" s="57">
        <v>0</v>
      </c>
      <c r="K139" s="57">
        <v>0</v>
      </c>
      <c r="L139" s="57">
        <v>0</v>
      </c>
      <c r="M139" s="57">
        <v>0</v>
      </c>
      <c r="N139" s="57">
        <v>25760</v>
      </c>
      <c r="O139" s="57">
        <v>25760</v>
      </c>
      <c r="P139" s="199">
        <v>28280</v>
      </c>
      <c r="Q139" s="199">
        <v>0</v>
      </c>
      <c r="R139" s="199">
        <v>28280</v>
      </c>
    </row>
    <row r="140" spans="1:18" x14ac:dyDescent="0.25">
      <c r="C140" s="49" t="s">
        <v>252</v>
      </c>
      <c r="D140" s="174" t="s">
        <v>253</v>
      </c>
      <c r="E140" s="58">
        <v>225940.12</v>
      </c>
      <c r="F140" s="58">
        <v>214776</v>
      </c>
      <c r="G140" s="58">
        <v>273392</v>
      </c>
      <c r="H140" s="58">
        <v>0</v>
      </c>
      <c r="I140" s="58">
        <v>0</v>
      </c>
      <c r="J140" s="58">
        <v>0</v>
      </c>
      <c r="K140" s="58">
        <v>0</v>
      </c>
      <c r="L140" s="58">
        <v>0</v>
      </c>
      <c r="M140" s="58">
        <v>8847</v>
      </c>
      <c r="N140" s="58">
        <v>282239</v>
      </c>
      <c r="O140" s="58">
        <v>282239</v>
      </c>
      <c r="P140" s="198">
        <v>400990</v>
      </c>
      <c r="Q140" s="198">
        <v>-11920</v>
      </c>
      <c r="R140" s="198">
        <v>389070</v>
      </c>
    </row>
    <row r="141" spans="1:18" ht="15.6" x14ac:dyDescent="0.3">
      <c r="A141" s="87" t="s">
        <v>10</v>
      </c>
      <c r="B141" s="87" t="s">
        <v>254</v>
      </c>
      <c r="C141" s="49"/>
      <c r="D141" s="173" t="s">
        <v>156</v>
      </c>
      <c r="E141" s="57">
        <v>142003.96</v>
      </c>
      <c r="F141" s="57">
        <v>161622</v>
      </c>
      <c r="G141" s="57">
        <v>198396</v>
      </c>
      <c r="H141" s="57">
        <v>0</v>
      </c>
      <c r="I141" s="57">
        <v>0</v>
      </c>
      <c r="J141" s="57">
        <v>0</v>
      </c>
      <c r="K141" s="57">
        <v>0</v>
      </c>
      <c r="L141" s="57">
        <v>0</v>
      </c>
      <c r="M141" s="57">
        <v>0</v>
      </c>
      <c r="N141" s="57">
        <v>198396</v>
      </c>
      <c r="O141" s="57">
        <v>198396</v>
      </c>
      <c r="P141" s="199">
        <v>331000</v>
      </c>
      <c r="Q141" s="199">
        <v>-11920</v>
      </c>
      <c r="R141" s="199">
        <v>319080</v>
      </c>
    </row>
    <row r="142" spans="1:18" ht="15.6" x14ac:dyDescent="0.3">
      <c r="A142" s="87" t="s">
        <v>10</v>
      </c>
      <c r="B142" s="87" t="s">
        <v>255</v>
      </c>
      <c r="C142" s="49"/>
      <c r="D142" s="173" t="s">
        <v>158</v>
      </c>
      <c r="E142" s="57">
        <v>73760.38</v>
      </c>
      <c r="F142" s="57">
        <v>42804</v>
      </c>
      <c r="G142" s="57">
        <v>61716</v>
      </c>
      <c r="H142" s="57">
        <v>0</v>
      </c>
      <c r="I142" s="57">
        <v>0</v>
      </c>
      <c r="J142" s="57">
        <v>0</v>
      </c>
      <c r="K142" s="57">
        <v>0</v>
      </c>
      <c r="L142" s="57">
        <v>0</v>
      </c>
      <c r="M142" s="57">
        <v>8847</v>
      </c>
      <c r="N142" s="57">
        <v>70563</v>
      </c>
      <c r="O142" s="57">
        <v>70563</v>
      </c>
      <c r="P142" s="199">
        <v>56420</v>
      </c>
      <c r="Q142" s="199">
        <v>0</v>
      </c>
      <c r="R142" s="199">
        <v>56420</v>
      </c>
    </row>
    <row r="143" spans="1:18" ht="15.6" x14ac:dyDescent="0.3">
      <c r="A143" s="87" t="s">
        <v>10</v>
      </c>
      <c r="B143" s="87" t="s">
        <v>256</v>
      </c>
      <c r="C143" s="49"/>
      <c r="D143" s="173" t="s">
        <v>160</v>
      </c>
      <c r="E143" s="57">
        <v>0</v>
      </c>
      <c r="F143" s="57">
        <v>1803</v>
      </c>
      <c r="G143" s="57">
        <v>0</v>
      </c>
      <c r="H143" s="57">
        <v>0</v>
      </c>
      <c r="I143" s="57">
        <v>0</v>
      </c>
      <c r="J143" s="57">
        <v>0</v>
      </c>
      <c r="K143" s="57">
        <v>0</v>
      </c>
      <c r="L143" s="57">
        <v>0</v>
      </c>
      <c r="M143" s="57">
        <v>0</v>
      </c>
      <c r="N143" s="57">
        <v>0</v>
      </c>
      <c r="O143" s="57">
        <v>0</v>
      </c>
      <c r="P143" s="199">
        <v>0</v>
      </c>
      <c r="Q143" s="199">
        <v>0</v>
      </c>
      <c r="R143" s="199">
        <v>0</v>
      </c>
    </row>
    <row r="144" spans="1:18" ht="15.6" x14ac:dyDescent="0.3">
      <c r="A144" s="87" t="s">
        <v>10</v>
      </c>
      <c r="B144" s="103">
        <v>44500</v>
      </c>
      <c r="C144" s="49"/>
      <c r="D144" s="173" t="s">
        <v>161</v>
      </c>
      <c r="E144" s="57">
        <v>10175.779999999999</v>
      </c>
      <c r="F144" s="57">
        <v>8547</v>
      </c>
      <c r="G144" s="57">
        <v>13280</v>
      </c>
      <c r="H144" s="57">
        <v>0</v>
      </c>
      <c r="I144" s="57">
        <v>0</v>
      </c>
      <c r="J144" s="57">
        <v>0</v>
      </c>
      <c r="K144" s="57">
        <v>0</v>
      </c>
      <c r="L144" s="57">
        <v>0</v>
      </c>
      <c r="M144" s="57">
        <v>0</v>
      </c>
      <c r="N144" s="57">
        <v>13280</v>
      </c>
      <c r="O144" s="57">
        <v>13280</v>
      </c>
      <c r="P144" s="199">
        <v>13570</v>
      </c>
      <c r="Q144" s="199">
        <v>0</v>
      </c>
      <c r="R144" s="199">
        <v>13570</v>
      </c>
    </row>
    <row r="145" spans="1:18" x14ac:dyDescent="0.25">
      <c r="C145" s="49" t="s">
        <v>257</v>
      </c>
      <c r="D145" s="174" t="s">
        <v>258</v>
      </c>
      <c r="E145" s="58">
        <v>851944.22</v>
      </c>
      <c r="F145" s="58">
        <v>860980</v>
      </c>
      <c r="G145" s="58">
        <v>1236593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>
        <v>42592</v>
      </c>
      <c r="N145" s="58">
        <v>1279185</v>
      </c>
      <c r="O145" s="58">
        <v>1279185</v>
      </c>
      <c r="P145" s="198">
        <v>1114470</v>
      </c>
      <c r="Q145" s="198">
        <v>103090</v>
      </c>
      <c r="R145" s="198">
        <v>1217560</v>
      </c>
    </row>
    <row r="146" spans="1:18" ht="15.6" x14ac:dyDescent="0.3">
      <c r="A146" s="87" t="s">
        <v>10</v>
      </c>
      <c r="B146" s="87" t="s">
        <v>259</v>
      </c>
      <c r="C146" s="49"/>
      <c r="D146" s="173" t="s">
        <v>156</v>
      </c>
      <c r="E146" s="57">
        <v>716179.82</v>
      </c>
      <c r="F146" s="57">
        <v>717644</v>
      </c>
      <c r="G146" s="57">
        <v>1054414</v>
      </c>
      <c r="H146" s="57">
        <v>0</v>
      </c>
      <c r="I146" s="57">
        <v>0</v>
      </c>
      <c r="J146" s="57">
        <v>0</v>
      </c>
      <c r="K146" s="57">
        <v>0</v>
      </c>
      <c r="L146" s="57">
        <v>0</v>
      </c>
      <c r="M146" s="57">
        <v>0</v>
      </c>
      <c r="N146" s="57">
        <v>1054414</v>
      </c>
      <c r="O146" s="57">
        <v>1054414</v>
      </c>
      <c r="P146" s="199">
        <v>892710</v>
      </c>
      <c r="Q146" s="199">
        <v>103090</v>
      </c>
      <c r="R146" s="199">
        <v>995800</v>
      </c>
    </row>
    <row r="147" spans="1:18" ht="15.6" x14ac:dyDescent="0.3">
      <c r="A147" s="87" t="s">
        <v>10</v>
      </c>
      <c r="B147" s="87" t="s">
        <v>260</v>
      </c>
      <c r="C147" s="49"/>
      <c r="D147" s="173" t="s">
        <v>158</v>
      </c>
      <c r="E147" s="57">
        <v>77800.539999999994</v>
      </c>
      <c r="F147" s="57">
        <v>96508</v>
      </c>
      <c r="G147" s="57">
        <v>123326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>
        <v>42592</v>
      </c>
      <c r="N147" s="57">
        <v>165918</v>
      </c>
      <c r="O147" s="57">
        <v>165918</v>
      </c>
      <c r="P147" s="199">
        <v>180490</v>
      </c>
      <c r="Q147" s="199">
        <v>0</v>
      </c>
      <c r="R147" s="199">
        <v>180490</v>
      </c>
    </row>
    <row r="148" spans="1:18" ht="15.6" x14ac:dyDescent="0.3">
      <c r="A148" s="87" t="s">
        <v>10</v>
      </c>
      <c r="B148" s="87" t="s">
        <v>261</v>
      </c>
      <c r="C148" s="49"/>
      <c r="D148" s="173" t="s">
        <v>160</v>
      </c>
      <c r="E148" s="57">
        <v>41042.14</v>
      </c>
      <c r="F148" s="57">
        <v>33395</v>
      </c>
      <c r="G148" s="57">
        <v>25433</v>
      </c>
      <c r="H148" s="57">
        <v>0</v>
      </c>
      <c r="I148" s="57">
        <v>0</v>
      </c>
      <c r="J148" s="57">
        <v>0</v>
      </c>
      <c r="K148" s="57">
        <v>0</v>
      </c>
      <c r="L148" s="57">
        <v>0</v>
      </c>
      <c r="M148" s="57">
        <v>0</v>
      </c>
      <c r="N148" s="57">
        <v>25433</v>
      </c>
      <c r="O148" s="57">
        <v>25433</v>
      </c>
      <c r="P148" s="199">
        <v>0</v>
      </c>
      <c r="Q148" s="199">
        <v>0</v>
      </c>
      <c r="R148" s="199">
        <v>0</v>
      </c>
    </row>
    <row r="149" spans="1:18" ht="15.6" x14ac:dyDescent="0.3">
      <c r="A149" s="87" t="s">
        <v>10</v>
      </c>
      <c r="B149" s="103">
        <v>44550</v>
      </c>
      <c r="C149" s="49"/>
      <c r="D149" s="173" t="s">
        <v>161</v>
      </c>
      <c r="E149" s="57">
        <v>16921.719999999972</v>
      </c>
      <c r="F149" s="57">
        <v>13433</v>
      </c>
      <c r="G149" s="57">
        <v>33420</v>
      </c>
      <c r="H149" s="57">
        <v>0</v>
      </c>
      <c r="I149" s="57">
        <v>0</v>
      </c>
      <c r="J149" s="57">
        <v>0</v>
      </c>
      <c r="K149" s="57">
        <v>0</v>
      </c>
      <c r="L149" s="57">
        <v>0</v>
      </c>
      <c r="M149" s="57">
        <v>0</v>
      </c>
      <c r="N149" s="57">
        <v>33420</v>
      </c>
      <c r="O149" s="57">
        <v>33420</v>
      </c>
      <c r="P149" s="199">
        <v>41270</v>
      </c>
      <c r="Q149" s="199">
        <v>0</v>
      </c>
      <c r="R149" s="199">
        <v>41270</v>
      </c>
    </row>
    <row r="150" spans="1:18" x14ac:dyDescent="0.25">
      <c r="C150" s="49" t="s">
        <v>262</v>
      </c>
      <c r="D150" s="174" t="s">
        <v>263</v>
      </c>
      <c r="E150" s="58">
        <v>17816.5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198">
        <v>0</v>
      </c>
      <c r="Q150" s="198">
        <v>0</v>
      </c>
      <c r="R150" s="198">
        <v>0</v>
      </c>
    </row>
    <row r="151" spans="1:18" ht="15.6" x14ac:dyDescent="0.3">
      <c r="A151" s="87" t="s">
        <v>10</v>
      </c>
      <c r="B151" s="87" t="s">
        <v>264</v>
      </c>
      <c r="C151" s="49"/>
      <c r="D151" s="173" t="s">
        <v>156</v>
      </c>
      <c r="E151" s="57">
        <v>0</v>
      </c>
      <c r="F151" s="57">
        <v>0</v>
      </c>
      <c r="G151" s="57">
        <v>0</v>
      </c>
      <c r="H151" s="57">
        <v>0</v>
      </c>
      <c r="I151" s="57"/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199">
        <v>0</v>
      </c>
      <c r="Q151" s="199">
        <v>0</v>
      </c>
      <c r="R151" s="199">
        <v>0</v>
      </c>
    </row>
    <row r="152" spans="1:18" ht="15.6" x14ac:dyDescent="0.3">
      <c r="A152" s="87" t="s">
        <v>10</v>
      </c>
      <c r="B152" s="103">
        <v>45622</v>
      </c>
      <c r="C152" s="49"/>
      <c r="D152" s="173" t="s">
        <v>161</v>
      </c>
      <c r="E152" s="57">
        <v>17816.5</v>
      </c>
      <c r="F152" s="57">
        <v>0</v>
      </c>
      <c r="G152" s="57">
        <v>0</v>
      </c>
      <c r="H152" s="57">
        <v>0</v>
      </c>
      <c r="I152" s="57">
        <v>0</v>
      </c>
      <c r="J152" s="57">
        <v>0</v>
      </c>
      <c r="K152" s="57">
        <v>0</v>
      </c>
      <c r="L152" s="57">
        <v>0</v>
      </c>
      <c r="M152" s="57">
        <v>0</v>
      </c>
      <c r="N152" s="57">
        <v>0</v>
      </c>
      <c r="O152" s="57">
        <v>0</v>
      </c>
      <c r="P152" s="199">
        <v>0</v>
      </c>
      <c r="Q152" s="199">
        <v>0</v>
      </c>
      <c r="R152" s="199">
        <v>0</v>
      </c>
    </row>
    <row r="153" spans="1:18" x14ac:dyDescent="0.25">
      <c r="C153" s="49" t="s">
        <v>265</v>
      </c>
      <c r="D153" s="174" t="s">
        <v>266</v>
      </c>
      <c r="E153" s="58">
        <v>429258.57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198">
        <v>0</v>
      </c>
      <c r="Q153" s="198">
        <v>0</v>
      </c>
      <c r="R153" s="198">
        <v>0</v>
      </c>
    </row>
    <row r="154" spans="1:18" ht="15.6" x14ac:dyDescent="0.3">
      <c r="A154" s="87" t="s">
        <v>10</v>
      </c>
      <c r="B154" s="87" t="s">
        <v>267</v>
      </c>
      <c r="C154" s="49"/>
      <c r="D154" s="173" t="s">
        <v>156</v>
      </c>
      <c r="E154" s="57">
        <v>205568.26</v>
      </c>
      <c r="F154" s="57">
        <v>0</v>
      </c>
      <c r="G154" s="57">
        <v>0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>
        <v>0</v>
      </c>
      <c r="N154" s="57">
        <v>0</v>
      </c>
      <c r="O154" s="57">
        <v>0</v>
      </c>
      <c r="P154" s="199">
        <v>0</v>
      </c>
      <c r="Q154" s="199">
        <v>0</v>
      </c>
      <c r="R154" s="199">
        <v>0</v>
      </c>
    </row>
    <row r="155" spans="1:18" ht="15.6" x14ac:dyDescent="0.3">
      <c r="A155" s="87" t="s">
        <v>10</v>
      </c>
      <c r="B155" s="87" t="s">
        <v>268</v>
      </c>
      <c r="C155" s="49"/>
      <c r="D155" s="173" t="s">
        <v>158</v>
      </c>
      <c r="E155" s="57">
        <v>116711.61</v>
      </c>
      <c r="F155" s="57">
        <v>0</v>
      </c>
      <c r="G155" s="57">
        <v>0</v>
      </c>
      <c r="H155" s="57">
        <v>0</v>
      </c>
      <c r="I155" s="57">
        <v>0</v>
      </c>
      <c r="J155" s="57">
        <v>0</v>
      </c>
      <c r="K155" s="57">
        <v>0</v>
      </c>
      <c r="L155" s="57">
        <v>0</v>
      </c>
      <c r="M155" s="57">
        <v>0</v>
      </c>
      <c r="N155" s="57">
        <v>0</v>
      </c>
      <c r="O155" s="57">
        <v>0</v>
      </c>
      <c r="P155" s="199">
        <v>0</v>
      </c>
      <c r="Q155" s="199">
        <v>0</v>
      </c>
      <c r="R155" s="199">
        <v>0</v>
      </c>
    </row>
    <row r="156" spans="1:18" ht="15.6" x14ac:dyDescent="0.3">
      <c r="A156" s="87" t="s">
        <v>10</v>
      </c>
      <c r="B156" s="87" t="s">
        <v>269</v>
      </c>
      <c r="C156" s="49"/>
      <c r="D156" s="173" t="s">
        <v>160</v>
      </c>
      <c r="E156" s="57">
        <v>0</v>
      </c>
      <c r="F156" s="57">
        <v>0</v>
      </c>
      <c r="G156" s="57">
        <v>0</v>
      </c>
      <c r="H156" s="57">
        <v>0</v>
      </c>
      <c r="I156" s="57">
        <v>0</v>
      </c>
      <c r="J156" s="57">
        <v>0</v>
      </c>
      <c r="K156" s="57">
        <v>0</v>
      </c>
      <c r="L156" s="57">
        <v>0</v>
      </c>
      <c r="M156" s="57">
        <v>0</v>
      </c>
      <c r="N156" s="57">
        <v>0</v>
      </c>
      <c r="O156" s="57">
        <v>0</v>
      </c>
      <c r="P156" s="199">
        <v>0</v>
      </c>
      <c r="Q156" s="199">
        <v>0</v>
      </c>
      <c r="R156" s="199">
        <v>0</v>
      </c>
    </row>
    <row r="157" spans="1:18" ht="15.6" x14ac:dyDescent="0.3">
      <c r="A157" s="87" t="s">
        <v>10</v>
      </c>
      <c r="B157" s="103">
        <v>45910</v>
      </c>
      <c r="C157" s="49"/>
      <c r="D157" s="173" t="s">
        <v>161</v>
      </c>
      <c r="E157" s="57">
        <v>106978.70000000001</v>
      </c>
      <c r="F157" s="57">
        <v>0</v>
      </c>
      <c r="G157" s="57">
        <v>0</v>
      </c>
      <c r="H157" s="57">
        <v>0</v>
      </c>
      <c r="I157" s="57"/>
      <c r="J157" s="57">
        <v>0</v>
      </c>
      <c r="K157" s="57">
        <v>0</v>
      </c>
      <c r="L157" s="57">
        <v>0</v>
      </c>
      <c r="M157" s="57">
        <v>0</v>
      </c>
      <c r="N157" s="57">
        <v>0</v>
      </c>
      <c r="O157" s="57">
        <v>0</v>
      </c>
      <c r="P157" s="199">
        <v>0</v>
      </c>
      <c r="Q157" s="199">
        <v>0</v>
      </c>
      <c r="R157" s="199">
        <v>0</v>
      </c>
    </row>
    <row r="158" spans="1:18" x14ac:dyDescent="0.25">
      <c r="C158" s="49" t="s">
        <v>270</v>
      </c>
      <c r="D158" s="174" t="s">
        <v>271</v>
      </c>
      <c r="E158" s="58">
        <v>68327.05</v>
      </c>
      <c r="F158" s="58">
        <v>58621</v>
      </c>
      <c r="G158" s="58">
        <v>69784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1168</v>
      </c>
      <c r="N158" s="58">
        <v>70952</v>
      </c>
      <c r="O158" s="58">
        <v>69784</v>
      </c>
      <c r="P158" s="198">
        <v>68760</v>
      </c>
      <c r="Q158" s="198">
        <v>0</v>
      </c>
      <c r="R158" s="198">
        <v>68760</v>
      </c>
    </row>
    <row r="159" spans="1:18" ht="15.6" x14ac:dyDescent="0.3">
      <c r="A159" s="87" t="s">
        <v>10</v>
      </c>
      <c r="B159" s="87" t="s">
        <v>272</v>
      </c>
      <c r="C159" s="49"/>
      <c r="D159" s="173" t="s">
        <v>158</v>
      </c>
      <c r="E159" s="57">
        <v>29972.959999999999</v>
      </c>
      <c r="F159" s="57">
        <v>19359</v>
      </c>
      <c r="G159" s="57">
        <v>27284</v>
      </c>
      <c r="H159" s="57">
        <v>0</v>
      </c>
      <c r="I159" s="57">
        <v>0</v>
      </c>
      <c r="J159" s="57">
        <v>0</v>
      </c>
      <c r="K159" s="57">
        <v>0</v>
      </c>
      <c r="L159" s="57">
        <v>0</v>
      </c>
      <c r="M159" s="57">
        <v>1168</v>
      </c>
      <c r="N159" s="57">
        <v>28452</v>
      </c>
      <c r="O159" s="57">
        <v>27284</v>
      </c>
      <c r="P159" s="199">
        <v>18760</v>
      </c>
      <c r="Q159" s="199">
        <v>0</v>
      </c>
      <c r="R159" s="199">
        <v>18760</v>
      </c>
    </row>
    <row r="160" spans="1:18" ht="15.6" x14ac:dyDescent="0.3">
      <c r="A160" s="87" t="s">
        <v>10</v>
      </c>
      <c r="B160" s="87" t="s">
        <v>270</v>
      </c>
      <c r="C160" s="49"/>
      <c r="D160" s="173" t="s">
        <v>161</v>
      </c>
      <c r="E160" s="57">
        <v>38354.090000000004</v>
      </c>
      <c r="F160" s="57">
        <v>39262</v>
      </c>
      <c r="G160" s="57">
        <v>42500</v>
      </c>
      <c r="H160" s="57">
        <v>0</v>
      </c>
      <c r="I160" s="57">
        <v>0</v>
      </c>
      <c r="J160" s="57">
        <v>0</v>
      </c>
      <c r="K160" s="57">
        <v>0</v>
      </c>
      <c r="L160" s="57">
        <v>0</v>
      </c>
      <c r="M160" s="57">
        <v>0</v>
      </c>
      <c r="N160" s="57">
        <v>42500</v>
      </c>
      <c r="O160" s="57">
        <v>42500</v>
      </c>
      <c r="P160" s="199">
        <v>50000</v>
      </c>
      <c r="Q160" s="199">
        <v>0</v>
      </c>
      <c r="R160" s="199">
        <v>50000</v>
      </c>
    </row>
    <row r="161" spans="1:18" x14ac:dyDescent="0.25">
      <c r="A161" s="87" t="s">
        <v>10</v>
      </c>
      <c r="B161" s="87" t="s">
        <v>273</v>
      </c>
      <c r="C161" s="49" t="s">
        <v>274</v>
      </c>
      <c r="D161" s="36" t="s">
        <v>275</v>
      </c>
      <c r="E161" s="58">
        <v>454391.2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198">
        <v>0</v>
      </c>
      <c r="Q161" s="198">
        <v>0</v>
      </c>
      <c r="R161" s="198">
        <v>0</v>
      </c>
    </row>
    <row r="162" spans="1:18" x14ac:dyDescent="0.25">
      <c r="A162" s="87" t="s">
        <v>10</v>
      </c>
      <c r="B162" s="87" t="s">
        <v>276</v>
      </c>
      <c r="C162" s="49" t="s">
        <v>274</v>
      </c>
      <c r="D162" s="36" t="s">
        <v>277</v>
      </c>
      <c r="E162" s="58">
        <v>107</v>
      </c>
      <c r="F162" s="58">
        <v>82</v>
      </c>
      <c r="G162" s="58">
        <v>500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500</v>
      </c>
      <c r="O162" s="58">
        <v>500</v>
      </c>
      <c r="P162" s="198">
        <v>500</v>
      </c>
      <c r="Q162" s="198">
        <v>0</v>
      </c>
      <c r="R162" s="198">
        <v>500</v>
      </c>
    </row>
    <row r="163" spans="1:18" x14ac:dyDescent="0.25">
      <c r="A163" s="87" t="s">
        <v>10</v>
      </c>
      <c r="B163" s="87" t="s">
        <v>278</v>
      </c>
      <c r="C163" s="49" t="s">
        <v>274</v>
      </c>
      <c r="D163" s="36" t="s">
        <v>279</v>
      </c>
      <c r="E163" s="58">
        <v>2213790.66</v>
      </c>
      <c r="F163" s="58">
        <v>2870224</v>
      </c>
      <c r="G163" s="58">
        <v>2901894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  <c r="N163" s="58">
        <v>2901894</v>
      </c>
      <c r="O163" s="58">
        <v>2901894</v>
      </c>
      <c r="P163" s="198">
        <v>3013360</v>
      </c>
      <c r="Q163" s="198">
        <v>-3013360</v>
      </c>
      <c r="R163" s="198">
        <v>0</v>
      </c>
    </row>
    <row r="164" spans="1:18" x14ac:dyDescent="0.25">
      <c r="A164" s="87" t="s">
        <v>10</v>
      </c>
      <c r="B164" s="87" t="s">
        <v>280</v>
      </c>
      <c r="C164" s="49" t="s">
        <v>274</v>
      </c>
      <c r="D164" s="36" t="s">
        <v>281</v>
      </c>
      <c r="E164" s="58">
        <v>250030</v>
      </c>
      <c r="F164" s="58">
        <v>330679</v>
      </c>
      <c r="G164" s="58">
        <v>265030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265030</v>
      </c>
      <c r="O164" s="58">
        <v>265030</v>
      </c>
      <c r="P164" s="198">
        <v>854530</v>
      </c>
      <c r="Q164" s="198">
        <v>0</v>
      </c>
      <c r="R164" s="198">
        <v>854530</v>
      </c>
    </row>
    <row r="165" spans="1:18" x14ac:dyDescent="0.25">
      <c r="A165" s="87" t="s">
        <v>10</v>
      </c>
      <c r="B165" s="87" t="s">
        <v>282</v>
      </c>
      <c r="C165" s="49" t="s">
        <v>274</v>
      </c>
      <c r="D165" s="36" t="s">
        <v>283</v>
      </c>
      <c r="E165" s="58">
        <v>340328.88</v>
      </c>
      <c r="F165" s="58">
        <v>84051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198">
        <v>99030</v>
      </c>
      <c r="Q165" s="198">
        <v>0</v>
      </c>
      <c r="R165" s="198">
        <v>99030</v>
      </c>
    </row>
    <row r="166" spans="1:18" x14ac:dyDescent="0.25">
      <c r="A166" s="87" t="s">
        <v>10</v>
      </c>
      <c r="B166" s="87" t="s">
        <v>284</v>
      </c>
      <c r="C166" s="49" t="s">
        <v>274</v>
      </c>
      <c r="D166" s="36" t="s">
        <v>285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198">
        <v>2839020</v>
      </c>
      <c r="Q166" s="198">
        <v>-2839020</v>
      </c>
      <c r="R166" s="198">
        <v>0</v>
      </c>
    </row>
    <row r="167" spans="1:18" x14ac:dyDescent="0.25">
      <c r="A167" s="87" t="s">
        <v>10</v>
      </c>
      <c r="B167" s="87" t="s">
        <v>286</v>
      </c>
      <c r="C167" s="49" t="s">
        <v>274</v>
      </c>
      <c r="D167" s="33" t="s">
        <v>287</v>
      </c>
      <c r="E167" s="58">
        <v>6311.76</v>
      </c>
      <c r="F167" s="58">
        <v>147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198">
        <v>0</v>
      </c>
      <c r="Q167" s="198">
        <v>0</v>
      </c>
      <c r="R167" s="198">
        <v>0</v>
      </c>
    </row>
    <row r="168" spans="1:18" x14ac:dyDescent="0.25">
      <c r="A168" s="87" t="s">
        <v>10</v>
      </c>
      <c r="B168" s="87" t="s">
        <v>288</v>
      </c>
      <c r="C168" s="49" t="s">
        <v>274</v>
      </c>
      <c r="D168" s="33" t="s">
        <v>289</v>
      </c>
      <c r="E168" s="58">
        <v>0</v>
      </c>
      <c r="F168" s="58">
        <v>18693996</v>
      </c>
      <c r="G168" s="58">
        <v>1000000</v>
      </c>
      <c r="H168" s="58">
        <v>0</v>
      </c>
      <c r="I168" s="58">
        <v>0</v>
      </c>
      <c r="J168" s="58">
        <v>-1000000</v>
      </c>
      <c r="K168" s="58">
        <v>0</v>
      </c>
      <c r="L168" s="58">
        <v>0</v>
      </c>
      <c r="M168" s="58">
        <v>7579000</v>
      </c>
      <c r="N168" s="58">
        <v>7579000</v>
      </c>
      <c r="O168" s="58">
        <v>1000000</v>
      </c>
      <c r="P168" s="198">
        <v>0</v>
      </c>
      <c r="Q168" s="198">
        <v>0</v>
      </c>
      <c r="R168" s="198">
        <v>0</v>
      </c>
    </row>
    <row r="169" spans="1:18" x14ac:dyDescent="0.25">
      <c r="A169" s="87" t="s">
        <v>10</v>
      </c>
      <c r="B169" s="87" t="s">
        <v>290</v>
      </c>
      <c r="C169" s="49" t="s">
        <v>274</v>
      </c>
      <c r="D169" s="33" t="s">
        <v>291</v>
      </c>
      <c r="E169" s="58">
        <v>0</v>
      </c>
      <c r="F169" s="58">
        <v>2617819</v>
      </c>
      <c r="G169" s="58">
        <v>571623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21650</v>
      </c>
      <c r="N169" s="58">
        <v>593273</v>
      </c>
      <c r="O169" s="58">
        <v>571623</v>
      </c>
      <c r="P169" s="198">
        <v>726050</v>
      </c>
      <c r="Q169" s="198">
        <v>0</v>
      </c>
      <c r="R169" s="276">
        <v>726050</v>
      </c>
    </row>
    <row r="170" spans="1:18" x14ac:dyDescent="0.25">
      <c r="A170" s="87" t="s">
        <v>10</v>
      </c>
      <c r="B170" s="87" t="s">
        <v>292</v>
      </c>
      <c r="C170" s="49" t="s">
        <v>292</v>
      </c>
      <c r="D170" s="36" t="s">
        <v>293</v>
      </c>
      <c r="E170" s="58">
        <v>0</v>
      </c>
      <c r="F170" s="58">
        <v>0</v>
      </c>
      <c r="G170" s="58">
        <v>3564382</v>
      </c>
      <c r="H170" s="58">
        <v>400000</v>
      </c>
      <c r="I170" s="58">
        <v>-220300</v>
      </c>
      <c r="J170" s="58">
        <v>-318344</v>
      </c>
      <c r="K170" s="58">
        <v>0</v>
      </c>
      <c r="L170" s="58">
        <v>0</v>
      </c>
      <c r="M170" s="58">
        <v>0</v>
      </c>
      <c r="N170" s="58">
        <v>3425738</v>
      </c>
      <c r="O170" s="58">
        <v>3564382</v>
      </c>
      <c r="P170" s="198">
        <v>2135550</v>
      </c>
      <c r="Q170" s="198">
        <v>3947220</v>
      </c>
      <c r="R170" s="198">
        <v>6082770</v>
      </c>
    </row>
    <row r="171" spans="1:18" ht="15.6" thickBot="1" x14ac:dyDescent="0.3">
      <c r="A171" s="87" t="s">
        <v>10</v>
      </c>
      <c r="B171" s="87" t="s">
        <v>294</v>
      </c>
      <c r="C171" s="29" t="s">
        <v>292</v>
      </c>
      <c r="D171" s="36" t="s">
        <v>295</v>
      </c>
      <c r="E171" s="59">
        <v>0</v>
      </c>
      <c r="F171" s="59">
        <v>0</v>
      </c>
      <c r="G171" s="59">
        <v>1767572</v>
      </c>
      <c r="H171" s="59">
        <v>0</v>
      </c>
      <c r="I171" s="59">
        <v>0</v>
      </c>
      <c r="J171" s="59">
        <v>-829287</v>
      </c>
      <c r="K171" s="59">
        <v>0</v>
      </c>
      <c r="L171" s="59">
        <v>0</v>
      </c>
      <c r="M171" s="58">
        <v>-21650</v>
      </c>
      <c r="N171" s="59">
        <v>916635</v>
      </c>
      <c r="O171" s="59">
        <v>1767572</v>
      </c>
      <c r="P171" s="198">
        <v>1217300</v>
      </c>
      <c r="Q171" s="198">
        <v>5097630</v>
      </c>
      <c r="R171" s="198">
        <v>6314930</v>
      </c>
    </row>
    <row r="172" spans="1:18" ht="16.8" thickTop="1" thickBot="1" x14ac:dyDescent="0.35">
      <c r="A172" s="87" t="s">
        <v>10</v>
      </c>
      <c r="C172" s="28"/>
      <c r="D172" s="40" t="s">
        <v>296</v>
      </c>
      <c r="E172" s="60">
        <v>86993152.810000017</v>
      </c>
      <c r="F172" s="60">
        <v>109345190</v>
      </c>
      <c r="G172" s="60">
        <v>100485183</v>
      </c>
      <c r="H172" s="60">
        <v>500000</v>
      </c>
      <c r="I172" s="60">
        <v>0</v>
      </c>
      <c r="J172" s="60">
        <v>-2028052</v>
      </c>
      <c r="K172" s="60">
        <v>0</v>
      </c>
      <c r="L172" s="60">
        <v>0</v>
      </c>
      <c r="M172" s="60">
        <v>7579000</v>
      </c>
      <c r="N172" s="60">
        <v>106536131</v>
      </c>
      <c r="O172" s="60">
        <v>100923894</v>
      </c>
      <c r="P172" s="200">
        <v>114438100</v>
      </c>
      <c r="Q172" s="200">
        <v>-2000000</v>
      </c>
      <c r="R172" s="200">
        <v>112438100</v>
      </c>
    </row>
    <row r="173" spans="1:18" ht="15.6" thickTop="1" x14ac:dyDescent="0.25">
      <c r="C173" s="28"/>
      <c r="D173" s="43"/>
      <c r="E173" s="32"/>
      <c r="M173" s="89"/>
      <c r="N173" s="89"/>
      <c r="P173" s="190"/>
      <c r="Q173" s="246"/>
      <c r="R173" s="246"/>
    </row>
    <row r="174" spans="1:18" ht="15.6" hidden="1" outlineLevel="1" x14ac:dyDescent="0.3">
      <c r="C174" s="28"/>
      <c r="D174" s="43"/>
      <c r="E174" s="44" t="s">
        <v>12030</v>
      </c>
      <c r="F174" s="44"/>
      <c r="G174" s="44" t="s">
        <v>12030</v>
      </c>
      <c r="H174" s="44" t="s">
        <v>12030</v>
      </c>
      <c r="I174" s="44" t="s">
        <v>12030</v>
      </c>
      <c r="J174" s="44" t="s">
        <v>12030</v>
      </c>
      <c r="K174" s="44" t="s">
        <v>12030</v>
      </c>
      <c r="L174" s="44" t="s">
        <v>12030</v>
      </c>
      <c r="M174" s="44" t="s">
        <v>12030</v>
      </c>
      <c r="N174" s="44" t="s">
        <v>12030</v>
      </c>
      <c r="O174" s="44">
        <v>-9151637</v>
      </c>
      <c r="P174" s="201"/>
      <c r="Q174" s="247"/>
      <c r="R174" s="247"/>
    </row>
    <row r="175" spans="1:18" ht="15.6" hidden="1" outlineLevel="1" x14ac:dyDescent="0.3">
      <c r="C175" s="28"/>
      <c r="D175" s="43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202"/>
      <c r="Q175" s="248"/>
      <c r="R175" s="248"/>
    </row>
    <row r="176" spans="1:18" ht="15.6" hidden="1" outlineLevel="1" x14ac:dyDescent="0.3">
      <c r="C176" s="48" t="s">
        <v>297</v>
      </c>
      <c r="D176" s="43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201"/>
      <c r="Q176" s="247"/>
      <c r="R176" s="247"/>
    </row>
    <row r="177" spans="3:18" ht="15.6" hidden="1" outlineLevel="1" x14ac:dyDescent="0.3">
      <c r="C177" s="48" t="s">
        <v>298</v>
      </c>
      <c r="D177" s="43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201"/>
      <c r="Q177" s="247"/>
      <c r="R177" s="247"/>
    </row>
    <row r="178" spans="3:18" ht="15.6" hidden="1" outlineLevel="1" x14ac:dyDescent="0.3">
      <c r="C178" s="28"/>
      <c r="D178" s="7"/>
      <c r="Q178" s="219"/>
      <c r="R178" s="219"/>
    </row>
    <row r="179" spans="3:18" ht="19.8" hidden="1" outlineLevel="1" thickTop="1" thickBot="1" x14ac:dyDescent="0.5">
      <c r="C179" s="28"/>
      <c r="D179" s="15" t="s">
        <v>299</v>
      </c>
      <c r="E179" s="84" t="s">
        <v>300</v>
      </c>
      <c r="F179" s="85"/>
      <c r="G179" s="85"/>
      <c r="H179" s="85"/>
      <c r="I179" s="78"/>
      <c r="J179" s="85"/>
      <c r="K179" s="85"/>
      <c r="L179" s="85"/>
      <c r="M179" s="85"/>
      <c r="O179" s="85"/>
      <c r="P179" s="203"/>
      <c r="Q179" s="249"/>
      <c r="R179" s="249"/>
    </row>
    <row r="180" spans="3:18" hidden="1" outlineLevel="1" x14ac:dyDescent="0.25">
      <c r="C180" s="28"/>
      <c r="D180" s="4" t="s">
        <v>79</v>
      </c>
      <c r="Q180" s="219"/>
      <c r="R180" s="219"/>
    </row>
    <row r="181" spans="3:18" hidden="1" outlineLevel="1" x14ac:dyDescent="0.25">
      <c r="C181" s="28" t="s">
        <v>301</v>
      </c>
      <c r="D181" s="34" t="s">
        <v>302</v>
      </c>
      <c r="E181" s="61">
        <v>6034395.9699999997</v>
      </c>
      <c r="F181" s="61">
        <v>9302208</v>
      </c>
      <c r="G181" s="61">
        <v>0</v>
      </c>
      <c r="H181" s="61">
        <v>0</v>
      </c>
      <c r="I181" s="61">
        <v>0</v>
      </c>
      <c r="J181" s="61">
        <v>0</v>
      </c>
      <c r="K181" s="61">
        <v>0</v>
      </c>
      <c r="L181" s="61">
        <v>0</v>
      </c>
      <c r="M181" s="61">
        <v>0</v>
      </c>
      <c r="N181" s="61">
        <v>0</v>
      </c>
      <c r="O181" s="61">
        <v>0</v>
      </c>
      <c r="P181" s="198">
        <v>0</v>
      </c>
      <c r="Q181" s="198"/>
      <c r="R181" s="198"/>
    </row>
    <row r="182" spans="3:18" hidden="1" outlineLevel="1" x14ac:dyDescent="0.25">
      <c r="C182" s="28" t="s">
        <v>303</v>
      </c>
      <c r="D182" s="34" t="s">
        <v>304</v>
      </c>
      <c r="E182" s="62">
        <v>2984529.46</v>
      </c>
      <c r="F182" s="62">
        <v>3166779</v>
      </c>
      <c r="G182" s="62">
        <v>0</v>
      </c>
      <c r="H182" s="62">
        <v>0</v>
      </c>
      <c r="I182" s="62">
        <v>0</v>
      </c>
      <c r="J182" s="62">
        <v>0</v>
      </c>
      <c r="K182" s="62">
        <v>0</v>
      </c>
      <c r="L182" s="62">
        <v>0</v>
      </c>
      <c r="M182" s="62">
        <v>0</v>
      </c>
      <c r="N182" s="62">
        <v>0</v>
      </c>
      <c r="O182" s="62">
        <v>0</v>
      </c>
      <c r="P182" s="198">
        <v>0</v>
      </c>
      <c r="Q182" s="198"/>
      <c r="R182" s="198"/>
    </row>
    <row r="183" spans="3:18" hidden="1" outlineLevel="1" x14ac:dyDescent="0.25">
      <c r="C183" s="28" t="s">
        <v>139</v>
      </c>
      <c r="D183" s="34" t="s">
        <v>140</v>
      </c>
      <c r="E183" s="62">
        <v>18862.650000000001</v>
      </c>
      <c r="F183" s="62">
        <v>0</v>
      </c>
      <c r="G183" s="62">
        <v>0</v>
      </c>
      <c r="H183" s="62">
        <v>0</v>
      </c>
      <c r="I183" s="62">
        <v>0</v>
      </c>
      <c r="J183" s="62">
        <v>0</v>
      </c>
      <c r="K183" s="62">
        <v>0</v>
      </c>
      <c r="L183" s="62">
        <v>0</v>
      </c>
      <c r="M183" s="62">
        <v>0</v>
      </c>
      <c r="N183" s="62">
        <v>0</v>
      </c>
      <c r="O183" s="62">
        <v>0</v>
      </c>
      <c r="P183" s="198">
        <v>0</v>
      </c>
      <c r="Q183" s="198"/>
      <c r="R183" s="198"/>
    </row>
    <row r="184" spans="3:18" hidden="1" outlineLevel="1" x14ac:dyDescent="0.25">
      <c r="C184" s="29" t="s">
        <v>142</v>
      </c>
      <c r="D184" s="34" t="s">
        <v>305</v>
      </c>
      <c r="E184" s="62">
        <v>454391.2</v>
      </c>
      <c r="F184" s="62">
        <v>500060</v>
      </c>
      <c r="G184" s="62">
        <v>0</v>
      </c>
      <c r="H184" s="62">
        <v>0</v>
      </c>
      <c r="I184" s="62">
        <v>0</v>
      </c>
      <c r="J184" s="62">
        <v>0</v>
      </c>
      <c r="K184" s="62">
        <v>0</v>
      </c>
      <c r="L184" s="62">
        <v>0</v>
      </c>
      <c r="M184" s="62">
        <v>0</v>
      </c>
      <c r="N184" s="62">
        <v>0</v>
      </c>
      <c r="O184" s="62">
        <v>0</v>
      </c>
      <c r="P184" s="198">
        <v>0</v>
      </c>
      <c r="Q184" s="198"/>
      <c r="R184" s="198"/>
    </row>
    <row r="185" spans="3:18" hidden="1" outlineLevel="1" x14ac:dyDescent="0.25">
      <c r="C185" s="29" t="s">
        <v>306</v>
      </c>
      <c r="D185" s="36" t="s">
        <v>307</v>
      </c>
      <c r="E185" s="62">
        <v>16709.490000000002</v>
      </c>
      <c r="F185" s="62">
        <v>500</v>
      </c>
      <c r="G185" s="62">
        <v>0</v>
      </c>
      <c r="H185" s="62">
        <v>0</v>
      </c>
      <c r="I185" s="62">
        <v>0</v>
      </c>
      <c r="J185" s="62">
        <v>0</v>
      </c>
      <c r="K185" s="62">
        <v>0</v>
      </c>
      <c r="L185" s="62">
        <v>0</v>
      </c>
      <c r="M185" s="62">
        <v>0</v>
      </c>
      <c r="N185" s="62">
        <v>0</v>
      </c>
      <c r="O185" s="62">
        <v>0</v>
      </c>
      <c r="P185" s="198">
        <v>0</v>
      </c>
      <c r="Q185" s="198"/>
      <c r="R185" s="198"/>
    </row>
    <row r="186" spans="3:18" hidden="1" outlineLevel="1" x14ac:dyDescent="0.25">
      <c r="C186" s="29" t="s">
        <v>148</v>
      </c>
      <c r="D186" s="33" t="s">
        <v>308</v>
      </c>
      <c r="E186" s="62">
        <v>0</v>
      </c>
      <c r="F186" s="62">
        <v>0</v>
      </c>
      <c r="G186" s="62">
        <v>0</v>
      </c>
      <c r="H186" s="62">
        <v>0</v>
      </c>
      <c r="I186" s="62">
        <v>0</v>
      </c>
      <c r="J186" s="62">
        <v>0</v>
      </c>
      <c r="K186" s="62">
        <v>0</v>
      </c>
      <c r="L186" s="62">
        <v>0</v>
      </c>
      <c r="M186" s="62">
        <v>0</v>
      </c>
      <c r="N186" s="62">
        <v>0</v>
      </c>
      <c r="O186" s="62">
        <v>0</v>
      </c>
      <c r="P186" s="198">
        <v>0</v>
      </c>
      <c r="Q186" s="198"/>
      <c r="R186" s="198"/>
    </row>
    <row r="187" spans="3:18" ht="16.8" hidden="1" outlineLevel="1" thickTop="1" thickBot="1" x14ac:dyDescent="0.35">
      <c r="C187" s="28"/>
      <c r="D187" s="8" t="s">
        <v>150</v>
      </c>
      <c r="E187" s="63">
        <v>9508888.7699999996</v>
      </c>
      <c r="F187" s="63">
        <v>12969547</v>
      </c>
      <c r="G187" s="63">
        <v>0</v>
      </c>
      <c r="H187" s="63">
        <v>0</v>
      </c>
      <c r="I187" s="63">
        <v>0</v>
      </c>
      <c r="J187" s="63">
        <v>0</v>
      </c>
      <c r="K187" s="63">
        <v>0</v>
      </c>
      <c r="L187" s="63">
        <v>0</v>
      </c>
      <c r="M187" s="63">
        <v>0</v>
      </c>
      <c r="N187" s="63">
        <v>0</v>
      </c>
      <c r="O187" s="63">
        <v>0</v>
      </c>
      <c r="P187" s="204">
        <v>0</v>
      </c>
      <c r="Q187" s="204"/>
      <c r="R187" s="204"/>
    </row>
    <row r="188" spans="3:18" hidden="1" outlineLevel="1" x14ac:dyDescent="0.25">
      <c r="C188" s="28"/>
      <c r="D188" s="4"/>
      <c r="Q188" s="219"/>
      <c r="R188" s="219"/>
    </row>
    <row r="189" spans="3:18" hidden="1" outlineLevel="1" x14ac:dyDescent="0.25">
      <c r="C189" s="28"/>
      <c r="D189" s="4" t="s">
        <v>152</v>
      </c>
      <c r="E189" s="30"/>
      <c r="Q189" s="219"/>
      <c r="R189" s="219"/>
    </row>
    <row r="190" spans="3:18" hidden="1" outlineLevel="1" x14ac:dyDescent="0.25">
      <c r="C190" s="29" t="s">
        <v>309</v>
      </c>
      <c r="D190" s="33" t="s">
        <v>310</v>
      </c>
      <c r="E190" s="61">
        <v>5904291.2300000004</v>
      </c>
      <c r="F190" s="61">
        <v>3193056</v>
      </c>
      <c r="G190" s="61">
        <v>0</v>
      </c>
      <c r="H190" s="61">
        <v>0</v>
      </c>
      <c r="I190" s="61">
        <v>0</v>
      </c>
      <c r="J190" s="61">
        <v>0</v>
      </c>
      <c r="K190" s="61">
        <v>0</v>
      </c>
      <c r="L190" s="61">
        <v>0</v>
      </c>
      <c r="M190" s="61">
        <v>0</v>
      </c>
      <c r="N190" s="61">
        <v>0</v>
      </c>
      <c r="O190" s="61">
        <v>0</v>
      </c>
      <c r="P190" s="198">
        <v>0</v>
      </c>
      <c r="Q190" s="198"/>
      <c r="R190" s="198"/>
    </row>
    <row r="191" spans="3:18" hidden="1" outlineLevel="1" x14ac:dyDescent="0.25">
      <c r="C191" s="29" t="s">
        <v>311</v>
      </c>
      <c r="D191" s="34" t="s">
        <v>312</v>
      </c>
      <c r="E191" s="62">
        <v>3463648.25</v>
      </c>
      <c r="F191" s="62">
        <v>3435855</v>
      </c>
      <c r="G191" s="62">
        <v>0</v>
      </c>
      <c r="H191" s="62">
        <v>0</v>
      </c>
      <c r="I191" s="62">
        <v>0</v>
      </c>
      <c r="J191" s="62">
        <v>0</v>
      </c>
      <c r="K191" s="62">
        <v>0</v>
      </c>
      <c r="L191" s="62">
        <v>0</v>
      </c>
      <c r="M191" s="62">
        <v>0</v>
      </c>
      <c r="N191" s="62">
        <v>0</v>
      </c>
      <c r="O191" s="62">
        <v>0</v>
      </c>
      <c r="P191" s="198">
        <v>0</v>
      </c>
      <c r="Q191" s="198"/>
      <c r="R191" s="198"/>
    </row>
    <row r="192" spans="3:18" hidden="1" outlineLevel="1" x14ac:dyDescent="0.25">
      <c r="C192" s="29" t="s">
        <v>313</v>
      </c>
      <c r="D192" s="33" t="s">
        <v>314</v>
      </c>
      <c r="E192" s="62">
        <v>0</v>
      </c>
      <c r="F192" s="62">
        <v>0</v>
      </c>
      <c r="G192" s="62">
        <v>0</v>
      </c>
      <c r="H192" s="62">
        <v>0</v>
      </c>
      <c r="I192" s="62">
        <v>0</v>
      </c>
      <c r="J192" s="62">
        <v>0</v>
      </c>
      <c r="K192" s="62">
        <v>0</v>
      </c>
      <c r="L192" s="62">
        <v>0</v>
      </c>
      <c r="M192" s="62">
        <v>0</v>
      </c>
      <c r="N192" s="62">
        <v>0</v>
      </c>
      <c r="O192" s="62">
        <v>0</v>
      </c>
      <c r="P192" s="198">
        <v>0</v>
      </c>
      <c r="Q192" s="198"/>
      <c r="R192" s="198"/>
    </row>
    <row r="193" spans="1:18" hidden="1" outlineLevel="1" x14ac:dyDescent="0.25">
      <c r="C193" s="28" t="s">
        <v>315</v>
      </c>
      <c r="D193" s="33" t="s">
        <v>295</v>
      </c>
      <c r="E193" s="62">
        <v>140949.28999999911</v>
      </c>
      <c r="F193" s="62">
        <v>6340636</v>
      </c>
      <c r="G193" s="62">
        <v>0</v>
      </c>
      <c r="H193" s="62">
        <v>0</v>
      </c>
      <c r="I193" s="62">
        <v>0</v>
      </c>
      <c r="J193" s="62">
        <v>0</v>
      </c>
      <c r="K193" s="62">
        <v>0</v>
      </c>
      <c r="L193" s="62">
        <v>0</v>
      </c>
      <c r="M193" s="62">
        <v>0</v>
      </c>
      <c r="N193" s="62">
        <v>0</v>
      </c>
      <c r="O193" s="62">
        <v>0</v>
      </c>
      <c r="P193" s="198">
        <v>0</v>
      </c>
      <c r="Q193" s="198"/>
      <c r="R193" s="198"/>
    </row>
    <row r="194" spans="1:18" ht="16.8" hidden="1" outlineLevel="1" thickTop="1" thickBot="1" x14ac:dyDescent="0.35">
      <c r="C194" s="28"/>
      <c r="D194" s="8" t="s">
        <v>296</v>
      </c>
      <c r="E194" s="63">
        <v>9508888.7699999996</v>
      </c>
      <c r="F194" s="63">
        <v>12969547</v>
      </c>
      <c r="G194" s="63">
        <v>0</v>
      </c>
      <c r="H194" s="63">
        <v>0</v>
      </c>
      <c r="I194" s="63">
        <v>0</v>
      </c>
      <c r="J194" s="63">
        <v>0</v>
      </c>
      <c r="K194" s="63">
        <v>0</v>
      </c>
      <c r="L194" s="63">
        <v>0</v>
      </c>
      <c r="M194" s="63">
        <v>0</v>
      </c>
      <c r="N194" s="63">
        <v>0</v>
      </c>
      <c r="O194" s="63">
        <v>0</v>
      </c>
      <c r="P194" s="204">
        <v>0</v>
      </c>
      <c r="Q194" s="204"/>
      <c r="R194" s="204"/>
    </row>
    <row r="195" spans="1:18" ht="15.6" hidden="1" outlineLevel="1" x14ac:dyDescent="0.3">
      <c r="C195" s="28"/>
      <c r="D195" s="7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205"/>
      <c r="Q195" s="250"/>
      <c r="R195" s="250"/>
    </row>
    <row r="196" spans="1:18" ht="15.6" hidden="1" outlineLevel="1" x14ac:dyDescent="0.3">
      <c r="C196" s="48" t="s">
        <v>316</v>
      </c>
      <c r="D196" s="7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205"/>
      <c r="Q196" s="250"/>
      <c r="R196" s="250"/>
    </row>
    <row r="197" spans="1:18" ht="15.6" hidden="1" outlineLevel="1" x14ac:dyDescent="0.3">
      <c r="C197" s="48" t="s">
        <v>317</v>
      </c>
      <c r="D197" s="7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205"/>
      <c r="Q197" s="250"/>
      <c r="R197" s="250"/>
    </row>
    <row r="198" spans="1:18" ht="16.2" collapsed="1" thickBot="1" x14ac:dyDescent="0.35">
      <c r="C198" s="28"/>
      <c r="D198" s="7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250"/>
      <c r="Q198" s="250"/>
      <c r="R198" s="250"/>
    </row>
    <row r="199" spans="1:18" ht="19.8" thickTop="1" thickBot="1" x14ac:dyDescent="0.5">
      <c r="C199" s="28"/>
      <c r="D199" s="11" t="s">
        <v>318</v>
      </c>
      <c r="Q199" s="219"/>
      <c r="R199" s="258"/>
    </row>
    <row r="200" spans="1:18" ht="15.6" thickTop="1" x14ac:dyDescent="0.25">
      <c r="C200" s="28"/>
      <c r="D200" s="4" t="s">
        <v>79</v>
      </c>
      <c r="Q200" s="219"/>
      <c r="R200" s="219"/>
    </row>
    <row r="201" spans="1:18" x14ac:dyDescent="0.25">
      <c r="A201" s="87" t="s">
        <v>11</v>
      </c>
      <c r="B201" s="87" t="s">
        <v>301</v>
      </c>
      <c r="C201" s="28" t="s">
        <v>301</v>
      </c>
      <c r="D201" s="34" t="s">
        <v>302</v>
      </c>
      <c r="E201" s="61">
        <v>10750854.869999999</v>
      </c>
      <c r="F201" s="61">
        <v>13240022</v>
      </c>
      <c r="G201" s="61">
        <v>17986298</v>
      </c>
      <c r="H201" s="61">
        <v>10000000</v>
      </c>
      <c r="I201" s="61">
        <v>0</v>
      </c>
      <c r="J201" s="61">
        <v>0</v>
      </c>
      <c r="K201" s="61">
        <v>0</v>
      </c>
      <c r="L201" s="61">
        <v>0</v>
      </c>
      <c r="M201" s="61">
        <v>0</v>
      </c>
      <c r="N201" s="61">
        <v>27986298</v>
      </c>
      <c r="O201" s="61">
        <v>17986298</v>
      </c>
      <c r="P201" s="198">
        <v>24835820</v>
      </c>
      <c r="Q201" s="198">
        <v>0</v>
      </c>
      <c r="R201" s="198">
        <v>24835820</v>
      </c>
    </row>
    <row r="202" spans="1:18" x14ac:dyDescent="0.25">
      <c r="A202" s="87" t="s">
        <v>11</v>
      </c>
      <c r="B202" s="87" t="s">
        <v>303</v>
      </c>
      <c r="C202" s="28" t="s">
        <v>303</v>
      </c>
      <c r="D202" s="34" t="s">
        <v>304</v>
      </c>
      <c r="E202" s="62">
        <v>12137475.529999999</v>
      </c>
      <c r="F202" s="62">
        <v>10176423</v>
      </c>
      <c r="G202" s="62">
        <v>11935547</v>
      </c>
      <c r="H202" s="62">
        <v>0</v>
      </c>
      <c r="I202" s="62">
        <v>0</v>
      </c>
      <c r="J202" s="62">
        <v>0</v>
      </c>
      <c r="K202" s="62">
        <v>0</v>
      </c>
      <c r="L202" s="62">
        <v>0</v>
      </c>
      <c r="M202" s="62">
        <v>0</v>
      </c>
      <c r="N202" s="62">
        <v>11935547</v>
      </c>
      <c r="O202" s="62">
        <v>11935547</v>
      </c>
      <c r="P202" s="198">
        <v>12735470</v>
      </c>
      <c r="Q202" s="198">
        <v>0</v>
      </c>
      <c r="R202" s="198">
        <v>12735470</v>
      </c>
    </row>
    <row r="203" spans="1:18" x14ac:dyDescent="0.25">
      <c r="A203" s="87" t="s">
        <v>11</v>
      </c>
      <c r="B203" s="87" t="s">
        <v>139</v>
      </c>
      <c r="C203" s="28" t="s">
        <v>139</v>
      </c>
      <c r="D203" s="34" t="s">
        <v>140</v>
      </c>
      <c r="E203" s="62">
        <v>2687324.91</v>
      </c>
      <c r="F203" s="62">
        <v>933380</v>
      </c>
      <c r="G203" s="62">
        <v>169769</v>
      </c>
      <c r="H203" s="62">
        <v>0</v>
      </c>
      <c r="I203" s="62">
        <v>0</v>
      </c>
      <c r="J203" s="62">
        <v>0</v>
      </c>
      <c r="K203" s="62">
        <v>0</v>
      </c>
      <c r="L203" s="62">
        <v>0</v>
      </c>
      <c r="M203" s="62">
        <v>0</v>
      </c>
      <c r="N203" s="62">
        <v>169769</v>
      </c>
      <c r="O203" s="62">
        <v>169769</v>
      </c>
      <c r="P203" s="198">
        <v>4900</v>
      </c>
      <c r="Q203" s="198">
        <v>0</v>
      </c>
      <c r="R203" s="198">
        <v>4900</v>
      </c>
    </row>
    <row r="204" spans="1:18" x14ac:dyDescent="0.25">
      <c r="A204" s="87" t="s">
        <v>11</v>
      </c>
      <c r="B204" s="87" t="s">
        <v>142</v>
      </c>
      <c r="C204" s="29" t="s">
        <v>142</v>
      </c>
      <c r="D204" s="34" t="s">
        <v>305</v>
      </c>
      <c r="E204" s="62">
        <v>2213790.66</v>
      </c>
      <c r="F204" s="62">
        <v>2870224</v>
      </c>
      <c r="G204" s="62">
        <v>2901894</v>
      </c>
      <c r="H204" s="62">
        <v>0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62">
        <v>2901894</v>
      </c>
      <c r="O204" s="62">
        <v>2901894</v>
      </c>
      <c r="P204" s="198">
        <v>3013360</v>
      </c>
      <c r="Q204" s="198">
        <v>-3013360</v>
      </c>
      <c r="R204" s="198">
        <v>0</v>
      </c>
    </row>
    <row r="205" spans="1:18" x14ac:dyDescent="0.25">
      <c r="A205" s="87" t="s">
        <v>11</v>
      </c>
      <c r="B205" s="87" t="s">
        <v>319</v>
      </c>
      <c r="C205" s="29" t="s">
        <v>319</v>
      </c>
      <c r="D205" s="33" t="s">
        <v>307</v>
      </c>
      <c r="E205" s="62">
        <v>57938.67</v>
      </c>
      <c r="F205" s="62">
        <v>29846</v>
      </c>
      <c r="G205" s="62">
        <v>68606</v>
      </c>
      <c r="H205" s="62">
        <v>0</v>
      </c>
      <c r="I205" s="62">
        <v>0</v>
      </c>
      <c r="J205" s="62">
        <v>0</v>
      </c>
      <c r="K205" s="62">
        <v>0</v>
      </c>
      <c r="L205" s="62">
        <v>0</v>
      </c>
      <c r="M205" s="62">
        <v>0</v>
      </c>
      <c r="N205" s="62">
        <v>68606</v>
      </c>
      <c r="O205" s="62">
        <v>68606</v>
      </c>
      <c r="P205" s="198">
        <v>65430</v>
      </c>
      <c r="Q205" s="198">
        <v>0</v>
      </c>
      <c r="R205" s="198">
        <v>65430</v>
      </c>
    </row>
    <row r="206" spans="1:18" ht="15.6" thickBot="1" x14ac:dyDescent="0.3">
      <c r="A206" s="87" t="s">
        <v>11</v>
      </c>
      <c r="B206" s="87" t="s">
        <v>148</v>
      </c>
      <c r="C206" s="29" t="s">
        <v>148</v>
      </c>
      <c r="D206" s="34" t="s">
        <v>308</v>
      </c>
      <c r="E206" s="62"/>
      <c r="F206" s="62">
        <v>0</v>
      </c>
      <c r="G206" s="62">
        <v>4458758</v>
      </c>
      <c r="H206" s="62">
        <v>0</v>
      </c>
      <c r="I206" s="62">
        <v>0</v>
      </c>
      <c r="J206" s="62">
        <v>0</v>
      </c>
      <c r="K206" s="62">
        <v>0</v>
      </c>
      <c r="L206" s="62">
        <v>0</v>
      </c>
      <c r="M206" s="62">
        <v>0</v>
      </c>
      <c r="N206" s="62">
        <v>4458758</v>
      </c>
      <c r="O206" s="62">
        <v>4458758</v>
      </c>
      <c r="P206" s="198">
        <v>4726870</v>
      </c>
      <c r="Q206" s="198">
        <v>2487040</v>
      </c>
      <c r="R206" s="198">
        <v>7213910</v>
      </c>
    </row>
    <row r="207" spans="1:18" ht="16.8" thickTop="1" thickBot="1" x14ac:dyDescent="0.35">
      <c r="A207" s="87" t="s">
        <v>11</v>
      </c>
      <c r="C207" s="28"/>
      <c r="D207" s="8" t="s">
        <v>150</v>
      </c>
      <c r="E207" s="63">
        <v>27847384.640000001</v>
      </c>
      <c r="F207" s="63">
        <v>27249895</v>
      </c>
      <c r="G207" s="63">
        <v>37520872</v>
      </c>
      <c r="H207" s="63">
        <v>10000000</v>
      </c>
      <c r="I207" s="63">
        <v>0</v>
      </c>
      <c r="J207" s="63">
        <v>0</v>
      </c>
      <c r="K207" s="63">
        <v>0</v>
      </c>
      <c r="L207" s="63">
        <v>0</v>
      </c>
      <c r="M207" s="63">
        <v>0</v>
      </c>
      <c r="N207" s="63">
        <v>47520872</v>
      </c>
      <c r="O207" s="63">
        <v>37520872</v>
      </c>
      <c r="P207" s="204">
        <v>45381850</v>
      </c>
      <c r="Q207" s="204">
        <v>-526320</v>
      </c>
      <c r="R207" s="204">
        <v>44855530</v>
      </c>
    </row>
    <row r="208" spans="1:18" ht="16.2" thickTop="1" x14ac:dyDescent="0.3">
      <c r="C208" s="28"/>
      <c r="D208" s="7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205"/>
      <c r="Q208" s="250"/>
      <c r="R208" s="250"/>
    </row>
    <row r="209" spans="1:18" x14ac:dyDescent="0.25">
      <c r="C209" s="28"/>
      <c r="D209" s="4" t="s">
        <v>152</v>
      </c>
      <c r="Q209" s="219"/>
      <c r="R209" s="219"/>
    </row>
    <row r="210" spans="1:18" x14ac:dyDescent="0.25">
      <c r="A210" s="87" t="s">
        <v>11</v>
      </c>
      <c r="C210" s="49" t="s">
        <v>320</v>
      </c>
      <c r="D210" s="33" t="s">
        <v>321</v>
      </c>
      <c r="E210" s="64">
        <v>1350885.5</v>
      </c>
      <c r="F210" s="64">
        <v>2051210</v>
      </c>
      <c r="G210" s="64">
        <v>1631768</v>
      </c>
      <c r="H210" s="61">
        <v>8000000</v>
      </c>
      <c r="I210" s="61">
        <v>0</v>
      </c>
      <c r="J210" s="61">
        <v>0</v>
      </c>
      <c r="K210" s="61">
        <v>0</v>
      </c>
      <c r="L210" s="61">
        <v>0</v>
      </c>
      <c r="M210" s="58">
        <v>82526</v>
      </c>
      <c r="N210" s="61">
        <v>9714294</v>
      </c>
      <c r="O210" s="64">
        <v>1631768</v>
      </c>
      <c r="P210" s="206">
        <v>4187020</v>
      </c>
      <c r="Q210" s="206">
        <v>439040</v>
      </c>
      <c r="R210" s="206">
        <v>4626060</v>
      </c>
    </row>
    <row r="211" spans="1:18" ht="15.6" x14ac:dyDescent="0.3">
      <c r="A211" s="87" t="s">
        <v>11</v>
      </c>
      <c r="B211" s="87" t="s">
        <v>322</v>
      </c>
      <c r="C211" s="49"/>
      <c r="D211" s="173" t="s">
        <v>156</v>
      </c>
      <c r="E211" s="57">
        <v>999090.01</v>
      </c>
      <c r="F211" s="57">
        <v>954135</v>
      </c>
      <c r="G211" s="57">
        <v>1199690</v>
      </c>
      <c r="H211" s="57">
        <v>0</v>
      </c>
      <c r="I211" s="57">
        <v>0</v>
      </c>
      <c r="J211" s="57">
        <v>0</v>
      </c>
      <c r="K211" s="57">
        <v>0</v>
      </c>
      <c r="L211" s="57">
        <v>0</v>
      </c>
      <c r="M211" s="57">
        <v>0</v>
      </c>
      <c r="N211" s="57">
        <v>1199690</v>
      </c>
      <c r="O211" s="57">
        <v>1199690</v>
      </c>
      <c r="P211" s="199">
        <v>1438810</v>
      </c>
      <c r="Q211" s="199">
        <v>-41150</v>
      </c>
      <c r="R211" s="199">
        <v>1397660</v>
      </c>
    </row>
    <row r="212" spans="1:18" ht="15.6" x14ac:dyDescent="0.3">
      <c r="A212" s="87" t="s">
        <v>11</v>
      </c>
      <c r="B212" s="87" t="s">
        <v>323</v>
      </c>
      <c r="C212" s="49"/>
      <c r="D212" s="173" t="s">
        <v>158</v>
      </c>
      <c r="E212" s="57">
        <v>127832.38</v>
      </c>
      <c r="F212" s="57">
        <v>135750</v>
      </c>
      <c r="G212" s="57">
        <v>204512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82526</v>
      </c>
      <c r="N212" s="57">
        <v>287038</v>
      </c>
      <c r="O212" s="57">
        <v>204512</v>
      </c>
      <c r="P212" s="199">
        <v>397890</v>
      </c>
      <c r="Q212" s="199">
        <v>0</v>
      </c>
      <c r="R212" s="199">
        <v>397890</v>
      </c>
    </row>
    <row r="213" spans="1:18" ht="15.6" x14ac:dyDescent="0.3">
      <c r="A213" s="87" t="s">
        <v>11</v>
      </c>
      <c r="B213" s="87" t="s">
        <v>324</v>
      </c>
      <c r="C213" s="49"/>
      <c r="D213" s="173" t="s">
        <v>160</v>
      </c>
      <c r="E213" s="57">
        <v>0</v>
      </c>
      <c r="F213" s="57">
        <v>818375</v>
      </c>
      <c r="G213" s="57">
        <v>21000</v>
      </c>
      <c r="H213" s="57">
        <v>0</v>
      </c>
      <c r="I213" s="57">
        <v>0</v>
      </c>
      <c r="J213" s="57">
        <v>0</v>
      </c>
      <c r="K213" s="57">
        <v>0</v>
      </c>
      <c r="L213" s="57">
        <v>0</v>
      </c>
      <c r="M213" s="57"/>
      <c r="N213" s="57">
        <v>21000</v>
      </c>
      <c r="O213" s="57">
        <v>21000</v>
      </c>
      <c r="P213" s="199">
        <v>0</v>
      </c>
      <c r="Q213" s="199">
        <v>0</v>
      </c>
      <c r="R213" s="199">
        <v>0</v>
      </c>
    </row>
    <row r="214" spans="1:18" ht="15.6" x14ac:dyDescent="0.3">
      <c r="A214" s="87" t="s">
        <v>11</v>
      </c>
      <c r="B214" s="87" t="s">
        <v>325</v>
      </c>
      <c r="C214" s="49" t="s">
        <v>325</v>
      </c>
      <c r="D214" s="175" t="s">
        <v>326</v>
      </c>
      <c r="E214" s="57">
        <v>0</v>
      </c>
      <c r="F214" s="57">
        <v>0</v>
      </c>
      <c r="G214" s="57">
        <v>0</v>
      </c>
      <c r="H214" s="57">
        <v>8000000</v>
      </c>
      <c r="I214" s="57">
        <v>0</v>
      </c>
      <c r="J214" s="57">
        <v>0</v>
      </c>
      <c r="K214" s="57">
        <v>0</v>
      </c>
      <c r="L214" s="57">
        <v>0</v>
      </c>
      <c r="M214" s="57">
        <v>0</v>
      </c>
      <c r="N214" s="57">
        <v>8000000</v>
      </c>
      <c r="O214" s="57">
        <v>0</v>
      </c>
      <c r="P214" s="199">
        <v>2046330</v>
      </c>
      <c r="Q214" s="199">
        <v>480190</v>
      </c>
      <c r="R214" s="199">
        <v>2526520</v>
      </c>
    </row>
    <row r="215" spans="1:18" ht="15.6" x14ac:dyDescent="0.3">
      <c r="A215" s="87" t="s">
        <v>11</v>
      </c>
      <c r="B215" s="103">
        <v>43100</v>
      </c>
      <c r="C215" s="49"/>
      <c r="D215" s="173" t="s">
        <v>161</v>
      </c>
      <c r="E215" s="57">
        <v>223963.10999999987</v>
      </c>
      <c r="F215" s="57">
        <v>142950</v>
      </c>
      <c r="G215" s="57">
        <v>206566</v>
      </c>
      <c r="H215" s="57">
        <v>0</v>
      </c>
      <c r="I215" s="57">
        <v>0</v>
      </c>
      <c r="J215" s="57">
        <v>0</v>
      </c>
      <c r="K215" s="57">
        <v>0</v>
      </c>
      <c r="L215" s="57">
        <v>0</v>
      </c>
      <c r="M215" s="57">
        <v>0</v>
      </c>
      <c r="N215" s="57">
        <v>206566</v>
      </c>
      <c r="O215" s="57">
        <v>206566</v>
      </c>
      <c r="P215" s="199">
        <v>303990</v>
      </c>
      <c r="Q215" s="199">
        <v>0</v>
      </c>
      <c r="R215" s="199">
        <v>303990</v>
      </c>
    </row>
    <row r="216" spans="1:18" x14ac:dyDescent="0.25">
      <c r="A216" s="87" t="s">
        <v>11</v>
      </c>
      <c r="C216" s="49" t="s">
        <v>327</v>
      </c>
      <c r="D216" s="33" t="s">
        <v>328</v>
      </c>
      <c r="E216" s="65">
        <v>3504351.67</v>
      </c>
      <c r="F216" s="65">
        <v>3146859</v>
      </c>
      <c r="G216" s="65">
        <v>4167531</v>
      </c>
      <c r="H216" s="62">
        <v>0</v>
      </c>
      <c r="I216" s="62">
        <v>0</v>
      </c>
      <c r="J216" s="62">
        <v>0</v>
      </c>
      <c r="K216" s="62">
        <v>0</v>
      </c>
      <c r="L216" s="62">
        <v>0</v>
      </c>
      <c r="M216" s="58">
        <v>139164</v>
      </c>
      <c r="N216" s="62">
        <v>4306695</v>
      </c>
      <c r="O216" s="65">
        <v>4167531</v>
      </c>
      <c r="P216" s="207">
        <v>4119250</v>
      </c>
      <c r="Q216" s="207">
        <v>-136420</v>
      </c>
      <c r="R216" s="207">
        <v>3982830</v>
      </c>
    </row>
    <row r="217" spans="1:18" ht="15.6" x14ac:dyDescent="0.3">
      <c r="A217" s="87" t="s">
        <v>11</v>
      </c>
      <c r="B217" s="87" t="s">
        <v>329</v>
      </c>
      <c r="C217" s="49"/>
      <c r="D217" s="173" t="s">
        <v>156</v>
      </c>
      <c r="E217" s="57">
        <v>294014.42</v>
      </c>
      <c r="F217" s="57">
        <v>2688591</v>
      </c>
      <c r="G217" s="57">
        <v>3193482</v>
      </c>
      <c r="H217" s="57">
        <v>0</v>
      </c>
      <c r="I217" s="57">
        <v>0</v>
      </c>
      <c r="J217" s="57">
        <v>0</v>
      </c>
      <c r="K217" s="57">
        <v>0</v>
      </c>
      <c r="L217" s="57">
        <v>0</v>
      </c>
      <c r="M217" s="57">
        <v>0</v>
      </c>
      <c r="N217" s="57">
        <v>3193482</v>
      </c>
      <c r="O217" s="57">
        <v>3193482</v>
      </c>
      <c r="P217" s="199">
        <v>3239380</v>
      </c>
      <c r="Q217" s="199">
        <v>-113660</v>
      </c>
      <c r="R217" s="199">
        <v>3125720</v>
      </c>
    </row>
    <row r="218" spans="1:18" ht="15.6" x14ac:dyDescent="0.3">
      <c r="A218" s="87" t="s">
        <v>11</v>
      </c>
      <c r="B218" s="87" t="s">
        <v>330</v>
      </c>
      <c r="C218" s="49"/>
      <c r="D218" s="173" t="s">
        <v>158</v>
      </c>
      <c r="E218" s="57">
        <v>257824.48</v>
      </c>
      <c r="F218" s="57">
        <v>198303</v>
      </c>
      <c r="G218" s="57">
        <v>262222</v>
      </c>
      <c r="H218" s="57">
        <v>0</v>
      </c>
      <c r="I218" s="57">
        <v>0</v>
      </c>
      <c r="J218" s="57">
        <v>0</v>
      </c>
      <c r="K218" s="57">
        <v>0</v>
      </c>
      <c r="L218" s="57">
        <v>0</v>
      </c>
      <c r="M218" s="57">
        <v>139164</v>
      </c>
      <c r="N218" s="57">
        <v>401386</v>
      </c>
      <c r="O218" s="57">
        <v>262222</v>
      </c>
      <c r="P218" s="199">
        <v>464490</v>
      </c>
      <c r="Q218" s="199">
        <v>-22760</v>
      </c>
      <c r="R218" s="199">
        <v>441730</v>
      </c>
    </row>
    <row r="219" spans="1:18" ht="15.6" x14ac:dyDescent="0.3">
      <c r="A219" s="87" t="s">
        <v>11</v>
      </c>
      <c r="B219" s="87" t="s">
        <v>331</v>
      </c>
      <c r="C219" s="49"/>
      <c r="D219" s="173" t="s">
        <v>160</v>
      </c>
      <c r="E219" s="57">
        <v>0</v>
      </c>
      <c r="F219" s="57">
        <v>9064</v>
      </c>
      <c r="G219" s="57">
        <v>16000</v>
      </c>
      <c r="H219" s="57">
        <v>0</v>
      </c>
      <c r="I219" s="57">
        <v>0</v>
      </c>
      <c r="J219" s="57">
        <v>0</v>
      </c>
      <c r="K219" s="57">
        <v>0</v>
      </c>
      <c r="L219" s="57">
        <v>0</v>
      </c>
      <c r="M219" s="57">
        <v>0</v>
      </c>
      <c r="N219" s="57">
        <v>16000</v>
      </c>
      <c r="O219" s="57">
        <v>16000</v>
      </c>
      <c r="P219" s="199">
        <v>20000</v>
      </c>
      <c r="Q219" s="199">
        <v>0</v>
      </c>
      <c r="R219" s="199">
        <v>20000</v>
      </c>
    </row>
    <row r="220" spans="1:18" ht="15.6" x14ac:dyDescent="0.3">
      <c r="A220" s="87" t="s">
        <v>11</v>
      </c>
      <c r="B220" s="103">
        <v>43110</v>
      </c>
      <c r="C220" s="49"/>
      <c r="D220" s="173" t="s">
        <v>161</v>
      </c>
      <c r="E220" s="57">
        <v>2952512.77</v>
      </c>
      <c r="F220" s="57">
        <v>250901</v>
      </c>
      <c r="G220" s="57">
        <v>695827</v>
      </c>
      <c r="H220" s="57">
        <v>0</v>
      </c>
      <c r="I220" s="57">
        <v>0</v>
      </c>
      <c r="J220" s="57">
        <v>0</v>
      </c>
      <c r="K220" s="57">
        <v>0</v>
      </c>
      <c r="L220" s="57">
        <v>0</v>
      </c>
      <c r="M220" s="57">
        <v>0</v>
      </c>
      <c r="N220" s="57">
        <v>695827</v>
      </c>
      <c r="O220" s="57">
        <v>695827</v>
      </c>
      <c r="P220" s="199">
        <v>395380</v>
      </c>
      <c r="Q220" s="199">
        <v>0</v>
      </c>
      <c r="R220" s="199">
        <v>395380</v>
      </c>
    </row>
    <row r="221" spans="1:18" x14ac:dyDescent="0.25">
      <c r="A221" s="87" t="s">
        <v>11</v>
      </c>
      <c r="C221" s="49" t="s">
        <v>332</v>
      </c>
      <c r="D221" s="33" t="s">
        <v>333</v>
      </c>
      <c r="E221" s="65">
        <v>12086096.23</v>
      </c>
      <c r="F221" s="65">
        <v>12161683</v>
      </c>
      <c r="G221" s="65">
        <v>17764944</v>
      </c>
      <c r="H221" s="62">
        <v>2000000</v>
      </c>
      <c r="I221" s="62">
        <v>0</v>
      </c>
      <c r="J221" s="62">
        <v>0</v>
      </c>
      <c r="K221" s="62">
        <v>0</v>
      </c>
      <c r="L221" s="62">
        <v>0</v>
      </c>
      <c r="M221" s="58">
        <v>592507</v>
      </c>
      <c r="N221" s="62">
        <v>20357451</v>
      </c>
      <c r="O221" s="65">
        <v>17764944</v>
      </c>
      <c r="P221" s="207">
        <v>24159390</v>
      </c>
      <c r="Q221" s="207">
        <v>-651560</v>
      </c>
      <c r="R221" s="207">
        <v>23507830</v>
      </c>
    </row>
    <row r="222" spans="1:18" ht="15.6" x14ac:dyDescent="0.3">
      <c r="A222" s="87" t="s">
        <v>11</v>
      </c>
      <c r="B222" s="87" t="s">
        <v>334</v>
      </c>
      <c r="C222" s="49"/>
      <c r="D222" s="173" t="s">
        <v>156</v>
      </c>
      <c r="E222" s="57">
        <v>8547564.0899999999</v>
      </c>
      <c r="F222" s="57">
        <v>9707372</v>
      </c>
      <c r="G222" s="57">
        <v>13522732</v>
      </c>
      <c r="H222" s="57">
        <v>2000000</v>
      </c>
      <c r="I222" s="57">
        <v>0</v>
      </c>
      <c r="J222" s="57">
        <v>0</v>
      </c>
      <c r="K222" s="57">
        <v>0</v>
      </c>
      <c r="L222" s="57">
        <v>0</v>
      </c>
      <c r="M222" s="57">
        <v>0</v>
      </c>
      <c r="N222" s="57">
        <v>15522732</v>
      </c>
      <c r="O222" s="57">
        <v>13522732</v>
      </c>
      <c r="P222" s="199">
        <v>19254600</v>
      </c>
      <c r="Q222" s="199">
        <v>-651560</v>
      </c>
      <c r="R222" s="199">
        <v>18603040</v>
      </c>
    </row>
    <row r="223" spans="1:18" ht="15.6" x14ac:dyDescent="0.3">
      <c r="A223" s="87" t="s">
        <v>11</v>
      </c>
      <c r="B223" s="87" t="s">
        <v>335</v>
      </c>
      <c r="C223" s="49"/>
      <c r="D223" s="173" t="s">
        <v>158</v>
      </c>
      <c r="E223" s="57">
        <v>477878.73</v>
      </c>
      <c r="F223" s="57">
        <v>358203</v>
      </c>
      <c r="G223" s="57">
        <v>638668</v>
      </c>
      <c r="H223" s="57">
        <v>0</v>
      </c>
      <c r="I223" s="57">
        <v>0</v>
      </c>
      <c r="J223" s="57">
        <v>0</v>
      </c>
      <c r="K223" s="57">
        <v>0</v>
      </c>
      <c r="L223" s="57">
        <v>0</v>
      </c>
      <c r="M223" s="57">
        <v>592507</v>
      </c>
      <c r="N223" s="57">
        <v>1231175</v>
      </c>
      <c r="O223" s="57">
        <v>638668</v>
      </c>
      <c r="P223" s="199">
        <v>1388150</v>
      </c>
      <c r="Q223" s="199">
        <v>200</v>
      </c>
      <c r="R223" s="199">
        <v>1388350</v>
      </c>
    </row>
    <row r="224" spans="1:18" ht="15.6" x14ac:dyDescent="0.3">
      <c r="A224" s="87" t="s">
        <v>11</v>
      </c>
      <c r="B224" s="87" t="s">
        <v>336</v>
      </c>
      <c r="C224" s="49"/>
      <c r="D224" s="173" t="s">
        <v>160</v>
      </c>
      <c r="E224" s="57">
        <v>15501.57</v>
      </c>
      <c r="F224" s="57">
        <v>34683</v>
      </c>
      <c r="G224" s="57">
        <v>10000</v>
      </c>
      <c r="H224" s="57">
        <v>0</v>
      </c>
      <c r="I224" s="57">
        <v>0</v>
      </c>
      <c r="J224" s="57">
        <v>0</v>
      </c>
      <c r="K224" s="57">
        <v>0</v>
      </c>
      <c r="L224" s="57">
        <v>0</v>
      </c>
      <c r="M224" s="57">
        <v>0</v>
      </c>
      <c r="N224" s="57">
        <v>10000</v>
      </c>
      <c r="O224" s="57">
        <v>10000</v>
      </c>
      <c r="P224" s="199">
        <v>6270</v>
      </c>
      <c r="Q224" s="199">
        <v>0</v>
      </c>
      <c r="R224" s="199">
        <v>6270</v>
      </c>
    </row>
    <row r="225" spans="1:18" ht="15.6" x14ac:dyDescent="0.3">
      <c r="A225" s="87" t="s">
        <v>11</v>
      </c>
      <c r="B225" s="103">
        <v>43120</v>
      </c>
      <c r="C225" s="49"/>
      <c r="D225" s="173" t="s">
        <v>161</v>
      </c>
      <c r="E225" s="57">
        <v>3045151.84</v>
      </c>
      <c r="F225" s="57">
        <v>2061425</v>
      </c>
      <c r="G225" s="57">
        <v>3593544</v>
      </c>
      <c r="H225" s="57">
        <v>0</v>
      </c>
      <c r="I225" s="57">
        <v>0</v>
      </c>
      <c r="J225" s="57">
        <v>0</v>
      </c>
      <c r="K225" s="57">
        <v>0</v>
      </c>
      <c r="L225" s="57">
        <v>0</v>
      </c>
      <c r="M225" s="57">
        <v>0</v>
      </c>
      <c r="N225" s="57">
        <v>3593544</v>
      </c>
      <c r="O225" s="57">
        <v>3593544</v>
      </c>
      <c r="P225" s="199">
        <v>3510370</v>
      </c>
      <c r="Q225" s="199">
        <v>-200</v>
      </c>
      <c r="R225" s="199">
        <v>3510170</v>
      </c>
    </row>
    <row r="226" spans="1:18" x14ac:dyDescent="0.25">
      <c r="A226" s="87" t="s">
        <v>11</v>
      </c>
      <c r="C226" s="49" t="s">
        <v>337</v>
      </c>
      <c r="D226" s="33" t="s">
        <v>338</v>
      </c>
      <c r="E226" s="65">
        <v>1463447.58</v>
      </c>
      <c r="F226" s="65">
        <v>1252348</v>
      </c>
      <c r="G226" s="65">
        <v>2818381</v>
      </c>
      <c r="H226" s="62">
        <v>0</v>
      </c>
      <c r="I226" s="62">
        <v>0</v>
      </c>
      <c r="J226" s="62">
        <v>0</v>
      </c>
      <c r="K226" s="62">
        <v>0</v>
      </c>
      <c r="L226" s="62">
        <v>0</v>
      </c>
      <c r="M226" s="58">
        <v>88781</v>
      </c>
      <c r="N226" s="62">
        <v>2907162</v>
      </c>
      <c r="O226" s="65">
        <v>2818381</v>
      </c>
      <c r="P226" s="207">
        <v>3501140</v>
      </c>
      <c r="Q226" s="207">
        <v>-70570</v>
      </c>
      <c r="R226" s="207">
        <v>3430570</v>
      </c>
    </row>
    <row r="227" spans="1:18" ht="15.6" x14ac:dyDescent="0.3">
      <c r="A227" s="87" t="s">
        <v>11</v>
      </c>
      <c r="B227" s="87" t="s">
        <v>339</v>
      </c>
      <c r="C227" s="49"/>
      <c r="D227" s="173" t="s">
        <v>156</v>
      </c>
      <c r="E227" s="57">
        <v>1252160.25</v>
      </c>
      <c r="F227" s="57">
        <v>1114343</v>
      </c>
      <c r="G227" s="57">
        <v>1826885</v>
      </c>
      <c r="H227" s="57">
        <v>0</v>
      </c>
      <c r="I227" s="57">
        <v>0</v>
      </c>
      <c r="J227" s="57">
        <v>0</v>
      </c>
      <c r="K227" s="57">
        <v>0</v>
      </c>
      <c r="L227" s="57">
        <v>0</v>
      </c>
      <c r="M227" s="57">
        <v>0</v>
      </c>
      <c r="N227" s="57">
        <v>1826885</v>
      </c>
      <c r="O227" s="57">
        <v>1826885</v>
      </c>
      <c r="P227" s="199">
        <v>2362390</v>
      </c>
      <c r="Q227" s="199">
        <v>-70570</v>
      </c>
      <c r="R227" s="199">
        <v>2291820</v>
      </c>
    </row>
    <row r="228" spans="1:18" ht="15.6" x14ac:dyDescent="0.3">
      <c r="A228" s="87" t="s">
        <v>11</v>
      </c>
      <c r="B228" s="87" t="s">
        <v>340</v>
      </c>
      <c r="C228" s="49"/>
      <c r="D228" s="173" t="s">
        <v>158</v>
      </c>
      <c r="E228" s="57">
        <v>112291.16</v>
      </c>
      <c r="F228" s="57">
        <v>88515</v>
      </c>
      <c r="G228" s="57">
        <v>113551</v>
      </c>
      <c r="H228" s="57">
        <v>0</v>
      </c>
      <c r="I228" s="57">
        <v>0</v>
      </c>
      <c r="J228" s="57">
        <v>0</v>
      </c>
      <c r="K228" s="57">
        <v>0</v>
      </c>
      <c r="L228" s="57">
        <v>0</v>
      </c>
      <c r="M228" s="57">
        <v>88781</v>
      </c>
      <c r="N228" s="57">
        <v>202332</v>
      </c>
      <c r="O228" s="57">
        <v>113551</v>
      </c>
      <c r="P228" s="199">
        <v>289310</v>
      </c>
      <c r="Q228" s="199">
        <v>0</v>
      </c>
      <c r="R228" s="199">
        <v>289310</v>
      </c>
    </row>
    <row r="229" spans="1:18" ht="15.6" x14ac:dyDescent="0.3">
      <c r="A229" s="87" t="s">
        <v>11</v>
      </c>
      <c r="B229" s="87" t="s">
        <v>341</v>
      </c>
      <c r="C229" s="49"/>
      <c r="D229" s="173" t="s">
        <v>160</v>
      </c>
      <c r="E229" s="57">
        <v>0</v>
      </c>
      <c r="F229" s="57">
        <v>281</v>
      </c>
      <c r="G229" s="57">
        <v>0</v>
      </c>
      <c r="H229" s="57">
        <v>0</v>
      </c>
      <c r="I229" s="57">
        <v>0</v>
      </c>
      <c r="J229" s="57">
        <v>0</v>
      </c>
      <c r="K229" s="57">
        <v>0</v>
      </c>
      <c r="L229" s="57">
        <v>0</v>
      </c>
      <c r="M229" s="57">
        <v>0</v>
      </c>
      <c r="N229" s="57">
        <v>0</v>
      </c>
      <c r="O229" s="57">
        <v>0</v>
      </c>
      <c r="P229" s="199">
        <v>0</v>
      </c>
      <c r="Q229" s="199">
        <v>0</v>
      </c>
      <c r="R229" s="199">
        <v>0</v>
      </c>
    </row>
    <row r="230" spans="1:18" ht="15.6" x14ac:dyDescent="0.3">
      <c r="A230" s="87" t="s">
        <v>11</v>
      </c>
      <c r="B230" s="103">
        <v>43130</v>
      </c>
      <c r="C230" s="49"/>
      <c r="D230" s="173" t="s">
        <v>161</v>
      </c>
      <c r="E230" s="57">
        <v>98996.170000000158</v>
      </c>
      <c r="F230" s="57">
        <v>49209</v>
      </c>
      <c r="G230" s="57">
        <v>877945</v>
      </c>
      <c r="H230" s="57">
        <v>0</v>
      </c>
      <c r="I230" s="57">
        <v>0</v>
      </c>
      <c r="J230" s="57">
        <v>0</v>
      </c>
      <c r="K230" s="57">
        <v>0</v>
      </c>
      <c r="L230" s="57">
        <v>0</v>
      </c>
      <c r="M230" s="57">
        <v>0</v>
      </c>
      <c r="N230" s="57">
        <v>877945</v>
      </c>
      <c r="O230" s="57">
        <v>877945</v>
      </c>
      <c r="P230" s="199">
        <v>849440</v>
      </c>
      <c r="Q230" s="199">
        <v>0</v>
      </c>
      <c r="R230" s="199">
        <v>849440</v>
      </c>
    </row>
    <row r="231" spans="1:18" x14ac:dyDescent="0.25">
      <c r="A231" s="87" t="s">
        <v>11</v>
      </c>
      <c r="C231" s="49" t="s">
        <v>342</v>
      </c>
      <c r="D231" s="33" t="s">
        <v>343</v>
      </c>
      <c r="E231" s="65">
        <v>7269928.8700000001</v>
      </c>
      <c r="F231" s="65">
        <v>7356252</v>
      </c>
      <c r="G231" s="65">
        <v>8447121</v>
      </c>
      <c r="H231" s="62">
        <v>0</v>
      </c>
      <c r="I231" s="62">
        <v>0</v>
      </c>
      <c r="J231" s="62">
        <v>0</v>
      </c>
      <c r="K231" s="62">
        <v>0</v>
      </c>
      <c r="L231" s="62">
        <v>0</v>
      </c>
      <c r="M231" s="58">
        <v>189329</v>
      </c>
      <c r="N231" s="62">
        <v>8636450</v>
      </c>
      <c r="O231" s="65">
        <v>8447121</v>
      </c>
      <c r="P231" s="207">
        <v>8460410</v>
      </c>
      <c r="Q231" s="207">
        <v>-85650</v>
      </c>
      <c r="R231" s="207">
        <v>8374760</v>
      </c>
    </row>
    <row r="232" spans="1:18" ht="15.6" x14ac:dyDescent="0.3">
      <c r="A232" s="87" t="s">
        <v>11</v>
      </c>
      <c r="B232" s="87" t="s">
        <v>344</v>
      </c>
      <c r="C232" s="49"/>
      <c r="D232" s="173" t="s">
        <v>156</v>
      </c>
      <c r="E232" s="57">
        <v>1673161.19</v>
      </c>
      <c r="F232" s="57">
        <v>1757296</v>
      </c>
      <c r="G232" s="57">
        <v>2146112</v>
      </c>
      <c r="H232" s="57">
        <v>0</v>
      </c>
      <c r="I232" s="57">
        <v>0</v>
      </c>
      <c r="J232" s="57">
        <v>0</v>
      </c>
      <c r="K232" s="57">
        <v>0</v>
      </c>
      <c r="L232" s="57">
        <v>0</v>
      </c>
      <c r="M232" s="57">
        <v>0</v>
      </c>
      <c r="N232" s="57">
        <v>2146112</v>
      </c>
      <c r="O232" s="57">
        <v>2146112</v>
      </c>
      <c r="P232" s="199">
        <v>2007470</v>
      </c>
      <c r="Q232" s="199">
        <v>-85650</v>
      </c>
      <c r="R232" s="199">
        <v>1921820</v>
      </c>
    </row>
    <row r="233" spans="1:18" ht="15.6" x14ac:dyDescent="0.3">
      <c r="A233" s="87" t="s">
        <v>11</v>
      </c>
      <c r="B233" s="87" t="s">
        <v>345</v>
      </c>
      <c r="C233" s="49"/>
      <c r="D233" s="173" t="s">
        <v>158</v>
      </c>
      <c r="E233" s="57">
        <v>166220.69</v>
      </c>
      <c r="F233" s="57">
        <v>275318</v>
      </c>
      <c r="G233" s="57">
        <v>156637</v>
      </c>
      <c r="H233" s="57">
        <v>0</v>
      </c>
      <c r="I233" s="57">
        <v>0</v>
      </c>
      <c r="J233" s="57">
        <v>0</v>
      </c>
      <c r="K233" s="57">
        <v>0</v>
      </c>
      <c r="L233" s="57">
        <v>0</v>
      </c>
      <c r="M233" s="57">
        <v>189329</v>
      </c>
      <c r="N233" s="57">
        <v>345966</v>
      </c>
      <c r="O233" s="57">
        <v>156637</v>
      </c>
      <c r="P233" s="199">
        <v>381580</v>
      </c>
      <c r="Q233" s="199">
        <v>0</v>
      </c>
      <c r="R233" s="199">
        <v>381580</v>
      </c>
    </row>
    <row r="234" spans="1:18" ht="15.6" x14ac:dyDescent="0.3">
      <c r="A234" s="87" t="s">
        <v>11</v>
      </c>
      <c r="B234" s="87" t="s">
        <v>346</v>
      </c>
      <c r="C234" s="49"/>
      <c r="D234" s="173" t="s">
        <v>160</v>
      </c>
      <c r="E234" s="57">
        <v>0</v>
      </c>
      <c r="F234" s="57">
        <v>8626</v>
      </c>
      <c r="G234" s="57">
        <v>0</v>
      </c>
      <c r="H234" s="57">
        <v>0</v>
      </c>
      <c r="I234" s="57">
        <v>0</v>
      </c>
      <c r="J234" s="57">
        <v>0</v>
      </c>
      <c r="K234" s="57">
        <v>0</v>
      </c>
      <c r="L234" s="57">
        <v>0</v>
      </c>
      <c r="M234" s="57">
        <v>0</v>
      </c>
      <c r="N234" s="57">
        <v>0</v>
      </c>
      <c r="O234" s="57">
        <v>0</v>
      </c>
      <c r="P234" s="199">
        <v>0</v>
      </c>
      <c r="Q234" s="199">
        <v>0</v>
      </c>
      <c r="R234" s="199">
        <v>0</v>
      </c>
    </row>
    <row r="235" spans="1:18" ht="15.6" x14ac:dyDescent="0.3">
      <c r="A235" s="87" t="s">
        <v>11</v>
      </c>
      <c r="B235" s="87" t="s">
        <v>347</v>
      </c>
      <c r="C235" s="49"/>
      <c r="D235" s="173" t="s">
        <v>348</v>
      </c>
      <c r="E235" s="57">
        <v>5086296.68</v>
      </c>
      <c r="F235" s="57">
        <v>5029751</v>
      </c>
      <c r="G235" s="57">
        <v>5800000</v>
      </c>
      <c r="H235" s="57">
        <v>0</v>
      </c>
      <c r="I235" s="57">
        <v>0</v>
      </c>
      <c r="J235" s="57">
        <v>0</v>
      </c>
      <c r="K235" s="57">
        <v>0</v>
      </c>
      <c r="L235" s="57">
        <v>0</v>
      </c>
      <c r="M235" s="57">
        <v>0</v>
      </c>
      <c r="N235" s="57">
        <v>5800000</v>
      </c>
      <c r="O235" s="57">
        <v>5800000</v>
      </c>
      <c r="P235" s="199">
        <v>5785200</v>
      </c>
      <c r="Q235" s="199">
        <v>0</v>
      </c>
      <c r="R235" s="199">
        <v>5785200</v>
      </c>
    </row>
    <row r="236" spans="1:18" ht="15.6" x14ac:dyDescent="0.3">
      <c r="A236" s="87" t="s">
        <v>11</v>
      </c>
      <c r="B236" s="103">
        <v>43150</v>
      </c>
      <c r="C236" s="49"/>
      <c r="D236" s="173" t="s">
        <v>161</v>
      </c>
      <c r="E236" s="57">
        <v>344250.31000000052</v>
      </c>
      <c r="F236" s="57">
        <v>285261</v>
      </c>
      <c r="G236" s="57">
        <v>344372</v>
      </c>
      <c r="H236" s="57">
        <v>0</v>
      </c>
      <c r="I236" s="57">
        <v>0</v>
      </c>
      <c r="J236" s="57">
        <v>0</v>
      </c>
      <c r="K236" s="57">
        <v>0</v>
      </c>
      <c r="L236" s="57">
        <v>0</v>
      </c>
      <c r="M236" s="57">
        <v>0</v>
      </c>
      <c r="N236" s="57">
        <v>344372</v>
      </c>
      <c r="O236" s="57">
        <v>344372</v>
      </c>
      <c r="P236" s="199">
        <v>286160</v>
      </c>
      <c r="Q236" s="199">
        <v>0</v>
      </c>
      <c r="R236" s="199">
        <v>286160</v>
      </c>
    </row>
    <row r="237" spans="1:18" x14ac:dyDescent="0.25">
      <c r="A237" s="87" t="s">
        <v>11</v>
      </c>
      <c r="C237" s="49" t="s">
        <v>349</v>
      </c>
      <c r="D237" s="33" t="s">
        <v>350</v>
      </c>
      <c r="E237" s="65">
        <v>345943.3</v>
      </c>
      <c r="F237" s="65">
        <v>353034</v>
      </c>
      <c r="G237" s="65">
        <v>480015</v>
      </c>
      <c r="H237" s="62">
        <v>0</v>
      </c>
      <c r="I237" s="62">
        <v>0</v>
      </c>
      <c r="J237" s="62">
        <v>0</v>
      </c>
      <c r="K237" s="62">
        <v>0</v>
      </c>
      <c r="L237" s="62">
        <v>0</v>
      </c>
      <c r="M237" s="58">
        <v>12768</v>
      </c>
      <c r="N237" s="62">
        <v>492783</v>
      </c>
      <c r="O237" s="65">
        <v>480015</v>
      </c>
      <c r="P237" s="207">
        <v>507470</v>
      </c>
      <c r="Q237" s="207">
        <v>-6990</v>
      </c>
      <c r="R237" s="207">
        <v>500480</v>
      </c>
    </row>
    <row r="238" spans="1:18" ht="15.6" x14ac:dyDescent="0.3">
      <c r="A238" s="87" t="s">
        <v>11</v>
      </c>
      <c r="B238" s="87" t="s">
        <v>351</v>
      </c>
      <c r="C238" s="49"/>
      <c r="D238" s="173" t="s">
        <v>156</v>
      </c>
      <c r="E238" s="57">
        <v>183308.93</v>
      </c>
      <c r="F238" s="57">
        <v>187752</v>
      </c>
      <c r="G238" s="57">
        <v>202624</v>
      </c>
      <c r="H238" s="57">
        <v>0</v>
      </c>
      <c r="I238" s="57">
        <v>0</v>
      </c>
      <c r="J238" s="57">
        <v>0</v>
      </c>
      <c r="K238" s="57">
        <v>0</v>
      </c>
      <c r="L238" s="57">
        <v>0</v>
      </c>
      <c r="M238" s="57">
        <v>0</v>
      </c>
      <c r="N238" s="57">
        <v>202624</v>
      </c>
      <c r="O238" s="57">
        <v>202624</v>
      </c>
      <c r="P238" s="199">
        <v>209200</v>
      </c>
      <c r="Q238" s="199">
        <v>-6990</v>
      </c>
      <c r="R238" s="199">
        <v>202210</v>
      </c>
    </row>
    <row r="239" spans="1:18" ht="15.6" x14ac:dyDescent="0.3">
      <c r="A239" s="87" t="s">
        <v>11</v>
      </c>
      <c r="B239" s="87" t="s">
        <v>352</v>
      </c>
      <c r="C239" s="49"/>
      <c r="D239" s="173" t="s">
        <v>158</v>
      </c>
      <c r="E239" s="57">
        <v>18997.45</v>
      </c>
      <c r="F239" s="57">
        <v>17062</v>
      </c>
      <c r="G239" s="57">
        <v>21606</v>
      </c>
      <c r="H239" s="57">
        <v>0</v>
      </c>
      <c r="I239" s="57">
        <v>0</v>
      </c>
      <c r="J239" s="57">
        <v>0</v>
      </c>
      <c r="K239" s="57">
        <v>0</v>
      </c>
      <c r="L239" s="57">
        <v>0</v>
      </c>
      <c r="M239" s="57">
        <v>12768</v>
      </c>
      <c r="N239" s="57">
        <v>34374</v>
      </c>
      <c r="O239" s="57">
        <v>21606</v>
      </c>
      <c r="P239" s="199">
        <v>84060</v>
      </c>
      <c r="Q239" s="199">
        <v>0</v>
      </c>
      <c r="R239" s="199">
        <v>84060</v>
      </c>
    </row>
    <row r="240" spans="1:18" ht="15.6" x14ac:dyDescent="0.3">
      <c r="A240" s="87" t="s">
        <v>11</v>
      </c>
      <c r="B240" s="87" t="s">
        <v>353</v>
      </c>
      <c r="C240" s="49"/>
      <c r="D240" s="173" t="s">
        <v>160</v>
      </c>
      <c r="E240" s="57">
        <v>0</v>
      </c>
      <c r="F240" s="57">
        <v>1080</v>
      </c>
      <c r="G240" s="57">
        <v>0</v>
      </c>
      <c r="H240" s="57">
        <v>0</v>
      </c>
      <c r="I240" s="57">
        <v>0</v>
      </c>
      <c r="J240" s="57">
        <v>0</v>
      </c>
      <c r="K240" s="57">
        <v>0</v>
      </c>
      <c r="L240" s="57">
        <v>0</v>
      </c>
      <c r="M240" s="57">
        <v>0</v>
      </c>
      <c r="N240" s="57">
        <v>0</v>
      </c>
      <c r="O240" s="57">
        <v>0</v>
      </c>
      <c r="P240" s="199">
        <v>0</v>
      </c>
      <c r="Q240" s="199">
        <v>0</v>
      </c>
      <c r="R240" s="199">
        <v>0</v>
      </c>
    </row>
    <row r="241" spans="1:18" ht="15.6" x14ac:dyDescent="0.3">
      <c r="A241" s="87" t="s">
        <v>11</v>
      </c>
      <c r="B241" s="103">
        <v>45810</v>
      </c>
      <c r="C241" s="49"/>
      <c r="D241" s="173" t="s">
        <v>161</v>
      </c>
      <c r="E241" s="57">
        <v>143636.91999999998</v>
      </c>
      <c r="F241" s="57">
        <v>147140</v>
      </c>
      <c r="G241" s="57">
        <v>255785</v>
      </c>
      <c r="H241" s="57">
        <v>0</v>
      </c>
      <c r="I241" s="57">
        <v>0</v>
      </c>
      <c r="J241" s="57">
        <v>0</v>
      </c>
      <c r="K241" s="57">
        <v>0</v>
      </c>
      <c r="L241" s="57">
        <v>0</v>
      </c>
      <c r="M241" s="57">
        <v>0</v>
      </c>
      <c r="N241" s="57">
        <v>255785</v>
      </c>
      <c r="O241" s="57">
        <v>255785</v>
      </c>
      <c r="P241" s="199">
        <v>214210</v>
      </c>
      <c r="Q241" s="199">
        <v>0</v>
      </c>
      <c r="R241" s="199">
        <v>214210</v>
      </c>
    </row>
    <row r="242" spans="1:18" x14ac:dyDescent="0.25">
      <c r="A242" s="87" t="s">
        <v>11</v>
      </c>
      <c r="C242" s="49" t="s">
        <v>354</v>
      </c>
      <c r="D242" s="33" t="s">
        <v>355</v>
      </c>
      <c r="E242" s="65">
        <v>264491.53999999998</v>
      </c>
      <c r="F242" s="65">
        <v>327478</v>
      </c>
      <c r="G242" s="65">
        <v>517146</v>
      </c>
      <c r="H242" s="62">
        <v>0</v>
      </c>
      <c r="I242" s="62"/>
      <c r="J242" s="62">
        <v>0</v>
      </c>
      <c r="K242" s="62">
        <v>0</v>
      </c>
      <c r="L242" s="62">
        <v>0</v>
      </c>
      <c r="M242" s="58">
        <v>12893</v>
      </c>
      <c r="N242" s="62">
        <v>530039</v>
      </c>
      <c r="O242" s="65">
        <v>517146</v>
      </c>
      <c r="P242" s="207">
        <v>447170</v>
      </c>
      <c r="Q242" s="207">
        <v>-14170</v>
      </c>
      <c r="R242" s="207">
        <v>433000</v>
      </c>
    </row>
    <row r="243" spans="1:18" ht="15.6" x14ac:dyDescent="0.3">
      <c r="A243" s="87" t="s">
        <v>11</v>
      </c>
      <c r="B243" s="87" t="s">
        <v>356</v>
      </c>
      <c r="C243" s="49"/>
      <c r="D243" s="173" t="s">
        <v>156</v>
      </c>
      <c r="E243" s="57">
        <v>111953.28</v>
      </c>
      <c r="F243" s="57">
        <v>166526</v>
      </c>
      <c r="G243" s="57">
        <v>180207</v>
      </c>
      <c r="H243" s="57">
        <v>0</v>
      </c>
      <c r="I243" s="57"/>
      <c r="J243" s="57">
        <v>0</v>
      </c>
      <c r="K243" s="57">
        <v>0</v>
      </c>
      <c r="L243" s="57">
        <v>0</v>
      </c>
      <c r="M243" s="57">
        <v>0</v>
      </c>
      <c r="N243" s="57">
        <v>180207</v>
      </c>
      <c r="O243" s="57">
        <v>180207</v>
      </c>
      <c r="P243" s="199">
        <v>203630</v>
      </c>
      <c r="Q243" s="199">
        <v>-6150</v>
      </c>
      <c r="R243" s="199">
        <v>197480</v>
      </c>
    </row>
    <row r="244" spans="1:18" ht="15.6" x14ac:dyDescent="0.3">
      <c r="A244" s="87" t="s">
        <v>11</v>
      </c>
      <c r="B244" s="87" t="s">
        <v>357</v>
      </c>
      <c r="C244" s="49"/>
      <c r="D244" s="173" t="s">
        <v>158</v>
      </c>
      <c r="E244" s="57">
        <v>12597.36</v>
      </c>
      <c r="F244" s="57">
        <v>11484</v>
      </c>
      <c r="G244" s="57">
        <v>13911</v>
      </c>
      <c r="H244" s="57">
        <v>0</v>
      </c>
      <c r="I244" s="57"/>
      <c r="J244" s="57">
        <v>0</v>
      </c>
      <c r="K244" s="57">
        <v>0</v>
      </c>
      <c r="L244" s="57">
        <v>0</v>
      </c>
      <c r="M244" s="57">
        <v>12893</v>
      </c>
      <c r="N244" s="57">
        <v>26804</v>
      </c>
      <c r="O244" s="57">
        <v>13911</v>
      </c>
      <c r="P244" s="199">
        <v>33550</v>
      </c>
      <c r="Q244" s="199">
        <v>0</v>
      </c>
      <c r="R244" s="199">
        <v>33550</v>
      </c>
    </row>
    <row r="245" spans="1:18" ht="15.6" x14ac:dyDescent="0.3">
      <c r="A245" s="87" t="s">
        <v>11</v>
      </c>
      <c r="B245" s="87" t="s">
        <v>358</v>
      </c>
      <c r="C245" s="49"/>
      <c r="D245" s="173" t="s">
        <v>160</v>
      </c>
      <c r="E245" s="57">
        <v>0</v>
      </c>
      <c r="F245" s="57">
        <v>9016</v>
      </c>
      <c r="G245" s="57">
        <v>0</v>
      </c>
      <c r="H245" s="57">
        <v>0</v>
      </c>
      <c r="I245" s="57"/>
      <c r="J245" s="57">
        <v>0</v>
      </c>
      <c r="K245" s="57">
        <v>0</v>
      </c>
      <c r="L245" s="57">
        <v>0</v>
      </c>
      <c r="M245" s="57">
        <v>0</v>
      </c>
      <c r="N245" s="57">
        <v>0</v>
      </c>
      <c r="O245" s="57">
        <v>0</v>
      </c>
      <c r="P245" s="199">
        <v>0</v>
      </c>
      <c r="Q245" s="199">
        <v>0</v>
      </c>
      <c r="R245" s="199">
        <v>0</v>
      </c>
    </row>
    <row r="246" spans="1:18" ht="15.6" x14ac:dyDescent="0.3">
      <c r="A246" s="87" t="s">
        <v>11</v>
      </c>
      <c r="B246" s="103">
        <v>45820</v>
      </c>
      <c r="C246" s="49"/>
      <c r="D246" s="173" t="s">
        <v>161</v>
      </c>
      <c r="E246" s="57">
        <v>139940.89999999997</v>
      </c>
      <c r="F246" s="57">
        <v>140452</v>
      </c>
      <c r="G246" s="57">
        <v>323028</v>
      </c>
      <c r="H246" s="57">
        <v>0</v>
      </c>
      <c r="I246" s="57">
        <v>0</v>
      </c>
      <c r="J246" s="57">
        <v>0</v>
      </c>
      <c r="K246" s="57">
        <v>0</v>
      </c>
      <c r="L246" s="57">
        <v>0</v>
      </c>
      <c r="M246" s="57">
        <v>0</v>
      </c>
      <c r="N246" s="57">
        <v>323028</v>
      </c>
      <c r="O246" s="57">
        <v>323028</v>
      </c>
      <c r="P246" s="199">
        <v>209990</v>
      </c>
      <c r="Q246" s="199">
        <v>-8020</v>
      </c>
      <c r="R246" s="199">
        <v>201970</v>
      </c>
    </row>
    <row r="247" spans="1:18" ht="15.6" thickBot="1" x14ac:dyDescent="0.3">
      <c r="A247" s="87" t="s">
        <v>11</v>
      </c>
      <c r="B247" s="87" t="s">
        <v>325</v>
      </c>
      <c r="C247" s="28" t="s">
        <v>325</v>
      </c>
      <c r="D247" s="33" t="s">
        <v>295</v>
      </c>
      <c r="E247" s="62">
        <v>1562239.9499999993</v>
      </c>
      <c r="F247" s="62">
        <v>601031</v>
      </c>
      <c r="G247" s="62">
        <v>1693966</v>
      </c>
      <c r="H247" s="62">
        <v>0</v>
      </c>
      <c r="I247" s="62"/>
      <c r="J247" s="62">
        <v>0</v>
      </c>
      <c r="K247" s="62">
        <v>0</v>
      </c>
      <c r="L247" s="62">
        <v>0</v>
      </c>
      <c r="M247" s="62">
        <v>-1117968</v>
      </c>
      <c r="N247" s="62">
        <v>575998</v>
      </c>
      <c r="O247" s="62">
        <v>1693966</v>
      </c>
      <c r="P247" s="208">
        <v>0</v>
      </c>
      <c r="Q247" s="208">
        <v>0</v>
      </c>
      <c r="R247" s="208">
        <v>0</v>
      </c>
    </row>
    <row r="248" spans="1:18" ht="16.8" thickTop="1" thickBot="1" x14ac:dyDescent="0.35">
      <c r="A248" s="87" t="s">
        <v>11</v>
      </c>
      <c r="C248" s="28"/>
      <c r="D248" s="8" t="s">
        <v>296</v>
      </c>
      <c r="E248" s="63">
        <v>27847384.639999997</v>
      </c>
      <c r="F248" s="63">
        <v>27249895</v>
      </c>
      <c r="G248" s="63">
        <v>37520872</v>
      </c>
      <c r="H248" s="63">
        <v>10000000</v>
      </c>
      <c r="I248" s="63">
        <v>0</v>
      </c>
      <c r="J248" s="63">
        <v>0</v>
      </c>
      <c r="K248" s="63">
        <v>0</v>
      </c>
      <c r="L248" s="63">
        <v>0</v>
      </c>
      <c r="M248" s="63">
        <v>0</v>
      </c>
      <c r="N248" s="63">
        <v>47520872</v>
      </c>
      <c r="O248" s="63">
        <v>37520872</v>
      </c>
      <c r="P248" s="204">
        <v>45381850</v>
      </c>
      <c r="Q248" s="204">
        <v>-526320</v>
      </c>
      <c r="R248" s="204">
        <v>44855530</v>
      </c>
    </row>
    <row r="249" spans="1:18" ht="16.8" thickTop="1" thickBot="1" x14ac:dyDescent="0.35">
      <c r="C249" s="28"/>
      <c r="D249" s="7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209">
        <v>0</v>
      </c>
      <c r="Q249" s="251"/>
      <c r="R249" s="251"/>
    </row>
    <row r="250" spans="1:18" ht="19.8" thickTop="1" thickBot="1" x14ac:dyDescent="0.5">
      <c r="C250" s="28"/>
      <c r="D250" s="15" t="s">
        <v>359</v>
      </c>
      <c r="E250" s="30"/>
      <c r="Q250" s="219"/>
      <c r="R250" s="219"/>
    </row>
    <row r="251" spans="1:18" ht="15.6" thickTop="1" x14ac:dyDescent="0.25">
      <c r="C251" s="28"/>
      <c r="D251" s="4" t="s">
        <v>79</v>
      </c>
      <c r="Q251" s="219"/>
      <c r="R251" s="219"/>
    </row>
    <row r="252" spans="1:18" x14ac:dyDescent="0.25">
      <c r="A252" s="87" t="s">
        <v>12</v>
      </c>
      <c r="B252" s="87" t="s">
        <v>360</v>
      </c>
      <c r="C252" s="48" t="s">
        <v>360</v>
      </c>
      <c r="D252" s="34" t="s">
        <v>361</v>
      </c>
      <c r="E252" s="64">
        <v>2307686.12</v>
      </c>
      <c r="F252" s="64">
        <v>2658270</v>
      </c>
      <c r="G252" s="64">
        <v>2644000</v>
      </c>
      <c r="H252" s="61">
        <v>0</v>
      </c>
      <c r="I252" s="61">
        <v>0</v>
      </c>
      <c r="J252" s="61">
        <v>0</v>
      </c>
      <c r="K252" s="61">
        <v>0</v>
      </c>
      <c r="L252" s="61">
        <v>0</v>
      </c>
      <c r="M252" s="61">
        <v>0</v>
      </c>
      <c r="N252" s="61">
        <v>2644000</v>
      </c>
      <c r="O252" s="64">
        <v>2644000</v>
      </c>
      <c r="P252" s="210">
        <v>3910000</v>
      </c>
      <c r="Q252" s="210">
        <v>0</v>
      </c>
      <c r="R252" s="210">
        <v>3910000</v>
      </c>
    </row>
    <row r="253" spans="1:18" x14ac:dyDescent="0.25">
      <c r="A253" s="87" t="s">
        <v>12</v>
      </c>
      <c r="B253" s="87" t="s">
        <v>362</v>
      </c>
      <c r="C253" s="48" t="s">
        <v>362</v>
      </c>
      <c r="D253" s="34" t="s">
        <v>363</v>
      </c>
      <c r="E253" s="50">
        <v>26538390.510000002</v>
      </c>
      <c r="F253" s="65">
        <v>30570100</v>
      </c>
      <c r="G253" s="65">
        <v>30406000</v>
      </c>
      <c r="H253" s="62">
        <v>0</v>
      </c>
      <c r="I253" s="62">
        <v>0</v>
      </c>
      <c r="J253" s="62">
        <v>0</v>
      </c>
      <c r="K253" s="62">
        <v>0</v>
      </c>
      <c r="L253" s="62">
        <v>0</v>
      </c>
      <c r="M253" s="62">
        <v>0</v>
      </c>
      <c r="N253" s="62">
        <v>30406000</v>
      </c>
      <c r="O253" s="65">
        <v>30406000</v>
      </c>
      <c r="P253" s="208">
        <v>44965000</v>
      </c>
      <c r="Q253" s="208">
        <v>0</v>
      </c>
      <c r="R253" s="208">
        <v>44965000</v>
      </c>
    </row>
    <row r="254" spans="1:18" x14ac:dyDescent="0.25">
      <c r="A254" s="87" t="s">
        <v>12</v>
      </c>
      <c r="B254" s="87" t="s">
        <v>364</v>
      </c>
      <c r="C254" s="49" t="s">
        <v>364</v>
      </c>
      <c r="D254" s="34" t="s">
        <v>365</v>
      </c>
      <c r="E254" s="65">
        <v>24032152.34</v>
      </c>
      <c r="F254" s="65">
        <v>27685097</v>
      </c>
      <c r="G254" s="65">
        <v>27542000</v>
      </c>
      <c r="H254" s="62">
        <v>0</v>
      </c>
      <c r="I254" s="62">
        <v>0</v>
      </c>
      <c r="J254" s="62">
        <v>0</v>
      </c>
      <c r="K254" s="62">
        <v>0</v>
      </c>
      <c r="L254" s="62">
        <v>0</v>
      </c>
      <c r="M254" s="62">
        <v>0</v>
      </c>
      <c r="N254" s="62">
        <v>27542000</v>
      </c>
      <c r="O254" s="65">
        <v>27542000</v>
      </c>
      <c r="P254" s="208">
        <v>40000000</v>
      </c>
      <c r="Q254" s="208">
        <v>0</v>
      </c>
      <c r="R254" s="208">
        <v>40000000</v>
      </c>
    </row>
    <row r="255" spans="1:18" x14ac:dyDescent="0.25">
      <c r="A255" s="87" t="s">
        <v>12</v>
      </c>
      <c r="B255" s="87" t="s">
        <v>366</v>
      </c>
      <c r="C255" s="49" t="s">
        <v>366</v>
      </c>
      <c r="D255" s="34" t="s">
        <v>367</v>
      </c>
      <c r="E255" s="65">
        <v>24034076.359999999</v>
      </c>
      <c r="F255" s="65">
        <v>27680994</v>
      </c>
      <c r="G255" s="65">
        <v>27542000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62">
        <v>27542000</v>
      </c>
      <c r="O255" s="65">
        <v>27542000</v>
      </c>
      <c r="P255" s="208">
        <v>40000000</v>
      </c>
      <c r="Q255" s="208">
        <v>0</v>
      </c>
      <c r="R255" s="208">
        <v>40000000</v>
      </c>
    </row>
    <row r="256" spans="1:18" x14ac:dyDescent="0.25">
      <c r="A256" s="87" t="s">
        <v>12</v>
      </c>
      <c r="B256" s="87" t="s">
        <v>368</v>
      </c>
      <c r="C256" s="49" t="s">
        <v>368</v>
      </c>
      <c r="D256" s="34" t="s">
        <v>369</v>
      </c>
      <c r="E256" s="65">
        <v>8478931.3100000005</v>
      </c>
      <c r="F256" s="65">
        <v>5757722</v>
      </c>
      <c r="G256" s="65">
        <v>5508000</v>
      </c>
      <c r="H256" s="62">
        <v>0</v>
      </c>
      <c r="I256" s="62">
        <v>0</v>
      </c>
      <c r="J256" s="62">
        <v>0</v>
      </c>
      <c r="K256" s="62">
        <v>0</v>
      </c>
      <c r="L256" s="62">
        <v>0</v>
      </c>
      <c r="M256" s="62">
        <v>0</v>
      </c>
      <c r="N256" s="62">
        <v>5508000</v>
      </c>
      <c r="O256" s="65">
        <v>5508000</v>
      </c>
      <c r="P256" s="208">
        <v>8000000</v>
      </c>
      <c r="Q256" s="208">
        <v>0</v>
      </c>
      <c r="R256" s="208">
        <v>8000000</v>
      </c>
    </row>
    <row r="257" spans="1:18" x14ac:dyDescent="0.25">
      <c r="A257" s="87" t="s">
        <v>12</v>
      </c>
      <c r="B257" s="87" t="s">
        <v>370</v>
      </c>
      <c r="C257" s="48" t="s">
        <v>370</v>
      </c>
      <c r="D257" s="34" t="s">
        <v>371</v>
      </c>
      <c r="E257" s="65">
        <v>10728510.960000001</v>
      </c>
      <c r="F257" s="65">
        <v>22904577</v>
      </c>
      <c r="G257" s="65">
        <v>22034000</v>
      </c>
      <c r="H257" s="62">
        <v>0</v>
      </c>
      <c r="I257" s="62">
        <v>0</v>
      </c>
      <c r="J257" s="62">
        <v>0</v>
      </c>
      <c r="K257" s="62">
        <v>0</v>
      </c>
      <c r="L257" s="62">
        <v>0</v>
      </c>
      <c r="M257" s="62">
        <v>0</v>
      </c>
      <c r="N257" s="62">
        <v>22034000</v>
      </c>
      <c r="O257" s="65">
        <v>22034000</v>
      </c>
      <c r="P257" s="208">
        <v>32000000</v>
      </c>
      <c r="Q257" s="208">
        <v>0</v>
      </c>
      <c r="R257" s="208">
        <v>32000000</v>
      </c>
    </row>
    <row r="258" spans="1:18" x14ac:dyDescent="0.25">
      <c r="A258" s="87" t="s">
        <v>12</v>
      </c>
      <c r="B258" s="87" t="s">
        <v>372</v>
      </c>
      <c r="C258" s="49" t="s">
        <v>372</v>
      </c>
      <c r="D258" s="34" t="s">
        <v>373</v>
      </c>
      <c r="E258" s="65">
        <v>3279369.85</v>
      </c>
      <c r="F258" s="65">
        <v>3430370</v>
      </c>
      <c r="G258" s="65">
        <v>3937544</v>
      </c>
      <c r="H258" s="62">
        <v>0</v>
      </c>
      <c r="I258" s="62">
        <v>0</v>
      </c>
      <c r="J258" s="62">
        <v>0</v>
      </c>
      <c r="K258" s="62">
        <v>0</v>
      </c>
      <c r="L258" s="62">
        <v>0</v>
      </c>
      <c r="M258" s="62">
        <v>0</v>
      </c>
      <c r="N258" s="62">
        <v>3937544</v>
      </c>
      <c r="O258" s="65">
        <v>3937544</v>
      </c>
      <c r="P258" s="208">
        <v>4200000</v>
      </c>
      <c r="Q258" s="208">
        <v>0</v>
      </c>
      <c r="R258" s="208">
        <v>4200000</v>
      </c>
    </row>
    <row r="259" spans="1:18" x14ac:dyDescent="0.25">
      <c r="A259" s="87" t="s">
        <v>12</v>
      </c>
      <c r="B259" s="87" t="s">
        <v>301</v>
      </c>
      <c r="C259" s="48" t="s">
        <v>301</v>
      </c>
      <c r="D259" s="34" t="s">
        <v>374</v>
      </c>
      <c r="E259" s="65">
        <v>0</v>
      </c>
      <c r="F259" s="65">
        <v>2735019</v>
      </c>
      <c r="G259" s="65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62">
        <v>0</v>
      </c>
      <c r="O259" s="65">
        <v>0</v>
      </c>
      <c r="P259" s="208">
        <v>0</v>
      </c>
      <c r="Q259" s="208">
        <v>0</v>
      </c>
      <c r="R259" s="208">
        <v>0</v>
      </c>
    </row>
    <row r="260" spans="1:18" x14ac:dyDescent="0.25">
      <c r="A260" s="87" t="s">
        <v>12</v>
      </c>
      <c r="B260" s="87" t="s">
        <v>375</v>
      </c>
      <c r="C260" s="49" t="s">
        <v>375</v>
      </c>
      <c r="D260" s="34" t="s">
        <v>376</v>
      </c>
      <c r="E260" s="65">
        <v>4612743.5</v>
      </c>
      <c r="F260" s="65">
        <v>4509920</v>
      </c>
      <c r="G260" s="65">
        <v>4750000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62">
        <v>4750000</v>
      </c>
      <c r="O260" s="65">
        <v>4750000</v>
      </c>
      <c r="P260" s="208">
        <v>6000000</v>
      </c>
      <c r="Q260" s="208">
        <v>0</v>
      </c>
      <c r="R260" s="208">
        <v>6000000</v>
      </c>
    </row>
    <row r="261" spans="1:18" x14ac:dyDescent="0.25">
      <c r="A261" s="87" t="s">
        <v>12</v>
      </c>
      <c r="B261" s="87" t="s">
        <v>303</v>
      </c>
      <c r="C261" s="49" t="s">
        <v>303</v>
      </c>
      <c r="D261" s="34" t="s">
        <v>304</v>
      </c>
      <c r="E261" s="65">
        <v>141487.35</v>
      </c>
      <c r="F261" s="65">
        <v>55245</v>
      </c>
      <c r="G261" s="65">
        <v>0</v>
      </c>
      <c r="H261" s="62">
        <v>0</v>
      </c>
      <c r="I261" s="62">
        <v>0</v>
      </c>
      <c r="J261" s="62">
        <v>0</v>
      </c>
      <c r="K261" s="62">
        <v>0</v>
      </c>
      <c r="L261" s="62">
        <v>0</v>
      </c>
      <c r="M261" s="62">
        <v>0</v>
      </c>
      <c r="N261" s="62">
        <v>0</v>
      </c>
      <c r="O261" s="65">
        <v>0</v>
      </c>
      <c r="P261" s="208">
        <v>0</v>
      </c>
      <c r="Q261" s="208">
        <v>0</v>
      </c>
      <c r="R261" s="208">
        <v>0</v>
      </c>
    </row>
    <row r="262" spans="1:18" x14ac:dyDescent="0.25">
      <c r="A262" s="87" t="s">
        <v>12</v>
      </c>
      <c r="B262" s="87" t="s">
        <v>139</v>
      </c>
      <c r="C262" s="48" t="s">
        <v>139</v>
      </c>
      <c r="D262" s="34" t="s">
        <v>140</v>
      </c>
      <c r="E262" s="65">
        <v>2346091.8199999998</v>
      </c>
      <c r="F262" s="65">
        <v>1690154</v>
      </c>
      <c r="G262" s="65">
        <v>1850000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62">
        <v>1850000</v>
      </c>
      <c r="O262" s="65">
        <v>1850000</v>
      </c>
      <c r="P262" s="208">
        <v>674900</v>
      </c>
      <c r="Q262" s="208">
        <v>0</v>
      </c>
      <c r="R262" s="208">
        <v>674900</v>
      </c>
    </row>
    <row r="263" spans="1:18" x14ac:dyDescent="0.25">
      <c r="A263" s="87" t="s">
        <v>12</v>
      </c>
      <c r="B263" s="87" t="s">
        <v>377</v>
      </c>
      <c r="C263" s="48" t="s">
        <v>377</v>
      </c>
      <c r="D263" s="36" t="s">
        <v>378</v>
      </c>
      <c r="E263" s="66">
        <v>93521274.849999994</v>
      </c>
      <c r="F263" s="66">
        <v>0</v>
      </c>
      <c r="G263" s="66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0</v>
      </c>
      <c r="M263" s="62">
        <v>0</v>
      </c>
      <c r="N263" s="62">
        <v>0</v>
      </c>
      <c r="O263" s="66">
        <v>0</v>
      </c>
      <c r="P263" s="211">
        <v>0</v>
      </c>
      <c r="Q263" s="211">
        <v>0</v>
      </c>
      <c r="R263" s="211">
        <v>0</v>
      </c>
    </row>
    <row r="264" spans="1:18" x14ac:dyDescent="0.25">
      <c r="A264" s="87" t="s">
        <v>12</v>
      </c>
      <c r="B264" s="87" t="s">
        <v>142</v>
      </c>
      <c r="C264" s="49" t="s">
        <v>142</v>
      </c>
      <c r="D264" s="34" t="s">
        <v>305</v>
      </c>
      <c r="E264" s="66">
        <v>0</v>
      </c>
      <c r="F264" s="66">
        <v>0</v>
      </c>
      <c r="G264" s="66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62">
        <v>0</v>
      </c>
      <c r="O264" s="66">
        <v>0</v>
      </c>
      <c r="P264" s="211">
        <v>0</v>
      </c>
      <c r="Q264" s="211">
        <v>0</v>
      </c>
      <c r="R264" s="211">
        <v>0</v>
      </c>
    </row>
    <row r="265" spans="1:18" ht="15.6" thickBot="1" x14ac:dyDescent="0.3">
      <c r="A265" s="87" t="s">
        <v>12</v>
      </c>
      <c r="B265" s="87" t="s">
        <v>148</v>
      </c>
      <c r="C265" s="49" t="s">
        <v>148</v>
      </c>
      <c r="D265" s="36" t="s">
        <v>308</v>
      </c>
      <c r="E265" s="67">
        <v>0</v>
      </c>
      <c r="F265" s="67">
        <v>0</v>
      </c>
      <c r="G265" s="67">
        <v>85123252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62">
        <v>85123252</v>
      </c>
      <c r="O265" s="67">
        <v>85123252</v>
      </c>
      <c r="P265" s="211">
        <v>124200000</v>
      </c>
      <c r="Q265" s="211">
        <v>0</v>
      </c>
      <c r="R265" s="211">
        <v>124200000</v>
      </c>
    </row>
    <row r="266" spans="1:18" ht="16.8" thickTop="1" thickBot="1" x14ac:dyDescent="0.35">
      <c r="A266" s="87" t="s">
        <v>12</v>
      </c>
      <c r="C266" s="28"/>
      <c r="D266" s="8" t="s">
        <v>150</v>
      </c>
      <c r="E266" s="68">
        <v>200020714.96999997</v>
      </c>
      <c r="F266" s="68">
        <v>129677468</v>
      </c>
      <c r="G266" s="68">
        <v>211336796</v>
      </c>
      <c r="H266" s="68">
        <v>0</v>
      </c>
      <c r="I266" s="68">
        <v>0</v>
      </c>
      <c r="J266" s="68">
        <v>0</v>
      </c>
      <c r="K266" s="68">
        <v>0</v>
      </c>
      <c r="L266" s="68">
        <v>0</v>
      </c>
      <c r="M266" s="68">
        <v>0</v>
      </c>
      <c r="N266" s="68">
        <v>211336796</v>
      </c>
      <c r="O266" s="68">
        <v>211336796</v>
      </c>
      <c r="P266" s="204">
        <v>303949900</v>
      </c>
      <c r="Q266" s="204">
        <v>0</v>
      </c>
      <c r="R266" s="204">
        <v>303949900</v>
      </c>
    </row>
    <row r="267" spans="1:18" ht="16.2" thickTop="1" x14ac:dyDescent="0.3">
      <c r="C267" s="28"/>
      <c r="D267" s="7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05"/>
      <c r="Q267" s="250"/>
      <c r="R267" s="250"/>
    </row>
    <row r="268" spans="1:18" x14ac:dyDescent="0.25">
      <c r="A268" s="87" t="s">
        <v>12</v>
      </c>
      <c r="C268" s="49" t="s">
        <v>379</v>
      </c>
      <c r="D268" s="33" t="s">
        <v>380</v>
      </c>
      <c r="E268" s="64">
        <v>3551563.52</v>
      </c>
      <c r="F268" s="64">
        <v>4206565</v>
      </c>
      <c r="G268" s="64">
        <v>3937544</v>
      </c>
      <c r="H268" s="61">
        <v>0</v>
      </c>
      <c r="I268" s="61">
        <v>0</v>
      </c>
      <c r="J268" s="61">
        <v>0</v>
      </c>
      <c r="K268" s="61">
        <v>0</v>
      </c>
      <c r="L268" s="61">
        <v>0</v>
      </c>
      <c r="M268" s="61">
        <v>88624</v>
      </c>
      <c r="N268" s="61">
        <v>4026168</v>
      </c>
      <c r="O268" s="64">
        <v>3937544</v>
      </c>
      <c r="P268" s="210">
        <v>4186280</v>
      </c>
      <c r="Q268" s="210">
        <v>-43740</v>
      </c>
      <c r="R268" s="210">
        <v>4142540</v>
      </c>
    </row>
    <row r="269" spans="1:18" ht="15.6" x14ac:dyDescent="0.3">
      <c r="A269" s="87" t="s">
        <v>12</v>
      </c>
      <c r="B269" s="87" t="s">
        <v>381</v>
      </c>
      <c r="C269" s="49"/>
      <c r="D269" s="173" t="s">
        <v>156</v>
      </c>
      <c r="E269" s="57">
        <v>1275324.8999999999</v>
      </c>
      <c r="F269" s="57">
        <v>1229220</v>
      </c>
      <c r="G269" s="57">
        <v>1112231</v>
      </c>
      <c r="H269" s="57">
        <v>0</v>
      </c>
      <c r="I269" s="57">
        <v>0</v>
      </c>
      <c r="J269" s="57">
        <v>0</v>
      </c>
      <c r="K269" s="57">
        <v>0</v>
      </c>
      <c r="L269" s="57">
        <v>0</v>
      </c>
      <c r="M269" s="57">
        <v>0</v>
      </c>
      <c r="N269" s="57">
        <v>1112231</v>
      </c>
      <c r="O269" s="57">
        <v>1112231</v>
      </c>
      <c r="P269" s="199">
        <v>1310290</v>
      </c>
      <c r="Q269" s="199">
        <v>-43740</v>
      </c>
      <c r="R269" s="199">
        <v>1266550</v>
      </c>
    </row>
    <row r="270" spans="1:18" ht="15.6" x14ac:dyDescent="0.3">
      <c r="A270" s="87" t="s">
        <v>12</v>
      </c>
      <c r="B270" s="87" t="s">
        <v>382</v>
      </c>
      <c r="C270" s="49"/>
      <c r="D270" s="173" t="s">
        <v>158</v>
      </c>
      <c r="E270" s="57">
        <v>1140110.9099999999</v>
      </c>
      <c r="F270" s="57">
        <v>1162941</v>
      </c>
      <c r="G270" s="57">
        <v>2661389</v>
      </c>
      <c r="H270" s="57">
        <v>0</v>
      </c>
      <c r="I270" s="57">
        <v>0</v>
      </c>
      <c r="J270" s="57">
        <v>0</v>
      </c>
      <c r="K270" s="57">
        <v>0</v>
      </c>
      <c r="L270" s="57">
        <v>0</v>
      </c>
      <c r="M270" s="57">
        <v>88624</v>
      </c>
      <c r="N270" s="57">
        <v>2750013</v>
      </c>
      <c r="O270" s="57">
        <v>2661389</v>
      </c>
      <c r="P270" s="199">
        <v>1519570</v>
      </c>
      <c r="Q270" s="199">
        <v>0</v>
      </c>
      <c r="R270" s="199">
        <v>1519570</v>
      </c>
    </row>
    <row r="271" spans="1:18" ht="15.6" x14ac:dyDescent="0.3">
      <c r="A271" s="87" t="s">
        <v>12</v>
      </c>
      <c r="B271" s="87" t="s">
        <v>383</v>
      </c>
      <c r="C271" s="49"/>
      <c r="D271" s="173" t="s">
        <v>384</v>
      </c>
      <c r="E271" s="57">
        <v>0</v>
      </c>
      <c r="F271" s="57">
        <v>30667</v>
      </c>
      <c r="G271" s="57">
        <v>0</v>
      </c>
      <c r="H271" s="57">
        <v>0</v>
      </c>
      <c r="I271" s="57">
        <v>0</v>
      </c>
      <c r="J271" s="57">
        <v>0</v>
      </c>
      <c r="K271" s="57">
        <v>0</v>
      </c>
      <c r="L271" s="57">
        <v>0</v>
      </c>
      <c r="M271" s="57">
        <v>0</v>
      </c>
      <c r="N271" s="57">
        <v>0</v>
      </c>
      <c r="O271" s="57">
        <v>0</v>
      </c>
      <c r="P271" s="199">
        <v>0</v>
      </c>
      <c r="Q271" s="199">
        <v>0</v>
      </c>
      <c r="R271" s="199">
        <v>0</v>
      </c>
    </row>
    <row r="272" spans="1:18" ht="15.6" x14ac:dyDescent="0.3">
      <c r="A272" s="87" t="s">
        <v>12</v>
      </c>
      <c r="B272" s="103">
        <v>44130</v>
      </c>
      <c r="C272" s="49"/>
      <c r="D272" s="173" t="s">
        <v>161</v>
      </c>
      <c r="E272" s="57">
        <v>1136127.7100000004</v>
      </c>
      <c r="F272" s="57">
        <v>1783737</v>
      </c>
      <c r="G272" s="57">
        <v>163924</v>
      </c>
      <c r="H272" s="57">
        <v>0</v>
      </c>
      <c r="I272" s="57">
        <v>0</v>
      </c>
      <c r="J272" s="57">
        <v>0</v>
      </c>
      <c r="K272" s="57">
        <v>0</v>
      </c>
      <c r="L272" s="57">
        <v>0</v>
      </c>
      <c r="M272" s="57">
        <v>0</v>
      </c>
      <c r="N272" s="57">
        <v>163924</v>
      </c>
      <c r="O272" s="57">
        <v>163924</v>
      </c>
      <c r="P272" s="199">
        <v>1356420</v>
      </c>
      <c r="Q272" s="199">
        <v>0</v>
      </c>
      <c r="R272" s="199">
        <v>1356420</v>
      </c>
    </row>
    <row r="273" spans="1:18" x14ac:dyDescent="0.25">
      <c r="A273" s="87" t="s">
        <v>12</v>
      </c>
      <c r="B273" s="87" t="s">
        <v>385</v>
      </c>
      <c r="C273" s="49" t="s">
        <v>385</v>
      </c>
      <c r="D273" s="33" t="s">
        <v>386</v>
      </c>
      <c r="E273" s="65">
        <v>0</v>
      </c>
      <c r="F273" s="65">
        <v>0</v>
      </c>
      <c r="G273" s="65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62">
        <v>0</v>
      </c>
      <c r="O273" s="65">
        <v>0</v>
      </c>
      <c r="P273" s="208">
        <v>4157930</v>
      </c>
      <c r="Q273" s="208">
        <v>0</v>
      </c>
      <c r="R273" s="208">
        <v>4157930</v>
      </c>
    </row>
    <row r="274" spans="1:18" x14ac:dyDescent="0.25">
      <c r="A274" s="87" t="s">
        <v>12</v>
      </c>
      <c r="B274" s="87" t="s">
        <v>387</v>
      </c>
      <c r="C274" s="49" t="s">
        <v>387</v>
      </c>
      <c r="D274" s="34" t="s">
        <v>388</v>
      </c>
      <c r="E274" s="65">
        <v>26538390.510000002</v>
      </c>
      <c r="F274" s="65">
        <v>30570100</v>
      </c>
      <c r="G274" s="65">
        <v>30406000</v>
      </c>
      <c r="H274" s="62">
        <v>0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62">
        <v>30406000</v>
      </c>
      <c r="O274" s="65">
        <v>30406000</v>
      </c>
      <c r="P274" s="208">
        <v>44965000</v>
      </c>
      <c r="Q274" s="208">
        <v>0</v>
      </c>
      <c r="R274" s="208">
        <v>44965000</v>
      </c>
    </row>
    <row r="275" spans="1:18" x14ac:dyDescent="0.25">
      <c r="A275" s="87" t="s">
        <v>12</v>
      </c>
      <c r="B275" s="87" t="s">
        <v>389</v>
      </c>
      <c r="C275" s="49" t="s">
        <v>389</v>
      </c>
      <c r="D275" s="34" t="s">
        <v>390</v>
      </c>
      <c r="E275" s="65">
        <v>14124599.529999999</v>
      </c>
      <c r="F275" s="65">
        <v>8172148</v>
      </c>
      <c r="G275" s="65">
        <v>91699187</v>
      </c>
      <c r="H275" s="62">
        <v>0</v>
      </c>
      <c r="I275" s="62">
        <v>0</v>
      </c>
      <c r="J275" s="62">
        <v>0</v>
      </c>
      <c r="K275" s="62">
        <v>0</v>
      </c>
      <c r="L275" s="62">
        <v>0</v>
      </c>
      <c r="M275" s="62">
        <v>-88624</v>
      </c>
      <c r="N275" s="62">
        <v>91610563</v>
      </c>
      <c r="O275" s="65">
        <v>91699187</v>
      </c>
      <c r="P275" s="208">
        <v>130722950</v>
      </c>
      <c r="Q275" s="208">
        <v>0</v>
      </c>
      <c r="R275" s="208">
        <v>130722950</v>
      </c>
    </row>
    <row r="276" spans="1:18" x14ac:dyDescent="0.25">
      <c r="A276" s="87" t="s">
        <v>12</v>
      </c>
      <c r="B276" s="87" t="s">
        <v>391</v>
      </c>
      <c r="C276" s="49" t="s">
        <v>391</v>
      </c>
      <c r="D276" s="34" t="s">
        <v>392</v>
      </c>
      <c r="E276" s="65">
        <v>2309492.8199999998</v>
      </c>
      <c r="F276" s="65">
        <v>3185999</v>
      </c>
      <c r="G276" s="65">
        <v>10896467</v>
      </c>
      <c r="H276" s="62">
        <v>0</v>
      </c>
      <c r="I276" s="62">
        <v>0</v>
      </c>
      <c r="J276" s="62">
        <v>0</v>
      </c>
      <c r="K276" s="62">
        <v>0</v>
      </c>
      <c r="L276" s="62">
        <v>0</v>
      </c>
      <c r="M276" s="62">
        <v>0</v>
      </c>
      <c r="N276" s="62">
        <v>10896467</v>
      </c>
      <c r="O276" s="65">
        <v>10896467</v>
      </c>
      <c r="P276" s="208">
        <v>11820060</v>
      </c>
      <c r="Q276" s="208">
        <v>0</v>
      </c>
      <c r="R276" s="208">
        <v>11820060</v>
      </c>
    </row>
    <row r="277" spans="1:18" x14ac:dyDescent="0.25">
      <c r="A277" s="87" t="s">
        <v>12</v>
      </c>
      <c r="B277" s="87" t="s">
        <v>393</v>
      </c>
      <c r="C277" s="49" t="s">
        <v>393</v>
      </c>
      <c r="D277" s="34" t="s">
        <v>394</v>
      </c>
      <c r="E277" s="65">
        <v>78811274.849999994</v>
      </c>
      <c r="F277" s="65">
        <v>0</v>
      </c>
      <c r="G277" s="65">
        <v>0</v>
      </c>
      <c r="H277" s="62">
        <v>0</v>
      </c>
      <c r="I277" s="62">
        <v>0</v>
      </c>
      <c r="J277" s="62">
        <v>0</v>
      </c>
      <c r="K277" s="62">
        <v>0</v>
      </c>
      <c r="L277" s="62">
        <v>0</v>
      </c>
      <c r="M277" s="62">
        <v>0</v>
      </c>
      <c r="N277" s="62">
        <v>0</v>
      </c>
      <c r="O277" s="65">
        <v>0</v>
      </c>
      <c r="P277" s="208">
        <v>0</v>
      </c>
      <c r="Q277" s="208">
        <v>0</v>
      </c>
      <c r="R277" s="208">
        <v>0</v>
      </c>
    </row>
    <row r="278" spans="1:18" x14ac:dyDescent="0.25">
      <c r="A278" s="87" t="s">
        <v>12</v>
      </c>
      <c r="B278" s="87" t="s">
        <v>395</v>
      </c>
      <c r="C278" s="49" t="s">
        <v>395</v>
      </c>
      <c r="D278" s="34" t="s">
        <v>396</v>
      </c>
      <c r="E278" s="65">
        <v>14710000</v>
      </c>
      <c r="F278" s="65">
        <v>0</v>
      </c>
      <c r="G278" s="65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62">
        <v>0</v>
      </c>
      <c r="O278" s="65">
        <v>0</v>
      </c>
      <c r="P278" s="208">
        <v>0</v>
      </c>
      <c r="Q278" s="208">
        <v>0</v>
      </c>
      <c r="R278" s="208">
        <v>0</v>
      </c>
    </row>
    <row r="279" spans="1:18" x14ac:dyDescent="0.25">
      <c r="A279" s="87" t="s">
        <v>12</v>
      </c>
      <c r="B279" s="87" t="s">
        <v>397</v>
      </c>
      <c r="C279" s="49" t="s">
        <v>397</v>
      </c>
      <c r="D279" s="33" t="s">
        <v>398</v>
      </c>
      <c r="E279" s="65">
        <v>0</v>
      </c>
      <c r="F279" s="65">
        <v>0</v>
      </c>
      <c r="G279" s="65">
        <v>14142522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62">
        <v>14142522</v>
      </c>
      <c r="O279" s="65">
        <v>14142522</v>
      </c>
      <c r="P279" s="208">
        <v>22600000</v>
      </c>
      <c r="Q279" s="208">
        <v>0</v>
      </c>
      <c r="R279" s="208">
        <v>22600000</v>
      </c>
    </row>
    <row r="280" spans="1:18" x14ac:dyDescent="0.25">
      <c r="A280" s="87" t="s">
        <v>12</v>
      </c>
      <c r="B280" s="87" t="s">
        <v>399</v>
      </c>
      <c r="C280" s="49" t="s">
        <v>400</v>
      </c>
      <c r="D280" s="34" t="s">
        <v>401</v>
      </c>
      <c r="E280" s="65">
        <v>10728510.960000001</v>
      </c>
      <c r="F280" s="65">
        <v>22904577</v>
      </c>
      <c r="G280" s="65">
        <v>22034000</v>
      </c>
      <c r="H280" s="62">
        <v>0</v>
      </c>
      <c r="I280" s="62">
        <v>0</v>
      </c>
      <c r="J280" s="62">
        <v>0</v>
      </c>
      <c r="K280" s="62">
        <v>0</v>
      </c>
      <c r="L280" s="62">
        <v>0</v>
      </c>
      <c r="M280" s="62">
        <v>0</v>
      </c>
      <c r="N280" s="62">
        <v>22034000</v>
      </c>
      <c r="O280" s="65">
        <v>22034000</v>
      </c>
      <c r="P280" s="208">
        <v>32000000</v>
      </c>
      <c r="Q280" s="208">
        <v>0</v>
      </c>
      <c r="R280" s="208">
        <v>32000000</v>
      </c>
    </row>
    <row r="281" spans="1:18" x14ac:dyDescent="0.25">
      <c r="A281" s="87" t="s">
        <v>12</v>
      </c>
      <c r="B281" s="87" t="s">
        <v>402</v>
      </c>
      <c r="C281" s="49" t="s">
        <v>403</v>
      </c>
      <c r="D281" s="34" t="s">
        <v>388</v>
      </c>
      <c r="E281" s="65">
        <v>24034076.359999999</v>
      </c>
      <c r="F281" s="65">
        <v>27680994</v>
      </c>
      <c r="G281" s="65">
        <v>27542000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62">
        <v>27542000</v>
      </c>
      <c r="O281" s="65">
        <v>27542000</v>
      </c>
      <c r="P281" s="208">
        <v>40000000</v>
      </c>
      <c r="Q281" s="208">
        <v>0</v>
      </c>
      <c r="R281" s="208">
        <v>40000000</v>
      </c>
    </row>
    <row r="282" spans="1:18" x14ac:dyDescent="0.25">
      <c r="A282" s="87" t="s">
        <v>12</v>
      </c>
      <c r="B282" s="87" t="s">
        <v>404</v>
      </c>
      <c r="C282" s="48" t="s">
        <v>404</v>
      </c>
      <c r="D282" s="34" t="s">
        <v>287</v>
      </c>
      <c r="E282" s="65">
        <v>16974310.960000001</v>
      </c>
      <c r="F282" s="65">
        <v>10693619</v>
      </c>
      <c r="G282" s="65">
        <v>10679076</v>
      </c>
      <c r="H282" s="62">
        <v>0</v>
      </c>
      <c r="I282" s="62">
        <v>0</v>
      </c>
      <c r="J282" s="62">
        <v>0</v>
      </c>
      <c r="K282" s="62">
        <v>0</v>
      </c>
      <c r="L282" s="62">
        <v>0</v>
      </c>
      <c r="M282" s="62">
        <v>0</v>
      </c>
      <c r="N282" s="62">
        <v>10679076</v>
      </c>
      <c r="O282" s="65">
        <v>10679076</v>
      </c>
      <c r="P282" s="208">
        <v>13459060</v>
      </c>
      <c r="Q282" s="208">
        <v>0</v>
      </c>
      <c r="R282" s="208">
        <v>13459060</v>
      </c>
    </row>
    <row r="283" spans="1:18" x14ac:dyDescent="0.25">
      <c r="A283" s="87" t="s">
        <v>12</v>
      </c>
      <c r="B283" s="87" t="s">
        <v>405</v>
      </c>
      <c r="C283" s="28" t="s">
        <v>405</v>
      </c>
      <c r="D283" s="33" t="s">
        <v>406</v>
      </c>
      <c r="E283" s="62">
        <v>0</v>
      </c>
      <c r="F283" s="62">
        <v>0</v>
      </c>
      <c r="G283" s="62">
        <v>0</v>
      </c>
      <c r="H283" s="62"/>
      <c r="I283" s="62"/>
      <c r="J283" s="62"/>
      <c r="K283" s="62"/>
      <c r="L283" s="62"/>
      <c r="M283" s="62"/>
      <c r="N283" s="62">
        <v>0</v>
      </c>
      <c r="O283" s="62">
        <v>0</v>
      </c>
      <c r="P283" s="194">
        <v>38620</v>
      </c>
      <c r="Q283" s="194">
        <v>25560</v>
      </c>
      <c r="R283" s="194">
        <v>64180</v>
      </c>
    </row>
    <row r="284" spans="1:18" ht="15.6" thickBot="1" x14ac:dyDescent="0.3">
      <c r="A284" s="87" t="s">
        <v>12</v>
      </c>
      <c r="B284" s="87" t="s">
        <v>407</v>
      </c>
      <c r="C284" s="48" t="s">
        <v>407</v>
      </c>
      <c r="D284" s="36" t="s">
        <v>295</v>
      </c>
      <c r="E284" s="65">
        <v>8238495.4599999785</v>
      </c>
      <c r="F284" s="65">
        <v>22263466</v>
      </c>
      <c r="G284" s="65">
        <v>0</v>
      </c>
      <c r="H284" s="62">
        <v>0</v>
      </c>
      <c r="I284" s="62">
        <v>0</v>
      </c>
      <c r="J284" s="62">
        <v>0</v>
      </c>
      <c r="K284" s="62">
        <v>0</v>
      </c>
      <c r="L284" s="62">
        <v>0</v>
      </c>
      <c r="M284" s="62">
        <v>0</v>
      </c>
      <c r="N284" s="62">
        <v>0</v>
      </c>
      <c r="O284" s="65">
        <v>0</v>
      </c>
      <c r="P284" s="207">
        <v>0</v>
      </c>
      <c r="Q284" s="207">
        <v>18180</v>
      </c>
      <c r="R284" s="207">
        <v>18180</v>
      </c>
    </row>
    <row r="285" spans="1:18" ht="16.8" thickTop="1" thickBot="1" x14ac:dyDescent="0.35">
      <c r="A285" s="87" t="s">
        <v>12</v>
      </c>
      <c r="C285" s="28"/>
      <c r="D285" s="8" t="s">
        <v>296</v>
      </c>
      <c r="E285" s="69">
        <v>200020714.96999997</v>
      </c>
      <c r="F285" s="69">
        <v>129677468</v>
      </c>
      <c r="G285" s="69">
        <v>211336796</v>
      </c>
      <c r="H285" s="69">
        <v>0</v>
      </c>
      <c r="I285" s="69">
        <v>0</v>
      </c>
      <c r="J285" s="69">
        <v>0</v>
      </c>
      <c r="K285" s="69">
        <v>0</v>
      </c>
      <c r="L285" s="69">
        <v>0</v>
      </c>
      <c r="M285" s="69">
        <v>0</v>
      </c>
      <c r="N285" s="69">
        <v>211336796</v>
      </c>
      <c r="O285" s="69">
        <v>211336796</v>
      </c>
      <c r="P285" s="212">
        <v>303949900</v>
      </c>
      <c r="Q285" s="212">
        <v>0</v>
      </c>
      <c r="R285" s="212">
        <v>303949900</v>
      </c>
    </row>
    <row r="286" spans="1:18" ht="16.2" thickTop="1" x14ac:dyDescent="0.3">
      <c r="C286" s="28"/>
      <c r="D286" s="7"/>
      <c r="E286" s="45"/>
      <c r="F286" s="189"/>
      <c r="G286" s="45"/>
      <c r="H286" s="45"/>
      <c r="I286" s="45"/>
      <c r="J286" s="45"/>
      <c r="K286" s="45"/>
      <c r="L286" s="45"/>
      <c r="M286" s="45"/>
      <c r="N286" s="45"/>
      <c r="O286" s="45"/>
      <c r="P286" s="213"/>
      <c r="Q286" s="252"/>
      <c r="R286" s="252"/>
    </row>
    <row r="287" spans="1:18" ht="15.6" hidden="1" outlineLevel="1" x14ac:dyDescent="0.3">
      <c r="C287" s="28"/>
      <c r="D287" s="7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213"/>
      <c r="Q287" s="252"/>
      <c r="R287" s="252"/>
    </row>
    <row r="288" spans="1:18" ht="15.6" hidden="1" outlineLevel="1" x14ac:dyDescent="0.3">
      <c r="C288" s="28"/>
      <c r="D288" s="7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213"/>
      <c r="Q288" s="252"/>
      <c r="R288" s="252"/>
    </row>
    <row r="289" spans="1:18" ht="15.6" hidden="1" outlineLevel="1" x14ac:dyDescent="0.3">
      <c r="C289" s="28"/>
      <c r="D289" s="7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213"/>
      <c r="Q289" s="252"/>
      <c r="R289" s="252"/>
    </row>
    <row r="290" spans="1:18" ht="15.6" hidden="1" outlineLevel="1" x14ac:dyDescent="0.3">
      <c r="C290" s="28"/>
      <c r="D290" s="7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213"/>
      <c r="Q290" s="252"/>
      <c r="R290" s="252"/>
    </row>
    <row r="291" spans="1:18" ht="15.6" hidden="1" outlineLevel="1" x14ac:dyDescent="0.3">
      <c r="C291" s="28"/>
      <c r="D291" s="7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213"/>
      <c r="Q291" s="252"/>
      <c r="R291" s="252"/>
    </row>
    <row r="292" spans="1:18" ht="15.6" hidden="1" outlineLevel="1" x14ac:dyDescent="0.3">
      <c r="C292" s="28"/>
      <c r="D292" s="7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213"/>
      <c r="Q292" s="252"/>
      <c r="R292" s="252"/>
    </row>
    <row r="293" spans="1:18" ht="15.6" hidden="1" outlineLevel="1" x14ac:dyDescent="0.3">
      <c r="C293" s="28"/>
      <c r="D293" s="7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213"/>
      <c r="Q293" s="252"/>
      <c r="R293" s="252"/>
    </row>
    <row r="294" spans="1:18" ht="15.6" hidden="1" outlineLevel="1" x14ac:dyDescent="0.3">
      <c r="C294" s="28"/>
      <c r="D294" s="7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213"/>
      <c r="Q294" s="252"/>
      <c r="R294" s="252"/>
    </row>
    <row r="295" spans="1:18" ht="15.6" hidden="1" outlineLevel="1" x14ac:dyDescent="0.3">
      <c r="C295" s="28"/>
      <c r="D295" s="7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213"/>
      <c r="Q295" s="252"/>
      <c r="R295" s="252"/>
    </row>
    <row r="296" spans="1:18" ht="15.6" hidden="1" outlineLevel="1" x14ac:dyDescent="0.3">
      <c r="C296" s="28"/>
      <c r="D296" s="7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213"/>
      <c r="Q296" s="252"/>
      <c r="R296" s="252"/>
    </row>
    <row r="297" spans="1:18" ht="15.6" hidden="1" outlineLevel="1" x14ac:dyDescent="0.3">
      <c r="C297" s="28"/>
      <c r="D297" s="7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213"/>
      <c r="Q297" s="252"/>
      <c r="R297" s="252"/>
    </row>
    <row r="298" spans="1:18" ht="15.6" hidden="1" outlineLevel="1" collapsed="1" x14ac:dyDescent="0.3">
      <c r="C298" s="86" t="s">
        <v>408</v>
      </c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214"/>
      <c r="Q298" s="253"/>
      <c r="R298" s="253"/>
    </row>
    <row r="299" spans="1:18" ht="16.2" collapsed="1" thickBot="1" x14ac:dyDescent="0.35">
      <c r="C299" s="28"/>
      <c r="D299" s="7"/>
      <c r="E299" s="30"/>
      <c r="Q299" s="219"/>
      <c r="R299" s="219"/>
    </row>
    <row r="300" spans="1:18" ht="19.8" thickTop="1" thickBot="1" x14ac:dyDescent="0.5">
      <c r="C300" s="28"/>
      <c r="D300" s="15" t="s">
        <v>409</v>
      </c>
      <c r="Q300" s="219"/>
      <c r="R300" s="219"/>
    </row>
    <row r="301" spans="1:18" ht="15.6" thickTop="1" x14ac:dyDescent="0.25">
      <c r="C301" s="28"/>
      <c r="D301" s="4" t="s">
        <v>79</v>
      </c>
      <c r="Q301" s="219"/>
      <c r="R301" s="219"/>
    </row>
    <row r="302" spans="1:18" x14ac:dyDescent="0.25">
      <c r="A302" s="87" t="s">
        <v>13</v>
      </c>
      <c r="B302" s="87" t="s">
        <v>410</v>
      </c>
      <c r="C302" s="49" t="s">
        <v>410</v>
      </c>
      <c r="D302" s="34" t="s">
        <v>411</v>
      </c>
      <c r="E302" s="56">
        <v>2635205.39</v>
      </c>
      <c r="F302" s="51">
        <v>2313601</v>
      </c>
      <c r="G302" s="56">
        <v>5300000</v>
      </c>
      <c r="H302" s="51">
        <v>0</v>
      </c>
      <c r="I302" s="51">
        <v>0</v>
      </c>
      <c r="J302" s="51">
        <v>0</v>
      </c>
      <c r="K302" s="51">
        <v>0</v>
      </c>
      <c r="L302" s="51">
        <v>0</v>
      </c>
      <c r="M302" s="51">
        <v>0</v>
      </c>
      <c r="N302" s="51">
        <v>5300000</v>
      </c>
      <c r="O302" s="56">
        <v>5300000</v>
      </c>
      <c r="P302" s="215">
        <v>5300000</v>
      </c>
      <c r="Q302" s="215">
        <v>0</v>
      </c>
      <c r="R302" s="215">
        <v>5300000</v>
      </c>
    </row>
    <row r="303" spans="1:18" x14ac:dyDescent="0.25">
      <c r="A303" s="87" t="s">
        <v>13</v>
      </c>
      <c r="B303" s="87" t="s">
        <v>412</v>
      </c>
      <c r="C303" s="48" t="s">
        <v>301</v>
      </c>
      <c r="D303" s="34" t="s">
        <v>413</v>
      </c>
      <c r="E303" s="58">
        <v>0</v>
      </c>
      <c r="F303" s="52">
        <v>829425</v>
      </c>
      <c r="G303" s="58">
        <v>22000000</v>
      </c>
      <c r="H303" s="52">
        <v>230000000</v>
      </c>
      <c r="I303" s="52">
        <v>0</v>
      </c>
      <c r="J303" s="52">
        <v>0</v>
      </c>
      <c r="K303" s="52">
        <v>0</v>
      </c>
      <c r="L303" s="52">
        <v>0</v>
      </c>
      <c r="M303" s="52">
        <v>0</v>
      </c>
      <c r="N303" s="52">
        <v>252000000</v>
      </c>
      <c r="O303" s="58">
        <v>22000000</v>
      </c>
      <c r="P303" s="198">
        <v>128000000</v>
      </c>
      <c r="Q303" s="198">
        <v>0</v>
      </c>
      <c r="R303" s="198">
        <v>128000000</v>
      </c>
    </row>
    <row r="304" spans="1:18" x14ac:dyDescent="0.25">
      <c r="A304" s="87" t="s">
        <v>13</v>
      </c>
      <c r="B304" s="87" t="s">
        <v>414</v>
      </c>
      <c r="C304" s="48" t="s">
        <v>301</v>
      </c>
      <c r="D304" s="34" t="s">
        <v>415</v>
      </c>
      <c r="E304" s="58">
        <v>1329124.3600000001</v>
      </c>
      <c r="F304" s="52">
        <v>1308975</v>
      </c>
      <c r="G304" s="58">
        <v>3000000</v>
      </c>
      <c r="H304" s="52">
        <v>0</v>
      </c>
      <c r="I304" s="52">
        <v>0</v>
      </c>
      <c r="J304" s="52">
        <v>0</v>
      </c>
      <c r="K304" s="52">
        <v>0</v>
      </c>
      <c r="L304" s="52">
        <v>0</v>
      </c>
      <c r="M304" s="52">
        <v>0</v>
      </c>
      <c r="N304" s="52">
        <v>3000000</v>
      </c>
      <c r="O304" s="58">
        <v>3000000</v>
      </c>
      <c r="P304" s="198">
        <v>3325010</v>
      </c>
      <c r="Q304" s="198">
        <v>0</v>
      </c>
      <c r="R304" s="198">
        <v>3325010</v>
      </c>
    </row>
    <row r="305" spans="1:18" x14ac:dyDescent="0.25">
      <c r="A305" s="87" t="s">
        <v>13</v>
      </c>
      <c r="B305" s="87" t="s">
        <v>416</v>
      </c>
      <c r="C305" s="48" t="s">
        <v>301</v>
      </c>
      <c r="D305" s="34" t="s">
        <v>417</v>
      </c>
      <c r="E305" s="58">
        <v>22892.23</v>
      </c>
      <c r="F305" s="52">
        <v>8716</v>
      </c>
      <c r="G305" s="58">
        <v>0</v>
      </c>
      <c r="H305" s="52">
        <v>0</v>
      </c>
      <c r="I305" s="52">
        <v>0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8">
        <v>0</v>
      </c>
      <c r="P305" s="198">
        <v>5000</v>
      </c>
      <c r="Q305" s="198">
        <v>0</v>
      </c>
      <c r="R305" s="198">
        <v>5000</v>
      </c>
    </row>
    <row r="306" spans="1:18" x14ac:dyDescent="0.25">
      <c r="A306" s="87" t="s">
        <v>13</v>
      </c>
      <c r="B306" s="87" t="s">
        <v>418</v>
      </c>
      <c r="C306" s="48" t="s">
        <v>301</v>
      </c>
      <c r="D306" s="34" t="s">
        <v>419</v>
      </c>
      <c r="E306" s="58">
        <v>0</v>
      </c>
      <c r="F306" s="52">
        <v>1000</v>
      </c>
      <c r="G306" s="58">
        <v>10000</v>
      </c>
      <c r="H306" s="52">
        <v>0</v>
      </c>
      <c r="I306" s="52">
        <v>0</v>
      </c>
      <c r="J306" s="52">
        <v>0</v>
      </c>
      <c r="K306" s="52">
        <v>0</v>
      </c>
      <c r="L306" s="52">
        <v>0</v>
      </c>
      <c r="M306" s="52">
        <v>0</v>
      </c>
      <c r="N306" s="52">
        <v>10000</v>
      </c>
      <c r="O306" s="58">
        <v>10000</v>
      </c>
      <c r="P306" s="198">
        <v>10000</v>
      </c>
      <c r="Q306" s="198">
        <v>0</v>
      </c>
      <c r="R306" s="198">
        <v>10000</v>
      </c>
    </row>
    <row r="307" spans="1:18" x14ac:dyDescent="0.25">
      <c r="A307" s="87" t="s">
        <v>13</v>
      </c>
      <c r="B307" s="87" t="s">
        <v>420</v>
      </c>
      <c r="C307" s="48" t="s">
        <v>301</v>
      </c>
      <c r="D307" s="34" t="s">
        <v>421</v>
      </c>
      <c r="E307" s="58">
        <v>74244.460000000006</v>
      </c>
      <c r="F307" s="194">
        <v>67323</v>
      </c>
      <c r="G307" s="58">
        <v>74244</v>
      </c>
      <c r="H307" s="52">
        <v>0</v>
      </c>
      <c r="I307" s="52">
        <v>0</v>
      </c>
      <c r="J307" s="52">
        <v>0</v>
      </c>
      <c r="K307" s="52">
        <v>0</v>
      </c>
      <c r="L307" s="52">
        <v>0</v>
      </c>
      <c r="M307" s="52">
        <v>0</v>
      </c>
      <c r="N307" s="52">
        <v>74244</v>
      </c>
      <c r="O307" s="58">
        <v>74244</v>
      </c>
      <c r="P307" s="198">
        <v>61780</v>
      </c>
      <c r="Q307" s="198">
        <v>-2010</v>
      </c>
      <c r="R307" s="198">
        <v>59770</v>
      </c>
    </row>
    <row r="308" spans="1:18" x14ac:dyDescent="0.25">
      <c r="A308" s="87" t="s">
        <v>13</v>
      </c>
      <c r="B308" s="87" t="s">
        <v>422</v>
      </c>
      <c r="C308" s="48" t="s">
        <v>301</v>
      </c>
      <c r="D308" s="34" t="s">
        <v>423</v>
      </c>
      <c r="E308" s="58">
        <v>1212993.19</v>
      </c>
      <c r="F308" s="52">
        <v>0</v>
      </c>
      <c r="G308" s="58">
        <v>1211557</v>
      </c>
      <c r="H308" s="52">
        <v>0</v>
      </c>
      <c r="I308" s="52">
        <v>0</v>
      </c>
      <c r="J308" s="52">
        <v>0</v>
      </c>
      <c r="K308" s="52">
        <v>0</v>
      </c>
      <c r="L308" s="52">
        <v>0</v>
      </c>
      <c r="M308" s="52">
        <v>0</v>
      </c>
      <c r="N308" s="52">
        <v>1211557</v>
      </c>
      <c r="O308" s="58">
        <v>1211557</v>
      </c>
      <c r="P308" s="198">
        <v>467000</v>
      </c>
      <c r="Q308" s="198">
        <v>0</v>
      </c>
      <c r="R308" s="198">
        <v>467000</v>
      </c>
    </row>
    <row r="309" spans="1:18" x14ac:dyDescent="0.25">
      <c r="A309" s="87" t="s">
        <v>13</v>
      </c>
      <c r="B309" s="87" t="s">
        <v>424</v>
      </c>
      <c r="C309" s="48" t="s">
        <v>301</v>
      </c>
      <c r="D309" s="34" t="s">
        <v>425</v>
      </c>
      <c r="E309" s="58">
        <v>846417.15</v>
      </c>
      <c r="F309" s="52">
        <v>546400</v>
      </c>
      <c r="G309" s="58">
        <v>1849029</v>
      </c>
      <c r="H309" s="52">
        <v>0</v>
      </c>
      <c r="I309" s="52">
        <v>0</v>
      </c>
      <c r="J309" s="52">
        <v>0</v>
      </c>
      <c r="K309" s="52">
        <v>0</v>
      </c>
      <c r="L309" s="52">
        <v>0</v>
      </c>
      <c r="M309" s="52">
        <v>0</v>
      </c>
      <c r="N309" s="52">
        <v>1849029</v>
      </c>
      <c r="O309" s="58">
        <v>1849029</v>
      </c>
      <c r="P309" s="198">
        <v>1780830</v>
      </c>
      <c r="Q309" s="198">
        <v>32390</v>
      </c>
      <c r="R309" s="198">
        <v>1813220</v>
      </c>
    </row>
    <row r="310" spans="1:18" x14ac:dyDescent="0.25">
      <c r="A310" s="87" t="s">
        <v>13</v>
      </c>
      <c r="B310" s="87" t="s">
        <v>426</v>
      </c>
      <c r="C310" s="48" t="s">
        <v>301</v>
      </c>
      <c r="D310" s="34" t="s">
        <v>427</v>
      </c>
      <c r="E310" s="58">
        <v>0</v>
      </c>
      <c r="F310" s="52">
        <v>40000</v>
      </c>
      <c r="G310" s="58">
        <v>200000</v>
      </c>
      <c r="H310" s="52">
        <v>0</v>
      </c>
      <c r="I310" s="52">
        <v>0</v>
      </c>
      <c r="J310" s="52">
        <v>0</v>
      </c>
      <c r="K310" s="52">
        <v>0</v>
      </c>
      <c r="L310" s="52">
        <v>0</v>
      </c>
      <c r="M310" s="52">
        <v>0</v>
      </c>
      <c r="N310" s="52">
        <v>200000</v>
      </c>
      <c r="O310" s="58">
        <v>200000</v>
      </c>
      <c r="P310" s="198">
        <v>1300000</v>
      </c>
      <c r="Q310" s="198">
        <v>0</v>
      </c>
      <c r="R310" s="198">
        <v>1300000</v>
      </c>
    </row>
    <row r="311" spans="1:18" x14ac:dyDescent="0.25">
      <c r="A311" s="87" t="s">
        <v>13</v>
      </c>
      <c r="B311" s="87" t="s">
        <v>428</v>
      </c>
      <c r="C311" s="48" t="s">
        <v>301</v>
      </c>
      <c r="D311" s="34" t="s">
        <v>429</v>
      </c>
      <c r="E311" s="58">
        <v>1247903.8500000001</v>
      </c>
      <c r="F311" s="52">
        <v>8771727</v>
      </c>
      <c r="G311" s="58">
        <v>18373704</v>
      </c>
      <c r="H311" s="52">
        <v>0</v>
      </c>
      <c r="I311" s="52">
        <v>0</v>
      </c>
      <c r="J311" s="52">
        <v>0</v>
      </c>
      <c r="K311" s="52">
        <v>0</v>
      </c>
      <c r="L311" s="52">
        <v>0</v>
      </c>
      <c r="M311" s="52">
        <v>0</v>
      </c>
      <c r="N311" s="52">
        <v>18373704</v>
      </c>
      <c r="O311" s="58">
        <v>18373704</v>
      </c>
      <c r="P311" s="198">
        <v>8256480</v>
      </c>
      <c r="Q311" s="198">
        <v>-4860</v>
      </c>
      <c r="R311" s="198">
        <v>8251620</v>
      </c>
    </row>
    <row r="312" spans="1:18" x14ac:dyDescent="0.25">
      <c r="A312" s="87" t="s">
        <v>13</v>
      </c>
      <c r="B312" s="87" t="s">
        <v>430</v>
      </c>
      <c r="C312" s="48" t="s">
        <v>301</v>
      </c>
      <c r="D312" s="34" t="s">
        <v>431</v>
      </c>
      <c r="E312" s="58">
        <v>3000</v>
      </c>
      <c r="F312" s="52">
        <v>3644</v>
      </c>
      <c r="G312" s="58">
        <v>3000</v>
      </c>
      <c r="H312" s="52">
        <v>0</v>
      </c>
      <c r="I312" s="52">
        <v>0</v>
      </c>
      <c r="J312" s="52">
        <v>0</v>
      </c>
      <c r="K312" s="52">
        <v>0</v>
      </c>
      <c r="L312" s="52">
        <v>0</v>
      </c>
      <c r="M312" s="52">
        <v>0</v>
      </c>
      <c r="N312" s="52">
        <v>3000</v>
      </c>
      <c r="O312" s="58">
        <v>3000</v>
      </c>
      <c r="P312" s="198">
        <v>4150</v>
      </c>
      <c r="Q312" s="198">
        <v>0</v>
      </c>
      <c r="R312" s="198">
        <v>4150</v>
      </c>
    </row>
    <row r="313" spans="1:18" x14ac:dyDescent="0.25">
      <c r="A313" s="87" t="s">
        <v>13</v>
      </c>
      <c r="B313" s="87" t="s">
        <v>432</v>
      </c>
      <c r="C313" s="48" t="s">
        <v>301</v>
      </c>
      <c r="D313" s="34" t="s">
        <v>433</v>
      </c>
      <c r="E313" s="58">
        <v>1688955.79</v>
      </c>
      <c r="F313" s="52">
        <v>1863622</v>
      </c>
      <c r="G313" s="58">
        <v>2000000</v>
      </c>
      <c r="H313" s="52">
        <v>0</v>
      </c>
      <c r="I313" s="52">
        <v>0</v>
      </c>
      <c r="J313" s="52">
        <v>0</v>
      </c>
      <c r="K313" s="52">
        <v>0</v>
      </c>
      <c r="L313" s="52">
        <v>0</v>
      </c>
      <c r="M313" s="52">
        <v>0</v>
      </c>
      <c r="N313" s="52">
        <v>2000000</v>
      </c>
      <c r="O313" s="58">
        <v>2000000</v>
      </c>
      <c r="P313" s="198">
        <v>2000000</v>
      </c>
      <c r="Q313" s="198">
        <v>0</v>
      </c>
      <c r="R313" s="198">
        <v>2000000</v>
      </c>
    </row>
    <row r="314" spans="1:18" x14ac:dyDescent="0.25">
      <c r="A314" s="87" t="s">
        <v>13</v>
      </c>
      <c r="B314" s="87" t="s">
        <v>434</v>
      </c>
      <c r="C314" s="49" t="s">
        <v>434</v>
      </c>
      <c r="D314" s="34" t="s">
        <v>435</v>
      </c>
      <c r="E314" s="58">
        <v>0</v>
      </c>
      <c r="F314" s="52">
        <v>100617356</v>
      </c>
      <c r="G314" s="58">
        <v>0</v>
      </c>
      <c r="H314" s="52">
        <v>0</v>
      </c>
      <c r="I314" s="52">
        <v>0</v>
      </c>
      <c r="J314" s="52">
        <v>0</v>
      </c>
      <c r="K314" s="52">
        <v>0</v>
      </c>
      <c r="L314" s="52">
        <v>0</v>
      </c>
      <c r="M314" s="52">
        <v>0</v>
      </c>
      <c r="N314" s="52">
        <v>0</v>
      </c>
      <c r="O314" s="58">
        <v>0</v>
      </c>
      <c r="P314" s="198">
        <v>0</v>
      </c>
      <c r="Q314" s="198">
        <v>0</v>
      </c>
      <c r="R314" s="198">
        <v>0</v>
      </c>
    </row>
    <row r="315" spans="1:18" x14ac:dyDescent="0.25">
      <c r="A315" s="87" t="s">
        <v>13</v>
      </c>
      <c r="B315" s="87" t="s">
        <v>436</v>
      </c>
      <c r="C315" s="48" t="s">
        <v>303</v>
      </c>
      <c r="D315" s="34" t="s">
        <v>437</v>
      </c>
      <c r="E315" s="58">
        <v>0</v>
      </c>
      <c r="F315" s="52">
        <v>2071</v>
      </c>
      <c r="G315" s="58">
        <v>0</v>
      </c>
      <c r="H315" s="52">
        <v>0</v>
      </c>
      <c r="I315" s="52">
        <v>0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8">
        <v>0</v>
      </c>
      <c r="P315" s="198">
        <v>10000</v>
      </c>
      <c r="Q315" s="198">
        <v>0</v>
      </c>
      <c r="R315" s="198">
        <v>10000</v>
      </c>
    </row>
    <row r="316" spans="1:18" x14ac:dyDescent="0.25">
      <c r="A316" s="87" t="s">
        <v>13</v>
      </c>
      <c r="B316" s="87" t="s">
        <v>438</v>
      </c>
      <c r="C316" s="48" t="s">
        <v>303</v>
      </c>
      <c r="D316" s="34" t="s">
        <v>439</v>
      </c>
      <c r="E316" s="58">
        <v>96223.39</v>
      </c>
      <c r="F316" s="65">
        <v>53768</v>
      </c>
      <c r="G316" s="58">
        <v>136350</v>
      </c>
      <c r="H316" s="52">
        <v>0</v>
      </c>
      <c r="I316" s="52">
        <v>0</v>
      </c>
      <c r="J316" s="52">
        <v>0</v>
      </c>
      <c r="K316" s="52">
        <v>0</v>
      </c>
      <c r="L316" s="52">
        <v>0</v>
      </c>
      <c r="M316" s="52">
        <v>0</v>
      </c>
      <c r="N316" s="52">
        <v>136350</v>
      </c>
      <c r="O316" s="58">
        <v>136350</v>
      </c>
      <c r="P316" s="198">
        <v>140000</v>
      </c>
      <c r="Q316" s="198">
        <v>0</v>
      </c>
      <c r="R316" s="198">
        <v>140000</v>
      </c>
    </row>
    <row r="317" spans="1:18" x14ac:dyDescent="0.25">
      <c r="A317" s="87" t="s">
        <v>13</v>
      </c>
      <c r="B317" s="87" t="s">
        <v>440</v>
      </c>
      <c r="C317" s="48" t="s">
        <v>303</v>
      </c>
      <c r="D317" s="34" t="s">
        <v>441</v>
      </c>
      <c r="E317" s="58">
        <v>1304105.8</v>
      </c>
      <c r="F317" s="65">
        <v>2346133</v>
      </c>
      <c r="G317" s="58">
        <v>1698271</v>
      </c>
      <c r="H317" s="52">
        <v>0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1698271</v>
      </c>
      <c r="O317" s="58">
        <v>1698271</v>
      </c>
      <c r="P317" s="198">
        <v>2205780</v>
      </c>
      <c r="Q317" s="198">
        <v>16410</v>
      </c>
      <c r="R317" s="198">
        <v>2222190</v>
      </c>
    </row>
    <row r="318" spans="1:18" x14ac:dyDescent="0.25">
      <c r="A318" s="87" t="s">
        <v>13</v>
      </c>
      <c r="B318" s="87" t="s">
        <v>442</v>
      </c>
      <c r="C318" s="48" t="s">
        <v>303</v>
      </c>
      <c r="D318" s="34" t="s">
        <v>443</v>
      </c>
      <c r="E318" s="58">
        <v>146435.66</v>
      </c>
      <c r="F318" s="65">
        <v>75467</v>
      </c>
      <c r="G318" s="58">
        <v>1069872</v>
      </c>
      <c r="H318" s="52">
        <v>0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1069872</v>
      </c>
      <c r="O318" s="58">
        <v>1069872</v>
      </c>
      <c r="P318" s="198">
        <v>965000</v>
      </c>
      <c r="Q318" s="198">
        <v>0</v>
      </c>
      <c r="R318" s="198">
        <v>965000</v>
      </c>
    </row>
    <row r="319" spans="1:18" x14ac:dyDescent="0.25">
      <c r="A319" s="87" t="s">
        <v>13</v>
      </c>
      <c r="B319" s="87" t="s">
        <v>444</v>
      </c>
      <c r="C319" s="48" t="s">
        <v>303</v>
      </c>
      <c r="D319" s="34" t="s">
        <v>445</v>
      </c>
      <c r="E319" s="58">
        <v>0</v>
      </c>
      <c r="F319" s="65">
        <v>0</v>
      </c>
      <c r="G319" s="58">
        <v>898000</v>
      </c>
      <c r="H319" s="52">
        <v>0</v>
      </c>
      <c r="I319" s="52">
        <v>0</v>
      </c>
      <c r="J319" s="52">
        <v>0</v>
      </c>
      <c r="K319" s="52">
        <v>0</v>
      </c>
      <c r="L319" s="52">
        <v>0</v>
      </c>
      <c r="M319" s="52">
        <v>0</v>
      </c>
      <c r="N319" s="52">
        <v>898000</v>
      </c>
      <c r="O319" s="58">
        <v>898000</v>
      </c>
      <c r="P319" s="198">
        <v>0</v>
      </c>
      <c r="Q319" s="198">
        <v>0</v>
      </c>
      <c r="R319" s="198">
        <v>0</v>
      </c>
    </row>
    <row r="320" spans="1:18" x14ac:dyDescent="0.25">
      <c r="A320" s="87" t="s">
        <v>13</v>
      </c>
      <c r="B320" s="87" t="s">
        <v>446</v>
      </c>
      <c r="C320" s="48" t="s">
        <v>446</v>
      </c>
      <c r="D320" s="34" t="s">
        <v>447</v>
      </c>
      <c r="E320" s="58">
        <v>1832857.98</v>
      </c>
      <c r="F320" s="65">
        <v>2164654</v>
      </c>
      <c r="G320" s="65">
        <v>2500000</v>
      </c>
      <c r="H320" s="52">
        <v>0</v>
      </c>
      <c r="I320" s="52">
        <v>0</v>
      </c>
      <c r="J320" s="52">
        <v>0</v>
      </c>
      <c r="K320" s="52">
        <v>0</v>
      </c>
      <c r="L320" s="52">
        <v>0</v>
      </c>
      <c r="M320" s="52">
        <v>0</v>
      </c>
      <c r="N320" s="52">
        <v>2500000</v>
      </c>
      <c r="O320" s="65">
        <v>2500000</v>
      </c>
      <c r="P320" s="207">
        <v>2500000</v>
      </c>
      <c r="Q320" s="207">
        <v>0</v>
      </c>
      <c r="R320" s="207">
        <v>2500000</v>
      </c>
    </row>
    <row r="321" spans="1:18" x14ac:dyDescent="0.25">
      <c r="A321" s="87" t="s">
        <v>13</v>
      </c>
      <c r="B321" s="87" t="s">
        <v>448</v>
      </c>
      <c r="C321" s="49" t="s">
        <v>448</v>
      </c>
      <c r="D321" s="34" t="s">
        <v>449</v>
      </c>
      <c r="E321" s="58">
        <v>0</v>
      </c>
      <c r="F321" s="65">
        <v>0</v>
      </c>
      <c r="G321" s="65">
        <v>0</v>
      </c>
      <c r="H321" s="52">
        <v>0</v>
      </c>
      <c r="I321" s="52">
        <v>0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65">
        <v>0</v>
      </c>
      <c r="P321" s="207">
        <v>0</v>
      </c>
      <c r="Q321" s="207">
        <v>0</v>
      </c>
      <c r="R321" s="207">
        <v>0</v>
      </c>
    </row>
    <row r="322" spans="1:18" x14ac:dyDescent="0.25">
      <c r="A322" s="87" t="s">
        <v>13</v>
      </c>
      <c r="B322" s="87" t="s">
        <v>450</v>
      </c>
      <c r="C322" s="49" t="s">
        <v>450</v>
      </c>
      <c r="D322" s="34" t="s">
        <v>451</v>
      </c>
      <c r="E322" s="58">
        <v>0</v>
      </c>
      <c r="F322" s="65">
        <v>0</v>
      </c>
      <c r="G322" s="65">
        <v>0</v>
      </c>
      <c r="H322" s="52">
        <v>0</v>
      </c>
      <c r="I322" s="52">
        <v>0</v>
      </c>
      <c r="J322" s="52">
        <v>0</v>
      </c>
      <c r="K322" s="52">
        <v>0</v>
      </c>
      <c r="L322" s="52">
        <v>0</v>
      </c>
      <c r="M322" s="52">
        <v>0</v>
      </c>
      <c r="N322" s="52">
        <v>0</v>
      </c>
      <c r="O322" s="65">
        <v>0</v>
      </c>
      <c r="P322" s="207">
        <v>0</v>
      </c>
      <c r="Q322" s="207">
        <v>0</v>
      </c>
      <c r="R322" s="207">
        <v>0</v>
      </c>
    </row>
    <row r="323" spans="1:18" x14ac:dyDescent="0.25">
      <c r="A323" s="87" t="s">
        <v>13</v>
      </c>
      <c r="B323" s="87" t="s">
        <v>452</v>
      </c>
      <c r="C323" s="49" t="s">
        <v>452</v>
      </c>
      <c r="D323" s="36" t="s">
        <v>140</v>
      </c>
      <c r="E323" s="58">
        <v>67766.23</v>
      </c>
      <c r="F323" s="66">
        <v>430564</v>
      </c>
      <c r="G323" s="65">
        <v>0</v>
      </c>
      <c r="H323" s="52">
        <v>0</v>
      </c>
      <c r="I323" s="52">
        <v>0</v>
      </c>
      <c r="J323" s="52">
        <v>0</v>
      </c>
      <c r="K323" s="52">
        <v>0</v>
      </c>
      <c r="L323" s="52">
        <v>0</v>
      </c>
      <c r="M323" s="52">
        <v>0</v>
      </c>
      <c r="N323" s="52">
        <v>0</v>
      </c>
      <c r="O323" s="65">
        <v>0</v>
      </c>
      <c r="P323" s="207">
        <v>0</v>
      </c>
      <c r="Q323" s="207">
        <v>0</v>
      </c>
      <c r="R323" s="207">
        <v>0</v>
      </c>
    </row>
    <row r="324" spans="1:18" x14ac:dyDescent="0.25">
      <c r="A324" s="87" t="s">
        <v>13</v>
      </c>
      <c r="B324" s="87" t="s">
        <v>306</v>
      </c>
      <c r="C324" s="49" t="s">
        <v>306</v>
      </c>
      <c r="D324" s="36" t="s">
        <v>453</v>
      </c>
      <c r="E324" s="58">
        <v>12940.68</v>
      </c>
      <c r="F324" s="66">
        <v>11486</v>
      </c>
      <c r="G324" s="66">
        <v>20000</v>
      </c>
      <c r="H324" s="52">
        <v>0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20000</v>
      </c>
      <c r="O324" s="66">
        <v>20000</v>
      </c>
      <c r="P324" s="216">
        <v>99450</v>
      </c>
      <c r="Q324" s="216">
        <v>0</v>
      </c>
      <c r="R324" s="216">
        <v>99450</v>
      </c>
    </row>
    <row r="325" spans="1:18" x14ac:dyDescent="0.25">
      <c r="A325" s="87" t="s">
        <v>13</v>
      </c>
      <c r="B325" s="87" t="s">
        <v>454</v>
      </c>
      <c r="C325" s="49" t="s">
        <v>454</v>
      </c>
      <c r="D325" s="36" t="s">
        <v>455</v>
      </c>
      <c r="E325" s="58">
        <v>132757.03</v>
      </c>
      <c r="F325" s="66">
        <v>155588</v>
      </c>
      <c r="G325" s="66">
        <v>184201</v>
      </c>
      <c r="H325" s="52">
        <v>0</v>
      </c>
      <c r="I325" s="52">
        <v>0</v>
      </c>
      <c r="J325" s="52">
        <v>0</v>
      </c>
      <c r="K325" s="52">
        <v>0</v>
      </c>
      <c r="L325" s="52">
        <v>0</v>
      </c>
      <c r="M325" s="52">
        <v>0</v>
      </c>
      <c r="N325" s="52">
        <v>184201</v>
      </c>
      <c r="O325" s="66">
        <v>184201</v>
      </c>
      <c r="P325" s="216">
        <v>183920</v>
      </c>
      <c r="Q325" s="216">
        <v>0</v>
      </c>
      <c r="R325" s="216">
        <v>183920</v>
      </c>
    </row>
    <row r="326" spans="1:18" x14ac:dyDescent="0.25">
      <c r="A326" s="87" t="s">
        <v>13</v>
      </c>
      <c r="B326" s="87" t="s">
        <v>456</v>
      </c>
      <c r="C326" s="49" t="s">
        <v>456</v>
      </c>
      <c r="D326" s="36" t="s">
        <v>457</v>
      </c>
      <c r="E326" s="58">
        <v>0</v>
      </c>
      <c r="F326" s="66">
        <v>0</v>
      </c>
      <c r="G326" s="66">
        <v>0</v>
      </c>
      <c r="H326" s="52">
        <v>0</v>
      </c>
      <c r="I326" s="52">
        <v>0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66">
        <v>0</v>
      </c>
      <c r="P326" s="216">
        <v>0</v>
      </c>
      <c r="Q326" s="216">
        <v>0</v>
      </c>
      <c r="R326" s="216">
        <v>0</v>
      </c>
    </row>
    <row r="327" spans="1:18" x14ac:dyDescent="0.25">
      <c r="A327" s="87" t="s">
        <v>13</v>
      </c>
      <c r="B327" s="87" t="s">
        <v>458</v>
      </c>
      <c r="C327" s="49" t="s">
        <v>458</v>
      </c>
      <c r="D327" s="36" t="s">
        <v>459</v>
      </c>
      <c r="E327" s="58">
        <v>0</v>
      </c>
      <c r="F327" s="66">
        <v>5500</v>
      </c>
      <c r="G327" s="66">
        <v>0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70">
        <v>0</v>
      </c>
      <c r="O327" s="66">
        <v>0</v>
      </c>
      <c r="P327" s="216">
        <v>5000</v>
      </c>
      <c r="Q327" s="216">
        <v>0</v>
      </c>
      <c r="R327" s="216">
        <v>5000</v>
      </c>
    </row>
    <row r="328" spans="1:18" ht="15.6" thickBot="1" x14ac:dyDescent="0.3">
      <c r="A328" s="87" t="s">
        <v>13</v>
      </c>
      <c r="B328" s="87" t="s">
        <v>460</v>
      </c>
      <c r="C328" s="49" t="s">
        <v>460</v>
      </c>
      <c r="D328" s="36" t="s">
        <v>461</v>
      </c>
      <c r="E328" s="58">
        <v>0</v>
      </c>
      <c r="F328" s="66">
        <v>0</v>
      </c>
      <c r="G328" s="66">
        <v>0</v>
      </c>
      <c r="H328" s="52">
        <v>0</v>
      </c>
      <c r="I328" s="52">
        <v>0</v>
      </c>
      <c r="J328" s="52">
        <v>0</v>
      </c>
      <c r="K328" s="52">
        <v>0</v>
      </c>
      <c r="L328" s="52">
        <v>0</v>
      </c>
      <c r="M328" s="52">
        <v>0</v>
      </c>
      <c r="N328" s="70">
        <v>0</v>
      </c>
      <c r="O328" s="66">
        <v>0</v>
      </c>
      <c r="P328" s="216">
        <v>0</v>
      </c>
      <c r="Q328" s="216">
        <v>0</v>
      </c>
      <c r="R328" s="216">
        <v>0</v>
      </c>
    </row>
    <row r="329" spans="1:18" ht="16.8" thickTop="1" thickBot="1" x14ac:dyDescent="0.35">
      <c r="A329" s="87" t="s">
        <v>13</v>
      </c>
      <c r="C329" s="28"/>
      <c r="D329" s="8" t="s">
        <v>150</v>
      </c>
      <c r="E329" s="68">
        <v>12653823.190000003</v>
      </c>
      <c r="F329" s="68">
        <v>121617020</v>
      </c>
      <c r="G329" s="68">
        <v>60528228</v>
      </c>
      <c r="H329" s="68">
        <v>230000000</v>
      </c>
      <c r="I329" s="68">
        <v>0</v>
      </c>
      <c r="J329" s="68">
        <v>0</v>
      </c>
      <c r="K329" s="68">
        <v>0</v>
      </c>
      <c r="L329" s="68">
        <v>0</v>
      </c>
      <c r="M329" s="68">
        <v>0</v>
      </c>
      <c r="N329" s="68">
        <v>290528228</v>
      </c>
      <c r="O329" s="68">
        <v>60528228</v>
      </c>
      <c r="P329" s="204">
        <v>156619400</v>
      </c>
      <c r="Q329" s="204">
        <v>41930</v>
      </c>
      <c r="R329" s="204">
        <v>156661330</v>
      </c>
    </row>
    <row r="330" spans="1:18" ht="16.8" thickTop="1" thickBot="1" x14ac:dyDescent="0.35">
      <c r="C330" s="28"/>
      <c r="D330" s="7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05"/>
      <c r="Q330" s="250"/>
      <c r="R330" s="250"/>
    </row>
    <row r="331" spans="1:18" ht="19.8" thickTop="1" thickBot="1" x14ac:dyDescent="0.5">
      <c r="C331" s="28"/>
      <c r="D331" s="15" t="s">
        <v>462</v>
      </c>
      <c r="Q331" s="219"/>
      <c r="R331" s="219"/>
    </row>
    <row r="332" spans="1:18" ht="16.2" thickTop="1" x14ac:dyDescent="0.3">
      <c r="C332" s="28"/>
      <c r="D332" s="7" t="s">
        <v>463</v>
      </c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05"/>
      <c r="Q332" s="250"/>
      <c r="R332" s="250"/>
    </row>
    <row r="333" spans="1:18" x14ac:dyDescent="0.25">
      <c r="A333" s="87" t="s">
        <v>13</v>
      </c>
      <c r="B333" s="87" t="s">
        <v>464</v>
      </c>
      <c r="C333" s="49" t="s">
        <v>464</v>
      </c>
      <c r="D333" s="33" t="s">
        <v>465</v>
      </c>
      <c r="E333" s="64">
        <v>1329124.3600000003</v>
      </c>
      <c r="F333" s="64">
        <v>1308976</v>
      </c>
      <c r="G333" s="56">
        <v>3000000</v>
      </c>
      <c r="H333" s="51">
        <v>0</v>
      </c>
      <c r="I333" s="51">
        <v>0</v>
      </c>
      <c r="J333" s="51">
        <v>0</v>
      </c>
      <c r="K333" s="51">
        <v>0</v>
      </c>
      <c r="L333" s="51">
        <v>0</v>
      </c>
      <c r="M333" s="51">
        <v>508187</v>
      </c>
      <c r="N333" s="51">
        <v>3508187</v>
      </c>
      <c r="O333" s="56">
        <v>3000000</v>
      </c>
      <c r="P333" s="215">
        <v>3325010</v>
      </c>
      <c r="Q333" s="215">
        <v>0</v>
      </c>
      <c r="R333" s="215">
        <v>3325010</v>
      </c>
    </row>
    <row r="334" spans="1:18" x14ac:dyDescent="0.25">
      <c r="A334" s="87" t="s">
        <v>13</v>
      </c>
      <c r="B334" s="87" t="s">
        <v>466</v>
      </c>
      <c r="C334" s="49" t="s">
        <v>464</v>
      </c>
      <c r="D334" s="34" t="s">
        <v>467</v>
      </c>
      <c r="E334" s="65">
        <v>0</v>
      </c>
      <c r="F334" s="65">
        <v>0</v>
      </c>
      <c r="G334" s="65">
        <v>22000000</v>
      </c>
      <c r="H334" s="52">
        <v>192000000</v>
      </c>
      <c r="I334" s="52">
        <v>0</v>
      </c>
      <c r="J334" s="52">
        <v>0</v>
      </c>
      <c r="K334" s="52">
        <v>0</v>
      </c>
      <c r="L334" s="52">
        <v>0</v>
      </c>
      <c r="M334" s="52">
        <v>-1034552</v>
      </c>
      <c r="N334" s="52">
        <v>212965448</v>
      </c>
      <c r="O334" s="65">
        <v>22000000</v>
      </c>
      <c r="P334" s="207">
        <v>5000000</v>
      </c>
      <c r="Q334" s="207">
        <v>0</v>
      </c>
      <c r="R334" s="207">
        <v>5000000</v>
      </c>
    </row>
    <row r="335" spans="1:18" x14ac:dyDescent="0.25">
      <c r="A335" s="87" t="s">
        <v>13</v>
      </c>
      <c r="B335" s="87" t="s">
        <v>468</v>
      </c>
      <c r="C335" s="49" t="s">
        <v>469</v>
      </c>
      <c r="D335" s="34" t="s">
        <v>470</v>
      </c>
      <c r="E335" s="65">
        <v>1832857.98</v>
      </c>
      <c r="F335" s="65">
        <v>2164654</v>
      </c>
      <c r="G335" s="65">
        <v>2500000</v>
      </c>
      <c r="H335" s="52">
        <v>0</v>
      </c>
      <c r="I335" s="52">
        <v>0</v>
      </c>
      <c r="J335" s="52">
        <v>0</v>
      </c>
      <c r="K335" s="52">
        <v>0</v>
      </c>
      <c r="L335" s="52">
        <v>0</v>
      </c>
      <c r="M335" s="52">
        <v>0</v>
      </c>
      <c r="N335" s="52">
        <v>2500000</v>
      </c>
      <c r="O335" s="65">
        <v>2500000</v>
      </c>
      <c r="P335" s="207">
        <v>2500000</v>
      </c>
      <c r="Q335" s="207">
        <v>0</v>
      </c>
      <c r="R335" s="207">
        <v>2500000</v>
      </c>
    </row>
    <row r="336" spans="1:18" x14ac:dyDescent="0.25">
      <c r="A336" s="87" t="s">
        <v>13</v>
      </c>
      <c r="B336" s="87" t="s">
        <v>469</v>
      </c>
      <c r="C336" s="49" t="s">
        <v>469</v>
      </c>
      <c r="D336" s="34" t="s">
        <v>471</v>
      </c>
      <c r="E336" s="65">
        <v>2635205.39</v>
      </c>
      <c r="F336" s="65">
        <v>2313601</v>
      </c>
      <c r="G336" s="65">
        <v>5300000</v>
      </c>
      <c r="H336" s="52">
        <v>0</v>
      </c>
      <c r="I336" s="52">
        <v>0</v>
      </c>
      <c r="J336" s="52">
        <v>0</v>
      </c>
      <c r="K336" s="52">
        <v>0</v>
      </c>
      <c r="L336" s="52">
        <v>0</v>
      </c>
      <c r="M336" s="52">
        <v>0</v>
      </c>
      <c r="N336" s="52">
        <v>5300000</v>
      </c>
      <c r="O336" s="65">
        <v>5300000</v>
      </c>
      <c r="P336" s="207">
        <v>5300000</v>
      </c>
      <c r="Q336" s="207">
        <v>0</v>
      </c>
      <c r="R336" s="207">
        <v>5300000</v>
      </c>
    </row>
    <row r="337" spans="1:18" x14ac:dyDescent="0.25">
      <c r="A337" s="87" t="s">
        <v>13</v>
      </c>
      <c r="B337" s="87" t="s">
        <v>472</v>
      </c>
      <c r="C337" s="49" t="s">
        <v>472</v>
      </c>
      <c r="D337" s="34" t="s">
        <v>473</v>
      </c>
      <c r="E337" s="65">
        <v>0</v>
      </c>
      <c r="F337" s="65">
        <v>99766006</v>
      </c>
      <c r="G337" s="65">
        <v>0</v>
      </c>
      <c r="H337" s="52">
        <v>38000000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38000000</v>
      </c>
      <c r="O337" s="65">
        <v>0</v>
      </c>
      <c r="P337" s="207">
        <v>0</v>
      </c>
      <c r="Q337" s="207">
        <v>0</v>
      </c>
      <c r="R337" s="207">
        <v>0</v>
      </c>
    </row>
    <row r="338" spans="1:18" x14ac:dyDescent="0.25">
      <c r="C338" s="110">
        <v>41122</v>
      </c>
      <c r="D338" s="34" t="s">
        <v>474</v>
      </c>
      <c r="E338" s="65"/>
      <c r="F338" s="65">
        <v>871222</v>
      </c>
      <c r="G338" s="65">
        <v>0</v>
      </c>
      <c r="H338" s="52"/>
      <c r="I338" s="52"/>
      <c r="J338" s="52"/>
      <c r="K338" s="52"/>
      <c r="L338" s="52"/>
      <c r="M338" s="52"/>
      <c r="N338" s="52">
        <v>0</v>
      </c>
      <c r="O338" s="65">
        <v>0</v>
      </c>
      <c r="P338" s="207">
        <v>0</v>
      </c>
      <c r="Q338" s="207">
        <v>0</v>
      </c>
      <c r="R338" s="207">
        <v>0</v>
      </c>
    </row>
    <row r="339" spans="1:18" x14ac:dyDescent="0.25">
      <c r="A339" s="88" t="s">
        <v>13</v>
      </c>
      <c r="B339" s="88"/>
      <c r="C339" s="160">
        <v>41125</v>
      </c>
      <c r="D339" s="34" t="s">
        <v>475</v>
      </c>
      <c r="E339" s="65">
        <v>0</v>
      </c>
      <c r="F339" s="65">
        <v>0</v>
      </c>
      <c r="G339" s="65">
        <v>0</v>
      </c>
      <c r="H339" s="52">
        <v>0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65">
        <v>0</v>
      </c>
      <c r="P339" s="207">
        <v>123000000</v>
      </c>
      <c r="Q339" s="207">
        <v>0</v>
      </c>
      <c r="R339" s="207">
        <v>123000000</v>
      </c>
    </row>
    <row r="340" spans="1:18" ht="15.6" x14ac:dyDescent="0.3">
      <c r="A340" s="88" t="s">
        <v>13</v>
      </c>
      <c r="B340" s="88" t="s">
        <v>476</v>
      </c>
      <c r="C340" s="132"/>
      <c r="D340" s="173" t="s">
        <v>220</v>
      </c>
      <c r="E340" s="57">
        <v>0</v>
      </c>
      <c r="F340" s="57">
        <v>0</v>
      </c>
      <c r="G340" s="57">
        <v>0</v>
      </c>
      <c r="H340" s="57">
        <v>0</v>
      </c>
      <c r="I340" s="57">
        <v>0</v>
      </c>
      <c r="J340" s="57">
        <v>0</v>
      </c>
      <c r="K340" s="57">
        <v>0</v>
      </c>
      <c r="L340" s="57">
        <v>0</v>
      </c>
      <c r="M340" s="57">
        <v>0</v>
      </c>
      <c r="N340" s="57">
        <v>0</v>
      </c>
      <c r="O340" s="57">
        <v>0</v>
      </c>
      <c r="P340" s="199">
        <v>334170</v>
      </c>
      <c r="Q340" s="199">
        <v>0</v>
      </c>
      <c r="R340" s="199">
        <v>334170</v>
      </c>
    </row>
    <row r="341" spans="1:18" ht="15.6" x14ac:dyDescent="0.3">
      <c r="A341" s="88" t="s">
        <v>13</v>
      </c>
      <c r="B341" s="88" t="s">
        <v>477</v>
      </c>
      <c r="C341" s="132"/>
      <c r="D341" s="173" t="s">
        <v>158</v>
      </c>
      <c r="E341" s="57">
        <v>0</v>
      </c>
      <c r="F341" s="57">
        <v>0</v>
      </c>
      <c r="G341" s="57">
        <v>0</v>
      </c>
      <c r="H341" s="57">
        <v>0</v>
      </c>
      <c r="I341" s="57">
        <v>0</v>
      </c>
      <c r="J341" s="57">
        <v>0</v>
      </c>
      <c r="K341" s="57">
        <v>0</v>
      </c>
      <c r="L341" s="57">
        <v>0</v>
      </c>
      <c r="M341" s="57">
        <v>0</v>
      </c>
      <c r="N341" s="57">
        <v>0</v>
      </c>
      <c r="O341" s="57">
        <v>0</v>
      </c>
      <c r="P341" s="199">
        <v>2160</v>
      </c>
      <c r="Q341" s="199">
        <v>0</v>
      </c>
      <c r="R341" s="199">
        <v>2160</v>
      </c>
    </row>
    <row r="342" spans="1:18" ht="15.6" x14ac:dyDescent="0.3">
      <c r="A342" s="88" t="s">
        <v>13</v>
      </c>
      <c r="B342" s="88" t="s">
        <v>478</v>
      </c>
      <c r="C342" s="132"/>
      <c r="D342" s="173" t="s">
        <v>160</v>
      </c>
      <c r="E342" s="57">
        <v>0</v>
      </c>
      <c r="F342" s="57">
        <v>0</v>
      </c>
      <c r="G342" s="57">
        <v>0</v>
      </c>
      <c r="H342" s="57">
        <v>0</v>
      </c>
      <c r="I342" s="57">
        <v>0</v>
      </c>
      <c r="J342" s="57">
        <v>0</v>
      </c>
      <c r="K342" s="57">
        <v>0</v>
      </c>
      <c r="L342" s="57">
        <v>0</v>
      </c>
      <c r="M342" s="57">
        <v>0</v>
      </c>
      <c r="N342" s="57">
        <v>0</v>
      </c>
      <c r="O342" s="57">
        <v>0</v>
      </c>
      <c r="P342" s="199">
        <v>0</v>
      </c>
      <c r="Q342" s="199">
        <v>0</v>
      </c>
      <c r="R342" s="199">
        <v>0</v>
      </c>
    </row>
    <row r="343" spans="1:18" ht="15.6" x14ac:dyDescent="0.3">
      <c r="A343" s="88" t="s">
        <v>13</v>
      </c>
      <c r="B343" s="161">
        <v>41125</v>
      </c>
      <c r="C343" s="132"/>
      <c r="D343" s="173" t="s">
        <v>161</v>
      </c>
      <c r="E343" s="57">
        <v>0</v>
      </c>
      <c r="F343" s="57">
        <v>0</v>
      </c>
      <c r="G343" s="57">
        <v>0</v>
      </c>
      <c r="H343" s="57">
        <v>0</v>
      </c>
      <c r="I343" s="57">
        <v>0</v>
      </c>
      <c r="J343" s="57">
        <v>0</v>
      </c>
      <c r="K343" s="57">
        <v>0</v>
      </c>
      <c r="L343" s="57">
        <v>0</v>
      </c>
      <c r="M343" s="57">
        <v>0</v>
      </c>
      <c r="N343" s="57">
        <v>0</v>
      </c>
      <c r="O343" s="57">
        <v>0</v>
      </c>
      <c r="P343" s="199">
        <v>122663670</v>
      </c>
      <c r="Q343" s="199">
        <v>0</v>
      </c>
      <c r="R343" s="199">
        <v>122663670</v>
      </c>
    </row>
    <row r="344" spans="1:18" x14ac:dyDescent="0.25">
      <c r="A344" s="87" t="s">
        <v>13</v>
      </c>
      <c r="B344" s="87" t="s">
        <v>162</v>
      </c>
      <c r="C344" s="49" t="s">
        <v>162</v>
      </c>
      <c r="D344" s="34" t="s">
        <v>479</v>
      </c>
      <c r="E344" s="65">
        <v>0</v>
      </c>
      <c r="F344" s="65">
        <v>1000</v>
      </c>
      <c r="G344" s="65">
        <v>10000</v>
      </c>
      <c r="H344" s="52">
        <v>0</v>
      </c>
      <c r="I344" s="52">
        <v>0</v>
      </c>
      <c r="J344" s="52">
        <v>0</v>
      </c>
      <c r="K344" s="52">
        <v>0</v>
      </c>
      <c r="L344" s="52">
        <v>0</v>
      </c>
      <c r="M344" s="52">
        <v>167</v>
      </c>
      <c r="N344" s="52">
        <v>10167</v>
      </c>
      <c r="O344" s="65">
        <v>10000</v>
      </c>
      <c r="P344" s="207">
        <v>10000</v>
      </c>
      <c r="Q344" s="207">
        <v>0</v>
      </c>
      <c r="R344" s="207">
        <v>10000</v>
      </c>
    </row>
    <row r="345" spans="1:18" x14ac:dyDescent="0.25">
      <c r="A345" s="87" t="s">
        <v>13</v>
      </c>
      <c r="B345" s="87" t="s">
        <v>192</v>
      </c>
      <c r="C345" s="48" t="s">
        <v>192</v>
      </c>
      <c r="D345" s="34" t="s">
        <v>480</v>
      </c>
      <c r="E345" s="65">
        <v>87185.14</v>
      </c>
      <c r="F345" s="65">
        <v>80880</v>
      </c>
      <c r="G345" s="65">
        <v>94244</v>
      </c>
      <c r="H345" s="52">
        <v>0</v>
      </c>
      <c r="I345" s="52">
        <v>0</v>
      </c>
      <c r="J345" s="52">
        <v>0</v>
      </c>
      <c r="K345" s="52">
        <v>0</v>
      </c>
      <c r="L345" s="52">
        <v>0</v>
      </c>
      <c r="M345" s="52">
        <v>2645</v>
      </c>
      <c r="N345" s="52">
        <v>96889</v>
      </c>
      <c r="O345" s="65">
        <v>94244</v>
      </c>
      <c r="P345" s="207">
        <v>171230</v>
      </c>
      <c r="Q345" s="207">
        <v>-2010</v>
      </c>
      <c r="R345" s="207">
        <v>169220</v>
      </c>
    </row>
    <row r="346" spans="1:18" x14ac:dyDescent="0.25">
      <c r="A346" s="87" t="s">
        <v>13</v>
      </c>
      <c r="B346" s="87" t="s">
        <v>481</v>
      </c>
      <c r="C346" s="49" t="s">
        <v>481</v>
      </c>
      <c r="D346" s="34" t="s">
        <v>482</v>
      </c>
      <c r="E346" s="65">
        <v>22892.23</v>
      </c>
      <c r="F346" s="65">
        <v>70207</v>
      </c>
      <c r="G346" s="65">
        <v>0</v>
      </c>
      <c r="H346" s="52">
        <v>0</v>
      </c>
      <c r="I346" s="52">
        <v>0</v>
      </c>
      <c r="J346" s="52">
        <v>0</v>
      </c>
      <c r="K346" s="52">
        <v>0</v>
      </c>
      <c r="L346" s="52">
        <v>0</v>
      </c>
      <c r="M346" s="52">
        <v>110</v>
      </c>
      <c r="N346" s="52">
        <v>110</v>
      </c>
      <c r="O346" s="65">
        <v>0</v>
      </c>
      <c r="P346" s="207">
        <v>10000</v>
      </c>
      <c r="Q346" s="207">
        <v>0</v>
      </c>
      <c r="R346" s="207">
        <v>10000</v>
      </c>
    </row>
    <row r="347" spans="1:18" x14ac:dyDescent="0.25">
      <c r="A347" s="87" t="s">
        <v>13</v>
      </c>
      <c r="B347" s="87" t="s">
        <v>210</v>
      </c>
      <c r="C347" s="49" t="s">
        <v>210</v>
      </c>
      <c r="D347" s="34" t="s">
        <v>483</v>
      </c>
      <c r="E347" s="65">
        <v>1688955.79</v>
      </c>
      <c r="F347" s="65">
        <v>1850942</v>
      </c>
      <c r="G347" s="65">
        <v>2000000</v>
      </c>
      <c r="H347" s="52">
        <v>0</v>
      </c>
      <c r="I347" s="52">
        <v>0</v>
      </c>
      <c r="J347" s="52">
        <v>0</v>
      </c>
      <c r="K347" s="52">
        <v>0</v>
      </c>
      <c r="L347" s="52">
        <v>0</v>
      </c>
      <c r="M347" s="52">
        <v>33484</v>
      </c>
      <c r="N347" s="52">
        <v>2033484</v>
      </c>
      <c r="O347" s="65">
        <v>2000000</v>
      </c>
      <c r="P347" s="207">
        <v>2000000</v>
      </c>
      <c r="Q347" s="207">
        <v>0</v>
      </c>
      <c r="R347" s="207">
        <v>2000000</v>
      </c>
    </row>
    <row r="348" spans="1:18" x14ac:dyDescent="0.25">
      <c r="A348" s="87" t="s">
        <v>13</v>
      </c>
      <c r="B348" s="87" t="s">
        <v>212</v>
      </c>
      <c r="C348" s="49" t="s">
        <v>212</v>
      </c>
      <c r="D348" s="34" t="s">
        <v>484</v>
      </c>
      <c r="E348" s="65">
        <v>1277861.19</v>
      </c>
      <c r="F348" s="65">
        <v>1176280</v>
      </c>
      <c r="G348" s="65">
        <v>2109557</v>
      </c>
      <c r="H348" s="52">
        <v>0</v>
      </c>
      <c r="I348" s="52">
        <v>0</v>
      </c>
      <c r="J348" s="52">
        <v>0</v>
      </c>
      <c r="K348" s="52">
        <v>0</v>
      </c>
      <c r="L348" s="52">
        <v>0</v>
      </c>
      <c r="M348" s="52">
        <v>37936</v>
      </c>
      <c r="N348" s="52">
        <v>2147493</v>
      </c>
      <c r="O348" s="65">
        <v>2109557</v>
      </c>
      <c r="P348" s="207">
        <v>467000</v>
      </c>
      <c r="Q348" s="207">
        <v>0</v>
      </c>
      <c r="R348" s="207">
        <v>467000</v>
      </c>
    </row>
    <row r="349" spans="1:18" x14ac:dyDescent="0.25">
      <c r="A349" s="87" t="s">
        <v>13</v>
      </c>
      <c r="B349" s="87" t="s">
        <v>485</v>
      </c>
      <c r="C349" s="48" t="s">
        <v>485</v>
      </c>
      <c r="D349" s="34" t="s">
        <v>486</v>
      </c>
      <c r="E349" s="65">
        <v>1075397.57</v>
      </c>
      <c r="F349" s="65">
        <v>755756</v>
      </c>
      <c r="G349" s="65">
        <v>2169580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56720</v>
      </c>
      <c r="N349" s="52">
        <v>2226300</v>
      </c>
      <c r="O349" s="65">
        <v>2169580</v>
      </c>
      <c r="P349" s="207">
        <v>2059320</v>
      </c>
      <c r="Q349" s="207">
        <v>77820</v>
      </c>
      <c r="R349" s="207">
        <v>2137140</v>
      </c>
    </row>
    <row r="350" spans="1:18" x14ac:dyDescent="0.25">
      <c r="A350" s="87" t="s">
        <v>13</v>
      </c>
      <c r="C350" s="48" t="s">
        <v>225</v>
      </c>
      <c r="D350" s="34" t="s">
        <v>487</v>
      </c>
      <c r="E350" s="65">
        <v>1291108.02</v>
      </c>
      <c r="F350" s="65">
        <v>2167199</v>
      </c>
      <c r="G350" s="65">
        <v>1843223</v>
      </c>
      <c r="H350" s="52">
        <v>0</v>
      </c>
      <c r="I350" s="52">
        <v>0</v>
      </c>
      <c r="J350" s="52">
        <v>0</v>
      </c>
      <c r="K350" s="52">
        <v>0</v>
      </c>
      <c r="L350" s="52">
        <v>0</v>
      </c>
      <c r="M350" s="52">
        <v>64631</v>
      </c>
      <c r="N350" s="52">
        <v>1907854</v>
      </c>
      <c r="O350" s="65">
        <v>1843223</v>
      </c>
      <c r="P350" s="207">
        <v>3697860</v>
      </c>
      <c r="Q350" s="207">
        <v>-233730</v>
      </c>
      <c r="R350" s="207">
        <v>3464130</v>
      </c>
    </row>
    <row r="351" spans="1:18" ht="15.6" x14ac:dyDescent="0.3">
      <c r="A351" s="87" t="s">
        <v>13</v>
      </c>
      <c r="B351" s="87" t="s">
        <v>227</v>
      </c>
      <c r="C351" s="48"/>
      <c r="D351" s="173" t="s">
        <v>220</v>
      </c>
      <c r="E351" s="57">
        <v>568122.87000000011</v>
      </c>
      <c r="F351" s="57">
        <v>849369</v>
      </c>
      <c r="G351" s="57">
        <v>775660</v>
      </c>
      <c r="H351" s="57">
        <v>0</v>
      </c>
      <c r="I351" s="57">
        <v>0</v>
      </c>
      <c r="J351" s="57">
        <v>0</v>
      </c>
      <c r="K351" s="57">
        <v>0</v>
      </c>
      <c r="L351" s="57">
        <v>0</v>
      </c>
      <c r="M351" s="57">
        <v>0</v>
      </c>
      <c r="N351" s="57">
        <v>775660</v>
      </c>
      <c r="O351" s="57">
        <v>775660</v>
      </c>
      <c r="P351" s="199">
        <v>936080</v>
      </c>
      <c r="Q351" s="199">
        <v>-230930</v>
      </c>
      <c r="R351" s="199">
        <v>705150</v>
      </c>
    </row>
    <row r="352" spans="1:18" ht="15.6" x14ac:dyDescent="0.3">
      <c r="A352" s="87" t="s">
        <v>13</v>
      </c>
      <c r="B352" s="87" t="s">
        <v>228</v>
      </c>
      <c r="C352" s="48"/>
      <c r="D352" s="173" t="s">
        <v>222</v>
      </c>
      <c r="E352" s="57">
        <v>312156.31</v>
      </c>
      <c r="F352" s="57">
        <v>664627</v>
      </c>
      <c r="G352" s="57">
        <v>460000</v>
      </c>
      <c r="H352" s="57">
        <v>0</v>
      </c>
      <c r="I352" s="57">
        <v>0</v>
      </c>
      <c r="J352" s="57">
        <v>0</v>
      </c>
      <c r="K352" s="57">
        <v>0</v>
      </c>
      <c r="L352" s="57">
        <v>0</v>
      </c>
      <c r="M352" s="57">
        <v>0</v>
      </c>
      <c r="N352" s="57">
        <v>460000</v>
      </c>
      <c r="O352" s="57">
        <v>460000</v>
      </c>
      <c r="P352" s="199">
        <v>750000</v>
      </c>
      <c r="Q352" s="199">
        <v>0</v>
      </c>
      <c r="R352" s="199">
        <v>750000</v>
      </c>
    </row>
    <row r="353" spans="1:18" ht="15.6" x14ac:dyDescent="0.3">
      <c r="A353" s="87" t="s">
        <v>13</v>
      </c>
      <c r="B353" s="87" t="s">
        <v>229</v>
      </c>
      <c r="C353" s="48"/>
      <c r="D353" s="173" t="s">
        <v>158</v>
      </c>
      <c r="E353" s="57">
        <v>193496.3</v>
      </c>
      <c r="F353" s="57">
        <v>463895</v>
      </c>
      <c r="G353" s="57">
        <v>183600</v>
      </c>
      <c r="H353" s="57">
        <v>0</v>
      </c>
      <c r="I353" s="57">
        <v>0</v>
      </c>
      <c r="J353" s="57">
        <v>0</v>
      </c>
      <c r="K353" s="57">
        <v>0</v>
      </c>
      <c r="L353" s="57">
        <v>0</v>
      </c>
      <c r="M353" s="57">
        <v>64631</v>
      </c>
      <c r="N353" s="57">
        <v>248231</v>
      </c>
      <c r="O353" s="57">
        <v>183600</v>
      </c>
      <c r="P353" s="199">
        <v>361400</v>
      </c>
      <c r="Q353" s="199">
        <v>0</v>
      </c>
      <c r="R353" s="199">
        <v>361400</v>
      </c>
    </row>
    <row r="354" spans="1:18" ht="15.6" x14ac:dyDescent="0.3">
      <c r="A354" s="87" t="s">
        <v>13</v>
      </c>
      <c r="B354" s="87" t="s">
        <v>488</v>
      </c>
      <c r="C354" s="48"/>
      <c r="D354" s="173" t="s">
        <v>160</v>
      </c>
      <c r="E354" s="57">
        <v>0</v>
      </c>
      <c r="F354" s="57">
        <v>0</v>
      </c>
      <c r="G354" s="57">
        <v>0</v>
      </c>
      <c r="H354" s="57">
        <v>0</v>
      </c>
      <c r="I354" s="57">
        <v>0</v>
      </c>
      <c r="J354" s="57">
        <v>0</v>
      </c>
      <c r="K354" s="57">
        <v>0</v>
      </c>
      <c r="L354" s="57">
        <v>0</v>
      </c>
      <c r="M354" s="57">
        <v>0</v>
      </c>
      <c r="N354" s="57">
        <v>0</v>
      </c>
      <c r="O354" s="57">
        <v>0</v>
      </c>
      <c r="P354" s="199">
        <v>0</v>
      </c>
      <c r="Q354" s="199">
        <v>0</v>
      </c>
      <c r="R354" s="199">
        <v>0</v>
      </c>
    </row>
    <row r="355" spans="1:18" ht="15.6" x14ac:dyDescent="0.3">
      <c r="A355" s="87" t="s">
        <v>13</v>
      </c>
      <c r="B355" s="103" t="s">
        <v>225</v>
      </c>
      <c r="C355" s="48"/>
      <c r="D355" s="173" t="s">
        <v>161</v>
      </c>
      <c r="E355" s="57">
        <v>217332.5399999998</v>
      </c>
      <c r="F355" s="57">
        <v>189308</v>
      </c>
      <c r="G355" s="57">
        <v>423963</v>
      </c>
      <c r="H355" s="57">
        <v>0</v>
      </c>
      <c r="I355" s="57">
        <v>0</v>
      </c>
      <c r="J355" s="57">
        <v>0</v>
      </c>
      <c r="K355" s="57">
        <v>0</v>
      </c>
      <c r="L355" s="57">
        <v>0</v>
      </c>
      <c r="M355" s="57">
        <v>0</v>
      </c>
      <c r="N355" s="57">
        <v>423963</v>
      </c>
      <c r="O355" s="57">
        <v>423963</v>
      </c>
      <c r="P355" s="199">
        <v>1650380</v>
      </c>
      <c r="Q355" s="199">
        <v>-2800</v>
      </c>
      <c r="R355" s="199">
        <v>1647580</v>
      </c>
    </row>
    <row r="356" spans="1:18" x14ac:dyDescent="0.25">
      <c r="A356" s="87" t="s">
        <v>13</v>
      </c>
      <c r="B356" s="87" t="s">
        <v>239</v>
      </c>
      <c r="C356" s="49" t="s">
        <v>239</v>
      </c>
      <c r="D356" s="34" t="s">
        <v>489</v>
      </c>
      <c r="E356" s="65">
        <v>3000</v>
      </c>
      <c r="F356" s="65">
        <v>3644</v>
      </c>
      <c r="G356" s="65">
        <v>3000</v>
      </c>
      <c r="H356" s="52">
        <v>0</v>
      </c>
      <c r="I356" s="52">
        <v>0</v>
      </c>
      <c r="J356" s="52">
        <v>0</v>
      </c>
      <c r="K356" s="52">
        <v>0</v>
      </c>
      <c r="L356" s="52">
        <v>0</v>
      </c>
      <c r="M356" s="52">
        <v>115</v>
      </c>
      <c r="N356" s="62">
        <v>3115</v>
      </c>
      <c r="O356" s="65">
        <v>3000</v>
      </c>
      <c r="P356" s="207">
        <v>4150</v>
      </c>
      <c r="Q356" s="207">
        <v>0</v>
      </c>
      <c r="R356" s="207">
        <v>4150</v>
      </c>
    </row>
    <row r="357" spans="1:18" x14ac:dyDescent="0.25">
      <c r="A357" s="87" t="s">
        <v>13</v>
      </c>
      <c r="B357" s="87" t="s">
        <v>490</v>
      </c>
      <c r="C357" s="49" t="s">
        <v>490</v>
      </c>
      <c r="D357" s="34" t="s">
        <v>491</v>
      </c>
      <c r="E357" s="65">
        <v>1394339.51</v>
      </c>
      <c r="F357" s="65">
        <v>8847194</v>
      </c>
      <c r="G357" s="65">
        <v>19443576</v>
      </c>
      <c r="H357" s="52">
        <v>0</v>
      </c>
      <c r="I357" s="52">
        <v>0</v>
      </c>
      <c r="J357" s="52">
        <v>0</v>
      </c>
      <c r="K357" s="52">
        <v>0</v>
      </c>
      <c r="L357" s="52">
        <v>0</v>
      </c>
      <c r="M357" s="52">
        <v>330557</v>
      </c>
      <c r="N357" s="52">
        <v>19774133</v>
      </c>
      <c r="O357" s="65">
        <v>19443576</v>
      </c>
      <c r="P357" s="207">
        <v>9221480</v>
      </c>
      <c r="Q357" s="207">
        <v>-4860</v>
      </c>
      <c r="R357" s="207">
        <v>9216620</v>
      </c>
    </row>
    <row r="358" spans="1:18" x14ac:dyDescent="0.25">
      <c r="A358" s="87" t="s">
        <v>13</v>
      </c>
      <c r="B358" s="87" t="s">
        <v>492</v>
      </c>
      <c r="C358" s="49" t="s">
        <v>492</v>
      </c>
      <c r="D358" s="34" t="s">
        <v>493</v>
      </c>
      <c r="E358" s="65">
        <v>15896.01</v>
      </c>
      <c r="F358" s="65">
        <v>0</v>
      </c>
      <c r="G358" s="65">
        <v>55048</v>
      </c>
      <c r="H358" s="52">
        <v>0</v>
      </c>
      <c r="I358" s="52">
        <v>0</v>
      </c>
      <c r="J358" s="52">
        <v>0</v>
      </c>
      <c r="K358" s="52">
        <v>0</v>
      </c>
      <c r="L358" s="52">
        <v>0</v>
      </c>
      <c r="M358" s="52">
        <v>0</v>
      </c>
      <c r="N358" s="52">
        <v>55048</v>
      </c>
      <c r="O358" s="65">
        <v>55048</v>
      </c>
      <c r="P358" s="207">
        <v>0</v>
      </c>
      <c r="Q358" s="207">
        <v>0</v>
      </c>
      <c r="R358" s="207">
        <v>0</v>
      </c>
    </row>
    <row r="359" spans="1:18" x14ac:dyDescent="0.25">
      <c r="A359" s="87" t="s">
        <v>13</v>
      </c>
      <c r="B359" s="87" t="s">
        <v>494</v>
      </c>
      <c r="C359" s="28" t="s">
        <v>494</v>
      </c>
      <c r="D359" s="33" t="s">
        <v>406</v>
      </c>
      <c r="E359" s="62">
        <v>0</v>
      </c>
      <c r="F359" s="62">
        <v>0</v>
      </c>
      <c r="G359" s="62">
        <v>0</v>
      </c>
      <c r="H359" s="62"/>
      <c r="I359" s="62"/>
      <c r="J359" s="62"/>
      <c r="K359" s="62"/>
      <c r="L359" s="62"/>
      <c r="M359" s="62"/>
      <c r="N359" s="62">
        <v>0</v>
      </c>
      <c r="O359" s="62">
        <v>0</v>
      </c>
      <c r="P359" s="198">
        <v>35000</v>
      </c>
      <c r="Q359" s="198">
        <v>23060</v>
      </c>
      <c r="R359" s="198">
        <v>58060</v>
      </c>
    </row>
    <row r="360" spans="1:18" ht="15.6" thickBot="1" x14ac:dyDescent="0.3">
      <c r="A360" s="87" t="s">
        <v>13</v>
      </c>
      <c r="B360" s="87" t="s">
        <v>495</v>
      </c>
      <c r="C360" s="49" t="s">
        <v>495</v>
      </c>
      <c r="D360" s="34" t="s">
        <v>295</v>
      </c>
      <c r="E360" s="65">
        <v>0</v>
      </c>
      <c r="F360" s="65">
        <v>239459</v>
      </c>
      <c r="G360" s="65">
        <v>0</v>
      </c>
      <c r="H360" s="52">
        <v>0</v>
      </c>
      <c r="I360" s="52">
        <v>0</v>
      </c>
      <c r="J360" s="52">
        <v>0</v>
      </c>
      <c r="K360" s="52">
        <v>0</v>
      </c>
      <c r="L360" s="52">
        <v>0</v>
      </c>
      <c r="M360" s="52">
        <v>0</v>
      </c>
      <c r="N360" s="62">
        <v>0</v>
      </c>
      <c r="O360" s="65">
        <v>0</v>
      </c>
      <c r="P360" s="207">
        <v>0</v>
      </c>
      <c r="Q360" s="207">
        <v>0</v>
      </c>
      <c r="R360" s="207">
        <v>0</v>
      </c>
    </row>
    <row r="361" spans="1:18" ht="16.8" thickTop="1" thickBot="1" x14ac:dyDescent="0.35">
      <c r="A361" s="87" t="s">
        <v>13</v>
      </c>
      <c r="C361" s="28"/>
      <c r="D361" s="8" t="s">
        <v>296</v>
      </c>
      <c r="E361" s="69">
        <v>12653823.189999999</v>
      </c>
      <c r="F361" s="69">
        <v>121617020</v>
      </c>
      <c r="G361" s="69">
        <v>60528228</v>
      </c>
      <c r="H361" s="69">
        <v>230000000</v>
      </c>
      <c r="I361" s="69">
        <v>0</v>
      </c>
      <c r="J361" s="69">
        <v>0</v>
      </c>
      <c r="K361" s="69">
        <v>0</v>
      </c>
      <c r="L361" s="69">
        <v>0</v>
      </c>
      <c r="M361" s="69">
        <v>0</v>
      </c>
      <c r="N361" s="69">
        <v>290528228</v>
      </c>
      <c r="O361" s="69">
        <v>60528228</v>
      </c>
      <c r="P361" s="212">
        <v>156801050</v>
      </c>
      <c r="Q361" s="212">
        <v>-139720</v>
      </c>
      <c r="R361" s="212">
        <v>156661330</v>
      </c>
    </row>
    <row r="362" spans="1:18" ht="16.8" thickTop="1" thickBot="1" x14ac:dyDescent="0.35">
      <c r="C362" s="28"/>
      <c r="D362" s="7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213"/>
      <c r="Q362" s="252"/>
      <c r="R362" s="257">
        <v>0</v>
      </c>
    </row>
    <row r="363" spans="1:18" ht="19.8" thickTop="1" thickBot="1" x14ac:dyDescent="0.5">
      <c r="C363" s="28"/>
      <c r="D363" s="15" t="s">
        <v>496</v>
      </c>
      <c r="Q363" s="219"/>
      <c r="R363" s="219"/>
    </row>
    <row r="364" spans="1:18" ht="15.6" thickTop="1" x14ac:dyDescent="0.25">
      <c r="C364" s="28"/>
      <c r="D364" s="4" t="s">
        <v>79</v>
      </c>
      <c r="Q364" s="219"/>
      <c r="R364" s="219"/>
    </row>
    <row r="365" spans="1:18" x14ac:dyDescent="0.25">
      <c r="A365" s="87" t="s">
        <v>14</v>
      </c>
      <c r="B365" s="87" t="s">
        <v>301</v>
      </c>
      <c r="C365" s="48" t="s">
        <v>301</v>
      </c>
      <c r="D365" s="34" t="s">
        <v>302</v>
      </c>
      <c r="E365" s="71">
        <v>1263416.1399999999</v>
      </c>
      <c r="F365" s="71">
        <v>1343595</v>
      </c>
      <c r="G365" s="71">
        <v>2094487</v>
      </c>
      <c r="H365" s="72">
        <v>0</v>
      </c>
      <c r="I365" s="72">
        <v>0</v>
      </c>
      <c r="J365" s="72">
        <v>0</v>
      </c>
      <c r="K365" s="72">
        <v>0</v>
      </c>
      <c r="L365" s="72">
        <v>0</v>
      </c>
      <c r="M365" s="72">
        <v>0</v>
      </c>
      <c r="N365" s="72">
        <v>2094487</v>
      </c>
      <c r="O365" s="71">
        <v>2094487</v>
      </c>
      <c r="P365" s="217">
        <v>2049480</v>
      </c>
      <c r="Q365" s="217">
        <v>0</v>
      </c>
      <c r="R365" s="217">
        <v>2049480</v>
      </c>
    </row>
    <row r="366" spans="1:18" x14ac:dyDescent="0.25">
      <c r="A366" s="87" t="s">
        <v>14</v>
      </c>
      <c r="B366" s="87" t="s">
        <v>303</v>
      </c>
      <c r="C366" s="48" t="s">
        <v>303</v>
      </c>
      <c r="D366" s="34" t="s">
        <v>304</v>
      </c>
      <c r="E366" s="67">
        <v>110700</v>
      </c>
      <c r="F366" s="67">
        <v>72300</v>
      </c>
      <c r="G366" s="67">
        <v>111325</v>
      </c>
      <c r="H366" s="73">
        <v>0</v>
      </c>
      <c r="I366" s="73">
        <v>0</v>
      </c>
      <c r="J366" s="73">
        <v>0</v>
      </c>
      <c r="K366" s="73">
        <v>0</v>
      </c>
      <c r="L366" s="73">
        <v>0</v>
      </c>
      <c r="M366" s="73">
        <v>0</v>
      </c>
      <c r="N366" s="73">
        <v>111325</v>
      </c>
      <c r="O366" s="67">
        <v>111325</v>
      </c>
      <c r="P366" s="216">
        <v>129500</v>
      </c>
      <c r="Q366" s="216">
        <v>0</v>
      </c>
      <c r="R366" s="216">
        <v>129500</v>
      </c>
    </row>
    <row r="367" spans="1:18" x14ac:dyDescent="0.25">
      <c r="A367" s="87" t="s">
        <v>14</v>
      </c>
      <c r="B367" s="87" t="s">
        <v>139</v>
      </c>
      <c r="C367" s="48" t="s">
        <v>139</v>
      </c>
      <c r="D367" s="34" t="s">
        <v>140</v>
      </c>
      <c r="E367" s="67">
        <v>18.5</v>
      </c>
      <c r="F367" s="67">
        <v>52378</v>
      </c>
      <c r="G367" s="67">
        <v>0</v>
      </c>
      <c r="H367" s="73">
        <v>0</v>
      </c>
      <c r="I367" s="73">
        <v>0</v>
      </c>
      <c r="J367" s="73">
        <v>0</v>
      </c>
      <c r="K367" s="73">
        <v>0</v>
      </c>
      <c r="L367" s="73">
        <v>0</v>
      </c>
      <c r="M367" s="73">
        <v>0</v>
      </c>
      <c r="N367" s="73">
        <v>0</v>
      </c>
      <c r="O367" s="67">
        <v>0</v>
      </c>
      <c r="P367" s="216">
        <v>0</v>
      </c>
      <c r="Q367" s="216">
        <v>0</v>
      </c>
      <c r="R367" s="216">
        <v>0</v>
      </c>
    </row>
    <row r="368" spans="1:18" x14ac:dyDescent="0.25">
      <c r="A368" s="87" t="s">
        <v>14</v>
      </c>
      <c r="B368" s="87" t="s">
        <v>142</v>
      </c>
      <c r="C368" s="49" t="s">
        <v>142</v>
      </c>
      <c r="D368" s="36" t="s">
        <v>305</v>
      </c>
      <c r="E368" s="67">
        <v>250030</v>
      </c>
      <c r="F368" s="67">
        <v>330679</v>
      </c>
      <c r="G368" s="67">
        <v>265030</v>
      </c>
      <c r="H368" s="73">
        <v>0</v>
      </c>
      <c r="I368" s="73">
        <v>0</v>
      </c>
      <c r="J368" s="73">
        <v>0</v>
      </c>
      <c r="K368" s="73">
        <v>0</v>
      </c>
      <c r="L368" s="73">
        <v>0</v>
      </c>
      <c r="M368" s="73">
        <v>0</v>
      </c>
      <c r="N368" s="73">
        <v>265030</v>
      </c>
      <c r="O368" s="67">
        <v>265030</v>
      </c>
      <c r="P368" s="216">
        <v>854530</v>
      </c>
      <c r="Q368" s="216">
        <v>-24380</v>
      </c>
      <c r="R368" s="216">
        <v>830150</v>
      </c>
    </row>
    <row r="369" spans="1:18" x14ac:dyDescent="0.25">
      <c r="A369" s="87" t="s">
        <v>14</v>
      </c>
      <c r="B369" s="87" t="s">
        <v>306</v>
      </c>
      <c r="C369" s="49" t="s">
        <v>306</v>
      </c>
      <c r="D369" s="33" t="s">
        <v>307</v>
      </c>
      <c r="E369" s="67">
        <v>121122.03</v>
      </c>
      <c r="F369" s="67">
        <v>89140</v>
      </c>
      <c r="G369" s="67">
        <v>159380</v>
      </c>
      <c r="H369" s="73">
        <v>0</v>
      </c>
      <c r="I369" s="73">
        <v>0</v>
      </c>
      <c r="J369" s="73">
        <v>0</v>
      </c>
      <c r="K369" s="73">
        <v>0</v>
      </c>
      <c r="L369" s="73">
        <v>0</v>
      </c>
      <c r="M369" s="73">
        <v>0</v>
      </c>
      <c r="N369" s="73">
        <v>159380</v>
      </c>
      <c r="O369" s="67">
        <v>159380</v>
      </c>
      <c r="P369" s="216">
        <v>107860</v>
      </c>
      <c r="Q369" s="216">
        <v>0</v>
      </c>
      <c r="R369" s="216">
        <v>107860</v>
      </c>
    </row>
    <row r="370" spans="1:18" ht="15.6" thickBot="1" x14ac:dyDescent="0.3">
      <c r="A370" s="87" t="s">
        <v>14</v>
      </c>
      <c r="B370" s="87" t="s">
        <v>148</v>
      </c>
      <c r="C370" s="49" t="s">
        <v>148</v>
      </c>
      <c r="D370" s="36" t="s">
        <v>308</v>
      </c>
      <c r="E370" s="67">
        <v>0</v>
      </c>
      <c r="F370" s="67">
        <v>1525</v>
      </c>
      <c r="G370" s="67">
        <v>0</v>
      </c>
      <c r="H370" s="73">
        <v>0</v>
      </c>
      <c r="I370" s="73">
        <v>0</v>
      </c>
      <c r="J370" s="73">
        <v>0</v>
      </c>
      <c r="K370" s="73">
        <v>0</v>
      </c>
      <c r="L370" s="73">
        <v>0</v>
      </c>
      <c r="M370" s="73">
        <v>0</v>
      </c>
      <c r="N370" s="73">
        <v>0</v>
      </c>
      <c r="O370" s="67">
        <v>0</v>
      </c>
      <c r="P370" s="216">
        <v>0</v>
      </c>
      <c r="Q370" s="216">
        <v>0</v>
      </c>
      <c r="R370" s="216">
        <v>0</v>
      </c>
    </row>
    <row r="371" spans="1:18" ht="16.8" thickTop="1" thickBot="1" x14ac:dyDescent="0.35">
      <c r="A371" s="87" t="s">
        <v>14</v>
      </c>
      <c r="C371" s="28"/>
      <c r="D371" s="8" t="s">
        <v>150</v>
      </c>
      <c r="E371" s="68">
        <v>1745286.67</v>
      </c>
      <c r="F371" s="68">
        <v>1889617</v>
      </c>
      <c r="G371" s="68">
        <v>2630222</v>
      </c>
      <c r="H371" s="68">
        <v>0</v>
      </c>
      <c r="I371" s="68">
        <v>0</v>
      </c>
      <c r="J371" s="68">
        <v>0</v>
      </c>
      <c r="K371" s="68">
        <v>0</v>
      </c>
      <c r="L371" s="68">
        <v>0</v>
      </c>
      <c r="M371" s="68">
        <v>0</v>
      </c>
      <c r="N371" s="68">
        <v>2630222</v>
      </c>
      <c r="O371" s="68">
        <v>2630222</v>
      </c>
      <c r="P371" s="204">
        <v>3141370</v>
      </c>
      <c r="Q371" s="204">
        <v>-24380</v>
      </c>
      <c r="R371" s="204">
        <v>3116990</v>
      </c>
    </row>
    <row r="372" spans="1:18" ht="16.2" thickTop="1" x14ac:dyDescent="0.3">
      <c r="C372" s="28"/>
      <c r="D372" s="7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05"/>
      <c r="Q372" s="250"/>
      <c r="R372" s="250"/>
    </row>
    <row r="373" spans="1:18" x14ac:dyDescent="0.25">
      <c r="A373" s="87" t="s">
        <v>14</v>
      </c>
      <c r="B373" s="87" t="s">
        <v>497</v>
      </c>
      <c r="C373" s="49" t="s">
        <v>497</v>
      </c>
      <c r="D373" s="33" t="s">
        <v>310</v>
      </c>
      <c r="E373" s="64">
        <v>1393416.84</v>
      </c>
      <c r="F373" s="64">
        <v>1554507</v>
      </c>
      <c r="G373" s="64">
        <v>1985164</v>
      </c>
      <c r="H373" s="61">
        <v>0</v>
      </c>
      <c r="I373" s="61">
        <v>0</v>
      </c>
      <c r="J373" s="61">
        <v>0</v>
      </c>
      <c r="K373" s="61">
        <v>0</v>
      </c>
      <c r="L373" s="61">
        <v>0</v>
      </c>
      <c r="M373" s="61">
        <v>0</v>
      </c>
      <c r="N373" s="61">
        <v>1985164</v>
      </c>
      <c r="O373" s="64">
        <v>1985164</v>
      </c>
      <c r="P373" s="206">
        <v>2088930</v>
      </c>
      <c r="Q373" s="206">
        <v>-57360</v>
      </c>
      <c r="R373" s="206">
        <v>2031570</v>
      </c>
    </row>
    <row r="374" spans="1:18" x14ac:dyDescent="0.25">
      <c r="A374" s="87" t="s">
        <v>14</v>
      </c>
      <c r="B374" s="87" t="s">
        <v>498</v>
      </c>
      <c r="C374" s="49" t="s">
        <v>499</v>
      </c>
      <c r="D374" s="34" t="s">
        <v>500</v>
      </c>
      <c r="E374" s="65">
        <v>49255</v>
      </c>
      <c r="F374" s="65">
        <v>107245</v>
      </c>
      <c r="G374" s="65">
        <v>76636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84469</v>
      </c>
      <c r="N374" s="62">
        <v>161105</v>
      </c>
      <c r="O374" s="65">
        <v>76636</v>
      </c>
      <c r="P374" s="207">
        <v>280450</v>
      </c>
      <c r="Q374" s="207">
        <v>0</v>
      </c>
      <c r="R374" s="207">
        <v>280450</v>
      </c>
    </row>
    <row r="375" spans="1:18" x14ac:dyDescent="0.25">
      <c r="A375" s="87" t="s">
        <v>14</v>
      </c>
      <c r="B375" s="87" t="s">
        <v>499</v>
      </c>
      <c r="C375" s="49" t="s">
        <v>499</v>
      </c>
      <c r="D375" s="34" t="s">
        <v>312</v>
      </c>
      <c r="E375" s="65">
        <v>187342.21</v>
      </c>
      <c r="F375" s="65">
        <v>152461</v>
      </c>
      <c r="G375" s="65">
        <v>318422</v>
      </c>
      <c r="H375" s="62">
        <v>0</v>
      </c>
      <c r="I375" s="62">
        <v>0</v>
      </c>
      <c r="J375" s="62">
        <v>0</v>
      </c>
      <c r="K375" s="62">
        <v>0</v>
      </c>
      <c r="L375" s="62">
        <v>0</v>
      </c>
      <c r="M375" s="62">
        <v>0</v>
      </c>
      <c r="N375" s="62">
        <v>318422</v>
      </c>
      <c r="O375" s="65">
        <v>318422</v>
      </c>
      <c r="P375" s="207">
        <v>349250</v>
      </c>
      <c r="Q375" s="207">
        <v>0</v>
      </c>
      <c r="R375" s="207">
        <v>349250</v>
      </c>
    </row>
    <row r="376" spans="1:18" x14ac:dyDescent="0.25">
      <c r="A376" s="87" t="s">
        <v>14</v>
      </c>
      <c r="B376" s="87" t="s">
        <v>501</v>
      </c>
      <c r="C376" s="49" t="s">
        <v>501</v>
      </c>
      <c r="D376" s="33" t="s">
        <v>314</v>
      </c>
      <c r="E376" s="65">
        <v>34633.279999999999</v>
      </c>
      <c r="F376" s="65">
        <v>75404</v>
      </c>
      <c r="G376" s="65">
        <v>0</v>
      </c>
      <c r="H376" s="62">
        <v>0</v>
      </c>
      <c r="I376" s="62">
        <v>0</v>
      </c>
      <c r="J376" s="62">
        <v>0</v>
      </c>
      <c r="K376" s="62">
        <v>0</v>
      </c>
      <c r="L376" s="62">
        <v>0</v>
      </c>
      <c r="M376" s="62">
        <v>0</v>
      </c>
      <c r="N376" s="62">
        <v>0</v>
      </c>
      <c r="O376" s="65">
        <v>0</v>
      </c>
      <c r="P376" s="207">
        <v>0</v>
      </c>
      <c r="Q376" s="207">
        <v>0</v>
      </c>
      <c r="R376" s="207">
        <v>0</v>
      </c>
    </row>
    <row r="377" spans="1:18" x14ac:dyDescent="0.25">
      <c r="A377" s="87" t="s">
        <v>14</v>
      </c>
      <c r="B377" s="87" t="s">
        <v>494</v>
      </c>
      <c r="C377" s="28" t="s">
        <v>494</v>
      </c>
      <c r="D377" s="33" t="s">
        <v>406</v>
      </c>
      <c r="E377" s="62">
        <v>0</v>
      </c>
      <c r="F377" s="62">
        <v>0</v>
      </c>
      <c r="G377" s="62">
        <v>0</v>
      </c>
      <c r="H377" s="62"/>
      <c r="I377" s="62"/>
      <c r="J377" s="62"/>
      <c r="K377" s="62"/>
      <c r="L377" s="62"/>
      <c r="M377" s="62"/>
      <c r="N377" s="62">
        <v>0</v>
      </c>
      <c r="O377" s="62">
        <v>0</v>
      </c>
      <c r="P377" s="198">
        <v>422740</v>
      </c>
      <c r="Q377" s="198">
        <v>32980</v>
      </c>
      <c r="R377" s="198">
        <v>455720</v>
      </c>
    </row>
    <row r="378" spans="1:18" ht="15.6" thickBot="1" x14ac:dyDescent="0.3">
      <c r="A378" s="87" t="s">
        <v>14</v>
      </c>
      <c r="B378" s="87" t="s">
        <v>502</v>
      </c>
      <c r="C378" s="48" t="s">
        <v>502</v>
      </c>
      <c r="D378" s="33" t="s">
        <v>295</v>
      </c>
      <c r="E378" s="65">
        <v>80639.339999999851</v>
      </c>
      <c r="F378" s="65">
        <v>0</v>
      </c>
      <c r="G378" s="65">
        <v>250000</v>
      </c>
      <c r="H378" s="62">
        <v>0</v>
      </c>
      <c r="I378" s="62">
        <v>0</v>
      </c>
      <c r="J378" s="62">
        <v>0</v>
      </c>
      <c r="K378" s="62">
        <v>0</v>
      </c>
      <c r="L378" s="62">
        <v>0</v>
      </c>
      <c r="M378" s="62">
        <v>-84469</v>
      </c>
      <c r="N378" s="62">
        <v>165531</v>
      </c>
      <c r="O378" s="65">
        <v>250000</v>
      </c>
      <c r="P378" s="207">
        <v>0</v>
      </c>
      <c r="Q378" s="207">
        <v>0</v>
      </c>
      <c r="R378" s="207">
        <v>0</v>
      </c>
    </row>
    <row r="379" spans="1:18" ht="16.8" thickTop="1" thickBot="1" x14ac:dyDescent="0.35">
      <c r="A379" s="87" t="s">
        <v>14</v>
      </c>
      <c r="C379" s="29"/>
      <c r="D379" s="8" t="s">
        <v>296</v>
      </c>
      <c r="E379" s="69">
        <v>1745286.67</v>
      </c>
      <c r="F379" s="69">
        <v>1889617</v>
      </c>
      <c r="G379" s="69">
        <v>2630222</v>
      </c>
      <c r="H379" s="69">
        <v>0</v>
      </c>
      <c r="I379" s="69">
        <v>0</v>
      </c>
      <c r="J379" s="69">
        <v>0</v>
      </c>
      <c r="K379" s="69">
        <v>0</v>
      </c>
      <c r="L379" s="69">
        <v>0</v>
      </c>
      <c r="M379" s="69">
        <v>0</v>
      </c>
      <c r="N379" s="69">
        <v>2630222</v>
      </c>
      <c r="O379" s="69">
        <v>2630222</v>
      </c>
      <c r="P379" s="212">
        <v>3141370</v>
      </c>
      <c r="Q379" s="212">
        <v>-24380</v>
      </c>
      <c r="R379" s="212">
        <v>3116990</v>
      </c>
    </row>
    <row r="380" spans="1:18" ht="16.8" thickTop="1" thickBot="1" x14ac:dyDescent="0.35">
      <c r="C380" s="28"/>
      <c r="D380" s="7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05"/>
      <c r="Q380" s="250"/>
      <c r="R380" s="250"/>
    </row>
    <row r="381" spans="1:18" ht="19.8" thickTop="1" thickBot="1" x14ac:dyDescent="0.5">
      <c r="C381" s="28"/>
      <c r="D381" s="15" t="s">
        <v>503</v>
      </c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05"/>
      <c r="Q381" s="250"/>
      <c r="R381" s="250"/>
    </row>
    <row r="382" spans="1:18" ht="15.6" thickTop="1" x14ac:dyDescent="0.25">
      <c r="C382" s="28"/>
      <c r="D382" s="4" t="s">
        <v>79</v>
      </c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05"/>
      <c r="Q382" s="250"/>
      <c r="R382" s="250"/>
    </row>
    <row r="383" spans="1:18" x14ac:dyDescent="0.25">
      <c r="A383" s="87" t="s">
        <v>15</v>
      </c>
      <c r="B383" s="87" t="s">
        <v>303</v>
      </c>
      <c r="C383" s="48" t="s">
        <v>303</v>
      </c>
      <c r="D383" s="33" t="s">
        <v>304</v>
      </c>
      <c r="E383" s="71">
        <v>303979.06</v>
      </c>
      <c r="F383" s="71">
        <v>185450</v>
      </c>
      <c r="G383" s="71">
        <v>303870</v>
      </c>
      <c r="H383" s="72">
        <v>0</v>
      </c>
      <c r="I383" s="72">
        <v>0</v>
      </c>
      <c r="J383" s="72">
        <v>0</v>
      </c>
      <c r="K383" s="72">
        <v>0</v>
      </c>
      <c r="L383" s="72">
        <v>0</v>
      </c>
      <c r="M383" s="72">
        <v>0</v>
      </c>
      <c r="N383" s="72">
        <v>303870</v>
      </c>
      <c r="O383" s="71">
        <v>303870</v>
      </c>
      <c r="P383" s="217">
        <v>303870</v>
      </c>
      <c r="Q383" s="217">
        <v>0</v>
      </c>
      <c r="R383" s="217">
        <v>303870</v>
      </c>
    </row>
    <row r="384" spans="1:18" x14ac:dyDescent="0.25">
      <c r="A384" s="87" t="s">
        <v>15</v>
      </c>
      <c r="B384" s="87" t="s">
        <v>139</v>
      </c>
      <c r="C384" s="48" t="s">
        <v>139</v>
      </c>
      <c r="D384" s="34" t="s">
        <v>140</v>
      </c>
      <c r="E384" s="67">
        <v>31729.18</v>
      </c>
      <c r="F384" s="67">
        <v>15888</v>
      </c>
      <c r="G384" s="67">
        <v>0</v>
      </c>
      <c r="H384" s="73">
        <v>0</v>
      </c>
      <c r="I384" s="73">
        <v>0</v>
      </c>
      <c r="J384" s="73">
        <v>0</v>
      </c>
      <c r="K384" s="73">
        <v>0</v>
      </c>
      <c r="L384" s="73">
        <v>0</v>
      </c>
      <c r="M384" s="73">
        <v>0</v>
      </c>
      <c r="N384" s="73">
        <v>0</v>
      </c>
      <c r="O384" s="67">
        <v>0</v>
      </c>
      <c r="P384" s="216">
        <v>0</v>
      </c>
      <c r="Q384" s="216">
        <v>0</v>
      </c>
      <c r="R384" s="216">
        <v>0</v>
      </c>
    </row>
    <row r="385" spans="1:18" ht="15.6" thickBot="1" x14ac:dyDescent="0.3">
      <c r="A385" s="87" t="s">
        <v>15</v>
      </c>
      <c r="B385" s="87" t="s">
        <v>148</v>
      </c>
      <c r="C385" s="49" t="s">
        <v>148</v>
      </c>
      <c r="D385" s="33" t="s">
        <v>308</v>
      </c>
      <c r="E385" s="67">
        <v>0</v>
      </c>
      <c r="F385" s="67">
        <v>18943</v>
      </c>
      <c r="G385" s="67">
        <v>50000</v>
      </c>
      <c r="H385" s="73">
        <v>0</v>
      </c>
      <c r="I385" s="73">
        <v>0</v>
      </c>
      <c r="J385" s="73">
        <v>0</v>
      </c>
      <c r="K385" s="73">
        <v>0</v>
      </c>
      <c r="L385" s="73">
        <v>0</v>
      </c>
      <c r="M385" s="73">
        <v>0</v>
      </c>
      <c r="N385" s="73">
        <v>50000</v>
      </c>
      <c r="O385" s="67">
        <v>50000</v>
      </c>
      <c r="P385" s="216">
        <v>50000</v>
      </c>
      <c r="Q385" s="216">
        <v>0</v>
      </c>
      <c r="R385" s="216">
        <v>50000</v>
      </c>
    </row>
    <row r="386" spans="1:18" ht="16.8" thickTop="1" thickBot="1" x14ac:dyDescent="0.35">
      <c r="A386" s="87" t="s">
        <v>15</v>
      </c>
      <c r="C386" s="28"/>
      <c r="D386" s="8" t="s">
        <v>150</v>
      </c>
      <c r="E386" s="68">
        <v>335708.24</v>
      </c>
      <c r="F386" s="68">
        <v>220281</v>
      </c>
      <c r="G386" s="68">
        <v>353870</v>
      </c>
      <c r="H386" s="68">
        <v>0</v>
      </c>
      <c r="I386" s="68">
        <v>0</v>
      </c>
      <c r="J386" s="68">
        <v>0</v>
      </c>
      <c r="K386" s="68">
        <v>0</v>
      </c>
      <c r="L386" s="68">
        <v>0</v>
      </c>
      <c r="M386" s="68">
        <v>0</v>
      </c>
      <c r="N386" s="68">
        <v>353870</v>
      </c>
      <c r="O386" s="68">
        <v>353870</v>
      </c>
      <c r="P386" s="204">
        <v>353870</v>
      </c>
      <c r="Q386" s="204">
        <v>0</v>
      </c>
      <c r="R386" s="204">
        <v>353870</v>
      </c>
    </row>
    <row r="387" spans="1:18" ht="16.2" thickTop="1" x14ac:dyDescent="0.3">
      <c r="C387" s="28"/>
      <c r="D387" s="7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05"/>
      <c r="Q387" s="250"/>
      <c r="R387" s="250"/>
    </row>
    <row r="388" spans="1:18" x14ac:dyDescent="0.25">
      <c r="A388" s="87" t="s">
        <v>15</v>
      </c>
      <c r="B388" s="87" t="s">
        <v>504</v>
      </c>
      <c r="C388" s="49" t="s">
        <v>504</v>
      </c>
      <c r="D388" s="33" t="s">
        <v>310</v>
      </c>
      <c r="E388" s="71">
        <v>189138.64</v>
      </c>
      <c r="F388" s="71">
        <v>175970</v>
      </c>
      <c r="G388" s="71">
        <v>242820</v>
      </c>
      <c r="H388" s="72">
        <v>0</v>
      </c>
      <c r="I388" s="72">
        <v>0</v>
      </c>
      <c r="J388" s="72">
        <v>0</v>
      </c>
      <c r="K388" s="72">
        <v>0</v>
      </c>
      <c r="L388" s="72">
        <v>0</v>
      </c>
      <c r="M388" s="72">
        <v>0</v>
      </c>
      <c r="N388" s="72">
        <v>242820</v>
      </c>
      <c r="O388" s="71">
        <v>242820</v>
      </c>
      <c r="P388" s="217">
        <v>247250</v>
      </c>
      <c r="Q388" s="217">
        <v>-2640</v>
      </c>
      <c r="R388" s="217">
        <v>244610</v>
      </c>
    </row>
    <row r="389" spans="1:18" x14ac:dyDescent="0.25">
      <c r="A389" s="87" t="s">
        <v>15</v>
      </c>
      <c r="B389" s="87" t="s">
        <v>505</v>
      </c>
      <c r="C389" s="49" t="s">
        <v>506</v>
      </c>
      <c r="D389" s="34" t="s">
        <v>500</v>
      </c>
      <c r="E389" s="67">
        <v>46666.879999999997</v>
      </c>
      <c r="F389" s="67">
        <v>4641</v>
      </c>
      <c r="G389" s="67">
        <v>0</v>
      </c>
      <c r="H389" s="73">
        <v>0</v>
      </c>
      <c r="I389" s="73">
        <v>0</v>
      </c>
      <c r="J389" s="73">
        <v>0</v>
      </c>
      <c r="K389" s="73">
        <v>0</v>
      </c>
      <c r="L389" s="73">
        <v>0</v>
      </c>
      <c r="M389" s="73">
        <v>11990</v>
      </c>
      <c r="N389" s="73">
        <v>11990</v>
      </c>
      <c r="O389" s="67">
        <v>0</v>
      </c>
      <c r="P389" s="216">
        <v>17410</v>
      </c>
      <c r="Q389" s="216">
        <v>0</v>
      </c>
      <c r="R389" s="216">
        <v>17410</v>
      </c>
    </row>
    <row r="390" spans="1:18" x14ac:dyDescent="0.25">
      <c r="A390" s="87" t="s">
        <v>15</v>
      </c>
      <c r="B390" s="87" t="s">
        <v>506</v>
      </c>
      <c r="C390" s="49" t="s">
        <v>506</v>
      </c>
      <c r="D390" s="34" t="s">
        <v>312</v>
      </c>
      <c r="E390" s="67">
        <v>46666.879999999997</v>
      </c>
      <c r="F390" s="67">
        <v>33633</v>
      </c>
      <c r="G390" s="67">
        <v>66050</v>
      </c>
      <c r="H390" s="73">
        <v>0</v>
      </c>
      <c r="I390" s="73">
        <v>0</v>
      </c>
      <c r="J390" s="73">
        <v>0</v>
      </c>
      <c r="K390" s="73">
        <v>0</v>
      </c>
      <c r="L390" s="73">
        <v>0</v>
      </c>
      <c r="M390" s="73">
        <v>0</v>
      </c>
      <c r="N390" s="73">
        <v>66050</v>
      </c>
      <c r="O390" s="67">
        <v>66050</v>
      </c>
      <c r="P390" s="216">
        <v>62790</v>
      </c>
      <c r="Q390" s="216">
        <v>0</v>
      </c>
      <c r="R390" s="216">
        <v>62790</v>
      </c>
    </row>
    <row r="391" spans="1:18" x14ac:dyDescent="0.25">
      <c r="A391" s="87" t="s">
        <v>15</v>
      </c>
      <c r="B391" s="87" t="s">
        <v>507</v>
      </c>
      <c r="C391" s="49" t="s">
        <v>507</v>
      </c>
      <c r="D391" s="33" t="s">
        <v>314</v>
      </c>
      <c r="E391" s="67">
        <v>5689</v>
      </c>
      <c r="F391" s="67">
        <v>6037</v>
      </c>
      <c r="G391" s="67">
        <v>0</v>
      </c>
      <c r="H391" s="73">
        <v>0</v>
      </c>
      <c r="I391" s="73">
        <v>0</v>
      </c>
      <c r="J391" s="73">
        <v>0</v>
      </c>
      <c r="K391" s="73">
        <v>0</v>
      </c>
      <c r="L391" s="73">
        <v>0</v>
      </c>
      <c r="M391" s="73">
        <v>0</v>
      </c>
      <c r="N391" s="73">
        <v>0</v>
      </c>
      <c r="O391" s="67">
        <v>0</v>
      </c>
      <c r="P391" s="216">
        <v>0</v>
      </c>
      <c r="Q391" s="216">
        <v>0</v>
      </c>
      <c r="R391" s="216">
        <v>0</v>
      </c>
    </row>
    <row r="392" spans="1:18" x14ac:dyDescent="0.25">
      <c r="A392" s="87" t="s">
        <v>15</v>
      </c>
      <c r="B392" s="87" t="s">
        <v>494</v>
      </c>
      <c r="C392" s="28" t="s">
        <v>494</v>
      </c>
      <c r="D392" s="33" t="s">
        <v>406</v>
      </c>
      <c r="E392" s="62">
        <v>0</v>
      </c>
      <c r="F392" s="62">
        <v>0</v>
      </c>
      <c r="G392" s="62">
        <v>0</v>
      </c>
      <c r="H392" s="62"/>
      <c r="I392" s="62"/>
      <c r="J392" s="62"/>
      <c r="K392" s="62"/>
      <c r="L392" s="62"/>
      <c r="M392" s="62"/>
      <c r="N392" s="62">
        <v>0</v>
      </c>
      <c r="O392" s="62">
        <v>0</v>
      </c>
      <c r="P392" s="198">
        <v>3150</v>
      </c>
      <c r="Q392" s="198">
        <v>2090</v>
      </c>
      <c r="R392" s="198">
        <v>5240</v>
      </c>
    </row>
    <row r="393" spans="1:18" ht="15.6" thickBot="1" x14ac:dyDescent="0.3">
      <c r="A393" s="87" t="s">
        <v>15</v>
      </c>
      <c r="B393" s="87" t="s">
        <v>508</v>
      </c>
      <c r="C393" s="48" t="s">
        <v>508</v>
      </c>
      <c r="D393" s="33" t="s">
        <v>295</v>
      </c>
      <c r="E393" s="67">
        <v>47546.839999999967</v>
      </c>
      <c r="F393" s="67">
        <v>0</v>
      </c>
      <c r="G393" s="67">
        <v>45000</v>
      </c>
      <c r="H393" s="73">
        <v>0</v>
      </c>
      <c r="I393" s="73">
        <v>0</v>
      </c>
      <c r="J393" s="73">
        <v>0</v>
      </c>
      <c r="K393" s="73">
        <v>0</v>
      </c>
      <c r="L393" s="73">
        <v>0</v>
      </c>
      <c r="M393" s="73">
        <v>-11990</v>
      </c>
      <c r="N393" s="73">
        <v>33010</v>
      </c>
      <c r="O393" s="67">
        <v>45000</v>
      </c>
      <c r="P393" s="216">
        <v>23270</v>
      </c>
      <c r="Q393" s="216">
        <v>550</v>
      </c>
      <c r="R393" s="216">
        <v>23820</v>
      </c>
    </row>
    <row r="394" spans="1:18" ht="16.8" thickTop="1" thickBot="1" x14ac:dyDescent="0.35">
      <c r="A394" s="87" t="s">
        <v>15</v>
      </c>
      <c r="C394" s="29"/>
      <c r="D394" s="8" t="s">
        <v>296</v>
      </c>
      <c r="E394" s="74">
        <v>335708.24</v>
      </c>
      <c r="F394" s="74">
        <v>220281</v>
      </c>
      <c r="G394" s="74">
        <v>353870</v>
      </c>
      <c r="H394" s="74">
        <v>0</v>
      </c>
      <c r="I394" s="74">
        <v>0</v>
      </c>
      <c r="J394" s="74">
        <v>0</v>
      </c>
      <c r="K394" s="74">
        <v>0</v>
      </c>
      <c r="L394" s="74">
        <v>0</v>
      </c>
      <c r="M394" s="74">
        <v>0</v>
      </c>
      <c r="N394" s="74">
        <v>353870</v>
      </c>
      <c r="O394" s="74">
        <v>353870</v>
      </c>
      <c r="P394" s="212">
        <v>353870</v>
      </c>
      <c r="Q394" s="212">
        <v>0</v>
      </c>
      <c r="R394" s="212">
        <v>353870</v>
      </c>
    </row>
    <row r="395" spans="1:18" ht="16.8" thickTop="1" thickBot="1" x14ac:dyDescent="0.35">
      <c r="C395" s="28"/>
      <c r="D395" s="7"/>
      <c r="Q395" s="219"/>
      <c r="R395" s="219"/>
    </row>
    <row r="396" spans="1:18" ht="19.8" thickTop="1" thickBot="1" x14ac:dyDescent="0.5">
      <c r="C396" s="28"/>
      <c r="D396" s="15" t="s">
        <v>509</v>
      </c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05"/>
      <c r="Q396" s="250"/>
      <c r="R396" s="250"/>
    </row>
    <row r="397" spans="1:18" ht="15.6" thickTop="1" x14ac:dyDescent="0.25">
      <c r="C397" s="28"/>
      <c r="D397" s="4" t="s">
        <v>79</v>
      </c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05"/>
      <c r="Q397" s="250"/>
      <c r="R397" s="250"/>
    </row>
    <row r="398" spans="1:18" x14ac:dyDescent="0.25">
      <c r="A398" s="87" t="s">
        <v>16</v>
      </c>
      <c r="B398" s="87" t="s">
        <v>301</v>
      </c>
      <c r="C398" s="48" t="s">
        <v>301</v>
      </c>
      <c r="D398" s="33" t="s">
        <v>374</v>
      </c>
      <c r="E398" s="71">
        <v>0</v>
      </c>
      <c r="F398" s="71">
        <v>0</v>
      </c>
      <c r="G398" s="71">
        <v>0</v>
      </c>
      <c r="H398" s="72">
        <v>0</v>
      </c>
      <c r="I398" s="72">
        <v>0</v>
      </c>
      <c r="J398" s="72">
        <v>0</v>
      </c>
      <c r="K398" s="72">
        <v>0</v>
      </c>
      <c r="L398" s="72">
        <v>0</v>
      </c>
      <c r="M398" s="72">
        <v>0</v>
      </c>
      <c r="N398" s="72">
        <v>0</v>
      </c>
      <c r="O398" s="71">
        <v>0</v>
      </c>
      <c r="P398" s="217">
        <v>0</v>
      </c>
      <c r="Q398" s="217">
        <v>0</v>
      </c>
      <c r="R398" s="217">
        <v>0</v>
      </c>
    </row>
    <row r="399" spans="1:18" x14ac:dyDescent="0.25">
      <c r="A399" s="87" t="s">
        <v>16</v>
      </c>
      <c r="B399" s="87" t="s">
        <v>303</v>
      </c>
      <c r="C399" s="48" t="s">
        <v>303</v>
      </c>
      <c r="D399" s="34" t="s">
        <v>304</v>
      </c>
      <c r="E399" s="67">
        <v>3874304.88</v>
      </c>
      <c r="F399" s="67">
        <v>4611599</v>
      </c>
      <c r="G399" s="67">
        <v>6040819</v>
      </c>
      <c r="H399" s="73">
        <v>0</v>
      </c>
      <c r="I399" s="73">
        <v>0</v>
      </c>
      <c r="J399" s="73">
        <v>0</v>
      </c>
      <c r="K399" s="73">
        <v>0</v>
      </c>
      <c r="L399" s="73">
        <v>0</v>
      </c>
      <c r="M399" s="73">
        <v>0</v>
      </c>
      <c r="N399" s="73">
        <v>6040819</v>
      </c>
      <c r="O399" s="67">
        <v>6040819</v>
      </c>
      <c r="P399" s="216">
        <v>7251980</v>
      </c>
      <c r="Q399" s="216">
        <v>0</v>
      </c>
      <c r="R399" s="216">
        <v>7251980</v>
      </c>
    </row>
    <row r="400" spans="1:18" x14ac:dyDescent="0.25">
      <c r="A400" s="87" t="s">
        <v>16</v>
      </c>
      <c r="B400" s="87" t="s">
        <v>139</v>
      </c>
      <c r="C400" s="48" t="s">
        <v>139</v>
      </c>
      <c r="D400" s="34" t="s">
        <v>140</v>
      </c>
      <c r="E400" s="67">
        <v>0</v>
      </c>
      <c r="F400" s="67">
        <v>70502</v>
      </c>
      <c r="G400" s="67">
        <v>0</v>
      </c>
      <c r="H400" s="73">
        <v>0</v>
      </c>
      <c r="I400" s="73">
        <v>0</v>
      </c>
      <c r="J400" s="73">
        <v>0</v>
      </c>
      <c r="K400" s="73">
        <v>0</v>
      </c>
      <c r="L400" s="73">
        <v>0</v>
      </c>
      <c r="M400" s="73">
        <v>0</v>
      </c>
      <c r="N400" s="73">
        <v>0</v>
      </c>
      <c r="O400" s="67">
        <v>0</v>
      </c>
      <c r="P400" s="216">
        <v>0</v>
      </c>
      <c r="Q400" s="216">
        <v>0</v>
      </c>
      <c r="R400" s="216">
        <v>0</v>
      </c>
    </row>
    <row r="401" spans="1:18" x14ac:dyDescent="0.25">
      <c r="A401" s="87" t="s">
        <v>16</v>
      </c>
      <c r="B401" s="87" t="s">
        <v>142</v>
      </c>
      <c r="C401" s="49" t="s">
        <v>142</v>
      </c>
      <c r="D401" s="36" t="s">
        <v>305</v>
      </c>
      <c r="E401" s="67">
        <v>340328.88</v>
      </c>
      <c r="F401" s="67">
        <v>84051</v>
      </c>
      <c r="G401" s="67">
        <v>0</v>
      </c>
      <c r="H401" s="73">
        <v>0</v>
      </c>
      <c r="I401" s="73">
        <v>0</v>
      </c>
      <c r="J401" s="73">
        <v>0</v>
      </c>
      <c r="K401" s="73">
        <v>0</v>
      </c>
      <c r="L401" s="73">
        <v>0</v>
      </c>
      <c r="M401" s="73">
        <v>0</v>
      </c>
      <c r="N401" s="73">
        <v>0</v>
      </c>
      <c r="O401" s="67">
        <v>0</v>
      </c>
      <c r="P401" s="216">
        <v>99030</v>
      </c>
      <c r="Q401" s="216">
        <v>0</v>
      </c>
      <c r="R401" s="216">
        <v>99030</v>
      </c>
    </row>
    <row r="402" spans="1:18" ht="15.6" thickBot="1" x14ac:dyDescent="0.3">
      <c r="A402" s="87" t="s">
        <v>16</v>
      </c>
      <c r="B402" s="87" t="s">
        <v>148</v>
      </c>
      <c r="C402" s="49" t="s">
        <v>148</v>
      </c>
      <c r="D402" s="33" t="s">
        <v>149</v>
      </c>
      <c r="E402" s="67">
        <v>0</v>
      </c>
      <c r="F402" s="67">
        <v>0</v>
      </c>
      <c r="G402" s="67">
        <v>0</v>
      </c>
      <c r="H402" s="73">
        <v>0</v>
      </c>
      <c r="I402" s="73">
        <v>0</v>
      </c>
      <c r="J402" s="73">
        <v>0</v>
      </c>
      <c r="K402" s="73">
        <v>0</v>
      </c>
      <c r="L402" s="73">
        <v>0</v>
      </c>
      <c r="M402" s="73">
        <v>0</v>
      </c>
      <c r="N402" s="73">
        <v>0</v>
      </c>
      <c r="O402" s="67">
        <v>0</v>
      </c>
      <c r="P402" s="216">
        <v>0</v>
      </c>
      <c r="Q402" s="216">
        <v>0</v>
      </c>
      <c r="R402" s="216">
        <v>0</v>
      </c>
    </row>
    <row r="403" spans="1:18" ht="16.8" thickTop="1" thickBot="1" x14ac:dyDescent="0.35">
      <c r="A403" s="87" t="s">
        <v>16</v>
      </c>
      <c r="C403" s="28"/>
      <c r="D403" s="8" t="s">
        <v>150</v>
      </c>
      <c r="E403" s="68">
        <v>4214633.76</v>
      </c>
      <c r="F403" s="68">
        <v>4766152</v>
      </c>
      <c r="G403" s="68">
        <v>6040819</v>
      </c>
      <c r="H403" s="68">
        <v>0</v>
      </c>
      <c r="I403" s="68">
        <v>0</v>
      </c>
      <c r="J403" s="68">
        <v>0</v>
      </c>
      <c r="K403" s="68">
        <v>0</v>
      </c>
      <c r="L403" s="68">
        <v>0</v>
      </c>
      <c r="M403" s="68">
        <v>0</v>
      </c>
      <c r="N403" s="68">
        <v>6040819</v>
      </c>
      <c r="O403" s="68">
        <v>6040819</v>
      </c>
      <c r="P403" s="204">
        <v>7351010</v>
      </c>
      <c r="Q403" s="204">
        <v>0</v>
      </c>
      <c r="R403" s="204">
        <v>7351010</v>
      </c>
    </row>
    <row r="404" spans="1:18" ht="16.2" thickTop="1" x14ac:dyDescent="0.3">
      <c r="C404" s="28"/>
      <c r="D404" s="7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05"/>
      <c r="Q404" s="250"/>
      <c r="R404" s="250"/>
    </row>
    <row r="405" spans="1:18" x14ac:dyDescent="0.25">
      <c r="C405" s="28"/>
      <c r="D405" s="4" t="s">
        <v>152</v>
      </c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05"/>
      <c r="Q405" s="250"/>
      <c r="R405" s="250"/>
    </row>
    <row r="406" spans="1:18" x14ac:dyDescent="0.25">
      <c r="C406" s="49" t="s">
        <v>510</v>
      </c>
      <c r="D406" s="33" t="s">
        <v>511</v>
      </c>
      <c r="E406" s="71">
        <v>3748505.76</v>
      </c>
      <c r="F406" s="71">
        <v>4143115</v>
      </c>
      <c r="G406" s="71">
        <v>4423070</v>
      </c>
      <c r="H406" s="72">
        <v>0</v>
      </c>
      <c r="I406" s="72">
        <v>0</v>
      </c>
      <c r="J406" s="72">
        <v>0</v>
      </c>
      <c r="K406" s="72">
        <v>0</v>
      </c>
      <c r="L406" s="72">
        <v>0</v>
      </c>
      <c r="M406" s="72">
        <v>157239</v>
      </c>
      <c r="N406" s="72">
        <v>4580309</v>
      </c>
      <c r="O406" s="71">
        <v>4423070</v>
      </c>
      <c r="P406" s="216">
        <v>5870800</v>
      </c>
      <c r="Q406" s="216">
        <v>-240820</v>
      </c>
      <c r="R406" s="216">
        <v>5629980</v>
      </c>
    </row>
    <row r="407" spans="1:18" ht="15.6" x14ac:dyDescent="0.3">
      <c r="A407" s="87" t="s">
        <v>16</v>
      </c>
      <c r="B407" s="87" t="s">
        <v>512</v>
      </c>
      <c r="C407" s="49"/>
      <c r="D407" s="173" t="s">
        <v>156</v>
      </c>
      <c r="E407" s="57">
        <v>2969612.4</v>
      </c>
      <c r="F407" s="57">
        <v>3067561</v>
      </c>
      <c r="G407" s="57">
        <v>3381404</v>
      </c>
      <c r="H407" s="57">
        <v>0</v>
      </c>
      <c r="I407" s="57">
        <v>0</v>
      </c>
      <c r="J407" s="57">
        <v>0</v>
      </c>
      <c r="K407" s="57">
        <v>0</v>
      </c>
      <c r="L407" s="57">
        <v>0</v>
      </c>
      <c r="M407" s="57">
        <v>0</v>
      </c>
      <c r="N407" s="57">
        <v>3381404</v>
      </c>
      <c r="O407" s="57">
        <v>3381404</v>
      </c>
      <c r="P407" s="199">
        <v>4204720</v>
      </c>
      <c r="Q407" s="199">
        <v>-130180</v>
      </c>
      <c r="R407" s="199">
        <v>4074540</v>
      </c>
    </row>
    <row r="408" spans="1:18" ht="15.6" x14ac:dyDescent="0.3">
      <c r="A408" s="87" t="s">
        <v>16</v>
      </c>
      <c r="B408" s="87" t="s">
        <v>513</v>
      </c>
      <c r="C408" s="49"/>
      <c r="D408" s="173" t="s">
        <v>158</v>
      </c>
      <c r="E408" s="57">
        <v>417172.2</v>
      </c>
      <c r="F408" s="57">
        <v>858641</v>
      </c>
      <c r="G408" s="57">
        <v>673353</v>
      </c>
      <c r="H408" s="57">
        <v>0</v>
      </c>
      <c r="I408" s="57">
        <v>0</v>
      </c>
      <c r="J408" s="57">
        <v>0</v>
      </c>
      <c r="K408" s="57">
        <v>0</v>
      </c>
      <c r="L408" s="57">
        <v>0</v>
      </c>
      <c r="M408" s="57">
        <v>157239</v>
      </c>
      <c r="N408" s="57">
        <v>830592</v>
      </c>
      <c r="O408" s="57">
        <v>673353</v>
      </c>
      <c r="P408" s="199">
        <v>1199320</v>
      </c>
      <c r="Q408" s="199">
        <v>190</v>
      </c>
      <c r="R408" s="199">
        <v>1199510</v>
      </c>
    </row>
    <row r="409" spans="1:18" ht="15.6" x14ac:dyDescent="0.3">
      <c r="A409" s="87" t="s">
        <v>16</v>
      </c>
      <c r="B409" s="87" t="s">
        <v>514</v>
      </c>
      <c r="C409" s="49"/>
      <c r="D409" s="173" t="s">
        <v>160</v>
      </c>
      <c r="E409" s="57">
        <v>0</v>
      </c>
      <c r="F409" s="57">
        <v>0</v>
      </c>
      <c r="G409" s="57">
        <v>0</v>
      </c>
      <c r="H409" s="57">
        <v>0</v>
      </c>
      <c r="I409" s="57">
        <v>0</v>
      </c>
      <c r="J409" s="57">
        <v>0</v>
      </c>
      <c r="K409" s="57">
        <v>0</v>
      </c>
      <c r="L409" s="57">
        <v>0</v>
      </c>
      <c r="M409" s="57">
        <v>0</v>
      </c>
      <c r="N409" s="57">
        <v>0</v>
      </c>
      <c r="O409" s="57">
        <v>0</v>
      </c>
      <c r="P409" s="199">
        <v>0</v>
      </c>
      <c r="Q409" s="199">
        <v>0</v>
      </c>
      <c r="R409" s="199">
        <v>0</v>
      </c>
    </row>
    <row r="410" spans="1:18" ht="15.6" x14ac:dyDescent="0.3">
      <c r="A410" s="87" t="s">
        <v>16</v>
      </c>
      <c r="B410" s="103">
        <v>42111</v>
      </c>
      <c r="C410" s="49"/>
      <c r="D410" s="173" t="s">
        <v>161</v>
      </c>
      <c r="E410" s="57">
        <v>361721.15999999968</v>
      </c>
      <c r="F410" s="57">
        <v>216913</v>
      </c>
      <c r="G410" s="57">
        <v>368313</v>
      </c>
      <c r="H410" s="57">
        <v>0</v>
      </c>
      <c r="I410" s="57">
        <v>0</v>
      </c>
      <c r="J410" s="57">
        <v>0</v>
      </c>
      <c r="K410" s="57">
        <v>0</v>
      </c>
      <c r="L410" s="57">
        <v>0</v>
      </c>
      <c r="M410" s="57">
        <v>0</v>
      </c>
      <c r="N410" s="57">
        <v>368313</v>
      </c>
      <c r="O410" s="57">
        <v>368313</v>
      </c>
      <c r="P410" s="199">
        <v>466760</v>
      </c>
      <c r="Q410" s="199">
        <v>-110830</v>
      </c>
      <c r="R410" s="199">
        <v>355930</v>
      </c>
    </row>
    <row r="411" spans="1:18" x14ac:dyDescent="0.25">
      <c r="C411" s="49" t="s">
        <v>515</v>
      </c>
      <c r="D411" s="33" t="s">
        <v>516</v>
      </c>
      <c r="E411" s="67">
        <v>170819.86</v>
      </c>
      <c r="F411" s="67">
        <v>303484</v>
      </c>
      <c r="G411" s="67">
        <v>322865</v>
      </c>
      <c r="H411" s="73">
        <v>0</v>
      </c>
      <c r="I411" s="73">
        <v>0</v>
      </c>
      <c r="J411" s="73">
        <v>0</v>
      </c>
      <c r="K411" s="73">
        <v>0</v>
      </c>
      <c r="L411" s="73">
        <v>0</v>
      </c>
      <c r="M411" s="72">
        <v>10383</v>
      </c>
      <c r="N411" s="73">
        <v>333248</v>
      </c>
      <c r="O411" s="67">
        <v>322865</v>
      </c>
      <c r="P411" s="216">
        <v>365450</v>
      </c>
      <c r="Q411" s="216">
        <v>-9230</v>
      </c>
      <c r="R411" s="216">
        <v>356220</v>
      </c>
    </row>
    <row r="412" spans="1:18" ht="15.6" x14ac:dyDescent="0.3">
      <c r="A412" s="87" t="s">
        <v>16</v>
      </c>
      <c r="B412" s="87" t="s">
        <v>517</v>
      </c>
      <c r="C412" s="49"/>
      <c r="D412" s="173" t="s">
        <v>156</v>
      </c>
      <c r="E412" s="57">
        <v>127405.5</v>
      </c>
      <c r="F412" s="57">
        <v>229326</v>
      </c>
      <c r="G412" s="57">
        <v>256667</v>
      </c>
      <c r="H412" s="57">
        <v>0</v>
      </c>
      <c r="I412" s="57">
        <v>0</v>
      </c>
      <c r="J412" s="57">
        <v>0</v>
      </c>
      <c r="K412" s="57">
        <v>0</v>
      </c>
      <c r="L412" s="57">
        <v>0</v>
      </c>
      <c r="M412" s="57">
        <v>0</v>
      </c>
      <c r="N412" s="57">
        <v>256667</v>
      </c>
      <c r="O412" s="57">
        <v>256667</v>
      </c>
      <c r="P412" s="199">
        <v>277610</v>
      </c>
      <c r="Q412" s="199">
        <v>-9230</v>
      </c>
      <c r="R412" s="199">
        <v>268380</v>
      </c>
    </row>
    <row r="413" spans="1:18" ht="15.6" x14ac:dyDescent="0.3">
      <c r="A413" s="87" t="s">
        <v>16</v>
      </c>
      <c r="B413" s="87" t="s">
        <v>518</v>
      </c>
      <c r="C413" s="49"/>
      <c r="D413" s="173" t="s">
        <v>158</v>
      </c>
      <c r="E413" s="57">
        <v>28843</v>
      </c>
      <c r="F413" s="57">
        <v>56524</v>
      </c>
      <c r="G413" s="57">
        <v>40530</v>
      </c>
      <c r="H413" s="57">
        <v>0</v>
      </c>
      <c r="I413" s="57">
        <v>0</v>
      </c>
      <c r="J413" s="57">
        <v>0</v>
      </c>
      <c r="K413" s="57">
        <v>0</v>
      </c>
      <c r="L413" s="57">
        <v>0</v>
      </c>
      <c r="M413" s="57">
        <v>10383</v>
      </c>
      <c r="N413" s="57">
        <v>50913</v>
      </c>
      <c r="O413" s="57">
        <v>40530</v>
      </c>
      <c r="P413" s="199">
        <v>58020</v>
      </c>
      <c r="Q413" s="199">
        <v>0</v>
      </c>
      <c r="R413" s="199">
        <v>58020</v>
      </c>
    </row>
    <row r="414" spans="1:18" ht="15.6" x14ac:dyDescent="0.3">
      <c r="A414" s="87" t="s">
        <v>16</v>
      </c>
      <c r="B414" s="87" t="s">
        <v>519</v>
      </c>
      <c r="C414" s="49"/>
      <c r="D414" s="173" t="s">
        <v>160</v>
      </c>
      <c r="E414" s="57">
        <v>0</v>
      </c>
      <c r="F414" s="57">
        <v>0</v>
      </c>
      <c r="G414" s="57">
        <v>0</v>
      </c>
      <c r="H414" s="57">
        <v>0</v>
      </c>
      <c r="I414" s="57">
        <v>0</v>
      </c>
      <c r="J414" s="57">
        <v>0</v>
      </c>
      <c r="K414" s="57">
        <v>0</v>
      </c>
      <c r="L414" s="57">
        <v>0</v>
      </c>
      <c r="M414" s="57">
        <v>0</v>
      </c>
      <c r="N414" s="57">
        <v>0</v>
      </c>
      <c r="O414" s="57">
        <v>0</v>
      </c>
      <c r="P414" s="199">
        <v>0</v>
      </c>
      <c r="Q414" s="199">
        <v>0</v>
      </c>
      <c r="R414" s="199">
        <v>0</v>
      </c>
    </row>
    <row r="415" spans="1:18" ht="15.6" x14ac:dyDescent="0.3">
      <c r="A415" s="87" t="s">
        <v>16</v>
      </c>
      <c r="B415" s="103">
        <v>42121</v>
      </c>
      <c r="C415" s="49"/>
      <c r="D415" s="173" t="s">
        <v>161</v>
      </c>
      <c r="E415" s="57">
        <v>14571.359999999986</v>
      </c>
      <c r="F415" s="57">
        <v>17634</v>
      </c>
      <c r="G415" s="57">
        <v>25668</v>
      </c>
      <c r="H415" s="57">
        <v>0</v>
      </c>
      <c r="I415" s="57">
        <v>0</v>
      </c>
      <c r="J415" s="57">
        <v>0</v>
      </c>
      <c r="K415" s="57">
        <v>0</v>
      </c>
      <c r="L415" s="57">
        <v>0</v>
      </c>
      <c r="M415" s="57">
        <v>0</v>
      </c>
      <c r="N415" s="57">
        <v>25668</v>
      </c>
      <c r="O415" s="57">
        <v>25668</v>
      </c>
      <c r="P415" s="199">
        <v>29820</v>
      </c>
      <c r="Q415" s="199">
        <v>0</v>
      </c>
      <c r="R415" s="199">
        <v>29820</v>
      </c>
    </row>
    <row r="416" spans="1:18" x14ac:dyDescent="0.25">
      <c r="C416" s="49" t="s">
        <v>520</v>
      </c>
      <c r="D416" s="33" t="s">
        <v>521</v>
      </c>
      <c r="E416" s="67">
        <v>154595.23000000001</v>
      </c>
      <c r="F416" s="67">
        <v>159014</v>
      </c>
      <c r="G416" s="67">
        <v>166024</v>
      </c>
      <c r="H416" s="73">
        <v>0</v>
      </c>
      <c r="I416" s="73">
        <v>0</v>
      </c>
      <c r="J416" s="73">
        <v>0</v>
      </c>
      <c r="K416" s="73">
        <v>0</v>
      </c>
      <c r="L416" s="73">
        <v>0</v>
      </c>
      <c r="M416" s="72">
        <v>5533</v>
      </c>
      <c r="N416" s="73">
        <v>171557</v>
      </c>
      <c r="O416" s="67">
        <v>166024</v>
      </c>
      <c r="P416" s="216">
        <v>133250</v>
      </c>
      <c r="Q416" s="216">
        <v>-2590</v>
      </c>
      <c r="R416" s="216">
        <v>130660</v>
      </c>
    </row>
    <row r="417" spans="1:18" ht="15.6" x14ac:dyDescent="0.3">
      <c r="A417" s="87" t="s">
        <v>16</v>
      </c>
      <c r="B417" s="87" t="s">
        <v>522</v>
      </c>
      <c r="C417" s="49"/>
      <c r="D417" s="173" t="s">
        <v>156</v>
      </c>
      <c r="E417" s="57">
        <v>134867.98000000001</v>
      </c>
      <c r="F417" s="57">
        <v>135916</v>
      </c>
      <c r="G417" s="57">
        <v>134650</v>
      </c>
      <c r="H417" s="57">
        <v>0</v>
      </c>
      <c r="I417" s="57">
        <v>0</v>
      </c>
      <c r="J417" s="57">
        <v>0</v>
      </c>
      <c r="K417" s="57">
        <v>0</v>
      </c>
      <c r="L417" s="57">
        <v>0</v>
      </c>
      <c r="M417" s="57">
        <v>0</v>
      </c>
      <c r="N417" s="57">
        <v>134650</v>
      </c>
      <c r="O417" s="57">
        <v>134650</v>
      </c>
      <c r="P417" s="199">
        <v>91630</v>
      </c>
      <c r="Q417" s="199">
        <v>-2590</v>
      </c>
      <c r="R417" s="199">
        <v>89040</v>
      </c>
    </row>
    <row r="418" spans="1:18" ht="15.6" x14ac:dyDescent="0.3">
      <c r="A418" s="87" t="s">
        <v>16</v>
      </c>
      <c r="B418" s="87" t="s">
        <v>523</v>
      </c>
      <c r="C418" s="49"/>
      <c r="D418" s="173" t="s">
        <v>158</v>
      </c>
      <c r="E418" s="57">
        <v>16577.240000000002</v>
      </c>
      <c r="F418" s="57">
        <v>20554</v>
      </c>
      <c r="G418" s="57">
        <v>23988</v>
      </c>
      <c r="H418" s="57">
        <v>0</v>
      </c>
      <c r="I418" s="57">
        <v>0</v>
      </c>
      <c r="J418" s="57">
        <v>0</v>
      </c>
      <c r="K418" s="57">
        <v>0</v>
      </c>
      <c r="L418" s="57">
        <v>0</v>
      </c>
      <c r="M418" s="57">
        <v>5533</v>
      </c>
      <c r="N418" s="57">
        <v>29521</v>
      </c>
      <c r="O418" s="57">
        <v>23988</v>
      </c>
      <c r="P418" s="199">
        <v>29950</v>
      </c>
      <c r="Q418" s="199">
        <v>0</v>
      </c>
      <c r="R418" s="199">
        <v>29950</v>
      </c>
    </row>
    <row r="419" spans="1:18" ht="15.6" x14ac:dyDescent="0.3">
      <c r="A419" s="87" t="s">
        <v>16</v>
      </c>
      <c r="B419" s="87" t="s">
        <v>524</v>
      </c>
      <c r="C419" s="49"/>
      <c r="D419" s="173" t="s">
        <v>160</v>
      </c>
      <c r="E419" s="57">
        <v>0</v>
      </c>
      <c r="F419" s="57">
        <v>0</v>
      </c>
      <c r="G419" s="57">
        <v>0</v>
      </c>
      <c r="H419" s="57">
        <v>0</v>
      </c>
      <c r="I419" s="57">
        <v>0</v>
      </c>
      <c r="J419" s="57">
        <v>0</v>
      </c>
      <c r="K419" s="57">
        <v>0</v>
      </c>
      <c r="L419" s="57">
        <v>0</v>
      </c>
      <c r="M419" s="57">
        <v>0</v>
      </c>
      <c r="N419" s="57">
        <v>0</v>
      </c>
      <c r="O419" s="57">
        <v>0</v>
      </c>
      <c r="P419" s="199">
        <v>0</v>
      </c>
      <c r="Q419" s="199">
        <v>0</v>
      </c>
      <c r="R419" s="199">
        <v>0</v>
      </c>
    </row>
    <row r="420" spans="1:18" ht="15.6" x14ac:dyDescent="0.3">
      <c r="A420" s="87" t="s">
        <v>16</v>
      </c>
      <c r="B420" s="103">
        <v>42181</v>
      </c>
      <c r="C420" s="49"/>
      <c r="D420" s="173" t="s">
        <v>161</v>
      </c>
      <c r="E420" s="57">
        <v>3150.0100000000093</v>
      </c>
      <c r="F420" s="57">
        <v>2544</v>
      </c>
      <c r="G420" s="57">
        <v>7386</v>
      </c>
      <c r="H420" s="57">
        <v>0</v>
      </c>
      <c r="I420" s="57">
        <v>0</v>
      </c>
      <c r="J420" s="57">
        <v>0</v>
      </c>
      <c r="K420" s="57">
        <v>0</v>
      </c>
      <c r="L420" s="57">
        <v>0</v>
      </c>
      <c r="M420" s="57">
        <v>0</v>
      </c>
      <c r="N420" s="57">
        <v>7386</v>
      </c>
      <c r="O420" s="57">
        <v>7386</v>
      </c>
      <c r="P420" s="199">
        <v>11670</v>
      </c>
      <c r="Q420" s="199">
        <v>0</v>
      </c>
      <c r="R420" s="199">
        <v>11670</v>
      </c>
    </row>
    <row r="421" spans="1:18" x14ac:dyDescent="0.25">
      <c r="C421" s="49" t="s">
        <v>525</v>
      </c>
      <c r="D421" s="33" t="s">
        <v>526</v>
      </c>
      <c r="E421" s="67">
        <v>140712.91</v>
      </c>
      <c r="F421" s="67">
        <v>160539</v>
      </c>
      <c r="G421" s="67">
        <v>174235</v>
      </c>
      <c r="H421" s="73">
        <v>0</v>
      </c>
      <c r="I421" s="73">
        <v>0</v>
      </c>
      <c r="J421" s="73">
        <v>0</v>
      </c>
      <c r="K421" s="73">
        <v>0</v>
      </c>
      <c r="L421" s="73">
        <v>0</v>
      </c>
      <c r="M421" s="72">
        <v>5559</v>
      </c>
      <c r="N421" s="73">
        <v>179794</v>
      </c>
      <c r="O421" s="67">
        <v>174235</v>
      </c>
      <c r="P421" s="216">
        <v>182350</v>
      </c>
      <c r="Q421" s="216">
        <v>-5060</v>
      </c>
      <c r="R421" s="216">
        <v>177290</v>
      </c>
    </row>
    <row r="422" spans="1:18" ht="15.6" x14ac:dyDescent="0.3">
      <c r="A422" s="87" t="s">
        <v>16</v>
      </c>
      <c r="B422" s="87" t="s">
        <v>527</v>
      </c>
      <c r="C422" s="49"/>
      <c r="D422" s="173" t="s">
        <v>156</v>
      </c>
      <c r="E422" s="57">
        <v>131456.20000000001</v>
      </c>
      <c r="F422" s="57">
        <v>132511</v>
      </c>
      <c r="G422" s="57">
        <v>135340</v>
      </c>
      <c r="H422" s="57">
        <v>0</v>
      </c>
      <c r="I422" s="57">
        <v>0</v>
      </c>
      <c r="J422" s="57">
        <v>0</v>
      </c>
      <c r="K422" s="57">
        <v>0</v>
      </c>
      <c r="L422" s="57">
        <v>0</v>
      </c>
      <c r="M422" s="57">
        <v>0</v>
      </c>
      <c r="N422" s="57">
        <v>135340</v>
      </c>
      <c r="O422" s="57">
        <v>135340</v>
      </c>
      <c r="P422" s="199">
        <v>139420</v>
      </c>
      <c r="Q422" s="199">
        <v>-4870</v>
      </c>
      <c r="R422" s="199">
        <v>134550</v>
      </c>
    </row>
    <row r="423" spans="1:18" ht="15.6" x14ac:dyDescent="0.3">
      <c r="A423" s="87" t="s">
        <v>16</v>
      </c>
      <c r="B423" s="87" t="s">
        <v>528</v>
      </c>
      <c r="C423" s="49"/>
      <c r="D423" s="173" t="s">
        <v>158</v>
      </c>
      <c r="E423" s="57">
        <v>7364.04</v>
      </c>
      <c r="F423" s="57">
        <v>26338</v>
      </c>
      <c r="G423" s="57">
        <v>30730</v>
      </c>
      <c r="H423" s="57">
        <v>0</v>
      </c>
      <c r="I423" s="57">
        <v>0</v>
      </c>
      <c r="J423" s="57">
        <v>0</v>
      </c>
      <c r="K423" s="57">
        <v>0</v>
      </c>
      <c r="L423" s="57">
        <v>0</v>
      </c>
      <c r="M423" s="57">
        <v>5559</v>
      </c>
      <c r="N423" s="57">
        <v>36289</v>
      </c>
      <c r="O423" s="57">
        <v>30730</v>
      </c>
      <c r="P423" s="199">
        <v>32860</v>
      </c>
      <c r="Q423" s="199">
        <v>-190</v>
      </c>
      <c r="R423" s="199">
        <v>32670</v>
      </c>
    </row>
    <row r="424" spans="1:18" ht="15.6" x14ac:dyDescent="0.3">
      <c r="A424" s="87" t="s">
        <v>16</v>
      </c>
      <c r="B424" s="87" t="s">
        <v>529</v>
      </c>
      <c r="C424" s="49"/>
      <c r="D424" s="173" t="s">
        <v>160</v>
      </c>
      <c r="E424" s="57">
        <v>0</v>
      </c>
      <c r="F424" s="57">
        <v>0</v>
      </c>
      <c r="G424" s="57">
        <v>2000</v>
      </c>
      <c r="H424" s="57">
        <v>0</v>
      </c>
      <c r="I424" s="57">
        <v>0</v>
      </c>
      <c r="J424" s="57">
        <v>0</v>
      </c>
      <c r="K424" s="57">
        <v>0</v>
      </c>
      <c r="L424" s="57">
        <v>0</v>
      </c>
      <c r="M424" s="57">
        <v>0</v>
      </c>
      <c r="N424" s="57">
        <v>2000</v>
      </c>
      <c r="O424" s="57">
        <v>2000</v>
      </c>
      <c r="P424" s="199">
        <v>2400</v>
      </c>
      <c r="Q424" s="199">
        <v>0</v>
      </c>
      <c r="R424" s="199">
        <v>2400</v>
      </c>
    </row>
    <row r="425" spans="1:18" ht="15.6" x14ac:dyDescent="0.3">
      <c r="A425" s="87" t="s">
        <v>16</v>
      </c>
      <c r="B425" s="103">
        <v>42531</v>
      </c>
      <c r="C425" s="49"/>
      <c r="D425" s="173" t="s">
        <v>161</v>
      </c>
      <c r="E425" s="57">
        <v>1892.6699999999837</v>
      </c>
      <c r="F425" s="57">
        <v>1690</v>
      </c>
      <c r="G425" s="57">
        <v>6165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57">
        <v>6165</v>
      </c>
      <c r="O425" s="57">
        <v>6165</v>
      </c>
      <c r="P425" s="199">
        <v>7670</v>
      </c>
      <c r="Q425" s="199">
        <v>0</v>
      </c>
      <c r="R425" s="199">
        <v>7670</v>
      </c>
    </row>
    <row r="426" spans="1:18" x14ac:dyDescent="0.25">
      <c r="A426" s="87" t="s">
        <v>16</v>
      </c>
      <c r="B426" s="87" t="s">
        <v>494</v>
      </c>
      <c r="C426" s="28" t="s">
        <v>494</v>
      </c>
      <c r="D426" s="33" t="s">
        <v>406</v>
      </c>
      <c r="E426" s="62">
        <v>0</v>
      </c>
      <c r="F426" s="62">
        <v>4532</v>
      </c>
      <c r="G426" s="62">
        <v>0</v>
      </c>
      <c r="H426" s="62"/>
      <c r="I426" s="62"/>
      <c r="J426" s="62"/>
      <c r="K426" s="62"/>
      <c r="L426" s="62"/>
      <c r="M426" s="62"/>
      <c r="N426" s="62">
        <v>0</v>
      </c>
      <c r="O426" s="62">
        <v>0</v>
      </c>
      <c r="P426" s="198">
        <v>799160</v>
      </c>
      <c r="Q426" s="198">
        <v>112040</v>
      </c>
      <c r="R426" s="198">
        <v>911200</v>
      </c>
    </row>
    <row r="427" spans="1:18" ht="15.6" thickBot="1" x14ac:dyDescent="0.3">
      <c r="A427" s="87" t="s">
        <v>16</v>
      </c>
      <c r="B427" s="87" t="s">
        <v>530</v>
      </c>
      <c r="C427" s="48" t="s">
        <v>530</v>
      </c>
      <c r="D427" s="33" t="s">
        <v>295</v>
      </c>
      <c r="E427" s="67">
        <v>0</v>
      </c>
      <c r="F427" s="67">
        <v>0</v>
      </c>
      <c r="G427" s="67">
        <v>954625</v>
      </c>
      <c r="H427" s="73">
        <v>0</v>
      </c>
      <c r="I427" s="73"/>
      <c r="J427" s="73">
        <v>0</v>
      </c>
      <c r="K427" s="73">
        <v>0</v>
      </c>
      <c r="L427" s="73">
        <v>0</v>
      </c>
      <c r="M427" s="73">
        <v>-178714</v>
      </c>
      <c r="N427" s="73">
        <v>775911</v>
      </c>
      <c r="O427" s="67">
        <v>954625</v>
      </c>
      <c r="P427" s="216">
        <v>0</v>
      </c>
      <c r="Q427" s="216">
        <v>145660</v>
      </c>
      <c r="R427" s="216">
        <v>145660</v>
      </c>
    </row>
    <row r="428" spans="1:18" ht="16.8" thickTop="1" thickBot="1" x14ac:dyDescent="0.35">
      <c r="A428" s="87" t="s">
        <v>16</v>
      </c>
      <c r="C428" s="28"/>
      <c r="D428" s="8" t="s">
        <v>296</v>
      </c>
      <c r="E428" s="68">
        <v>4214633.76</v>
      </c>
      <c r="F428" s="68">
        <v>4766152</v>
      </c>
      <c r="G428" s="68">
        <v>6040819</v>
      </c>
      <c r="H428" s="68">
        <v>0</v>
      </c>
      <c r="I428" s="68">
        <v>0</v>
      </c>
      <c r="J428" s="68">
        <v>0</v>
      </c>
      <c r="K428" s="68">
        <v>0</v>
      </c>
      <c r="L428" s="68">
        <v>0</v>
      </c>
      <c r="M428" s="68">
        <v>0</v>
      </c>
      <c r="N428" s="68">
        <v>6040819</v>
      </c>
      <c r="O428" s="68">
        <v>6040819</v>
      </c>
      <c r="P428" s="204">
        <v>7351010</v>
      </c>
      <c r="Q428" s="204">
        <v>0</v>
      </c>
      <c r="R428" s="204">
        <v>7351010</v>
      </c>
    </row>
    <row r="429" spans="1:18" ht="16.8" thickTop="1" thickBot="1" x14ac:dyDescent="0.35">
      <c r="C429" s="28"/>
      <c r="D429" s="7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05"/>
      <c r="Q429" s="250"/>
      <c r="R429" s="250"/>
    </row>
    <row r="430" spans="1:18" ht="19.8" thickTop="1" thickBot="1" x14ac:dyDescent="0.5">
      <c r="C430" s="28"/>
      <c r="D430" s="15" t="s">
        <v>531</v>
      </c>
      <c r="Q430" s="219"/>
      <c r="R430" s="219"/>
    </row>
    <row r="431" spans="1:18" ht="15.6" thickTop="1" x14ac:dyDescent="0.25">
      <c r="C431" s="28"/>
      <c r="D431" s="4" t="s">
        <v>79</v>
      </c>
      <c r="Q431" s="219"/>
      <c r="R431" s="219"/>
    </row>
    <row r="432" spans="1:18" x14ac:dyDescent="0.25">
      <c r="A432" s="87" t="s">
        <v>17</v>
      </c>
      <c r="B432" s="87" t="s">
        <v>532</v>
      </c>
      <c r="C432" s="48" t="s">
        <v>532</v>
      </c>
      <c r="D432" s="33" t="s">
        <v>533</v>
      </c>
      <c r="E432" s="71">
        <v>3000390.21</v>
      </c>
      <c r="F432" s="71">
        <v>2142958</v>
      </c>
      <c r="G432" s="71">
        <v>2272000</v>
      </c>
      <c r="H432" s="72">
        <v>0</v>
      </c>
      <c r="I432" s="72">
        <v>0</v>
      </c>
      <c r="J432" s="72">
        <v>0</v>
      </c>
      <c r="K432" s="72">
        <v>0</v>
      </c>
      <c r="L432" s="72">
        <v>0</v>
      </c>
      <c r="M432" s="72">
        <v>0</v>
      </c>
      <c r="N432" s="72">
        <v>2272000</v>
      </c>
      <c r="O432" s="242">
        <v>2678700</v>
      </c>
      <c r="P432" s="217">
        <v>3106000</v>
      </c>
      <c r="Q432" s="217">
        <v>0</v>
      </c>
      <c r="R432" s="217">
        <v>3106000</v>
      </c>
    </row>
    <row r="433" spans="1:18" x14ac:dyDescent="0.25">
      <c r="A433" s="87" t="s">
        <v>17</v>
      </c>
      <c r="B433" s="87" t="s">
        <v>534</v>
      </c>
      <c r="C433" s="48" t="s">
        <v>534</v>
      </c>
      <c r="D433" s="34" t="s">
        <v>535</v>
      </c>
      <c r="E433" s="67">
        <v>1250162.5900000001</v>
      </c>
      <c r="F433" s="67">
        <v>892899</v>
      </c>
      <c r="G433" s="67">
        <v>947000</v>
      </c>
      <c r="H433" s="73">
        <v>0</v>
      </c>
      <c r="I433" s="73">
        <v>0</v>
      </c>
      <c r="J433" s="73">
        <v>0</v>
      </c>
      <c r="K433" s="73">
        <v>0</v>
      </c>
      <c r="L433" s="73">
        <v>0</v>
      </c>
      <c r="M433" s="73">
        <v>0</v>
      </c>
      <c r="N433" s="73">
        <v>947000</v>
      </c>
      <c r="O433" s="243">
        <v>1116120</v>
      </c>
      <c r="P433" s="216">
        <v>1294000</v>
      </c>
      <c r="Q433" s="216">
        <v>0</v>
      </c>
      <c r="R433" s="216">
        <v>1294000</v>
      </c>
    </row>
    <row r="434" spans="1:18" x14ac:dyDescent="0.25">
      <c r="A434" s="87" t="s">
        <v>17</v>
      </c>
      <c r="B434" s="87" t="s">
        <v>139</v>
      </c>
      <c r="C434" s="48" t="s">
        <v>139</v>
      </c>
      <c r="D434" s="34" t="s">
        <v>140</v>
      </c>
      <c r="E434" s="67">
        <v>6029.28</v>
      </c>
      <c r="F434" s="67">
        <v>6061</v>
      </c>
      <c r="G434" s="67">
        <v>0</v>
      </c>
      <c r="H434" s="73">
        <v>0</v>
      </c>
      <c r="I434" s="73">
        <v>0</v>
      </c>
      <c r="J434" s="73">
        <v>0</v>
      </c>
      <c r="K434" s="73">
        <v>0</v>
      </c>
      <c r="L434" s="73">
        <v>0</v>
      </c>
      <c r="M434" s="73">
        <v>0</v>
      </c>
      <c r="N434" s="73">
        <v>0</v>
      </c>
      <c r="O434" s="67">
        <v>0</v>
      </c>
      <c r="P434" s="216">
        <v>0</v>
      </c>
      <c r="Q434" s="216">
        <v>0</v>
      </c>
      <c r="R434" s="216">
        <v>0</v>
      </c>
    </row>
    <row r="435" spans="1:18" ht="15.6" thickBot="1" x14ac:dyDescent="0.3">
      <c r="A435" s="87" t="s">
        <v>17</v>
      </c>
      <c r="B435" s="87" t="s">
        <v>148</v>
      </c>
      <c r="C435" s="49" t="s">
        <v>148</v>
      </c>
      <c r="D435" s="33" t="s">
        <v>308</v>
      </c>
      <c r="E435" s="67">
        <v>0</v>
      </c>
      <c r="F435" s="67">
        <v>0</v>
      </c>
      <c r="G435" s="67">
        <v>0</v>
      </c>
      <c r="H435" s="73">
        <v>0</v>
      </c>
      <c r="I435" s="73">
        <v>0</v>
      </c>
      <c r="J435" s="73">
        <v>0</v>
      </c>
      <c r="K435" s="73">
        <v>0</v>
      </c>
      <c r="L435" s="73">
        <v>0</v>
      </c>
      <c r="M435" s="73">
        <v>0</v>
      </c>
      <c r="N435" s="73">
        <v>0</v>
      </c>
      <c r="O435" s="67">
        <v>0</v>
      </c>
      <c r="P435" s="216">
        <v>0</v>
      </c>
      <c r="Q435" s="216">
        <v>0</v>
      </c>
      <c r="R435" s="216">
        <v>0</v>
      </c>
    </row>
    <row r="436" spans="1:18" ht="16.8" thickTop="1" thickBot="1" x14ac:dyDescent="0.35">
      <c r="A436" s="87" t="s">
        <v>17</v>
      </c>
      <c r="C436" s="28"/>
      <c r="D436" s="8" t="s">
        <v>150</v>
      </c>
      <c r="E436" s="68">
        <v>4256582.08</v>
      </c>
      <c r="F436" s="68">
        <v>3041918</v>
      </c>
      <c r="G436" s="68">
        <v>3219000</v>
      </c>
      <c r="H436" s="68">
        <v>0</v>
      </c>
      <c r="I436" s="68">
        <v>0</v>
      </c>
      <c r="J436" s="68">
        <v>0</v>
      </c>
      <c r="K436" s="68">
        <v>0</v>
      </c>
      <c r="L436" s="68">
        <v>0</v>
      </c>
      <c r="M436" s="68">
        <v>0</v>
      </c>
      <c r="N436" s="68">
        <v>3219000</v>
      </c>
      <c r="O436" s="68">
        <v>3794820</v>
      </c>
      <c r="P436" s="204">
        <v>4400000</v>
      </c>
      <c r="Q436" s="204">
        <v>0</v>
      </c>
      <c r="R436" s="204">
        <v>4400000</v>
      </c>
    </row>
    <row r="437" spans="1:18" ht="15.6" thickTop="1" x14ac:dyDescent="0.25">
      <c r="C437" s="28"/>
      <c r="D437" s="4"/>
      <c r="Q437" s="219"/>
      <c r="R437" s="219"/>
    </row>
    <row r="438" spans="1:18" x14ac:dyDescent="0.25">
      <c r="C438" s="28"/>
      <c r="D438" s="4" t="s">
        <v>152</v>
      </c>
      <c r="Q438" s="219"/>
      <c r="R438" s="219"/>
    </row>
    <row r="439" spans="1:18" x14ac:dyDescent="0.25">
      <c r="A439" s="87" t="s">
        <v>17</v>
      </c>
      <c r="B439" s="87" t="s">
        <v>536</v>
      </c>
      <c r="C439" s="49" t="s">
        <v>536</v>
      </c>
      <c r="D439" s="33" t="s">
        <v>537</v>
      </c>
      <c r="E439" s="71">
        <v>2141678</v>
      </c>
      <c r="F439" s="71">
        <v>1171784</v>
      </c>
      <c r="G439" s="71">
        <v>0</v>
      </c>
      <c r="H439" s="72">
        <v>0</v>
      </c>
      <c r="I439" s="72">
        <v>0</v>
      </c>
      <c r="J439" s="72">
        <v>0</v>
      </c>
      <c r="K439" s="72">
        <v>0</v>
      </c>
      <c r="L439" s="72">
        <v>0</v>
      </c>
      <c r="M439" s="72">
        <v>0</v>
      </c>
      <c r="N439" s="72">
        <v>0</v>
      </c>
      <c r="O439" s="71">
        <v>0</v>
      </c>
      <c r="P439" s="217">
        <v>0</v>
      </c>
      <c r="Q439" s="217">
        <v>0</v>
      </c>
      <c r="R439" s="217">
        <v>0</v>
      </c>
    </row>
    <row r="440" spans="1:18" x14ac:dyDescent="0.25">
      <c r="A440" s="87" t="s">
        <v>17</v>
      </c>
      <c r="B440" s="87" t="s">
        <v>536</v>
      </c>
      <c r="C440" s="49" t="s">
        <v>536</v>
      </c>
      <c r="D440" s="33" t="s">
        <v>538</v>
      </c>
      <c r="E440" s="67">
        <v>113000</v>
      </c>
      <c r="F440" s="67">
        <v>25000</v>
      </c>
      <c r="G440" s="67">
        <v>0</v>
      </c>
      <c r="H440" s="73">
        <v>0</v>
      </c>
      <c r="I440" s="73">
        <v>0</v>
      </c>
      <c r="J440" s="73">
        <v>0</v>
      </c>
      <c r="K440" s="73">
        <v>0</v>
      </c>
      <c r="L440" s="73">
        <v>0</v>
      </c>
      <c r="M440" s="73">
        <v>0</v>
      </c>
      <c r="N440" s="73">
        <v>0</v>
      </c>
      <c r="O440" s="67">
        <v>0</v>
      </c>
      <c r="P440" s="198">
        <v>0</v>
      </c>
      <c r="Q440" s="198">
        <v>0</v>
      </c>
      <c r="R440" s="198">
        <v>0</v>
      </c>
    </row>
    <row r="441" spans="1:18" x14ac:dyDescent="0.25">
      <c r="A441" s="87" t="s">
        <v>17</v>
      </c>
      <c r="B441" s="87" t="s">
        <v>539</v>
      </c>
      <c r="C441" s="49" t="s">
        <v>539</v>
      </c>
      <c r="D441" s="33" t="s">
        <v>540</v>
      </c>
      <c r="E441" s="67">
        <v>0</v>
      </c>
      <c r="F441" s="67">
        <v>42630</v>
      </c>
      <c r="G441" s="67">
        <v>0</v>
      </c>
      <c r="H441" s="73">
        <v>0</v>
      </c>
      <c r="I441" s="73">
        <v>0</v>
      </c>
      <c r="J441" s="73">
        <v>0</v>
      </c>
      <c r="K441" s="73">
        <v>0</v>
      </c>
      <c r="L441" s="73">
        <v>0</v>
      </c>
      <c r="M441" s="73">
        <v>0</v>
      </c>
      <c r="N441" s="73">
        <v>0</v>
      </c>
      <c r="O441" s="67">
        <v>0</v>
      </c>
      <c r="P441" s="198">
        <v>0</v>
      </c>
      <c r="Q441" s="198">
        <v>0</v>
      </c>
      <c r="R441" s="198">
        <v>0</v>
      </c>
    </row>
    <row r="442" spans="1:18" x14ac:dyDescent="0.25">
      <c r="A442" s="87" t="s">
        <v>17</v>
      </c>
      <c r="B442" s="87" t="s">
        <v>541</v>
      </c>
      <c r="C442" s="49" t="s">
        <v>541</v>
      </c>
      <c r="D442" s="33" t="s">
        <v>542</v>
      </c>
      <c r="E442" s="67">
        <v>366.21</v>
      </c>
      <c r="F442" s="67">
        <v>247</v>
      </c>
      <c r="G442" s="67">
        <v>500</v>
      </c>
      <c r="H442" s="73">
        <v>0</v>
      </c>
      <c r="I442" s="73">
        <v>0</v>
      </c>
      <c r="J442" s="73">
        <v>0</v>
      </c>
      <c r="K442" s="73">
        <v>0</v>
      </c>
      <c r="L442" s="73">
        <v>0</v>
      </c>
      <c r="M442" s="73">
        <v>53892</v>
      </c>
      <c r="N442" s="73">
        <v>54392</v>
      </c>
      <c r="O442" s="67">
        <v>500</v>
      </c>
      <c r="P442" s="198">
        <v>1295340</v>
      </c>
      <c r="Q442" s="198">
        <v>0</v>
      </c>
      <c r="R442" s="198">
        <v>1295340</v>
      </c>
    </row>
    <row r="443" spans="1:18" x14ac:dyDescent="0.25">
      <c r="A443" s="87" t="s">
        <v>17</v>
      </c>
      <c r="B443" s="87" t="s">
        <v>543</v>
      </c>
      <c r="C443" s="49" t="s">
        <v>543</v>
      </c>
      <c r="D443" s="34" t="s">
        <v>544</v>
      </c>
      <c r="E443" s="67">
        <v>2000000</v>
      </c>
      <c r="F443" s="67">
        <v>1501704</v>
      </c>
      <c r="G443" s="67">
        <v>1400000</v>
      </c>
      <c r="H443" s="73">
        <v>0</v>
      </c>
      <c r="I443" s="73">
        <v>0</v>
      </c>
      <c r="J443" s="73">
        <v>0</v>
      </c>
      <c r="K443" s="73">
        <v>0</v>
      </c>
      <c r="L443" s="73">
        <v>0</v>
      </c>
      <c r="M443" s="73">
        <v>0</v>
      </c>
      <c r="N443" s="73">
        <v>1400000</v>
      </c>
      <c r="O443" s="67">
        <v>1400000</v>
      </c>
      <c r="P443" s="198">
        <v>2124100</v>
      </c>
      <c r="Q443" s="198">
        <v>0</v>
      </c>
      <c r="R443" s="198">
        <v>2124100</v>
      </c>
    </row>
    <row r="444" spans="1:18" x14ac:dyDescent="0.25">
      <c r="A444" s="88" t="s">
        <v>17</v>
      </c>
      <c r="B444" s="88" t="s">
        <v>545</v>
      </c>
      <c r="C444" s="162">
        <v>45601</v>
      </c>
      <c r="D444" s="33" t="s">
        <v>500</v>
      </c>
      <c r="E444" s="65">
        <v>0</v>
      </c>
      <c r="F444" s="65">
        <v>0</v>
      </c>
      <c r="G444" s="65">
        <v>0</v>
      </c>
      <c r="H444" s="62">
        <v>0</v>
      </c>
      <c r="I444" s="62">
        <v>0</v>
      </c>
      <c r="J444" s="62">
        <v>0</v>
      </c>
      <c r="K444" s="62">
        <v>0</v>
      </c>
      <c r="L444" s="62">
        <v>0</v>
      </c>
      <c r="M444" s="62">
        <v>0</v>
      </c>
      <c r="N444" s="62">
        <v>0</v>
      </c>
      <c r="O444" s="65">
        <v>0</v>
      </c>
      <c r="P444" s="198">
        <v>61810</v>
      </c>
      <c r="Q444" s="198">
        <v>0</v>
      </c>
      <c r="R444" s="198">
        <v>61810</v>
      </c>
    </row>
    <row r="445" spans="1:18" x14ac:dyDescent="0.25">
      <c r="A445" s="88" t="s">
        <v>17</v>
      </c>
      <c r="B445" s="88" t="s">
        <v>494</v>
      </c>
      <c r="C445" s="28" t="s">
        <v>494</v>
      </c>
      <c r="D445" s="33" t="s">
        <v>406</v>
      </c>
      <c r="E445" s="62">
        <v>0</v>
      </c>
      <c r="F445" s="62">
        <v>0</v>
      </c>
      <c r="G445" s="62">
        <v>0</v>
      </c>
      <c r="H445" s="62"/>
      <c r="I445" s="62"/>
      <c r="J445" s="62"/>
      <c r="K445" s="62"/>
      <c r="L445" s="62"/>
      <c r="M445" s="62"/>
      <c r="N445" s="62">
        <v>0</v>
      </c>
      <c r="O445" s="62">
        <v>0</v>
      </c>
      <c r="P445" s="198">
        <v>0</v>
      </c>
      <c r="Q445" s="198">
        <v>0</v>
      </c>
      <c r="R445" s="198">
        <v>0</v>
      </c>
    </row>
    <row r="446" spans="1:18" ht="15.6" thickBot="1" x14ac:dyDescent="0.3">
      <c r="A446" s="87" t="s">
        <v>17</v>
      </c>
      <c r="B446" s="87" t="s">
        <v>546</v>
      </c>
      <c r="C446" s="49" t="s">
        <v>546</v>
      </c>
      <c r="D446" s="33" t="s">
        <v>295</v>
      </c>
      <c r="E446" s="67">
        <v>1537.8700000001118</v>
      </c>
      <c r="F446" s="67">
        <v>300553</v>
      </c>
      <c r="G446" s="67">
        <v>1818500</v>
      </c>
      <c r="H446" s="73">
        <v>0</v>
      </c>
      <c r="I446" s="73">
        <v>0</v>
      </c>
      <c r="J446" s="73">
        <v>0</v>
      </c>
      <c r="K446" s="73">
        <v>0</v>
      </c>
      <c r="L446" s="73">
        <v>0</v>
      </c>
      <c r="M446" s="73">
        <v>-53892</v>
      </c>
      <c r="N446" s="73">
        <v>1764608</v>
      </c>
      <c r="O446" s="67">
        <v>1818500</v>
      </c>
      <c r="P446" s="198">
        <v>918750</v>
      </c>
      <c r="Q446" s="198">
        <v>0</v>
      </c>
      <c r="R446" s="198">
        <v>918750</v>
      </c>
    </row>
    <row r="447" spans="1:18" ht="16.8" thickTop="1" thickBot="1" x14ac:dyDescent="0.35">
      <c r="A447" s="87" t="s">
        <v>17</v>
      </c>
      <c r="B447" s="87" t="s">
        <v>547</v>
      </c>
      <c r="C447" s="28" t="s">
        <v>547</v>
      </c>
      <c r="D447" s="8" t="s">
        <v>296</v>
      </c>
      <c r="E447" s="68">
        <v>4256582.08</v>
      </c>
      <c r="F447" s="68">
        <v>3041918</v>
      </c>
      <c r="G447" s="68">
        <v>3219000</v>
      </c>
      <c r="H447" s="68">
        <v>0</v>
      </c>
      <c r="I447" s="68">
        <v>0</v>
      </c>
      <c r="J447" s="68">
        <v>0</v>
      </c>
      <c r="K447" s="68">
        <v>0</v>
      </c>
      <c r="L447" s="68">
        <v>0</v>
      </c>
      <c r="M447" s="68">
        <v>0</v>
      </c>
      <c r="N447" s="68">
        <v>3219000</v>
      </c>
      <c r="O447" s="68">
        <v>3219000</v>
      </c>
      <c r="P447" s="204">
        <v>4400000</v>
      </c>
      <c r="Q447" s="204">
        <v>0</v>
      </c>
      <c r="R447" s="204">
        <v>4400000</v>
      </c>
    </row>
    <row r="448" spans="1:18" ht="16.2" thickTop="1" thickBot="1" x14ac:dyDescent="0.3">
      <c r="C448" s="28"/>
      <c r="D448" s="4"/>
      <c r="Q448" s="219"/>
      <c r="R448" s="219"/>
    </row>
    <row r="449" spans="1:18" ht="19.8" thickTop="1" thickBot="1" x14ac:dyDescent="0.5">
      <c r="C449" s="28"/>
      <c r="D449" s="15" t="s">
        <v>548</v>
      </c>
      <c r="Q449" s="219"/>
      <c r="R449" s="219"/>
    </row>
    <row r="450" spans="1:18" ht="15.6" thickTop="1" x14ac:dyDescent="0.25">
      <c r="C450" s="28"/>
      <c r="D450" s="4" t="s">
        <v>79</v>
      </c>
      <c r="Q450" s="219"/>
      <c r="R450" s="219"/>
    </row>
    <row r="451" spans="1:18" x14ac:dyDescent="0.25">
      <c r="A451" s="87" t="s">
        <v>18</v>
      </c>
      <c r="B451" s="87" t="s">
        <v>549</v>
      </c>
      <c r="C451" s="49" t="s">
        <v>549</v>
      </c>
      <c r="D451" s="33" t="s">
        <v>550</v>
      </c>
      <c r="E451" s="71">
        <v>9372738.4299999997</v>
      </c>
      <c r="F451" s="71">
        <v>9178798</v>
      </c>
      <c r="G451" s="71">
        <v>8505000</v>
      </c>
      <c r="H451" s="72">
        <v>0</v>
      </c>
      <c r="I451" s="72">
        <v>0</v>
      </c>
      <c r="J451" s="72">
        <v>0</v>
      </c>
      <c r="K451" s="72">
        <v>0</v>
      </c>
      <c r="L451" s="72">
        <v>0</v>
      </c>
      <c r="M451" s="72">
        <v>0</v>
      </c>
      <c r="N451" s="72">
        <v>8505000</v>
      </c>
      <c r="O451" s="242">
        <v>11014600</v>
      </c>
      <c r="P451" s="217">
        <v>12700000</v>
      </c>
      <c r="Q451" s="217">
        <v>0</v>
      </c>
      <c r="R451" s="217">
        <v>12700000</v>
      </c>
    </row>
    <row r="452" spans="1:18" x14ac:dyDescent="0.25">
      <c r="A452" s="87" t="s">
        <v>18</v>
      </c>
      <c r="B452" s="87" t="s">
        <v>551</v>
      </c>
      <c r="C452" s="49" t="s">
        <v>551</v>
      </c>
      <c r="D452" s="33" t="s">
        <v>552</v>
      </c>
      <c r="E452" s="67">
        <v>1306645.98</v>
      </c>
      <c r="F452" s="67">
        <v>1008165</v>
      </c>
      <c r="G452" s="67">
        <v>927000</v>
      </c>
      <c r="H452" s="73">
        <v>0</v>
      </c>
      <c r="I452" s="73">
        <v>0</v>
      </c>
      <c r="J452" s="73">
        <v>0</v>
      </c>
      <c r="K452" s="73">
        <v>0</v>
      </c>
      <c r="L452" s="73">
        <v>0</v>
      </c>
      <c r="M452" s="73">
        <v>0</v>
      </c>
      <c r="N452" s="73">
        <v>927000</v>
      </c>
      <c r="O452" s="243">
        <v>1209800</v>
      </c>
      <c r="P452" s="198">
        <v>1400000</v>
      </c>
      <c r="Q452" s="198">
        <v>0</v>
      </c>
      <c r="R452" s="198">
        <v>1400000</v>
      </c>
    </row>
    <row r="453" spans="1:18" x14ac:dyDescent="0.25">
      <c r="A453" s="87" t="s">
        <v>18</v>
      </c>
      <c r="B453" s="87" t="s">
        <v>301</v>
      </c>
      <c r="C453" s="48" t="s">
        <v>301</v>
      </c>
      <c r="D453" s="33" t="s">
        <v>374</v>
      </c>
      <c r="E453" s="67">
        <v>0</v>
      </c>
      <c r="F453" s="67">
        <v>0</v>
      </c>
      <c r="G453" s="67">
        <v>0</v>
      </c>
      <c r="H453" s="73">
        <v>0</v>
      </c>
      <c r="I453" s="73">
        <v>0</v>
      </c>
      <c r="J453" s="73">
        <v>0</v>
      </c>
      <c r="K453" s="73">
        <v>0</v>
      </c>
      <c r="L453" s="73">
        <v>0</v>
      </c>
      <c r="M453" s="73">
        <v>0</v>
      </c>
      <c r="N453" s="73">
        <v>0</v>
      </c>
      <c r="O453" s="67">
        <v>0</v>
      </c>
      <c r="P453" s="198">
        <v>0</v>
      </c>
      <c r="Q453" s="198">
        <v>0</v>
      </c>
      <c r="R453" s="198">
        <v>0</v>
      </c>
    </row>
    <row r="454" spans="1:18" x14ac:dyDescent="0.25">
      <c r="A454" s="87" t="s">
        <v>18</v>
      </c>
      <c r="B454" s="87" t="s">
        <v>303</v>
      </c>
      <c r="C454" s="48" t="s">
        <v>303</v>
      </c>
      <c r="D454" s="33" t="s">
        <v>304</v>
      </c>
      <c r="E454" s="67">
        <v>22644</v>
      </c>
      <c r="F454" s="67">
        <v>1137386</v>
      </c>
      <c r="G454" s="67">
        <v>19020</v>
      </c>
      <c r="H454" s="73">
        <v>0</v>
      </c>
      <c r="I454" s="73">
        <v>0</v>
      </c>
      <c r="J454" s="73">
        <v>0</v>
      </c>
      <c r="K454" s="73">
        <v>0</v>
      </c>
      <c r="L454" s="73">
        <v>0</v>
      </c>
      <c r="M454" s="73">
        <v>0</v>
      </c>
      <c r="N454" s="73">
        <v>19020</v>
      </c>
      <c r="O454" s="67">
        <v>19020</v>
      </c>
      <c r="P454" s="198">
        <v>215520</v>
      </c>
      <c r="Q454" s="198">
        <v>0</v>
      </c>
      <c r="R454" s="198">
        <v>215520</v>
      </c>
    </row>
    <row r="455" spans="1:18" x14ac:dyDescent="0.25">
      <c r="A455" s="87" t="s">
        <v>18</v>
      </c>
      <c r="B455" s="87" t="s">
        <v>553</v>
      </c>
      <c r="C455" s="49" t="s">
        <v>553</v>
      </c>
      <c r="D455" s="33" t="s">
        <v>554</v>
      </c>
      <c r="E455" s="58">
        <v>164646.72</v>
      </c>
      <c r="F455" s="58">
        <v>156782</v>
      </c>
      <c r="G455" s="58">
        <v>121064</v>
      </c>
      <c r="H455" s="52">
        <v>0</v>
      </c>
      <c r="I455" s="52">
        <v>0</v>
      </c>
      <c r="J455" s="73">
        <v>0</v>
      </c>
      <c r="K455" s="73">
        <v>0</v>
      </c>
      <c r="L455" s="73">
        <v>0</v>
      </c>
      <c r="M455" s="73">
        <v>0</v>
      </c>
      <c r="N455" s="52">
        <v>121064</v>
      </c>
      <c r="O455" s="58">
        <v>121064</v>
      </c>
      <c r="P455" s="198">
        <v>147150</v>
      </c>
      <c r="Q455" s="198">
        <v>0</v>
      </c>
      <c r="R455" s="198">
        <v>147150</v>
      </c>
    </row>
    <row r="456" spans="1:18" x14ac:dyDescent="0.25">
      <c r="A456" s="87" t="s">
        <v>18</v>
      </c>
      <c r="B456" s="87" t="s">
        <v>139</v>
      </c>
      <c r="C456" s="48" t="s">
        <v>139</v>
      </c>
      <c r="D456" s="34" t="s">
        <v>140</v>
      </c>
      <c r="E456" s="67">
        <v>646252.29</v>
      </c>
      <c r="F456" s="67">
        <v>545176</v>
      </c>
      <c r="G456" s="67">
        <v>400000</v>
      </c>
      <c r="H456" s="73">
        <v>0</v>
      </c>
      <c r="I456" s="73">
        <v>0</v>
      </c>
      <c r="J456" s="73">
        <v>0</v>
      </c>
      <c r="K456" s="73">
        <v>0</v>
      </c>
      <c r="L456" s="73">
        <v>0</v>
      </c>
      <c r="M456" s="73">
        <v>0</v>
      </c>
      <c r="N456" s="73">
        <v>400000</v>
      </c>
      <c r="O456" s="67">
        <v>400000</v>
      </c>
      <c r="P456" s="198">
        <v>400000</v>
      </c>
      <c r="Q456" s="198">
        <v>0</v>
      </c>
      <c r="R456" s="198">
        <v>400000</v>
      </c>
    </row>
    <row r="457" spans="1:18" ht="15.6" thickBot="1" x14ac:dyDescent="0.3">
      <c r="A457" s="87" t="s">
        <v>18</v>
      </c>
      <c r="B457" s="87" t="s">
        <v>148</v>
      </c>
      <c r="C457" s="49" t="s">
        <v>148</v>
      </c>
      <c r="D457" s="33" t="s">
        <v>308</v>
      </c>
      <c r="E457" s="67">
        <v>0</v>
      </c>
      <c r="F457" s="67">
        <v>0</v>
      </c>
      <c r="G457" s="67">
        <v>27522000</v>
      </c>
      <c r="H457" s="73">
        <v>0</v>
      </c>
      <c r="I457" s="73">
        <v>0</v>
      </c>
      <c r="J457" s="73">
        <v>0</v>
      </c>
      <c r="K457" s="73">
        <v>0</v>
      </c>
      <c r="L457" s="73">
        <v>0</v>
      </c>
      <c r="M457" s="73">
        <v>0</v>
      </c>
      <c r="N457" s="73">
        <v>27522000</v>
      </c>
      <c r="O457" s="67">
        <v>27522000</v>
      </c>
      <c r="P457" s="198">
        <v>33100000</v>
      </c>
      <c r="Q457" s="198">
        <v>-24150</v>
      </c>
      <c r="R457" s="198">
        <v>33075850</v>
      </c>
    </row>
    <row r="458" spans="1:18" ht="16.8" thickTop="1" thickBot="1" x14ac:dyDescent="0.35">
      <c r="A458" s="87" t="s">
        <v>18</v>
      </c>
      <c r="C458" s="28"/>
      <c r="D458" s="8" t="s">
        <v>150</v>
      </c>
      <c r="E458" s="68">
        <v>11512927.420000002</v>
      </c>
      <c r="F458" s="68">
        <v>12026307</v>
      </c>
      <c r="G458" s="68">
        <v>37494084</v>
      </c>
      <c r="H458" s="68">
        <v>0</v>
      </c>
      <c r="I458" s="68">
        <v>0</v>
      </c>
      <c r="J458" s="68">
        <v>0</v>
      </c>
      <c r="K458" s="68">
        <v>0</v>
      </c>
      <c r="L458" s="68">
        <v>0</v>
      </c>
      <c r="M458" s="68">
        <v>0</v>
      </c>
      <c r="N458" s="68">
        <v>37494084</v>
      </c>
      <c r="O458" s="68">
        <v>40286484</v>
      </c>
      <c r="P458" s="204">
        <v>47962670</v>
      </c>
      <c r="Q458" s="204">
        <v>-24150</v>
      </c>
      <c r="R458" s="204">
        <v>47938520</v>
      </c>
    </row>
    <row r="459" spans="1:18" ht="16.2" thickTop="1" x14ac:dyDescent="0.3">
      <c r="C459" s="28"/>
      <c r="D459" s="7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05"/>
      <c r="Q459" s="250"/>
      <c r="R459" s="250"/>
    </row>
    <row r="460" spans="1:18" x14ac:dyDescent="0.25">
      <c r="C460" s="28"/>
      <c r="D460" s="4" t="s">
        <v>152</v>
      </c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05"/>
      <c r="Q460" s="250"/>
      <c r="R460" s="250"/>
    </row>
    <row r="461" spans="1:18" x14ac:dyDescent="0.25">
      <c r="C461" s="49" t="s">
        <v>555</v>
      </c>
      <c r="D461" s="34" t="s">
        <v>556</v>
      </c>
      <c r="E461" s="71">
        <v>1598242.37</v>
      </c>
      <c r="F461" s="71">
        <v>1429337</v>
      </c>
      <c r="G461" s="71">
        <v>1728640</v>
      </c>
      <c r="H461" s="72">
        <v>0</v>
      </c>
      <c r="I461" s="72">
        <v>0</v>
      </c>
      <c r="J461" s="72">
        <v>0</v>
      </c>
      <c r="K461" s="72">
        <v>0</v>
      </c>
      <c r="L461" s="72">
        <v>0</v>
      </c>
      <c r="M461" s="72">
        <v>54161</v>
      </c>
      <c r="N461" s="72">
        <v>1782801</v>
      </c>
      <c r="O461" s="71">
        <v>1728640</v>
      </c>
      <c r="P461" s="217">
        <v>2012580</v>
      </c>
      <c r="Q461" s="217">
        <v>-24150</v>
      </c>
      <c r="R461" s="217">
        <v>1988430</v>
      </c>
    </row>
    <row r="462" spans="1:18" ht="15.6" x14ac:dyDescent="0.3">
      <c r="A462" s="87" t="s">
        <v>18</v>
      </c>
      <c r="B462" s="87" t="s">
        <v>557</v>
      </c>
      <c r="C462" s="49"/>
      <c r="D462" s="173" t="s">
        <v>156</v>
      </c>
      <c r="E462" s="57">
        <v>876779.5</v>
      </c>
      <c r="F462" s="57">
        <v>916676</v>
      </c>
      <c r="G462" s="57">
        <v>1104925</v>
      </c>
      <c r="H462" s="57">
        <v>0</v>
      </c>
      <c r="I462" s="57">
        <v>0</v>
      </c>
      <c r="J462" s="57">
        <v>0</v>
      </c>
      <c r="K462" s="57">
        <v>0</v>
      </c>
      <c r="L462" s="57">
        <v>0</v>
      </c>
      <c r="M462" s="57">
        <v>0</v>
      </c>
      <c r="N462" s="57">
        <v>1104925</v>
      </c>
      <c r="O462" s="57">
        <v>1104925</v>
      </c>
      <c r="P462" s="199">
        <v>916320</v>
      </c>
      <c r="Q462" s="199">
        <v>-24150</v>
      </c>
      <c r="R462" s="199">
        <v>892170</v>
      </c>
    </row>
    <row r="463" spans="1:18" ht="15.6" x14ac:dyDescent="0.3">
      <c r="A463" s="87" t="s">
        <v>18</v>
      </c>
      <c r="B463" s="87" t="s">
        <v>558</v>
      </c>
      <c r="C463" s="49"/>
      <c r="D463" s="173" t="s">
        <v>158</v>
      </c>
      <c r="E463" s="57">
        <v>120360.94</v>
      </c>
      <c r="F463" s="57">
        <v>184341</v>
      </c>
      <c r="G463" s="57">
        <v>218348</v>
      </c>
      <c r="H463" s="57">
        <v>0</v>
      </c>
      <c r="I463" s="57">
        <v>0</v>
      </c>
      <c r="J463" s="57">
        <v>0</v>
      </c>
      <c r="K463" s="57">
        <v>0</v>
      </c>
      <c r="L463" s="57">
        <v>0</v>
      </c>
      <c r="M463" s="57">
        <v>54161</v>
      </c>
      <c r="N463" s="57">
        <v>272509</v>
      </c>
      <c r="O463" s="57">
        <v>218348</v>
      </c>
      <c r="P463" s="199">
        <v>290270</v>
      </c>
      <c r="Q463" s="199">
        <v>0</v>
      </c>
      <c r="R463" s="199">
        <v>290270</v>
      </c>
    </row>
    <row r="464" spans="1:18" ht="15.6" x14ac:dyDescent="0.3">
      <c r="A464" s="87" t="s">
        <v>18</v>
      </c>
      <c r="B464" s="87" t="s">
        <v>559</v>
      </c>
      <c r="C464" s="49"/>
      <c r="D464" s="173" t="s">
        <v>384</v>
      </c>
      <c r="E464" s="57">
        <v>0</v>
      </c>
      <c r="F464" s="57">
        <v>7464</v>
      </c>
      <c r="G464" s="57">
        <v>0</v>
      </c>
      <c r="H464" s="57">
        <v>0</v>
      </c>
      <c r="I464" s="57">
        <v>0</v>
      </c>
      <c r="J464" s="57">
        <v>0</v>
      </c>
      <c r="K464" s="57">
        <v>0</v>
      </c>
      <c r="L464" s="57">
        <v>0</v>
      </c>
      <c r="M464" s="57">
        <v>0</v>
      </c>
      <c r="N464" s="57">
        <v>0</v>
      </c>
      <c r="O464" s="57">
        <v>0</v>
      </c>
      <c r="P464" s="199">
        <v>0</v>
      </c>
      <c r="Q464" s="199">
        <v>0</v>
      </c>
      <c r="R464" s="199">
        <v>0</v>
      </c>
    </row>
    <row r="465" spans="1:18" ht="15.6" x14ac:dyDescent="0.3">
      <c r="A465" s="87" t="s">
        <v>18</v>
      </c>
      <c r="B465" s="103">
        <v>45100</v>
      </c>
      <c r="C465" s="49"/>
      <c r="D465" s="173" t="s">
        <v>161</v>
      </c>
      <c r="E465" s="57">
        <v>601101.93000000017</v>
      </c>
      <c r="F465" s="57">
        <v>320856</v>
      </c>
      <c r="G465" s="57">
        <v>405367</v>
      </c>
      <c r="H465" s="57">
        <v>0</v>
      </c>
      <c r="I465" s="57">
        <v>0</v>
      </c>
      <c r="J465" s="57">
        <v>0</v>
      </c>
      <c r="K465" s="57">
        <v>0</v>
      </c>
      <c r="L465" s="57">
        <v>0</v>
      </c>
      <c r="M465" s="57">
        <v>0</v>
      </c>
      <c r="N465" s="57">
        <v>405367</v>
      </c>
      <c r="O465" s="57">
        <v>405367</v>
      </c>
      <c r="P465" s="199">
        <v>805990</v>
      </c>
      <c r="Q465" s="199">
        <v>0</v>
      </c>
      <c r="R465" s="199">
        <v>805990</v>
      </c>
    </row>
    <row r="466" spans="1:18" x14ac:dyDescent="0.25">
      <c r="A466" s="87" t="s">
        <v>18</v>
      </c>
      <c r="B466" s="87" t="s">
        <v>560</v>
      </c>
      <c r="C466" s="49" t="s">
        <v>560</v>
      </c>
      <c r="D466" s="34" t="s">
        <v>312</v>
      </c>
      <c r="E466" s="67">
        <v>143327.94</v>
      </c>
      <c r="F466" s="67">
        <v>1144064</v>
      </c>
      <c r="G466" s="67">
        <v>240500</v>
      </c>
      <c r="H466" s="73">
        <v>0</v>
      </c>
      <c r="I466" s="73">
        <v>0</v>
      </c>
      <c r="J466" s="73">
        <v>0</v>
      </c>
      <c r="K466" s="73">
        <v>0</v>
      </c>
      <c r="L466" s="73">
        <v>0</v>
      </c>
      <c r="M466" s="73">
        <v>598197</v>
      </c>
      <c r="N466" s="73">
        <v>838697</v>
      </c>
      <c r="O466" s="67">
        <v>240500</v>
      </c>
      <c r="P466" s="216">
        <v>319500</v>
      </c>
      <c r="Q466" s="216">
        <v>0</v>
      </c>
      <c r="R466" s="216">
        <v>319500</v>
      </c>
    </row>
    <row r="467" spans="1:18" x14ac:dyDescent="0.25">
      <c r="A467" s="87" t="s">
        <v>18</v>
      </c>
      <c r="B467" s="87" t="s">
        <v>561</v>
      </c>
      <c r="C467" s="49" t="s">
        <v>560</v>
      </c>
      <c r="D467" s="34" t="s">
        <v>562</v>
      </c>
      <c r="E467" s="67">
        <v>237170.59</v>
      </c>
      <c r="F467" s="67">
        <v>728551</v>
      </c>
      <c r="G467" s="67">
        <v>1181000</v>
      </c>
      <c r="H467" s="73">
        <v>0</v>
      </c>
      <c r="I467" s="73">
        <v>0</v>
      </c>
      <c r="J467" s="73">
        <v>0</v>
      </c>
      <c r="K467" s="73">
        <v>0</v>
      </c>
      <c r="L467" s="73">
        <v>0</v>
      </c>
      <c r="M467" s="73">
        <v>0</v>
      </c>
      <c r="N467" s="73">
        <v>1181000</v>
      </c>
      <c r="O467" s="67">
        <v>1181000</v>
      </c>
      <c r="P467" s="216">
        <v>1787000</v>
      </c>
      <c r="Q467" s="216">
        <v>-750500</v>
      </c>
      <c r="R467" s="216">
        <v>1036500</v>
      </c>
    </row>
    <row r="468" spans="1:18" x14ac:dyDescent="0.25">
      <c r="A468" s="87" t="s">
        <v>18</v>
      </c>
      <c r="B468" s="87" t="s">
        <v>563</v>
      </c>
      <c r="C468" s="48" t="s">
        <v>563</v>
      </c>
      <c r="D468" s="34" t="s">
        <v>564</v>
      </c>
      <c r="E468" s="67">
        <v>85787.5</v>
      </c>
      <c r="F468" s="67">
        <v>41263</v>
      </c>
      <c r="G468" s="67">
        <v>85788</v>
      </c>
      <c r="H468" s="73">
        <v>0</v>
      </c>
      <c r="I468" s="73">
        <v>0</v>
      </c>
      <c r="J468" s="73">
        <v>0</v>
      </c>
      <c r="K468" s="73">
        <v>0</v>
      </c>
      <c r="L468" s="73">
        <v>0</v>
      </c>
      <c r="M468" s="73">
        <v>0</v>
      </c>
      <c r="N468" s="73">
        <v>85788</v>
      </c>
      <c r="O468" s="67">
        <v>85788</v>
      </c>
      <c r="P468" s="216">
        <v>85790</v>
      </c>
      <c r="Q468" s="216">
        <v>0</v>
      </c>
      <c r="R468" s="216">
        <v>85790</v>
      </c>
    </row>
    <row r="469" spans="1:18" x14ac:dyDescent="0.25">
      <c r="A469" s="87" t="s">
        <v>18</v>
      </c>
      <c r="B469" s="87" t="s">
        <v>565</v>
      </c>
      <c r="C469" s="48" t="s">
        <v>563</v>
      </c>
      <c r="D469" s="34" t="s">
        <v>566</v>
      </c>
      <c r="E469" s="67">
        <v>250000</v>
      </c>
      <c r="F469" s="67">
        <v>32032</v>
      </c>
      <c r="G469" s="67">
        <v>250000</v>
      </c>
      <c r="H469" s="73">
        <v>0</v>
      </c>
      <c r="I469" s="73">
        <v>0</v>
      </c>
      <c r="J469" s="73">
        <v>0</v>
      </c>
      <c r="K469" s="73">
        <v>0</v>
      </c>
      <c r="L469" s="73">
        <v>0</v>
      </c>
      <c r="M469" s="73">
        <v>0</v>
      </c>
      <c r="N469" s="73">
        <v>250000</v>
      </c>
      <c r="O469" s="67">
        <v>250000</v>
      </c>
      <c r="P469" s="216">
        <v>613750</v>
      </c>
      <c r="Q469" s="216">
        <v>0</v>
      </c>
      <c r="R469" s="216">
        <v>613750</v>
      </c>
    </row>
    <row r="470" spans="1:18" x14ac:dyDescent="0.25">
      <c r="A470" s="87" t="s">
        <v>18</v>
      </c>
      <c r="B470" s="87" t="s">
        <v>567</v>
      </c>
      <c r="C470" s="49" t="s">
        <v>567</v>
      </c>
      <c r="D470" s="34" t="s">
        <v>568</v>
      </c>
      <c r="E470" s="67">
        <v>0</v>
      </c>
      <c r="F470" s="67">
        <v>0</v>
      </c>
      <c r="G470" s="67">
        <v>0</v>
      </c>
      <c r="H470" s="73">
        <v>0</v>
      </c>
      <c r="I470" s="73">
        <v>0</v>
      </c>
      <c r="J470" s="73">
        <v>0</v>
      </c>
      <c r="K470" s="73">
        <v>0</v>
      </c>
      <c r="L470" s="73">
        <v>0</v>
      </c>
      <c r="M470" s="73">
        <v>0</v>
      </c>
      <c r="N470" s="73">
        <v>0</v>
      </c>
      <c r="O470" s="67">
        <v>0</v>
      </c>
      <c r="P470" s="216">
        <v>0</v>
      </c>
      <c r="Q470" s="216">
        <v>0</v>
      </c>
      <c r="R470" s="216">
        <v>0</v>
      </c>
    </row>
    <row r="471" spans="1:18" x14ac:dyDescent="0.25">
      <c r="A471" s="87" t="s">
        <v>18</v>
      </c>
      <c r="B471" s="87" t="s">
        <v>569</v>
      </c>
      <c r="C471" s="48" t="s">
        <v>570</v>
      </c>
      <c r="D471" s="34" t="s">
        <v>544</v>
      </c>
      <c r="E471" s="67">
        <v>252421.45</v>
      </c>
      <c r="F471" s="67">
        <v>451000</v>
      </c>
      <c r="G471" s="67">
        <v>720100</v>
      </c>
      <c r="H471" s="73">
        <v>0</v>
      </c>
      <c r="I471" s="73">
        <v>0</v>
      </c>
      <c r="J471" s="73">
        <v>0</v>
      </c>
      <c r="K471" s="73">
        <v>0</v>
      </c>
      <c r="L471" s="73">
        <v>0</v>
      </c>
      <c r="M471" s="73">
        <v>0</v>
      </c>
      <c r="N471" s="73">
        <v>720100</v>
      </c>
      <c r="O471" s="67">
        <v>720100</v>
      </c>
      <c r="P471" s="216">
        <v>0</v>
      </c>
      <c r="Q471" s="216">
        <v>0</v>
      </c>
      <c r="R471" s="216">
        <v>0</v>
      </c>
    </row>
    <row r="472" spans="1:18" x14ac:dyDescent="0.25">
      <c r="A472" s="87" t="s">
        <v>18</v>
      </c>
      <c r="B472" s="87" t="s">
        <v>571</v>
      </c>
      <c r="C472" s="48" t="s">
        <v>570</v>
      </c>
      <c r="D472" s="34" t="s">
        <v>572</v>
      </c>
      <c r="E472" s="67">
        <v>284081.12</v>
      </c>
      <c r="F472" s="67">
        <v>283196</v>
      </c>
      <c r="G472" s="67">
        <v>283276</v>
      </c>
      <c r="H472" s="73">
        <v>0</v>
      </c>
      <c r="I472" s="73">
        <v>0</v>
      </c>
      <c r="J472" s="73">
        <v>0</v>
      </c>
      <c r="K472" s="73">
        <v>0</v>
      </c>
      <c r="L472" s="73">
        <v>0</v>
      </c>
      <c r="M472" s="73">
        <v>0</v>
      </c>
      <c r="N472" s="73">
        <v>283276</v>
      </c>
      <c r="O472" s="67">
        <v>283276</v>
      </c>
      <c r="P472" s="216">
        <v>281880</v>
      </c>
      <c r="Q472" s="216">
        <v>0</v>
      </c>
      <c r="R472" s="216">
        <v>281880</v>
      </c>
    </row>
    <row r="473" spans="1:18" x14ac:dyDescent="0.25">
      <c r="A473" s="87" t="s">
        <v>18</v>
      </c>
      <c r="B473" s="87" t="s">
        <v>573</v>
      </c>
      <c r="C473" s="48" t="s">
        <v>570</v>
      </c>
      <c r="D473" s="34" t="s">
        <v>574</v>
      </c>
      <c r="E473" s="67">
        <v>0</v>
      </c>
      <c r="F473" s="67">
        <v>0</v>
      </c>
      <c r="G473" s="67">
        <v>0</v>
      </c>
      <c r="H473" s="73">
        <v>0</v>
      </c>
      <c r="I473" s="73">
        <v>0</v>
      </c>
      <c r="J473" s="73">
        <v>0</v>
      </c>
      <c r="K473" s="73">
        <v>0</v>
      </c>
      <c r="L473" s="73">
        <v>0</v>
      </c>
      <c r="M473" s="73">
        <v>0</v>
      </c>
      <c r="N473" s="73">
        <v>0</v>
      </c>
      <c r="O473" s="67">
        <v>0</v>
      </c>
      <c r="P473" s="216">
        <v>0</v>
      </c>
      <c r="Q473" s="216">
        <v>0</v>
      </c>
      <c r="R473" s="216">
        <v>0</v>
      </c>
    </row>
    <row r="474" spans="1:18" x14ac:dyDescent="0.25">
      <c r="A474" s="87" t="s">
        <v>18</v>
      </c>
      <c r="B474" s="87" t="s">
        <v>575</v>
      </c>
      <c r="C474" s="48" t="s">
        <v>570</v>
      </c>
      <c r="D474" s="34" t="s">
        <v>576</v>
      </c>
      <c r="E474" s="67">
        <v>0</v>
      </c>
      <c r="F474" s="67">
        <v>0</v>
      </c>
      <c r="G474" s="67">
        <v>0</v>
      </c>
      <c r="H474" s="73">
        <v>0</v>
      </c>
      <c r="I474" s="73">
        <v>0</v>
      </c>
      <c r="J474" s="73">
        <v>0</v>
      </c>
      <c r="K474" s="73">
        <v>0</v>
      </c>
      <c r="L474" s="73">
        <v>0</v>
      </c>
      <c r="M474" s="73">
        <v>0</v>
      </c>
      <c r="N474" s="73">
        <v>0</v>
      </c>
      <c r="O474" s="67">
        <v>0</v>
      </c>
      <c r="P474" s="216">
        <v>0</v>
      </c>
      <c r="Q474" s="216">
        <v>0</v>
      </c>
      <c r="R474" s="216">
        <v>0</v>
      </c>
    </row>
    <row r="475" spans="1:18" x14ac:dyDescent="0.25">
      <c r="A475" s="88" t="s">
        <v>18</v>
      </c>
      <c r="B475" s="88" t="s">
        <v>577</v>
      </c>
      <c r="C475" s="132" t="s">
        <v>570</v>
      </c>
      <c r="D475" s="34" t="s">
        <v>578</v>
      </c>
      <c r="E475" s="67">
        <v>0</v>
      </c>
      <c r="F475" s="67">
        <v>654485</v>
      </c>
      <c r="G475" s="67">
        <v>0</v>
      </c>
      <c r="H475" s="73">
        <v>0</v>
      </c>
      <c r="I475" s="73">
        <v>0</v>
      </c>
      <c r="J475" s="73">
        <v>0</v>
      </c>
      <c r="K475" s="73">
        <v>0</v>
      </c>
      <c r="L475" s="73">
        <v>0</v>
      </c>
      <c r="M475" s="73">
        <v>0</v>
      </c>
      <c r="N475" s="73">
        <v>0</v>
      </c>
      <c r="O475" s="67">
        <v>0</v>
      </c>
      <c r="P475" s="216">
        <v>0</v>
      </c>
      <c r="Q475" s="216">
        <v>0</v>
      </c>
      <c r="R475" s="216">
        <v>0</v>
      </c>
    </row>
    <row r="476" spans="1:18" x14ac:dyDescent="0.25">
      <c r="A476" s="88" t="s">
        <v>18</v>
      </c>
      <c r="B476" s="88" t="s">
        <v>579</v>
      </c>
      <c r="C476" s="132" t="s">
        <v>579</v>
      </c>
      <c r="D476" s="34" t="s">
        <v>295</v>
      </c>
      <c r="E476" s="67">
        <v>7571437.9900000021</v>
      </c>
      <c r="F476" s="67">
        <v>5626593</v>
      </c>
      <c r="G476" s="67">
        <v>27916801</v>
      </c>
      <c r="H476" s="73">
        <v>0</v>
      </c>
      <c r="I476" s="73">
        <v>0</v>
      </c>
      <c r="J476" s="73">
        <v>0</v>
      </c>
      <c r="K476" s="73">
        <v>0</v>
      </c>
      <c r="L476" s="73">
        <v>0</v>
      </c>
      <c r="M476" s="73">
        <v>-652358</v>
      </c>
      <c r="N476" s="73">
        <v>27264443</v>
      </c>
      <c r="O476" s="67">
        <v>27916801</v>
      </c>
      <c r="P476" s="216">
        <v>25818230</v>
      </c>
      <c r="Q476" s="216">
        <v>0</v>
      </c>
      <c r="R476" s="216">
        <v>25818230</v>
      </c>
    </row>
    <row r="477" spans="1:18" x14ac:dyDescent="0.25">
      <c r="A477" s="88" t="s">
        <v>18</v>
      </c>
      <c r="B477" s="88" t="s">
        <v>580</v>
      </c>
      <c r="C477" s="163" t="s">
        <v>581</v>
      </c>
      <c r="D477" s="34" t="s">
        <v>582</v>
      </c>
      <c r="E477" s="67">
        <v>312949</v>
      </c>
      <c r="F477" s="67">
        <v>1344868</v>
      </c>
      <c r="G477" s="67">
        <v>312949</v>
      </c>
      <c r="H477" s="73">
        <v>0</v>
      </c>
      <c r="I477" s="73">
        <v>0</v>
      </c>
      <c r="J477" s="73">
        <v>0</v>
      </c>
      <c r="K477" s="73">
        <v>0</v>
      </c>
      <c r="L477" s="73">
        <v>0</v>
      </c>
      <c r="M477" s="73">
        <v>0</v>
      </c>
      <c r="N477" s="73">
        <v>312949</v>
      </c>
      <c r="O477" s="67">
        <v>312949</v>
      </c>
      <c r="P477" s="216">
        <v>300000</v>
      </c>
      <c r="Q477" s="216">
        <v>0</v>
      </c>
      <c r="R477" s="216">
        <v>300000</v>
      </c>
    </row>
    <row r="478" spans="1:18" x14ac:dyDescent="0.25">
      <c r="A478" s="88" t="s">
        <v>18</v>
      </c>
      <c r="B478" s="88" t="s">
        <v>583</v>
      </c>
      <c r="C478" s="163" t="s">
        <v>581</v>
      </c>
      <c r="D478" s="34" t="s">
        <v>584</v>
      </c>
      <c r="E478" s="67">
        <v>50000</v>
      </c>
      <c r="F478" s="67">
        <v>50000</v>
      </c>
      <c r="G478" s="67">
        <v>50000</v>
      </c>
      <c r="H478" s="73">
        <v>0</v>
      </c>
      <c r="I478" s="73">
        <v>0</v>
      </c>
      <c r="J478" s="73">
        <v>0</v>
      </c>
      <c r="K478" s="73">
        <v>0</v>
      </c>
      <c r="L478" s="73">
        <v>0</v>
      </c>
      <c r="M478" s="73">
        <v>0</v>
      </c>
      <c r="N478" s="73">
        <v>50000</v>
      </c>
      <c r="O478" s="67">
        <v>50000</v>
      </c>
      <c r="P478" s="216">
        <v>50000</v>
      </c>
      <c r="Q478" s="216">
        <v>0</v>
      </c>
      <c r="R478" s="216">
        <v>50000</v>
      </c>
    </row>
    <row r="479" spans="1:18" x14ac:dyDescent="0.25">
      <c r="A479" s="88" t="s">
        <v>18</v>
      </c>
      <c r="B479" s="88" t="s">
        <v>585</v>
      </c>
      <c r="C479" s="132" t="s">
        <v>581</v>
      </c>
      <c r="D479" s="34" t="s">
        <v>586</v>
      </c>
      <c r="E479" s="67">
        <v>2400</v>
      </c>
      <c r="F479" s="67">
        <v>2400</v>
      </c>
      <c r="G479" s="67">
        <v>2400</v>
      </c>
      <c r="H479" s="73">
        <v>0</v>
      </c>
      <c r="I479" s="73">
        <v>0</v>
      </c>
      <c r="J479" s="73">
        <v>0</v>
      </c>
      <c r="K479" s="73">
        <v>0</v>
      </c>
      <c r="L479" s="73">
        <v>0</v>
      </c>
      <c r="M479" s="73">
        <v>0</v>
      </c>
      <c r="N479" s="73">
        <v>2400</v>
      </c>
      <c r="O479" s="67">
        <v>2400</v>
      </c>
      <c r="P479" s="216">
        <v>2400</v>
      </c>
      <c r="Q479" s="216">
        <v>0</v>
      </c>
      <c r="R479" s="216">
        <v>2400</v>
      </c>
    </row>
    <row r="480" spans="1:18" x14ac:dyDescent="0.25">
      <c r="A480" s="88" t="s">
        <v>18</v>
      </c>
      <c r="B480" s="88" t="s">
        <v>587</v>
      </c>
      <c r="C480" s="162">
        <v>45620</v>
      </c>
      <c r="D480" s="33" t="s">
        <v>500</v>
      </c>
      <c r="E480" s="65">
        <v>0</v>
      </c>
      <c r="F480" s="65">
        <v>203554</v>
      </c>
      <c r="G480" s="65">
        <v>0</v>
      </c>
      <c r="H480" s="62">
        <v>0</v>
      </c>
      <c r="I480" s="62">
        <v>0</v>
      </c>
      <c r="J480" s="62">
        <v>0</v>
      </c>
      <c r="K480" s="62">
        <v>0</v>
      </c>
      <c r="L480" s="62">
        <v>0</v>
      </c>
      <c r="M480" s="62">
        <v>0</v>
      </c>
      <c r="N480" s="62">
        <v>0</v>
      </c>
      <c r="O480" s="65">
        <v>0</v>
      </c>
      <c r="P480" s="216">
        <v>686120</v>
      </c>
      <c r="Q480" s="216">
        <v>0</v>
      </c>
      <c r="R480" s="216">
        <v>686120</v>
      </c>
    </row>
    <row r="481" spans="1:18" ht="15.6" thickBot="1" x14ac:dyDescent="0.3">
      <c r="A481" s="87" t="s">
        <v>18</v>
      </c>
      <c r="B481" s="87" t="s">
        <v>581</v>
      </c>
      <c r="C481" s="48" t="s">
        <v>581</v>
      </c>
      <c r="D481" s="34" t="s">
        <v>588</v>
      </c>
      <c r="E481" s="67">
        <v>725109.46</v>
      </c>
      <c r="F481" s="67">
        <v>34964</v>
      </c>
      <c r="G481" s="67">
        <v>4722630</v>
      </c>
      <c r="H481" s="73">
        <v>0</v>
      </c>
      <c r="I481" s="73">
        <v>0</v>
      </c>
      <c r="J481" s="73">
        <v>0</v>
      </c>
      <c r="K481" s="73">
        <v>0</v>
      </c>
      <c r="L481" s="73">
        <v>0</v>
      </c>
      <c r="M481" s="73">
        <v>0</v>
      </c>
      <c r="N481" s="73">
        <v>4722630</v>
      </c>
      <c r="O481" s="67">
        <v>4722630</v>
      </c>
      <c r="P481" s="216">
        <v>16005420</v>
      </c>
      <c r="Q481" s="216">
        <v>0</v>
      </c>
      <c r="R481" s="216">
        <v>16005420</v>
      </c>
    </row>
    <row r="482" spans="1:18" ht="16.8" thickTop="1" thickBot="1" x14ac:dyDescent="0.35">
      <c r="A482" s="87" t="s">
        <v>18</v>
      </c>
      <c r="C482" s="28"/>
      <c r="D482" s="8" t="s">
        <v>296</v>
      </c>
      <c r="E482" s="63">
        <v>11512927.420000002</v>
      </c>
      <c r="F482" s="63">
        <v>12026307</v>
      </c>
      <c r="G482" s="63">
        <v>37494084</v>
      </c>
      <c r="H482" s="63">
        <v>0</v>
      </c>
      <c r="I482" s="63">
        <v>0</v>
      </c>
      <c r="J482" s="63">
        <v>0</v>
      </c>
      <c r="K482" s="63">
        <v>0</v>
      </c>
      <c r="L482" s="63">
        <v>0</v>
      </c>
      <c r="M482" s="63">
        <v>0</v>
      </c>
      <c r="N482" s="63">
        <v>37494084</v>
      </c>
      <c r="O482" s="63">
        <v>37494084</v>
      </c>
      <c r="P482" s="204">
        <v>47962670</v>
      </c>
      <c r="Q482" s="204">
        <v>-774650</v>
      </c>
      <c r="R482" s="204">
        <v>47188020</v>
      </c>
    </row>
    <row r="483" spans="1:18" ht="16.8" thickTop="1" thickBot="1" x14ac:dyDescent="0.35">
      <c r="C483" s="28"/>
      <c r="D483" s="7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205"/>
      <c r="Q483" s="250"/>
      <c r="R483" s="250"/>
    </row>
    <row r="484" spans="1:18" ht="19.8" thickTop="1" thickBot="1" x14ac:dyDescent="0.5">
      <c r="C484" s="28"/>
      <c r="D484" s="15" t="s">
        <v>589</v>
      </c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205"/>
      <c r="Q484" s="250"/>
      <c r="R484" s="250"/>
    </row>
    <row r="485" spans="1:18" ht="15.6" thickTop="1" x14ac:dyDescent="0.25">
      <c r="C485" s="28"/>
      <c r="D485" s="4" t="s">
        <v>79</v>
      </c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205"/>
      <c r="Q485" s="250"/>
      <c r="R485" s="250"/>
    </row>
    <row r="486" spans="1:18" x14ac:dyDescent="0.25">
      <c r="A486" s="87" t="s">
        <v>19</v>
      </c>
      <c r="B486" s="87" t="s">
        <v>590</v>
      </c>
      <c r="C486" s="28" t="s">
        <v>590</v>
      </c>
      <c r="D486" s="33" t="s">
        <v>591</v>
      </c>
      <c r="E486" s="51">
        <v>9064106.2799999993</v>
      </c>
      <c r="F486" s="51">
        <v>9430283</v>
      </c>
      <c r="G486" s="51">
        <v>9950000</v>
      </c>
      <c r="H486" s="51">
        <v>0</v>
      </c>
      <c r="I486" s="51">
        <v>0</v>
      </c>
      <c r="J486" s="51">
        <v>0</v>
      </c>
      <c r="K486" s="51">
        <v>0</v>
      </c>
      <c r="L486" s="51">
        <v>0</v>
      </c>
      <c r="M486" s="51">
        <v>0</v>
      </c>
      <c r="N486" s="51">
        <v>9950000</v>
      </c>
      <c r="O486" s="51">
        <v>9950000</v>
      </c>
      <c r="P486" s="218">
        <v>10264550</v>
      </c>
      <c r="Q486" s="218">
        <v>0</v>
      </c>
      <c r="R486" s="218">
        <v>10264550</v>
      </c>
    </row>
    <row r="487" spans="1:18" x14ac:dyDescent="0.25">
      <c r="A487" s="87" t="s">
        <v>19</v>
      </c>
      <c r="B487" s="87" t="s">
        <v>301</v>
      </c>
      <c r="C487" s="28" t="s">
        <v>301</v>
      </c>
      <c r="D487" s="33" t="s">
        <v>374</v>
      </c>
      <c r="E487" s="73">
        <v>133807.6</v>
      </c>
      <c r="F487" s="73">
        <v>115127</v>
      </c>
      <c r="G487" s="73">
        <v>100000</v>
      </c>
      <c r="H487" s="73">
        <v>0</v>
      </c>
      <c r="I487" s="73">
        <v>0</v>
      </c>
      <c r="J487" s="73">
        <v>0</v>
      </c>
      <c r="K487" s="73">
        <v>0</v>
      </c>
      <c r="L487" s="73">
        <v>0</v>
      </c>
      <c r="M487" s="73">
        <v>0</v>
      </c>
      <c r="N487" s="73">
        <v>100000</v>
      </c>
      <c r="O487" s="73">
        <v>100000</v>
      </c>
      <c r="P487" s="211">
        <v>100000</v>
      </c>
      <c r="Q487" s="211">
        <v>0</v>
      </c>
      <c r="R487" s="211">
        <v>100000</v>
      </c>
    </row>
    <row r="488" spans="1:18" x14ac:dyDescent="0.25">
      <c r="A488" s="87" t="s">
        <v>19</v>
      </c>
      <c r="B488" s="87" t="s">
        <v>592</v>
      </c>
      <c r="C488" s="49" t="s">
        <v>142</v>
      </c>
      <c r="D488" s="187" t="s">
        <v>305</v>
      </c>
      <c r="E488" s="67">
        <v>0</v>
      </c>
      <c r="F488" s="67">
        <v>0</v>
      </c>
      <c r="G488" s="67">
        <v>0</v>
      </c>
      <c r="H488" s="67">
        <v>0</v>
      </c>
      <c r="I488" s="67">
        <v>0</v>
      </c>
      <c r="J488" s="67">
        <v>0</v>
      </c>
      <c r="K488" s="67">
        <v>0</v>
      </c>
      <c r="L488" s="67">
        <v>0</v>
      </c>
      <c r="M488" s="67">
        <v>0</v>
      </c>
      <c r="N488" s="67">
        <v>0</v>
      </c>
      <c r="O488" s="67">
        <v>0</v>
      </c>
      <c r="P488" s="216">
        <v>2839020</v>
      </c>
      <c r="Q488" s="216">
        <v>-2839020</v>
      </c>
      <c r="R488" s="216">
        <v>0</v>
      </c>
    </row>
    <row r="489" spans="1:18" x14ac:dyDescent="0.25">
      <c r="A489" s="87" t="s">
        <v>19</v>
      </c>
      <c r="B489" s="87" t="s">
        <v>103</v>
      </c>
      <c r="C489" s="29" t="s">
        <v>103</v>
      </c>
      <c r="D489" s="34" t="s">
        <v>104</v>
      </c>
      <c r="E489" s="52">
        <v>4688782.9000000004</v>
      </c>
      <c r="F489" s="52">
        <v>8411638</v>
      </c>
      <c r="G489" s="52">
        <v>4686000</v>
      </c>
      <c r="H489" s="52">
        <v>0</v>
      </c>
      <c r="I489" s="52">
        <v>0</v>
      </c>
      <c r="J489" s="73">
        <v>0</v>
      </c>
      <c r="K489" s="73">
        <v>0</v>
      </c>
      <c r="L489" s="73">
        <v>0</v>
      </c>
      <c r="M489" s="73">
        <v>0</v>
      </c>
      <c r="N489" s="52">
        <v>4686000</v>
      </c>
      <c r="O489" s="52">
        <v>4686000</v>
      </c>
      <c r="P489" s="194">
        <v>8397950</v>
      </c>
      <c r="Q489" s="194">
        <v>0</v>
      </c>
      <c r="R489" s="194">
        <v>8397950</v>
      </c>
    </row>
    <row r="490" spans="1:18" x14ac:dyDescent="0.25">
      <c r="A490" s="87" t="s">
        <v>19</v>
      </c>
      <c r="B490" s="87" t="s">
        <v>593</v>
      </c>
      <c r="C490" s="29" t="s">
        <v>593</v>
      </c>
      <c r="D490" s="34" t="s">
        <v>594</v>
      </c>
      <c r="E490" s="52">
        <v>28086.03</v>
      </c>
      <c r="F490" s="52">
        <v>825</v>
      </c>
      <c r="G490" s="52">
        <v>25000</v>
      </c>
      <c r="H490" s="52">
        <v>0</v>
      </c>
      <c r="I490" s="52">
        <v>0</v>
      </c>
      <c r="J490" s="73">
        <v>0</v>
      </c>
      <c r="K490" s="73">
        <v>0</v>
      </c>
      <c r="L490" s="73">
        <v>0</v>
      </c>
      <c r="M490" s="73">
        <v>0</v>
      </c>
      <c r="N490" s="52">
        <v>25000</v>
      </c>
      <c r="O490" s="52">
        <v>25000</v>
      </c>
      <c r="P490" s="194">
        <v>25000</v>
      </c>
      <c r="Q490" s="194">
        <v>0</v>
      </c>
      <c r="R490" s="194">
        <v>25000</v>
      </c>
    </row>
    <row r="491" spans="1:18" x14ac:dyDescent="0.25">
      <c r="A491" s="87" t="s">
        <v>19</v>
      </c>
      <c r="B491" s="87" t="s">
        <v>595</v>
      </c>
      <c r="C491" s="29" t="s">
        <v>595</v>
      </c>
      <c r="D491" s="33" t="s">
        <v>596</v>
      </c>
      <c r="E491" s="52">
        <v>6668.57</v>
      </c>
      <c r="F491" s="52">
        <v>1075</v>
      </c>
      <c r="G491" s="52">
        <v>6000</v>
      </c>
      <c r="H491" s="52">
        <v>0</v>
      </c>
      <c r="I491" s="52">
        <v>0</v>
      </c>
      <c r="J491" s="73">
        <v>0</v>
      </c>
      <c r="K491" s="73">
        <v>0</v>
      </c>
      <c r="L491" s="73">
        <v>0</v>
      </c>
      <c r="M491" s="73">
        <v>0</v>
      </c>
      <c r="N491" s="52">
        <v>6000</v>
      </c>
      <c r="O491" s="52">
        <v>6000</v>
      </c>
      <c r="P491" s="194">
        <v>6000</v>
      </c>
      <c r="Q491" s="194">
        <v>0</v>
      </c>
      <c r="R491" s="194">
        <v>6000</v>
      </c>
    </row>
    <row r="492" spans="1:18" x14ac:dyDescent="0.25">
      <c r="A492" s="87" t="s">
        <v>19</v>
      </c>
      <c r="B492" s="87" t="s">
        <v>597</v>
      </c>
      <c r="C492" s="29" t="s">
        <v>597</v>
      </c>
      <c r="D492" s="33" t="s">
        <v>598</v>
      </c>
      <c r="E492" s="52">
        <v>22335.7</v>
      </c>
      <c r="F492" s="52">
        <v>21312</v>
      </c>
      <c r="G492" s="52">
        <v>20000</v>
      </c>
      <c r="H492" s="52">
        <v>0</v>
      </c>
      <c r="I492" s="52">
        <v>0</v>
      </c>
      <c r="J492" s="73">
        <v>0</v>
      </c>
      <c r="K492" s="73">
        <v>0</v>
      </c>
      <c r="L492" s="73">
        <v>0</v>
      </c>
      <c r="M492" s="73">
        <v>0</v>
      </c>
      <c r="N492" s="52">
        <v>20000</v>
      </c>
      <c r="O492" s="52">
        <v>20000</v>
      </c>
      <c r="P492" s="194">
        <v>21500</v>
      </c>
      <c r="Q492" s="194">
        <v>0</v>
      </c>
      <c r="R492" s="194">
        <v>21500</v>
      </c>
    </row>
    <row r="493" spans="1:18" x14ac:dyDescent="0.25">
      <c r="A493" s="87" t="s">
        <v>19</v>
      </c>
      <c r="B493" s="87" t="s">
        <v>139</v>
      </c>
      <c r="C493" s="29" t="s">
        <v>139</v>
      </c>
      <c r="D493" s="34" t="s">
        <v>140</v>
      </c>
      <c r="E493" s="73">
        <v>82385.66</v>
      </c>
      <c r="F493" s="73">
        <v>658348</v>
      </c>
      <c r="G493" s="73">
        <v>50000</v>
      </c>
      <c r="H493" s="73">
        <v>0</v>
      </c>
      <c r="I493" s="73">
        <v>0</v>
      </c>
      <c r="J493" s="73">
        <v>0</v>
      </c>
      <c r="K493" s="73">
        <v>0</v>
      </c>
      <c r="L493" s="73">
        <v>0</v>
      </c>
      <c r="M493" s="73">
        <v>0</v>
      </c>
      <c r="N493" s="73">
        <v>50000</v>
      </c>
      <c r="O493" s="73">
        <v>50000</v>
      </c>
      <c r="P493" s="211">
        <v>0</v>
      </c>
      <c r="Q493" s="211">
        <v>0</v>
      </c>
      <c r="R493" s="211">
        <v>0</v>
      </c>
    </row>
    <row r="494" spans="1:18" ht="15.6" thickBot="1" x14ac:dyDescent="0.3">
      <c r="A494" s="87" t="s">
        <v>19</v>
      </c>
      <c r="B494" s="87" t="s">
        <v>148</v>
      </c>
      <c r="C494" s="29" t="s">
        <v>148</v>
      </c>
      <c r="D494" s="33" t="s">
        <v>308</v>
      </c>
      <c r="E494" s="73">
        <v>0</v>
      </c>
      <c r="F494" s="73">
        <v>0</v>
      </c>
      <c r="G494" s="73">
        <v>6500000</v>
      </c>
      <c r="H494" s="73">
        <v>0</v>
      </c>
      <c r="I494" s="73">
        <v>0</v>
      </c>
      <c r="J494" s="73">
        <v>0</v>
      </c>
      <c r="K494" s="73">
        <v>0</v>
      </c>
      <c r="L494" s="73">
        <v>0</v>
      </c>
      <c r="M494" s="73">
        <v>0</v>
      </c>
      <c r="N494" s="73">
        <v>6500000</v>
      </c>
      <c r="O494" s="73">
        <v>6500000</v>
      </c>
      <c r="P494" s="211">
        <v>0</v>
      </c>
      <c r="Q494" s="211">
        <v>2610619</v>
      </c>
      <c r="R494" s="211">
        <v>2610619</v>
      </c>
    </row>
    <row r="495" spans="1:18" ht="16.8" thickTop="1" thickBot="1" x14ac:dyDescent="0.35">
      <c r="A495" s="87" t="s">
        <v>19</v>
      </c>
      <c r="C495" s="28"/>
      <c r="D495" s="8" t="s">
        <v>150</v>
      </c>
      <c r="E495" s="68">
        <v>14026172.739999998</v>
      </c>
      <c r="F495" s="68">
        <v>18638608</v>
      </c>
      <c r="G495" s="68">
        <v>21337000</v>
      </c>
      <c r="H495" s="68">
        <v>0</v>
      </c>
      <c r="I495" s="68">
        <v>0</v>
      </c>
      <c r="J495" s="68">
        <v>0</v>
      </c>
      <c r="K495" s="68">
        <v>0</v>
      </c>
      <c r="L495" s="68">
        <v>0</v>
      </c>
      <c r="M495" s="68">
        <v>0</v>
      </c>
      <c r="N495" s="68">
        <v>21337000</v>
      </c>
      <c r="O495" s="68">
        <v>21337000</v>
      </c>
      <c r="P495" s="204">
        <v>21654020</v>
      </c>
      <c r="Q495" s="204">
        <v>-228401</v>
      </c>
      <c r="R495" s="204">
        <v>21425619</v>
      </c>
    </row>
    <row r="496" spans="1:18" ht="16.2" thickTop="1" x14ac:dyDescent="0.3">
      <c r="C496" s="28"/>
      <c r="D496" s="7"/>
      <c r="E496" s="31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58"/>
      <c r="Q496" s="219"/>
      <c r="R496" s="219"/>
    </row>
    <row r="497" spans="1:18" x14ac:dyDescent="0.25">
      <c r="C497" s="28"/>
      <c r="D497" s="4" t="s">
        <v>152</v>
      </c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58"/>
      <c r="Q497" s="219"/>
      <c r="R497" s="219"/>
    </row>
    <row r="498" spans="1:18" x14ac:dyDescent="0.25">
      <c r="C498" s="49" t="s">
        <v>599</v>
      </c>
      <c r="D498" s="174" t="s">
        <v>600</v>
      </c>
      <c r="E498" s="56">
        <v>501377.49</v>
      </c>
      <c r="F498" s="56">
        <v>428732</v>
      </c>
      <c r="G498" s="56">
        <v>548389</v>
      </c>
      <c r="H498" s="51">
        <v>0</v>
      </c>
      <c r="I498" s="51">
        <v>0</v>
      </c>
      <c r="J498" s="51">
        <v>0</v>
      </c>
      <c r="K498" s="51">
        <v>0</v>
      </c>
      <c r="L498" s="51">
        <v>0</v>
      </c>
      <c r="M498" s="51">
        <v>15434</v>
      </c>
      <c r="N498" s="51">
        <v>563823</v>
      </c>
      <c r="O498" s="56">
        <v>548389</v>
      </c>
      <c r="P498" s="198">
        <v>620220</v>
      </c>
      <c r="Q498" s="198">
        <v>-10050</v>
      </c>
      <c r="R498" s="198">
        <v>610170</v>
      </c>
    </row>
    <row r="499" spans="1:18" ht="15.6" x14ac:dyDescent="0.3">
      <c r="A499" s="87" t="s">
        <v>19</v>
      </c>
      <c r="B499" s="87" t="s">
        <v>601</v>
      </c>
      <c r="C499" s="49"/>
      <c r="D499" s="173" t="s">
        <v>156</v>
      </c>
      <c r="E499" s="57">
        <v>241630.72</v>
      </c>
      <c r="F499" s="57">
        <v>249055</v>
      </c>
      <c r="G499" s="57">
        <v>272303</v>
      </c>
      <c r="H499" s="57">
        <v>0</v>
      </c>
      <c r="I499" s="57">
        <v>0</v>
      </c>
      <c r="J499" s="57">
        <v>0</v>
      </c>
      <c r="K499" s="57">
        <v>0</v>
      </c>
      <c r="L499" s="57">
        <v>0</v>
      </c>
      <c r="M499" s="57">
        <v>0</v>
      </c>
      <c r="N499" s="57">
        <v>272303</v>
      </c>
      <c r="O499" s="57">
        <v>272303</v>
      </c>
      <c r="P499" s="199">
        <v>292530</v>
      </c>
      <c r="Q499" s="199">
        <v>-10050</v>
      </c>
      <c r="R499" s="199">
        <v>282480</v>
      </c>
    </row>
    <row r="500" spans="1:18" ht="15.6" x14ac:dyDescent="0.3">
      <c r="A500" s="87" t="s">
        <v>19</v>
      </c>
      <c r="B500" s="87" t="s">
        <v>602</v>
      </c>
      <c r="C500" s="49"/>
      <c r="D500" s="173" t="s">
        <v>158</v>
      </c>
      <c r="E500" s="57">
        <v>142046.84</v>
      </c>
      <c r="F500" s="57">
        <v>53617</v>
      </c>
      <c r="G500" s="57">
        <v>142341</v>
      </c>
      <c r="H500" s="57">
        <v>0</v>
      </c>
      <c r="I500" s="57">
        <v>0</v>
      </c>
      <c r="J500" s="57">
        <v>0</v>
      </c>
      <c r="K500" s="57">
        <v>0</v>
      </c>
      <c r="L500" s="57">
        <v>0</v>
      </c>
      <c r="M500" s="57">
        <v>15434</v>
      </c>
      <c r="N500" s="57">
        <v>157775</v>
      </c>
      <c r="O500" s="57">
        <v>142341</v>
      </c>
      <c r="P500" s="199">
        <v>168490</v>
      </c>
      <c r="Q500" s="199">
        <v>0</v>
      </c>
      <c r="R500" s="199">
        <v>168490</v>
      </c>
    </row>
    <row r="501" spans="1:18" ht="15.6" x14ac:dyDescent="0.3">
      <c r="A501" s="87" t="s">
        <v>19</v>
      </c>
      <c r="B501" s="87" t="s">
        <v>603</v>
      </c>
      <c r="C501" s="49"/>
      <c r="D501" s="173" t="s">
        <v>160</v>
      </c>
      <c r="E501" s="57">
        <v>0</v>
      </c>
      <c r="F501" s="57">
        <v>0</v>
      </c>
      <c r="G501" s="57">
        <v>0</v>
      </c>
      <c r="H501" s="57">
        <v>0</v>
      </c>
      <c r="I501" s="57">
        <v>0</v>
      </c>
      <c r="J501" s="57">
        <v>0</v>
      </c>
      <c r="K501" s="57">
        <v>0</v>
      </c>
      <c r="L501" s="57">
        <v>0</v>
      </c>
      <c r="M501" s="57">
        <v>0</v>
      </c>
      <c r="N501" s="57">
        <v>0</v>
      </c>
      <c r="O501" s="57">
        <v>0</v>
      </c>
      <c r="P501" s="199">
        <v>0</v>
      </c>
      <c r="Q501" s="199">
        <v>0</v>
      </c>
      <c r="R501" s="199">
        <v>0</v>
      </c>
    </row>
    <row r="502" spans="1:18" ht="15.6" x14ac:dyDescent="0.3">
      <c r="A502" s="87" t="s">
        <v>19</v>
      </c>
      <c r="B502" s="103">
        <v>41411</v>
      </c>
      <c r="C502" s="49"/>
      <c r="D502" s="173" t="s">
        <v>161</v>
      </c>
      <c r="E502" s="57">
        <v>117699.93</v>
      </c>
      <c r="F502" s="57">
        <v>126060</v>
      </c>
      <c r="G502" s="57">
        <v>133745</v>
      </c>
      <c r="H502" s="57">
        <v>0</v>
      </c>
      <c r="I502" s="57">
        <v>0</v>
      </c>
      <c r="J502" s="57">
        <v>0</v>
      </c>
      <c r="K502" s="57">
        <v>0</v>
      </c>
      <c r="L502" s="57">
        <v>0</v>
      </c>
      <c r="M502" s="57">
        <v>0</v>
      </c>
      <c r="N502" s="57">
        <v>133745</v>
      </c>
      <c r="O502" s="57">
        <v>133745</v>
      </c>
      <c r="P502" s="199">
        <v>159200</v>
      </c>
      <c r="Q502" s="199">
        <v>0</v>
      </c>
      <c r="R502" s="199">
        <v>159200</v>
      </c>
    </row>
    <row r="503" spans="1:18" x14ac:dyDescent="0.25">
      <c r="C503" s="49" t="s">
        <v>604</v>
      </c>
      <c r="D503" s="36" t="s">
        <v>605</v>
      </c>
      <c r="E503" s="75">
        <v>1116184.01</v>
      </c>
      <c r="F503" s="75">
        <v>1065585</v>
      </c>
      <c r="G503" s="58">
        <v>1297967</v>
      </c>
      <c r="H503" s="52">
        <v>0</v>
      </c>
      <c r="I503" s="52">
        <v>0</v>
      </c>
      <c r="J503" s="52">
        <v>0</v>
      </c>
      <c r="K503" s="52">
        <v>0</v>
      </c>
      <c r="L503" s="52">
        <v>0</v>
      </c>
      <c r="M503" s="51">
        <v>39522</v>
      </c>
      <c r="N503" s="52">
        <v>1337489</v>
      </c>
      <c r="O503" s="58">
        <v>1297967</v>
      </c>
      <c r="P503" s="198">
        <v>1484220</v>
      </c>
      <c r="Q503" s="198">
        <v>-17710</v>
      </c>
      <c r="R503" s="198">
        <v>1466510</v>
      </c>
    </row>
    <row r="504" spans="1:18" ht="15.6" x14ac:dyDescent="0.3">
      <c r="A504" s="87" t="s">
        <v>19</v>
      </c>
      <c r="B504" s="87" t="s">
        <v>606</v>
      </c>
      <c r="C504" s="49"/>
      <c r="D504" s="173" t="s">
        <v>156</v>
      </c>
      <c r="E504" s="57">
        <v>775417.81</v>
      </c>
      <c r="F504" s="57">
        <v>781994</v>
      </c>
      <c r="G504" s="57">
        <v>808254</v>
      </c>
      <c r="H504" s="57">
        <v>0</v>
      </c>
      <c r="I504" s="57">
        <v>0</v>
      </c>
      <c r="J504" s="57">
        <v>0</v>
      </c>
      <c r="K504" s="57">
        <v>0</v>
      </c>
      <c r="L504" s="57">
        <v>0</v>
      </c>
      <c r="M504" s="57">
        <v>0</v>
      </c>
      <c r="N504" s="57">
        <v>808254</v>
      </c>
      <c r="O504" s="57">
        <v>808254</v>
      </c>
      <c r="P504" s="199">
        <v>844360</v>
      </c>
      <c r="Q504" s="199">
        <v>-17710</v>
      </c>
      <c r="R504" s="199">
        <v>826650</v>
      </c>
    </row>
    <row r="505" spans="1:18" ht="15.6" x14ac:dyDescent="0.3">
      <c r="A505" s="87" t="s">
        <v>19</v>
      </c>
      <c r="B505" s="87" t="s">
        <v>607</v>
      </c>
      <c r="C505" s="49"/>
      <c r="D505" s="173" t="s">
        <v>158</v>
      </c>
      <c r="E505" s="57">
        <v>242623.59</v>
      </c>
      <c r="F505" s="57">
        <v>159763</v>
      </c>
      <c r="G505" s="57">
        <v>352478</v>
      </c>
      <c r="H505" s="57">
        <v>0</v>
      </c>
      <c r="I505" s="57">
        <v>0</v>
      </c>
      <c r="J505" s="57">
        <v>0</v>
      </c>
      <c r="K505" s="57">
        <v>0</v>
      </c>
      <c r="L505" s="57">
        <v>0</v>
      </c>
      <c r="M505" s="57">
        <v>39522</v>
      </c>
      <c r="N505" s="57">
        <v>392000</v>
      </c>
      <c r="O505" s="57">
        <v>352478</v>
      </c>
      <c r="P505" s="199">
        <v>485120</v>
      </c>
      <c r="Q505" s="199">
        <v>0</v>
      </c>
      <c r="R505" s="199">
        <v>485120</v>
      </c>
    </row>
    <row r="506" spans="1:18" ht="15.6" x14ac:dyDescent="0.3">
      <c r="A506" s="87" t="s">
        <v>19</v>
      </c>
      <c r="B506" s="87" t="s">
        <v>608</v>
      </c>
      <c r="C506" s="49"/>
      <c r="D506" s="173" t="s">
        <v>160</v>
      </c>
      <c r="E506" s="57">
        <v>0</v>
      </c>
      <c r="F506" s="57">
        <v>6186</v>
      </c>
      <c r="G506" s="57">
        <v>0</v>
      </c>
      <c r="H506" s="57">
        <v>0</v>
      </c>
      <c r="I506" s="57">
        <v>0</v>
      </c>
      <c r="J506" s="57">
        <v>0</v>
      </c>
      <c r="K506" s="57">
        <v>0</v>
      </c>
      <c r="L506" s="57">
        <v>0</v>
      </c>
      <c r="M506" s="57">
        <v>0</v>
      </c>
      <c r="N506" s="57">
        <v>0</v>
      </c>
      <c r="O506" s="57">
        <v>0</v>
      </c>
      <c r="P506" s="199">
        <v>0</v>
      </c>
      <c r="Q506" s="199">
        <v>0</v>
      </c>
      <c r="R506" s="199">
        <v>0</v>
      </c>
    </row>
    <row r="507" spans="1:18" ht="15.6" x14ac:dyDescent="0.3">
      <c r="A507" s="87" t="s">
        <v>19</v>
      </c>
      <c r="B507" s="103">
        <v>41430</v>
      </c>
      <c r="C507" s="49"/>
      <c r="D507" s="173" t="s">
        <v>161</v>
      </c>
      <c r="E507" s="57">
        <v>98142.609999999986</v>
      </c>
      <c r="F507" s="57">
        <v>117642</v>
      </c>
      <c r="G507" s="57">
        <v>137235</v>
      </c>
      <c r="H507" s="57">
        <v>0</v>
      </c>
      <c r="I507" s="57">
        <v>0</v>
      </c>
      <c r="J507" s="57">
        <v>0</v>
      </c>
      <c r="K507" s="57">
        <v>0</v>
      </c>
      <c r="L507" s="57">
        <v>0</v>
      </c>
      <c r="M507" s="57">
        <v>0</v>
      </c>
      <c r="N507" s="57">
        <v>137235</v>
      </c>
      <c r="O507" s="57">
        <v>137235</v>
      </c>
      <c r="P507" s="199">
        <v>154740</v>
      </c>
      <c r="Q507" s="199">
        <v>0</v>
      </c>
      <c r="R507" s="199">
        <v>154740</v>
      </c>
    </row>
    <row r="508" spans="1:18" x14ac:dyDescent="0.25">
      <c r="C508" s="49" t="s">
        <v>609</v>
      </c>
      <c r="D508" s="36" t="s">
        <v>610</v>
      </c>
      <c r="E508" s="75">
        <v>2400339.4</v>
      </c>
      <c r="F508" s="75">
        <v>2531550</v>
      </c>
      <c r="G508" s="58">
        <v>2913793</v>
      </c>
      <c r="H508" s="52">
        <v>0</v>
      </c>
      <c r="I508" s="52">
        <v>0</v>
      </c>
      <c r="J508" s="52">
        <v>0</v>
      </c>
      <c r="K508" s="52">
        <v>0</v>
      </c>
      <c r="L508" s="52">
        <v>0</v>
      </c>
      <c r="M508" s="51">
        <v>1867838</v>
      </c>
      <c r="N508" s="52">
        <v>4781631</v>
      </c>
      <c r="O508" s="58">
        <v>2913793</v>
      </c>
      <c r="P508" s="198">
        <v>5053410</v>
      </c>
      <c r="Q508" s="198">
        <v>-127080</v>
      </c>
      <c r="R508" s="198">
        <v>4926330</v>
      </c>
    </row>
    <row r="509" spans="1:18" ht="15.6" x14ac:dyDescent="0.3">
      <c r="A509" s="87" t="s">
        <v>19</v>
      </c>
      <c r="B509" s="87" t="s">
        <v>611</v>
      </c>
      <c r="C509" s="49"/>
      <c r="D509" s="173" t="s">
        <v>156</v>
      </c>
      <c r="E509" s="57">
        <v>2134738.27</v>
      </c>
      <c r="F509" s="57">
        <v>2214976</v>
      </c>
      <c r="G509" s="57">
        <v>2517059</v>
      </c>
      <c r="H509" s="57">
        <v>0</v>
      </c>
      <c r="I509" s="57">
        <v>0</v>
      </c>
      <c r="J509" s="57">
        <v>0</v>
      </c>
      <c r="K509" s="57">
        <v>0</v>
      </c>
      <c r="L509" s="57">
        <v>0</v>
      </c>
      <c r="M509" s="57">
        <v>534000</v>
      </c>
      <c r="N509" s="57">
        <v>3051059</v>
      </c>
      <c r="O509" s="57">
        <v>2517059</v>
      </c>
      <c r="P509" s="199">
        <v>3932050</v>
      </c>
      <c r="Q509" s="199">
        <v>-127080</v>
      </c>
      <c r="R509" s="199">
        <v>3804970</v>
      </c>
    </row>
    <row r="510" spans="1:18" ht="15.6" x14ac:dyDescent="0.3">
      <c r="A510" s="87" t="s">
        <v>19</v>
      </c>
      <c r="B510" s="87" t="s">
        <v>612</v>
      </c>
      <c r="C510" s="49"/>
      <c r="D510" s="173" t="s">
        <v>158</v>
      </c>
      <c r="E510" s="57">
        <v>215667.34</v>
      </c>
      <c r="F510" s="57">
        <v>257184</v>
      </c>
      <c r="G510" s="57">
        <v>327229</v>
      </c>
      <c r="H510" s="57">
        <v>0</v>
      </c>
      <c r="I510" s="57">
        <v>0</v>
      </c>
      <c r="J510" s="57">
        <v>0</v>
      </c>
      <c r="K510" s="57">
        <v>0</v>
      </c>
      <c r="L510" s="57">
        <v>0</v>
      </c>
      <c r="M510" s="57">
        <v>1120083</v>
      </c>
      <c r="N510" s="57">
        <v>1447312</v>
      </c>
      <c r="O510" s="57">
        <v>327229</v>
      </c>
      <c r="P510" s="199">
        <v>924500</v>
      </c>
      <c r="Q510" s="199">
        <v>0</v>
      </c>
      <c r="R510" s="199">
        <v>924500</v>
      </c>
    </row>
    <row r="511" spans="1:18" ht="15.6" x14ac:dyDescent="0.3">
      <c r="A511" s="87" t="s">
        <v>19</v>
      </c>
      <c r="B511" s="87" t="s">
        <v>613</v>
      </c>
      <c r="C511" s="49"/>
      <c r="D511" s="173" t="s">
        <v>160</v>
      </c>
      <c r="E511" s="57">
        <v>0</v>
      </c>
      <c r="F511" s="57">
        <v>0</v>
      </c>
      <c r="G511" s="57">
        <v>0</v>
      </c>
      <c r="H511" s="57">
        <v>0</v>
      </c>
      <c r="I511" s="57">
        <v>0</v>
      </c>
      <c r="J511" s="57">
        <v>0</v>
      </c>
      <c r="K511" s="57">
        <v>0</v>
      </c>
      <c r="L511" s="57">
        <v>0</v>
      </c>
      <c r="M511" s="57">
        <v>0</v>
      </c>
      <c r="N511" s="57">
        <v>0</v>
      </c>
      <c r="O511" s="57">
        <v>0</v>
      </c>
      <c r="P511" s="199">
        <v>0</v>
      </c>
      <c r="Q511" s="199">
        <v>0</v>
      </c>
      <c r="R511" s="199">
        <v>0</v>
      </c>
    </row>
    <row r="512" spans="1:18" ht="15.6" x14ac:dyDescent="0.3">
      <c r="A512" s="87" t="s">
        <v>19</v>
      </c>
      <c r="B512" s="103">
        <v>41440</v>
      </c>
      <c r="C512" s="49"/>
      <c r="D512" s="173" t="s">
        <v>161</v>
      </c>
      <c r="E512" s="57">
        <v>49933.790000000037</v>
      </c>
      <c r="F512" s="57">
        <v>59390</v>
      </c>
      <c r="G512" s="57">
        <v>69505</v>
      </c>
      <c r="H512" s="57">
        <v>0</v>
      </c>
      <c r="I512" s="57">
        <v>0</v>
      </c>
      <c r="J512" s="57">
        <v>0</v>
      </c>
      <c r="K512" s="57">
        <v>0</v>
      </c>
      <c r="L512" s="57">
        <v>0</v>
      </c>
      <c r="M512" s="57">
        <v>213755</v>
      </c>
      <c r="N512" s="57">
        <v>283260</v>
      </c>
      <c r="O512" s="57">
        <v>69505</v>
      </c>
      <c r="P512" s="199">
        <v>196860</v>
      </c>
      <c r="Q512" s="199">
        <v>0</v>
      </c>
      <c r="R512" s="199">
        <v>196860</v>
      </c>
    </row>
    <row r="513" spans="1:18" x14ac:dyDescent="0.25">
      <c r="C513" s="49" t="s">
        <v>614</v>
      </c>
      <c r="D513" s="36" t="s">
        <v>615</v>
      </c>
      <c r="E513" s="75">
        <v>4806235.8600000003</v>
      </c>
      <c r="F513" s="75">
        <v>5168943</v>
      </c>
      <c r="G513" s="58">
        <v>6090895</v>
      </c>
      <c r="H513" s="52">
        <v>0</v>
      </c>
      <c r="I513" s="52">
        <v>0</v>
      </c>
      <c r="J513" s="52">
        <v>0</v>
      </c>
      <c r="K513" s="52">
        <v>0</v>
      </c>
      <c r="L513" s="52">
        <v>0</v>
      </c>
      <c r="M513" s="51">
        <v>210470</v>
      </c>
      <c r="N513" s="52">
        <v>6301365</v>
      </c>
      <c r="O513" s="58">
        <v>6090895</v>
      </c>
      <c r="P513" s="198">
        <v>8025520</v>
      </c>
      <c r="Q513" s="198">
        <v>-263071</v>
      </c>
      <c r="R513" s="198">
        <v>7762449</v>
      </c>
    </row>
    <row r="514" spans="1:18" ht="15.6" x14ac:dyDescent="0.3">
      <c r="A514" s="87" t="s">
        <v>19</v>
      </c>
      <c r="B514" s="87" t="s">
        <v>616</v>
      </c>
      <c r="C514" s="49"/>
      <c r="D514" s="173" t="s">
        <v>156</v>
      </c>
      <c r="E514" s="57">
        <v>4133979.12</v>
      </c>
      <c r="F514" s="57">
        <v>4315947</v>
      </c>
      <c r="G514" s="57">
        <v>4999252</v>
      </c>
      <c r="H514" s="57">
        <v>0</v>
      </c>
      <c r="I514" s="57">
        <v>0</v>
      </c>
      <c r="J514" s="57">
        <v>0</v>
      </c>
      <c r="K514" s="57">
        <v>0</v>
      </c>
      <c r="L514" s="57">
        <v>0</v>
      </c>
      <c r="M514" s="57">
        <v>0</v>
      </c>
      <c r="N514" s="57">
        <v>4999252</v>
      </c>
      <c r="O514" s="57">
        <v>4999252</v>
      </c>
      <c r="P514" s="199">
        <v>5650000</v>
      </c>
      <c r="Q514" s="199">
        <v>-263071</v>
      </c>
      <c r="R514" s="199">
        <v>5386929</v>
      </c>
    </row>
    <row r="515" spans="1:18" ht="15.6" x14ac:dyDescent="0.3">
      <c r="A515" s="87" t="s">
        <v>19</v>
      </c>
      <c r="B515" s="87" t="s">
        <v>617</v>
      </c>
      <c r="C515" s="49"/>
      <c r="D515" s="173" t="s">
        <v>158</v>
      </c>
      <c r="E515" s="57">
        <v>391473.4</v>
      </c>
      <c r="F515" s="57">
        <v>423634</v>
      </c>
      <c r="G515" s="57">
        <v>596507</v>
      </c>
      <c r="H515" s="57">
        <v>0</v>
      </c>
      <c r="I515" s="57">
        <v>0</v>
      </c>
      <c r="J515" s="57">
        <v>0</v>
      </c>
      <c r="K515" s="57">
        <v>0</v>
      </c>
      <c r="L515" s="57">
        <v>0</v>
      </c>
      <c r="M515" s="57">
        <v>210470</v>
      </c>
      <c r="N515" s="57">
        <v>806977</v>
      </c>
      <c r="O515" s="57">
        <v>596507</v>
      </c>
      <c r="P515" s="199">
        <v>990060</v>
      </c>
      <c r="Q515" s="199">
        <v>0</v>
      </c>
      <c r="R515" s="199">
        <v>990060</v>
      </c>
    </row>
    <row r="516" spans="1:18" ht="15.6" x14ac:dyDescent="0.3">
      <c r="A516" s="87" t="s">
        <v>19</v>
      </c>
      <c r="B516" s="87" t="s">
        <v>618</v>
      </c>
      <c r="C516" s="49"/>
      <c r="D516" s="173" t="s">
        <v>160</v>
      </c>
      <c r="E516" s="57">
        <v>0</v>
      </c>
      <c r="F516" s="57">
        <v>0</v>
      </c>
      <c r="G516" s="57">
        <v>0</v>
      </c>
      <c r="H516" s="57">
        <v>0</v>
      </c>
      <c r="I516" s="57">
        <v>0</v>
      </c>
      <c r="J516" s="57">
        <v>0</v>
      </c>
      <c r="K516" s="57">
        <v>0</v>
      </c>
      <c r="L516" s="57">
        <v>0</v>
      </c>
      <c r="M516" s="57">
        <v>0</v>
      </c>
      <c r="N516" s="57">
        <v>0</v>
      </c>
      <c r="O516" s="57">
        <v>0</v>
      </c>
      <c r="P516" s="199">
        <v>0</v>
      </c>
      <c r="Q516" s="199">
        <v>0</v>
      </c>
      <c r="R516" s="199">
        <v>0</v>
      </c>
    </row>
    <row r="517" spans="1:18" ht="15.6" x14ac:dyDescent="0.3">
      <c r="A517" s="87" t="s">
        <v>19</v>
      </c>
      <c r="B517" s="103">
        <v>41460</v>
      </c>
      <c r="C517" s="49"/>
      <c r="D517" s="173" t="s">
        <v>161</v>
      </c>
      <c r="E517" s="57">
        <v>280783.33999999985</v>
      </c>
      <c r="F517" s="57">
        <v>429362</v>
      </c>
      <c r="G517" s="57">
        <v>495136</v>
      </c>
      <c r="H517" s="57">
        <v>0</v>
      </c>
      <c r="I517" s="57">
        <v>0</v>
      </c>
      <c r="J517" s="57">
        <v>0</v>
      </c>
      <c r="K517" s="57">
        <v>0</v>
      </c>
      <c r="L517" s="57">
        <v>0</v>
      </c>
      <c r="M517" s="57">
        <v>0</v>
      </c>
      <c r="N517" s="57">
        <v>495136</v>
      </c>
      <c r="O517" s="57">
        <v>495136</v>
      </c>
      <c r="P517" s="199">
        <v>1385460</v>
      </c>
      <c r="Q517" s="199">
        <v>0</v>
      </c>
      <c r="R517" s="199">
        <v>1385460</v>
      </c>
    </row>
    <row r="518" spans="1:18" x14ac:dyDescent="0.25">
      <c r="A518" s="87" t="s">
        <v>19</v>
      </c>
      <c r="B518" s="87" t="s">
        <v>619</v>
      </c>
      <c r="C518" s="49" t="s">
        <v>619</v>
      </c>
      <c r="D518" s="36" t="s">
        <v>620</v>
      </c>
      <c r="E518" s="75">
        <v>3127166.79</v>
      </c>
      <c r="F518" s="75">
        <v>3266191</v>
      </c>
      <c r="G518" s="75">
        <v>3283266</v>
      </c>
      <c r="H518" s="53">
        <v>0</v>
      </c>
      <c r="I518" s="53">
        <v>0</v>
      </c>
      <c r="J518" s="53">
        <v>0</v>
      </c>
      <c r="K518" s="53">
        <v>0</v>
      </c>
      <c r="L518" s="53">
        <v>0</v>
      </c>
      <c r="M518" s="53">
        <v>175555</v>
      </c>
      <c r="N518" s="53">
        <v>3458821</v>
      </c>
      <c r="O518" s="75">
        <v>3283266</v>
      </c>
      <c r="P518" s="220">
        <v>1703820</v>
      </c>
      <c r="Q518" s="220">
        <v>0</v>
      </c>
      <c r="R518" s="220">
        <v>1703820</v>
      </c>
    </row>
    <row r="519" spans="1:18" x14ac:dyDescent="0.25">
      <c r="A519" s="88" t="s">
        <v>19</v>
      </c>
      <c r="B519" s="88" t="s">
        <v>621</v>
      </c>
      <c r="C519" s="162">
        <v>41510</v>
      </c>
      <c r="D519" s="33" t="s">
        <v>500</v>
      </c>
      <c r="E519" s="65">
        <v>0</v>
      </c>
      <c r="F519" s="65">
        <v>0</v>
      </c>
      <c r="G519" s="65">
        <v>0</v>
      </c>
      <c r="H519" s="62">
        <v>0</v>
      </c>
      <c r="I519" s="62">
        <v>0</v>
      </c>
      <c r="J519" s="62">
        <v>0</v>
      </c>
      <c r="K519" s="62">
        <v>0</v>
      </c>
      <c r="L519" s="62">
        <v>0</v>
      </c>
      <c r="M519" s="62">
        <v>0</v>
      </c>
      <c r="N519" s="62">
        <v>0</v>
      </c>
      <c r="O519" s="65">
        <v>0</v>
      </c>
      <c r="P519" s="216">
        <v>1135670</v>
      </c>
      <c r="Q519" s="216">
        <v>0</v>
      </c>
      <c r="R519" s="216">
        <v>1135670</v>
      </c>
    </row>
    <row r="520" spans="1:18" x14ac:dyDescent="0.25">
      <c r="A520" s="87" t="s">
        <v>19</v>
      </c>
      <c r="B520" s="87" t="s">
        <v>494</v>
      </c>
      <c r="C520" s="28" t="s">
        <v>494</v>
      </c>
      <c r="D520" s="33" t="s">
        <v>406</v>
      </c>
      <c r="E520" s="62">
        <v>0</v>
      </c>
      <c r="F520" s="62">
        <v>0</v>
      </c>
      <c r="G520" s="62">
        <v>0</v>
      </c>
      <c r="H520" s="62"/>
      <c r="I520" s="62"/>
      <c r="J520" s="62"/>
      <c r="K520" s="62"/>
      <c r="L520" s="62"/>
      <c r="M520" s="62"/>
      <c r="N520" s="62">
        <v>0</v>
      </c>
      <c r="O520" s="62">
        <v>0</v>
      </c>
      <c r="P520" s="198">
        <v>3631160</v>
      </c>
      <c r="Q520" s="198">
        <v>189510</v>
      </c>
      <c r="R520" s="198">
        <v>3820670</v>
      </c>
    </row>
    <row r="521" spans="1:18" ht="15.6" thickBot="1" x14ac:dyDescent="0.3">
      <c r="A521" s="87" t="s">
        <v>19</v>
      </c>
      <c r="B521" s="87" t="s">
        <v>622</v>
      </c>
      <c r="C521" s="48" t="s">
        <v>622</v>
      </c>
      <c r="D521" s="34" t="s">
        <v>295</v>
      </c>
      <c r="E521" s="67">
        <v>2074869.1899999976</v>
      </c>
      <c r="F521" s="67">
        <v>31099609</v>
      </c>
      <c r="G521" s="67">
        <v>7202690</v>
      </c>
      <c r="H521" s="73">
        <v>0</v>
      </c>
      <c r="I521" s="73">
        <v>0</v>
      </c>
      <c r="J521" s="73">
        <v>0</v>
      </c>
      <c r="K521" s="73">
        <v>0</v>
      </c>
      <c r="L521" s="73">
        <v>0</v>
      </c>
      <c r="M521" s="73">
        <v>-2308819</v>
      </c>
      <c r="N521" s="73">
        <v>4893871</v>
      </c>
      <c r="O521" s="67">
        <v>7202690</v>
      </c>
      <c r="P521" s="216">
        <v>0</v>
      </c>
      <c r="Q521" s="216">
        <v>0</v>
      </c>
      <c r="R521" s="216">
        <v>0</v>
      </c>
    </row>
    <row r="522" spans="1:18" ht="16.8" thickTop="1" thickBot="1" x14ac:dyDescent="0.35">
      <c r="A522" s="87" t="s">
        <v>19</v>
      </c>
      <c r="C522" s="28"/>
      <c r="D522" s="8" t="s">
        <v>296</v>
      </c>
      <c r="E522" s="68">
        <v>14026172.739999998</v>
      </c>
      <c r="F522" s="68">
        <v>43560610</v>
      </c>
      <c r="G522" s="68">
        <v>21337000</v>
      </c>
      <c r="H522" s="68">
        <v>0</v>
      </c>
      <c r="I522" s="68">
        <v>0</v>
      </c>
      <c r="J522" s="68">
        <v>0</v>
      </c>
      <c r="K522" s="68">
        <v>0</v>
      </c>
      <c r="L522" s="68">
        <v>0</v>
      </c>
      <c r="M522" s="68">
        <v>0</v>
      </c>
      <c r="N522" s="68">
        <v>21337000</v>
      </c>
      <c r="O522" s="68">
        <v>21337000</v>
      </c>
      <c r="P522" s="204">
        <v>21654020</v>
      </c>
      <c r="Q522" s="204">
        <v>-228401</v>
      </c>
      <c r="R522" s="204">
        <v>21425619</v>
      </c>
    </row>
    <row r="523" spans="1:18" ht="16.8" thickTop="1" thickBot="1" x14ac:dyDescent="0.35">
      <c r="C523" s="28"/>
      <c r="D523" s="7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205"/>
      <c r="Q523" s="250"/>
      <c r="R523" s="250"/>
    </row>
    <row r="524" spans="1:18" ht="19.8" thickTop="1" thickBot="1" x14ac:dyDescent="0.5">
      <c r="C524" s="28"/>
      <c r="D524" s="15" t="s">
        <v>623</v>
      </c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205"/>
      <c r="Q524" s="250"/>
      <c r="R524" s="250"/>
    </row>
    <row r="525" spans="1:18" ht="15.6" thickTop="1" x14ac:dyDescent="0.25">
      <c r="C525" s="28"/>
      <c r="D525" s="4" t="s">
        <v>79</v>
      </c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205"/>
      <c r="Q525" s="250"/>
      <c r="R525" s="250"/>
    </row>
    <row r="526" spans="1:18" x14ac:dyDescent="0.25">
      <c r="A526" s="87" t="s">
        <v>20</v>
      </c>
      <c r="B526" s="87" t="s">
        <v>590</v>
      </c>
      <c r="C526" s="28" t="s">
        <v>590</v>
      </c>
      <c r="D526" s="33" t="s">
        <v>624</v>
      </c>
      <c r="E526" s="71">
        <v>37.65</v>
      </c>
      <c r="F526" s="71">
        <v>9</v>
      </c>
      <c r="G526" s="72">
        <v>0</v>
      </c>
      <c r="H526" s="72">
        <v>0</v>
      </c>
      <c r="I526" s="72">
        <v>0</v>
      </c>
      <c r="J526" s="72">
        <v>0</v>
      </c>
      <c r="K526" s="72">
        <v>0</v>
      </c>
      <c r="L526" s="72">
        <v>0</v>
      </c>
      <c r="M526" s="72">
        <v>0</v>
      </c>
      <c r="N526" s="72">
        <v>0</v>
      </c>
      <c r="O526" s="72">
        <v>0</v>
      </c>
      <c r="P526" s="216">
        <v>0</v>
      </c>
      <c r="Q526" s="216">
        <v>0</v>
      </c>
      <c r="R526" s="216">
        <v>0</v>
      </c>
    </row>
    <row r="527" spans="1:18" x14ac:dyDescent="0.25">
      <c r="A527" s="87" t="s">
        <v>20</v>
      </c>
      <c r="B527" s="87" t="s">
        <v>301</v>
      </c>
      <c r="C527" s="28" t="s">
        <v>301</v>
      </c>
      <c r="D527" s="33" t="s">
        <v>374</v>
      </c>
      <c r="E527" s="67">
        <v>0</v>
      </c>
      <c r="F527" s="67">
        <v>0</v>
      </c>
      <c r="G527" s="73">
        <v>0</v>
      </c>
      <c r="H527" s="73">
        <v>0</v>
      </c>
      <c r="I527" s="73">
        <v>0</v>
      </c>
      <c r="J527" s="73">
        <v>0</v>
      </c>
      <c r="K527" s="73">
        <v>0</v>
      </c>
      <c r="L527" s="73">
        <v>0</v>
      </c>
      <c r="M527" s="73">
        <v>0</v>
      </c>
      <c r="N527" s="73">
        <v>0</v>
      </c>
      <c r="O527" s="73">
        <v>0</v>
      </c>
      <c r="P527" s="216">
        <v>0</v>
      </c>
      <c r="Q527" s="216">
        <v>0</v>
      </c>
      <c r="R527" s="216">
        <v>0</v>
      </c>
    </row>
    <row r="528" spans="1:18" x14ac:dyDescent="0.25">
      <c r="A528" s="87" t="s">
        <v>20</v>
      </c>
      <c r="B528" s="87" t="s">
        <v>139</v>
      </c>
      <c r="C528" s="28" t="s">
        <v>139</v>
      </c>
      <c r="D528" s="33" t="s">
        <v>140</v>
      </c>
      <c r="E528" s="67">
        <v>0</v>
      </c>
      <c r="F528" s="67">
        <v>0</v>
      </c>
      <c r="G528" s="73">
        <v>0</v>
      </c>
      <c r="H528" s="73">
        <v>0</v>
      </c>
      <c r="I528" s="73">
        <v>0</v>
      </c>
      <c r="J528" s="73">
        <v>0</v>
      </c>
      <c r="K528" s="73">
        <v>0</v>
      </c>
      <c r="L528" s="73">
        <v>0</v>
      </c>
      <c r="M528" s="73">
        <v>0</v>
      </c>
      <c r="N528" s="73">
        <v>0</v>
      </c>
      <c r="O528" s="73">
        <v>0</v>
      </c>
      <c r="P528" s="216">
        <v>0</v>
      </c>
      <c r="Q528" s="216">
        <v>0</v>
      </c>
      <c r="R528" s="216">
        <v>0</v>
      </c>
    </row>
    <row r="529" spans="1:18" ht="15.6" thickBot="1" x14ac:dyDescent="0.3">
      <c r="A529" s="87" t="s">
        <v>20</v>
      </c>
      <c r="B529" s="87" t="s">
        <v>148</v>
      </c>
      <c r="C529" s="29" t="s">
        <v>148</v>
      </c>
      <c r="D529" s="33" t="s">
        <v>308</v>
      </c>
      <c r="E529" s="67">
        <v>0</v>
      </c>
      <c r="F529" s="67">
        <v>0</v>
      </c>
      <c r="G529" s="73">
        <v>0</v>
      </c>
      <c r="H529" s="73">
        <v>0</v>
      </c>
      <c r="I529" s="73">
        <v>0</v>
      </c>
      <c r="J529" s="73">
        <v>0</v>
      </c>
      <c r="K529" s="73">
        <v>0</v>
      </c>
      <c r="L529" s="73">
        <v>0</v>
      </c>
      <c r="M529" s="73">
        <v>0</v>
      </c>
      <c r="N529" s="73">
        <v>0</v>
      </c>
      <c r="O529" s="73">
        <v>0</v>
      </c>
      <c r="P529" s="216">
        <v>0</v>
      </c>
      <c r="Q529" s="216">
        <v>0</v>
      </c>
      <c r="R529" s="216">
        <v>0</v>
      </c>
    </row>
    <row r="530" spans="1:18" ht="16.8" thickTop="1" thickBot="1" x14ac:dyDescent="0.35">
      <c r="C530" s="28"/>
      <c r="D530" s="8" t="s">
        <v>150</v>
      </c>
      <c r="E530" s="63">
        <v>37.65</v>
      </c>
      <c r="F530" s="63">
        <v>9</v>
      </c>
      <c r="G530" s="63">
        <v>0</v>
      </c>
      <c r="H530" s="63">
        <v>0</v>
      </c>
      <c r="I530" s="63">
        <v>0</v>
      </c>
      <c r="J530" s="63">
        <v>0</v>
      </c>
      <c r="K530" s="63">
        <v>0</v>
      </c>
      <c r="L530" s="63">
        <v>0</v>
      </c>
      <c r="M530" s="63">
        <v>0</v>
      </c>
      <c r="N530" s="63">
        <v>0</v>
      </c>
      <c r="O530" s="63">
        <v>0</v>
      </c>
      <c r="P530" s="204">
        <v>0</v>
      </c>
      <c r="Q530" s="204">
        <v>0</v>
      </c>
      <c r="R530" s="204">
        <v>0</v>
      </c>
    </row>
    <row r="531" spans="1:18" ht="15.6" thickTop="1" x14ac:dyDescent="0.25">
      <c r="C531" s="28"/>
      <c r="D531" s="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205"/>
      <c r="Q531" s="250"/>
      <c r="R531" s="250"/>
    </row>
    <row r="532" spans="1:18" x14ac:dyDescent="0.25">
      <c r="C532" s="28"/>
      <c r="D532" s="4" t="s">
        <v>152</v>
      </c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205"/>
      <c r="Q532" s="250"/>
      <c r="R532" s="250"/>
    </row>
    <row r="533" spans="1:18" x14ac:dyDescent="0.25">
      <c r="A533" s="87" t="s">
        <v>20</v>
      </c>
      <c r="B533" s="87" t="s">
        <v>625</v>
      </c>
      <c r="C533" s="29" t="s">
        <v>625</v>
      </c>
      <c r="D533" s="33" t="s">
        <v>626</v>
      </c>
      <c r="E533" s="64">
        <v>0</v>
      </c>
      <c r="F533" s="64">
        <v>0</v>
      </c>
      <c r="G533" s="61">
        <v>0</v>
      </c>
      <c r="H533" s="61">
        <v>0</v>
      </c>
      <c r="I533" s="61">
        <v>0</v>
      </c>
      <c r="J533" s="61">
        <v>0</v>
      </c>
      <c r="K533" s="61">
        <v>0</v>
      </c>
      <c r="L533" s="61">
        <v>0</v>
      </c>
      <c r="M533" s="61">
        <v>0</v>
      </c>
      <c r="N533" s="61">
        <v>0</v>
      </c>
      <c r="O533" s="61">
        <v>0</v>
      </c>
      <c r="P533" s="216">
        <v>0</v>
      </c>
      <c r="Q533" s="216">
        <v>0</v>
      </c>
      <c r="R533" s="216">
        <v>0</v>
      </c>
    </row>
    <row r="534" spans="1:18" x14ac:dyDescent="0.25">
      <c r="A534" s="87" t="s">
        <v>20</v>
      </c>
      <c r="B534" s="87" t="s">
        <v>627</v>
      </c>
      <c r="C534" s="29" t="s">
        <v>627</v>
      </c>
      <c r="D534" s="33" t="s">
        <v>628</v>
      </c>
      <c r="E534" s="65">
        <v>0</v>
      </c>
      <c r="F534" s="65">
        <v>0</v>
      </c>
      <c r="G534" s="62">
        <v>0</v>
      </c>
      <c r="H534" s="62">
        <v>0</v>
      </c>
      <c r="I534" s="62">
        <v>0</v>
      </c>
      <c r="J534" s="62">
        <v>0</v>
      </c>
      <c r="K534" s="62">
        <v>0</v>
      </c>
      <c r="L534" s="62">
        <v>0</v>
      </c>
      <c r="M534" s="62">
        <v>0</v>
      </c>
      <c r="N534" s="62">
        <v>0</v>
      </c>
      <c r="O534" s="62">
        <v>0</v>
      </c>
      <c r="P534" s="216">
        <v>0</v>
      </c>
      <c r="Q534" s="216">
        <v>0</v>
      </c>
      <c r="R534" s="216">
        <v>0</v>
      </c>
    </row>
    <row r="535" spans="1:18" x14ac:dyDescent="0.25">
      <c r="A535" s="87" t="s">
        <v>20</v>
      </c>
      <c r="B535" s="87" t="s">
        <v>629</v>
      </c>
      <c r="C535" s="29" t="s">
        <v>629</v>
      </c>
      <c r="D535" s="33" t="s">
        <v>630</v>
      </c>
      <c r="E535" s="65">
        <v>0</v>
      </c>
      <c r="F535" s="65">
        <v>0</v>
      </c>
      <c r="G535" s="62">
        <v>0</v>
      </c>
      <c r="H535" s="62">
        <v>0</v>
      </c>
      <c r="I535" s="62">
        <v>0</v>
      </c>
      <c r="J535" s="62">
        <v>0</v>
      </c>
      <c r="K535" s="62">
        <v>0</v>
      </c>
      <c r="L535" s="62">
        <v>0</v>
      </c>
      <c r="M535" s="62">
        <v>0</v>
      </c>
      <c r="N535" s="62">
        <v>0</v>
      </c>
      <c r="O535" s="62">
        <v>0</v>
      </c>
      <c r="P535" s="216">
        <v>0</v>
      </c>
      <c r="Q535" s="216">
        <v>0</v>
      </c>
      <c r="R535" s="216">
        <v>0</v>
      </c>
    </row>
    <row r="536" spans="1:18" x14ac:dyDescent="0.25">
      <c r="A536" s="87" t="s">
        <v>20</v>
      </c>
      <c r="B536" s="87" t="s">
        <v>631</v>
      </c>
      <c r="C536" s="29" t="s">
        <v>631</v>
      </c>
      <c r="D536" s="36" t="s">
        <v>632</v>
      </c>
      <c r="E536" s="65">
        <v>37.65</v>
      </c>
      <c r="F536" s="65">
        <v>9</v>
      </c>
      <c r="G536" s="62">
        <v>0</v>
      </c>
      <c r="H536" s="62">
        <v>0</v>
      </c>
      <c r="I536" s="62">
        <v>0</v>
      </c>
      <c r="J536" s="62">
        <v>0</v>
      </c>
      <c r="K536" s="62">
        <v>0</v>
      </c>
      <c r="L536" s="62">
        <v>0</v>
      </c>
      <c r="M536" s="62">
        <v>0</v>
      </c>
      <c r="N536" s="62">
        <v>0</v>
      </c>
      <c r="O536" s="62">
        <v>0</v>
      </c>
      <c r="P536" s="216">
        <v>0</v>
      </c>
      <c r="Q536" s="216">
        <v>0</v>
      </c>
      <c r="R536" s="216">
        <v>0</v>
      </c>
    </row>
    <row r="537" spans="1:18" ht="15.6" thickBot="1" x14ac:dyDescent="0.3">
      <c r="A537" s="87" t="s">
        <v>20</v>
      </c>
      <c r="B537" s="87" t="s">
        <v>633</v>
      </c>
      <c r="C537" s="28" t="s">
        <v>633</v>
      </c>
      <c r="D537" s="33" t="s">
        <v>295</v>
      </c>
      <c r="E537" s="65">
        <v>0</v>
      </c>
      <c r="F537" s="65">
        <v>0</v>
      </c>
      <c r="G537" s="62">
        <v>0</v>
      </c>
      <c r="H537" s="62">
        <v>0</v>
      </c>
      <c r="I537" s="62">
        <v>0</v>
      </c>
      <c r="J537" s="62">
        <v>0</v>
      </c>
      <c r="K537" s="62">
        <v>0</v>
      </c>
      <c r="L537" s="62">
        <v>0</v>
      </c>
      <c r="M537" s="62">
        <v>0</v>
      </c>
      <c r="N537" s="62">
        <v>0</v>
      </c>
      <c r="O537" s="62">
        <v>0</v>
      </c>
      <c r="P537" s="216">
        <v>0</v>
      </c>
      <c r="Q537" s="216">
        <v>0</v>
      </c>
      <c r="R537" s="216">
        <v>0</v>
      </c>
    </row>
    <row r="538" spans="1:18" ht="16.8" thickTop="1" thickBot="1" x14ac:dyDescent="0.35">
      <c r="A538" s="87" t="s">
        <v>20</v>
      </c>
      <c r="C538" s="29"/>
      <c r="D538" s="8" t="s">
        <v>296</v>
      </c>
      <c r="E538" s="69">
        <v>37.65</v>
      </c>
      <c r="F538" s="69">
        <v>9</v>
      </c>
      <c r="G538" s="69">
        <v>0</v>
      </c>
      <c r="H538" s="69">
        <v>0</v>
      </c>
      <c r="I538" s="69">
        <v>0</v>
      </c>
      <c r="J538" s="69">
        <v>0</v>
      </c>
      <c r="K538" s="69">
        <v>0</v>
      </c>
      <c r="L538" s="69">
        <v>0</v>
      </c>
      <c r="M538" s="69">
        <v>0</v>
      </c>
      <c r="N538" s="69">
        <v>0</v>
      </c>
      <c r="O538" s="69">
        <v>0</v>
      </c>
      <c r="P538" s="212">
        <v>0</v>
      </c>
      <c r="Q538" s="212">
        <v>0</v>
      </c>
      <c r="R538" s="212">
        <v>0</v>
      </c>
    </row>
    <row r="539" spans="1:18" ht="16.8" thickTop="1" thickBot="1" x14ac:dyDescent="0.35">
      <c r="C539" s="29"/>
      <c r="D539" s="7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205"/>
      <c r="Q539" s="250"/>
      <c r="R539" s="250"/>
    </row>
    <row r="540" spans="1:18" ht="19.8" thickTop="1" thickBot="1" x14ac:dyDescent="0.5">
      <c r="C540" s="28"/>
      <c r="D540" s="15" t="s">
        <v>634</v>
      </c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205"/>
      <c r="Q540" s="250"/>
      <c r="R540" s="250"/>
    </row>
    <row r="541" spans="1:18" ht="15.6" thickTop="1" x14ac:dyDescent="0.25">
      <c r="C541" s="28"/>
      <c r="D541" s="4" t="s">
        <v>79</v>
      </c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205"/>
      <c r="Q541" s="250"/>
      <c r="R541" s="250"/>
    </row>
    <row r="542" spans="1:18" x14ac:dyDescent="0.25">
      <c r="A542" s="87" t="s">
        <v>21</v>
      </c>
      <c r="B542" s="87" t="s">
        <v>301</v>
      </c>
      <c r="C542" s="48" t="s">
        <v>301</v>
      </c>
      <c r="D542" s="33" t="s">
        <v>374</v>
      </c>
      <c r="E542" s="71">
        <v>5487463.2800000003</v>
      </c>
      <c r="F542" s="71">
        <v>3470119</v>
      </c>
      <c r="G542" s="71">
        <v>3376874</v>
      </c>
      <c r="H542" s="72">
        <v>0</v>
      </c>
      <c r="I542" s="72">
        <v>0</v>
      </c>
      <c r="J542" s="72">
        <v>0</v>
      </c>
      <c r="K542" s="72">
        <v>0</v>
      </c>
      <c r="L542" s="72">
        <v>0</v>
      </c>
      <c r="M542" s="72">
        <v>0</v>
      </c>
      <c r="N542" s="72">
        <v>3376874</v>
      </c>
      <c r="O542" s="71">
        <v>3376874</v>
      </c>
      <c r="P542" s="216">
        <v>0</v>
      </c>
      <c r="Q542" s="216">
        <v>0</v>
      </c>
      <c r="R542" s="216">
        <v>0</v>
      </c>
    </row>
    <row r="543" spans="1:18" x14ac:dyDescent="0.25">
      <c r="A543" s="87" t="s">
        <v>21</v>
      </c>
      <c r="B543" s="87" t="s">
        <v>139</v>
      </c>
      <c r="C543" s="48" t="s">
        <v>139</v>
      </c>
      <c r="D543" s="34" t="s">
        <v>140</v>
      </c>
      <c r="E543" s="67">
        <v>0</v>
      </c>
      <c r="F543" s="67">
        <v>332</v>
      </c>
      <c r="G543" s="67">
        <v>0</v>
      </c>
      <c r="H543" s="73">
        <v>0</v>
      </c>
      <c r="I543" s="73">
        <v>0</v>
      </c>
      <c r="J543" s="73">
        <v>0</v>
      </c>
      <c r="K543" s="73">
        <v>0</v>
      </c>
      <c r="L543" s="73">
        <v>0</v>
      </c>
      <c r="M543" s="73">
        <v>0</v>
      </c>
      <c r="N543" s="73">
        <v>0</v>
      </c>
      <c r="O543" s="67">
        <v>0</v>
      </c>
      <c r="P543" s="216">
        <v>0</v>
      </c>
      <c r="Q543" s="216">
        <v>0</v>
      </c>
      <c r="R543" s="216">
        <v>0</v>
      </c>
    </row>
    <row r="544" spans="1:18" x14ac:dyDescent="0.25">
      <c r="A544" s="87" t="s">
        <v>21</v>
      </c>
      <c r="B544" s="87" t="s">
        <v>592</v>
      </c>
      <c r="C544" s="49" t="s">
        <v>142</v>
      </c>
      <c r="D544" s="34" t="s">
        <v>305</v>
      </c>
      <c r="E544" s="67">
        <v>6311.76</v>
      </c>
      <c r="F544" s="67">
        <v>147</v>
      </c>
      <c r="G544" s="67">
        <v>0</v>
      </c>
      <c r="H544" s="73">
        <v>0</v>
      </c>
      <c r="I544" s="73">
        <v>0</v>
      </c>
      <c r="J544" s="73">
        <v>0</v>
      </c>
      <c r="K544" s="73">
        <v>0</v>
      </c>
      <c r="L544" s="73">
        <v>0</v>
      </c>
      <c r="M544" s="73">
        <v>0</v>
      </c>
      <c r="N544" s="73">
        <v>0</v>
      </c>
      <c r="O544" s="67">
        <v>0</v>
      </c>
      <c r="P544" s="216">
        <v>0</v>
      </c>
      <c r="Q544" s="216">
        <v>0</v>
      </c>
      <c r="R544" s="216">
        <v>0</v>
      </c>
    </row>
    <row r="545" spans="1:18" x14ac:dyDescent="0.25">
      <c r="A545" s="87" t="s">
        <v>21</v>
      </c>
      <c r="B545" s="87" t="s">
        <v>635</v>
      </c>
      <c r="C545" s="49" t="s">
        <v>142</v>
      </c>
      <c r="D545" s="34" t="s">
        <v>636</v>
      </c>
      <c r="E545" s="67">
        <v>16974310.960000001</v>
      </c>
      <c r="F545" s="67">
        <v>10693618</v>
      </c>
      <c r="G545" s="67">
        <v>10679076</v>
      </c>
      <c r="H545" s="73">
        <v>0</v>
      </c>
      <c r="I545" s="73">
        <v>0</v>
      </c>
      <c r="J545" s="73">
        <v>0</v>
      </c>
      <c r="K545" s="73">
        <v>0</v>
      </c>
      <c r="L545" s="73">
        <v>0</v>
      </c>
      <c r="M545" s="73">
        <v>0</v>
      </c>
      <c r="N545" s="73">
        <v>10679076</v>
      </c>
      <c r="O545" s="67">
        <v>10679076</v>
      </c>
      <c r="P545" s="216">
        <v>13459060</v>
      </c>
      <c r="Q545" s="216">
        <v>0</v>
      </c>
      <c r="R545" s="216">
        <v>13459060</v>
      </c>
    </row>
    <row r="546" spans="1:18" x14ac:dyDescent="0.25">
      <c r="A546" s="87" t="s">
        <v>21</v>
      </c>
      <c r="B546" s="87" t="s">
        <v>637</v>
      </c>
      <c r="C546" s="49" t="s">
        <v>142</v>
      </c>
      <c r="D546" s="34" t="s">
        <v>638</v>
      </c>
      <c r="E546" s="67">
        <v>2000000</v>
      </c>
      <c r="F546" s="67">
        <v>1501704</v>
      </c>
      <c r="G546" s="67">
        <v>1400000</v>
      </c>
      <c r="H546" s="73">
        <v>0</v>
      </c>
      <c r="I546" s="73">
        <v>0</v>
      </c>
      <c r="J546" s="73">
        <v>0</v>
      </c>
      <c r="K546" s="73">
        <v>0</v>
      </c>
      <c r="L546" s="73">
        <v>0</v>
      </c>
      <c r="M546" s="73">
        <v>0</v>
      </c>
      <c r="N546" s="73">
        <v>1400000</v>
      </c>
      <c r="O546" s="67">
        <v>1400000</v>
      </c>
      <c r="P546" s="216">
        <v>2124100</v>
      </c>
      <c r="Q546" s="216">
        <v>0</v>
      </c>
      <c r="R546" s="216">
        <v>2124100</v>
      </c>
    </row>
    <row r="547" spans="1:18" x14ac:dyDescent="0.25">
      <c r="A547" s="87" t="s">
        <v>21</v>
      </c>
      <c r="B547" s="87" t="s">
        <v>639</v>
      </c>
      <c r="C547" s="49" t="s">
        <v>142</v>
      </c>
      <c r="D547" s="34" t="s">
        <v>640</v>
      </c>
      <c r="E547" s="67">
        <v>252421.45</v>
      </c>
      <c r="F547" s="67">
        <v>451000</v>
      </c>
      <c r="G547" s="67">
        <v>720100</v>
      </c>
      <c r="H547" s="73">
        <v>0</v>
      </c>
      <c r="I547" s="73">
        <v>0</v>
      </c>
      <c r="J547" s="73">
        <v>0</v>
      </c>
      <c r="K547" s="73">
        <v>0</v>
      </c>
      <c r="L547" s="73">
        <v>0</v>
      </c>
      <c r="M547" s="73">
        <v>0</v>
      </c>
      <c r="N547" s="73">
        <v>720100</v>
      </c>
      <c r="O547" s="67">
        <v>720100</v>
      </c>
      <c r="P547" s="216">
        <v>0</v>
      </c>
      <c r="Q547" s="216">
        <v>0</v>
      </c>
      <c r="R547" s="216">
        <v>0</v>
      </c>
    </row>
    <row r="548" spans="1:18" x14ac:dyDescent="0.25">
      <c r="A548" s="87" t="s">
        <v>21</v>
      </c>
      <c r="B548" s="87" t="s">
        <v>641</v>
      </c>
      <c r="C548" s="49" t="s">
        <v>142</v>
      </c>
      <c r="D548" s="34" t="s">
        <v>642</v>
      </c>
      <c r="E548" s="67">
        <v>284081.12</v>
      </c>
      <c r="F548" s="67">
        <v>283196</v>
      </c>
      <c r="G548" s="67">
        <v>283276</v>
      </c>
      <c r="H548" s="73">
        <v>0</v>
      </c>
      <c r="I548" s="73">
        <v>0</v>
      </c>
      <c r="J548" s="73">
        <v>0</v>
      </c>
      <c r="K548" s="73">
        <v>0</v>
      </c>
      <c r="L548" s="73">
        <v>0</v>
      </c>
      <c r="M548" s="73">
        <v>0</v>
      </c>
      <c r="N548" s="73">
        <v>283276</v>
      </c>
      <c r="O548" s="67">
        <v>283276</v>
      </c>
      <c r="P548" s="216">
        <v>281880</v>
      </c>
      <c r="Q548" s="216">
        <v>0</v>
      </c>
      <c r="R548" s="216">
        <v>281880</v>
      </c>
    </row>
    <row r="549" spans="1:18" x14ac:dyDescent="0.25">
      <c r="A549" s="87" t="s">
        <v>21</v>
      </c>
      <c r="B549" s="87" t="s">
        <v>643</v>
      </c>
      <c r="C549" s="49" t="s">
        <v>142</v>
      </c>
      <c r="D549" s="34" t="s">
        <v>644</v>
      </c>
      <c r="E549" s="67">
        <v>37.65</v>
      </c>
      <c r="F549" s="67">
        <v>9</v>
      </c>
      <c r="G549" s="67">
        <v>0</v>
      </c>
      <c r="H549" s="73">
        <v>0</v>
      </c>
      <c r="I549" s="73">
        <v>0</v>
      </c>
      <c r="J549" s="73">
        <v>0</v>
      </c>
      <c r="K549" s="73">
        <v>0</v>
      </c>
      <c r="L549" s="73">
        <v>0</v>
      </c>
      <c r="M549" s="73">
        <v>0</v>
      </c>
      <c r="N549" s="73">
        <v>0</v>
      </c>
      <c r="O549" s="67">
        <v>0</v>
      </c>
      <c r="P549" s="216">
        <v>0</v>
      </c>
      <c r="Q549" s="216">
        <v>0</v>
      </c>
      <c r="R549" s="216">
        <v>0</v>
      </c>
    </row>
    <row r="550" spans="1:18" x14ac:dyDescent="0.25">
      <c r="A550" s="87" t="s">
        <v>21</v>
      </c>
      <c r="B550" s="87" t="s">
        <v>645</v>
      </c>
      <c r="C550" s="49" t="s">
        <v>142</v>
      </c>
      <c r="D550" s="34" t="s">
        <v>646</v>
      </c>
      <c r="E550" s="67">
        <v>0</v>
      </c>
      <c r="F550" s="67">
        <v>0</v>
      </c>
      <c r="G550" s="67">
        <v>0</v>
      </c>
      <c r="H550" s="73">
        <v>0</v>
      </c>
      <c r="I550" s="73">
        <v>0</v>
      </c>
      <c r="J550" s="73">
        <v>0</v>
      </c>
      <c r="K550" s="73">
        <v>0</v>
      </c>
      <c r="L550" s="73">
        <v>0</v>
      </c>
      <c r="M550" s="73">
        <v>0</v>
      </c>
      <c r="N550" s="73">
        <v>0</v>
      </c>
      <c r="O550" s="67">
        <v>0</v>
      </c>
      <c r="P550" s="216">
        <v>0</v>
      </c>
      <c r="Q550" s="216">
        <v>0</v>
      </c>
      <c r="R550" s="216">
        <v>0</v>
      </c>
    </row>
    <row r="551" spans="1:18" x14ac:dyDescent="0.25">
      <c r="A551" s="87" t="s">
        <v>21</v>
      </c>
      <c r="B551" s="87" t="s">
        <v>647</v>
      </c>
      <c r="C551" s="49" t="s">
        <v>142</v>
      </c>
      <c r="D551" s="34" t="s">
        <v>648</v>
      </c>
      <c r="E551" s="67">
        <v>362210.56</v>
      </c>
      <c r="F551" s="67">
        <v>396403</v>
      </c>
      <c r="G551" s="67">
        <v>498545</v>
      </c>
      <c r="H551" s="73">
        <v>0</v>
      </c>
      <c r="I551" s="73">
        <v>0</v>
      </c>
      <c r="J551" s="73">
        <v>0</v>
      </c>
      <c r="K551" s="73">
        <v>0</v>
      </c>
      <c r="L551" s="73">
        <v>0</v>
      </c>
      <c r="M551" s="73">
        <v>0</v>
      </c>
      <c r="N551" s="73">
        <v>498545</v>
      </c>
      <c r="O551" s="67">
        <v>498545</v>
      </c>
      <c r="P551" s="216">
        <v>498870</v>
      </c>
      <c r="Q551" s="216">
        <v>0</v>
      </c>
      <c r="R551" s="216">
        <v>498870</v>
      </c>
    </row>
    <row r="552" spans="1:18" ht="15.6" thickBot="1" x14ac:dyDescent="0.3">
      <c r="A552" s="87" t="s">
        <v>21</v>
      </c>
      <c r="B552" s="87" t="s">
        <v>148</v>
      </c>
      <c r="C552" s="49" t="s">
        <v>148</v>
      </c>
      <c r="D552" s="33" t="s">
        <v>308</v>
      </c>
      <c r="E552" s="67">
        <v>1411123.6800000034</v>
      </c>
      <c r="F552" s="67">
        <v>1395541</v>
      </c>
      <c r="G552" s="67">
        <v>0</v>
      </c>
      <c r="H552" s="73">
        <v>0</v>
      </c>
      <c r="I552" s="73">
        <v>0</v>
      </c>
      <c r="J552" s="73">
        <v>0</v>
      </c>
      <c r="K552" s="73">
        <v>0</v>
      </c>
      <c r="L552" s="73">
        <v>0</v>
      </c>
      <c r="M552" s="73">
        <v>0</v>
      </c>
      <c r="N552" s="73">
        <v>0</v>
      </c>
      <c r="O552" s="67">
        <v>0</v>
      </c>
      <c r="P552" s="216">
        <v>0</v>
      </c>
      <c r="Q552" s="216">
        <v>0</v>
      </c>
      <c r="R552" s="216">
        <v>0</v>
      </c>
    </row>
    <row r="553" spans="1:18" ht="16.8" thickTop="1" thickBot="1" x14ac:dyDescent="0.35">
      <c r="A553" s="87" t="s">
        <v>21</v>
      </c>
      <c r="C553" s="28"/>
      <c r="D553" s="8" t="s">
        <v>150</v>
      </c>
      <c r="E553" s="63">
        <v>26777960.460000001</v>
      </c>
      <c r="F553" s="63">
        <v>18192069</v>
      </c>
      <c r="G553" s="63">
        <v>16957871</v>
      </c>
      <c r="H553" s="63">
        <v>0</v>
      </c>
      <c r="I553" s="63">
        <v>0</v>
      </c>
      <c r="J553" s="63">
        <v>0</v>
      </c>
      <c r="K553" s="63">
        <v>0</v>
      </c>
      <c r="L553" s="63">
        <v>0</v>
      </c>
      <c r="M553" s="63">
        <v>0</v>
      </c>
      <c r="N553" s="63">
        <v>16957871</v>
      </c>
      <c r="O553" s="63">
        <v>16957871</v>
      </c>
      <c r="P553" s="204">
        <v>16363910</v>
      </c>
      <c r="Q553" s="204">
        <v>0</v>
      </c>
      <c r="R553" s="204">
        <v>16363910</v>
      </c>
    </row>
    <row r="554" spans="1:18" ht="15.6" thickTop="1" x14ac:dyDescent="0.25">
      <c r="C554" s="28"/>
      <c r="D554" s="4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19"/>
      <c r="Q554" s="219"/>
      <c r="R554" s="219"/>
    </row>
    <row r="555" spans="1:18" x14ac:dyDescent="0.25">
      <c r="C555" s="28"/>
      <c r="D555" s="4" t="s">
        <v>152</v>
      </c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19"/>
      <c r="Q555" s="219"/>
      <c r="R555" s="219"/>
    </row>
    <row r="556" spans="1:18" x14ac:dyDescent="0.25">
      <c r="A556" s="87" t="s">
        <v>21</v>
      </c>
      <c r="B556" s="87" t="s">
        <v>649</v>
      </c>
      <c r="C556" s="49" t="s">
        <v>649</v>
      </c>
      <c r="D556" s="33" t="s">
        <v>650</v>
      </c>
      <c r="E556" s="64">
        <v>2750</v>
      </c>
      <c r="F556" s="64">
        <v>1750</v>
      </c>
      <c r="G556" s="64">
        <v>3250</v>
      </c>
      <c r="H556" s="61">
        <v>0</v>
      </c>
      <c r="I556" s="61">
        <v>0</v>
      </c>
      <c r="J556" s="61">
        <v>0</v>
      </c>
      <c r="K556" s="61">
        <v>0</v>
      </c>
      <c r="L556" s="61">
        <v>0</v>
      </c>
      <c r="M556" s="61">
        <v>0</v>
      </c>
      <c r="N556" s="61">
        <v>3250</v>
      </c>
      <c r="O556" s="64">
        <v>3250</v>
      </c>
      <c r="P556" s="216">
        <v>2750</v>
      </c>
      <c r="Q556" s="216">
        <v>0</v>
      </c>
      <c r="R556" s="216">
        <v>2750</v>
      </c>
    </row>
    <row r="557" spans="1:18" x14ac:dyDescent="0.25">
      <c r="A557" s="87" t="s">
        <v>21</v>
      </c>
      <c r="B557" s="87" t="s">
        <v>651</v>
      </c>
      <c r="C557" s="49" t="s">
        <v>651</v>
      </c>
      <c r="D557" s="33" t="s">
        <v>652</v>
      </c>
      <c r="E557" s="65">
        <v>15065000</v>
      </c>
      <c r="F557" s="65">
        <v>9640000</v>
      </c>
      <c r="G557" s="65">
        <v>8510000</v>
      </c>
      <c r="H557" s="62">
        <v>0</v>
      </c>
      <c r="I557" s="62">
        <v>0</v>
      </c>
      <c r="J557" s="62">
        <v>0</v>
      </c>
      <c r="K557" s="62">
        <v>0</v>
      </c>
      <c r="L557" s="62">
        <v>0</v>
      </c>
      <c r="M557" s="62">
        <v>0</v>
      </c>
      <c r="N557" s="62">
        <v>8510000</v>
      </c>
      <c r="O557" s="65">
        <v>8510000</v>
      </c>
      <c r="P557" s="216">
        <v>8220000</v>
      </c>
      <c r="Q557" s="216">
        <v>0</v>
      </c>
      <c r="R557" s="216">
        <v>8220000</v>
      </c>
    </row>
    <row r="558" spans="1:18" x14ac:dyDescent="0.25">
      <c r="A558" s="87" t="s">
        <v>21</v>
      </c>
      <c r="B558" s="87" t="s">
        <v>653</v>
      </c>
      <c r="C558" s="49" t="s">
        <v>653</v>
      </c>
      <c r="D558" s="33" t="s">
        <v>654</v>
      </c>
      <c r="E558" s="65">
        <v>11686760.460000001</v>
      </c>
      <c r="F558" s="65">
        <v>8538619</v>
      </c>
      <c r="G558" s="65">
        <v>8419521</v>
      </c>
      <c r="H558" s="62">
        <v>0</v>
      </c>
      <c r="I558" s="62">
        <v>0</v>
      </c>
      <c r="J558" s="62">
        <v>0</v>
      </c>
      <c r="K558" s="62">
        <v>0</v>
      </c>
      <c r="L558" s="62">
        <v>0</v>
      </c>
      <c r="M558" s="62">
        <v>0</v>
      </c>
      <c r="N558" s="62">
        <v>8419521</v>
      </c>
      <c r="O558" s="65">
        <v>8419521</v>
      </c>
      <c r="P558" s="216">
        <v>8115060</v>
      </c>
      <c r="Q558" s="216">
        <v>0</v>
      </c>
      <c r="R558" s="216">
        <v>8115060</v>
      </c>
    </row>
    <row r="559" spans="1:18" x14ac:dyDescent="0.25">
      <c r="A559" s="87" t="s">
        <v>21</v>
      </c>
      <c r="B559" s="87" t="s">
        <v>655</v>
      </c>
      <c r="C559" s="49" t="s">
        <v>655</v>
      </c>
      <c r="D559" s="33" t="s">
        <v>630</v>
      </c>
      <c r="E559" s="65">
        <v>23450</v>
      </c>
      <c r="F559" s="65">
        <v>11700</v>
      </c>
      <c r="G559" s="65">
        <v>25100</v>
      </c>
      <c r="H559" s="62">
        <v>0</v>
      </c>
      <c r="I559" s="62">
        <v>0</v>
      </c>
      <c r="J559" s="62">
        <v>0</v>
      </c>
      <c r="K559" s="62">
        <v>0</v>
      </c>
      <c r="L559" s="62">
        <v>0</v>
      </c>
      <c r="M559" s="62">
        <v>0</v>
      </c>
      <c r="N559" s="62">
        <v>25100</v>
      </c>
      <c r="O559" s="65">
        <v>25100</v>
      </c>
      <c r="P559" s="216">
        <v>26100</v>
      </c>
      <c r="Q559" s="216">
        <v>0</v>
      </c>
      <c r="R559" s="216">
        <v>26100</v>
      </c>
    </row>
    <row r="560" spans="1:18" ht="15.6" thickBot="1" x14ac:dyDescent="0.3">
      <c r="A560" s="87" t="s">
        <v>21</v>
      </c>
      <c r="B560" s="87" t="s">
        <v>656</v>
      </c>
      <c r="C560" s="48" t="s">
        <v>656</v>
      </c>
      <c r="D560" s="33" t="s">
        <v>295</v>
      </c>
      <c r="E560" s="65">
        <v>0</v>
      </c>
      <c r="F560" s="65">
        <v>0</v>
      </c>
      <c r="G560" s="65">
        <v>0</v>
      </c>
      <c r="H560" s="62">
        <v>0</v>
      </c>
      <c r="I560" s="62">
        <v>0</v>
      </c>
      <c r="J560" s="62">
        <v>0</v>
      </c>
      <c r="K560" s="62">
        <v>0</v>
      </c>
      <c r="L560" s="62">
        <v>0</v>
      </c>
      <c r="M560" s="62">
        <v>0</v>
      </c>
      <c r="N560" s="62">
        <v>0</v>
      </c>
      <c r="O560" s="65">
        <v>0</v>
      </c>
      <c r="P560" s="216">
        <v>0</v>
      </c>
      <c r="Q560" s="216">
        <v>0</v>
      </c>
      <c r="R560" s="216">
        <v>0</v>
      </c>
    </row>
    <row r="561" spans="1:18" ht="16.8" thickTop="1" thickBot="1" x14ac:dyDescent="0.35">
      <c r="A561" s="87" t="s">
        <v>21</v>
      </c>
      <c r="C561" s="29"/>
      <c r="D561" s="8" t="s">
        <v>296</v>
      </c>
      <c r="E561" s="74">
        <v>26777960.460000001</v>
      </c>
      <c r="F561" s="74">
        <v>18192069</v>
      </c>
      <c r="G561" s="74">
        <v>16957871</v>
      </c>
      <c r="H561" s="74">
        <v>0</v>
      </c>
      <c r="I561" s="74">
        <v>0</v>
      </c>
      <c r="J561" s="74">
        <v>0</v>
      </c>
      <c r="K561" s="74">
        <v>0</v>
      </c>
      <c r="L561" s="74">
        <v>0</v>
      </c>
      <c r="M561" s="74">
        <v>0</v>
      </c>
      <c r="N561" s="74">
        <v>16957871</v>
      </c>
      <c r="O561" s="74">
        <v>16957871</v>
      </c>
      <c r="P561" s="212">
        <v>16363910</v>
      </c>
      <c r="Q561" s="212">
        <v>0</v>
      </c>
      <c r="R561" s="212">
        <v>16363910</v>
      </c>
    </row>
    <row r="562" spans="1:18" ht="16.8" thickTop="1" thickBot="1" x14ac:dyDescent="0.35">
      <c r="C562" s="28"/>
      <c r="D562" s="7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205"/>
      <c r="Q562" s="250"/>
      <c r="R562" s="250"/>
    </row>
    <row r="563" spans="1:18" ht="19.8" thickTop="1" thickBot="1" x14ac:dyDescent="0.5">
      <c r="C563" s="28"/>
      <c r="D563" s="15" t="s">
        <v>657</v>
      </c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205"/>
      <c r="Q563" s="250"/>
      <c r="R563" s="250"/>
    </row>
    <row r="564" spans="1:18" ht="15.6" thickTop="1" x14ac:dyDescent="0.25">
      <c r="C564" s="28"/>
      <c r="D564" s="4" t="s">
        <v>79</v>
      </c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205"/>
      <c r="Q564" s="250"/>
      <c r="R564" s="250"/>
    </row>
    <row r="565" spans="1:18" x14ac:dyDescent="0.25">
      <c r="A565" s="87" t="s">
        <v>22</v>
      </c>
      <c r="B565" s="87" t="s">
        <v>301</v>
      </c>
      <c r="C565" s="48" t="s">
        <v>301</v>
      </c>
      <c r="D565" s="34" t="s">
        <v>374</v>
      </c>
      <c r="E565" s="71">
        <v>0</v>
      </c>
      <c r="F565" s="71">
        <v>0</v>
      </c>
      <c r="G565" s="71">
        <v>0</v>
      </c>
      <c r="H565" s="72">
        <v>0</v>
      </c>
      <c r="I565" s="72">
        <v>0</v>
      </c>
      <c r="J565" s="72">
        <v>0</v>
      </c>
      <c r="K565" s="72">
        <v>0</v>
      </c>
      <c r="L565" s="72">
        <v>0</v>
      </c>
      <c r="M565" s="72">
        <v>0</v>
      </c>
      <c r="N565" s="72">
        <v>0</v>
      </c>
      <c r="O565" s="71">
        <v>0</v>
      </c>
      <c r="P565" s="216">
        <v>0</v>
      </c>
      <c r="Q565" s="216">
        <v>0</v>
      </c>
      <c r="R565" s="216">
        <v>0</v>
      </c>
    </row>
    <row r="566" spans="1:18" x14ac:dyDescent="0.25">
      <c r="A566" s="87" t="s">
        <v>22</v>
      </c>
      <c r="B566" s="87" t="s">
        <v>139</v>
      </c>
      <c r="C566" s="48" t="s">
        <v>139</v>
      </c>
      <c r="D566" s="34" t="s">
        <v>140</v>
      </c>
      <c r="E566" s="67">
        <v>337543.15</v>
      </c>
      <c r="F566" s="67">
        <v>162778</v>
      </c>
      <c r="G566" s="67">
        <v>250000</v>
      </c>
      <c r="H566" s="73">
        <v>0</v>
      </c>
      <c r="I566" s="73">
        <v>0</v>
      </c>
      <c r="J566" s="73">
        <v>0</v>
      </c>
      <c r="K566" s="73">
        <v>0</v>
      </c>
      <c r="L566" s="73">
        <v>0</v>
      </c>
      <c r="M566" s="73">
        <v>0</v>
      </c>
      <c r="N566" s="73">
        <v>250000</v>
      </c>
      <c r="O566" s="67">
        <v>250000</v>
      </c>
      <c r="P566" s="216">
        <v>100000</v>
      </c>
      <c r="Q566" s="216">
        <v>0</v>
      </c>
      <c r="R566" s="216">
        <v>100000</v>
      </c>
    </row>
    <row r="567" spans="1:18" x14ac:dyDescent="0.25">
      <c r="A567" s="87" t="s">
        <v>22</v>
      </c>
      <c r="B567" s="87" t="s">
        <v>377</v>
      </c>
      <c r="C567" s="48" t="s">
        <v>377</v>
      </c>
      <c r="D567" s="36" t="s">
        <v>378</v>
      </c>
      <c r="E567" s="66">
        <v>0</v>
      </c>
      <c r="F567" s="66">
        <v>32897794</v>
      </c>
      <c r="G567" s="66">
        <v>0</v>
      </c>
      <c r="H567" s="73">
        <v>0</v>
      </c>
      <c r="I567" s="73">
        <v>0</v>
      </c>
      <c r="J567" s="73">
        <v>0</v>
      </c>
      <c r="K567" s="73">
        <v>0</v>
      </c>
      <c r="L567" s="73">
        <v>0</v>
      </c>
      <c r="M567" s="73">
        <v>0</v>
      </c>
      <c r="N567" s="73">
        <v>0</v>
      </c>
      <c r="O567" s="66">
        <v>0</v>
      </c>
      <c r="P567" s="216">
        <v>0</v>
      </c>
      <c r="Q567" s="216">
        <v>0</v>
      </c>
      <c r="R567" s="216">
        <v>0</v>
      </c>
    </row>
    <row r="568" spans="1:18" x14ac:dyDescent="0.25">
      <c r="A568" s="87" t="s">
        <v>22</v>
      </c>
      <c r="B568" s="87" t="s">
        <v>592</v>
      </c>
      <c r="C568" s="49" t="s">
        <v>142</v>
      </c>
      <c r="D568" s="34" t="s">
        <v>305</v>
      </c>
      <c r="E568" s="67">
        <v>0</v>
      </c>
      <c r="F568" s="67">
        <v>18693996</v>
      </c>
      <c r="G568" s="67">
        <v>1000000</v>
      </c>
      <c r="H568" s="73">
        <v>0</v>
      </c>
      <c r="I568" s="73">
        <v>0</v>
      </c>
      <c r="J568" s="73">
        <v>-1000000</v>
      </c>
      <c r="K568" s="73">
        <v>0</v>
      </c>
      <c r="L568" s="73">
        <v>0</v>
      </c>
      <c r="M568" s="73">
        <v>7579000</v>
      </c>
      <c r="N568" s="73">
        <v>7579000</v>
      </c>
      <c r="O568" s="67">
        <v>1000000</v>
      </c>
      <c r="P568" s="216">
        <v>0</v>
      </c>
      <c r="Q568" s="216">
        <v>0</v>
      </c>
      <c r="R568" s="216">
        <v>0</v>
      </c>
    </row>
    <row r="569" spans="1:18" x14ac:dyDescent="0.25">
      <c r="A569" s="87" t="s">
        <v>22</v>
      </c>
      <c r="B569" s="87" t="s">
        <v>635</v>
      </c>
      <c r="C569" s="49" t="s">
        <v>142</v>
      </c>
      <c r="D569" s="34" t="s">
        <v>658</v>
      </c>
      <c r="E569" s="67">
        <v>0</v>
      </c>
      <c r="F569" s="67">
        <v>0</v>
      </c>
      <c r="G569" s="67">
        <v>0</v>
      </c>
      <c r="H569" s="73">
        <v>0</v>
      </c>
      <c r="I569" s="73">
        <v>0</v>
      </c>
      <c r="J569" s="73">
        <v>0</v>
      </c>
      <c r="K569" s="73">
        <v>0</v>
      </c>
      <c r="L569" s="73">
        <v>0</v>
      </c>
      <c r="M569" s="73">
        <v>0</v>
      </c>
      <c r="N569" s="73">
        <v>0</v>
      </c>
      <c r="O569" s="67">
        <v>0</v>
      </c>
      <c r="P569" s="216">
        <v>0</v>
      </c>
      <c r="Q569" s="216">
        <v>0</v>
      </c>
      <c r="R569" s="216">
        <v>0</v>
      </c>
    </row>
    <row r="570" spans="1:18" x14ac:dyDescent="0.25">
      <c r="A570" s="87" t="s">
        <v>22</v>
      </c>
      <c r="B570" s="87" t="s">
        <v>639</v>
      </c>
      <c r="C570" s="49" t="s">
        <v>142</v>
      </c>
      <c r="D570" s="34" t="s">
        <v>659</v>
      </c>
      <c r="E570" s="67">
        <v>0</v>
      </c>
      <c r="F570" s="67">
        <v>0</v>
      </c>
      <c r="G570" s="67">
        <v>0</v>
      </c>
      <c r="H570" s="73">
        <v>0</v>
      </c>
      <c r="I570" s="73">
        <v>0</v>
      </c>
      <c r="J570" s="73">
        <v>0</v>
      </c>
      <c r="K570" s="73">
        <v>0</v>
      </c>
      <c r="L570" s="73">
        <v>0</v>
      </c>
      <c r="M570" s="73">
        <v>0</v>
      </c>
      <c r="N570" s="73">
        <v>0</v>
      </c>
      <c r="O570" s="67">
        <v>0</v>
      </c>
      <c r="P570" s="216">
        <v>0</v>
      </c>
      <c r="Q570" s="216">
        <v>0</v>
      </c>
      <c r="R570" s="216">
        <v>0</v>
      </c>
    </row>
    <row r="571" spans="1:18" x14ac:dyDescent="0.25">
      <c r="A571" s="87" t="s">
        <v>22</v>
      </c>
      <c r="C571" s="49" t="s">
        <v>142</v>
      </c>
      <c r="D571" s="34" t="s">
        <v>660</v>
      </c>
      <c r="E571" s="67">
        <v>0</v>
      </c>
      <c r="F571" s="67">
        <v>0</v>
      </c>
      <c r="G571" s="67">
        <v>0</v>
      </c>
      <c r="H571" s="73">
        <v>0</v>
      </c>
      <c r="I571" s="73">
        <v>0</v>
      </c>
      <c r="J571" s="73">
        <v>0</v>
      </c>
      <c r="K571" s="73">
        <v>0</v>
      </c>
      <c r="L571" s="73">
        <v>0</v>
      </c>
      <c r="M571" s="73">
        <v>0</v>
      </c>
      <c r="N571" s="73">
        <v>0</v>
      </c>
      <c r="O571" s="67">
        <v>0</v>
      </c>
      <c r="P571" s="216">
        <v>0</v>
      </c>
      <c r="Q571" s="216">
        <v>0</v>
      </c>
      <c r="R571" s="216">
        <v>0</v>
      </c>
    </row>
    <row r="572" spans="1:18" x14ac:dyDescent="0.25">
      <c r="A572" s="87" t="s">
        <v>22</v>
      </c>
      <c r="B572" s="87" t="s">
        <v>661</v>
      </c>
      <c r="C572" s="49" t="s">
        <v>142</v>
      </c>
      <c r="D572" s="34" t="s">
        <v>662</v>
      </c>
      <c r="E572" s="67">
        <v>0</v>
      </c>
      <c r="F572" s="67">
        <v>0</v>
      </c>
      <c r="G572" s="67">
        <v>0</v>
      </c>
      <c r="H572" s="73">
        <v>0</v>
      </c>
      <c r="I572" s="73">
        <v>0</v>
      </c>
      <c r="J572" s="73">
        <v>0</v>
      </c>
      <c r="K572" s="73">
        <v>0</v>
      </c>
      <c r="L572" s="73">
        <v>0</v>
      </c>
      <c r="M572" s="73">
        <v>0</v>
      </c>
      <c r="N572" s="73">
        <v>0</v>
      </c>
      <c r="O572" s="67">
        <v>0</v>
      </c>
      <c r="P572" s="216">
        <v>0</v>
      </c>
      <c r="Q572" s="216">
        <v>0</v>
      </c>
      <c r="R572" s="216">
        <v>0</v>
      </c>
    </row>
    <row r="573" spans="1:18" x14ac:dyDescent="0.25">
      <c r="A573" s="87" t="s">
        <v>22</v>
      </c>
      <c r="B573" s="87" t="s">
        <v>647</v>
      </c>
      <c r="C573" s="49" t="s">
        <v>142</v>
      </c>
      <c r="D573" s="34" t="s">
        <v>663</v>
      </c>
      <c r="E573" s="67">
        <v>0</v>
      </c>
      <c r="F573" s="67">
        <v>0</v>
      </c>
      <c r="G573" s="67">
        <v>0</v>
      </c>
      <c r="H573" s="73">
        <v>0</v>
      </c>
      <c r="I573" s="73">
        <v>0</v>
      </c>
      <c r="J573" s="73">
        <v>0</v>
      </c>
      <c r="K573" s="73">
        <v>0</v>
      </c>
      <c r="L573" s="73">
        <v>0</v>
      </c>
      <c r="M573" s="73">
        <v>0</v>
      </c>
      <c r="N573" s="73">
        <v>0</v>
      </c>
      <c r="O573" s="67">
        <v>0</v>
      </c>
      <c r="P573" s="216">
        <v>0</v>
      </c>
      <c r="Q573" s="216">
        <v>0</v>
      </c>
      <c r="R573" s="216">
        <v>0</v>
      </c>
    </row>
    <row r="574" spans="1:18" x14ac:dyDescent="0.25">
      <c r="A574" s="87" t="s">
        <v>22</v>
      </c>
      <c r="B574" s="87" t="s">
        <v>664</v>
      </c>
      <c r="C574" s="49" t="s">
        <v>142</v>
      </c>
      <c r="D574" s="34" t="s">
        <v>665</v>
      </c>
      <c r="E574" s="67">
        <v>0</v>
      </c>
      <c r="F574" s="67">
        <v>0</v>
      </c>
      <c r="G574" s="67">
        <v>0</v>
      </c>
      <c r="H574" s="73">
        <v>0</v>
      </c>
      <c r="I574" s="73">
        <v>0</v>
      </c>
      <c r="J574" s="73">
        <v>0</v>
      </c>
      <c r="K574" s="73">
        <v>0</v>
      </c>
      <c r="L574" s="73">
        <v>0</v>
      </c>
      <c r="M574" s="73">
        <v>0</v>
      </c>
      <c r="N574" s="73">
        <v>0</v>
      </c>
      <c r="O574" s="67">
        <v>0</v>
      </c>
      <c r="P574" s="216">
        <v>0</v>
      </c>
      <c r="Q574" s="216">
        <v>0</v>
      </c>
      <c r="R574" s="216">
        <v>0</v>
      </c>
    </row>
    <row r="575" spans="1:18" x14ac:dyDescent="0.25">
      <c r="A575" s="87" t="s">
        <v>22</v>
      </c>
      <c r="B575" s="87" t="s">
        <v>666</v>
      </c>
      <c r="C575" s="49" t="s">
        <v>142</v>
      </c>
      <c r="D575" s="34" t="s">
        <v>667</v>
      </c>
      <c r="E575" s="67">
        <v>0</v>
      </c>
      <c r="F575" s="67">
        <v>0</v>
      </c>
      <c r="G575" s="67">
        <v>0</v>
      </c>
      <c r="H575" s="73">
        <v>0</v>
      </c>
      <c r="I575" s="73">
        <v>0</v>
      </c>
      <c r="J575" s="73">
        <v>0</v>
      </c>
      <c r="K575" s="73">
        <v>0</v>
      </c>
      <c r="L575" s="73">
        <v>0</v>
      </c>
      <c r="M575" s="73">
        <v>0</v>
      </c>
      <c r="N575" s="73">
        <v>0</v>
      </c>
      <c r="O575" s="67">
        <v>0</v>
      </c>
      <c r="P575" s="216">
        <v>0</v>
      </c>
      <c r="Q575" s="216">
        <v>0</v>
      </c>
      <c r="R575" s="216">
        <v>0</v>
      </c>
    </row>
    <row r="576" spans="1:18" x14ac:dyDescent="0.25">
      <c r="A576" s="87" t="s">
        <v>22</v>
      </c>
      <c r="B576" s="87" t="s">
        <v>146</v>
      </c>
      <c r="C576" s="49" t="s">
        <v>146</v>
      </c>
      <c r="D576" s="36" t="s">
        <v>307</v>
      </c>
      <c r="E576" s="67">
        <v>0</v>
      </c>
      <c r="F576" s="67">
        <v>0</v>
      </c>
      <c r="G576" s="67">
        <v>0</v>
      </c>
      <c r="H576" s="73">
        <v>0</v>
      </c>
      <c r="I576" s="73">
        <v>0</v>
      </c>
      <c r="J576" s="73">
        <v>0</v>
      </c>
      <c r="K576" s="73">
        <v>0</v>
      </c>
      <c r="L576" s="73">
        <v>0</v>
      </c>
      <c r="M576" s="73">
        <v>0</v>
      </c>
      <c r="N576" s="73">
        <v>0</v>
      </c>
      <c r="O576" s="67">
        <v>0</v>
      </c>
      <c r="P576" s="216">
        <v>0</v>
      </c>
      <c r="Q576" s="216">
        <v>0</v>
      </c>
      <c r="R576" s="216">
        <v>0</v>
      </c>
    </row>
    <row r="577" spans="1:18" ht="15.6" thickBot="1" x14ac:dyDescent="0.3">
      <c r="A577" s="87" t="s">
        <v>22</v>
      </c>
      <c r="B577" s="87" t="s">
        <v>148</v>
      </c>
      <c r="C577" s="49" t="s">
        <v>148</v>
      </c>
      <c r="D577" s="33" t="s">
        <v>308</v>
      </c>
      <c r="E577" s="67">
        <v>0</v>
      </c>
      <c r="F577" s="67">
        <v>0</v>
      </c>
      <c r="G577" s="67">
        <v>20000000</v>
      </c>
      <c r="H577" s="73">
        <v>0</v>
      </c>
      <c r="I577" s="73">
        <v>0</v>
      </c>
      <c r="J577" s="73">
        <v>0</v>
      </c>
      <c r="K577" s="73">
        <v>0</v>
      </c>
      <c r="L577" s="73">
        <v>0</v>
      </c>
      <c r="M577" s="73">
        <v>0</v>
      </c>
      <c r="N577" s="73">
        <v>20000000</v>
      </c>
      <c r="O577" s="67">
        <v>20000000</v>
      </c>
      <c r="P577" s="216">
        <v>28308050</v>
      </c>
      <c r="Q577" s="216">
        <v>0</v>
      </c>
      <c r="R577" s="216">
        <v>28308050</v>
      </c>
    </row>
    <row r="578" spans="1:18" ht="16.8" thickTop="1" thickBot="1" x14ac:dyDescent="0.35">
      <c r="A578" s="87" t="s">
        <v>22</v>
      </c>
      <c r="C578" s="28"/>
      <c r="D578" s="8" t="s">
        <v>150</v>
      </c>
      <c r="E578" s="83">
        <v>337543.15</v>
      </c>
      <c r="F578" s="83">
        <v>51754568</v>
      </c>
      <c r="G578" s="83">
        <v>21250000</v>
      </c>
      <c r="H578" s="83">
        <v>0</v>
      </c>
      <c r="I578" s="83">
        <v>0</v>
      </c>
      <c r="J578" s="83">
        <v>-1000000</v>
      </c>
      <c r="K578" s="83">
        <v>0</v>
      </c>
      <c r="L578" s="83">
        <v>0</v>
      </c>
      <c r="M578" s="83">
        <v>7579000</v>
      </c>
      <c r="N578" s="83">
        <v>27829000</v>
      </c>
      <c r="O578" s="83">
        <v>21250000</v>
      </c>
      <c r="P578" s="221">
        <v>28408050</v>
      </c>
      <c r="Q578" s="240">
        <v>0</v>
      </c>
      <c r="R578" s="240">
        <v>28408050</v>
      </c>
    </row>
    <row r="579" spans="1:18" ht="15.6" thickTop="1" x14ac:dyDescent="0.25">
      <c r="C579" s="28"/>
      <c r="D579" s="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205"/>
      <c r="Q579" s="250"/>
      <c r="R579" s="250"/>
    </row>
    <row r="580" spans="1:18" x14ac:dyDescent="0.25">
      <c r="C580" s="28"/>
      <c r="D580" s="4" t="s">
        <v>152</v>
      </c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205"/>
      <c r="Q580" s="250"/>
      <c r="R580" s="250"/>
    </row>
    <row r="581" spans="1:18" x14ac:dyDescent="0.25">
      <c r="A581" s="87" t="s">
        <v>22</v>
      </c>
      <c r="B581" s="87" t="s">
        <v>668</v>
      </c>
      <c r="C581" s="48" t="s">
        <v>668</v>
      </c>
      <c r="D581" s="33" t="s">
        <v>669</v>
      </c>
      <c r="E581" s="71">
        <v>0</v>
      </c>
      <c r="F581" s="71">
        <v>0</v>
      </c>
      <c r="G581" s="72">
        <v>0</v>
      </c>
      <c r="H581" s="72">
        <v>0</v>
      </c>
      <c r="I581" s="72">
        <v>0</v>
      </c>
      <c r="J581" s="72">
        <v>0</v>
      </c>
      <c r="K581" s="72">
        <v>0</v>
      </c>
      <c r="L581" s="72">
        <v>0</v>
      </c>
      <c r="M581" s="73">
        <v>0</v>
      </c>
      <c r="N581" s="72">
        <v>0</v>
      </c>
      <c r="O581" s="72">
        <v>0</v>
      </c>
      <c r="P581" s="216">
        <v>0</v>
      </c>
      <c r="Q581" s="216">
        <v>0</v>
      </c>
      <c r="R581" s="216">
        <v>0</v>
      </c>
    </row>
    <row r="582" spans="1:18" x14ac:dyDescent="0.25">
      <c r="A582" s="87" t="s">
        <v>22</v>
      </c>
      <c r="B582" s="87" t="s">
        <v>670</v>
      </c>
      <c r="C582" s="48" t="s">
        <v>670</v>
      </c>
      <c r="D582" s="33" t="s">
        <v>671</v>
      </c>
      <c r="E582" s="67">
        <v>0</v>
      </c>
      <c r="F582" s="67">
        <v>0</v>
      </c>
      <c r="G582" s="73">
        <v>0</v>
      </c>
      <c r="H582" s="73">
        <v>0</v>
      </c>
      <c r="I582" s="73">
        <v>0</v>
      </c>
      <c r="J582" s="73">
        <v>0</v>
      </c>
      <c r="K582" s="73">
        <v>0</v>
      </c>
      <c r="L582" s="73">
        <v>0</v>
      </c>
      <c r="M582" s="73">
        <v>0</v>
      </c>
      <c r="N582" s="73">
        <v>0</v>
      </c>
      <c r="O582" s="73">
        <v>0</v>
      </c>
      <c r="P582" s="216">
        <v>0</v>
      </c>
      <c r="Q582" s="216">
        <v>0</v>
      </c>
      <c r="R582" s="216">
        <v>0</v>
      </c>
    </row>
    <row r="583" spans="1:18" x14ac:dyDescent="0.25">
      <c r="A583" s="87" t="s">
        <v>22</v>
      </c>
      <c r="B583" s="87" t="s">
        <v>672</v>
      </c>
      <c r="C583" s="48" t="s">
        <v>672</v>
      </c>
      <c r="D583" s="33" t="s">
        <v>673</v>
      </c>
      <c r="E583" s="67">
        <v>0</v>
      </c>
      <c r="F583" s="67">
        <v>0</v>
      </c>
      <c r="G583" s="73">
        <v>0</v>
      </c>
      <c r="H583" s="73">
        <v>0</v>
      </c>
      <c r="I583" s="73">
        <v>0</v>
      </c>
      <c r="J583" s="73">
        <v>0</v>
      </c>
      <c r="K583" s="73">
        <v>0</v>
      </c>
      <c r="L583" s="73">
        <v>0</v>
      </c>
      <c r="M583" s="73">
        <v>0</v>
      </c>
      <c r="N583" s="73">
        <v>0</v>
      </c>
      <c r="O583" s="73">
        <v>0</v>
      </c>
      <c r="P583" s="216">
        <v>0</v>
      </c>
      <c r="Q583" s="216">
        <v>0</v>
      </c>
      <c r="R583" s="216">
        <v>0</v>
      </c>
    </row>
    <row r="584" spans="1:18" x14ac:dyDescent="0.25">
      <c r="A584" s="87" t="s">
        <v>22</v>
      </c>
      <c r="B584" s="87" t="s">
        <v>672</v>
      </c>
      <c r="C584" s="48" t="s">
        <v>672</v>
      </c>
      <c r="D584" s="33" t="s">
        <v>674</v>
      </c>
      <c r="E584" s="67">
        <v>0</v>
      </c>
      <c r="F584" s="67">
        <v>0</v>
      </c>
      <c r="G584" s="73">
        <v>0</v>
      </c>
      <c r="H584" s="73">
        <v>0</v>
      </c>
      <c r="I584" s="73">
        <v>0</v>
      </c>
      <c r="J584" s="73">
        <v>0</v>
      </c>
      <c r="K584" s="73">
        <v>0</v>
      </c>
      <c r="L584" s="73">
        <v>0</v>
      </c>
      <c r="M584" s="73">
        <v>0</v>
      </c>
      <c r="N584" s="73">
        <v>0</v>
      </c>
      <c r="O584" s="73">
        <v>0</v>
      </c>
      <c r="P584" s="216">
        <v>0</v>
      </c>
      <c r="Q584" s="216">
        <v>0</v>
      </c>
      <c r="R584" s="216">
        <v>0</v>
      </c>
    </row>
    <row r="585" spans="1:18" x14ac:dyDescent="0.25">
      <c r="A585" s="87" t="s">
        <v>22</v>
      </c>
      <c r="B585" s="87" t="s">
        <v>675</v>
      </c>
      <c r="C585" s="48" t="s">
        <v>675</v>
      </c>
      <c r="D585" s="33" t="s">
        <v>676</v>
      </c>
      <c r="E585" s="67">
        <v>0</v>
      </c>
      <c r="F585" s="67">
        <v>0</v>
      </c>
      <c r="G585" s="73">
        <v>0</v>
      </c>
      <c r="H585" s="73">
        <v>0</v>
      </c>
      <c r="I585" s="73">
        <v>0</v>
      </c>
      <c r="J585" s="73">
        <v>0</v>
      </c>
      <c r="K585" s="73">
        <v>0</v>
      </c>
      <c r="L585" s="73">
        <v>0</v>
      </c>
      <c r="M585" s="73">
        <v>0</v>
      </c>
      <c r="N585" s="73">
        <v>0</v>
      </c>
      <c r="O585" s="73">
        <v>0</v>
      </c>
      <c r="P585" s="216">
        <v>0</v>
      </c>
      <c r="Q585" s="216">
        <v>0</v>
      </c>
      <c r="R585" s="216">
        <v>0</v>
      </c>
    </row>
    <row r="586" spans="1:18" x14ac:dyDescent="0.25">
      <c r="A586" s="87" t="s">
        <v>22</v>
      </c>
      <c r="B586" s="87" t="s">
        <v>677</v>
      </c>
      <c r="C586" s="48" t="s">
        <v>677</v>
      </c>
      <c r="D586" s="34" t="s">
        <v>678</v>
      </c>
      <c r="E586" s="67">
        <v>50186.3</v>
      </c>
      <c r="F586" s="67">
        <v>0</v>
      </c>
      <c r="G586" s="73">
        <v>0</v>
      </c>
      <c r="H586" s="73">
        <v>0</v>
      </c>
      <c r="I586" s="73">
        <v>0</v>
      </c>
      <c r="J586" s="73">
        <v>0</v>
      </c>
      <c r="K586" s="73">
        <v>0</v>
      </c>
      <c r="L586" s="73">
        <v>0</v>
      </c>
      <c r="M586" s="73">
        <v>0</v>
      </c>
      <c r="N586" s="73">
        <v>0</v>
      </c>
      <c r="O586" s="73">
        <v>0</v>
      </c>
      <c r="P586" s="216">
        <v>0</v>
      </c>
      <c r="Q586" s="216">
        <v>0</v>
      </c>
      <c r="R586" s="216">
        <v>0</v>
      </c>
    </row>
    <row r="587" spans="1:18" x14ac:dyDescent="0.25">
      <c r="A587" s="87" t="s">
        <v>22</v>
      </c>
      <c r="B587" s="87" t="s">
        <v>679</v>
      </c>
      <c r="C587" s="48" t="s">
        <v>679</v>
      </c>
      <c r="D587" s="34" t="s">
        <v>680</v>
      </c>
      <c r="E587" s="67">
        <v>0</v>
      </c>
      <c r="F587" s="67">
        <v>32901864</v>
      </c>
      <c r="G587" s="73">
        <v>0</v>
      </c>
      <c r="H587" s="73">
        <v>0</v>
      </c>
      <c r="I587" s="73">
        <v>0</v>
      </c>
      <c r="J587" s="73">
        <v>0</v>
      </c>
      <c r="K587" s="73">
        <v>0</v>
      </c>
      <c r="L587" s="73">
        <v>0</v>
      </c>
      <c r="M587" s="73">
        <v>0</v>
      </c>
      <c r="N587" s="73">
        <v>0</v>
      </c>
      <c r="O587" s="73">
        <v>0</v>
      </c>
      <c r="P587" s="216">
        <v>0</v>
      </c>
      <c r="Q587" s="216">
        <v>750500</v>
      </c>
      <c r="R587" s="216">
        <v>750500</v>
      </c>
    </row>
    <row r="588" spans="1:18" x14ac:dyDescent="0.25">
      <c r="A588" s="87" t="s">
        <v>22</v>
      </c>
      <c r="B588" s="87" t="s">
        <v>681</v>
      </c>
      <c r="C588" s="48" t="s">
        <v>681</v>
      </c>
      <c r="D588" s="34" t="s">
        <v>682</v>
      </c>
      <c r="E588" s="67">
        <v>0</v>
      </c>
      <c r="F588" s="67">
        <v>0</v>
      </c>
      <c r="G588" s="73">
        <v>0</v>
      </c>
      <c r="H588" s="73">
        <v>0</v>
      </c>
      <c r="I588" s="73">
        <v>0</v>
      </c>
      <c r="J588" s="73">
        <v>0</v>
      </c>
      <c r="K588" s="73">
        <v>0</v>
      </c>
      <c r="L588" s="73">
        <v>0</v>
      </c>
      <c r="M588" s="73">
        <v>0</v>
      </c>
      <c r="N588" s="73">
        <v>0</v>
      </c>
      <c r="O588" s="73">
        <v>0</v>
      </c>
      <c r="P588" s="216">
        <v>0</v>
      </c>
      <c r="Q588" s="216">
        <v>0</v>
      </c>
      <c r="R588" s="216">
        <v>0</v>
      </c>
    </row>
    <row r="589" spans="1:18" x14ac:dyDescent="0.25">
      <c r="A589" s="87" t="s">
        <v>22</v>
      </c>
      <c r="B589" s="87" t="s">
        <v>683</v>
      </c>
      <c r="C589" s="48" t="s">
        <v>683</v>
      </c>
      <c r="D589" s="34" t="s">
        <v>568</v>
      </c>
      <c r="E589" s="67">
        <v>0</v>
      </c>
      <c r="F589" s="67">
        <v>0</v>
      </c>
      <c r="G589" s="73">
        <v>0</v>
      </c>
      <c r="H589" s="73">
        <v>0</v>
      </c>
      <c r="I589" s="73">
        <v>0</v>
      </c>
      <c r="J589" s="73">
        <v>0</v>
      </c>
      <c r="K589" s="73">
        <v>0</v>
      </c>
      <c r="L589" s="73">
        <v>0</v>
      </c>
      <c r="M589" s="73">
        <v>0</v>
      </c>
      <c r="N589" s="73">
        <v>0</v>
      </c>
      <c r="O589" s="73">
        <v>0</v>
      </c>
      <c r="P589" s="216">
        <v>0</v>
      </c>
      <c r="Q589" s="216">
        <v>0</v>
      </c>
      <c r="R589" s="216">
        <v>0</v>
      </c>
    </row>
    <row r="590" spans="1:18" x14ac:dyDescent="0.25">
      <c r="A590" s="88" t="s">
        <v>22</v>
      </c>
      <c r="B590" s="88" t="s">
        <v>684</v>
      </c>
      <c r="C590" s="163" t="s">
        <v>685</v>
      </c>
      <c r="D590" s="33" t="s">
        <v>500</v>
      </c>
      <c r="E590" s="65">
        <v>0</v>
      </c>
      <c r="F590" s="65">
        <v>0</v>
      </c>
      <c r="G590" s="65">
        <v>0</v>
      </c>
      <c r="H590" s="62">
        <v>0</v>
      </c>
      <c r="I590" s="62">
        <v>0</v>
      </c>
      <c r="J590" s="62">
        <v>0</v>
      </c>
      <c r="K590" s="62">
        <v>0</v>
      </c>
      <c r="L590" s="62">
        <v>0</v>
      </c>
      <c r="M590" s="62">
        <v>0</v>
      </c>
      <c r="N590" s="62">
        <v>0</v>
      </c>
      <c r="O590" s="65">
        <v>0</v>
      </c>
      <c r="P590" s="216">
        <v>408050</v>
      </c>
      <c r="Q590" s="216">
        <v>0</v>
      </c>
      <c r="R590" s="216">
        <v>408050</v>
      </c>
    </row>
    <row r="591" spans="1:18" x14ac:dyDescent="0.25">
      <c r="A591" s="88" t="s">
        <v>22</v>
      </c>
      <c r="B591" s="88" t="s">
        <v>686</v>
      </c>
      <c r="C591" s="132" t="s">
        <v>686</v>
      </c>
      <c r="D591" s="12" t="s">
        <v>687</v>
      </c>
      <c r="E591" s="67">
        <v>0</v>
      </c>
      <c r="F591" s="67">
        <v>0</v>
      </c>
      <c r="G591" s="67">
        <v>0</v>
      </c>
      <c r="H591" s="73">
        <v>0</v>
      </c>
      <c r="I591" s="73">
        <v>0</v>
      </c>
      <c r="J591" s="73">
        <v>0</v>
      </c>
      <c r="K591" s="73">
        <v>0</v>
      </c>
      <c r="L591" s="73">
        <v>0</v>
      </c>
      <c r="M591" s="73">
        <v>0</v>
      </c>
      <c r="N591" s="73">
        <v>0</v>
      </c>
      <c r="O591" s="67">
        <v>0</v>
      </c>
      <c r="P591" s="216">
        <v>0</v>
      </c>
      <c r="Q591" s="216">
        <v>0</v>
      </c>
      <c r="R591" s="216">
        <v>0</v>
      </c>
    </row>
    <row r="592" spans="1:18" x14ac:dyDescent="0.25">
      <c r="A592" s="88" t="s">
        <v>22</v>
      </c>
      <c r="B592" s="88" t="s">
        <v>688</v>
      </c>
      <c r="C592" s="132" t="s">
        <v>688</v>
      </c>
      <c r="D592" s="36" t="s">
        <v>632</v>
      </c>
      <c r="E592" s="67">
        <v>0</v>
      </c>
      <c r="F592" s="67">
        <v>0</v>
      </c>
      <c r="G592" s="73">
        <v>0</v>
      </c>
      <c r="H592" s="73">
        <v>0</v>
      </c>
      <c r="I592" s="73">
        <v>0</v>
      </c>
      <c r="J592" s="73">
        <v>0</v>
      </c>
      <c r="K592" s="73">
        <v>0</v>
      </c>
      <c r="L592" s="73">
        <v>0</v>
      </c>
      <c r="M592" s="73">
        <v>0</v>
      </c>
      <c r="N592" s="73">
        <v>0</v>
      </c>
      <c r="O592" s="73">
        <v>0</v>
      </c>
      <c r="P592" s="216">
        <v>0</v>
      </c>
      <c r="Q592" s="216">
        <v>0</v>
      </c>
      <c r="R592" s="216">
        <v>0</v>
      </c>
    </row>
    <row r="593" spans="1:18" ht="15.6" thickBot="1" x14ac:dyDescent="0.3">
      <c r="A593" s="88" t="s">
        <v>22</v>
      </c>
      <c r="B593" s="88" t="s">
        <v>689</v>
      </c>
      <c r="C593" s="132" t="s">
        <v>689</v>
      </c>
      <c r="D593" s="34" t="s">
        <v>295</v>
      </c>
      <c r="E593" s="67">
        <v>287356.85000000003</v>
      </c>
      <c r="F593" s="67">
        <v>18852704</v>
      </c>
      <c r="G593" s="73">
        <v>21250000</v>
      </c>
      <c r="H593" s="73">
        <v>0</v>
      </c>
      <c r="I593" s="73">
        <v>0</v>
      </c>
      <c r="J593" s="73">
        <v>-1000000</v>
      </c>
      <c r="K593" s="73">
        <v>0</v>
      </c>
      <c r="L593" s="73">
        <v>0</v>
      </c>
      <c r="M593" s="73">
        <v>7579000</v>
      </c>
      <c r="N593" s="73">
        <v>27829000</v>
      </c>
      <c r="O593" s="73">
        <v>21250000</v>
      </c>
      <c r="P593" s="216">
        <v>28000000</v>
      </c>
      <c r="Q593" s="216">
        <v>0</v>
      </c>
      <c r="R593" s="216">
        <v>28000000</v>
      </c>
    </row>
    <row r="594" spans="1:18" ht="16.8" thickTop="1" thickBot="1" x14ac:dyDescent="0.35">
      <c r="A594" s="87" t="s">
        <v>22</v>
      </c>
      <c r="C594" s="28"/>
      <c r="D594" s="8" t="s">
        <v>296</v>
      </c>
      <c r="E594" s="63">
        <v>337543.15</v>
      </c>
      <c r="F594" s="63">
        <v>51754568</v>
      </c>
      <c r="G594" s="63">
        <v>21250000</v>
      </c>
      <c r="H594" s="63">
        <v>0</v>
      </c>
      <c r="I594" s="63">
        <v>0</v>
      </c>
      <c r="J594" s="63">
        <v>-1000000</v>
      </c>
      <c r="K594" s="63">
        <v>0</v>
      </c>
      <c r="L594" s="63">
        <v>0</v>
      </c>
      <c r="M594" s="63">
        <v>7579000</v>
      </c>
      <c r="N594" s="63">
        <v>27829000</v>
      </c>
      <c r="O594" s="63">
        <v>21250000</v>
      </c>
      <c r="P594" s="204">
        <v>28408050</v>
      </c>
      <c r="Q594" s="204">
        <v>750500</v>
      </c>
      <c r="R594" s="204">
        <v>29158550</v>
      </c>
    </row>
    <row r="595" spans="1:18" ht="16.2" thickTop="1" thickBot="1" x14ac:dyDescent="0.3">
      <c r="C595" s="28"/>
      <c r="D595" s="4"/>
      <c r="Q595" s="219"/>
      <c r="R595" s="219"/>
    </row>
    <row r="596" spans="1:18" ht="19.8" thickTop="1" thickBot="1" x14ac:dyDescent="0.5">
      <c r="C596" s="28"/>
      <c r="D596" s="15" t="s">
        <v>690</v>
      </c>
      <c r="Q596" s="219"/>
      <c r="R596" s="219"/>
    </row>
    <row r="597" spans="1:18" ht="15.6" thickTop="1" x14ac:dyDescent="0.25">
      <c r="C597" s="28"/>
      <c r="D597" s="4" t="s">
        <v>691</v>
      </c>
      <c r="Q597" s="219"/>
      <c r="R597" s="219"/>
    </row>
    <row r="598" spans="1:18" x14ac:dyDescent="0.25">
      <c r="A598" s="87" t="s">
        <v>23</v>
      </c>
      <c r="B598" s="87" t="s">
        <v>301</v>
      </c>
      <c r="C598" s="48" t="s">
        <v>301</v>
      </c>
      <c r="D598" s="33" t="s">
        <v>374</v>
      </c>
      <c r="E598" s="71">
        <v>0</v>
      </c>
      <c r="F598" s="71">
        <v>0</v>
      </c>
      <c r="G598" s="71">
        <v>0</v>
      </c>
      <c r="H598" s="72">
        <v>0</v>
      </c>
      <c r="I598" s="72">
        <v>0</v>
      </c>
      <c r="J598" s="72">
        <v>0</v>
      </c>
      <c r="K598" s="72">
        <v>0</v>
      </c>
      <c r="L598" s="72">
        <v>0</v>
      </c>
      <c r="M598" s="72">
        <v>0</v>
      </c>
      <c r="N598" s="72">
        <v>0</v>
      </c>
      <c r="O598" s="71">
        <v>0</v>
      </c>
      <c r="P598" s="216">
        <v>0</v>
      </c>
      <c r="Q598" s="216">
        <v>0</v>
      </c>
      <c r="R598" s="216">
        <v>0</v>
      </c>
    </row>
    <row r="599" spans="1:18" x14ac:dyDescent="0.25">
      <c r="A599" s="87" t="s">
        <v>23</v>
      </c>
      <c r="B599" s="87" t="s">
        <v>303</v>
      </c>
      <c r="C599" s="48" t="s">
        <v>303</v>
      </c>
      <c r="D599" s="34" t="s">
        <v>304</v>
      </c>
      <c r="E599" s="67">
        <v>98755.38</v>
      </c>
      <c r="F599" s="67">
        <v>62341.48</v>
      </c>
      <c r="G599" s="67">
        <v>98755</v>
      </c>
      <c r="H599" s="73">
        <v>0</v>
      </c>
      <c r="I599" s="73">
        <v>0</v>
      </c>
      <c r="J599" s="73">
        <v>0</v>
      </c>
      <c r="K599" s="73">
        <v>0</v>
      </c>
      <c r="L599" s="73">
        <v>0</v>
      </c>
      <c r="M599" s="73">
        <v>0</v>
      </c>
      <c r="N599" s="73">
        <v>98755</v>
      </c>
      <c r="O599" s="67">
        <v>98755</v>
      </c>
      <c r="P599" s="216">
        <v>63000</v>
      </c>
      <c r="Q599" s="216">
        <v>0</v>
      </c>
      <c r="R599" s="216">
        <v>63000</v>
      </c>
    </row>
    <row r="600" spans="1:18" x14ac:dyDescent="0.25">
      <c r="A600" s="87" t="s">
        <v>23</v>
      </c>
      <c r="B600" s="87" t="s">
        <v>139</v>
      </c>
      <c r="C600" s="48" t="s">
        <v>139</v>
      </c>
      <c r="D600" s="34" t="s">
        <v>140</v>
      </c>
      <c r="E600" s="67">
        <v>243720.6</v>
      </c>
      <c r="F600" s="67">
        <v>222276.01</v>
      </c>
      <c r="G600" s="67">
        <v>242467</v>
      </c>
      <c r="H600" s="73">
        <v>0</v>
      </c>
      <c r="I600" s="73">
        <v>0</v>
      </c>
      <c r="J600" s="73">
        <v>0</v>
      </c>
      <c r="K600" s="73">
        <v>0</v>
      </c>
      <c r="L600" s="73">
        <v>0</v>
      </c>
      <c r="M600" s="73">
        <v>0</v>
      </c>
      <c r="N600" s="73">
        <v>242467</v>
      </c>
      <c r="O600" s="67">
        <v>242467</v>
      </c>
      <c r="P600" s="216">
        <v>279350</v>
      </c>
      <c r="Q600" s="216">
        <v>0</v>
      </c>
      <c r="R600" s="216">
        <v>279350</v>
      </c>
    </row>
    <row r="601" spans="1:18" ht="15.6" thickBot="1" x14ac:dyDescent="0.3">
      <c r="A601" s="87" t="s">
        <v>23</v>
      </c>
      <c r="B601" s="87" t="s">
        <v>692</v>
      </c>
      <c r="C601" s="48" t="s">
        <v>692</v>
      </c>
      <c r="D601" s="34" t="s">
        <v>693</v>
      </c>
      <c r="E601" s="67">
        <v>5248976.8899999997</v>
      </c>
      <c r="F601" s="67">
        <v>6683652.8399999999</v>
      </c>
      <c r="G601" s="67">
        <v>9127518</v>
      </c>
      <c r="H601" s="73">
        <v>0</v>
      </c>
      <c r="I601" s="73">
        <v>0</v>
      </c>
      <c r="J601" s="73">
        <v>0</v>
      </c>
      <c r="K601" s="73">
        <v>0</v>
      </c>
      <c r="L601" s="73">
        <v>0</v>
      </c>
      <c r="M601" s="73">
        <v>0</v>
      </c>
      <c r="N601" s="73">
        <v>9127518</v>
      </c>
      <c r="O601" s="67">
        <v>9127518</v>
      </c>
      <c r="P601" s="216">
        <v>9305090</v>
      </c>
      <c r="Q601" s="216">
        <v>120</v>
      </c>
      <c r="R601" s="216">
        <v>9305210</v>
      </c>
    </row>
    <row r="602" spans="1:18" ht="16.8" thickTop="1" thickBot="1" x14ac:dyDescent="0.35">
      <c r="A602" s="87" t="s">
        <v>23</v>
      </c>
      <c r="C602" s="28"/>
      <c r="D602" s="8" t="s">
        <v>694</v>
      </c>
      <c r="E602" s="63">
        <v>5591452.8699999992</v>
      </c>
      <c r="F602" s="63">
        <v>6968270.3300000001</v>
      </c>
      <c r="G602" s="63">
        <v>9468740</v>
      </c>
      <c r="H602" s="63">
        <v>0</v>
      </c>
      <c r="I602" s="63">
        <v>0</v>
      </c>
      <c r="J602" s="63">
        <v>0</v>
      </c>
      <c r="K602" s="63">
        <v>0</v>
      </c>
      <c r="L602" s="63">
        <v>0</v>
      </c>
      <c r="M602" s="63">
        <v>0</v>
      </c>
      <c r="N602" s="63">
        <v>9468740</v>
      </c>
      <c r="O602" s="63">
        <v>9468740</v>
      </c>
      <c r="P602" s="204">
        <v>9647440</v>
      </c>
      <c r="Q602" s="204">
        <v>120</v>
      </c>
      <c r="R602" s="204">
        <v>9647560</v>
      </c>
    </row>
    <row r="603" spans="1:18" ht="15.6" thickTop="1" x14ac:dyDescent="0.25">
      <c r="C603" s="28"/>
      <c r="D603" s="4"/>
      <c r="Q603" s="219"/>
      <c r="R603" s="219"/>
    </row>
    <row r="604" spans="1:18" x14ac:dyDescent="0.25">
      <c r="C604" s="28"/>
      <c r="D604" s="4" t="s">
        <v>695</v>
      </c>
      <c r="Q604" s="219"/>
      <c r="R604" s="219"/>
    </row>
    <row r="605" spans="1:18" x14ac:dyDescent="0.25">
      <c r="A605" s="87" t="s">
        <v>23</v>
      </c>
      <c r="B605" s="87" t="s">
        <v>696</v>
      </c>
      <c r="C605" s="48" t="s">
        <v>696</v>
      </c>
      <c r="D605" s="6" t="s">
        <v>697</v>
      </c>
      <c r="E605" s="71">
        <v>919084.55</v>
      </c>
      <c r="F605" s="71">
        <v>935777.21</v>
      </c>
      <c r="G605" s="71">
        <v>978805</v>
      </c>
      <c r="H605" s="72">
        <v>0</v>
      </c>
      <c r="I605" s="72">
        <v>0</v>
      </c>
      <c r="J605" s="72">
        <v>0</v>
      </c>
      <c r="K605" s="72">
        <v>0</v>
      </c>
      <c r="L605" s="72">
        <v>0</v>
      </c>
      <c r="M605" s="72">
        <v>0</v>
      </c>
      <c r="N605" s="72">
        <v>978805</v>
      </c>
      <c r="O605" s="71">
        <v>978805</v>
      </c>
      <c r="P605" s="216">
        <v>1077860</v>
      </c>
      <c r="Q605" s="216">
        <v>-36910</v>
      </c>
      <c r="R605" s="216">
        <v>1040950</v>
      </c>
    </row>
    <row r="606" spans="1:18" x14ac:dyDescent="0.25">
      <c r="A606" s="87" t="s">
        <v>23</v>
      </c>
      <c r="B606" s="87" t="s">
        <v>698</v>
      </c>
      <c r="C606" s="49" t="s">
        <v>698</v>
      </c>
      <c r="D606" s="6" t="s">
        <v>699</v>
      </c>
      <c r="E606" s="67">
        <v>1877261.6800000002</v>
      </c>
      <c r="F606" s="67">
        <v>1428006</v>
      </c>
      <c r="G606" s="67">
        <v>1621734</v>
      </c>
      <c r="H606" s="73">
        <v>0</v>
      </c>
      <c r="I606" s="73">
        <v>0</v>
      </c>
      <c r="J606" s="73">
        <v>0</v>
      </c>
      <c r="K606" s="73">
        <v>0</v>
      </c>
      <c r="L606" s="73">
        <v>0</v>
      </c>
      <c r="M606" s="73">
        <v>0</v>
      </c>
      <c r="N606" s="73">
        <v>1621734</v>
      </c>
      <c r="O606" s="67">
        <v>1621734</v>
      </c>
      <c r="P606" s="216">
        <v>1758960</v>
      </c>
      <c r="Q606" s="216">
        <v>308010</v>
      </c>
      <c r="R606" s="216">
        <v>2066970</v>
      </c>
    </row>
    <row r="607" spans="1:18" x14ac:dyDescent="0.25">
      <c r="A607" s="87" t="s">
        <v>23</v>
      </c>
      <c r="B607" s="87" t="s">
        <v>700</v>
      </c>
      <c r="C607" s="49" t="s">
        <v>698</v>
      </c>
      <c r="D607" s="6" t="s">
        <v>500</v>
      </c>
      <c r="E607" s="67">
        <v>150633.44</v>
      </c>
      <c r="F607" s="67">
        <v>104567.35</v>
      </c>
      <c r="G607" s="67">
        <v>243721</v>
      </c>
      <c r="H607" s="73">
        <v>0</v>
      </c>
      <c r="I607" s="73">
        <v>0</v>
      </c>
      <c r="J607" s="73">
        <v>0</v>
      </c>
      <c r="K607" s="73">
        <v>0</v>
      </c>
      <c r="L607" s="73">
        <v>0</v>
      </c>
      <c r="M607" s="73">
        <v>236582</v>
      </c>
      <c r="N607" s="73">
        <v>480303</v>
      </c>
      <c r="O607" s="67">
        <v>243721</v>
      </c>
      <c r="P607" s="216">
        <v>438280</v>
      </c>
      <c r="Q607" s="216">
        <v>0</v>
      </c>
      <c r="R607" s="216">
        <v>438280</v>
      </c>
    </row>
    <row r="608" spans="1:18" x14ac:dyDescent="0.25">
      <c r="A608" s="87" t="s">
        <v>23</v>
      </c>
      <c r="B608" s="87" t="s">
        <v>701</v>
      </c>
      <c r="C608" s="48" t="s">
        <v>701</v>
      </c>
      <c r="D608" s="12" t="s">
        <v>687</v>
      </c>
      <c r="E608" s="67">
        <v>0</v>
      </c>
      <c r="F608" s="67">
        <v>456996.23</v>
      </c>
      <c r="G608" s="67">
        <v>2620095</v>
      </c>
      <c r="H608" s="73">
        <v>0</v>
      </c>
      <c r="I608" s="73">
        <v>0</v>
      </c>
      <c r="J608" s="73">
        <v>0</v>
      </c>
      <c r="K608" s="73">
        <v>0</v>
      </c>
      <c r="L608" s="73">
        <v>0</v>
      </c>
      <c r="M608" s="73">
        <v>0</v>
      </c>
      <c r="N608" s="73">
        <v>2620095</v>
      </c>
      <c r="O608" s="67">
        <v>2620095</v>
      </c>
      <c r="P608" s="216">
        <v>4902080</v>
      </c>
      <c r="Q608" s="216">
        <v>0</v>
      </c>
      <c r="R608" s="216">
        <v>4902080</v>
      </c>
    </row>
    <row r="609" spans="1:18" x14ac:dyDescent="0.25">
      <c r="A609" s="87" t="s">
        <v>23</v>
      </c>
      <c r="B609" s="87" t="s">
        <v>702</v>
      </c>
      <c r="C609" s="48" t="s">
        <v>702</v>
      </c>
      <c r="D609" s="12" t="s">
        <v>295</v>
      </c>
      <c r="E609" s="67">
        <v>0</v>
      </c>
      <c r="F609" s="67">
        <v>0</v>
      </c>
      <c r="G609" s="67">
        <v>3683315</v>
      </c>
      <c r="H609" s="73">
        <v>0</v>
      </c>
      <c r="I609" s="73">
        <v>0</v>
      </c>
      <c r="J609" s="73">
        <v>0</v>
      </c>
      <c r="K609" s="73">
        <v>0</v>
      </c>
      <c r="L609" s="73">
        <v>0</v>
      </c>
      <c r="M609" s="73">
        <v>-236582</v>
      </c>
      <c r="N609" s="73">
        <v>3446733</v>
      </c>
      <c r="O609" s="67">
        <v>3683315</v>
      </c>
      <c r="P609" s="216">
        <v>3280070</v>
      </c>
      <c r="Q609" s="216">
        <v>0</v>
      </c>
      <c r="R609" s="216">
        <v>3280070</v>
      </c>
    </row>
    <row r="610" spans="1:18" x14ac:dyDescent="0.25">
      <c r="A610" s="87" t="s">
        <v>23</v>
      </c>
      <c r="B610" s="87" t="s">
        <v>703</v>
      </c>
      <c r="C610" s="48" t="s">
        <v>703</v>
      </c>
      <c r="D610" s="12" t="s">
        <v>704</v>
      </c>
      <c r="E610" s="67">
        <v>2871907.59</v>
      </c>
      <c r="F610" s="67">
        <v>3468466.25</v>
      </c>
      <c r="G610" s="67">
        <v>3741770</v>
      </c>
      <c r="H610" s="73">
        <v>0</v>
      </c>
      <c r="I610" s="73">
        <v>0</v>
      </c>
      <c r="J610" s="73">
        <v>0</v>
      </c>
      <c r="K610" s="73">
        <v>0</v>
      </c>
      <c r="L610" s="73">
        <v>0</v>
      </c>
      <c r="M610" s="73">
        <v>0</v>
      </c>
      <c r="N610" s="73">
        <v>3741770</v>
      </c>
      <c r="O610" s="67">
        <v>3741770</v>
      </c>
      <c r="P610" s="216">
        <v>2585090</v>
      </c>
      <c r="Q610" s="216">
        <v>0</v>
      </c>
      <c r="R610" s="216">
        <v>2585090</v>
      </c>
    </row>
    <row r="611" spans="1:18" ht="15.6" thickBot="1" x14ac:dyDescent="0.3">
      <c r="A611" s="87" t="s">
        <v>23</v>
      </c>
      <c r="B611" s="87" t="s">
        <v>494</v>
      </c>
      <c r="C611" s="28" t="s">
        <v>494</v>
      </c>
      <c r="D611" s="33" t="s">
        <v>406</v>
      </c>
      <c r="E611" s="62">
        <v>0</v>
      </c>
      <c r="F611" s="62">
        <v>0</v>
      </c>
      <c r="G611" s="62">
        <v>0</v>
      </c>
      <c r="H611" s="62"/>
      <c r="I611" s="62"/>
      <c r="J611" s="62"/>
      <c r="K611" s="62"/>
      <c r="L611" s="62"/>
      <c r="M611" s="62"/>
      <c r="N611" s="62">
        <v>0</v>
      </c>
      <c r="O611" s="62">
        <v>0</v>
      </c>
      <c r="P611" s="198">
        <v>27850</v>
      </c>
      <c r="Q611" s="198">
        <v>18440</v>
      </c>
      <c r="R611" s="198">
        <v>46290</v>
      </c>
    </row>
    <row r="612" spans="1:18" ht="16.8" thickTop="1" thickBot="1" x14ac:dyDescent="0.35">
      <c r="A612" s="87" t="s">
        <v>23</v>
      </c>
      <c r="C612" s="28"/>
      <c r="D612" s="8" t="s">
        <v>705</v>
      </c>
      <c r="E612" s="63">
        <v>5818887.2599999998</v>
      </c>
      <c r="F612" s="63">
        <v>6393813.04</v>
      </c>
      <c r="G612" s="63">
        <v>12889440</v>
      </c>
      <c r="H612" s="63">
        <v>0</v>
      </c>
      <c r="I612" s="63">
        <v>0</v>
      </c>
      <c r="J612" s="63">
        <v>0</v>
      </c>
      <c r="K612" s="63">
        <v>0</v>
      </c>
      <c r="L612" s="63">
        <v>0</v>
      </c>
      <c r="M612" s="63">
        <v>0</v>
      </c>
      <c r="N612" s="63">
        <v>12889440</v>
      </c>
      <c r="O612" s="63">
        <v>12889440</v>
      </c>
      <c r="P612" s="204">
        <v>14070190</v>
      </c>
      <c r="Q612" s="204">
        <v>289540</v>
      </c>
      <c r="R612" s="204">
        <v>14359730</v>
      </c>
    </row>
    <row r="613" spans="1:18" ht="15.6" thickTop="1" x14ac:dyDescent="0.25">
      <c r="C613" s="28"/>
      <c r="D613" s="4"/>
      <c r="F613" s="238"/>
      <c r="Q613" s="219"/>
      <c r="R613" s="219"/>
    </row>
    <row r="614" spans="1:18" x14ac:dyDescent="0.25">
      <c r="C614" s="28"/>
      <c r="D614" s="4" t="s">
        <v>706</v>
      </c>
      <c r="Q614" s="219"/>
      <c r="R614" s="219"/>
    </row>
    <row r="615" spans="1:18" x14ac:dyDescent="0.25">
      <c r="A615" s="87" t="s">
        <v>23</v>
      </c>
      <c r="B615" s="87" t="s">
        <v>707</v>
      </c>
      <c r="C615" s="49" t="s">
        <v>707</v>
      </c>
      <c r="D615" s="33" t="s">
        <v>708</v>
      </c>
      <c r="E615" s="64">
        <v>1106500</v>
      </c>
      <c r="F615" s="64">
        <v>1115592</v>
      </c>
      <c r="G615" s="64">
        <v>1200000</v>
      </c>
      <c r="H615" s="61">
        <v>0</v>
      </c>
      <c r="I615" s="61">
        <v>0</v>
      </c>
      <c r="J615" s="61">
        <v>0</v>
      </c>
      <c r="K615" s="61">
        <v>0</v>
      </c>
      <c r="L615" s="61">
        <v>0</v>
      </c>
      <c r="M615" s="61">
        <v>0</v>
      </c>
      <c r="N615" s="61">
        <v>1200000</v>
      </c>
      <c r="O615" s="64">
        <v>1200000</v>
      </c>
      <c r="P615" s="216">
        <v>1500000</v>
      </c>
      <c r="Q615" s="216">
        <v>0</v>
      </c>
      <c r="R615" s="216">
        <v>1500000</v>
      </c>
    </row>
    <row r="616" spans="1:18" ht="15.6" thickBot="1" x14ac:dyDescent="0.3">
      <c r="A616" s="87" t="s">
        <v>23</v>
      </c>
      <c r="B616" s="87" t="s">
        <v>709</v>
      </c>
      <c r="C616" s="48" t="s">
        <v>709</v>
      </c>
      <c r="D616" s="34" t="s">
        <v>289</v>
      </c>
      <c r="E616" s="65">
        <v>0</v>
      </c>
      <c r="F616" s="65">
        <v>0</v>
      </c>
      <c r="G616" s="65">
        <v>0</v>
      </c>
      <c r="H616" s="62">
        <v>0</v>
      </c>
      <c r="I616" s="62">
        <v>0</v>
      </c>
      <c r="J616" s="62">
        <v>0</v>
      </c>
      <c r="K616" s="62">
        <v>0</v>
      </c>
      <c r="L616" s="62">
        <v>0</v>
      </c>
      <c r="M616" s="62">
        <v>0</v>
      </c>
      <c r="N616" s="62">
        <v>0</v>
      </c>
      <c r="O616" s="65">
        <v>0</v>
      </c>
      <c r="P616" s="216">
        <v>0</v>
      </c>
      <c r="Q616" s="216">
        <v>0</v>
      </c>
      <c r="R616" s="216">
        <v>0</v>
      </c>
    </row>
    <row r="617" spans="1:18" ht="16.8" thickTop="1" thickBot="1" x14ac:dyDescent="0.35">
      <c r="A617" s="87" t="s">
        <v>23</v>
      </c>
      <c r="B617" s="87" t="s">
        <v>148</v>
      </c>
      <c r="C617" s="29" t="s">
        <v>148</v>
      </c>
      <c r="D617" s="8" t="s">
        <v>710</v>
      </c>
      <c r="E617" s="76">
        <v>879065.6099999994</v>
      </c>
      <c r="F617" s="76">
        <v>1690049.29</v>
      </c>
      <c r="G617" s="76">
        <v>-2220700</v>
      </c>
      <c r="H617" s="76">
        <v>0</v>
      </c>
      <c r="I617" s="76">
        <v>0</v>
      </c>
      <c r="J617" s="76">
        <v>0</v>
      </c>
      <c r="K617" s="76">
        <v>0</v>
      </c>
      <c r="L617" s="76">
        <v>0</v>
      </c>
      <c r="M617" s="76">
        <v>0</v>
      </c>
      <c r="N617" s="76">
        <v>-2220700</v>
      </c>
      <c r="O617" s="76">
        <v>-2220700</v>
      </c>
      <c r="P617" s="222">
        <v>-2922750</v>
      </c>
      <c r="Q617" s="222">
        <v>-289420</v>
      </c>
      <c r="R617" s="222">
        <v>-3212170</v>
      </c>
    </row>
    <row r="618" spans="1:18" ht="16.2" thickTop="1" thickBot="1" x14ac:dyDescent="0.3">
      <c r="C618" s="28"/>
      <c r="D618" s="4"/>
      <c r="Q618" s="219"/>
      <c r="R618" s="219"/>
    </row>
    <row r="619" spans="1:18" ht="19.8" thickTop="1" thickBot="1" x14ac:dyDescent="0.5">
      <c r="C619" s="28"/>
      <c r="D619" s="15" t="s">
        <v>711</v>
      </c>
      <c r="Q619" s="219"/>
      <c r="R619" s="219"/>
    </row>
    <row r="620" spans="1:18" ht="15.6" thickTop="1" x14ac:dyDescent="0.25">
      <c r="C620" s="28"/>
      <c r="D620" s="4" t="s">
        <v>691</v>
      </c>
      <c r="Q620" s="219"/>
      <c r="R620" s="219"/>
    </row>
    <row r="621" spans="1:18" x14ac:dyDescent="0.25">
      <c r="A621" s="87" t="s">
        <v>24</v>
      </c>
      <c r="B621" s="87" t="s">
        <v>303</v>
      </c>
      <c r="C621" s="48" t="s">
        <v>303</v>
      </c>
      <c r="D621" s="33" t="s">
        <v>304</v>
      </c>
      <c r="E621" s="64">
        <v>595234.23</v>
      </c>
      <c r="F621" s="64">
        <v>1025271.39</v>
      </c>
      <c r="G621" s="64">
        <v>690250</v>
      </c>
      <c r="H621" s="61">
        <v>0</v>
      </c>
      <c r="I621" s="61">
        <v>0</v>
      </c>
      <c r="J621" s="61">
        <v>0</v>
      </c>
      <c r="K621" s="61">
        <v>0</v>
      </c>
      <c r="L621" s="61">
        <v>0</v>
      </c>
      <c r="M621" s="61">
        <v>0</v>
      </c>
      <c r="N621" s="61">
        <v>690250</v>
      </c>
      <c r="O621" s="64">
        <v>690250</v>
      </c>
      <c r="P621" s="216">
        <v>1130000</v>
      </c>
      <c r="Q621" s="216">
        <v>0</v>
      </c>
      <c r="R621" s="216">
        <v>1130000</v>
      </c>
    </row>
    <row r="622" spans="1:18" x14ac:dyDescent="0.25">
      <c r="A622" s="87" t="s">
        <v>24</v>
      </c>
      <c r="B622" s="87" t="s">
        <v>139</v>
      </c>
      <c r="C622" s="48" t="s">
        <v>139</v>
      </c>
      <c r="D622" s="34" t="s">
        <v>140</v>
      </c>
      <c r="E622" s="65">
        <v>3659.94</v>
      </c>
      <c r="F622" s="65">
        <v>1977.32</v>
      </c>
      <c r="G622" s="65">
        <v>3860</v>
      </c>
      <c r="H622" s="62">
        <v>0</v>
      </c>
      <c r="I622" s="62">
        <v>0</v>
      </c>
      <c r="J622" s="62">
        <v>0</v>
      </c>
      <c r="K622" s="62">
        <v>0</v>
      </c>
      <c r="L622" s="62">
        <v>0</v>
      </c>
      <c r="M622" s="62">
        <v>0</v>
      </c>
      <c r="N622" s="62">
        <v>3860</v>
      </c>
      <c r="O622" s="65">
        <v>3860</v>
      </c>
      <c r="P622" s="216">
        <v>1960</v>
      </c>
      <c r="Q622" s="216">
        <v>0</v>
      </c>
      <c r="R622" s="216">
        <v>1960</v>
      </c>
    </row>
    <row r="623" spans="1:18" x14ac:dyDescent="0.25">
      <c r="A623" s="87" t="s">
        <v>24</v>
      </c>
      <c r="B623" s="87" t="s">
        <v>712</v>
      </c>
      <c r="C623" s="48" t="s">
        <v>712</v>
      </c>
      <c r="D623" s="33" t="s">
        <v>713</v>
      </c>
      <c r="E623" s="65">
        <v>2218373.0299999998</v>
      </c>
      <c r="F623" s="65">
        <v>1570530.97</v>
      </c>
      <c r="G623" s="65">
        <v>2262120</v>
      </c>
      <c r="H623" s="62">
        <v>0</v>
      </c>
      <c r="I623" s="62">
        <v>0</v>
      </c>
      <c r="J623" s="62">
        <v>0</v>
      </c>
      <c r="K623" s="62">
        <v>0</v>
      </c>
      <c r="L623" s="62">
        <v>0</v>
      </c>
      <c r="M623" s="62">
        <v>0</v>
      </c>
      <c r="N623" s="62">
        <v>2262120</v>
      </c>
      <c r="O623" s="65">
        <v>2262120</v>
      </c>
      <c r="P623" s="216">
        <v>2501580</v>
      </c>
      <c r="Q623" s="216">
        <v>0</v>
      </c>
      <c r="R623" s="216">
        <v>2501580</v>
      </c>
    </row>
    <row r="624" spans="1:18" x14ac:dyDescent="0.25">
      <c r="A624" s="87" t="s">
        <v>24</v>
      </c>
      <c r="B624" s="87" t="s">
        <v>714</v>
      </c>
      <c r="C624" s="48" t="s">
        <v>714</v>
      </c>
      <c r="D624" s="34" t="s">
        <v>715</v>
      </c>
      <c r="E624" s="65">
        <v>59328</v>
      </c>
      <c r="F624" s="65">
        <v>32679.8</v>
      </c>
      <c r="G624" s="65">
        <v>0</v>
      </c>
      <c r="H624" s="62">
        <v>0</v>
      </c>
      <c r="I624" s="62">
        <v>0</v>
      </c>
      <c r="J624" s="62">
        <v>0</v>
      </c>
      <c r="K624" s="62">
        <v>0</v>
      </c>
      <c r="L624" s="62">
        <v>0</v>
      </c>
      <c r="M624" s="62">
        <v>0</v>
      </c>
      <c r="N624" s="62">
        <v>0</v>
      </c>
      <c r="O624" s="65">
        <v>0</v>
      </c>
      <c r="P624" s="216">
        <v>0</v>
      </c>
      <c r="Q624" s="216">
        <v>0</v>
      </c>
      <c r="R624" s="216">
        <v>0</v>
      </c>
    </row>
    <row r="625" spans="1:18" ht="15.6" thickBot="1" x14ac:dyDescent="0.3">
      <c r="A625" s="87" t="s">
        <v>24</v>
      </c>
      <c r="B625" s="87" t="s">
        <v>716</v>
      </c>
      <c r="C625" s="48" t="s">
        <v>716</v>
      </c>
      <c r="D625" s="34" t="s">
        <v>717</v>
      </c>
      <c r="E625" s="65">
        <v>0</v>
      </c>
      <c r="F625" s="65">
        <v>44271.3</v>
      </c>
      <c r="G625" s="65">
        <v>0</v>
      </c>
      <c r="H625" s="62">
        <v>0</v>
      </c>
      <c r="I625" s="62">
        <v>0</v>
      </c>
      <c r="J625" s="62">
        <v>0</v>
      </c>
      <c r="K625" s="62">
        <v>0</v>
      </c>
      <c r="L625" s="62">
        <v>0</v>
      </c>
      <c r="M625" s="62">
        <v>0</v>
      </c>
      <c r="N625" s="62">
        <v>0</v>
      </c>
      <c r="O625" s="65">
        <v>0</v>
      </c>
      <c r="P625" s="216">
        <v>0</v>
      </c>
      <c r="Q625" s="216">
        <v>0</v>
      </c>
      <c r="R625" s="216">
        <v>0</v>
      </c>
    </row>
    <row r="626" spans="1:18" ht="16.8" thickTop="1" thickBot="1" x14ac:dyDescent="0.35">
      <c r="A626" s="87" t="s">
        <v>24</v>
      </c>
      <c r="C626" s="28"/>
      <c r="D626" s="8" t="s">
        <v>694</v>
      </c>
      <c r="E626" s="63">
        <v>2876595.1999999997</v>
      </c>
      <c r="F626" s="63">
        <v>2674730.7799999993</v>
      </c>
      <c r="G626" s="63">
        <v>2956230</v>
      </c>
      <c r="H626" s="63">
        <v>0</v>
      </c>
      <c r="I626" s="63">
        <v>0</v>
      </c>
      <c r="J626" s="63">
        <v>0</v>
      </c>
      <c r="K626" s="63">
        <v>0</v>
      </c>
      <c r="L626" s="63">
        <v>0</v>
      </c>
      <c r="M626" s="63">
        <v>0</v>
      </c>
      <c r="N626" s="63">
        <v>2956230</v>
      </c>
      <c r="O626" s="63">
        <v>2956230</v>
      </c>
      <c r="P626" s="204">
        <v>3633540</v>
      </c>
      <c r="Q626" s="204">
        <v>0</v>
      </c>
      <c r="R626" s="204">
        <v>3633540</v>
      </c>
    </row>
    <row r="627" spans="1:18" ht="16.2" thickTop="1" x14ac:dyDescent="0.3">
      <c r="C627" s="28"/>
      <c r="D627" s="7"/>
      <c r="Q627" s="219"/>
      <c r="R627" s="219"/>
    </row>
    <row r="628" spans="1:18" x14ac:dyDescent="0.25">
      <c r="D628" s="4" t="s">
        <v>695</v>
      </c>
      <c r="Q628" s="219"/>
      <c r="R628" s="219"/>
    </row>
    <row r="629" spans="1:18" x14ac:dyDescent="0.25">
      <c r="A629" s="87" t="s">
        <v>24</v>
      </c>
      <c r="B629" s="87" t="s">
        <v>718</v>
      </c>
      <c r="C629" s="48" t="s">
        <v>718</v>
      </c>
      <c r="D629" s="33" t="s">
        <v>697</v>
      </c>
      <c r="E629" s="64">
        <v>879648.08</v>
      </c>
      <c r="F629" s="64">
        <v>1135772.3600000001</v>
      </c>
      <c r="G629" s="64">
        <v>964850</v>
      </c>
      <c r="H629" s="61">
        <v>0</v>
      </c>
      <c r="I629" s="61">
        <v>0</v>
      </c>
      <c r="J629" s="61">
        <v>0</v>
      </c>
      <c r="K629" s="61">
        <v>0</v>
      </c>
      <c r="L629" s="61">
        <v>0</v>
      </c>
      <c r="M629" s="61">
        <v>0</v>
      </c>
      <c r="N629" s="61">
        <v>964850</v>
      </c>
      <c r="O629" s="64">
        <v>964850</v>
      </c>
      <c r="P629" s="216">
        <v>1053760</v>
      </c>
      <c r="Q629" s="216">
        <v>-33610</v>
      </c>
      <c r="R629" s="216">
        <v>1020150</v>
      </c>
    </row>
    <row r="630" spans="1:18" x14ac:dyDescent="0.25">
      <c r="A630" s="87" t="s">
        <v>24</v>
      </c>
      <c r="B630" s="87" t="s">
        <v>719</v>
      </c>
      <c r="C630" s="49" t="s">
        <v>719</v>
      </c>
      <c r="D630" s="33" t="s">
        <v>720</v>
      </c>
      <c r="E630" s="65">
        <v>1080456.0099999998</v>
      </c>
      <c r="F630" s="65">
        <v>562970.22000000009</v>
      </c>
      <c r="G630" s="65">
        <v>1145943</v>
      </c>
      <c r="H630" s="62">
        <v>0</v>
      </c>
      <c r="I630" s="62">
        <v>0</v>
      </c>
      <c r="J630" s="62">
        <v>0</v>
      </c>
      <c r="K630" s="62">
        <v>0</v>
      </c>
      <c r="L630" s="62">
        <v>0</v>
      </c>
      <c r="M630" s="62">
        <v>0</v>
      </c>
      <c r="N630" s="62">
        <v>1145943</v>
      </c>
      <c r="O630" s="65">
        <v>1145943</v>
      </c>
      <c r="P630" s="216">
        <v>1162720</v>
      </c>
      <c r="Q630" s="216">
        <v>0</v>
      </c>
      <c r="R630" s="216">
        <v>1162720</v>
      </c>
    </row>
    <row r="631" spans="1:18" x14ac:dyDescent="0.25">
      <c r="A631" s="87" t="s">
        <v>24</v>
      </c>
      <c r="B631" s="87" t="s">
        <v>721</v>
      </c>
      <c r="C631" s="49" t="s">
        <v>719</v>
      </c>
      <c r="D631" s="33" t="s">
        <v>500</v>
      </c>
      <c r="E631" s="65">
        <v>235085.25</v>
      </c>
      <c r="F631" s="65">
        <v>110998.93</v>
      </c>
      <c r="G631" s="65">
        <v>169270</v>
      </c>
      <c r="H631" s="62">
        <v>0</v>
      </c>
      <c r="I631" s="62">
        <v>0</v>
      </c>
      <c r="J631" s="62">
        <v>0</v>
      </c>
      <c r="K631" s="62">
        <v>0</v>
      </c>
      <c r="L631" s="62">
        <v>0</v>
      </c>
      <c r="M631" s="62">
        <v>60831</v>
      </c>
      <c r="N631" s="62">
        <v>230101</v>
      </c>
      <c r="O631" s="65">
        <v>169270</v>
      </c>
      <c r="P631" s="216">
        <v>297270</v>
      </c>
      <c r="Q631" s="216">
        <v>0</v>
      </c>
      <c r="R631" s="216">
        <v>297270</v>
      </c>
    </row>
    <row r="632" spans="1:18" x14ac:dyDescent="0.25">
      <c r="A632" s="87" t="s">
        <v>24</v>
      </c>
      <c r="B632" s="87" t="s">
        <v>722</v>
      </c>
      <c r="C632" s="48" t="s">
        <v>722</v>
      </c>
      <c r="D632" s="12" t="s">
        <v>687</v>
      </c>
      <c r="E632" s="65">
        <v>0</v>
      </c>
      <c r="F632" s="65">
        <v>0</v>
      </c>
      <c r="G632" s="65">
        <v>0</v>
      </c>
      <c r="H632" s="62">
        <v>0</v>
      </c>
      <c r="I632" s="62">
        <v>0</v>
      </c>
      <c r="J632" s="62">
        <v>0</v>
      </c>
      <c r="K632" s="62">
        <v>0</v>
      </c>
      <c r="L632" s="62">
        <v>0</v>
      </c>
      <c r="M632" s="62">
        <v>0</v>
      </c>
      <c r="N632" s="62">
        <v>0</v>
      </c>
      <c r="O632" s="65">
        <v>0</v>
      </c>
      <c r="P632" s="216">
        <v>0</v>
      </c>
      <c r="Q632" s="216">
        <v>0</v>
      </c>
      <c r="R632" s="216">
        <v>0</v>
      </c>
    </row>
    <row r="633" spans="1:18" x14ac:dyDescent="0.25">
      <c r="A633" s="87" t="s">
        <v>24</v>
      </c>
      <c r="B633" s="87" t="s">
        <v>723</v>
      </c>
      <c r="C633" s="48" t="s">
        <v>723</v>
      </c>
      <c r="D633" s="33" t="s">
        <v>724</v>
      </c>
      <c r="E633" s="65">
        <v>199556.65</v>
      </c>
      <c r="F633" s="65">
        <v>214610.54</v>
      </c>
      <c r="G633" s="65">
        <v>193675</v>
      </c>
      <c r="H633" s="62">
        <v>0</v>
      </c>
      <c r="I633" s="62">
        <v>0</v>
      </c>
      <c r="J633" s="62">
        <v>0</v>
      </c>
      <c r="K633" s="62">
        <v>0</v>
      </c>
      <c r="L633" s="62">
        <v>0</v>
      </c>
      <c r="M633" s="62">
        <v>0</v>
      </c>
      <c r="N633" s="62">
        <v>193675</v>
      </c>
      <c r="O633" s="65">
        <v>193675</v>
      </c>
      <c r="P633" s="216">
        <v>299710</v>
      </c>
      <c r="Q633" s="216">
        <v>-6750</v>
      </c>
      <c r="R633" s="216">
        <v>292960</v>
      </c>
    </row>
    <row r="634" spans="1:18" x14ac:dyDescent="0.25">
      <c r="A634" s="87" t="s">
        <v>24</v>
      </c>
      <c r="B634" s="87" t="s">
        <v>725</v>
      </c>
      <c r="C634" s="49" t="s">
        <v>725</v>
      </c>
      <c r="D634" s="33" t="s">
        <v>726</v>
      </c>
      <c r="E634" s="65">
        <v>284369.30000000005</v>
      </c>
      <c r="F634" s="65">
        <v>574523.49</v>
      </c>
      <c r="G634" s="65">
        <v>336730</v>
      </c>
      <c r="H634" s="62">
        <v>0</v>
      </c>
      <c r="I634" s="62">
        <v>0</v>
      </c>
      <c r="J634" s="62">
        <v>0</v>
      </c>
      <c r="K634" s="62">
        <v>0</v>
      </c>
      <c r="L634" s="62">
        <v>0</v>
      </c>
      <c r="M634" s="62">
        <v>12014</v>
      </c>
      <c r="N634" s="62">
        <v>348744</v>
      </c>
      <c r="O634" s="65">
        <v>336730</v>
      </c>
      <c r="P634" s="216">
        <v>359730</v>
      </c>
      <c r="Q634" s="216">
        <v>0</v>
      </c>
      <c r="R634" s="216">
        <v>359730</v>
      </c>
    </row>
    <row r="635" spans="1:18" x14ac:dyDescent="0.25">
      <c r="A635" s="88" t="s">
        <v>24</v>
      </c>
      <c r="B635" s="88" t="s">
        <v>727</v>
      </c>
      <c r="C635" s="163" t="s">
        <v>725</v>
      </c>
      <c r="D635" s="33" t="s">
        <v>500</v>
      </c>
      <c r="E635" s="65">
        <v>0</v>
      </c>
      <c r="F635" s="65">
        <v>0</v>
      </c>
      <c r="G635" s="65">
        <v>0</v>
      </c>
      <c r="H635" s="62">
        <v>0</v>
      </c>
      <c r="I635" s="62">
        <v>0</v>
      </c>
      <c r="J635" s="62">
        <v>0</v>
      </c>
      <c r="K635" s="62">
        <v>0</v>
      </c>
      <c r="L635" s="62">
        <v>0</v>
      </c>
      <c r="M635" s="62">
        <v>60831</v>
      </c>
      <c r="N635" s="62">
        <v>0</v>
      </c>
      <c r="O635" s="65">
        <v>0</v>
      </c>
      <c r="P635" s="216">
        <v>13790</v>
      </c>
      <c r="Q635" s="216">
        <v>0</v>
      </c>
      <c r="R635" s="216">
        <v>13790</v>
      </c>
    </row>
    <row r="636" spans="1:18" x14ac:dyDescent="0.25">
      <c r="A636" s="88" t="s">
        <v>24</v>
      </c>
      <c r="B636" s="88" t="s">
        <v>728</v>
      </c>
      <c r="C636" s="132" t="s">
        <v>728</v>
      </c>
      <c r="D636" s="12" t="s">
        <v>729</v>
      </c>
      <c r="E636" s="65">
        <v>0</v>
      </c>
      <c r="F636" s="65">
        <v>0</v>
      </c>
      <c r="G636" s="65">
        <v>0</v>
      </c>
      <c r="H636" s="62">
        <v>0</v>
      </c>
      <c r="I636" s="62">
        <v>0</v>
      </c>
      <c r="J636" s="62">
        <v>0</v>
      </c>
      <c r="K636" s="62">
        <v>0</v>
      </c>
      <c r="L636" s="62">
        <v>0</v>
      </c>
      <c r="M636" s="62">
        <v>0</v>
      </c>
      <c r="N636" s="62">
        <v>0</v>
      </c>
      <c r="O636" s="65">
        <v>0</v>
      </c>
      <c r="P636" s="216">
        <v>0</v>
      </c>
      <c r="Q636" s="216">
        <v>0</v>
      </c>
      <c r="R636" s="216">
        <v>0</v>
      </c>
    </row>
    <row r="637" spans="1:18" x14ac:dyDescent="0.25">
      <c r="A637" s="87" t="s">
        <v>24</v>
      </c>
      <c r="B637" s="87" t="s">
        <v>494</v>
      </c>
      <c r="C637" s="28" t="s">
        <v>494</v>
      </c>
      <c r="D637" s="33" t="s">
        <v>730</v>
      </c>
      <c r="E637" s="62">
        <v>0</v>
      </c>
      <c r="F637" s="62">
        <v>0</v>
      </c>
      <c r="G637" s="62">
        <v>0</v>
      </c>
      <c r="H637" s="62"/>
      <c r="I637" s="62"/>
      <c r="J637" s="62"/>
      <c r="K637" s="62"/>
      <c r="L637" s="62"/>
      <c r="M637" s="62"/>
      <c r="N637" s="62">
        <v>0</v>
      </c>
      <c r="O637" s="62">
        <v>0</v>
      </c>
      <c r="P637" s="198">
        <v>400000</v>
      </c>
      <c r="Q637" s="198">
        <v>27920</v>
      </c>
      <c r="R637" s="198">
        <v>427920</v>
      </c>
    </row>
    <row r="638" spans="1:18" x14ac:dyDescent="0.25">
      <c r="A638" s="87" t="s">
        <v>24</v>
      </c>
      <c r="B638" s="87" t="s">
        <v>731</v>
      </c>
      <c r="C638" s="48" t="s">
        <v>731</v>
      </c>
      <c r="D638" s="12" t="s">
        <v>295</v>
      </c>
      <c r="E638" s="65">
        <v>0</v>
      </c>
      <c r="F638" s="65">
        <v>0</v>
      </c>
      <c r="G638" s="65">
        <v>0</v>
      </c>
      <c r="H638" s="62">
        <v>0</v>
      </c>
      <c r="I638" s="62">
        <v>0</v>
      </c>
      <c r="J638" s="62">
        <v>0</v>
      </c>
      <c r="K638" s="62">
        <v>0</v>
      </c>
      <c r="L638" s="62">
        <v>0</v>
      </c>
      <c r="M638" s="62">
        <v>-72845</v>
      </c>
      <c r="N638" s="62">
        <v>-72845</v>
      </c>
      <c r="O638" s="65">
        <v>0</v>
      </c>
      <c r="P638" s="216">
        <v>46560</v>
      </c>
      <c r="Q638" s="216">
        <v>2640</v>
      </c>
      <c r="R638" s="216">
        <v>49200</v>
      </c>
    </row>
    <row r="639" spans="1:18" ht="15.6" thickBot="1" x14ac:dyDescent="0.3">
      <c r="A639" s="87" t="s">
        <v>24</v>
      </c>
      <c r="B639" s="87" t="s">
        <v>732</v>
      </c>
      <c r="C639" s="48" t="s">
        <v>732</v>
      </c>
      <c r="D639" s="34" t="s">
        <v>704</v>
      </c>
      <c r="E639" s="65">
        <v>145761.32999999999</v>
      </c>
      <c r="F639" s="65">
        <v>105085.33</v>
      </c>
      <c r="G639" s="65">
        <v>145762</v>
      </c>
      <c r="H639" s="62">
        <v>0</v>
      </c>
      <c r="I639" s="62">
        <v>0</v>
      </c>
      <c r="J639" s="62">
        <v>0</v>
      </c>
      <c r="K639" s="62">
        <v>0</v>
      </c>
      <c r="L639" s="62">
        <v>0</v>
      </c>
      <c r="M639" s="62">
        <v>0</v>
      </c>
      <c r="N639" s="62">
        <v>145762</v>
      </c>
      <c r="O639" s="65">
        <v>145762</v>
      </c>
      <c r="P639" s="216">
        <v>0</v>
      </c>
      <c r="Q639" s="216">
        <v>0</v>
      </c>
      <c r="R639" s="216">
        <v>0</v>
      </c>
    </row>
    <row r="640" spans="1:18" ht="16.8" thickTop="1" thickBot="1" x14ac:dyDescent="0.35">
      <c r="A640" s="87" t="s">
        <v>24</v>
      </c>
      <c r="C640" s="28"/>
      <c r="D640" s="8" t="s">
        <v>705</v>
      </c>
      <c r="E640" s="63">
        <v>2824876.62</v>
      </c>
      <c r="F640" s="63">
        <v>2703960.87</v>
      </c>
      <c r="G640" s="63">
        <v>2956230</v>
      </c>
      <c r="H640" s="63">
        <v>0</v>
      </c>
      <c r="I640" s="63">
        <v>0</v>
      </c>
      <c r="J640" s="63">
        <v>0</v>
      </c>
      <c r="K640" s="63">
        <v>0</v>
      </c>
      <c r="L640" s="63">
        <v>0</v>
      </c>
      <c r="M640" s="63">
        <v>60831</v>
      </c>
      <c r="N640" s="63">
        <v>2956230</v>
      </c>
      <c r="O640" s="63">
        <v>2956230</v>
      </c>
      <c r="P640" s="204">
        <v>3633540</v>
      </c>
      <c r="Q640" s="204">
        <v>-9800</v>
      </c>
      <c r="R640" s="204">
        <v>3623740</v>
      </c>
    </row>
    <row r="641" spans="1:18" ht="16.2" thickTop="1" x14ac:dyDescent="0.3">
      <c r="C641" s="28"/>
      <c r="D641" s="7"/>
      <c r="Q641" s="219"/>
      <c r="R641" s="219"/>
    </row>
    <row r="642" spans="1:18" x14ac:dyDescent="0.25">
      <c r="C642" s="28"/>
      <c r="D642" s="13" t="s">
        <v>706</v>
      </c>
      <c r="Q642" s="219"/>
      <c r="R642" s="219"/>
    </row>
    <row r="643" spans="1:18" ht="15.6" thickBot="1" x14ac:dyDescent="0.3">
      <c r="A643" s="87" t="s">
        <v>24</v>
      </c>
      <c r="B643" s="87" t="s">
        <v>733</v>
      </c>
      <c r="C643" s="28" t="s">
        <v>733</v>
      </c>
      <c r="D643" s="34" t="s">
        <v>493</v>
      </c>
      <c r="E643" s="62">
        <v>0</v>
      </c>
      <c r="F643" s="62">
        <v>0</v>
      </c>
      <c r="G643" s="62">
        <v>0</v>
      </c>
      <c r="H643" s="62">
        <v>0</v>
      </c>
      <c r="I643" s="62">
        <v>0</v>
      </c>
      <c r="J643" s="62">
        <v>0</v>
      </c>
      <c r="K643" s="62">
        <v>0</v>
      </c>
      <c r="L643" s="62">
        <v>0</v>
      </c>
      <c r="M643" s="62">
        <v>0</v>
      </c>
      <c r="N643" s="62">
        <v>0</v>
      </c>
      <c r="O643" s="62">
        <v>0</v>
      </c>
      <c r="P643" s="216">
        <v>0</v>
      </c>
      <c r="Q643" s="216">
        <v>0</v>
      </c>
      <c r="R643" s="216">
        <v>0</v>
      </c>
    </row>
    <row r="644" spans="1:18" ht="16.8" thickTop="1" thickBot="1" x14ac:dyDescent="0.35">
      <c r="A644" s="87" t="s">
        <v>24</v>
      </c>
      <c r="B644" s="87" t="s">
        <v>148</v>
      </c>
      <c r="C644" s="29" t="s">
        <v>148</v>
      </c>
      <c r="D644" s="8" t="s">
        <v>710</v>
      </c>
      <c r="E644" s="63">
        <v>51718.579999999609</v>
      </c>
      <c r="F644" s="63">
        <v>-29230.090000000782</v>
      </c>
      <c r="G644" s="63">
        <v>0</v>
      </c>
      <c r="H644" s="63">
        <v>0</v>
      </c>
      <c r="I644" s="63">
        <v>0</v>
      </c>
      <c r="J644" s="63">
        <v>0</v>
      </c>
      <c r="K644" s="63">
        <v>0</v>
      </c>
      <c r="L644" s="63">
        <v>0</v>
      </c>
      <c r="M644" s="63">
        <v>-60831</v>
      </c>
      <c r="N644" s="63">
        <v>0</v>
      </c>
      <c r="O644" s="63">
        <v>0</v>
      </c>
      <c r="P644" s="204">
        <v>0</v>
      </c>
      <c r="Q644" s="204">
        <v>9800</v>
      </c>
      <c r="R644" s="204">
        <v>9800</v>
      </c>
    </row>
    <row r="645" spans="1:18" ht="16.8" thickTop="1" thickBot="1" x14ac:dyDescent="0.35">
      <c r="C645" s="28"/>
      <c r="D645" s="7"/>
      <c r="Q645" s="219"/>
      <c r="R645" s="219"/>
    </row>
    <row r="646" spans="1:18" ht="19.8" thickTop="1" thickBot="1" x14ac:dyDescent="0.5">
      <c r="C646" s="28"/>
      <c r="D646" s="15" t="s">
        <v>734</v>
      </c>
      <c r="Q646" s="219"/>
      <c r="R646" s="219"/>
    </row>
    <row r="647" spans="1:18" ht="15.6" thickTop="1" x14ac:dyDescent="0.25">
      <c r="C647" s="28"/>
      <c r="D647" s="4" t="s">
        <v>691</v>
      </c>
      <c r="Q647" s="219"/>
      <c r="R647" s="219"/>
    </row>
    <row r="648" spans="1:18" x14ac:dyDescent="0.25">
      <c r="A648" s="87" t="s">
        <v>25</v>
      </c>
      <c r="B648" s="87" t="s">
        <v>301</v>
      </c>
      <c r="C648" s="28" t="s">
        <v>301</v>
      </c>
      <c r="D648" s="34" t="s">
        <v>693</v>
      </c>
      <c r="E648" s="64">
        <v>0</v>
      </c>
      <c r="F648" s="64">
        <v>0</v>
      </c>
      <c r="G648" s="64">
        <v>0</v>
      </c>
      <c r="H648" s="61">
        <v>5000000</v>
      </c>
      <c r="I648" s="61">
        <v>0</v>
      </c>
      <c r="J648" s="61">
        <v>0</v>
      </c>
      <c r="K648" s="61">
        <v>0</v>
      </c>
      <c r="L648" s="61">
        <v>0</v>
      </c>
      <c r="M648" s="61">
        <v>0</v>
      </c>
      <c r="N648" s="61">
        <v>5000000</v>
      </c>
      <c r="O648" s="64">
        <v>0</v>
      </c>
      <c r="P648" s="216">
        <v>0</v>
      </c>
      <c r="Q648" s="216">
        <v>0</v>
      </c>
      <c r="R648" s="216">
        <v>0</v>
      </c>
    </row>
    <row r="649" spans="1:18" x14ac:dyDescent="0.25">
      <c r="A649" s="87" t="s">
        <v>25</v>
      </c>
      <c r="B649" s="87" t="s">
        <v>303</v>
      </c>
      <c r="C649" s="28" t="s">
        <v>303</v>
      </c>
      <c r="D649" s="33" t="s">
        <v>304</v>
      </c>
      <c r="E649" s="65">
        <v>618239.12</v>
      </c>
      <c r="F649" s="65">
        <v>568561.63</v>
      </c>
      <c r="G649" s="65">
        <v>611950</v>
      </c>
      <c r="H649" s="62">
        <v>0</v>
      </c>
      <c r="I649" s="62">
        <v>0</v>
      </c>
      <c r="J649" s="62">
        <v>0</v>
      </c>
      <c r="K649" s="62">
        <v>0</v>
      </c>
      <c r="L649" s="62">
        <v>0</v>
      </c>
      <c r="M649" s="62">
        <v>0</v>
      </c>
      <c r="N649" s="62">
        <v>611950</v>
      </c>
      <c r="O649" s="65">
        <v>611950</v>
      </c>
      <c r="P649" s="216">
        <v>529150</v>
      </c>
      <c r="Q649" s="216">
        <v>0</v>
      </c>
      <c r="R649" s="216">
        <v>529150</v>
      </c>
    </row>
    <row r="650" spans="1:18" x14ac:dyDescent="0.25">
      <c r="A650" s="87" t="s">
        <v>25</v>
      </c>
      <c r="B650" s="87" t="s">
        <v>139</v>
      </c>
      <c r="C650" s="28" t="s">
        <v>139</v>
      </c>
      <c r="D650" s="34" t="s">
        <v>140</v>
      </c>
      <c r="E650" s="65">
        <v>72645.66</v>
      </c>
      <c r="F650" s="65">
        <v>32616.13</v>
      </c>
      <c r="G650" s="65">
        <v>40000</v>
      </c>
      <c r="H650" s="62">
        <v>0</v>
      </c>
      <c r="I650" s="62">
        <v>0</v>
      </c>
      <c r="J650" s="62">
        <v>0</v>
      </c>
      <c r="K650" s="62">
        <v>0</v>
      </c>
      <c r="L650" s="62">
        <v>0</v>
      </c>
      <c r="M650" s="62">
        <v>0</v>
      </c>
      <c r="N650" s="62">
        <v>40000</v>
      </c>
      <c r="O650" s="65">
        <v>40000</v>
      </c>
      <c r="P650" s="216">
        <v>16000</v>
      </c>
      <c r="Q650" s="216">
        <v>0</v>
      </c>
      <c r="R650" s="216">
        <v>16000</v>
      </c>
    </row>
    <row r="651" spans="1:18" ht="15.6" thickBot="1" x14ac:dyDescent="0.3">
      <c r="A651" s="87" t="s">
        <v>25</v>
      </c>
      <c r="B651" s="87" t="s">
        <v>692</v>
      </c>
      <c r="C651" s="28" t="s">
        <v>692</v>
      </c>
      <c r="D651" s="33" t="s">
        <v>693</v>
      </c>
      <c r="E651" s="65">
        <v>5818449.3899999997</v>
      </c>
      <c r="F651" s="65">
        <v>7006538.5200000005</v>
      </c>
      <c r="G651" s="65">
        <v>15146835</v>
      </c>
      <c r="H651" s="62">
        <v>0</v>
      </c>
      <c r="I651" s="62">
        <v>0</v>
      </c>
      <c r="J651" s="62">
        <v>0</v>
      </c>
      <c r="K651" s="62">
        <v>0</v>
      </c>
      <c r="L651" s="62">
        <v>0</v>
      </c>
      <c r="M651" s="62">
        <v>0</v>
      </c>
      <c r="N651" s="62">
        <v>15146835</v>
      </c>
      <c r="O651" s="65">
        <v>15146835</v>
      </c>
      <c r="P651" s="216">
        <v>36700000</v>
      </c>
      <c r="Q651" s="216">
        <v>0</v>
      </c>
      <c r="R651" s="216">
        <v>36700000</v>
      </c>
    </row>
    <row r="652" spans="1:18" ht="16.8" thickTop="1" thickBot="1" x14ac:dyDescent="0.35">
      <c r="A652" s="87" t="s">
        <v>25</v>
      </c>
      <c r="C652" s="28"/>
      <c r="D652" s="8" t="s">
        <v>694</v>
      </c>
      <c r="E652" s="63">
        <v>6509334.1699999999</v>
      </c>
      <c r="F652" s="63">
        <v>7607716.2800000003</v>
      </c>
      <c r="G652" s="63">
        <v>15798785</v>
      </c>
      <c r="H652" s="63">
        <v>5000000</v>
      </c>
      <c r="I652" s="63">
        <v>0</v>
      </c>
      <c r="J652" s="63">
        <v>0</v>
      </c>
      <c r="K652" s="63">
        <v>0</v>
      </c>
      <c r="L652" s="63">
        <v>0</v>
      </c>
      <c r="M652" s="63">
        <v>0</v>
      </c>
      <c r="N652" s="63">
        <v>20798785</v>
      </c>
      <c r="O652" s="63">
        <v>15798785</v>
      </c>
      <c r="P652" s="204">
        <v>37245150</v>
      </c>
      <c r="Q652" s="204">
        <v>0</v>
      </c>
      <c r="R652" s="204">
        <v>37245150</v>
      </c>
    </row>
    <row r="653" spans="1:18" ht="16.2" thickTop="1" x14ac:dyDescent="0.3">
      <c r="C653" s="28"/>
      <c r="D653" s="7"/>
      <c r="Q653" s="219"/>
      <c r="R653" s="219"/>
    </row>
    <row r="654" spans="1:18" x14ac:dyDescent="0.25">
      <c r="D654" s="4" t="s">
        <v>695</v>
      </c>
      <c r="Q654" s="219"/>
      <c r="R654" s="219"/>
    </row>
    <row r="655" spans="1:18" x14ac:dyDescent="0.25">
      <c r="A655" s="87" t="s">
        <v>25</v>
      </c>
      <c r="B655" s="87" t="s">
        <v>735</v>
      </c>
      <c r="C655" s="28" t="s">
        <v>735</v>
      </c>
      <c r="D655" s="33" t="s">
        <v>697</v>
      </c>
      <c r="E655" s="64">
        <v>2406308.87</v>
      </c>
      <c r="F655" s="64">
        <v>2240811.4500000002</v>
      </c>
      <c r="G655" s="64">
        <v>2567344</v>
      </c>
      <c r="H655" s="61">
        <v>0</v>
      </c>
      <c r="I655" s="61">
        <v>0</v>
      </c>
      <c r="J655" s="61">
        <v>0</v>
      </c>
      <c r="K655" s="61">
        <v>0</v>
      </c>
      <c r="L655" s="61">
        <v>0</v>
      </c>
      <c r="M655" s="61">
        <v>0</v>
      </c>
      <c r="N655" s="61">
        <v>2567344</v>
      </c>
      <c r="O655" s="64">
        <v>2567344</v>
      </c>
      <c r="P655" s="216">
        <v>2781250</v>
      </c>
      <c r="Q655" s="216">
        <v>-95080</v>
      </c>
      <c r="R655" s="216">
        <v>2686170</v>
      </c>
    </row>
    <row r="656" spans="1:18" x14ac:dyDescent="0.25">
      <c r="A656" s="87" t="s">
        <v>25</v>
      </c>
      <c r="B656" s="87" t="s">
        <v>736</v>
      </c>
      <c r="C656" s="29" t="s">
        <v>736</v>
      </c>
      <c r="D656" s="33" t="s">
        <v>720</v>
      </c>
      <c r="E656" s="65">
        <v>3253542.7899999991</v>
      </c>
      <c r="F656" s="65">
        <v>3637737.4299999997</v>
      </c>
      <c r="G656" s="65">
        <v>4052595</v>
      </c>
      <c r="H656" s="62">
        <v>0</v>
      </c>
      <c r="I656" s="62">
        <v>0</v>
      </c>
      <c r="J656" s="62">
        <v>0</v>
      </c>
      <c r="K656" s="62">
        <v>0</v>
      </c>
      <c r="L656" s="62">
        <v>0</v>
      </c>
      <c r="M656" s="62">
        <v>0</v>
      </c>
      <c r="N656" s="62">
        <v>4052595</v>
      </c>
      <c r="O656" s="65">
        <v>4052595</v>
      </c>
      <c r="P656" s="216">
        <v>3635470</v>
      </c>
      <c r="Q656" s="216">
        <v>0</v>
      </c>
      <c r="R656" s="216">
        <v>3635470</v>
      </c>
    </row>
    <row r="657" spans="1:18" x14ac:dyDescent="0.25">
      <c r="A657" s="87" t="s">
        <v>25</v>
      </c>
      <c r="B657" s="87" t="s">
        <v>737</v>
      </c>
      <c r="C657" s="28" t="s">
        <v>736</v>
      </c>
      <c r="D657" s="12" t="s">
        <v>500</v>
      </c>
      <c r="E657" s="65">
        <v>280075.28000000003</v>
      </c>
      <c r="F657" s="65">
        <v>278281.84000000003</v>
      </c>
      <c r="G657" s="65">
        <v>337787</v>
      </c>
      <c r="H657" s="62">
        <v>0</v>
      </c>
      <c r="I657" s="62">
        <v>0</v>
      </c>
      <c r="J657" s="62">
        <v>0</v>
      </c>
      <c r="K657" s="62">
        <v>0</v>
      </c>
      <c r="L657" s="62">
        <v>0</v>
      </c>
      <c r="M657" s="62">
        <v>319651</v>
      </c>
      <c r="N657" s="62">
        <v>657438</v>
      </c>
      <c r="O657" s="65">
        <v>337787</v>
      </c>
      <c r="P657" s="216">
        <v>704260</v>
      </c>
      <c r="Q657" s="216">
        <v>0</v>
      </c>
      <c r="R657" s="216">
        <v>704260</v>
      </c>
    </row>
    <row r="658" spans="1:18" x14ac:dyDescent="0.25">
      <c r="A658" s="87" t="s">
        <v>25</v>
      </c>
      <c r="B658" s="87" t="s">
        <v>738</v>
      </c>
      <c r="C658" s="28" t="s">
        <v>738</v>
      </c>
      <c r="D658" s="12" t="s">
        <v>687</v>
      </c>
      <c r="E658" s="65">
        <v>0</v>
      </c>
      <c r="F658" s="65">
        <v>200</v>
      </c>
      <c r="G658" s="65">
        <v>159000</v>
      </c>
      <c r="H658" s="62">
        <v>0</v>
      </c>
      <c r="I658" s="62">
        <v>0</v>
      </c>
      <c r="J658" s="62">
        <v>0</v>
      </c>
      <c r="K658" s="62">
        <v>0</v>
      </c>
      <c r="L658" s="62">
        <v>0</v>
      </c>
      <c r="M658" s="62">
        <v>0</v>
      </c>
      <c r="N658" s="62">
        <v>159000</v>
      </c>
      <c r="O658" s="65">
        <v>159000</v>
      </c>
      <c r="P658" s="216">
        <v>132000</v>
      </c>
      <c r="Q658" s="216">
        <v>0</v>
      </c>
      <c r="R658" s="216">
        <v>132000</v>
      </c>
    </row>
    <row r="659" spans="1:18" x14ac:dyDescent="0.25">
      <c r="A659" s="87" t="s">
        <v>25</v>
      </c>
      <c r="C659" s="28" t="s">
        <v>739</v>
      </c>
      <c r="D659" s="12" t="s">
        <v>406</v>
      </c>
      <c r="E659" s="65">
        <v>0</v>
      </c>
      <c r="F659" s="65">
        <v>0</v>
      </c>
      <c r="G659" s="65">
        <v>0</v>
      </c>
      <c r="H659" s="62">
        <v>5000000</v>
      </c>
      <c r="I659" s="62">
        <v>0</v>
      </c>
      <c r="J659" s="62">
        <v>0</v>
      </c>
      <c r="K659" s="62">
        <v>0</v>
      </c>
      <c r="L659" s="62">
        <v>0</v>
      </c>
      <c r="M659" s="62">
        <v>0</v>
      </c>
      <c r="N659" s="62">
        <v>5000000</v>
      </c>
      <c r="O659" s="65">
        <v>0</v>
      </c>
      <c r="P659" s="216">
        <v>0</v>
      </c>
      <c r="Q659" s="216">
        <v>0</v>
      </c>
      <c r="R659" s="216">
        <v>0</v>
      </c>
    </row>
    <row r="660" spans="1:18" x14ac:dyDescent="0.25">
      <c r="A660" s="87" t="s">
        <v>25</v>
      </c>
      <c r="B660" s="87" t="s">
        <v>494</v>
      </c>
      <c r="C660" s="28" t="s">
        <v>494</v>
      </c>
      <c r="D660" s="33" t="s">
        <v>730</v>
      </c>
      <c r="E660" s="62">
        <v>0</v>
      </c>
      <c r="F660" s="62">
        <v>0</v>
      </c>
      <c r="G660" s="62">
        <v>0</v>
      </c>
      <c r="H660" s="62"/>
      <c r="I660" s="62"/>
      <c r="J660" s="62"/>
      <c r="K660" s="62"/>
      <c r="L660" s="62"/>
      <c r="M660" s="62"/>
      <c r="N660" s="62">
        <v>0</v>
      </c>
      <c r="O660" s="62">
        <v>0</v>
      </c>
      <c r="P660" s="198">
        <v>71680</v>
      </c>
      <c r="Q660" s="198">
        <v>47410</v>
      </c>
      <c r="R660" s="198">
        <v>119090</v>
      </c>
    </row>
    <row r="661" spans="1:18" x14ac:dyDescent="0.25">
      <c r="A661" s="87" t="s">
        <v>25</v>
      </c>
      <c r="B661" s="87" t="s">
        <v>739</v>
      </c>
      <c r="C661" s="28" t="s">
        <v>739</v>
      </c>
      <c r="D661" s="12" t="s">
        <v>295</v>
      </c>
      <c r="E661" s="65">
        <v>0</v>
      </c>
      <c r="F661" s="65">
        <v>0</v>
      </c>
      <c r="G661" s="65">
        <v>8090492</v>
      </c>
      <c r="H661" s="62">
        <v>0</v>
      </c>
      <c r="I661" s="62">
        <v>0</v>
      </c>
      <c r="J661" s="62">
        <v>0</v>
      </c>
      <c r="K661" s="62">
        <v>0</v>
      </c>
      <c r="L661" s="62">
        <v>0</v>
      </c>
      <c r="M661" s="62">
        <v>-319651</v>
      </c>
      <c r="N661" s="62">
        <v>7770841</v>
      </c>
      <c r="O661" s="65">
        <v>8090492</v>
      </c>
      <c r="P661" s="216">
        <v>30000000</v>
      </c>
      <c r="Q661" s="216">
        <v>0</v>
      </c>
      <c r="R661" s="216">
        <v>30000000</v>
      </c>
    </row>
    <row r="662" spans="1:18" ht="15.6" thickBot="1" x14ac:dyDescent="0.3">
      <c r="A662" s="87" t="s">
        <v>25</v>
      </c>
      <c r="B662" s="87" t="s">
        <v>740</v>
      </c>
      <c r="C662" s="28" t="s">
        <v>740</v>
      </c>
      <c r="D662" s="34" t="s">
        <v>704</v>
      </c>
      <c r="E662" s="65">
        <v>113818.93</v>
      </c>
      <c r="F662" s="65">
        <v>133170.21</v>
      </c>
      <c r="G662" s="65">
        <v>112224</v>
      </c>
      <c r="H662" s="62">
        <v>0</v>
      </c>
      <c r="I662" s="62">
        <v>0</v>
      </c>
      <c r="J662" s="62">
        <v>0</v>
      </c>
      <c r="K662" s="62">
        <v>0</v>
      </c>
      <c r="L662" s="62">
        <v>0</v>
      </c>
      <c r="M662" s="62">
        <v>0</v>
      </c>
      <c r="N662" s="62">
        <v>112224</v>
      </c>
      <c r="O662" s="65">
        <v>112224</v>
      </c>
      <c r="P662" s="216">
        <v>1500</v>
      </c>
      <c r="Q662" s="216">
        <v>0</v>
      </c>
      <c r="R662" s="216">
        <v>1500</v>
      </c>
    </row>
    <row r="663" spans="1:18" ht="16.8" thickTop="1" thickBot="1" x14ac:dyDescent="0.35">
      <c r="A663" s="87" t="s">
        <v>25</v>
      </c>
      <c r="C663" s="28"/>
      <c r="D663" s="8" t="s">
        <v>705</v>
      </c>
      <c r="E663" s="63">
        <v>6053745.8699999992</v>
      </c>
      <c r="F663" s="63">
        <v>6290200.9299999997</v>
      </c>
      <c r="G663" s="63">
        <v>15319442</v>
      </c>
      <c r="H663" s="63">
        <v>5000000</v>
      </c>
      <c r="I663" s="63">
        <v>0</v>
      </c>
      <c r="J663" s="63">
        <v>0</v>
      </c>
      <c r="K663" s="63">
        <v>0</v>
      </c>
      <c r="L663" s="63">
        <v>0</v>
      </c>
      <c r="M663" s="63">
        <v>0</v>
      </c>
      <c r="N663" s="63">
        <v>20319442</v>
      </c>
      <c r="O663" s="63">
        <v>15319442</v>
      </c>
      <c r="P663" s="204">
        <v>37326160</v>
      </c>
      <c r="Q663" s="204">
        <v>-47670</v>
      </c>
      <c r="R663" s="204">
        <v>37278490</v>
      </c>
    </row>
    <row r="664" spans="1:18" ht="16.2" thickTop="1" x14ac:dyDescent="0.3">
      <c r="C664" s="28"/>
      <c r="D664" s="7"/>
      <c r="F664" s="237"/>
      <c r="Q664" s="219"/>
      <c r="R664" s="219"/>
    </row>
    <row r="665" spans="1:18" x14ac:dyDescent="0.25">
      <c r="C665" s="28"/>
      <c r="D665" s="13" t="s">
        <v>706</v>
      </c>
      <c r="Q665" s="219"/>
      <c r="R665" s="219"/>
    </row>
    <row r="666" spans="1:18" x14ac:dyDescent="0.25">
      <c r="A666" s="87" t="s">
        <v>25</v>
      </c>
      <c r="B666" s="87" t="s">
        <v>707</v>
      </c>
      <c r="C666" s="29" t="s">
        <v>707</v>
      </c>
      <c r="D666" s="34" t="s">
        <v>708</v>
      </c>
      <c r="E666" s="64">
        <v>19202.25</v>
      </c>
      <c r="F666" s="64">
        <v>35947.51</v>
      </c>
      <c r="G666" s="64">
        <v>19202</v>
      </c>
      <c r="H666" s="61">
        <v>0</v>
      </c>
      <c r="I666" s="61">
        <v>0</v>
      </c>
      <c r="J666" s="61">
        <v>0</v>
      </c>
      <c r="K666" s="61">
        <v>0</v>
      </c>
      <c r="L666" s="61">
        <v>0</v>
      </c>
      <c r="M666" s="61">
        <v>0</v>
      </c>
      <c r="N666" s="61">
        <v>19202</v>
      </c>
      <c r="O666" s="64">
        <v>19202</v>
      </c>
      <c r="P666" s="216">
        <v>36000</v>
      </c>
      <c r="Q666" s="216">
        <v>0</v>
      </c>
      <c r="R666" s="216">
        <v>36000</v>
      </c>
    </row>
    <row r="667" spans="1:18" x14ac:dyDescent="0.25">
      <c r="A667" s="87" t="s">
        <v>25</v>
      </c>
      <c r="B667" s="87" t="s">
        <v>741</v>
      </c>
      <c r="C667" s="29" t="s">
        <v>741</v>
      </c>
      <c r="D667" s="34" t="s">
        <v>742</v>
      </c>
      <c r="E667" s="65">
        <v>-362210.56</v>
      </c>
      <c r="F667" s="65">
        <v>-396403.42</v>
      </c>
      <c r="G667" s="65">
        <v>-498545</v>
      </c>
      <c r="H667" s="62">
        <v>0</v>
      </c>
      <c r="I667" s="62">
        <v>0</v>
      </c>
      <c r="J667" s="62">
        <v>0</v>
      </c>
      <c r="K667" s="62">
        <v>0</v>
      </c>
      <c r="L667" s="62">
        <v>0</v>
      </c>
      <c r="M667" s="62">
        <v>0</v>
      </c>
      <c r="N667" s="62">
        <v>-498545</v>
      </c>
      <c r="O667" s="65">
        <v>-498545</v>
      </c>
      <c r="P667" s="216">
        <v>-498870</v>
      </c>
      <c r="Q667" s="216">
        <v>0</v>
      </c>
      <c r="R667" s="216">
        <v>-498870</v>
      </c>
    </row>
    <row r="668" spans="1:18" ht="15.6" thickBot="1" x14ac:dyDescent="0.3">
      <c r="A668" s="87" t="s">
        <v>25</v>
      </c>
      <c r="C668" s="29" t="s">
        <v>741</v>
      </c>
      <c r="D668" s="33" t="s">
        <v>289</v>
      </c>
      <c r="E668" s="65">
        <v>0</v>
      </c>
      <c r="F668" s="65">
        <v>0</v>
      </c>
      <c r="G668" s="65">
        <v>0</v>
      </c>
      <c r="H668" s="62">
        <v>0</v>
      </c>
      <c r="I668" s="62">
        <v>0</v>
      </c>
      <c r="J668" s="62">
        <v>0</v>
      </c>
      <c r="K668" s="62">
        <v>0</v>
      </c>
      <c r="L668" s="62">
        <v>0</v>
      </c>
      <c r="M668" s="62">
        <v>0</v>
      </c>
      <c r="N668" s="62">
        <v>0</v>
      </c>
      <c r="O668" s="65">
        <v>0</v>
      </c>
      <c r="P668" s="216">
        <v>0</v>
      </c>
      <c r="Q668" s="216">
        <v>0</v>
      </c>
      <c r="R668" s="216">
        <v>0</v>
      </c>
    </row>
    <row r="669" spans="1:18" ht="16.8" thickTop="1" thickBot="1" x14ac:dyDescent="0.35">
      <c r="A669" s="87" t="s">
        <v>25</v>
      </c>
      <c r="B669" s="87" t="s">
        <v>148</v>
      </c>
      <c r="C669" s="29" t="s">
        <v>148</v>
      </c>
      <c r="D669" s="8" t="s">
        <v>710</v>
      </c>
      <c r="E669" s="63">
        <v>112579.99000000075</v>
      </c>
      <c r="F669" s="63">
        <v>957059.44000000064</v>
      </c>
      <c r="G669" s="63">
        <v>0</v>
      </c>
      <c r="H669" s="63">
        <v>0</v>
      </c>
      <c r="I669" s="63">
        <v>0</v>
      </c>
      <c r="J669" s="63">
        <v>0</v>
      </c>
      <c r="K669" s="63">
        <v>0</v>
      </c>
      <c r="L669" s="63">
        <v>0</v>
      </c>
      <c r="M669" s="63">
        <v>0</v>
      </c>
      <c r="N669" s="63">
        <v>0</v>
      </c>
      <c r="O669" s="63">
        <v>0</v>
      </c>
      <c r="P669" s="204">
        <v>-543880</v>
      </c>
      <c r="Q669" s="204">
        <v>47670</v>
      </c>
      <c r="R669" s="204">
        <v>-496210</v>
      </c>
    </row>
    <row r="670" spans="1:18" ht="16.8" thickTop="1" thickBot="1" x14ac:dyDescent="0.35">
      <c r="C670" s="28"/>
      <c r="D670" s="7"/>
      <c r="Q670" s="219"/>
      <c r="R670" s="246"/>
    </row>
    <row r="671" spans="1:18" ht="19.8" thickTop="1" thickBot="1" x14ac:dyDescent="0.5">
      <c r="C671" s="28"/>
      <c r="D671" s="15" t="s">
        <v>743</v>
      </c>
      <c r="Q671" s="219"/>
      <c r="R671" s="258"/>
    </row>
    <row r="672" spans="1:18" ht="15.6" thickTop="1" x14ac:dyDescent="0.25">
      <c r="C672" s="28"/>
      <c r="D672" s="4" t="s">
        <v>691</v>
      </c>
      <c r="Q672" s="219"/>
      <c r="R672" s="219"/>
    </row>
    <row r="673" spans="1:18" x14ac:dyDescent="0.25">
      <c r="A673" s="87" t="s">
        <v>26</v>
      </c>
      <c r="B673" s="87" t="s">
        <v>301</v>
      </c>
      <c r="C673" s="28" t="s">
        <v>301</v>
      </c>
      <c r="D673" s="33" t="s">
        <v>374</v>
      </c>
      <c r="E673" s="64">
        <v>0</v>
      </c>
      <c r="F673" s="64">
        <v>0</v>
      </c>
      <c r="G673" s="64">
        <v>0</v>
      </c>
      <c r="H673" s="61">
        <v>0</v>
      </c>
      <c r="I673" s="61"/>
      <c r="J673" s="61">
        <v>0</v>
      </c>
      <c r="K673" s="61">
        <v>0</v>
      </c>
      <c r="L673" s="61">
        <v>0</v>
      </c>
      <c r="M673" s="61">
        <v>0</v>
      </c>
      <c r="N673" s="61">
        <v>0</v>
      </c>
      <c r="O673" s="64">
        <v>0</v>
      </c>
      <c r="P673" s="216">
        <v>0</v>
      </c>
      <c r="Q673" s="216">
        <v>0</v>
      </c>
      <c r="R673" s="216">
        <v>0</v>
      </c>
    </row>
    <row r="674" spans="1:18" x14ac:dyDescent="0.25">
      <c r="A674" s="87" t="s">
        <v>26</v>
      </c>
      <c r="B674" s="87" t="s">
        <v>303</v>
      </c>
      <c r="C674" s="28" t="s">
        <v>303</v>
      </c>
      <c r="D674" s="33" t="s">
        <v>304</v>
      </c>
      <c r="E674" s="65">
        <v>66491.460000000006</v>
      </c>
      <c r="F674" s="65">
        <v>54998.16</v>
      </c>
      <c r="G674" s="65">
        <v>49000</v>
      </c>
      <c r="H674" s="62">
        <v>0</v>
      </c>
      <c r="I674" s="62"/>
      <c r="J674" s="62">
        <v>0</v>
      </c>
      <c r="K674" s="62">
        <v>0</v>
      </c>
      <c r="L674" s="62">
        <v>0</v>
      </c>
      <c r="M674" s="62">
        <v>0</v>
      </c>
      <c r="N674" s="62">
        <v>49000</v>
      </c>
      <c r="O674" s="65">
        <v>49000</v>
      </c>
      <c r="P674" s="216">
        <v>49000</v>
      </c>
      <c r="Q674" s="216">
        <v>0</v>
      </c>
      <c r="R674" s="216">
        <v>49000</v>
      </c>
    </row>
    <row r="675" spans="1:18" x14ac:dyDescent="0.25">
      <c r="A675" s="87" t="s">
        <v>26</v>
      </c>
      <c r="B675" s="103" t="s">
        <v>139</v>
      </c>
      <c r="C675" s="107" t="s">
        <v>139</v>
      </c>
      <c r="D675" s="33" t="s">
        <v>140</v>
      </c>
      <c r="E675" s="65">
        <v>29710.31</v>
      </c>
      <c r="F675" s="65">
        <v>26490.639999999999</v>
      </c>
      <c r="G675" s="65">
        <v>20000</v>
      </c>
      <c r="H675" s="62">
        <v>0</v>
      </c>
      <c r="I675" s="62"/>
      <c r="J675" s="62">
        <v>0</v>
      </c>
      <c r="K675" s="62">
        <v>0</v>
      </c>
      <c r="L675" s="62">
        <v>0</v>
      </c>
      <c r="M675" s="62">
        <v>0</v>
      </c>
      <c r="N675" s="62">
        <v>20000</v>
      </c>
      <c r="O675" s="65">
        <v>20000</v>
      </c>
      <c r="P675" s="216">
        <v>15920</v>
      </c>
      <c r="Q675" s="216">
        <v>0</v>
      </c>
      <c r="R675" s="216">
        <v>15920</v>
      </c>
    </row>
    <row r="676" spans="1:18" ht="15.6" thickBot="1" x14ac:dyDescent="0.3">
      <c r="A676" s="87" t="s">
        <v>26</v>
      </c>
      <c r="B676" s="87" t="s">
        <v>692</v>
      </c>
      <c r="C676" s="28" t="s">
        <v>692</v>
      </c>
      <c r="D676" s="33" t="s">
        <v>693</v>
      </c>
      <c r="E676" s="65">
        <v>550595</v>
      </c>
      <c r="F676" s="65">
        <v>641998.17000000004</v>
      </c>
      <c r="G676" s="65">
        <v>509890</v>
      </c>
      <c r="H676" s="62">
        <v>0</v>
      </c>
      <c r="I676" s="62"/>
      <c r="J676" s="62">
        <v>0</v>
      </c>
      <c r="K676" s="62">
        <v>0</v>
      </c>
      <c r="L676" s="62">
        <v>0</v>
      </c>
      <c r="M676" s="62">
        <v>0</v>
      </c>
      <c r="N676" s="62">
        <v>509890</v>
      </c>
      <c r="O676" s="65">
        <v>509890</v>
      </c>
      <c r="P676" s="216">
        <v>631290</v>
      </c>
      <c r="Q676" s="216">
        <v>0</v>
      </c>
      <c r="R676" s="216">
        <v>631290</v>
      </c>
    </row>
    <row r="677" spans="1:18" ht="16.8" thickTop="1" thickBot="1" x14ac:dyDescent="0.35">
      <c r="A677" s="87" t="s">
        <v>26</v>
      </c>
      <c r="C677" s="28"/>
      <c r="D677" s="8" t="s">
        <v>694</v>
      </c>
      <c r="E677" s="63">
        <v>646796.77</v>
      </c>
      <c r="F677" s="63">
        <v>723486.97000000009</v>
      </c>
      <c r="G677" s="63">
        <v>578890</v>
      </c>
      <c r="H677" s="63">
        <v>0</v>
      </c>
      <c r="I677" s="63">
        <v>0</v>
      </c>
      <c r="J677" s="63">
        <v>0</v>
      </c>
      <c r="K677" s="63">
        <v>0</v>
      </c>
      <c r="L677" s="63">
        <v>0</v>
      </c>
      <c r="M677" s="63">
        <v>0</v>
      </c>
      <c r="N677" s="63">
        <v>578890</v>
      </c>
      <c r="O677" s="63">
        <v>578890</v>
      </c>
      <c r="P677" s="204">
        <v>696210</v>
      </c>
      <c r="Q677" s="204">
        <v>0</v>
      </c>
      <c r="R677" s="204">
        <v>696210</v>
      </c>
    </row>
    <row r="678" spans="1:18" ht="16.2" thickTop="1" x14ac:dyDescent="0.3">
      <c r="C678" s="28"/>
      <c r="D678" s="7"/>
      <c r="Q678" s="219"/>
      <c r="R678" s="219"/>
    </row>
    <row r="679" spans="1:18" x14ac:dyDescent="0.25">
      <c r="D679" s="4" t="s">
        <v>695</v>
      </c>
      <c r="Q679" s="219"/>
      <c r="R679" s="219"/>
    </row>
    <row r="680" spans="1:18" x14ac:dyDescent="0.25">
      <c r="A680" s="87" t="s">
        <v>26</v>
      </c>
      <c r="B680" s="87" t="s">
        <v>744</v>
      </c>
      <c r="C680" s="28" t="s">
        <v>744</v>
      </c>
      <c r="D680" s="33" t="s">
        <v>697</v>
      </c>
      <c r="E680" s="64">
        <v>316602.13</v>
      </c>
      <c r="F680" s="64">
        <v>332797.40999999997</v>
      </c>
      <c r="G680" s="64">
        <v>276500</v>
      </c>
      <c r="H680" s="61">
        <v>0</v>
      </c>
      <c r="I680" s="61"/>
      <c r="J680" s="61">
        <v>0</v>
      </c>
      <c r="K680" s="61">
        <v>0</v>
      </c>
      <c r="L680" s="61">
        <v>0</v>
      </c>
      <c r="M680" s="61">
        <v>0</v>
      </c>
      <c r="N680" s="61">
        <v>276500</v>
      </c>
      <c r="O680" s="64">
        <v>276500</v>
      </c>
      <c r="P680" s="216">
        <v>303980</v>
      </c>
      <c r="Q680" s="216">
        <v>-9660</v>
      </c>
      <c r="R680" s="216">
        <v>294320</v>
      </c>
    </row>
    <row r="681" spans="1:18" x14ac:dyDescent="0.25">
      <c r="A681" s="87" t="s">
        <v>26</v>
      </c>
      <c r="B681" s="87" t="s">
        <v>745</v>
      </c>
      <c r="C681" s="29" t="s">
        <v>745</v>
      </c>
      <c r="D681" s="33" t="s">
        <v>720</v>
      </c>
      <c r="E681" s="65">
        <v>241627.96000000008</v>
      </c>
      <c r="F681" s="65">
        <v>171902.93000000008</v>
      </c>
      <c r="G681" s="65">
        <v>135134</v>
      </c>
      <c r="H681" s="62">
        <v>0</v>
      </c>
      <c r="I681" s="62"/>
      <c r="J681" s="62">
        <v>0</v>
      </c>
      <c r="K681" s="62">
        <v>0</v>
      </c>
      <c r="L681" s="62">
        <v>0</v>
      </c>
      <c r="M681" s="62">
        <v>0</v>
      </c>
      <c r="N681" s="62">
        <v>135134</v>
      </c>
      <c r="O681" s="65">
        <v>135134</v>
      </c>
      <c r="P681" s="216">
        <v>180090</v>
      </c>
      <c r="Q681" s="216">
        <v>0</v>
      </c>
      <c r="R681" s="216">
        <v>180090</v>
      </c>
    </row>
    <row r="682" spans="1:18" x14ac:dyDescent="0.25">
      <c r="A682" s="87" t="s">
        <v>26</v>
      </c>
      <c r="B682" s="87" t="s">
        <v>746</v>
      </c>
      <c r="C682" s="28" t="s">
        <v>745</v>
      </c>
      <c r="D682" s="12" t="s">
        <v>500</v>
      </c>
      <c r="E682" s="65">
        <v>46279.42</v>
      </c>
      <c r="F682" s="65">
        <v>135524.49</v>
      </c>
      <c r="G682" s="65">
        <v>118828</v>
      </c>
      <c r="H682" s="62">
        <v>0</v>
      </c>
      <c r="I682" s="62"/>
      <c r="J682" s="62">
        <v>0</v>
      </c>
      <c r="K682" s="62">
        <v>0</v>
      </c>
      <c r="L682" s="62">
        <v>0</v>
      </c>
      <c r="M682" s="62">
        <v>16535</v>
      </c>
      <c r="N682" s="62">
        <v>135363</v>
      </c>
      <c r="O682" s="65">
        <v>118828</v>
      </c>
      <c r="P682" s="216">
        <v>126090</v>
      </c>
      <c r="Q682" s="216">
        <v>0</v>
      </c>
      <c r="R682" s="216">
        <v>126090</v>
      </c>
    </row>
    <row r="683" spans="1:18" x14ac:dyDescent="0.25">
      <c r="A683" s="87" t="s">
        <v>26</v>
      </c>
      <c r="B683" s="87" t="s">
        <v>747</v>
      </c>
      <c r="C683" s="28" t="s">
        <v>747</v>
      </c>
      <c r="D683" s="12" t="s">
        <v>687</v>
      </c>
      <c r="E683" s="65">
        <v>0</v>
      </c>
      <c r="F683" s="65">
        <v>0</v>
      </c>
      <c r="G683" s="65">
        <v>0</v>
      </c>
      <c r="H683" s="62">
        <v>0</v>
      </c>
      <c r="I683" s="62"/>
      <c r="J683" s="62">
        <v>0</v>
      </c>
      <c r="K683" s="62">
        <v>0</v>
      </c>
      <c r="L683" s="62">
        <v>0</v>
      </c>
      <c r="M683" s="62">
        <v>0</v>
      </c>
      <c r="N683" s="62">
        <v>0</v>
      </c>
      <c r="O683" s="65">
        <v>0</v>
      </c>
      <c r="P683" s="216">
        <v>105360</v>
      </c>
      <c r="Q683" s="216">
        <v>0</v>
      </c>
      <c r="R683" s="216">
        <v>105360</v>
      </c>
    </row>
    <row r="684" spans="1:18" x14ac:dyDescent="0.25">
      <c r="A684" s="87" t="s">
        <v>26</v>
      </c>
      <c r="B684" s="87" t="s">
        <v>494</v>
      </c>
      <c r="C684" s="28" t="s">
        <v>494</v>
      </c>
      <c r="D684" s="33" t="s">
        <v>730</v>
      </c>
      <c r="E684" s="62">
        <v>0</v>
      </c>
      <c r="F684" s="62">
        <v>0</v>
      </c>
      <c r="G684" s="62">
        <v>0</v>
      </c>
      <c r="H684" s="62"/>
      <c r="I684" s="62"/>
      <c r="J684" s="62"/>
      <c r="K684" s="62"/>
      <c r="L684" s="62"/>
      <c r="M684" s="62"/>
      <c r="N684" s="62">
        <v>0</v>
      </c>
      <c r="O684" s="62">
        <v>0</v>
      </c>
      <c r="P684" s="198">
        <v>7190</v>
      </c>
      <c r="Q684" s="198">
        <v>4760</v>
      </c>
      <c r="R684" s="198">
        <v>11950</v>
      </c>
    </row>
    <row r="685" spans="1:18" x14ac:dyDescent="0.25">
      <c r="A685" s="87" t="s">
        <v>26</v>
      </c>
      <c r="B685" s="87" t="s">
        <v>748</v>
      </c>
      <c r="C685" s="28" t="s">
        <v>748</v>
      </c>
      <c r="D685" s="12" t="s">
        <v>295</v>
      </c>
      <c r="E685" s="65">
        <v>0</v>
      </c>
      <c r="F685" s="65">
        <v>0</v>
      </c>
      <c r="G685" s="65">
        <v>10000</v>
      </c>
      <c r="H685" s="62">
        <v>0</v>
      </c>
      <c r="I685" s="62"/>
      <c r="J685" s="62">
        <v>0</v>
      </c>
      <c r="K685" s="62">
        <v>0</v>
      </c>
      <c r="L685" s="62">
        <v>0</v>
      </c>
      <c r="M685" s="62">
        <v>-10000</v>
      </c>
      <c r="N685" s="62">
        <v>0</v>
      </c>
      <c r="O685" s="65">
        <v>10000</v>
      </c>
      <c r="P685" s="216">
        <v>10000</v>
      </c>
      <c r="Q685" s="216">
        <v>0</v>
      </c>
      <c r="R685" s="216">
        <v>10000</v>
      </c>
    </row>
    <row r="686" spans="1:18" ht="15.6" thickBot="1" x14ac:dyDescent="0.3">
      <c r="A686" s="87" t="s">
        <v>26</v>
      </c>
      <c r="B686" s="87" t="s">
        <v>749</v>
      </c>
      <c r="C686" s="28" t="s">
        <v>749</v>
      </c>
      <c r="D686" s="34" t="s">
        <v>704</v>
      </c>
      <c r="E686" s="65">
        <v>89528.79</v>
      </c>
      <c r="F686" s="65">
        <v>121412.1</v>
      </c>
      <c r="G686" s="65">
        <v>89529</v>
      </c>
      <c r="H686" s="62">
        <v>0</v>
      </c>
      <c r="I686" s="62"/>
      <c r="J686" s="62">
        <v>0</v>
      </c>
      <c r="K686" s="62">
        <v>0</v>
      </c>
      <c r="L686" s="62">
        <v>0</v>
      </c>
      <c r="M686" s="62">
        <v>0</v>
      </c>
      <c r="N686" s="62">
        <v>89529</v>
      </c>
      <c r="O686" s="65">
        <v>89529</v>
      </c>
      <c r="P686" s="216">
        <v>100000</v>
      </c>
      <c r="Q686" s="216">
        <v>0</v>
      </c>
      <c r="R686" s="216">
        <v>100000</v>
      </c>
    </row>
    <row r="687" spans="1:18" ht="16.8" thickTop="1" thickBot="1" x14ac:dyDescent="0.35">
      <c r="A687" s="87" t="s">
        <v>26</v>
      </c>
      <c r="C687" s="28"/>
      <c r="D687" s="8" t="s">
        <v>705</v>
      </c>
      <c r="E687" s="63">
        <v>694038.30000000016</v>
      </c>
      <c r="F687" s="63">
        <v>761636.93</v>
      </c>
      <c r="G687" s="63">
        <v>629991</v>
      </c>
      <c r="H687" s="63">
        <v>0</v>
      </c>
      <c r="I687" s="63">
        <v>0</v>
      </c>
      <c r="J687" s="63">
        <v>0</v>
      </c>
      <c r="K687" s="63">
        <v>0</v>
      </c>
      <c r="L687" s="63">
        <v>0</v>
      </c>
      <c r="M687" s="63">
        <v>6535</v>
      </c>
      <c r="N687" s="63">
        <v>636526</v>
      </c>
      <c r="O687" s="63">
        <v>629991</v>
      </c>
      <c r="P687" s="204">
        <v>832710</v>
      </c>
      <c r="Q687" s="204">
        <v>-4900</v>
      </c>
      <c r="R687" s="204">
        <v>827810</v>
      </c>
    </row>
    <row r="688" spans="1:18" ht="16.2" thickTop="1" x14ac:dyDescent="0.3">
      <c r="C688" s="28"/>
      <c r="D688" s="7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223"/>
      <c r="Q688" s="254"/>
      <c r="R688" s="254"/>
    </row>
    <row r="689" spans="1:18" x14ac:dyDescent="0.25">
      <c r="C689" s="28"/>
      <c r="D689" s="4" t="s">
        <v>706</v>
      </c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223"/>
      <c r="Q689" s="254"/>
      <c r="R689" s="254"/>
    </row>
    <row r="690" spans="1:18" ht="15.6" thickBot="1" x14ac:dyDescent="0.3">
      <c r="A690" s="87" t="s">
        <v>26</v>
      </c>
      <c r="B690" s="87" t="s">
        <v>707</v>
      </c>
      <c r="C690" s="29" t="s">
        <v>707</v>
      </c>
      <c r="D690" s="34" t="s">
        <v>708</v>
      </c>
      <c r="E690" s="62">
        <v>0</v>
      </c>
      <c r="F690" s="52">
        <v>0</v>
      </c>
      <c r="G690" s="62">
        <v>0</v>
      </c>
      <c r="H690" s="62">
        <v>0</v>
      </c>
      <c r="I690" s="62"/>
      <c r="J690" s="62">
        <v>0</v>
      </c>
      <c r="K690" s="62">
        <v>0</v>
      </c>
      <c r="L690" s="62">
        <v>0</v>
      </c>
      <c r="M690" s="62">
        <v>0</v>
      </c>
      <c r="N690" s="62">
        <v>0</v>
      </c>
      <c r="O690" s="62">
        <v>0</v>
      </c>
      <c r="P690" s="216">
        <v>0</v>
      </c>
      <c r="Q690" s="216">
        <v>0</v>
      </c>
      <c r="R690" s="216">
        <v>0</v>
      </c>
    </row>
    <row r="691" spans="1:18" ht="16.8" thickTop="1" thickBot="1" x14ac:dyDescent="0.35">
      <c r="A691" s="87" t="s">
        <v>26</v>
      </c>
      <c r="B691" s="87" t="s">
        <v>148</v>
      </c>
      <c r="C691" s="29" t="s">
        <v>148</v>
      </c>
      <c r="D691" s="8" t="s">
        <v>710</v>
      </c>
      <c r="E691" s="63">
        <v>-47241.530000000144</v>
      </c>
      <c r="F691" s="63">
        <v>-38149.959999999963</v>
      </c>
      <c r="G691" s="63">
        <v>-51101</v>
      </c>
      <c r="H691" s="63">
        <v>0</v>
      </c>
      <c r="I691" s="63">
        <v>0</v>
      </c>
      <c r="J691" s="63">
        <v>0</v>
      </c>
      <c r="K691" s="63">
        <v>0</v>
      </c>
      <c r="L691" s="63">
        <v>0</v>
      </c>
      <c r="M691" s="63">
        <v>-6535</v>
      </c>
      <c r="N691" s="63">
        <v>-57636</v>
      </c>
      <c r="O691" s="63">
        <v>-51101</v>
      </c>
      <c r="P691" s="204">
        <v>-136500</v>
      </c>
      <c r="Q691" s="204">
        <v>4900</v>
      </c>
      <c r="R691" s="204">
        <v>-131600</v>
      </c>
    </row>
    <row r="692" spans="1:18" ht="16.8" thickTop="1" thickBot="1" x14ac:dyDescent="0.35">
      <c r="C692" s="28"/>
      <c r="D692" s="7"/>
      <c r="Q692" s="219"/>
      <c r="R692" s="219"/>
    </row>
    <row r="693" spans="1:18" ht="19.8" thickTop="1" thickBot="1" x14ac:dyDescent="0.5">
      <c r="C693" s="28"/>
      <c r="D693" s="15" t="s">
        <v>750</v>
      </c>
      <c r="Q693" s="219"/>
      <c r="R693" s="219"/>
    </row>
    <row r="694" spans="1:18" ht="15.6" thickTop="1" x14ac:dyDescent="0.25">
      <c r="C694" s="28"/>
      <c r="D694" s="4" t="s">
        <v>691</v>
      </c>
      <c r="Q694" s="219"/>
      <c r="R694" s="219"/>
    </row>
    <row r="695" spans="1:18" x14ac:dyDescent="0.25">
      <c r="A695" s="87" t="s">
        <v>27</v>
      </c>
      <c r="B695" s="87" t="s">
        <v>301</v>
      </c>
      <c r="C695" s="28" t="s">
        <v>301</v>
      </c>
      <c r="D695" s="33" t="s">
        <v>374</v>
      </c>
      <c r="E695" s="64">
        <v>0</v>
      </c>
      <c r="F695" s="64">
        <v>0</v>
      </c>
      <c r="G695" s="64">
        <v>0</v>
      </c>
      <c r="H695" s="61">
        <v>0</v>
      </c>
      <c r="I695" s="61"/>
      <c r="J695" s="61">
        <v>0</v>
      </c>
      <c r="K695" s="61">
        <v>0</v>
      </c>
      <c r="L695" s="61">
        <v>0</v>
      </c>
      <c r="M695" s="61">
        <v>0</v>
      </c>
      <c r="N695" s="61">
        <v>0</v>
      </c>
      <c r="O695" s="64">
        <v>0</v>
      </c>
      <c r="P695" s="216">
        <v>0</v>
      </c>
      <c r="Q695" s="216">
        <v>0</v>
      </c>
      <c r="R695" s="216">
        <v>0</v>
      </c>
    </row>
    <row r="696" spans="1:18" x14ac:dyDescent="0.25">
      <c r="A696" s="87" t="s">
        <v>27</v>
      </c>
      <c r="B696" s="87" t="s">
        <v>303</v>
      </c>
      <c r="C696" s="28" t="s">
        <v>303</v>
      </c>
      <c r="D696" s="33" t="s">
        <v>304</v>
      </c>
      <c r="E696" s="65">
        <v>38700.720000000001</v>
      </c>
      <c r="F696" s="65">
        <v>45293.96</v>
      </c>
      <c r="G696" s="65">
        <v>45500</v>
      </c>
      <c r="H696" s="62">
        <v>0</v>
      </c>
      <c r="I696" s="62"/>
      <c r="J696" s="62">
        <v>0</v>
      </c>
      <c r="K696" s="62">
        <v>0</v>
      </c>
      <c r="L696" s="62">
        <v>0</v>
      </c>
      <c r="M696" s="62">
        <v>0</v>
      </c>
      <c r="N696" s="62">
        <v>45500</v>
      </c>
      <c r="O696" s="65">
        <v>45500</v>
      </c>
      <c r="P696" s="216">
        <v>45500</v>
      </c>
      <c r="Q696" s="216">
        <v>0</v>
      </c>
      <c r="R696" s="216">
        <v>45500</v>
      </c>
    </row>
    <row r="697" spans="1:18" x14ac:dyDescent="0.25">
      <c r="A697" s="87" t="s">
        <v>27</v>
      </c>
      <c r="B697" s="87" t="s">
        <v>139</v>
      </c>
      <c r="C697" s="28" t="s">
        <v>139</v>
      </c>
      <c r="D697" s="33" t="s">
        <v>140</v>
      </c>
      <c r="E697" s="65">
        <v>20999.17</v>
      </c>
      <c r="F697" s="65">
        <v>32299.07</v>
      </c>
      <c r="G697" s="65">
        <v>20999</v>
      </c>
      <c r="H697" s="62">
        <v>0</v>
      </c>
      <c r="I697" s="62"/>
      <c r="J697" s="62">
        <v>0</v>
      </c>
      <c r="K697" s="62">
        <v>0</v>
      </c>
      <c r="L697" s="62">
        <v>0</v>
      </c>
      <c r="M697" s="62">
        <v>0</v>
      </c>
      <c r="N697" s="62">
        <v>20999</v>
      </c>
      <c r="O697" s="65">
        <v>20999</v>
      </c>
      <c r="P697" s="216">
        <v>8590</v>
      </c>
      <c r="Q697" s="216">
        <v>0</v>
      </c>
      <c r="R697" s="216">
        <v>8590</v>
      </c>
    </row>
    <row r="698" spans="1:18" ht="15.6" thickBot="1" x14ac:dyDescent="0.3">
      <c r="A698" s="87" t="s">
        <v>27</v>
      </c>
      <c r="B698" s="87" t="s">
        <v>692</v>
      </c>
      <c r="C698" s="28" t="s">
        <v>692</v>
      </c>
      <c r="D698" s="33" t="s">
        <v>693</v>
      </c>
      <c r="E698" s="65">
        <v>530278.43999999994</v>
      </c>
      <c r="F698" s="65">
        <v>851873.31</v>
      </c>
      <c r="G698" s="65">
        <v>1037180</v>
      </c>
      <c r="H698" s="62">
        <v>0</v>
      </c>
      <c r="I698" s="62"/>
      <c r="J698" s="62">
        <v>0</v>
      </c>
      <c r="K698" s="62">
        <v>0</v>
      </c>
      <c r="L698" s="62">
        <v>0</v>
      </c>
      <c r="M698" s="62">
        <v>0</v>
      </c>
      <c r="N698" s="62">
        <v>1037180</v>
      </c>
      <c r="O698" s="65">
        <v>1037180</v>
      </c>
      <c r="P698" s="216">
        <v>1047220</v>
      </c>
      <c r="Q698" s="216">
        <v>0</v>
      </c>
      <c r="R698" s="216">
        <v>1047220</v>
      </c>
    </row>
    <row r="699" spans="1:18" ht="16.8" thickTop="1" thickBot="1" x14ac:dyDescent="0.35">
      <c r="A699" s="87" t="s">
        <v>27</v>
      </c>
      <c r="C699" s="28"/>
      <c r="D699" s="8" t="s">
        <v>694</v>
      </c>
      <c r="E699" s="81">
        <v>589978.32999999996</v>
      </c>
      <c r="F699" s="239">
        <v>929466.34000000008</v>
      </c>
      <c r="G699" s="239">
        <v>1103679</v>
      </c>
      <c r="H699" s="239">
        <v>0</v>
      </c>
      <c r="I699" s="239">
        <v>0</v>
      </c>
      <c r="J699" s="239">
        <v>0</v>
      </c>
      <c r="K699" s="239">
        <v>0</v>
      </c>
      <c r="L699" s="239">
        <v>0</v>
      </c>
      <c r="M699" s="239">
        <v>0</v>
      </c>
      <c r="N699" s="239">
        <v>1103679</v>
      </c>
      <c r="O699" s="239">
        <v>1103679</v>
      </c>
      <c r="P699" s="240">
        <v>1101310</v>
      </c>
      <c r="Q699" s="240">
        <v>0</v>
      </c>
      <c r="R699" s="240">
        <v>1101310</v>
      </c>
    </row>
    <row r="700" spans="1:18" ht="16.2" thickTop="1" x14ac:dyDescent="0.3">
      <c r="C700" s="28"/>
      <c r="D700" s="7"/>
      <c r="Q700" s="219"/>
      <c r="R700" s="219"/>
    </row>
    <row r="701" spans="1:18" x14ac:dyDescent="0.25">
      <c r="C701" s="28"/>
      <c r="D701" s="4" t="s">
        <v>695</v>
      </c>
      <c r="Q701" s="219"/>
      <c r="R701" s="219"/>
    </row>
    <row r="702" spans="1:18" x14ac:dyDescent="0.25">
      <c r="A702" s="87" t="s">
        <v>27</v>
      </c>
      <c r="B702" s="87" t="s">
        <v>751</v>
      </c>
      <c r="C702" s="29" t="s">
        <v>751</v>
      </c>
      <c r="D702" s="6" t="s">
        <v>697</v>
      </c>
      <c r="E702" s="64">
        <v>61411.199999999997</v>
      </c>
      <c r="F702" s="64">
        <v>68918.63</v>
      </c>
      <c r="G702" s="64">
        <v>164301</v>
      </c>
      <c r="H702" s="61">
        <v>0</v>
      </c>
      <c r="I702" s="61"/>
      <c r="J702" s="61">
        <v>0</v>
      </c>
      <c r="K702" s="61">
        <v>0</v>
      </c>
      <c r="L702" s="61">
        <v>0</v>
      </c>
      <c r="M702" s="61">
        <v>0</v>
      </c>
      <c r="N702" s="61">
        <v>164301</v>
      </c>
      <c r="O702" s="64">
        <v>164301</v>
      </c>
      <c r="P702" s="216">
        <v>182940</v>
      </c>
      <c r="Q702" s="216">
        <v>-5680</v>
      </c>
      <c r="R702" s="216">
        <v>177260</v>
      </c>
    </row>
    <row r="703" spans="1:18" x14ac:dyDescent="0.25">
      <c r="A703" s="87" t="s">
        <v>27</v>
      </c>
      <c r="B703" s="87" t="s">
        <v>752</v>
      </c>
      <c r="C703" s="29" t="s">
        <v>752</v>
      </c>
      <c r="D703" s="6" t="s">
        <v>720</v>
      </c>
      <c r="E703" s="65">
        <v>475458.69000000006</v>
      </c>
      <c r="F703" s="65">
        <v>246422.13</v>
      </c>
      <c r="G703" s="65">
        <v>538801</v>
      </c>
      <c r="H703" s="62">
        <v>0</v>
      </c>
      <c r="I703" s="62"/>
      <c r="J703" s="62">
        <v>0</v>
      </c>
      <c r="K703" s="62">
        <v>0</v>
      </c>
      <c r="L703" s="62">
        <v>0</v>
      </c>
      <c r="M703" s="62">
        <v>0</v>
      </c>
      <c r="N703" s="62">
        <v>538801</v>
      </c>
      <c r="O703" s="65">
        <v>538801</v>
      </c>
      <c r="P703" s="216">
        <v>470780</v>
      </c>
      <c r="Q703" s="216">
        <v>0</v>
      </c>
      <c r="R703" s="216">
        <v>470780</v>
      </c>
    </row>
    <row r="704" spans="1:18" x14ac:dyDescent="0.25">
      <c r="A704" s="87" t="s">
        <v>27</v>
      </c>
      <c r="B704" s="87" t="s">
        <v>753</v>
      </c>
      <c r="C704" s="28" t="s">
        <v>752</v>
      </c>
      <c r="D704" s="12" t="s">
        <v>500</v>
      </c>
      <c r="E704" s="65">
        <v>112359.14</v>
      </c>
      <c r="F704" s="65">
        <v>47476.42</v>
      </c>
      <c r="G704" s="65">
        <v>69210</v>
      </c>
      <c r="H704" s="62">
        <v>0</v>
      </c>
      <c r="I704" s="62"/>
      <c r="J704" s="62">
        <v>0</v>
      </c>
      <c r="K704" s="62">
        <v>0</v>
      </c>
      <c r="L704" s="62">
        <v>0</v>
      </c>
      <c r="M704" s="62">
        <v>22123</v>
      </c>
      <c r="N704" s="62">
        <v>91333</v>
      </c>
      <c r="O704" s="65">
        <v>69210</v>
      </c>
      <c r="P704" s="216">
        <v>75550</v>
      </c>
      <c r="Q704" s="216">
        <v>0</v>
      </c>
      <c r="R704" s="216">
        <v>75550</v>
      </c>
    </row>
    <row r="705" spans="1:18" x14ac:dyDescent="0.25">
      <c r="A705" s="87" t="s">
        <v>27</v>
      </c>
      <c r="B705" s="87" t="s">
        <v>754</v>
      </c>
      <c r="C705" s="28" t="s">
        <v>754</v>
      </c>
      <c r="D705" s="12" t="s">
        <v>687</v>
      </c>
      <c r="E705" s="65">
        <v>0</v>
      </c>
      <c r="F705" s="65">
        <v>0</v>
      </c>
      <c r="G705" s="65">
        <v>97320</v>
      </c>
      <c r="H705" s="62">
        <v>0</v>
      </c>
      <c r="I705" s="62"/>
      <c r="J705" s="62">
        <v>0</v>
      </c>
      <c r="K705" s="62">
        <v>0</v>
      </c>
      <c r="L705" s="62">
        <v>0</v>
      </c>
      <c r="M705" s="62">
        <v>0</v>
      </c>
      <c r="N705" s="62">
        <v>97320</v>
      </c>
      <c r="O705" s="65">
        <v>97320</v>
      </c>
      <c r="P705" s="216">
        <v>209000</v>
      </c>
      <c r="Q705" s="216">
        <v>0</v>
      </c>
      <c r="R705" s="216">
        <v>209000</v>
      </c>
    </row>
    <row r="706" spans="1:18" x14ac:dyDescent="0.25">
      <c r="A706" s="87" t="s">
        <v>27</v>
      </c>
      <c r="B706" s="87" t="s">
        <v>494</v>
      </c>
      <c r="C706" s="28" t="s">
        <v>494</v>
      </c>
      <c r="D706" s="33" t="s">
        <v>730</v>
      </c>
      <c r="E706" s="62">
        <v>0</v>
      </c>
      <c r="F706" s="62">
        <v>0</v>
      </c>
      <c r="G706" s="62">
        <v>0</v>
      </c>
      <c r="H706" s="62"/>
      <c r="I706" s="62"/>
      <c r="J706" s="62"/>
      <c r="K706" s="62"/>
      <c r="L706" s="62"/>
      <c r="M706" s="62"/>
      <c r="N706" s="62">
        <v>0</v>
      </c>
      <c r="O706" s="62">
        <v>0</v>
      </c>
      <c r="P706" s="198">
        <v>3080</v>
      </c>
      <c r="Q706" s="198">
        <v>2050</v>
      </c>
      <c r="R706" s="198">
        <v>5130</v>
      </c>
    </row>
    <row r="707" spans="1:18" x14ac:dyDescent="0.25">
      <c r="A707" s="87" t="s">
        <v>27</v>
      </c>
      <c r="B707" s="87" t="s">
        <v>755</v>
      </c>
      <c r="C707" s="28" t="s">
        <v>755</v>
      </c>
      <c r="D707" s="12" t="s">
        <v>295</v>
      </c>
      <c r="E707" s="65">
        <v>0</v>
      </c>
      <c r="F707" s="65">
        <v>0</v>
      </c>
      <c r="G707" s="65">
        <v>167164</v>
      </c>
      <c r="H707" s="62">
        <v>0</v>
      </c>
      <c r="I707" s="62"/>
      <c r="J707" s="62">
        <v>0</v>
      </c>
      <c r="K707" s="62">
        <v>0</v>
      </c>
      <c r="L707" s="62">
        <v>0</v>
      </c>
      <c r="M707" s="62">
        <v>-22123</v>
      </c>
      <c r="N707" s="62">
        <v>145041</v>
      </c>
      <c r="O707" s="65">
        <v>167164</v>
      </c>
      <c r="P707" s="216">
        <v>101500</v>
      </c>
      <c r="Q707" s="216">
        <v>0</v>
      </c>
      <c r="R707" s="216">
        <v>101500</v>
      </c>
    </row>
    <row r="708" spans="1:18" ht="15.6" thickBot="1" x14ac:dyDescent="0.3">
      <c r="A708" s="87" t="s">
        <v>27</v>
      </c>
      <c r="B708" s="87" t="s">
        <v>756</v>
      </c>
      <c r="C708" s="28" t="s">
        <v>756</v>
      </c>
      <c r="D708" s="34" t="s">
        <v>704</v>
      </c>
      <c r="E708" s="65">
        <v>73884.759999999995</v>
      </c>
      <c r="F708" s="65">
        <v>57716.22</v>
      </c>
      <c r="G708" s="65">
        <v>73885</v>
      </c>
      <c r="H708" s="62">
        <v>0</v>
      </c>
      <c r="I708" s="62"/>
      <c r="J708" s="62">
        <v>0</v>
      </c>
      <c r="K708" s="62">
        <v>0</v>
      </c>
      <c r="L708" s="62">
        <v>0</v>
      </c>
      <c r="M708" s="62">
        <v>0</v>
      </c>
      <c r="N708" s="62">
        <v>73885</v>
      </c>
      <c r="O708" s="65">
        <v>73885</v>
      </c>
      <c r="P708" s="216">
        <v>99290</v>
      </c>
      <c r="Q708" s="216">
        <v>0</v>
      </c>
      <c r="R708" s="216">
        <v>99290</v>
      </c>
    </row>
    <row r="709" spans="1:18" ht="16.8" thickTop="1" thickBot="1" x14ac:dyDescent="0.35">
      <c r="A709" s="87" t="s">
        <v>27</v>
      </c>
      <c r="C709" s="28"/>
      <c r="D709" s="8" t="s">
        <v>705</v>
      </c>
      <c r="E709" s="81">
        <v>723113.79</v>
      </c>
      <c r="F709" s="68">
        <v>420533.4</v>
      </c>
      <c r="G709" s="68">
        <v>1110681</v>
      </c>
      <c r="H709" s="68">
        <v>0</v>
      </c>
      <c r="I709" s="68">
        <v>0</v>
      </c>
      <c r="J709" s="68">
        <v>0</v>
      </c>
      <c r="K709" s="68">
        <v>0</v>
      </c>
      <c r="L709" s="68">
        <v>0</v>
      </c>
      <c r="M709" s="68">
        <v>0</v>
      </c>
      <c r="N709" s="68">
        <v>1110681</v>
      </c>
      <c r="O709" s="68">
        <v>1110681</v>
      </c>
      <c r="P709" s="204">
        <v>1142140</v>
      </c>
      <c r="Q709" s="204">
        <v>-3630</v>
      </c>
      <c r="R709" s="204">
        <v>1138510</v>
      </c>
    </row>
    <row r="710" spans="1:18" ht="16.2" thickTop="1" x14ac:dyDescent="0.3">
      <c r="C710" s="28"/>
      <c r="D710" s="7"/>
      <c r="Q710" s="219"/>
      <c r="R710" s="219"/>
    </row>
    <row r="711" spans="1:18" x14ac:dyDescent="0.25">
      <c r="C711" s="28"/>
      <c r="D711" s="4" t="s">
        <v>706</v>
      </c>
      <c r="Q711" s="219"/>
      <c r="R711" s="219"/>
    </row>
    <row r="712" spans="1:18" x14ac:dyDescent="0.25">
      <c r="A712" s="87" t="s">
        <v>27</v>
      </c>
      <c r="B712" s="87" t="s">
        <v>707</v>
      </c>
      <c r="C712" s="29" t="s">
        <v>707</v>
      </c>
      <c r="D712" s="34" t="s">
        <v>708</v>
      </c>
      <c r="E712" s="64">
        <v>8502</v>
      </c>
      <c r="F712" s="64">
        <v>0</v>
      </c>
      <c r="G712" s="61">
        <v>7002</v>
      </c>
      <c r="H712" s="61">
        <v>0</v>
      </c>
      <c r="I712" s="61"/>
      <c r="J712" s="61">
        <v>0</v>
      </c>
      <c r="K712" s="61">
        <v>0</v>
      </c>
      <c r="L712" s="61">
        <v>0</v>
      </c>
      <c r="M712" s="61">
        <v>0</v>
      </c>
      <c r="N712" s="61">
        <v>7002</v>
      </c>
      <c r="O712" s="61">
        <v>7002</v>
      </c>
      <c r="P712" s="216">
        <v>7000</v>
      </c>
      <c r="Q712" s="216">
        <v>0</v>
      </c>
      <c r="R712" s="216">
        <v>7000</v>
      </c>
    </row>
    <row r="713" spans="1:18" ht="15.6" thickBot="1" x14ac:dyDescent="0.3">
      <c r="A713" s="87" t="s">
        <v>27</v>
      </c>
      <c r="B713" s="87" t="s">
        <v>757</v>
      </c>
      <c r="C713" s="28" t="s">
        <v>757</v>
      </c>
      <c r="D713" s="33" t="s">
        <v>289</v>
      </c>
      <c r="E713" s="65">
        <v>0</v>
      </c>
      <c r="F713" s="65">
        <v>0</v>
      </c>
      <c r="G713" s="62">
        <v>0</v>
      </c>
      <c r="H713" s="62">
        <v>0</v>
      </c>
      <c r="I713" s="62"/>
      <c r="J713" s="62">
        <v>0</v>
      </c>
      <c r="K713" s="62">
        <v>0</v>
      </c>
      <c r="L713" s="62">
        <v>0</v>
      </c>
      <c r="M713" s="62">
        <v>0</v>
      </c>
      <c r="N713" s="62">
        <v>0</v>
      </c>
      <c r="O713" s="62">
        <v>0</v>
      </c>
      <c r="P713" s="216">
        <v>0</v>
      </c>
      <c r="Q713" s="216">
        <v>0</v>
      </c>
      <c r="R713" s="216">
        <v>0</v>
      </c>
    </row>
    <row r="714" spans="1:18" ht="16.8" thickTop="1" thickBot="1" x14ac:dyDescent="0.35">
      <c r="A714" s="87" t="s">
        <v>27</v>
      </c>
      <c r="B714" s="87" t="s">
        <v>148</v>
      </c>
      <c r="C714" s="29" t="s">
        <v>148</v>
      </c>
      <c r="D714" s="8" t="s">
        <v>710</v>
      </c>
      <c r="E714" s="68">
        <v>-124633.46000000008</v>
      </c>
      <c r="F714" s="68">
        <v>508932.94000000006</v>
      </c>
      <c r="G714" s="68">
        <v>0</v>
      </c>
      <c r="H714" s="68">
        <v>0</v>
      </c>
      <c r="I714" s="68">
        <v>0</v>
      </c>
      <c r="J714" s="68">
        <v>0</v>
      </c>
      <c r="K714" s="68">
        <v>0</v>
      </c>
      <c r="L714" s="68">
        <v>0</v>
      </c>
      <c r="M714" s="68">
        <v>0</v>
      </c>
      <c r="N714" s="68">
        <v>0</v>
      </c>
      <c r="O714" s="68">
        <v>0</v>
      </c>
      <c r="P714" s="204">
        <v>-33830</v>
      </c>
      <c r="Q714" s="204">
        <v>3630</v>
      </c>
      <c r="R714" s="204">
        <v>-30200</v>
      </c>
    </row>
    <row r="715" spans="1:18" ht="16.8" thickTop="1" thickBot="1" x14ac:dyDescent="0.35">
      <c r="C715" s="28"/>
      <c r="D715" s="7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05"/>
      <c r="Q715" s="250"/>
      <c r="R715" s="250"/>
    </row>
    <row r="716" spans="1:18" ht="19.8" thickTop="1" thickBot="1" x14ac:dyDescent="0.5">
      <c r="C716" s="28"/>
      <c r="D716" s="15" t="s">
        <v>758</v>
      </c>
      <c r="Q716" s="219"/>
      <c r="R716" s="219"/>
    </row>
    <row r="717" spans="1:18" ht="15.6" thickTop="1" x14ac:dyDescent="0.25">
      <c r="C717" s="28"/>
      <c r="D717" s="4" t="s">
        <v>691</v>
      </c>
      <c r="Q717" s="219"/>
      <c r="R717" s="219"/>
    </row>
    <row r="718" spans="1:18" x14ac:dyDescent="0.25">
      <c r="A718" s="87" t="s">
        <v>28</v>
      </c>
      <c r="B718" s="87" t="s">
        <v>301</v>
      </c>
      <c r="C718" s="28" t="s">
        <v>301</v>
      </c>
      <c r="D718" s="33" t="s">
        <v>374</v>
      </c>
      <c r="E718" s="64">
        <v>0</v>
      </c>
      <c r="F718" s="64">
        <v>4830</v>
      </c>
      <c r="G718" s="64">
        <v>0</v>
      </c>
      <c r="H718" s="61">
        <v>5000000</v>
      </c>
      <c r="I718" s="61">
        <v>0</v>
      </c>
      <c r="J718" s="61">
        <v>0</v>
      </c>
      <c r="K718" s="61">
        <v>0</v>
      </c>
      <c r="L718" s="61">
        <v>0</v>
      </c>
      <c r="M718" s="61">
        <v>250000</v>
      </c>
      <c r="N718" s="61">
        <v>5250000</v>
      </c>
      <c r="O718" s="64">
        <v>0</v>
      </c>
      <c r="P718" s="216">
        <v>0</v>
      </c>
      <c r="Q718" s="216">
        <v>0</v>
      </c>
      <c r="R718" s="216">
        <v>0</v>
      </c>
    </row>
    <row r="719" spans="1:18" x14ac:dyDescent="0.25">
      <c r="A719" s="87" t="s">
        <v>28</v>
      </c>
      <c r="B719" s="87" t="s">
        <v>303</v>
      </c>
      <c r="C719" s="28" t="s">
        <v>303</v>
      </c>
      <c r="D719" s="33" t="s">
        <v>304</v>
      </c>
      <c r="E719" s="65">
        <v>147184.25</v>
      </c>
      <c r="F719" s="65">
        <v>119089.09</v>
      </c>
      <c r="G719" s="65">
        <v>75000</v>
      </c>
      <c r="H719" s="62">
        <v>0</v>
      </c>
      <c r="I719" s="62">
        <v>0</v>
      </c>
      <c r="J719" s="62">
        <v>0</v>
      </c>
      <c r="K719" s="62">
        <v>0</v>
      </c>
      <c r="L719" s="62">
        <v>0</v>
      </c>
      <c r="M719" s="62">
        <v>0</v>
      </c>
      <c r="N719" s="62">
        <v>75000</v>
      </c>
      <c r="O719" s="65">
        <v>75000</v>
      </c>
      <c r="P719" s="216">
        <v>78300</v>
      </c>
      <c r="Q719" s="216">
        <v>0</v>
      </c>
      <c r="R719" s="216">
        <v>78300</v>
      </c>
    </row>
    <row r="720" spans="1:18" x14ac:dyDescent="0.25">
      <c r="A720" s="87" t="s">
        <v>28</v>
      </c>
      <c r="B720" s="87" t="s">
        <v>139</v>
      </c>
      <c r="C720" s="28" t="s">
        <v>139</v>
      </c>
      <c r="D720" s="33" t="s">
        <v>140</v>
      </c>
      <c r="E720" s="65">
        <v>58045.37</v>
      </c>
      <c r="F720" s="65">
        <v>49110</v>
      </c>
      <c r="G720" s="65">
        <v>30000</v>
      </c>
      <c r="H720" s="62">
        <v>0</v>
      </c>
      <c r="I720" s="62">
        <v>0</v>
      </c>
      <c r="J720" s="62">
        <v>0</v>
      </c>
      <c r="K720" s="62">
        <v>0</v>
      </c>
      <c r="L720" s="62">
        <v>0</v>
      </c>
      <c r="M720" s="62">
        <v>0</v>
      </c>
      <c r="N720" s="62">
        <v>30000</v>
      </c>
      <c r="O720" s="65">
        <v>30000</v>
      </c>
      <c r="P720" s="216">
        <v>12750</v>
      </c>
      <c r="Q720" s="216">
        <v>0</v>
      </c>
      <c r="R720" s="216">
        <v>12750</v>
      </c>
    </row>
    <row r="721" spans="1:18" ht="15.6" thickBot="1" x14ac:dyDescent="0.3">
      <c r="A721" s="87" t="s">
        <v>28</v>
      </c>
      <c r="B721" s="87" t="s">
        <v>692</v>
      </c>
      <c r="C721" s="28" t="s">
        <v>692</v>
      </c>
      <c r="D721" s="47" t="s">
        <v>693</v>
      </c>
      <c r="E721" s="65">
        <v>3658228.08</v>
      </c>
      <c r="F721" s="65">
        <v>4781463.29</v>
      </c>
      <c r="G721" s="65">
        <v>5461504</v>
      </c>
      <c r="H721" s="62">
        <v>0</v>
      </c>
      <c r="I721" s="62">
        <v>0</v>
      </c>
      <c r="J721" s="62">
        <v>0</v>
      </c>
      <c r="K721" s="62">
        <v>0</v>
      </c>
      <c r="L721" s="62">
        <v>0</v>
      </c>
      <c r="M721" s="62">
        <v>0</v>
      </c>
      <c r="N721" s="62">
        <v>5461504</v>
      </c>
      <c r="O721" s="65">
        <v>5461504</v>
      </c>
      <c r="P721" s="216">
        <v>7951930</v>
      </c>
      <c r="Q721" s="216">
        <v>0</v>
      </c>
      <c r="R721" s="216">
        <v>7951930</v>
      </c>
    </row>
    <row r="722" spans="1:18" ht="16.8" thickTop="1" thickBot="1" x14ac:dyDescent="0.35">
      <c r="A722" s="87" t="s">
        <v>28</v>
      </c>
      <c r="C722" s="28"/>
      <c r="D722" s="8" t="s">
        <v>694</v>
      </c>
      <c r="E722" s="82">
        <v>3863457.7</v>
      </c>
      <c r="F722" s="82">
        <v>4954492.38</v>
      </c>
      <c r="G722" s="82">
        <v>5566504</v>
      </c>
      <c r="H722" s="82">
        <v>5000000</v>
      </c>
      <c r="I722" s="82">
        <v>0</v>
      </c>
      <c r="J722" s="82">
        <v>0</v>
      </c>
      <c r="K722" s="82">
        <v>0</v>
      </c>
      <c r="L722" s="82">
        <v>0</v>
      </c>
      <c r="M722" s="82">
        <v>250000</v>
      </c>
      <c r="N722" s="82">
        <v>10816504</v>
      </c>
      <c r="O722" s="82">
        <v>5566504</v>
      </c>
      <c r="P722" s="221">
        <v>8042980</v>
      </c>
      <c r="Q722" s="240">
        <v>0</v>
      </c>
      <c r="R722" s="240">
        <v>8042980</v>
      </c>
    </row>
    <row r="723" spans="1:18" ht="16.2" thickTop="1" x14ac:dyDescent="0.3">
      <c r="C723" s="28"/>
      <c r="D723" s="7"/>
      <c r="Q723" s="219"/>
      <c r="R723" s="219"/>
    </row>
    <row r="724" spans="1:18" x14ac:dyDescent="0.25">
      <c r="C724" s="29"/>
      <c r="D724" s="4" t="s">
        <v>695</v>
      </c>
      <c r="Q724" s="219"/>
      <c r="R724" s="219"/>
    </row>
    <row r="725" spans="1:18" x14ac:dyDescent="0.25">
      <c r="A725" s="87" t="s">
        <v>28</v>
      </c>
      <c r="B725" s="87" t="s">
        <v>759</v>
      </c>
      <c r="C725" s="29" t="s">
        <v>759</v>
      </c>
      <c r="D725" s="33" t="s">
        <v>760</v>
      </c>
      <c r="E725" s="64">
        <v>938576.33</v>
      </c>
      <c r="F725" s="64">
        <v>735204.24</v>
      </c>
      <c r="G725" s="64">
        <v>1015840</v>
      </c>
      <c r="H725" s="61">
        <v>0</v>
      </c>
      <c r="I725" s="61">
        <v>0</v>
      </c>
      <c r="J725" s="61">
        <v>0</v>
      </c>
      <c r="K725" s="61">
        <v>0</v>
      </c>
      <c r="L725" s="61">
        <v>0</v>
      </c>
      <c r="M725" s="61">
        <v>0</v>
      </c>
      <c r="N725" s="61">
        <v>1015840</v>
      </c>
      <c r="O725" s="64">
        <v>1015840</v>
      </c>
      <c r="P725" s="216">
        <v>1334510</v>
      </c>
      <c r="Q725" s="216">
        <v>-34910</v>
      </c>
      <c r="R725" s="216">
        <v>1299600</v>
      </c>
    </row>
    <row r="726" spans="1:18" x14ac:dyDescent="0.25">
      <c r="A726" s="87" t="s">
        <v>28</v>
      </c>
      <c r="B726" s="87" t="s">
        <v>761</v>
      </c>
      <c r="C726" s="29" t="s">
        <v>762</v>
      </c>
      <c r="D726" s="33" t="s">
        <v>763</v>
      </c>
      <c r="E726" s="65">
        <v>900169.04999999993</v>
      </c>
      <c r="F726" s="65">
        <v>1217693.97</v>
      </c>
      <c r="G726" s="65">
        <v>1116745</v>
      </c>
      <c r="H726" s="62">
        <v>0</v>
      </c>
      <c r="I726" s="62">
        <v>0</v>
      </c>
      <c r="J726" s="62">
        <v>0</v>
      </c>
      <c r="K726" s="62">
        <v>0</v>
      </c>
      <c r="L726" s="62">
        <v>0</v>
      </c>
      <c r="M726" s="62">
        <v>50000</v>
      </c>
      <c r="N726" s="62">
        <v>1166745</v>
      </c>
      <c r="O726" s="65">
        <v>1116745</v>
      </c>
      <c r="P726" s="216">
        <v>1297570</v>
      </c>
      <c r="Q726" s="216">
        <v>0</v>
      </c>
      <c r="R726" s="216">
        <v>1297570</v>
      </c>
    </row>
    <row r="727" spans="1:18" x14ac:dyDescent="0.25">
      <c r="A727" s="87" t="s">
        <v>28</v>
      </c>
      <c r="B727" s="87" t="s">
        <v>764</v>
      </c>
      <c r="C727" s="29" t="s">
        <v>762</v>
      </c>
      <c r="D727" s="34" t="s">
        <v>765</v>
      </c>
      <c r="E727" s="65">
        <v>54911.14</v>
      </c>
      <c r="F727" s="65">
        <v>66094.789999999994</v>
      </c>
      <c r="G727" s="65">
        <v>83130</v>
      </c>
      <c r="H727" s="62">
        <v>0</v>
      </c>
      <c r="I727" s="62">
        <v>0</v>
      </c>
      <c r="J727" s="62">
        <v>0</v>
      </c>
      <c r="K727" s="62">
        <v>0</v>
      </c>
      <c r="L727" s="62">
        <v>0</v>
      </c>
      <c r="M727" s="62">
        <v>76308</v>
      </c>
      <c r="N727" s="62">
        <v>159438</v>
      </c>
      <c r="O727" s="65">
        <v>83130</v>
      </c>
      <c r="P727" s="216">
        <v>159760</v>
      </c>
      <c r="Q727" s="216">
        <v>0</v>
      </c>
      <c r="R727" s="216">
        <v>159760</v>
      </c>
    </row>
    <row r="728" spans="1:18" x14ac:dyDescent="0.25">
      <c r="A728" s="87" t="s">
        <v>28</v>
      </c>
      <c r="B728" s="87" t="s">
        <v>766</v>
      </c>
      <c r="C728" s="28" t="s">
        <v>766</v>
      </c>
      <c r="D728" s="34" t="s">
        <v>767</v>
      </c>
      <c r="E728" s="65">
        <v>0</v>
      </c>
      <c r="F728" s="65">
        <v>0</v>
      </c>
      <c r="G728" s="65">
        <v>50000</v>
      </c>
      <c r="H728" s="62">
        <v>0</v>
      </c>
      <c r="I728" s="62">
        <v>0</v>
      </c>
      <c r="J728" s="62">
        <v>0</v>
      </c>
      <c r="K728" s="62">
        <v>0</v>
      </c>
      <c r="L728" s="62">
        <v>0</v>
      </c>
      <c r="M728" s="62">
        <v>0</v>
      </c>
      <c r="N728" s="62">
        <v>50000</v>
      </c>
      <c r="O728" s="65">
        <v>50000</v>
      </c>
      <c r="P728" s="216">
        <v>320000</v>
      </c>
      <c r="Q728" s="216">
        <v>0</v>
      </c>
      <c r="R728" s="216">
        <v>320000</v>
      </c>
    </row>
    <row r="729" spans="1:18" x14ac:dyDescent="0.25">
      <c r="A729" s="87" t="s">
        <v>28</v>
      </c>
      <c r="C729" s="28" t="s">
        <v>768</v>
      </c>
      <c r="D729" s="34" t="s">
        <v>769</v>
      </c>
      <c r="E729" s="65">
        <v>0</v>
      </c>
      <c r="F729" s="65">
        <v>0</v>
      </c>
      <c r="G729" s="65">
        <v>0</v>
      </c>
      <c r="H729" s="62">
        <v>5000000</v>
      </c>
      <c r="I729" s="62">
        <v>0</v>
      </c>
      <c r="J729" s="62"/>
      <c r="K729" s="62"/>
      <c r="L729" s="62"/>
      <c r="M729" s="62"/>
      <c r="N729" s="62">
        <v>5000000</v>
      </c>
      <c r="O729" s="65">
        <v>0</v>
      </c>
      <c r="P729" s="216">
        <v>0</v>
      </c>
      <c r="Q729" s="216">
        <v>0</v>
      </c>
      <c r="R729" s="216">
        <v>0</v>
      </c>
    </row>
    <row r="730" spans="1:18" x14ac:dyDescent="0.25">
      <c r="A730" s="87" t="s">
        <v>28</v>
      </c>
      <c r="B730" s="87" t="s">
        <v>494</v>
      </c>
      <c r="C730" s="28" t="s">
        <v>494</v>
      </c>
      <c r="D730" s="33" t="s">
        <v>730</v>
      </c>
      <c r="E730" s="62">
        <v>0</v>
      </c>
      <c r="F730" s="62">
        <v>0</v>
      </c>
      <c r="G730" s="62">
        <v>0</v>
      </c>
      <c r="H730" s="62"/>
      <c r="I730" s="62"/>
      <c r="J730" s="62"/>
      <c r="K730" s="62"/>
      <c r="L730" s="62"/>
      <c r="M730" s="62"/>
      <c r="N730" s="62">
        <v>0</v>
      </c>
      <c r="O730" s="62">
        <v>0</v>
      </c>
      <c r="P730" s="198">
        <v>133830</v>
      </c>
      <c r="Q730" s="198">
        <v>88490</v>
      </c>
      <c r="R730" s="198">
        <v>222320</v>
      </c>
    </row>
    <row r="731" spans="1:18" x14ac:dyDescent="0.25">
      <c r="A731" s="87" t="s">
        <v>28</v>
      </c>
      <c r="B731" s="87" t="s">
        <v>768</v>
      </c>
      <c r="C731" s="28" t="s">
        <v>768</v>
      </c>
      <c r="D731" s="33" t="s">
        <v>295</v>
      </c>
      <c r="E731" s="65">
        <v>0</v>
      </c>
      <c r="F731" s="65">
        <v>0</v>
      </c>
      <c r="G731" s="65">
        <v>791844</v>
      </c>
      <c r="H731" s="62">
        <v>0</v>
      </c>
      <c r="I731" s="62">
        <v>0</v>
      </c>
      <c r="J731" s="62">
        <v>0</v>
      </c>
      <c r="K731" s="62">
        <v>0</v>
      </c>
      <c r="L731" s="62">
        <v>0</v>
      </c>
      <c r="M731" s="62">
        <v>-166798</v>
      </c>
      <c r="N731" s="62">
        <v>625046</v>
      </c>
      <c r="O731" s="65">
        <v>791844</v>
      </c>
      <c r="P731" s="216">
        <v>500000</v>
      </c>
      <c r="Q731" s="216">
        <v>0</v>
      </c>
      <c r="R731" s="216">
        <v>500000</v>
      </c>
    </row>
    <row r="732" spans="1:18" x14ac:dyDescent="0.25">
      <c r="A732" s="87" t="s">
        <v>28</v>
      </c>
      <c r="B732" s="87" t="s">
        <v>770</v>
      </c>
      <c r="C732" s="28" t="s">
        <v>770</v>
      </c>
      <c r="D732" s="34" t="s">
        <v>704</v>
      </c>
      <c r="E732" s="65">
        <v>139342.41</v>
      </c>
      <c r="F732" s="65">
        <v>177927.27</v>
      </c>
      <c r="G732" s="65">
        <v>139343</v>
      </c>
      <c r="H732" s="62">
        <v>0</v>
      </c>
      <c r="I732" s="62">
        <v>0</v>
      </c>
      <c r="J732" s="62">
        <v>0</v>
      </c>
      <c r="K732" s="62">
        <v>0</v>
      </c>
      <c r="L732" s="62">
        <v>0</v>
      </c>
      <c r="M732" s="62">
        <v>0</v>
      </c>
      <c r="N732" s="62">
        <v>139343</v>
      </c>
      <c r="O732" s="65">
        <v>139343</v>
      </c>
      <c r="P732" s="216">
        <v>222000</v>
      </c>
      <c r="Q732" s="216">
        <v>0</v>
      </c>
      <c r="R732" s="216">
        <v>222000</v>
      </c>
    </row>
    <row r="733" spans="1:18" x14ac:dyDescent="0.25">
      <c r="A733" s="87" t="s">
        <v>28</v>
      </c>
      <c r="B733" s="87" t="s">
        <v>771</v>
      </c>
      <c r="C733" s="29" t="s">
        <v>771</v>
      </c>
      <c r="D733" s="33" t="s">
        <v>772</v>
      </c>
      <c r="E733" s="65">
        <v>1763983.82</v>
      </c>
      <c r="F733" s="65">
        <v>1803728.38</v>
      </c>
      <c r="G733" s="65">
        <v>2196783</v>
      </c>
      <c r="H733" s="62">
        <v>0</v>
      </c>
      <c r="I733" s="62">
        <v>0</v>
      </c>
      <c r="J733" s="62">
        <v>0</v>
      </c>
      <c r="K733" s="62">
        <v>0</v>
      </c>
      <c r="L733" s="62">
        <v>0</v>
      </c>
      <c r="M733" s="62">
        <v>123000</v>
      </c>
      <c r="N733" s="62">
        <v>2319783</v>
      </c>
      <c r="O733" s="65">
        <v>2196783</v>
      </c>
      <c r="P733" s="216">
        <v>4288900</v>
      </c>
      <c r="Q733" s="216">
        <v>-364920</v>
      </c>
      <c r="R733" s="216">
        <v>3923980</v>
      </c>
    </row>
    <row r="734" spans="1:18" x14ac:dyDescent="0.25">
      <c r="A734" s="87" t="s">
        <v>28</v>
      </c>
      <c r="B734" s="87" t="s">
        <v>773</v>
      </c>
      <c r="C734" s="29" t="s">
        <v>773</v>
      </c>
      <c r="D734" s="33" t="s">
        <v>774</v>
      </c>
      <c r="E734" s="65">
        <v>45112.979999999865</v>
      </c>
      <c r="F734" s="65">
        <v>66073.230000000054</v>
      </c>
      <c r="G734" s="65">
        <v>92070</v>
      </c>
      <c r="H734" s="62">
        <v>0</v>
      </c>
      <c r="I734" s="62">
        <v>0</v>
      </c>
      <c r="J734" s="62">
        <v>0</v>
      </c>
      <c r="K734" s="62">
        <v>0</v>
      </c>
      <c r="L734" s="62">
        <v>0</v>
      </c>
      <c r="M734" s="62">
        <v>77000</v>
      </c>
      <c r="N734" s="62">
        <v>169070</v>
      </c>
      <c r="O734" s="65">
        <v>92070</v>
      </c>
      <c r="P734" s="216">
        <v>124580</v>
      </c>
      <c r="Q734" s="216">
        <v>-5500</v>
      </c>
      <c r="R734" s="216">
        <v>119080</v>
      </c>
    </row>
    <row r="735" spans="1:18" x14ac:dyDescent="0.25">
      <c r="A735" s="87" t="s">
        <v>28</v>
      </c>
      <c r="B735" s="87" t="s">
        <v>775</v>
      </c>
      <c r="C735" s="29" t="s">
        <v>773</v>
      </c>
      <c r="D735" s="34" t="s">
        <v>776</v>
      </c>
      <c r="E735" s="65">
        <v>65790.63</v>
      </c>
      <c r="F735" s="65">
        <v>71056.33</v>
      </c>
      <c r="G735" s="65">
        <v>83749</v>
      </c>
      <c r="H735" s="62">
        <v>0</v>
      </c>
      <c r="I735" s="62">
        <v>0</v>
      </c>
      <c r="J735" s="62">
        <v>0</v>
      </c>
      <c r="K735" s="62">
        <v>0</v>
      </c>
      <c r="L735" s="62">
        <v>0</v>
      </c>
      <c r="M735" s="62">
        <v>90490</v>
      </c>
      <c r="N735" s="62">
        <v>174239</v>
      </c>
      <c r="O735" s="65">
        <v>83749</v>
      </c>
      <c r="P735" s="216">
        <v>224050</v>
      </c>
      <c r="Q735" s="216">
        <v>0</v>
      </c>
      <c r="R735" s="216">
        <v>224050</v>
      </c>
    </row>
    <row r="736" spans="1:18" ht="15.6" thickBot="1" x14ac:dyDescent="0.3">
      <c r="A736" s="87" t="s">
        <v>28</v>
      </c>
      <c r="B736" s="87" t="s">
        <v>777</v>
      </c>
      <c r="C736" s="28" t="s">
        <v>777</v>
      </c>
      <c r="D736" s="34" t="s">
        <v>778</v>
      </c>
      <c r="E736" s="65">
        <v>0</v>
      </c>
      <c r="F736" s="65">
        <v>0</v>
      </c>
      <c r="G736" s="65">
        <v>0</v>
      </c>
      <c r="H736" s="62">
        <v>0</v>
      </c>
      <c r="I736" s="62">
        <v>0</v>
      </c>
      <c r="J736" s="62">
        <v>0</v>
      </c>
      <c r="K736" s="62">
        <v>0</v>
      </c>
      <c r="L736" s="62">
        <v>0</v>
      </c>
      <c r="M736" s="62">
        <v>0</v>
      </c>
      <c r="N736" s="62">
        <v>0</v>
      </c>
      <c r="O736" s="65">
        <v>0</v>
      </c>
      <c r="P736" s="216">
        <v>0</v>
      </c>
      <c r="Q736" s="216">
        <v>0</v>
      </c>
      <c r="R736" s="216">
        <v>0</v>
      </c>
    </row>
    <row r="737" spans="1:18" ht="16.8" thickTop="1" thickBot="1" x14ac:dyDescent="0.35">
      <c r="A737" s="87" t="s">
        <v>28</v>
      </c>
      <c r="C737" s="28"/>
      <c r="D737" s="8" t="s">
        <v>705</v>
      </c>
      <c r="E737" s="68">
        <v>3907886.36</v>
      </c>
      <c r="F737" s="68">
        <v>4137778.21</v>
      </c>
      <c r="G737" s="68">
        <v>5569504</v>
      </c>
      <c r="H737" s="68">
        <v>5000000</v>
      </c>
      <c r="I737" s="68">
        <v>0</v>
      </c>
      <c r="J737" s="68">
        <v>0</v>
      </c>
      <c r="K737" s="68">
        <v>0</v>
      </c>
      <c r="L737" s="68">
        <v>0</v>
      </c>
      <c r="M737" s="68">
        <v>250000</v>
      </c>
      <c r="N737" s="68">
        <v>10819504</v>
      </c>
      <c r="O737" s="68">
        <v>5569504</v>
      </c>
      <c r="P737" s="204">
        <v>8605200</v>
      </c>
      <c r="Q737" s="204">
        <v>-316840</v>
      </c>
      <c r="R737" s="204">
        <v>8288360</v>
      </c>
    </row>
    <row r="738" spans="1:18" ht="16.2" thickTop="1" x14ac:dyDescent="0.3">
      <c r="C738" s="28"/>
      <c r="D738" s="7"/>
      <c r="Q738" s="219"/>
      <c r="R738" s="219"/>
    </row>
    <row r="739" spans="1:18" x14ac:dyDescent="0.25">
      <c r="C739" s="28"/>
      <c r="D739" s="13" t="s">
        <v>706</v>
      </c>
      <c r="Q739" s="219"/>
      <c r="R739" s="219"/>
    </row>
    <row r="740" spans="1:18" ht="15.6" thickBot="1" x14ac:dyDescent="0.3">
      <c r="A740" s="87" t="s">
        <v>28</v>
      </c>
      <c r="B740" s="87" t="s">
        <v>707</v>
      </c>
      <c r="C740" s="29" t="s">
        <v>707</v>
      </c>
      <c r="D740" s="33" t="s">
        <v>708</v>
      </c>
      <c r="E740" s="62">
        <v>3623.49</v>
      </c>
      <c r="F740" s="62">
        <v>17586.810000000001</v>
      </c>
      <c r="G740" s="62">
        <v>3000</v>
      </c>
      <c r="H740" s="62">
        <v>0</v>
      </c>
      <c r="I740" s="62">
        <v>0</v>
      </c>
      <c r="J740" s="62">
        <v>0</v>
      </c>
      <c r="K740" s="62">
        <v>0</v>
      </c>
      <c r="L740" s="62">
        <v>0</v>
      </c>
      <c r="M740" s="62">
        <v>0</v>
      </c>
      <c r="N740" s="62">
        <v>3000</v>
      </c>
      <c r="O740" s="62">
        <v>3000</v>
      </c>
      <c r="P740" s="216">
        <v>12500</v>
      </c>
      <c r="Q740" s="216">
        <v>0</v>
      </c>
      <c r="R740" s="216">
        <v>12500</v>
      </c>
    </row>
    <row r="741" spans="1:18" ht="16.8" thickTop="1" thickBot="1" x14ac:dyDescent="0.35">
      <c r="A741" s="87" t="s">
        <v>28</v>
      </c>
      <c r="B741" s="87" t="s">
        <v>148</v>
      </c>
      <c r="C741" s="29" t="s">
        <v>148</v>
      </c>
      <c r="D741" s="8" t="s">
        <v>710</v>
      </c>
      <c r="E741" s="68">
        <v>-40805.16999999946</v>
      </c>
      <c r="F741" s="68">
        <v>834300.97999999952</v>
      </c>
      <c r="G741" s="68">
        <v>0</v>
      </c>
      <c r="H741" s="68">
        <v>0</v>
      </c>
      <c r="I741" s="68">
        <v>0</v>
      </c>
      <c r="J741" s="68">
        <v>0</v>
      </c>
      <c r="K741" s="68">
        <v>0</v>
      </c>
      <c r="L741" s="68">
        <v>0</v>
      </c>
      <c r="M741" s="68">
        <v>0</v>
      </c>
      <c r="N741" s="68">
        <v>0</v>
      </c>
      <c r="O741" s="68">
        <v>0</v>
      </c>
      <c r="P741" s="204">
        <v>-549720</v>
      </c>
      <c r="Q741" s="204">
        <v>316840</v>
      </c>
      <c r="R741" s="204">
        <v>-232880</v>
      </c>
    </row>
    <row r="742" spans="1:18" ht="16.8" thickTop="1" thickBot="1" x14ac:dyDescent="0.35">
      <c r="C742" s="29"/>
      <c r="D742" s="7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05"/>
      <c r="Q742" s="250"/>
      <c r="R742" s="250"/>
    </row>
    <row r="743" spans="1:18" ht="19.8" thickTop="1" thickBot="1" x14ac:dyDescent="0.5">
      <c r="C743" s="28"/>
      <c r="D743" s="15" t="s">
        <v>779</v>
      </c>
      <c r="Q743" s="219"/>
      <c r="R743" s="219"/>
    </row>
    <row r="744" spans="1:18" ht="15.6" thickTop="1" x14ac:dyDescent="0.25">
      <c r="C744" s="28"/>
      <c r="D744" s="4" t="s">
        <v>691</v>
      </c>
      <c r="Q744" s="219"/>
      <c r="R744" s="219"/>
    </row>
    <row r="745" spans="1:18" x14ac:dyDescent="0.25">
      <c r="A745" s="87" t="s">
        <v>29</v>
      </c>
      <c r="B745" s="87" t="s">
        <v>301</v>
      </c>
      <c r="C745" s="28" t="s">
        <v>301</v>
      </c>
      <c r="D745" s="33" t="s">
        <v>374</v>
      </c>
      <c r="E745" s="64">
        <v>0</v>
      </c>
      <c r="F745" s="64">
        <v>0</v>
      </c>
      <c r="G745" s="64">
        <v>0</v>
      </c>
      <c r="H745" s="61">
        <v>0</v>
      </c>
      <c r="I745" s="61">
        <v>0</v>
      </c>
      <c r="J745" s="61">
        <v>0</v>
      </c>
      <c r="K745" s="61">
        <v>0</v>
      </c>
      <c r="L745" s="61">
        <v>0</v>
      </c>
      <c r="M745" s="61">
        <v>0</v>
      </c>
      <c r="N745" s="61">
        <v>0</v>
      </c>
      <c r="O745" s="64">
        <v>0</v>
      </c>
      <c r="P745" s="216">
        <v>0</v>
      </c>
      <c r="Q745" s="216">
        <v>0</v>
      </c>
      <c r="R745" s="216">
        <v>0</v>
      </c>
    </row>
    <row r="746" spans="1:18" x14ac:dyDescent="0.25">
      <c r="A746" s="87" t="s">
        <v>29</v>
      </c>
      <c r="B746" s="87" t="s">
        <v>303</v>
      </c>
      <c r="C746" s="28" t="s">
        <v>303</v>
      </c>
      <c r="D746" s="33" t="s">
        <v>304</v>
      </c>
      <c r="E746" s="65">
        <v>0</v>
      </c>
      <c r="F746" s="65">
        <v>0</v>
      </c>
      <c r="G746" s="65">
        <v>34500</v>
      </c>
      <c r="H746" s="62">
        <v>0</v>
      </c>
      <c r="I746" s="62">
        <v>0</v>
      </c>
      <c r="J746" s="62">
        <v>0</v>
      </c>
      <c r="K746" s="62">
        <v>0</v>
      </c>
      <c r="L746" s="62">
        <v>0</v>
      </c>
      <c r="M746" s="62">
        <v>0</v>
      </c>
      <c r="N746" s="62">
        <v>34500</v>
      </c>
      <c r="O746" s="65">
        <v>34500</v>
      </c>
      <c r="P746" s="216">
        <v>34000</v>
      </c>
      <c r="Q746" s="216">
        <v>0</v>
      </c>
      <c r="R746" s="216">
        <v>34000</v>
      </c>
    </row>
    <row r="747" spans="1:18" x14ac:dyDescent="0.25">
      <c r="A747" s="87" t="s">
        <v>29</v>
      </c>
      <c r="B747" s="87" t="s">
        <v>139</v>
      </c>
      <c r="C747" s="28" t="s">
        <v>139</v>
      </c>
      <c r="D747" s="33" t="s">
        <v>140</v>
      </c>
      <c r="E747" s="65">
        <v>0</v>
      </c>
      <c r="F747" s="65">
        <v>12525.2</v>
      </c>
      <c r="G747" s="65">
        <v>0</v>
      </c>
      <c r="H747" s="62">
        <v>0</v>
      </c>
      <c r="I747" s="62">
        <v>0</v>
      </c>
      <c r="J747" s="62">
        <v>0</v>
      </c>
      <c r="K747" s="62">
        <v>0</v>
      </c>
      <c r="L747" s="62">
        <v>0</v>
      </c>
      <c r="M747" s="62">
        <v>0</v>
      </c>
      <c r="N747" s="62">
        <v>0</v>
      </c>
      <c r="O747" s="65">
        <v>0</v>
      </c>
      <c r="P747" s="216">
        <v>0</v>
      </c>
      <c r="Q747" s="216">
        <v>0</v>
      </c>
      <c r="R747" s="216">
        <v>0</v>
      </c>
    </row>
    <row r="748" spans="1:18" x14ac:dyDescent="0.25">
      <c r="C748" s="107">
        <v>38100</v>
      </c>
      <c r="D748" s="34" t="s">
        <v>780</v>
      </c>
      <c r="E748" s="65"/>
      <c r="F748" s="65">
        <v>2617819</v>
      </c>
      <c r="G748" s="65">
        <v>571623</v>
      </c>
      <c r="H748" s="62"/>
      <c r="I748" s="62"/>
      <c r="J748" s="62"/>
      <c r="K748" s="62"/>
      <c r="L748" s="62"/>
      <c r="M748" s="62">
        <v>21650</v>
      </c>
      <c r="N748" s="62">
        <v>593273</v>
      </c>
      <c r="O748" s="65">
        <v>571623</v>
      </c>
      <c r="P748" s="216">
        <v>0</v>
      </c>
      <c r="Q748" s="216">
        <v>0</v>
      </c>
      <c r="R748" s="216">
        <v>0</v>
      </c>
    </row>
    <row r="749" spans="1:18" x14ac:dyDescent="0.25">
      <c r="C749" s="107">
        <v>38100</v>
      </c>
      <c r="D749" s="34" t="s">
        <v>781</v>
      </c>
      <c r="E749" s="65"/>
      <c r="F749" s="65">
        <v>9599</v>
      </c>
      <c r="G749" s="65">
        <v>0</v>
      </c>
      <c r="H749" s="62"/>
      <c r="I749" s="62"/>
      <c r="J749" s="62"/>
      <c r="K749" s="62"/>
      <c r="L749" s="62"/>
      <c r="M749" s="62"/>
      <c r="N749" s="62">
        <v>0</v>
      </c>
      <c r="O749" s="65">
        <v>0</v>
      </c>
      <c r="P749" s="216">
        <v>0</v>
      </c>
      <c r="Q749" s="216">
        <v>0</v>
      </c>
      <c r="R749" s="216">
        <v>0</v>
      </c>
    </row>
    <row r="750" spans="1:18" x14ac:dyDescent="0.25">
      <c r="C750" s="107">
        <v>38100</v>
      </c>
      <c r="D750" s="34" t="s">
        <v>782</v>
      </c>
      <c r="E750" s="65"/>
      <c r="F750" s="65">
        <v>11779</v>
      </c>
      <c r="G750" s="65">
        <v>0</v>
      </c>
      <c r="H750" s="62"/>
      <c r="I750" s="62"/>
      <c r="J750" s="62"/>
      <c r="K750" s="62"/>
      <c r="L750" s="62"/>
      <c r="M750" s="62"/>
      <c r="N750" s="62">
        <v>0</v>
      </c>
      <c r="O750" s="65">
        <v>0</v>
      </c>
      <c r="P750" s="216">
        <v>0</v>
      </c>
      <c r="Q750" s="216">
        <v>0</v>
      </c>
      <c r="R750" s="216">
        <v>0</v>
      </c>
    </row>
    <row r="751" spans="1:18" x14ac:dyDescent="0.25">
      <c r="C751" s="107">
        <v>38100</v>
      </c>
      <c r="D751" s="34" t="s">
        <v>783</v>
      </c>
      <c r="E751" s="65"/>
      <c r="F751" s="65">
        <v>4641</v>
      </c>
      <c r="G751" s="65">
        <v>0</v>
      </c>
      <c r="H751" s="62"/>
      <c r="I751" s="62"/>
      <c r="J751" s="62"/>
      <c r="K751" s="62"/>
      <c r="L751" s="62"/>
      <c r="M751" s="62"/>
      <c r="N751" s="62">
        <v>0</v>
      </c>
      <c r="O751" s="65">
        <v>0</v>
      </c>
      <c r="P751" s="216">
        <v>0</v>
      </c>
      <c r="Q751" s="216">
        <v>0</v>
      </c>
      <c r="R751" s="216">
        <v>0</v>
      </c>
    </row>
    <row r="752" spans="1:18" x14ac:dyDescent="0.25">
      <c r="C752" s="107">
        <v>38100</v>
      </c>
      <c r="D752" s="34" t="s">
        <v>784</v>
      </c>
      <c r="E752" s="65"/>
      <c r="F752" s="65">
        <v>654485</v>
      </c>
      <c r="G752" s="65">
        <v>0</v>
      </c>
      <c r="H752" s="62"/>
      <c r="I752" s="62"/>
      <c r="J752" s="62"/>
      <c r="K752" s="62"/>
      <c r="L752" s="62"/>
      <c r="M752" s="62"/>
      <c r="N752" s="62">
        <v>0</v>
      </c>
      <c r="O752" s="65">
        <v>0</v>
      </c>
      <c r="P752" s="216">
        <v>0</v>
      </c>
      <c r="Q752" s="216">
        <v>0</v>
      </c>
      <c r="R752" s="216">
        <v>0</v>
      </c>
    </row>
    <row r="753" spans="1:18" x14ac:dyDescent="0.25">
      <c r="C753" s="107">
        <v>38100</v>
      </c>
      <c r="D753" s="34" t="s">
        <v>785</v>
      </c>
      <c r="E753" s="65"/>
      <c r="F753" s="65">
        <v>58665</v>
      </c>
      <c r="G753" s="65">
        <v>0</v>
      </c>
      <c r="H753" s="62"/>
      <c r="I753" s="62"/>
      <c r="J753" s="62"/>
      <c r="K753" s="62"/>
      <c r="L753" s="62"/>
      <c r="M753" s="62"/>
      <c r="N753" s="62">
        <v>0</v>
      </c>
      <c r="O753" s="65">
        <v>0</v>
      </c>
      <c r="P753" s="216">
        <v>0</v>
      </c>
      <c r="Q753" s="216">
        <v>0</v>
      </c>
      <c r="R753" s="216">
        <v>0</v>
      </c>
    </row>
    <row r="754" spans="1:18" x14ac:dyDescent="0.25">
      <c r="C754" s="107">
        <v>38900</v>
      </c>
      <c r="D754" s="34" t="s">
        <v>786</v>
      </c>
      <c r="E754" s="65"/>
      <c r="F754" s="65">
        <v>0</v>
      </c>
      <c r="G754" s="65">
        <v>5000000</v>
      </c>
      <c r="H754" s="62"/>
      <c r="I754" s="62"/>
      <c r="J754" s="62"/>
      <c r="K754" s="62"/>
      <c r="L754" s="62"/>
      <c r="M754" s="62"/>
      <c r="N754" s="62">
        <v>5000000</v>
      </c>
      <c r="O754" s="65">
        <v>5000000</v>
      </c>
      <c r="P754" s="216">
        <v>0</v>
      </c>
      <c r="Q754" s="216">
        <v>0</v>
      </c>
      <c r="R754" s="216">
        <v>0</v>
      </c>
    </row>
    <row r="755" spans="1:18" ht="15.6" thickBot="1" x14ac:dyDescent="0.3">
      <c r="A755" s="87" t="s">
        <v>29</v>
      </c>
      <c r="B755" s="87" t="s">
        <v>692</v>
      </c>
      <c r="C755" s="28" t="s">
        <v>692</v>
      </c>
      <c r="D755" s="47" t="s">
        <v>693</v>
      </c>
      <c r="E755" s="65">
        <v>0</v>
      </c>
      <c r="F755" s="65">
        <v>0</v>
      </c>
      <c r="G755" s="65">
        <v>9553078</v>
      </c>
      <c r="H755" s="62">
        <v>0</v>
      </c>
      <c r="I755" s="62">
        <v>0</v>
      </c>
      <c r="J755" s="62">
        <v>0</v>
      </c>
      <c r="K755" s="62">
        <v>0</v>
      </c>
      <c r="L755" s="62">
        <v>0</v>
      </c>
      <c r="M755" s="62">
        <v>21650</v>
      </c>
      <c r="N755" s="62">
        <v>9574728</v>
      </c>
      <c r="O755" s="65">
        <v>9553078</v>
      </c>
      <c r="P755" s="216">
        <v>11195640</v>
      </c>
      <c r="Q755" s="216">
        <v>0</v>
      </c>
      <c r="R755" s="216">
        <v>11195640</v>
      </c>
    </row>
    <row r="756" spans="1:18" ht="16.8" thickTop="1" thickBot="1" x14ac:dyDescent="0.35">
      <c r="A756" s="87" t="s">
        <v>29</v>
      </c>
      <c r="C756" s="28"/>
      <c r="D756" s="8" t="s">
        <v>694</v>
      </c>
      <c r="E756" s="68">
        <v>0</v>
      </c>
      <c r="F756" s="68">
        <v>3369513.2</v>
      </c>
      <c r="G756" s="68">
        <v>15159201</v>
      </c>
      <c r="H756" s="68">
        <v>0</v>
      </c>
      <c r="I756" s="68">
        <v>0</v>
      </c>
      <c r="J756" s="68">
        <v>0</v>
      </c>
      <c r="K756" s="68">
        <v>0</v>
      </c>
      <c r="L756" s="68">
        <v>0</v>
      </c>
      <c r="M756" s="68">
        <v>43300</v>
      </c>
      <c r="N756" s="68">
        <v>15202501</v>
      </c>
      <c r="O756" s="68">
        <v>15159201</v>
      </c>
      <c r="P756" s="204">
        <v>11229640</v>
      </c>
      <c r="Q756" s="204">
        <v>0</v>
      </c>
      <c r="R756" s="204">
        <v>11229640</v>
      </c>
    </row>
    <row r="757" spans="1:18" ht="16.2" thickTop="1" x14ac:dyDescent="0.3">
      <c r="C757" s="28"/>
      <c r="D757" s="7"/>
      <c r="Q757" s="219"/>
      <c r="R757" s="219"/>
    </row>
    <row r="758" spans="1:18" x14ac:dyDescent="0.25">
      <c r="C758" s="29"/>
      <c r="D758" s="4" t="s">
        <v>695</v>
      </c>
      <c r="Q758" s="219"/>
      <c r="R758" s="219"/>
    </row>
    <row r="759" spans="1:18" x14ac:dyDescent="0.25">
      <c r="C759" s="49" t="s">
        <v>153</v>
      </c>
      <c r="D759" s="33" t="s">
        <v>154</v>
      </c>
      <c r="E759" s="56">
        <v>0</v>
      </c>
      <c r="F759" s="56">
        <v>0</v>
      </c>
      <c r="G759" s="56">
        <v>1165890</v>
      </c>
      <c r="H759" s="51">
        <v>0</v>
      </c>
      <c r="I759" s="51">
        <v>0</v>
      </c>
      <c r="J759" s="51">
        <v>0</v>
      </c>
      <c r="K759" s="51">
        <v>-2000</v>
      </c>
      <c r="L759" s="51">
        <v>0</v>
      </c>
      <c r="M759" s="51">
        <v>0</v>
      </c>
      <c r="N759" s="51">
        <v>1163890</v>
      </c>
      <c r="O759" s="56">
        <v>1165890</v>
      </c>
      <c r="P759" s="198">
        <v>1218360</v>
      </c>
      <c r="Q759" s="198">
        <v>0</v>
      </c>
      <c r="R759" s="198">
        <v>1218360</v>
      </c>
    </row>
    <row r="760" spans="1:18" ht="15.6" x14ac:dyDescent="0.3">
      <c r="A760" s="87" t="s">
        <v>29</v>
      </c>
      <c r="B760" s="87" t="s">
        <v>155</v>
      </c>
      <c r="C760" s="49"/>
      <c r="D760" s="173" t="s">
        <v>156</v>
      </c>
      <c r="E760" s="57">
        <v>0</v>
      </c>
      <c r="F760" s="57">
        <v>0</v>
      </c>
      <c r="G760" s="57">
        <v>864000</v>
      </c>
      <c r="H760" s="57">
        <v>0</v>
      </c>
      <c r="I760" s="57">
        <v>0</v>
      </c>
      <c r="J760" s="57">
        <v>0</v>
      </c>
      <c r="K760" s="57">
        <v>0</v>
      </c>
      <c r="L760" s="57">
        <v>0</v>
      </c>
      <c r="M760" s="57">
        <v>0</v>
      </c>
      <c r="N760" s="57">
        <v>864000</v>
      </c>
      <c r="O760" s="57">
        <v>864000</v>
      </c>
      <c r="P760" s="199">
        <v>898730</v>
      </c>
      <c r="Q760" s="199">
        <v>0</v>
      </c>
      <c r="R760" s="199">
        <v>898730</v>
      </c>
    </row>
    <row r="761" spans="1:18" ht="15.6" x14ac:dyDescent="0.3">
      <c r="A761" s="87" t="s">
        <v>29</v>
      </c>
      <c r="B761" s="87" t="s">
        <v>157</v>
      </c>
      <c r="C761" s="49"/>
      <c r="D761" s="173" t="s">
        <v>158</v>
      </c>
      <c r="E761" s="57">
        <v>0</v>
      </c>
      <c r="F761" s="57">
        <v>0</v>
      </c>
      <c r="G761" s="57">
        <v>104510</v>
      </c>
      <c r="H761" s="57">
        <v>0</v>
      </c>
      <c r="I761" s="57">
        <v>0</v>
      </c>
      <c r="J761" s="57">
        <v>0</v>
      </c>
      <c r="K761" s="57">
        <v>-2000</v>
      </c>
      <c r="L761" s="57">
        <v>0</v>
      </c>
      <c r="M761" s="57">
        <v>0</v>
      </c>
      <c r="N761" s="57">
        <v>102510</v>
      </c>
      <c r="O761" s="57">
        <v>104510</v>
      </c>
      <c r="P761" s="199">
        <v>109020</v>
      </c>
      <c r="Q761" s="199">
        <v>0</v>
      </c>
      <c r="R761" s="199">
        <v>109020</v>
      </c>
    </row>
    <row r="762" spans="1:18" ht="15.6" x14ac:dyDescent="0.3">
      <c r="A762" s="87" t="s">
        <v>29</v>
      </c>
      <c r="B762" s="87" t="s">
        <v>159</v>
      </c>
      <c r="C762" s="49"/>
      <c r="D762" s="173" t="s">
        <v>160</v>
      </c>
      <c r="E762" s="57">
        <v>0</v>
      </c>
      <c r="F762" s="57">
        <v>0</v>
      </c>
      <c r="G762" s="57">
        <v>0</v>
      </c>
      <c r="H762" s="57">
        <v>0</v>
      </c>
      <c r="I762" s="57">
        <v>0</v>
      </c>
      <c r="J762" s="57">
        <v>0</v>
      </c>
      <c r="K762" s="57">
        <v>0</v>
      </c>
      <c r="L762" s="57">
        <v>0</v>
      </c>
      <c r="M762" s="57">
        <v>0</v>
      </c>
      <c r="N762" s="57">
        <v>0</v>
      </c>
      <c r="O762" s="57">
        <v>0</v>
      </c>
      <c r="P762" s="199">
        <v>0</v>
      </c>
      <c r="Q762" s="199">
        <v>0</v>
      </c>
      <c r="R762" s="199">
        <v>0</v>
      </c>
    </row>
    <row r="763" spans="1:18" ht="15.6" x14ac:dyDescent="0.3">
      <c r="A763" s="87" t="s">
        <v>29</v>
      </c>
      <c r="B763" s="103">
        <v>41110</v>
      </c>
      <c r="C763" s="49"/>
      <c r="D763" s="173" t="s">
        <v>161</v>
      </c>
      <c r="E763" s="57">
        <v>0</v>
      </c>
      <c r="F763" s="57">
        <v>0</v>
      </c>
      <c r="G763" s="57">
        <v>197380</v>
      </c>
      <c r="H763" s="57">
        <v>0</v>
      </c>
      <c r="I763" s="57">
        <v>0</v>
      </c>
      <c r="J763" s="57">
        <v>0</v>
      </c>
      <c r="K763" s="57">
        <v>0</v>
      </c>
      <c r="L763" s="57">
        <v>0</v>
      </c>
      <c r="M763" s="57">
        <v>0</v>
      </c>
      <c r="N763" s="57">
        <v>197380</v>
      </c>
      <c r="O763" s="57">
        <v>197380</v>
      </c>
      <c r="P763" s="199">
        <v>210610</v>
      </c>
      <c r="Q763" s="199">
        <v>0</v>
      </c>
      <c r="R763" s="199">
        <v>210610</v>
      </c>
    </row>
    <row r="764" spans="1:18" x14ac:dyDescent="0.25">
      <c r="C764" s="49" t="s">
        <v>167</v>
      </c>
      <c r="D764" s="174" t="s">
        <v>168</v>
      </c>
      <c r="E764" s="58">
        <v>0</v>
      </c>
      <c r="F764" s="58">
        <v>0</v>
      </c>
      <c r="G764" s="58">
        <v>2297348</v>
      </c>
      <c r="H764" s="52">
        <v>0</v>
      </c>
      <c r="I764" s="52">
        <v>0</v>
      </c>
      <c r="J764" s="52">
        <v>0</v>
      </c>
      <c r="K764" s="52">
        <v>0</v>
      </c>
      <c r="L764" s="52">
        <v>0</v>
      </c>
      <c r="M764" s="52">
        <v>0</v>
      </c>
      <c r="N764" s="52">
        <v>2297348</v>
      </c>
      <c r="O764" s="58">
        <v>2297348</v>
      </c>
      <c r="P764" s="198">
        <v>2515330</v>
      </c>
      <c r="Q764" s="198">
        <v>78350</v>
      </c>
      <c r="R764" s="198">
        <v>2593680</v>
      </c>
    </row>
    <row r="765" spans="1:18" ht="15.6" x14ac:dyDescent="0.3">
      <c r="A765" s="87" t="s">
        <v>29</v>
      </c>
      <c r="B765" s="87" t="s">
        <v>169</v>
      </c>
      <c r="C765" s="49"/>
      <c r="D765" s="173" t="s">
        <v>156</v>
      </c>
      <c r="E765" s="57">
        <v>0</v>
      </c>
      <c r="F765" s="57">
        <v>0</v>
      </c>
      <c r="G765" s="57">
        <v>1323432</v>
      </c>
      <c r="H765" s="57">
        <v>0</v>
      </c>
      <c r="I765" s="57">
        <v>0</v>
      </c>
      <c r="J765" s="57">
        <v>0</v>
      </c>
      <c r="K765" s="57">
        <v>0</v>
      </c>
      <c r="L765" s="57">
        <v>0</v>
      </c>
      <c r="M765" s="57">
        <v>0</v>
      </c>
      <c r="N765" s="57">
        <v>1323432</v>
      </c>
      <c r="O765" s="57">
        <v>1323432</v>
      </c>
      <c r="P765" s="199">
        <v>1368610</v>
      </c>
      <c r="Q765" s="199">
        <v>78350</v>
      </c>
      <c r="R765" s="199">
        <v>1446960</v>
      </c>
    </row>
    <row r="766" spans="1:18" ht="15.6" x14ac:dyDescent="0.3">
      <c r="A766" s="87" t="s">
        <v>29</v>
      </c>
      <c r="B766" s="87" t="s">
        <v>170</v>
      </c>
      <c r="C766" s="49"/>
      <c r="D766" s="173" t="s">
        <v>158</v>
      </c>
      <c r="E766" s="57">
        <v>0</v>
      </c>
      <c r="F766" s="57">
        <v>0</v>
      </c>
      <c r="G766" s="57">
        <v>479042</v>
      </c>
      <c r="H766" s="57">
        <v>0</v>
      </c>
      <c r="I766" s="57">
        <v>0</v>
      </c>
      <c r="J766" s="57">
        <v>0</v>
      </c>
      <c r="K766" s="57">
        <v>0</v>
      </c>
      <c r="L766" s="57">
        <v>0</v>
      </c>
      <c r="M766" s="57">
        <v>0</v>
      </c>
      <c r="N766" s="57">
        <v>479042</v>
      </c>
      <c r="O766" s="57">
        <v>479042</v>
      </c>
      <c r="P766" s="199">
        <v>573930</v>
      </c>
      <c r="Q766" s="199">
        <v>0</v>
      </c>
      <c r="R766" s="199">
        <v>573930</v>
      </c>
    </row>
    <row r="767" spans="1:18" ht="15.6" x14ac:dyDescent="0.3">
      <c r="A767" s="87" t="s">
        <v>29</v>
      </c>
      <c r="B767" s="87" t="s">
        <v>171</v>
      </c>
      <c r="C767" s="49"/>
      <c r="D767" s="173" t="s">
        <v>160</v>
      </c>
      <c r="E767" s="57">
        <v>0</v>
      </c>
      <c r="F767" s="57">
        <v>0</v>
      </c>
      <c r="G767" s="57">
        <v>0</v>
      </c>
      <c r="H767" s="57">
        <v>0</v>
      </c>
      <c r="I767" s="57">
        <v>0</v>
      </c>
      <c r="J767" s="57">
        <v>0</v>
      </c>
      <c r="K767" s="57">
        <v>0</v>
      </c>
      <c r="L767" s="57">
        <v>0</v>
      </c>
      <c r="M767" s="57">
        <v>0</v>
      </c>
      <c r="N767" s="57">
        <v>0</v>
      </c>
      <c r="O767" s="57">
        <v>0</v>
      </c>
      <c r="P767" s="199">
        <v>500</v>
      </c>
      <c r="Q767" s="199">
        <v>0</v>
      </c>
      <c r="R767" s="199">
        <v>500</v>
      </c>
    </row>
    <row r="768" spans="1:18" ht="15.6" x14ac:dyDescent="0.3">
      <c r="A768" s="87" t="s">
        <v>29</v>
      </c>
      <c r="B768" s="103">
        <v>41340</v>
      </c>
      <c r="C768" s="49"/>
      <c r="D768" s="173" t="s">
        <v>161</v>
      </c>
      <c r="E768" s="57">
        <v>0</v>
      </c>
      <c r="F768" s="57">
        <v>0</v>
      </c>
      <c r="G768" s="57">
        <v>494874</v>
      </c>
      <c r="H768" s="57">
        <v>0</v>
      </c>
      <c r="I768" s="57">
        <v>0</v>
      </c>
      <c r="J768" s="57">
        <v>0</v>
      </c>
      <c r="K768" s="57">
        <v>0</v>
      </c>
      <c r="L768" s="57">
        <v>0</v>
      </c>
      <c r="M768" s="57">
        <v>0</v>
      </c>
      <c r="N768" s="57">
        <v>494874</v>
      </c>
      <c r="O768" s="57">
        <v>494874</v>
      </c>
      <c r="P768" s="199">
        <v>572290</v>
      </c>
      <c r="Q768" s="199">
        <v>0</v>
      </c>
      <c r="R768" s="199">
        <v>572290</v>
      </c>
    </row>
    <row r="769" spans="1:18" x14ac:dyDescent="0.25">
      <c r="C769" s="49" t="s">
        <v>172</v>
      </c>
      <c r="D769" s="174" t="s">
        <v>173</v>
      </c>
      <c r="E769" s="58">
        <v>0</v>
      </c>
      <c r="F769" s="58">
        <v>0</v>
      </c>
      <c r="G769" s="58">
        <v>1162572</v>
      </c>
      <c r="H769" s="52">
        <v>0</v>
      </c>
      <c r="I769" s="52">
        <v>0</v>
      </c>
      <c r="J769" s="52">
        <v>0</v>
      </c>
      <c r="K769" s="52">
        <v>0</v>
      </c>
      <c r="L769" s="52">
        <v>0</v>
      </c>
      <c r="M769" s="52">
        <v>0</v>
      </c>
      <c r="N769" s="52">
        <v>1162572</v>
      </c>
      <c r="O769" s="58">
        <v>1162572</v>
      </c>
      <c r="P769" s="198">
        <v>1267780</v>
      </c>
      <c r="Q769" s="198">
        <v>-38720</v>
      </c>
      <c r="R769" s="198">
        <v>1229060</v>
      </c>
    </row>
    <row r="770" spans="1:18" ht="15.6" x14ac:dyDescent="0.3">
      <c r="A770" s="87" t="s">
        <v>29</v>
      </c>
      <c r="B770" s="87" t="s">
        <v>174</v>
      </c>
      <c r="C770" s="49"/>
      <c r="D770" s="173" t="s">
        <v>156</v>
      </c>
      <c r="E770" s="57">
        <v>0</v>
      </c>
      <c r="F770" s="57">
        <v>0</v>
      </c>
      <c r="G770" s="57">
        <v>971180</v>
      </c>
      <c r="H770" s="57">
        <v>0</v>
      </c>
      <c r="I770" s="57">
        <v>0</v>
      </c>
      <c r="J770" s="57">
        <v>0</v>
      </c>
      <c r="K770" s="57">
        <v>0</v>
      </c>
      <c r="L770" s="57">
        <v>0</v>
      </c>
      <c r="M770" s="57">
        <v>0</v>
      </c>
      <c r="N770" s="57">
        <v>971180</v>
      </c>
      <c r="O770" s="57">
        <v>971180</v>
      </c>
      <c r="P770" s="199">
        <v>1060080</v>
      </c>
      <c r="Q770" s="199">
        <v>-38720</v>
      </c>
      <c r="R770" s="199">
        <v>1021360</v>
      </c>
    </row>
    <row r="771" spans="1:18" ht="15.6" x14ac:dyDescent="0.3">
      <c r="A771" s="87" t="s">
        <v>29</v>
      </c>
      <c r="B771" s="87" t="s">
        <v>175</v>
      </c>
      <c r="C771" s="49"/>
      <c r="D771" s="173" t="s">
        <v>158</v>
      </c>
      <c r="E771" s="57">
        <v>0</v>
      </c>
      <c r="F771" s="57">
        <v>0</v>
      </c>
      <c r="G771" s="57">
        <v>60481</v>
      </c>
      <c r="H771" s="57">
        <v>0</v>
      </c>
      <c r="I771" s="57">
        <v>0</v>
      </c>
      <c r="J771" s="57">
        <v>0</v>
      </c>
      <c r="K771" s="57">
        <v>0</v>
      </c>
      <c r="L771" s="57">
        <v>0</v>
      </c>
      <c r="M771" s="57">
        <v>0</v>
      </c>
      <c r="N771" s="57">
        <v>60481</v>
      </c>
      <c r="O771" s="57">
        <v>60481</v>
      </c>
      <c r="P771" s="199">
        <v>63750</v>
      </c>
      <c r="Q771" s="199">
        <v>0</v>
      </c>
      <c r="R771" s="199">
        <v>63750</v>
      </c>
    </row>
    <row r="772" spans="1:18" ht="15.6" x14ac:dyDescent="0.3">
      <c r="A772" s="87" t="s">
        <v>29</v>
      </c>
      <c r="B772" s="87" t="s">
        <v>176</v>
      </c>
      <c r="C772" s="49"/>
      <c r="D772" s="173" t="s">
        <v>160</v>
      </c>
      <c r="E772" s="57">
        <v>0</v>
      </c>
      <c r="F772" s="57">
        <v>0</v>
      </c>
      <c r="G772" s="57">
        <v>0</v>
      </c>
      <c r="H772" s="57">
        <v>0</v>
      </c>
      <c r="I772" s="57">
        <v>0</v>
      </c>
      <c r="J772" s="57">
        <v>0</v>
      </c>
      <c r="K772" s="57">
        <v>0</v>
      </c>
      <c r="L772" s="57">
        <v>0</v>
      </c>
      <c r="M772" s="57">
        <v>0</v>
      </c>
      <c r="N772" s="57">
        <v>0</v>
      </c>
      <c r="O772" s="57">
        <v>0</v>
      </c>
      <c r="P772" s="199">
        <v>0</v>
      </c>
      <c r="Q772" s="199">
        <v>0</v>
      </c>
      <c r="R772" s="199">
        <v>0</v>
      </c>
    </row>
    <row r="773" spans="1:18" ht="15.6" x14ac:dyDescent="0.3">
      <c r="A773" s="87" t="s">
        <v>29</v>
      </c>
      <c r="B773" s="103">
        <v>41362</v>
      </c>
      <c r="C773" s="49"/>
      <c r="D773" s="173" t="s">
        <v>161</v>
      </c>
      <c r="E773" s="57">
        <v>0</v>
      </c>
      <c r="F773" s="57">
        <v>0</v>
      </c>
      <c r="G773" s="57">
        <v>130911</v>
      </c>
      <c r="H773" s="57">
        <v>0</v>
      </c>
      <c r="I773" s="57">
        <v>0</v>
      </c>
      <c r="J773" s="57">
        <v>0</v>
      </c>
      <c r="K773" s="57">
        <v>0</v>
      </c>
      <c r="L773" s="57">
        <v>0</v>
      </c>
      <c r="M773" s="57">
        <v>0</v>
      </c>
      <c r="N773" s="57">
        <v>130911</v>
      </c>
      <c r="O773" s="57">
        <v>130911</v>
      </c>
      <c r="P773" s="199">
        <v>143950</v>
      </c>
      <c r="Q773" s="199">
        <v>0</v>
      </c>
      <c r="R773" s="199">
        <v>143950</v>
      </c>
    </row>
    <row r="774" spans="1:18" x14ac:dyDescent="0.25">
      <c r="C774" s="49" t="s">
        <v>177</v>
      </c>
      <c r="D774" s="174" t="s">
        <v>178</v>
      </c>
      <c r="E774" s="58">
        <v>0</v>
      </c>
      <c r="F774" s="58">
        <v>0</v>
      </c>
      <c r="G774" s="58">
        <v>464575</v>
      </c>
      <c r="H774" s="52">
        <v>0</v>
      </c>
      <c r="I774" s="52">
        <v>0</v>
      </c>
      <c r="J774" s="52">
        <v>0</v>
      </c>
      <c r="K774" s="52">
        <v>0</v>
      </c>
      <c r="L774" s="52">
        <v>0</v>
      </c>
      <c r="M774" s="52">
        <v>0</v>
      </c>
      <c r="N774" s="52">
        <v>464575</v>
      </c>
      <c r="O774" s="58">
        <v>464575</v>
      </c>
      <c r="P774" s="198">
        <v>651910</v>
      </c>
      <c r="Q774" s="198">
        <v>-96400</v>
      </c>
      <c r="R774" s="198">
        <v>555510</v>
      </c>
    </row>
    <row r="775" spans="1:18" ht="15.6" x14ac:dyDescent="0.3">
      <c r="A775" s="87" t="s">
        <v>29</v>
      </c>
      <c r="B775" s="87" t="s">
        <v>179</v>
      </c>
      <c r="C775" s="49"/>
      <c r="D775" s="173" t="s">
        <v>156</v>
      </c>
      <c r="E775" s="57">
        <v>0</v>
      </c>
      <c r="F775" s="57">
        <v>0</v>
      </c>
      <c r="G775" s="57">
        <v>293370</v>
      </c>
      <c r="H775" s="57">
        <v>0</v>
      </c>
      <c r="I775" s="57">
        <v>0</v>
      </c>
      <c r="J775" s="57">
        <v>0</v>
      </c>
      <c r="K775" s="57">
        <v>0</v>
      </c>
      <c r="L775" s="57">
        <v>0</v>
      </c>
      <c r="M775" s="57">
        <v>0</v>
      </c>
      <c r="N775" s="57">
        <v>293370</v>
      </c>
      <c r="O775" s="57">
        <v>293370</v>
      </c>
      <c r="P775" s="199">
        <v>462820</v>
      </c>
      <c r="Q775" s="199">
        <v>-92920</v>
      </c>
      <c r="R775" s="199">
        <v>369900</v>
      </c>
    </row>
    <row r="776" spans="1:18" ht="15.6" x14ac:dyDescent="0.3">
      <c r="A776" s="87" t="s">
        <v>29</v>
      </c>
      <c r="B776" s="87" t="s">
        <v>180</v>
      </c>
      <c r="C776" s="49"/>
      <c r="D776" s="173" t="s">
        <v>158</v>
      </c>
      <c r="E776" s="57">
        <v>0</v>
      </c>
      <c r="F776" s="57">
        <v>0</v>
      </c>
      <c r="G776" s="57">
        <v>139465</v>
      </c>
      <c r="H776" s="57">
        <v>0</v>
      </c>
      <c r="I776" s="57">
        <v>0</v>
      </c>
      <c r="J776" s="57">
        <v>0</v>
      </c>
      <c r="K776" s="57">
        <v>0</v>
      </c>
      <c r="L776" s="57">
        <v>0</v>
      </c>
      <c r="M776" s="57">
        <v>0</v>
      </c>
      <c r="N776" s="57">
        <v>139465</v>
      </c>
      <c r="O776" s="57">
        <v>139465</v>
      </c>
      <c r="P776" s="199">
        <v>159110</v>
      </c>
      <c r="Q776" s="199">
        <v>-3480</v>
      </c>
      <c r="R776" s="199">
        <v>155630</v>
      </c>
    </row>
    <row r="777" spans="1:18" ht="15.6" x14ac:dyDescent="0.3">
      <c r="A777" s="87" t="s">
        <v>29</v>
      </c>
      <c r="B777" s="87" t="s">
        <v>181</v>
      </c>
      <c r="C777" s="49"/>
      <c r="D777" s="173" t="s">
        <v>160</v>
      </c>
      <c r="E777" s="57">
        <v>0</v>
      </c>
      <c r="F777" s="57">
        <v>0</v>
      </c>
      <c r="G777" s="57">
        <v>0</v>
      </c>
      <c r="H777" s="57">
        <v>0</v>
      </c>
      <c r="I777" s="57">
        <v>0</v>
      </c>
      <c r="J777" s="57">
        <v>0</v>
      </c>
      <c r="K777" s="57">
        <v>0</v>
      </c>
      <c r="L777" s="57">
        <v>0</v>
      </c>
      <c r="M777" s="57">
        <v>0</v>
      </c>
      <c r="N777" s="57">
        <v>0</v>
      </c>
      <c r="O777" s="57">
        <v>0</v>
      </c>
      <c r="P777" s="199">
        <v>0</v>
      </c>
      <c r="Q777" s="199">
        <v>0</v>
      </c>
      <c r="R777" s="199">
        <v>0</v>
      </c>
    </row>
    <row r="778" spans="1:18" ht="15.6" x14ac:dyDescent="0.3">
      <c r="A778" s="87" t="s">
        <v>29</v>
      </c>
      <c r="B778" s="103">
        <v>41370</v>
      </c>
      <c r="C778" s="49"/>
      <c r="D778" s="173" t="s">
        <v>161</v>
      </c>
      <c r="E778" s="57">
        <v>0</v>
      </c>
      <c r="F778" s="57">
        <v>0</v>
      </c>
      <c r="G778" s="57">
        <v>31740</v>
      </c>
      <c r="H778" s="57">
        <v>0</v>
      </c>
      <c r="I778" s="57">
        <v>0</v>
      </c>
      <c r="J778" s="57">
        <v>0</v>
      </c>
      <c r="K778" s="57">
        <v>0</v>
      </c>
      <c r="L778" s="57">
        <v>0</v>
      </c>
      <c r="M778" s="57">
        <v>0</v>
      </c>
      <c r="N778" s="57">
        <v>31740</v>
      </c>
      <c r="O778" s="57">
        <v>31740</v>
      </c>
      <c r="P778" s="199">
        <v>29980</v>
      </c>
      <c r="Q778" s="199">
        <v>0</v>
      </c>
      <c r="R778" s="199">
        <v>29980</v>
      </c>
    </row>
    <row r="779" spans="1:18" x14ac:dyDescent="0.25">
      <c r="C779" s="49" t="s">
        <v>182</v>
      </c>
      <c r="D779" s="174" t="s">
        <v>183</v>
      </c>
      <c r="E779" s="58">
        <v>0</v>
      </c>
      <c r="F779" s="58">
        <v>0</v>
      </c>
      <c r="G779" s="58">
        <v>2634218</v>
      </c>
      <c r="H779" s="52">
        <v>0</v>
      </c>
      <c r="I779" s="52">
        <v>0</v>
      </c>
      <c r="J779" s="52">
        <v>0</v>
      </c>
      <c r="K779" s="52">
        <v>2000</v>
      </c>
      <c r="L779" s="52">
        <v>0</v>
      </c>
      <c r="M779" s="52">
        <v>21650</v>
      </c>
      <c r="N779" s="52">
        <v>2657868</v>
      </c>
      <c r="O779" s="58">
        <v>2634218</v>
      </c>
      <c r="P779" s="198">
        <v>3159610</v>
      </c>
      <c r="Q779" s="198">
        <v>-244250</v>
      </c>
      <c r="R779" s="198">
        <v>2915360</v>
      </c>
    </row>
    <row r="780" spans="1:18" ht="15.6" x14ac:dyDescent="0.3">
      <c r="A780" s="87" t="s">
        <v>29</v>
      </c>
      <c r="B780" s="87" t="s">
        <v>184</v>
      </c>
      <c r="C780" s="49"/>
      <c r="D780" s="173" t="s">
        <v>156</v>
      </c>
      <c r="E780" s="57">
        <v>0</v>
      </c>
      <c r="F780" s="57">
        <v>0</v>
      </c>
      <c r="G780" s="57">
        <v>1635837</v>
      </c>
      <c r="H780" s="57">
        <v>0</v>
      </c>
      <c r="I780" s="57">
        <v>0</v>
      </c>
      <c r="J780" s="57">
        <v>0</v>
      </c>
      <c r="K780" s="57">
        <v>0</v>
      </c>
      <c r="L780" s="57">
        <v>0</v>
      </c>
      <c r="M780" s="57">
        <v>0</v>
      </c>
      <c r="N780" s="57">
        <v>1635837</v>
      </c>
      <c r="O780" s="57">
        <v>1635837</v>
      </c>
      <c r="P780" s="199">
        <v>2015130</v>
      </c>
      <c r="Q780" s="199">
        <v>-229890</v>
      </c>
      <c r="R780" s="199">
        <v>1785240</v>
      </c>
    </row>
    <row r="781" spans="1:18" ht="15.6" x14ac:dyDescent="0.3">
      <c r="A781" s="87" t="s">
        <v>29</v>
      </c>
      <c r="B781" s="87" t="s">
        <v>185</v>
      </c>
      <c r="C781" s="49"/>
      <c r="D781" s="173" t="s">
        <v>158</v>
      </c>
      <c r="E781" s="57">
        <v>0</v>
      </c>
      <c r="F781" s="57">
        <v>0</v>
      </c>
      <c r="G781" s="57">
        <v>778319</v>
      </c>
      <c r="H781" s="57">
        <v>0</v>
      </c>
      <c r="I781" s="57">
        <v>0</v>
      </c>
      <c r="J781" s="57">
        <v>0</v>
      </c>
      <c r="K781" s="57">
        <v>2000</v>
      </c>
      <c r="L781" s="57">
        <v>0</v>
      </c>
      <c r="M781" s="57">
        <v>0</v>
      </c>
      <c r="N781" s="57">
        <v>780319</v>
      </c>
      <c r="O781" s="57">
        <v>778319</v>
      </c>
      <c r="P781" s="199">
        <v>945450</v>
      </c>
      <c r="Q781" s="199">
        <v>-6360</v>
      </c>
      <c r="R781" s="199">
        <v>939090</v>
      </c>
    </row>
    <row r="782" spans="1:18" ht="15.6" x14ac:dyDescent="0.3">
      <c r="A782" s="87" t="s">
        <v>29</v>
      </c>
      <c r="B782" s="87" t="s">
        <v>186</v>
      </c>
      <c r="C782" s="49"/>
      <c r="D782" s="173" t="s">
        <v>160</v>
      </c>
      <c r="E782" s="57">
        <v>0</v>
      </c>
      <c r="F782" s="57">
        <v>0</v>
      </c>
      <c r="G782" s="57">
        <v>0</v>
      </c>
      <c r="H782" s="57">
        <v>0</v>
      </c>
      <c r="I782" s="57">
        <v>0</v>
      </c>
      <c r="J782" s="57">
        <v>0</v>
      </c>
      <c r="K782" s="57">
        <v>0</v>
      </c>
      <c r="L782" s="57">
        <v>0</v>
      </c>
      <c r="M782" s="57">
        <v>0</v>
      </c>
      <c r="N782" s="57">
        <v>0</v>
      </c>
      <c r="O782" s="57">
        <v>0</v>
      </c>
      <c r="P782" s="199">
        <v>8600</v>
      </c>
      <c r="Q782" s="199">
        <v>-8000</v>
      </c>
      <c r="R782" s="199">
        <v>600</v>
      </c>
    </row>
    <row r="783" spans="1:18" ht="15.6" x14ac:dyDescent="0.3">
      <c r="A783" s="87" t="s">
        <v>29</v>
      </c>
      <c r="B783" s="103">
        <v>41410</v>
      </c>
      <c r="C783" s="49"/>
      <c r="D783" s="173" t="s">
        <v>161</v>
      </c>
      <c r="E783" s="57">
        <v>0</v>
      </c>
      <c r="F783" s="57">
        <v>0</v>
      </c>
      <c r="G783" s="57">
        <v>220062</v>
      </c>
      <c r="H783" s="57">
        <v>0</v>
      </c>
      <c r="I783" s="57">
        <v>0</v>
      </c>
      <c r="J783" s="57">
        <v>0</v>
      </c>
      <c r="K783" s="57">
        <v>0</v>
      </c>
      <c r="L783" s="57">
        <v>0</v>
      </c>
      <c r="M783" s="57">
        <v>21650</v>
      </c>
      <c r="N783" s="57">
        <v>241712</v>
      </c>
      <c r="O783" s="57">
        <v>220062</v>
      </c>
      <c r="P783" s="199">
        <v>190430</v>
      </c>
      <c r="Q783" s="199">
        <v>0</v>
      </c>
      <c r="R783" s="199">
        <v>190430</v>
      </c>
    </row>
    <row r="784" spans="1:18" x14ac:dyDescent="0.25">
      <c r="C784" s="49" t="s">
        <v>197</v>
      </c>
      <c r="D784" s="174" t="s">
        <v>198</v>
      </c>
      <c r="E784" s="58">
        <v>0</v>
      </c>
      <c r="F784" s="58">
        <v>0</v>
      </c>
      <c r="G784" s="58">
        <v>1551498</v>
      </c>
      <c r="H784" s="52">
        <v>0</v>
      </c>
      <c r="I784" s="52">
        <v>50000</v>
      </c>
      <c r="J784" s="52">
        <v>0</v>
      </c>
      <c r="K784" s="52">
        <v>0</v>
      </c>
      <c r="L784" s="52">
        <v>0</v>
      </c>
      <c r="M784" s="52">
        <v>0</v>
      </c>
      <c r="N784" s="52">
        <v>1601498</v>
      </c>
      <c r="O784" s="58">
        <v>1551498</v>
      </c>
      <c r="P784" s="198">
        <v>1845250</v>
      </c>
      <c r="Q784" s="198">
        <v>-57090</v>
      </c>
      <c r="R784" s="198">
        <v>1788160</v>
      </c>
    </row>
    <row r="785" spans="1:19" ht="15.6" x14ac:dyDescent="0.3">
      <c r="A785" s="87" t="s">
        <v>29</v>
      </c>
      <c r="B785" s="87" t="s">
        <v>199</v>
      </c>
      <c r="C785" s="49"/>
      <c r="D785" s="173" t="s">
        <v>156</v>
      </c>
      <c r="E785" s="57">
        <v>0</v>
      </c>
      <c r="F785" s="57">
        <v>0</v>
      </c>
      <c r="G785" s="57">
        <v>1439550</v>
      </c>
      <c r="H785" s="57">
        <v>0</v>
      </c>
      <c r="I785" s="57">
        <v>0</v>
      </c>
      <c r="J785" s="57">
        <v>0</v>
      </c>
      <c r="K785" s="57">
        <v>0</v>
      </c>
      <c r="L785" s="57">
        <v>0</v>
      </c>
      <c r="M785" s="57">
        <v>0</v>
      </c>
      <c r="N785" s="57">
        <v>1439550</v>
      </c>
      <c r="O785" s="57">
        <v>1439550</v>
      </c>
      <c r="P785" s="199">
        <v>1584700</v>
      </c>
      <c r="Q785" s="199">
        <v>-57090</v>
      </c>
      <c r="R785" s="199">
        <v>1527610</v>
      </c>
    </row>
    <row r="786" spans="1:19" ht="15.6" x14ac:dyDescent="0.3">
      <c r="A786" s="87" t="s">
        <v>29</v>
      </c>
      <c r="B786" s="87" t="s">
        <v>200</v>
      </c>
      <c r="C786" s="49"/>
      <c r="D786" s="173" t="s">
        <v>158</v>
      </c>
      <c r="E786" s="57">
        <v>0</v>
      </c>
      <c r="F786" s="57">
        <v>0</v>
      </c>
      <c r="G786" s="57">
        <v>71863</v>
      </c>
      <c r="H786" s="57">
        <v>0</v>
      </c>
      <c r="I786" s="57">
        <v>0</v>
      </c>
      <c r="J786" s="57">
        <v>0</v>
      </c>
      <c r="K786" s="57">
        <v>0</v>
      </c>
      <c r="L786" s="57">
        <v>0</v>
      </c>
      <c r="M786" s="57">
        <v>0</v>
      </c>
      <c r="N786" s="57">
        <v>71863</v>
      </c>
      <c r="O786" s="57">
        <v>71863</v>
      </c>
      <c r="P786" s="199">
        <v>170510</v>
      </c>
      <c r="Q786" s="199">
        <v>0</v>
      </c>
      <c r="R786" s="199">
        <v>170510</v>
      </c>
    </row>
    <row r="787" spans="1:19" ht="15.6" x14ac:dyDescent="0.3">
      <c r="A787" s="87" t="s">
        <v>29</v>
      </c>
      <c r="B787" s="87" t="s">
        <v>201</v>
      </c>
      <c r="C787" s="49"/>
      <c r="D787" s="173" t="s">
        <v>160</v>
      </c>
      <c r="E787" s="57">
        <v>0</v>
      </c>
      <c r="F787" s="57">
        <v>0</v>
      </c>
      <c r="G787" s="57">
        <v>0</v>
      </c>
      <c r="H787" s="57">
        <v>0</v>
      </c>
      <c r="I787" s="57">
        <v>0</v>
      </c>
      <c r="J787" s="57">
        <v>0</v>
      </c>
      <c r="K787" s="57">
        <v>0</v>
      </c>
      <c r="L787" s="57">
        <v>0</v>
      </c>
      <c r="M787" s="57">
        <v>0</v>
      </c>
      <c r="N787" s="57">
        <v>0</v>
      </c>
      <c r="O787" s="57">
        <v>0</v>
      </c>
      <c r="P787" s="199">
        <v>0</v>
      </c>
      <c r="Q787" s="199">
        <v>0</v>
      </c>
      <c r="R787" s="199">
        <v>0</v>
      </c>
    </row>
    <row r="788" spans="1:19" ht="15.6" x14ac:dyDescent="0.3">
      <c r="A788" s="87" t="s">
        <v>29</v>
      </c>
      <c r="B788" s="103">
        <v>41452</v>
      </c>
      <c r="C788" s="49"/>
      <c r="D788" s="173" t="s">
        <v>161</v>
      </c>
      <c r="E788" s="57">
        <v>0</v>
      </c>
      <c r="F788" s="57">
        <v>0</v>
      </c>
      <c r="G788" s="57">
        <v>40085</v>
      </c>
      <c r="H788" s="57">
        <v>0</v>
      </c>
      <c r="I788" s="57">
        <v>50000</v>
      </c>
      <c r="J788" s="57">
        <v>0</v>
      </c>
      <c r="K788" s="57">
        <v>0</v>
      </c>
      <c r="L788" s="57">
        <v>0</v>
      </c>
      <c r="M788" s="57">
        <v>0</v>
      </c>
      <c r="N788" s="57">
        <v>90085</v>
      </c>
      <c r="O788" s="57">
        <v>40085</v>
      </c>
      <c r="P788" s="199">
        <v>90040</v>
      </c>
      <c r="Q788" s="199">
        <v>0</v>
      </c>
      <c r="R788" s="199">
        <v>90040</v>
      </c>
    </row>
    <row r="789" spans="1:19" x14ac:dyDescent="0.25">
      <c r="C789" s="49" t="s">
        <v>787</v>
      </c>
      <c r="D789" s="174" t="s">
        <v>207</v>
      </c>
      <c r="E789" s="58">
        <v>0</v>
      </c>
      <c r="F789" s="58">
        <v>0</v>
      </c>
      <c r="G789" s="58">
        <v>5433100</v>
      </c>
      <c r="H789" s="52">
        <v>0</v>
      </c>
      <c r="I789" s="52">
        <v>-50000</v>
      </c>
      <c r="J789" s="52">
        <v>0</v>
      </c>
      <c r="K789" s="52">
        <v>0</v>
      </c>
      <c r="L789" s="52">
        <v>0</v>
      </c>
      <c r="M789" s="52">
        <v>0</v>
      </c>
      <c r="N789" s="52">
        <v>5383100</v>
      </c>
      <c r="O789" s="58">
        <v>5433100</v>
      </c>
      <c r="P789" s="198">
        <v>3433100</v>
      </c>
      <c r="Q789" s="198">
        <v>216000</v>
      </c>
      <c r="R789" s="198">
        <v>3649100</v>
      </c>
    </row>
    <row r="790" spans="1:19" ht="15.6" x14ac:dyDescent="0.3">
      <c r="A790" s="87" t="s">
        <v>29</v>
      </c>
      <c r="B790" s="87" t="s">
        <v>788</v>
      </c>
      <c r="C790" s="49"/>
      <c r="D790" s="173" t="s">
        <v>156</v>
      </c>
      <c r="E790" s="57">
        <v>0</v>
      </c>
      <c r="F790" s="57">
        <v>0</v>
      </c>
      <c r="G790" s="57">
        <v>0</v>
      </c>
      <c r="H790" s="57">
        <v>0</v>
      </c>
      <c r="I790" s="57">
        <v>0</v>
      </c>
      <c r="J790" s="57">
        <v>0</v>
      </c>
      <c r="K790" s="57">
        <v>0</v>
      </c>
      <c r="L790" s="57">
        <v>0</v>
      </c>
      <c r="M790" s="57">
        <v>0</v>
      </c>
      <c r="N790" s="57">
        <v>0</v>
      </c>
      <c r="O790" s="57">
        <v>0</v>
      </c>
      <c r="P790" s="199">
        <v>0</v>
      </c>
      <c r="Q790" s="199">
        <v>0</v>
      </c>
      <c r="R790" s="199">
        <v>0</v>
      </c>
    </row>
    <row r="791" spans="1:19" ht="15.6" x14ac:dyDescent="0.3">
      <c r="A791" s="87" t="s">
        <v>29</v>
      </c>
      <c r="B791" s="87" t="s">
        <v>789</v>
      </c>
      <c r="C791" s="49"/>
      <c r="D791" s="173" t="s">
        <v>160</v>
      </c>
      <c r="E791" s="57">
        <v>0</v>
      </c>
      <c r="F791" s="57">
        <v>0</v>
      </c>
      <c r="G791" s="57">
        <v>5000000</v>
      </c>
      <c r="H791" s="57">
        <v>0</v>
      </c>
      <c r="I791" s="57">
        <v>-50000</v>
      </c>
      <c r="J791" s="57">
        <v>0</v>
      </c>
      <c r="K791" s="57">
        <v>0</v>
      </c>
      <c r="L791" s="57">
        <v>0</v>
      </c>
      <c r="M791" s="57">
        <v>0</v>
      </c>
      <c r="N791" s="57">
        <v>4950000</v>
      </c>
      <c r="O791" s="57">
        <v>5000000</v>
      </c>
      <c r="P791" s="199">
        <v>3000000</v>
      </c>
      <c r="Q791" s="199">
        <v>216000</v>
      </c>
      <c r="R791" s="199">
        <v>3216000</v>
      </c>
    </row>
    <row r="792" spans="1:19" ht="15.6" x14ac:dyDescent="0.3">
      <c r="A792" s="87" t="s">
        <v>29</v>
      </c>
      <c r="B792" s="103">
        <v>41520</v>
      </c>
      <c r="C792" s="49"/>
      <c r="D792" s="173" t="s">
        <v>161</v>
      </c>
      <c r="E792" s="57">
        <v>0</v>
      </c>
      <c r="F792" s="57">
        <v>0</v>
      </c>
      <c r="G792" s="57">
        <v>433100</v>
      </c>
      <c r="H792" s="57">
        <v>0</v>
      </c>
      <c r="I792" s="57">
        <v>0</v>
      </c>
      <c r="J792" s="57">
        <v>0</v>
      </c>
      <c r="K792" s="57">
        <v>0</v>
      </c>
      <c r="L792" s="57">
        <v>0</v>
      </c>
      <c r="M792" s="57">
        <v>0</v>
      </c>
      <c r="N792" s="57">
        <v>433100</v>
      </c>
      <c r="O792" s="57">
        <v>433100</v>
      </c>
      <c r="P792" s="199">
        <v>433100</v>
      </c>
      <c r="Q792" s="199">
        <v>0</v>
      </c>
      <c r="R792" s="199">
        <v>433100</v>
      </c>
    </row>
    <row r="793" spans="1:19" s="88" customFormat="1" ht="16.2" thickBot="1" x14ac:dyDescent="0.35">
      <c r="A793" s="87"/>
      <c r="C793" s="94"/>
      <c r="D793" s="95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224"/>
      <c r="Q793" s="224"/>
      <c r="R793" s="224"/>
      <c r="S793"/>
    </row>
    <row r="794" spans="1:19" ht="19.8" thickTop="1" thickBot="1" x14ac:dyDescent="0.5">
      <c r="C794" s="28"/>
      <c r="D794" s="15" t="s">
        <v>790</v>
      </c>
      <c r="Q794" s="219"/>
      <c r="R794" s="219"/>
      <c r="S794" s="88"/>
    </row>
    <row r="795" spans="1:19" ht="15.6" thickTop="1" x14ac:dyDescent="0.25">
      <c r="A795" s="87" t="s">
        <v>29</v>
      </c>
      <c r="B795" s="87" t="s">
        <v>791</v>
      </c>
      <c r="C795" s="28" t="s">
        <v>791</v>
      </c>
      <c r="D795" s="33" t="s">
        <v>295</v>
      </c>
      <c r="E795" s="65">
        <v>0</v>
      </c>
      <c r="F795" s="65">
        <v>0</v>
      </c>
      <c r="G795" s="65">
        <v>0</v>
      </c>
      <c r="H795" s="62">
        <v>0</v>
      </c>
      <c r="I795" s="62">
        <v>0</v>
      </c>
      <c r="J795" s="62">
        <v>0</v>
      </c>
      <c r="K795" s="62">
        <v>0</v>
      </c>
      <c r="L795" s="62">
        <v>0</v>
      </c>
      <c r="M795" s="62">
        <v>0</v>
      </c>
      <c r="N795" s="62">
        <v>0</v>
      </c>
      <c r="O795" s="65">
        <v>0</v>
      </c>
      <c r="P795" s="216">
        <v>0</v>
      </c>
      <c r="Q795" s="216">
        <v>0</v>
      </c>
      <c r="R795" s="216">
        <v>0</v>
      </c>
    </row>
    <row r="796" spans="1:19" x14ac:dyDescent="0.25">
      <c r="A796" s="87" t="s">
        <v>29</v>
      </c>
      <c r="B796" s="87" t="s">
        <v>792</v>
      </c>
      <c r="C796" s="49" t="s">
        <v>792</v>
      </c>
      <c r="D796" s="174" t="s">
        <v>793</v>
      </c>
      <c r="E796" s="58">
        <v>0</v>
      </c>
      <c r="F796" s="58">
        <v>0</v>
      </c>
      <c r="G796" s="58">
        <v>450000</v>
      </c>
      <c r="H796" s="52">
        <v>0</v>
      </c>
      <c r="I796" s="52">
        <v>0</v>
      </c>
      <c r="J796" s="52">
        <v>0</v>
      </c>
      <c r="K796" s="52">
        <v>0</v>
      </c>
      <c r="L796" s="52">
        <v>0</v>
      </c>
      <c r="M796" s="52">
        <v>0</v>
      </c>
      <c r="N796" s="52">
        <v>450000</v>
      </c>
      <c r="O796" s="58">
        <v>450000</v>
      </c>
      <c r="P796" s="198">
        <v>500000</v>
      </c>
      <c r="Q796" s="198">
        <v>0</v>
      </c>
      <c r="R796" s="198">
        <v>500000</v>
      </c>
    </row>
    <row r="797" spans="1:19" ht="15.6" thickBot="1" x14ac:dyDescent="0.3">
      <c r="A797" s="87" t="s">
        <v>29</v>
      </c>
      <c r="B797" s="87" t="s">
        <v>494</v>
      </c>
      <c r="C797" s="28" t="s">
        <v>494</v>
      </c>
      <c r="D797" s="33" t="s">
        <v>730</v>
      </c>
      <c r="E797" s="62">
        <v>0</v>
      </c>
      <c r="F797" s="62">
        <v>0</v>
      </c>
      <c r="G797" s="62">
        <v>0</v>
      </c>
      <c r="H797" s="62"/>
      <c r="I797" s="62"/>
      <c r="J797" s="62"/>
      <c r="K797" s="62"/>
      <c r="L797" s="62"/>
      <c r="M797" s="62"/>
      <c r="N797" s="62">
        <v>0</v>
      </c>
      <c r="O797" s="62">
        <v>0</v>
      </c>
      <c r="P797" s="198">
        <v>214350</v>
      </c>
      <c r="Q797" s="198">
        <v>141730</v>
      </c>
      <c r="R797" s="198">
        <v>356080</v>
      </c>
    </row>
    <row r="798" spans="1:19" ht="16.8" thickTop="1" thickBot="1" x14ac:dyDescent="0.35">
      <c r="A798" s="87" t="s">
        <v>29</v>
      </c>
      <c r="C798" s="28"/>
      <c r="D798" s="8" t="s">
        <v>705</v>
      </c>
      <c r="E798" s="68">
        <v>0</v>
      </c>
      <c r="F798" s="68">
        <v>0</v>
      </c>
      <c r="G798" s="68">
        <v>15159201</v>
      </c>
      <c r="H798" s="68">
        <v>0</v>
      </c>
      <c r="I798" s="68">
        <v>0</v>
      </c>
      <c r="J798" s="68">
        <v>0</v>
      </c>
      <c r="K798" s="68">
        <v>0</v>
      </c>
      <c r="L798" s="68">
        <v>0</v>
      </c>
      <c r="M798" s="68">
        <v>21650</v>
      </c>
      <c r="N798" s="68">
        <v>15180851</v>
      </c>
      <c r="O798" s="68">
        <v>15159201</v>
      </c>
      <c r="P798" s="204">
        <v>14805690</v>
      </c>
      <c r="Q798" s="204">
        <v>-380</v>
      </c>
      <c r="R798" s="204">
        <v>14805310</v>
      </c>
    </row>
    <row r="799" spans="1:19" ht="16.2" thickTop="1" x14ac:dyDescent="0.3">
      <c r="C799" s="28"/>
      <c r="D799" s="7"/>
      <c r="Q799" s="219"/>
      <c r="R799" s="219"/>
    </row>
    <row r="800" spans="1:19" x14ac:dyDescent="0.25">
      <c r="C800" s="28"/>
      <c r="D800" s="13" t="s">
        <v>706</v>
      </c>
      <c r="Q800" s="219"/>
      <c r="R800" s="219"/>
    </row>
    <row r="801" spans="1:18" x14ac:dyDescent="0.25">
      <c r="A801" s="87" t="s">
        <v>29</v>
      </c>
      <c r="B801" s="87" t="s">
        <v>707</v>
      </c>
      <c r="C801" s="29" t="s">
        <v>707</v>
      </c>
      <c r="D801" s="33" t="s">
        <v>708</v>
      </c>
      <c r="E801" s="61">
        <v>0</v>
      </c>
      <c r="F801" s="61">
        <v>0</v>
      </c>
      <c r="G801" s="61">
        <v>0</v>
      </c>
      <c r="H801" s="61">
        <v>0</v>
      </c>
      <c r="I801" s="61">
        <v>0</v>
      </c>
      <c r="J801" s="61">
        <v>0</v>
      </c>
      <c r="K801" s="61">
        <v>0</v>
      </c>
      <c r="L801" s="61">
        <v>0</v>
      </c>
      <c r="M801" s="61">
        <v>0</v>
      </c>
      <c r="N801" s="61">
        <v>0</v>
      </c>
      <c r="O801" s="61">
        <v>0</v>
      </c>
      <c r="P801" s="198">
        <v>0</v>
      </c>
      <c r="Q801" s="198">
        <v>0</v>
      </c>
      <c r="R801" s="198">
        <v>0</v>
      </c>
    </row>
    <row r="802" spans="1:18" ht="15.6" thickBot="1" x14ac:dyDescent="0.3">
      <c r="A802" s="87" t="s">
        <v>29</v>
      </c>
      <c r="B802" s="87" t="s">
        <v>142</v>
      </c>
      <c r="C802" s="29" t="s">
        <v>142</v>
      </c>
      <c r="D802" s="34" t="s">
        <v>794</v>
      </c>
      <c r="E802" s="65">
        <v>0</v>
      </c>
      <c r="F802" s="65">
        <v>0</v>
      </c>
      <c r="G802" s="65">
        <v>571623</v>
      </c>
      <c r="H802" s="62">
        <v>0</v>
      </c>
      <c r="I802" s="62">
        <v>0</v>
      </c>
      <c r="J802" s="62">
        <v>0</v>
      </c>
      <c r="K802" s="62">
        <v>0</v>
      </c>
      <c r="L802" s="62">
        <v>0</v>
      </c>
      <c r="M802" s="62">
        <v>0</v>
      </c>
      <c r="N802" s="62">
        <v>571623</v>
      </c>
      <c r="O802" s="65">
        <v>571623</v>
      </c>
      <c r="P802" s="198">
        <v>576050</v>
      </c>
      <c r="Q802" s="198">
        <v>0</v>
      </c>
      <c r="R802" s="198">
        <v>576050</v>
      </c>
    </row>
    <row r="803" spans="1:18" ht="16.8" thickTop="1" thickBot="1" x14ac:dyDescent="0.35">
      <c r="A803" s="87" t="s">
        <v>29</v>
      </c>
      <c r="B803" s="87" t="s">
        <v>148</v>
      </c>
      <c r="C803" s="29" t="s">
        <v>148</v>
      </c>
      <c r="D803" s="8" t="s">
        <v>710</v>
      </c>
      <c r="E803" s="68">
        <v>0</v>
      </c>
      <c r="F803" s="68">
        <v>3369513.2</v>
      </c>
      <c r="G803" s="68">
        <v>571623</v>
      </c>
      <c r="H803" s="68">
        <v>0</v>
      </c>
      <c r="I803" s="68">
        <v>0</v>
      </c>
      <c r="J803" s="68">
        <v>0</v>
      </c>
      <c r="K803" s="68">
        <v>0</v>
      </c>
      <c r="L803" s="68">
        <v>0</v>
      </c>
      <c r="M803" s="68">
        <v>21650</v>
      </c>
      <c r="N803" s="68">
        <v>593273</v>
      </c>
      <c r="O803" s="68">
        <v>571623</v>
      </c>
      <c r="P803" s="204">
        <v>-3000000</v>
      </c>
      <c r="Q803" s="204">
        <v>380</v>
      </c>
      <c r="R803" s="204">
        <v>-2999620</v>
      </c>
    </row>
    <row r="804" spans="1:18" ht="16.2" thickTop="1" x14ac:dyDescent="0.3">
      <c r="C804" s="29"/>
      <c r="D804" s="7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</row>
    <row r="805" spans="1:18" ht="15.6" x14ac:dyDescent="0.3">
      <c r="C805" s="29"/>
      <c r="D805" s="7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56"/>
      <c r="P805" s="256"/>
      <c r="Q805" s="256"/>
      <c r="R805" s="256"/>
    </row>
    <row r="806" spans="1:18" ht="18.600000000000001" x14ac:dyDescent="0.45">
      <c r="C806" s="9"/>
      <c r="D806" s="2" t="s">
        <v>795</v>
      </c>
      <c r="F806" s="16">
        <v>2020</v>
      </c>
      <c r="O806" s="16">
        <v>2021</v>
      </c>
      <c r="P806" s="16">
        <v>2022</v>
      </c>
      <c r="Q806" s="16">
        <v>2022</v>
      </c>
      <c r="R806" s="16">
        <v>2022</v>
      </c>
    </row>
    <row r="807" spans="1:18" ht="19.2" thickBot="1" x14ac:dyDescent="0.5">
      <c r="C807" s="5"/>
      <c r="D807" s="3" t="s">
        <v>59</v>
      </c>
      <c r="F807" s="17" t="s">
        <v>60</v>
      </c>
      <c r="O807" s="17" t="s">
        <v>61</v>
      </c>
      <c r="P807" s="17" t="s">
        <v>61</v>
      </c>
      <c r="Q807" s="17" t="s">
        <v>68</v>
      </c>
      <c r="R807" s="17" t="s">
        <v>61</v>
      </c>
    </row>
    <row r="808" spans="1:18" ht="19.8" thickTop="1" thickBot="1" x14ac:dyDescent="0.5">
      <c r="C808" s="1"/>
      <c r="D808" s="10"/>
      <c r="F808" s="18" t="s">
        <v>60</v>
      </c>
      <c r="O808" s="18" t="s">
        <v>77</v>
      </c>
      <c r="P808" s="255" t="s">
        <v>76</v>
      </c>
      <c r="Q808" s="255" t="s">
        <v>76</v>
      </c>
      <c r="R808" s="18" t="s">
        <v>77</v>
      </c>
    </row>
    <row r="809" spans="1:18" ht="16.2" thickTop="1" x14ac:dyDescent="0.3">
      <c r="C809" s="35"/>
      <c r="D809" s="4" t="s">
        <v>79</v>
      </c>
      <c r="F809" s="39"/>
      <c r="O809"/>
      <c r="P809" s="38"/>
    </row>
    <row r="810" spans="1:18" ht="15.6" x14ac:dyDescent="0.3">
      <c r="C810" s="35" t="s">
        <v>590</v>
      </c>
      <c r="D810" s="33" t="s">
        <v>624</v>
      </c>
      <c r="F810" s="72">
        <v>2109222.59</v>
      </c>
      <c r="O810" s="72">
        <v>2303000</v>
      </c>
      <c r="P810" s="72">
        <v>2279520</v>
      </c>
      <c r="Q810" s="72">
        <v>0</v>
      </c>
      <c r="R810" s="72">
        <v>2279520</v>
      </c>
    </row>
    <row r="811" spans="1:18" ht="15.6" x14ac:dyDescent="0.3">
      <c r="C811" s="35" t="s">
        <v>301</v>
      </c>
      <c r="D811" s="34" t="s">
        <v>374</v>
      </c>
      <c r="F811" s="73">
        <v>788726</v>
      </c>
      <c r="O811" s="73">
        <v>750000</v>
      </c>
      <c r="P811" s="52">
        <v>650000</v>
      </c>
      <c r="Q811" s="194">
        <v>-43660</v>
      </c>
      <c r="R811" s="194">
        <v>606340</v>
      </c>
    </row>
    <row r="812" spans="1:18" ht="15.6" x14ac:dyDescent="0.3">
      <c r="C812" s="35" t="s">
        <v>303</v>
      </c>
      <c r="D812" s="34" t="s">
        <v>796</v>
      </c>
      <c r="F812" s="73">
        <v>901941.27</v>
      </c>
      <c r="O812" s="73">
        <v>0</v>
      </c>
      <c r="P812" s="52">
        <v>0</v>
      </c>
      <c r="Q812" s="194">
        <v>0</v>
      </c>
      <c r="R812" s="194">
        <v>0</v>
      </c>
    </row>
    <row r="813" spans="1:18" ht="15.6" x14ac:dyDescent="0.3">
      <c r="C813" s="35" t="s">
        <v>139</v>
      </c>
      <c r="D813" s="34" t="s">
        <v>140</v>
      </c>
      <c r="F813" s="62">
        <v>32565.56</v>
      </c>
      <c r="O813" s="62">
        <v>15000</v>
      </c>
      <c r="P813" s="52">
        <v>0</v>
      </c>
      <c r="Q813" s="194">
        <v>0</v>
      </c>
      <c r="R813" s="194">
        <v>0</v>
      </c>
    </row>
    <row r="814" spans="1:18" ht="16.2" thickBot="1" x14ac:dyDescent="0.35">
      <c r="C814" s="37" t="s">
        <v>148</v>
      </c>
      <c r="D814" s="33" t="s">
        <v>308</v>
      </c>
      <c r="F814" s="77">
        <v>0</v>
      </c>
      <c r="O814" s="77">
        <v>0</v>
      </c>
      <c r="P814" s="52">
        <v>0</v>
      </c>
      <c r="Q814" s="194">
        <v>0</v>
      </c>
      <c r="R814" s="194">
        <v>0</v>
      </c>
    </row>
    <row r="815" spans="1:18" ht="16.8" thickTop="1" thickBot="1" x14ac:dyDescent="0.35">
      <c r="C815" s="35"/>
      <c r="D815" s="8" t="s">
        <v>150</v>
      </c>
      <c r="F815" s="63">
        <v>3832455.42</v>
      </c>
      <c r="O815" s="63">
        <v>3068000</v>
      </c>
      <c r="P815" s="63">
        <v>2929520</v>
      </c>
      <c r="Q815" s="273">
        <v>-43660</v>
      </c>
      <c r="R815" s="63">
        <v>2885860</v>
      </c>
    </row>
    <row r="816" spans="1:18" ht="16.2" thickTop="1" x14ac:dyDescent="0.3">
      <c r="C816" s="35"/>
      <c r="D816" s="4"/>
      <c r="F816" s="39"/>
      <c r="O816" s="39"/>
      <c r="P816" s="38"/>
      <c r="Q816"/>
      <c r="R816"/>
    </row>
    <row r="817" spans="3:18" ht="15.6" x14ac:dyDescent="0.3">
      <c r="C817" s="35"/>
      <c r="D817" s="4" t="s">
        <v>152</v>
      </c>
      <c r="F817" s="39"/>
      <c r="O817" s="39"/>
      <c r="P817" s="38"/>
      <c r="Q817"/>
      <c r="R817"/>
    </row>
    <row r="818" spans="3:18" ht="15.6" x14ac:dyDescent="0.3">
      <c r="C818" s="37" t="s">
        <v>797</v>
      </c>
      <c r="D818" s="33" t="s">
        <v>798</v>
      </c>
      <c r="F818" s="72">
        <v>1292983</v>
      </c>
      <c r="O818" s="72">
        <v>1511770</v>
      </c>
      <c r="P818" s="72">
        <v>1726320</v>
      </c>
      <c r="Q818" s="275">
        <v>-57240</v>
      </c>
      <c r="R818" s="72">
        <v>1669080</v>
      </c>
    </row>
    <row r="819" spans="3:18" ht="15.6" x14ac:dyDescent="0.3">
      <c r="C819" s="37" t="s">
        <v>799</v>
      </c>
      <c r="D819" s="33" t="s">
        <v>800</v>
      </c>
      <c r="F819" s="73">
        <v>70.099999999999994</v>
      </c>
      <c r="O819" s="73">
        <v>500</v>
      </c>
      <c r="P819" s="52">
        <v>162850</v>
      </c>
      <c r="Q819" s="194">
        <v>-65000</v>
      </c>
      <c r="R819" s="194">
        <v>97850</v>
      </c>
    </row>
    <row r="820" spans="3:18" ht="15.6" x14ac:dyDescent="0.3">
      <c r="C820" s="35" t="s">
        <v>801</v>
      </c>
      <c r="D820" s="33" t="s">
        <v>802</v>
      </c>
      <c r="F820" s="73">
        <v>0</v>
      </c>
      <c r="O820" s="73">
        <v>0</v>
      </c>
      <c r="P820" s="52">
        <v>0</v>
      </c>
      <c r="Q820" s="194">
        <v>0</v>
      </c>
      <c r="R820" s="194">
        <v>0</v>
      </c>
    </row>
    <row r="821" spans="3:18" ht="15.6" x14ac:dyDescent="0.3">
      <c r="C821" s="35" t="s">
        <v>494</v>
      </c>
      <c r="D821" s="33" t="s">
        <v>730</v>
      </c>
      <c r="F821" s="62">
        <v>0</v>
      </c>
      <c r="O821" s="62">
        <v>0</v>
      </c>
      <c r="P821" s="52">
        <v>119760</v>
      </c>
      <c r="Q821" s="194">
        <v>78580</v>
      </c>
      <c r="R821" s="194">
        <v>198340</v>
      </c>
    </row>
    <row r="822" spans="3:18" ht="16.2" thickBot="1" x14ac:dyDescent="0.35">
      <c r="C822" s="35" t="s">
        <v>803</v>
      </c>
      <c r="D822" s="33" t="s">
        <v>295</v>
      </c>
      <c r="F822" s="73">
        <v>2539402.3199999998</v>
      </c>
      <c r="O822" s="73">
        <v>1555730</v>
      </c>
      <c r="P822" s="52">
        <v>920590</v>
      </c>
      <c r="Q822" s="194">
        <v>0</v>
      </c>
      <c r="R822" s="194">
        <v>920590</v>
      </c>
    </row>
    <row r="823" spans="3:18" ht="16.8" thickTop="1" thickBot="1" x14ac:dyDescent="0.35">
      <c r="C823" s="35"/>
      <c r="D823" s="8" t="s">
        <v>296</v>
      </c>
      <c r="F823" s="74">
        <v>3832455.42</v>
      </c>
      <c r="O823" s="74">
        <v>3068000</v>
      </c>
      <c r="P823" s="69">
        <v>2929520</v>
      </c>
      <c r="Q823" s="273">
        <v>-43660</v>
      </c>
      <c r="R823" s="63">
        <v>2885860</v>
      </c>
    </row>
    <row r="824" spans="3:18" ht="15.6" thickTop="1" x14ac:dyDescent="0.25"/>
    <row r="826" spans="3:18" ht="18.600000000000001" x14ac:dyDescent="0.45">
      <c r="C826" s="9"/>
      <c r="D826" s="2" t="s">
        <v>804</v>
      </c>
      <c r="F826" s="16">
        <v>2020</v>
      </c>
      <c r="O826" s="16">
        <v>2021</v>
      </c>
      <c r="P826" s="16">
        <v>2022</v>
      </c>
      <c r="Q826" s="16">
        <v>2022</v>
      </c>
      <c r="R826" s="16">
        <v>2022</v>
      </c>
    </row>
    <row r="827" spans="3:18" ht="19.2" thickBot="1" x14ac:dyDescent="0.5">
      <c r="C827" s="5"/>
      <c r="D827" s="3" t="s">
        <v>59</v>
      </c>
      <c r="F827" s="17" t="s">
        <v>60</v>
      </c>
      <c r="O827" s="17" t="s">
        <v>61</v>
      </c>
      <c r="P827" s="17" t="s">
        <v>61</v>
      </c>
      <c r="Q827" s="17" t="s">
        <v>68</v>
      </c>
      <c r="R827" s="17" t="s">
        <v>61</v>
      </c>
    </row>
    <row r="828" spans="3:18" ht="19.8" thickTop="1" thickBot="1" x14ac:dyDescent="0.5">
      <c r="C828" s="1"/>
      <c r="D828" s="10"/>
      <c r="F828" s="18" t="s">
        <v>60</v>
      </c>
      <c r="O828" s="104" t="s">
        <v>77</v>
      </c>
      <c r="P828" s="255" t="s">
        <v>76</v>
      </c>
      <c r="Q828" s="255" t="s">
        <v>76</v>
      </c>
      <c r="R828" s="18" t="s">
        <v>77</v>
      </c>
    </row>
    <row r="829" spans="3:18" ht="16.2" thickTop="1" x14ac:dyDescent="0.3">
      <c r="C829" s="35"/>
      <c r="D829" s="4" t="s">
        <v>79</v>
      </c>
      <c r="F829" s="39"/>
      <c r="O829"/>
      <c r="P829" s="38"/>
    </row>
    <row r="830" spans="3:18" ht="15.6" x14ac:dyDescent="0.3">
      <c r="C830" s="35" t="s">
        <v>590</v>
      </c>
      <c r="D830" s="33" t="s">
        <v>81</v>
      </c>
      <c r="F830" s="72">
        <v>516135</v>
      </c>
      <c r="O830" s="72">
        <v>549000</v>
      </c>
      <c r="P830" s="72">
        <v>537870</v>
      </c>
      <c r="Q830" s="72">
        <v>0</v>
      </c>
      <c r="R830" s="72">
        <v>537870</v>
      </c>
    </row>
    <row r="831" spans="3:18" ht="15.6" x14ac:dyDescent="0.3">
      <c r="C831" s="35" t="s">
        <v>805</v>
      </c>
      <c r="D831" s="33" t="s">
        <v>806</v>
      </c>
      <c r="F831" s="73">
        <v>24933</v>
      </c>
      <c r="O831" s="73">
        <v>20500</v>
      </c>
      <c r="P831" s="52">
        <v>24000</v>
      </c>
      <c r="Q831" s="194">
        <v>0</v>
      </c>
      <c r="R831" s="194">
        <v>24000</v>
      </c>
    </row>
    <row r="832" spans="3:18" ht="15.6" x14ac:dyDescent="0.3">
      <c r="C832" s="35" t="s">
        <v>303</v>
      </c>
      <c r="D832" s="33" t="s">
        <v>304</v>
      </c>
      <c r="F832" s="73">
        <v>34579</v>
      </c>
      <c r="O832" s="73">
        <v>29300</v>
      </c>
      <c r="P832" s="52">
        <v>33700</v>
      </c>
      <c r="Q832" s="194">
        <v>0</v>
      </c>
      <c r="R832" s="194">
        <v>33700</v>
      </c>
    </row>
    <row r="833" spans="3:18" ht="15.6" x14ac:dyDescent="0.3">
      <c r="C833" s="35" t="s">
        <v>139</v>
      </c>
      <c r="D833" s="34" t="s">
        <v>140</v>
      </c>
      <c r="F833" s="73">
        <v>22928</v>
      </c>
      <c r="O833" s="73">
        <v>40000</v>
      </c>
      <c r="P833" s="52">
        <v>0</v>
      </c>
      <c r="Q833" s="194">
        <v>0</v>
      </c>
      <c r="R833" s="194">
        <v>0</v>
      </c>
    </row>
    <row r="834" spans="3:18" ht="15.6" x14ac:dyDescent="0.3">
      <c r="C834" s="37" t="s">
        <v>142</v>
      </c>
      <c r="D834" s="33" t="s">
        <v>807</v>
      </c>
      <c r="F834" s="73">
        <v>208000</v>
      </c>
      <c r="O834" s="73">
        <v>224000</v>
      </c>
      <c r="P834" s="52">
        <v>184270</v>
      </c>
      <c r="Q834" s="194">
        <v>0</v>
      </c>
      <c r="R834" s="194">
        <v>184270</v>
      </c>
    </row>
    <row r="835" spans="3:18" ht="16.2" thickBot="1" x14ac:dyDescent="0.35">
      <c r="C835" s="37" t="s">
        <v>148</v>
      </c>
      <c r="D835" s="33" t="s">
        <v>308</v>
      </c>
      <c r="F835" s="73">
        <v>0</v>
      </c>
      <c r="O835" s="73">
        <v>151172</v>
      </c>
      <c r="P835" s="52">
        <v>305580</v>
      </c>
      <c r="Q835" s="194">
        <v>-3070</v>
      </c>
      <c r="R835" s="194">
        <v>302510</v>
      </c>
    </row>
    <row r="836" spans="3:18" ht="16.8" thickTop="1" thickBot="1" x14ac:dyDescent="0.35">
      <c r="C836" s="35"/>
      <c r="D836" s="8" t="s">
        <v>150</v>
      </c>
      <c r="F836" s="63">
        <v>806575</v>
      </c>
      <c r="O836" s="63">
        <v>1013972</v>
      </c>
      <c r="P836" s="63">
        <v>1085420</v>
      </c>
      <c r="Q836" s="273">
        <v>-3070</v>
      </c>
      <c r="R836" s="63">
        <v>1082350</v>
      </c>
    </row>
    <row r="837" spans="3:18" ht="16.2" thickTop="1" x14ac:dyDescent="0.3">
      <c r="C837" s="35"/>
      <c r="D837" s="4"/>
      <c r="F837" s="39"/>
      <c r="O837" s="39"/>
      <c r="P837" s="38"/>
      <c r="Q837"/>
      <c r="R837"/>
    </row>
    <row r="838" spans="3:18" ht="15.6" x14ac:dyDescent="0.3">
      <c r="C838" s="35"/>
      <c r="D838" s="4" t="s">
        <v>152</v>
      </c>
      <c r="F838" s="39"/>
      <c r="O838" s="39"/>
      <c r="P838" s="38"/>
      <c r="Q838"/>
      <c r="R838"/>
    </row>
    <row r="839" spans="3:18" ht="15.6" x14ac:dyDescent="0.3">
      <c r="C839" s="37" t="s">
        <v>808</v>
      </c>
      <c r="D839" s="33" t="s">
        <v>798</v>
      </c>
      <c r="F839" s="72">
        <v>235555</v>
      </c>
      <c r="O839" s="72">
        <v>238859</v>
      </c>
      <c r="P839" s="72">
        <v>236980</v>
      </c>
      <c r="Q839" s="275">
        <v>-7200</v>
      </c>
      <c r="R839" s="72">
        <v>229780</v>
      </c>
    </row>
    <row r="840" spans="3:18" ht="15.6" x14ac:dyDescent="0.3">
      <c r="C840" s="37" t="s">
        <v>809</v>
      </c>
      <c r="D840" s="33" t="s">
        <v>800</v>
      </c>
      <c r="F840" s="73">
        <v>9529.7399999999907</v>
      </c>
      <c r="O840" s="73">
        <v>19930</v>
      </c>
      <c r="P840" s="52">
        <v>19600</v>
      </c>
      <c r="Q840" s="194">
        <v>0</v>
      </c>
      <c r="R840" s="194">
        <v>19600</v>
      </c>
    </row>
    <row r="841" spans="3:18" ht="15.6" x14ac:dyDescent="0.3">
      <c r="C841" s="37" t="s">
        <v>809</v>
      </c>
      <c r="D841" s="33" t="s">
        <v>500</v>
      </c>
      <c r="F841" s="73">
        <v>69969</v>
      </c>
      <c r="O841" s="73">
        <v>70183</v>
      </c>
      <c r="P841" s="52">
        <v>97630</v>
      </c>
      <c r="Q841" s="194">
        <v>0</v>
      </c>
      <c r="R841" s="194">
        <v>97630</v>
      </c>
    </row>
    <row r="842" spans="3:18" ht="15.6" x14ac:dyDescent="0.3">
      <c r="C842" s="37" t="s">
        <v>811</v>
      </c>
      <c r="D842" s="34" t="s">
        <v>314</v>
      </c>
      <c r="F842" s="73">
        <v>0</v>
      </c>
      <c r="O842" s="73">
        <v>0</v>
      </c>
      <c r="P842" s="52">
        <v>0</v>
      </c>
      <c r="Q842" s="194">
        <v>0</v>
      </c>
      <c r="R842" s="194">
        <v>0</v>
      </c>
    </row>
    <row r="843" spans="3:18" ht="15.6" x14ac:dyDescent="0.3">
      <c r="C843" s="35" t="s">
        <v>494</v>
      </c>
      <c r="D843" s="33" t="s">
        <v>730</v>
      </c>
      <c r="F843" s="62">
        <v>0</v>
      </c>
      <c r="O843" s="62">
        <v>0</v>
      </c>
      <c r="P843" s="52">
        <v>6210</v>
      </c>
      <c r="Q843" s="194">
        <v>4130</v>
      </c>
      <c r="R843" s="194">
        <v>10340</v>
      </c>
    </row>
    <row r="844" spans="3:18" ht="15.6" x14ac:dyDescent="0.3">
      <c r="C844" s="35" t="s">
        <v>812</v>
      </c>
      <c r="D844" s="34" t="s">
        <v>295</v>
      </c>
      <c r="F844" s="73">
        <v>0</v>
      </c>
      <c r="O844" s="73">
        <v>0</v>
      </c>
      <c r="P844" s="52">
        <v>50000</v>
      </c>
      <c r="Q844" s="194">
        <v>0</v>
      </c>
      <c r="R844" s="194">
        <v>50000</v>
      </c>
    </row>
    <row r="845" spans="3:18" ht="16.2" thickBot="1" x14ac:dyDescent="0.35">
      <c r="C845" s="35" t="s">
        <v>813</v>
      </c>
      <c r="D845" s="34" t="s">
        <v>814</v>
      </c>
      <c r="F845" s="73">
        <v>568614</v>
      </c>
      <c r="O845" s="73">
        <v>685000</v>
      </c>
      <c r="P845" s="52">
        <v>675000</v>
      </c>
      <c r="Q845" s="194">
        <v>0</v>
      </c>
      <c r="R845" s="194">
        <v>675000</v>
      </c>
    </row>
    <row r="846" spans="3:18" ht="16.8" thickTop="1" thickBot="1" x14ac:dyDescent="0.35">
      <c r="C846" s="35"/>
      <c r="D846" s="8" t="s">
        <v>296</v>
      </c>
      <c r="F846" s="68">
        <v>883667.74</v>
      </c>
      <c r="O846" s="68">
        <v>1013972</v>
      </c>
      <c r="P846" s="63">
        <v>1085420</v>
      </c>
      <c r="Q846" s="273">
        <v>-3070</v>
      </c>
      <c r="R846" s="63">
        <v>1082350</v>
      </c>
    </row>
    <row r="847" spans="3:18" ht="15.6" thickTop="1" x14ac:dyDescent="0.25"/>
    <row r="849" spans="3:18" ht="18.600000000000001" x14ac:dyDescent="0.45">
      <c r="C849" s="9"/>
      <c r="D849" s="2" t="s">
        <v>815</v>
      </c>
      <c r="F849" s="16">
        <v>2020</v>
      </c>
      <c r="O849" s="16">
        <v>2021</v>
      </c>
      <c r="P849" s="16">
        <v>2022</v>
      </c>
      <c r="Q849" s="16">
        <v>2022</v>
      </c>
      <c r="R849" s="16">
        <v>2022</v>
      </c>
    </row>
    <row r="850" spans="3:18" ht="19.2" thickBot="1" x14ac:dyDescent="0.5">
      <c r="C850" s="5"/>
      <c r="D850" s="3" t="s">
        <v>59</v>
      </c>
      <c r="F850" s="17" t="s">
        <v>60</v>
      </c>
      <c r="O850" s="17" t="s">
        <v>61</v>
      </c>
      <c r="P850" s="17" t="s">
        <v>61</v>
      </c>
      <c r="Q850" s="17" t="s">
        <v>68</v>
      </c>
      <c r="R850" s="17" t="s">
        <v>61</v>
      </c>
    </row>
    <row r="851" spans="3:18" ht="19.8" thickTop="1" thickBot="1" x14ac:dyDescent="0.5">
      <c r="C851" s="1"/>
      <c r="D851" s="10"/>
      <c r="F851" s="18" t="s">
        <v>60</v>
      </c>
      <c r="O851" s="18" t="s">
        <v>77</v>
      </c>
      <c r="P851" s="255" t="s">
        <v>76</v>
      </c>
      <c r="Q851" s="255" t="s">
        <v>76</v>
      </c>
      <c r="R851" s="18" t="s">
        <v>77</v>
      </c>
    </row>
    <row r="852" spans="3:18" ht="16.2" thickTop="1" x14ac:dyDescent="0.3">
      <c r="C852" s="35"/>
      <c r="D852" s="4" t="s">
        <v>79</v>
      </c>
      <c r="F852" s="39"/>
      <c r="O852"/>
      <c r="P852" s="38"/>
    </row>
    <row r="853" spans="3:18" ht="15.6" x14ac:dyDescent="0.3">
      <c r="C853" s="35" t="s">
        <v>590</v>
      </c>
      <c r="D853" s="33" t="s">
        <v>81</v>
      </c>
      <c r="F853" s="72">
        <v>470463</v>
      </c>
      <c r="O853" s="72">
        <v>515000</v>
      </c>
      <c r="P853" s="72">
        <v>507840</v>
      </c>
      <c r="Q853" s="72">
        <v>0</v>
      </c>
      <c r="R853" s="72">
        <v>507840</v>
      </c>
    </row>
    <row r="854" spans="3:18" ht="15.6" x14ac:dyDescent="0.3">
      <c r="C854" s="35" t="s">
        <v>805</v>
      </c>
      <c r="D854" s="34" t="s">
        <v>806</v>
      </c>
      <c r="F854" s="73">
        <v>294868</v>
      </c>
      <c r="O854" s="73">
        <v>182000</v>
      </c>
      <c r="P854" s="52">
        <v>234500</v>
      </c>
      <c r="Q854" s="194">
        <v>0</v>
      </c>
      <c r="R854" s="194">
        <v>234500</v>
      </c>
    </row>
    <row r="855" spans="3:18" ht="15.6" x14ac:dyDescent="0.3">
      <c r="C855" s="35" t="s">
        <v>301</v>
      </c>
      <c r="D855" s="34" t="s">
        <v>374</v>
      </c>
      <c r="F855" s="73">
        <v>175908</v>
      </c>
      <c r="O855" s="73">
        <v>150000</v>
      </c>
      <c r="P855" s="52">
        <v>150000</v>
      </c>
      <c r="Q855" s="194">
        <v>0</v>
      </c>
      <c r="R855" s="194">
        <v>150000</v>
      </c>
    </row>
    <row r="856" spans="3:18" ht="15.6" x14ac:dyDescent="0.3">
      <c r="C856" s="35" t="s">
        <v>303</v>
      </c>
      <c r="D856" s="34" t="s">
        <v>304</v>
      </c>
      <c r="F856" s="73">
        <v>92099</v>
      </c>
      <c r="O856" s="73">
        <v>61900</v>
      </c>
      <c r="P856" s="52">
        <v>76440</v>
      </c>
      <c r="Q856" s="194">
        <v>0</v>
      </c>
      <c r="R856" s="194">
        <v>76440</v>
      </c>
    </row>
    <row r="857" spans="3:18" ht="15.6" x14ac:dyDescent="0.3">
      <c r="C857" s="35" t="s">
        <v>816</v>
      </c>
      <c r="D857" s="34" t="s">
        <v>817</v>
      </c>
      <c r="F857" s="73">
        <v>40081</v>
      </c>
      <c r="O857" s="73">
        <v>28400</v>
      </c>
      <c r="P857" s="52">
        <v>35080</v>
      </c>
      <c r="Q857" s="194">
        <v>0</v>
      </c>
      <c r="R857" s="194">
        <v>35080</v>
      </c>
    </row>
    <row r="858" spans="3:18" ht="15.6" x14ac:dyDescent="0.3">
      <c r="C858" s="35" t="s">
        <v>139</v>
      </c>
      <c r="D858" s="34" t="s">
        <v>140</v>
      </c>
      <c r="F858" s="73">
        <v>76923</v>
      </c>
      <c r="O858" s="73">
        <v>25000</v>
      </c>
      <c r="P858" s="52">
        <v>0</v>
      </c>
      <c r="Q858" s="194">
        <v>0</v>
      </c>
      <c r="R858" s="194">
        <v>0</v>
      </c>
    </row>
    <row r="859" spans="3:18" ht="16.2" thickBot="1" x14ac:dyDescent="0.35">
      <c r="C859" s="37" t="s">
        <v>148</v>
      </c>
      <c r="D859" s="33" t="s">
        <v>308</v>
      </c>
      <c r="F859" s="62">
        <v>0</v>
      </c>
      <c r="O859" s="62">
        <v>302706</v>
      </c>
      <c r="P859" s="52">
        <v>458670</v>
      </c>
      <c r="Q859" s="194">
        <v>-21030</v>
      </c>
      <c r="R859" s="194">
        <v>437640</v>
      </c>
    </row>
    <row r="860" spans="3:18" ht="16.8" thickTop="1" thickBot="1" x14ac:dyDescent="0.35">
      <c r="C860" s="35"/>
      <c r="D860" s="8" t="s">
        <v>150</v>
      </c>
      <c r="F860" s="63">
        <v>1150342</v>
      </c>
      <c r="O860" s="63">
        <v>1265006</v>
      </c>
      <c r="P860" s="63">
        <v>1462530</v>
      </c>
      <c r="Q860" s="273">
        <v>-21030</v>
      </c>
      <c r="R860" s="63">
        <v>1441500</v>
      </c>
    </row>
    <row r="861" spans="3:18" ht="16.2" thickTop="1" x14ac:dyDescent="0.3">
      <c r="C861" s="35"/>
      <c r="D861" s="4"/>
      <c r="F861" s="39"/>
      <c r="O861" s="39"/>
      <c r="P861" s="38"/>
      <c r="Q861"/>
      <c r="R861"/>
    </row>
    <row r="862" spans="3:18" ht="15.6" x14ac:dyDescent="0.3">
      <c r="C862" s="35"/>
      <c r="D862" s="4" t="s">
        <v>152</v>
      </c>
      <c r="F862" s="39"/>
      <c r="O862" s="39"/>
      <c r="P862" s="38"/>
      <c r="Q862"/>
      <c r="R862"/>
    </row>
    <row r="863" spans="3:18" ht="15.6" x14ac:dyDescent="0.3">
      <c r="C863" s="37" t="s">
        <v>818</v>
      </c>
      <c r="D863" s="33" t="s">
        <v>819</v>
      </c>
      <c r="F863" s="72">
        <v>1062133</v>
      </c>
      <c r="O863" s="72">
        <v>1239856</v>
      </c>
      <c r="P863" s="225">
        <v>1382370</v>
      </c>
      <c r="Q863" s="275">
        <v>-40570</v>
      </c>
      <c r="R863" s="225">
        <v>1341800</v>
      </c>
    </row>
    <row r="864" spans="3:18" ht="15.6" x14ac:dyDescent="0.3">
      <c r="C864" s="48"/>
      <c r="D864" s="173" t="s">
        <v>156</v>
      </c>
      <c r="F864" s="57">
        <v>904749</v>
      </c>
      <c r="O864" s="57">
        <v>1023935</v>
      </c>
      <c r="P864" s="57">
        <v>1083670</v>
      </c>
      <c r="Q864" s="274">
        <v>-40570</v>
      </c>
      <c r="R864" s="57">
        <v>1043100</v>
      </c>
    </row>
    <row r="865" spans="3:18" ht="15.6" x14ac:dyDescent="0.3">
      <c r="C865" s="48"/>
      <c r="D865" s="173" t="s">
        <v>158</v>
      </c>
      <c r="F865" s="57">
        <v>118370</v>
      </c>
      <c r="O865" s="57">
        <v>161488</v>
      </c>
      <c r="P865" s="57">
        <v>229390</v>
      </c>
      <c r="Q865" s="57">
        <v>0</v>
      </c>
      <c r="R865" s="57">
        <v>229390</v>
      </c>
    </row>
    <row r="866" spans="3:18" ht="15.6" x14ac:dyDescent="0.3">
      <c r="C866" s="48"/>
      <c r="D866" s="173" t="s">
        <v>160</v>
      </c>
      <c r="F866" s="57">
        <v>7665</v>
      </c>
      <c r="O866" s="57">
        <v>0</v>
      </c>
      <c r="P866" s="57">
        <v>0</v>
      </c>
      <c r="Q866" s="57">
        <v>0</v>
      </c>
      <c r="R866" s="57">
        <v>0</v>
      </c>
    </row>
    <row r="867" spans="3:18" ht="15.6" x14ac:dyDescent="0.3">
      <c r="C867" s="48"/>
      <c r="D867" s="173" t="s">
        <v>161</v>
      </c>
      <c r="F867" s="57">
        <v>31349</v>
      </c>
      <c r="O867" s="57">
        <v>54433</v>
      </c>
      <c r="P867" s="57">
        <v>69310</v>
      </c>
      <c r="Q867" s="57">
        <v>0</v>
      </c>
      <c r="R867" s="57">
        <v>69310</v>
      </c>
    </row>
    <row r="868" spans="3:18" ht="15.6" x14ac:dyDescent="0.3">
      <c r="C868" s="37" t="s">
        <v>823</v>
      </c>
      <c r="D868" s="33" t="s">
        <v>798</v>
      </c>
      <c r="F868" s="73">
        <v>14173</v>
      </c>
      <c r="O868" s="73">
        <v>0</v>
      </c>
      <c r="P868" s="52">
        <v>0</v>
      </c>
      <c r="Q868" s="194">
        <v>0</v>
      </c>
      <c r="R868" s="194">
        <v>0</v>
      </c>
    </row>
    <row r="869" spans="3:18" ht="15.6" x14ac:dyDescent="0.3">
      <c r="C869" s="37" t="s">
        <v>824</v>
      </c>
      <c r="D869" s="33" t="s">
        <v>800</v>
      </c>
      <c r="F869" s="73">
        <v>68</v>
      </c>
      <c r="O869" s="73">
        <v>150</v>
      </c>
      <c r="P869" s="52">
        <v>630</v>
      </c>
      <c r="Q869" s="194">
        <v>0</v>
      </c>
      <c r="R869" s="194">
        <v>630</v>
      </c>
    </row>
    <row r="870" spans="3:18" ht="15.6" x14ac:dyDescent="0.3">
      <c r="C870" s="35" t="s">
        <v>825</v>
      </c>
      <c r="D870" s="33" t="s">
        <v>826</v>
      </c>
      <c r="F870" s="73">
        <v>9599</v>
      </c>
      <c r="O870" s="73">
        <v>0</v>
      </c>
      <c r="P870" s="52">
        <v>0</v>
      </c>
      <c r="Q870" s="194">
        <v>0</v>
      </c>
      <c r="R870" s="194">
        <v>0</v>
      </c>
    </row>
    <row r="871" spans="3:18" ht="15.6" x14ac:dyDescent="0.3">
      <c r="C871" s="35" t="s">
        <v>827</v>
      </c>
      <c r="D871" s="34" t="s">
        <v>293</v>
      </c>
      <c r="F871" s="73">
        <v>0</v>
      </c>
      <c r="O871" s="73">
        <v>0</v>
      </c>
      <c r="P871" s="52">
        <v>0</v>
      </c>
      <c r="Q871" s="194">
        <v>0</v>
      </c>
      <c r="R871" s="194">
        <v>0</v>
      </c>
    </row>
    <row r="872" spans="3:18" ht="15.6" x14ac:dyDescent="0.3">
      <c r="C872" s="35" t="s">
        <v>494</v>
      </c>
      <c r="D872" s="33" t="s">
        <v>730</v>
      </c>
      <c r="F872" s="62">
        <v>0</v>
      </c>
      <c r="O872" s="62">
        <v>0</v>
      </c>
      <c r="P872" s="52">
        <v>29530</v>
      </c>
      <c r="Q872" s="194">
        <v>19540</v>
      </c>
      <c r="R872" s="194">
        <v>49070</v>
      </c>
    </row>
    <row r="873" spans="3:18" ht="16.2" thickBot="1" x14ac:dyDescent="0.35">
      <c r="C873" s="35" t="s">
        <v>827</v>
      </c>
      <c r="D873" s="34" t="s">
        <v>295</v>
      </c>
      <c r="F873" s="73">
        <v>0</v>
      </c>
      <c r="O873" s="73">
        <v>25000</v>
      </c>
      <c r="P873" s="52">
        <v>50000</v>
      </c>
      <c r="Q873" s="194">
        <v>0</v>
      </c>
      <c r="R873" s="194">
        <v>50000</v>
      </c>
    </row>
    <row r="874" spans="3:18" ht="16.8" thickTop="1" thickBot="1" x14ac:dyDescent="0.35">
      <c r="C874" s="35"/>
      <c r="D874" s="8" t="s">
        <v>296</v>
      </c>
      <c r="F874" s="63">
        <v>1085973</v>
      </c>
      <c r="O874" s="63">
        <v>1265006</v>
      </c>
      <c r="P874" s="63">
        <v>1462530</v>
      </c>
      <c r="Q874" s="273">
        <v>-21030</v>
      </c>
      <c r="R874" s="63">
        <v>1441500</v>
      </c>
    </row>
    <row r="875" spans="3:18" ht="15.6" thickTop="1" x14ac:dyDescent="0.25">
      <c r="C875" s="5"/>
    </row>
    <row r="876" spans="3:18" x14ac:dyDescent="0.25">
      <c r="C876" s="48" t="s">
        <v>829</v>
      </c>
    </row>
    <row r="877" spans="3:18" x14ac:dyDescent="0.25">
      <c r="C877" s="48" t="s">
        <v>830</v>
      </c>
    </row>
    <row r="878" spans="3:18" x14ac:dyDescent="0.25">
      <c r="C878" s="48" t="s">
        <v>831</v>
      </c>
    </row>
    <row r="881" spans="3:18" ht="18.600000000000001" x14ac:dyDescent="0.45">
      <c r="C881" s="9"/>
      <c r="D881" s="2" t="s">
        <v>832</v>
      </c>
      <c r="F881" s="16">
        <v>2020</v>
      </c>
      <c r="O881" s="16">
        <v>2021</v>
      </c>
      <c r="P881" s="16">
        <v>2022</v>
      </c>
      <c r="Q881" s="16">
        <v>2022</v>
      </c>
      <c r="R881" s="16">
        <v>2022</v>
      </c>
    </row>
    <row r="882" spans="3:18" ht="19.2" thickBot="1" x14ac:dyDescent="0.5">
      <c r="C882" s="5"/>
      <c r="D882" s="3" t="s">
        <v>59</v>
      </c>
      <c r="F882" s="17" t="s">
        <v>60</v>
      </c>
      <c r="O882" s="17" t="s">
        <v>61</v>
      </c>
      <c r="P882" s="17" t="s">
        <v>61</v>
      </c>
      <c r="Q882" s="17" t="s">
        <v>68</v>
      </c>
      <c r="R882" s="17" t="s">
        <v>61</v>
      </c>
    </row>
    <row r="883" spans="3:18" ht="19.8" thickTop="1" thickBot="1" x14ac:dyDescent="0.5">
      <c r="C883" s="1"/>
      <c r="D883" s="10"/>
      <c r="F883" s="18" t="s">
        <v>60</v>
      </c>
      <c r="O883" s="18" t="s">
        <v>77</v>
      </c>
      <c r="P883" s="255" t="s">
        <v>76</v>
      </c>
      <c r="Q883" s="255" t="s">
        <v>76</v>
      </c>
      <c r="R883" s="18" t="s">
        <v>77</v>
      </c>
    </row>
    <row r="884" spans="3:18" ht="16.2" thickTop="1" x14ac:dyDescent="0.3">
      <c r="C884" s="35"/>
      <c r="D884" s="4" t="s">
        <v>79</v>
      </c>
      <c r="F884" s="39"/>
      <c r="O884"/>
      <c r="R884" s="38"/>
    </row>
    <row r="885" spans="3:18" ht="15.6" x14ac:dyDescent="0.3">
      <c r="C885" s="35" t="s">
        <v>590</v>
      </c>
      <c r="D885" s="33" t="s">
        <v>81</v>
      </c>
      <c r="F885" s="72">
        <v>104732</v>
      </c>
      <c r="O885" s="72">
        <v>113000</v>
      </c>
      <c r="P885" s="72">
        <v>118730</v>
      </c>
      <c r="Q885" s="72">
        <v>0</v>
      </c>
      <c r="R885" s="72">
        <v>118730</v>
      </c>
    </row>
    <row r="886" spans="3:18" ht="15.6" x14ac:dyDescent="0.3">
      <c r="C886" s="35" t="s">
        <v>301</v>
      </c>
      <c r="D886" s="34" t="s">
        <v>374</v>
      </c>
      <c r="F886" s="73">
        <v>84379</v>
      </c>
      <c r="O886" s="73">
        <v>75000</v>
      </c>
      <c r="P886" s="52">
        <v>70000</v>
      </c>
      <c r="Q886" s="52">
        <v>0</v>
      </c>
      <c r="R886" s="52">
        <v>70000</v>
      </c>
    </row>
    <row r="887" spans="3:18" ht="15.6" x14ac:dyDescent="0.3">
      <c r="C887" s="35" t="s">
        <v>139</v>
      </c>
      <c r="D887" s="34" t="s">
        <v>140</v>
      </c>
      <c r="F887" s="73">
        <v>608</v>
      </c>
      <c r="O887" s="73">
        <v>0</v>
      </c>
      <c r="P887" s="52">
        <v>0</v>
      </c>
      <c r="Q887" s="52">
        <v>0</v>
      </c>
      <c r="R887" s="52">
        <v>0</v>
      </c>
    </row>
    <row r="888" spans="3:18" ht="16.2" thickBot="1" x14ac:dyDescent="0.35">
      <c r="C888" s="37" t="s">
        <v>148</v>
      </c>
      <c r="D888" s="33" t="s">
        <v>308</v>
      </c>
      <c r="F888" s="73">
        <v>0</v>
      </c>
      <c r="O888" s="73">
        <v>36150</v>
      </c>
      <c r="P888" s="52">
        <v>0</v>
      </c>
      <c r="Q888" s="52">
        <v>0</v>
      </c>
      <c r="R888" s="52">
        <v>0</v>
      </c>
    </row>
    <row r="889" spans="3:18" ht="16.8" thickTop="1" thickBot="1" x14ac:dyDescent="0.35">
      <c r="C889" s="35"/>
      <c r="D889" s="8" t="s">
        <v>150</v>
      </c>
      <c r="F889" s="63">
        <v>189719</v>
      </c>
      <c r="O889" s="63">
        <v>224150</v>
      </c>
      <c r="P889" s="63">
        <v>188730</v>
      </c>
      <c r="Q889" s="63">
        <v>0</v>
      </c>
      <c r="R889" s="63">
        <v>188730</v>
      </c>
    </row>
    <row r="890" spans="3:18" ht="16.2" thickTop="1" x14ac:dyDescent="0.3">
      <c r="C890" s="35"/>
      <c r="D890" s="4"/>
      <c r="F890" s="39"/>
      <c r="O890" s="39"/>
      <c r="P890" s="38"/>
      <c r="Q890" s="38"/>
      <c r="R890" s="38"/>
    </row>
    <row r="891" spans="3:18" ht="15.6" x14ac:dyDescent="0.3">
      <c r="C891" s="35"/>
      <c r="D891" s="4" t="s">
        <v>152</v>
      </c>
      <c r="F891" s="39"/>
      <c r="O891" s="39"/>
      <c r="P891" s="38"/>
      <c r="Q891" s="38"/>
      <c r="R891" s="38"/>
    </row>
    <row r="892" spans="3:18" ht="15.6" x14ac:dyDescent="0.3">
      <c r="C892" s="37" t="s">
        <v>833</v>
      </c>
      <c r="D892" s="33" t="s">
        <v>800</v>
      </c>
      <c r="F892" s="61">
        <v>68</v>
      </c>
      <c r="O892" s="61">
        <v>150</v>
      </c>
      <c r="P892" s="61">
        <v>4460</v>
      </c>
      <c r="Q892" s="61">
        <v>0</v>
      </c>
      <c r="R892" s="61">
        <v>4460</v>
      </c>
    </row>
    <row r="893" spans="3:18" ht="15.6" x14ac:dyDescent="0.3">
      <c r="C893" s="35" t="s">
        <v>834</v>
      </c>
      <c r="D893" s="33" t="s">
        <v>835</v>
      </c>
      <c r="F893" s="73">
        <v>208000</v>
      </c>
      <c r="O893" s="73">
        <v>224000</v>
      </c>
      <c r="P893" s="52">
        <v>184270</v>
      </c>
      <c r="Q893" s="52">
        <v>0</v>
      </c>
      <c r="R893" s="52">
        <v>184270</v>
      </c>
    </row>
    <row r="894" spans="3:18" ht="15.6" x14ac:dyDescent="0.3">
      <c r="C894" s="35" t="s">
        <v>494</v>
      </c>
      <c r="D894" s="33" t="s">
        <v>730</v>
      </c>
      <c r="F894" s="62">
        <v>0</v>
      </c>
      <c r="O894" s="62"/>
      <c r="P894" s="52">
        <v>0</v>
      </c>
      <c r="Q894" s="52">
        <v>0</v>
      </c>
      <c r="R894" s="52">
        <v>0</v>
      </c>
    </row>
    <row r="895" spans="3:18" ht="16.2" thickBot="1" x14ac:dyDescent="0.35">
      <c r="C895" s="35" t="s">
        <v>836</v>
      </c>
      <c r="D895" s="12" t="s">
        <v>295</v>
      </c>
      <c r="F895" s="73">
        <v>0</v>
      </c>
      <c r="O895" s="73">
        <v>0</v>
      </c>
      <c r="P895" s="52">
        <v>0</v>
      </c>
      <c r="Q895" s="52">
        <v>0</v>
      </c>
      <c r="R895" s="52">
        <v>0</v>
      </c>
    </row>
    <row r="896" spans="3:18" ht="16.8" thickTop="1" thickBot="1" x14ac:dyDescent="0.35">
      <c r="C896" s="35"/>
      <c r="D896" s="8" t="s">
        <v>296</v>
      </c>
      <c r="F896" s="63">
        <v>208068</v>
      </c>
      <c r="O896" s="63">
        <v>224150</v>
      </c>
      <c r="P896" s="63">
        <v>188730</v>
      </c>
      <c r="Q896" s="63">
        <v>0</v>
      </c>
      <c r="R896" s="63">
        <v>188730</v>
      </c>
    </row>
    <row r="897" spans="3:18" ht="15.6" thickTop="1" x14ac:dyDescent="0.25"/>
    <row r="899" spans="3:18" ht="18.600000000000001" x14ac:dyDescent="0.45">
      <c r="C899" s="9"/>
      <c r="D899" s="2" t="s">
        <v>844</v>
      </c>
      <c r="F899" s="16">
        <v>2020</v>
      </c>
      <c r="O899" s="16">
        <v>2021</v>
      </c>
      <c r="P899" s="16">
        <v>2022</v>
      </c>
      <c r="Q899" s="16">
        <v>2022</v>
      </c>
      <c r="R899" s="16">
        <v>2022</v>
      </c>
    </row>
    <row r="900" spans="3:18" ht="19.2" thickBot="1" x14ac:dyDescent="0.5">
      <c r="C900" s="5"/>
      <c r="D900" s="3" t="s">
        <v>845</v>
      </c>
      <c r="F900" s="23" t="s">
        <v>60</v>
      </c>
      <c r="O900" s="17" t="s">
        <v>61</v>
      </c>
      <c r="P900" s="17" t="s">
        <v>61</v>
      </c>
      <c r="Q900" s="17" t="s">
        <v>68</v>
      </c>
      <c r="R900" s="17" t="s">
        <v>61</v>
      </c>
    </row>
    <row r="901" spans="3:18" ht="19.8" thickTop="1" thickBot="1" x14ac:dyDescent="0.5">
      <c r="C901" s="1"/>
      <c r="D901" s="3" t="s">
        <v>59</v>
      </c>
      <c r="F901" s="24" t="s">
        <v>60</v>
      </c>
      <c r="O901" s="18" t="s">
        <v>77</v>
      </c>
      <c r="P901" s="255" t="s">
        <v>76</v>
      </c>
      <c r="Q901" s="255" t="s">
        <v>76</v>
      </c>
      <c r="R901" s="18" t="s">
        <v>77</v>
      </c>
    </row>
    <row r="902" spans="3:18" ht="16.2" thickTop="1" x14ac:dyDescent="0.3">
      <c r="C902" s="35"/>
      <c r="D902" s="4" t="s">
        <v>79</v>
      </c>
      <c r="F902"/>
      <c r="O902"/>
      <c r="P902" s="38"/>
      <c r="Q902" s="38"/>
      <c r="R902" s="38"/>
    </row>
    <row r="903" spans="3:18" ht="15.6" x14ac:dyDescent="0.3">
      <c r="C903" s="35" t="s">
        <v>139</v>
      </c>
      <c r="D903" s="33" t="s">
        <v>140</v>
      </c>
      <c r="F903" s="61">
        <v>335831.4</v>
      </c>
      <c r="O903" s="61">
        <v>335832</v>
      </c>
      <c r="P903" s="61">
        <v>335830</v>
      </c>
      <c r="Q903" s="61">
        <v>0</v>
      </c>
      <c r="R903" s="61">
        <v>335830</v>
      </c>
    </row>
    <row r="904" spans="3:18" ht="15.6" x14ac:dyDescent="0.3">
      <c r="C904" s="37" t="s">
        <v>142</v>
      </c>
      <c r="D904" s="33" t="s">
        <v>846</v>
      </c>
      <c r="F904" s="62">
        <v>82</v>
      </c>
      <c r="O904" s="62">
        <v>500</v>
      </c>
      <c r="P904" s="52">
        <v>500</v>
      </c>
      <c r="Q904" s="52">
        <v>0</v>
      </c>
      <c r="R904" s="52">
        <v>500</v>
      </c>
    </row>
    <row r="905" spans="3:18" ht="16.2" thickBot="1" x14ac:dyDescent="0.35">
      <c r="C905" s="37" t="s">
        <v>148</v>
      </c>
      <c r="D905" s="33" t="s">
        <v>308</v>
      </c>
      <c r="F905" s="62">
        <v>0</v>
      </c>
      <c r="O905" s="62">
        <v>0</v>
      </c>
      <c r="P905" s="52">
        <v>0</v>
      </c>
      <c r="Q905" s="52">
        <v>0</v>
      </c>
      <c r="R905" s="52">
        <v>0</v>
      </c>
    </row>
    <row r="906" spans="3:18" ht="16.8" thickTop="1" thickBot="1" x14ac:dyDescent="0.35">
      <c r="C906" s="35"/>
      <c r="D906" s="8" t="s">
        <v>150</v>
      </c>
      <c r="F906" s="63">
        <v>335913.4</v>
      </c>
      <c r="O906" s="63">
        <v>336332</v>
      </c>
      <c r="P906" s="63">
        <v>336330</v>
      </c>
      <c r="Q906" s="63">
        <v>0</v>
      </c>
      <c r="R906" s="63">
        <v>336330</v>
      </c>
    </row>
    <row r="907" spans="3:18" ht="16.2" thickTop="1" x14ac:dyDescent="0.3">
      <c r="C907" s="35"/>
      <c r="D907" s="4"/>
      <c r="F907" s="39"/>
      <c r="O907" s="39"/>
      <c r="P907" s="38"/>
      <c r="Q907" s="38"/>
      <c r="R907" s="38"/>
    </row>
    <row r="908" spans="3:18" ht="15.6" x14ac:dyDescent="0.3">
      <c r="C908" s="35"/>
      <c r="D908" s="4" t="s">
        <v>152</v>
      </c>
      <c r="F908" s="39"/>
      <c r="O908" s="39"/>
      <c r="P908" s="38"/>
      <c r="Q908" s="38"/>
      <c r="R908" s="38"/>
    </row>
    <row r="909" spans="3:18" ht="15.6" x14ac:dyDescent="0.3">
      <c r="C909" s="37" t="s">
        <v>838</v>
      </c>
      <c r="D909" s="33" t="s">
        <v>800</v>
      </c>
      <c r="F909" s="72">
        <v>82</v>
      </c>
      <c r="O909" s="72">
        <v>500</v>
      </c>
      <c r="P909" s="72">
        <v>500</v>
      </c>
      <c r="Q909" s="72">
        <v>0</v>
      </c>
      <c r="R909" s="72">
        <v>500</v>
      </c>
    </row>
    <row r="910" spans="3:18" ht="15.6" x14ac:dyDescent="0.3">
      <c r="C910" s="37" t="s">
        <v>838</v>
      </c>
      <c r="D910" s="33" t="s">
        <v>848</v>
      </c>
      <c r="F910" s="73">
        <v>335831.4</v>
      </c>
      <c r="O910" s="73">
        <v>335832</v>
      </c>
      <c r="P910" s="52">
        <v>335830</v>
      </c>
      <c r="Q910" s="52">
        <v>0</v>
      </c>
      <c r="R910" s="52">
        <v>335830</v>
      </c>
    </row>
    <row r="911" spans="3:18" ht="16.2" thickBot="1" x14ac:dyDescent="0.35">
      <c r="C911" s="37" t="s">
        <v>839</v>
      </c>
      <c r="D911" s="33" t="s">
        <v>295</v>
      </c>
      <c r="F911" s="73">
        <v>0</v>
      </c>
      <c r="O911" s="73">
        <v>0</v>
      </c>
      <c r="P911" s="52">
        <v>0</v>
      </c>
      <c r="Q911" s="52">
        <v>0</v>
      </c>
      <c r="R911" s="52">
        <v>0</v>
      </c>
    </row>
    <row r="912" spans="3:18" ht="16.8" thickTop="1" thickBot="1" x14ac:dyDescent="0.35">
      <c r="C912" s="35"/>
      <c r="D912" s="8" t="s">
        <v>296</v>
      </c>
      <c r="F912" s="74">
        <v>335913.4</v>
      </c>
      <c r="O912" s="74">
        <v>336332</v>
      </c>
      <c r="P912" s="63">
        <v>336330</v>
      </c>
      <c r="Q912" s="63">
        <v>0</v>
      </c>
      <c r="R912" s="63">
        <v>336330</v>
      </c>
    </row>
    <row r="913" ht="15.6" thickTop="1" x14ac:dyDescent="0.25"/>
  </sheetData>
  <sheetProtection insertRows="0" deleteRows="0"/>
  <protectedRanges>
    <protectedRange sqref="E512 H150:I151 H153:I159 H774:I777 H779:I782 J158:L159 H789:N791 H784:N787 J774:N782 H769:N772 H764:N767 H508:N516 H503:N506 H421:N424 H416:N419 H411:N414 H237:N240 H226:N229 H221:N224 H216:N219 M158:N158 H145:N148 H140:N143 H127:N130 H120:N125 H114:N118 H102:N105 H100:N100 N55 H51:N54 N159:N160 H71:N74 H66:N69 H61:N64 H56:N59 J150:N157 N792:N793 N272 N465 N425 N420 N415 N410 N788 N783 N773 N768 N763 N517 N507 N502 N241 N236 N220 H242:N271 N215 N149 N144 H107:N112 N134 N131 N126 N119 N113 N106 N101 N99 N80 J86:N95 N70 N65 N60 N50 H1:N49 H132:N133 H96:N98 H76:N79 H273:N337 H426:N464 H466:N501 H231:N235 H794:N1048576 H339:N409 G512 H518:N762 H161:N214 O512 N75 H81:N85 N139 H135:N138 N230" name="Edit Columns"/>
    <protectedRange sqref="H338:N338" name="Edit Columns_1"/>
    <protectedRange sqref="F512" name="Edit Columns_2"/>
    <protectedRange sqref="O821" name="Edit Columns_1_2"/>
    <protectedRange sqref="O843" name="Edit Columns_1_3"/>
    <protectedRange sqref="O872" name="Edit Columns_1_4"/>
    <protectedRange sqref="O894" name="Edit Columns_1_5"/>
  </protectedRanges>
  <phoneticPr fontId="0" type="noConversion"/>
  <conditionalFormatting sqref="Q7:Q45 Q53:Q106 Q108:Q803">
    <cfRule type="cellIs" dxfId="16" priority="10" operator="lessThan">
      <formula>0</formula>
    </cfRule>
  </conditionalFormatting>
  <conditionalFormatting sqref="Q46:Q51">
    <cfRule type="cellIs" dxfId="15" priority="9" operator="lessThan">
      <formula>0</formula>
    </cfRule>
  </conditionalFormatting>
  <conditionalFormatting sqref="Q52">
    <cfRule type="cellIs" dxfId="14" priority="8" operator="lessThan">
      <formula>0</formula>
    </cfRule>
  </conditionalFormatting>
  <conditionalFormatting sqref="Q811:Q814 Q819:Q822">
    <cfRule type="cellIs" dxfId="13" priority="7" operator="lessThan">
      <formula>0</formula>
    </cfRule>
  </conditionalFormatting>
  <conditionalFormatting sqref="Q831:Q835">
    <cfRule type="cellIs" dxfId="12" priority="6" operator="lessThan">
      <formula>0</formula>
    </cfRule>
  </conditionalFormatting>
  <conditionalFormatting sqref="Q840:Q844">
    <cfRule type="cellIs" dxfId="11" priority="5" operator="lessThan">
      <formula>0</formula>
    </cfRule>
  </conditionalFormatting>
  <conditionalFormatting sqref="Q845">
    <cfRule type="cellIs" dxfId="10" priority="4" operator="lessThan">
      <formula>0</formula>
    </cfRule>
  </conditionalFormatting>
  <conditionalFormatting sqref="Q854:Q859">
    <cfRule type="cellIs" dxfId="9" priority="3" operator="lessThan">
      <formula>0</formula>
    </cfRule>
  </conditionalFormatting>
  <conditionalFormatting sqref="Q868:Q873">
    <cfRule type="cellIs" dxfId="8" priority="2" operator="lessThan">
      <formula>0</formula>
    </cfRule>
  </conditionalFormatting>
  <conditionalFormatting sqref="Q107">
    <cfRule type="cellIs" dxfId="7" priority="1" operator="lessThan">
      <formula>0</formula>
    </cfRule>
  </conditionalFormatting>
  <printOptions horizontalCentered="1"/>
  <pageMargins left="0.5" right="0.5" top="0.74" bottom="1.21" header="0.41" footer="0.49"/>
  <pageSetup scale="57" fitToHeight="0" orientation="portrait" r:id="rId1"/>
  <headerFooter alignWithMargins="0">
    <oddHeader>&amp;L2022 FINAL BUDGET&amp;C&amp;"Arial,Bold"EXHIBIT "A"&amp;RPAGE: &amp;P OF &amp;N</oddHeader>
    <oddFooter>&amp;L&amp;"Arial,Bold"
COMMISSION MEETING 
December 01, 2021</oddFooter>
  </headerFooter>
  <rowBreaks count="12" manualBreakCount="12">
    <brk id="42" max="16383" man="1"/>
    <brk id="106" max="16383" man="1"/>
    <brk id="197" max="16383" man="1"/>
    <brk id="248" max="16383" man="1"/>
    <brk id="329" max="16383" man="1"/>
    <brk id="394" max="16383" man="1"/>
    <brk id="448" max="16383" man="1"/>
    <brk id="483" max="16383" man="1"/>
    <brk id="554" max="16383" man="1"/>
    <brk id="768" max="16383" man="1"/>
    <brk id="805" max="16383" man="1"/>
    <brk id="848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2F6E9-3261-46C6-A3C6-AE7BE44CEF46}">
  <sheetPr filterMode="1">
    <tabColor rgb="FFFFFF00"/>
  </sheetPr>
  <dimension ref="A1:Q6663"/>
  <sheetViews>
    <sheetView topLeftCell="F1" workbookViewId="0">
      <pane ySplit="2" topLeftCell="A3109" activePane="bottomLeft" state="frozen"/>
      <selection activeCell="B1" sqref="B1"/>
      <selection pane="bottomLeft" activeCell="N3109" sqref="N3109"/>
    </sheetView>
  </sheetViews>
  <sheetFormatPr defaultColWidth="9.109375" defaultRowHeight="14.4" outlineLevelCol="1" x14ac:dyDescent="0.3"/>
  <cols>
    <col min="1" max="1" width="9.109375" style="90" hidden="1" customWidth="1"/>
    <col min="2" max="2" width="21" style="90" customWidth="1"/>
    <col min="3" max="3" width="26.33203125" style="90" bestFit="1" customWidth="1"/>
    <col min="4" max="4" width="32.33203125" style="90" bestFit="1" customWidth="1"/>
    <col min="5" max="5" width="17.88671875" style="103" customWidth="1"/>
    <col min="6" max="6" width="39.33203125" style="90" bestFit="1" customWidth="1"/>
    <col min="7" max="7" width="34.5546875" style="90" bestFit="1" customWidth="1"/>
    <col min="8" max="8" width="46.88671875" style="90" bestFit="1" customWidth="1"/>
    <col min="9" max="9" width="11.44140625" style="90" customWidth="1"/>
    <col min="10" max="10" width="40.44140625" style="90" customWidth="1"/>
    <col min="11" max="12" width="21" style="90" customWidth="1" outlineLevel="1"/>
    <col min="13" max="13" width="13.88671875" style="90" customWidth="1"/>
    <col min="14" max="14" width="13.88671875" customWidth="1"/>
    <col min="15" max="15" width="21" style="99" customWidth="1" outlineLevel="1"/>
    <col min="16" max="16" width="13.88671875" style="99" customWidth="1" outlineLevel="1"/>
    <col min="17" max="16384" width="9.109375" style="90"/>
  </cols>
  <sheetData>
    <row r="1" spans="1:16" x14ac:dyDescent="0.3">
      <c r="M1" s="277">
        <v>44495</v>
      </c>
      <c r="N1" s="277">
        <v>44530</v>
      </c>
    </row>
    <row r="2" spans="1:16" x14ac:dyDescent="0.3">
      <c r="B2" s="93" t="s">
        <v>849</v>
      </c>
      <c r="C2" s="93" t="s">
        <v>850</v>
      </c>
      <c r="D2" s="93" t="s">
        <v>851</v>
      </c>
      <c r="E2" s="98" t="s">
        <v>70</v>
      </c>
      <c r="F2" s="93" t="s">
        <v>852</v>
      </c>
      <c r="G2" s="93" t="s">
        <v>853</v>
      </c>
      <c r="H2" s="93" t="s">
        <v>854</v>
      </c>
      <c r="I2" s="93" t="s">
        <v>855</v>
      </c>
      <c r="J2" s="93" t="s">
        <v>856</v>
      </c>
      <c r="K2" s="93" t="s">
        <v>857</v>
      </c>
      <c r="L2" s="93" t="s">
        <v>858</v>
      </c>
      <c r="M2" s="93" t="s">
        <v>859</v>
      </c>
      <c r="N2" s="93" t="s">
        <v>859</v>
      </c>
      <c r="O2" s="98">
        <v>2021</v>
      </c>
      <c r="P2" s="99" t="s">
        <v>860</v>
      </c>
    </row>
    <row r="3" spans="1:16" hidden="1" x14ac:dyDescent="0.3">
      <c r="A3" s="90">
        <v>595551</v>
      </c>
      <c r="B3" s="92" t="s">
        <v>3</v>
      </c>
      <c r="C3" s="92" t="s">
        <v>861</v>
      </c>
      <c r="D3" s="92" t="s">
        <v>10</v>
      </c>
      <c r="E3" s="103" t="s">
        <v>80</v>
      </c>
      <c r="F3" s="92" t="s">
        <v>862</v>
      </c>
      <c r="G3" s="92" t="s">
        <v>863</v>
      </c>
      <c r="H3" s="92" t="s">
        <v>864</v>
      </c>
      <c r="I3" s="92" t="s">
        <v>865</v>
      </c>
      <c r="J3" s="92" t="s">
        <v>866</v>
      </c>
      <c r="K3" s="90" t="b">
        <v>0</v>
      </c>
      <c r="L3" s="92" t="s">
        <v>867</v>
      </c>
      <c r="M3" s="278">
        <f>IFERROR(VLOOKUP(C3,'Budget Detail as of 11.30'!B:K,COLUMNS('Budget Detail as of 11.30'!B:K),FALSE),0)</f>
        <v>49000000</v>
      </c>
      <c r="N3" s="155">
        <f>SUMIFS('Budget Detail as of 11.30'!L:L,'Budget Detail as of 11.30'!B:B,'Questica Mapping'!C3)</f>
        <v>49000000</v>
      </c>
      <c r="O3" s="100">
        <v>-58800000</v>
      </c>
      <c r="P3" s="101">
        <f t="shared" ref="P3:P34" si="0">-O3</f>
        <v>58800000</v>
      </c>
    </row>
    <row r="4" spans="1:16" hidden="1" x14ac:dyDescent="0.3">
      <c r="A4" s="90">
        <v>595552</v>
      </c>
      <c r="B4" s="92" t="s">
        <v>3</v>
      </c>
      <c r="C4" s="92" t="s">
        <v>868</v>
      </c>
      <c r="D4" s="92" t="s">
        <v>10</v>
      </c>
      <c r="E4" s="103" t="s">
        <v>80</v>
      </c>
      <c r="F4" s="92" t="s">
        <v>869</v>
      </c>
      <c r="G4" s="92" t="s">
        <v>863</v>
      </c>
      <c r="H4" s="92" t="s">
        <v>864</v>
      </c>
      <c r="I4" s="92" t="s">
        <v>865</v>
      </c>
      <c r="J4" s="92" t="s">
        <v>870</v>
      </c>
      <c r="K4" s="90" t="b">
        <v>0</v>
      </c>
      <c r="L4" s="92" t="s">
        <v>867</v>
      </c>
      <c r="M4" s="278">
        <f>IFERROR(VLOOKUP(C4,'Budget Detail as of 11.30'!B:K,COLUMNS('Budget Detail as of 11.30'!B:K),FALSE),0)</f>
        <v>3400000</v>
      </c>
      <c r="N4" s="155">
        <f>SUMIFS('Budget Detail as of 11.30'!L:L,'Budget Detail as of 11.30'!B:B,'Questica Mapping'!C4)</f>
        <v>3400000</v>
      </c>
      <c r="O4" s="100">
        <v>0</v>
      </c>
      <c r="P4" s="101">
        <f t="shared" si="0"/>
        <v>0</v>
      </c>
    </row>
    <row r="5" spans="1:16" hidden="1" x14ac:dyDescent="0.3">
      <c r="A5" s="90">
        <v>595553</v>
      </c>
      <c r="B5" s="92" t="s">
        <v>3</v>
      </c>
      <c r="C5" s="92" t="s">
        <v>871</v>
      </c>
      <c r="D5" s="92" t="s">
        <v>10</v>
      </c>
      <c r="E5" s="103" t="s">
        <v>80</v>
      </c>
      <c r="F5" s="92" t="s">
        <v>872</v>
      </c>
      <c r="G5" s="92" t="s">
        <v>863</v>
      </c>
      <c r="H5" s="92" t="s">
        <v>864</v>
      </c>
      <c r="I5" s="92" t="s">
        <v>865</v>
      </c>
      <c r="J5" s="92" t="s">
        <v>873</v>
      </c>
      <c r="K5" s="90" t="b">
        <v>0</v>
      </c>
      <c r="L5" s="92" t="s">
        <v>867</v>
      </c>
      <c r="M5" s="278">
        <f>IFERROR(VLOOKUP(C5,'Budget Detail as of 11.30'!B:K,COLUMNS('Budget Detail as of 11.30'!B:K),FALSE),0)</f>
        <v>0</v>
      </c>
      <c r="N5" s="155">
        <f>SUMIFS('Budget Detail as of 11.30'!L:L,'Budget Detail as of 11.30'!B:B,'Questica Mapping'!C5)</f>
        <v>0</v>
      </c>
      <c r="O5" s="100">
        <v>0</v>
      </c>
      <c r="P5" s="101">
        <f t="shared" si="0"/>
        <v>0</v>
      </c>
    </row>
    <row r="6" spans="1:16" hidden="1" x14ac:dyDescent="0.3">
      <c r="A6" s="90">
        <v>595554</v>
      </c>
      <c r="B6" s="92" t="s">
        <v>3</v>
      </c>
      <c r="C6" s="92" t="s">
        <v>874</v>
      </c>
      <c r="D6" s="92" t="s">
        <v>10</v>
      </c>
      <c r="E6" s="103" t="s">
        <v>80</v>
      </c>
      <c r="F6" s="92" t="s">
        <v>875</v>
      </c>
      <c r="G6" s="92" t="s">
        <v>863</v>
      </c>
      <c r="H6" s="92" t="s">
        <v>864</v>
      </c>
      <c r="I6" s="92" t="s">
        <v>865</v>
      </c>
      <c r="J6" s="92" t="s">
        <v>876</v>
      </c>
      <c r="K6" s="90" t="b">
        <v>0</v>
      </c>
      <c r="L6" s="92" t="s">
        <v>867</v>
      </c>
      <c r="M6" s="278">
        <f>IFERROR(VLOOKUP(C6,'Budget Detail as of 11.30'!B:K,COLUMNS('Budget Detail as of 11.30'!B:K),FALSE),0)</f>
        <v>2100000</v>
      </c>
      <c r="N6" s="155">
        <f>SUMIFS('Budget Detail as of 11.30'!L:L,'Budget Detail as of 11.30'!B:B,'Questica Mapping'!C6)</f>
        <v>2100000</v>
      </c>
      <c r="O6" s="100">
        <v>0</v>
      </c>
      <c r="P6" s="101">
        <f t="shared" si="0"/>
        <v>0</v>
      </c>
    </row>
    <row r="7" spans="1:16" hidden="1" x14ac:dyDescent="0.3">
      <c r="A7" s="90">
        <v>595555</v>
      </c>
      <c r="B7" s="92" t="s">
        <v>3</v>
      </c>
      <c r="C7" s="92" t="s">
        <v>877</v>
      </c>
      <c r="D7" s="92" t="s">
        <v>10</v>
      </c>
      <c r="E7" s="103" t="s">
        <v>80</v>
      </c>
      <c r="F7" s="92" t="s">
        <v>878</v>
      </c>
      <c r="G7" s="92" t="s">
        <v>863</v>
      </c>
      <c r="H7" s="92" t="s">
        <v>864</v>
      </c>
      <c r="I7" s="92" t="s">
        <v>865</v>
      </c>
      <c r="J7" s="92" t="s">
        <v>879</v>
      </c>
      <c r="K7" s="90" t="b">
        <v>0</v>
      </c>
      <c r="L7" s="92" t="s">
        <v>867</v>
      </c>
      <c r="M7" s="278">
        <f>IFERROR(VLOOKUP(C7,'Budget Detail as of 11.30'!B:K,COLUMNS('Budget Detail as of 11.30'!B:K),FALSE),0)</f>
        <v>950000</v>
      </c>
      <c r="N7" s="155">
        <f>SUMIFS('Budget Detail as of 11.30'!L:L,'Budget Detail as of 11.30'!B:B,'Questica Mapping'!C7)</f>
        <v>950000</v>
      </c>
      <c r="O7" s="100">
        <v>0</v>
      </c>
      <c r="P7" s="101">
        <f t="shared" si="0"/>
        <v>0</v>
      </c>
    </row>
    <row r="8" spans="1:16" hidden="1" x14ac:dyDescent="0.3">
      <c r="A8" s="90">
        <v>595556</v>
      </c>
      <c r="B8" s="92" t="s">
        <v>3</v>
      </c>
      <c r="C8" s="92" t="s">
        <v>880</v>
      </c>
      <c r="D8" s="92" t="s">
        <v>10</v>
      </c>
      <c r="E8" s="103" t="s">
        <v>82</v>
      </c>
      <c r="F8" s="92" t="s">
        <v>881</v>
      </c>
      <c r="G8" s="92" t="s">
        <v>882</v>
      </c>
      <c r="H8" s="92" t="s">
        <v>864</v>
      </c>
      <c r="I8" s="92" t="s">
        <v>865</v>
      </c>
      <c r="J8" s="92" t="s">
        <v>883</v>
      </c>
      <c r="K8" s="90" t="b">
        <v>0</v>
      </c>
      <c r="L8" s="92" t="s">
        <v>867</v>
      </c>
      <c r="M8" s="278">
        <f>IFERROR(VLOOKUP(C8,'Budget Detail as of 11.30'!B:K,COLUMNS('Budget Detail as of 11.30'!B:K),FALSE),0)</f>
        <v>2750000</v>
      </c>
      <c r="N8" s="155">
        <f>SUMIFS('Budget Detail as of 11.30'!L:L,'Budget Detail as of 11.30'!B:B,'Questica Mapping'!C8)</f>
        <v>2750000</v>
      </c>
      <c r="O8" s="100">
        <v>-1900000</v>
      </c>
      <c r="P8" s="101">
        <f t="shared" si="0"/>
        <v>1900000</v>
      </c>
    </row>
    <row r="9" spans="1:16" hidden="1" x14ac:dyDescent="0.3">
      <c r="A9" s="90">
        <v>595557</v>
      </c>
      <c r="B9" s="92" t="s">
        <v>3</v>
      </c>
      <c r="C9" s="92" t="s">
        <v>884</v>
      </c>
      <c r="D9" s="92" t="s">
        <v>10</v>
      </c>
      <c r="E9" s="103" t="s">
        <v>84</v>
      </c>
      <c r="F9" s="92" t="s">
        <v>885</v>
      </c>
      <c r="G9" s="92" t="s">
        <v>882</v>
      </c>
      <c r="H9" s="92" t="s">
        <v>864</v>
      </c>
      <c r="I9" s="92" t="s">
        <v>865</v>
      </c>
      <c r="J9" s="92" t="s">
        <v>886</v>
      </c>
      <c r="K9" s="90" t="b">
        <v>0</v>
      </c>
      <c r="L9" s="92" t="s">
        <v>867</v>
      </c>
      <c r="M9" s="278">
        <f>IFERROR(VLOOKUP(C9,'Budget Detail as of 11.30'!B:K,COLUMNS('Budget Detail as of 11.30'!B:K),FALSE),0)</f>
        <v>46200000</v>
      </c>
      <c r="N9" s="155">
        <f>SUMIFS('Budget Detail as of 11.30'!L:L,'Budget Detail as of 11.30'!B:B,'Questica Mapping'!C9)</f>
        <v>46200000</v>
      </c>
      <c r="O9" s="100">
        <v>-31900000</v>
      </c>
      <c r="P9" s="101">
        <f t="shared" si="0"/>
        <v>31900000</v>
      </c>
    </row>
    <row r="10" spans="1:16" hidden="1" x14ac:dyDescent="0.3">
      <c r="A10" s="90">
        <v>595558</v>
      </c>
      <c r="B10" s="92" t="s">
        <v>3</v>
      </c>
      <c r="C10" s="92" t="s">
        <v>887</v>
      </c>
      <c r="D10" s="92" t="s">
        <v>10</v>
      </c>
      <c r="E10" s="103" t="s">
        <v>80</v>
      </c>
      <c r="F10" s="92" t="s">
        <v>888</v>
      </c>
      <c r="G10" s="92" t="s">
        <v>863</v>
      </c>
      <c r="H10" s="92" t="s">
        <v>864</v>
      </c>
      <c r="I10" s="92" t="s">
        <v>865</v>
      </c>
      <c r="J10" s="92" t="s">
        <v>889</v>
      </c>
      <c r="K10" s="90" t="b">
        <v>0</v>
      </c>
      <c r="L10" s="92" t="s">
        <v>867</v>
      </c>
      <c r="M10" s="278">
        <f>IFERROR(VLOOKUP(C10,'Budget Detail as of 11.30'!B:K,COLUMNS('Budget Detail as of 11.30'!B:K),FALSE),0)</f>
        <v>0</v>
      </c>
      <c r="N10" s="155">
        <f>SUMIFS('Budget Detail as of 11.30'!L:L,'Budget Detail as of 11.30'!B:B,'Questica Mapping'!C10)</f>
        <v>0</v>
      </c>
      <c r="O10" s="100">
        <v>0</v>
      </c>
      <c r="P10" s="101">
        <f t="shared" si="0"/>
        <v>0</v>
      </c>
    </row>
    <row r="11" spans="1:16" hidden="1" x14ac:dyDescent="0.3">
      <c r="A11" s="90">
        <v>595559</v>
      </c>
      <c r="B11" s="92" t="s">
        <v>3</v>
      </c>
      <c r="C11" s="92" t="s">
        <v>890</v>
      </c>
      <c r="D11" s="92" t="s">
        <v>10</v>
      </c>
      <c r="E11" s="103" t="s">
        <v>86</v>
      </c>
      <c r="F11" s="92" t="s">
        <v>891</v>
      </c>
      <c r="G11" s="92" t="s">
        <v>882</v>
      </c>
      <c r="H11" s="92" t="s">
        <v>864</v>
      </c>
      <c r="I11" s="92" t="s">
        <v>865</v>
      </c>
      <c r="J11" s="92" t="s">
        <v>892</v>
      </c>
      <c r="K11" s="90" t="b">
        <v>0</v>
      </c>
      <c r="L11" s="92" t="s">
        <v>867</v>
      </c>
      <c r="M11" s="278">
        <f>IFERROR(VLOOKUP(C11,'Budget Detail as of 11.30'!B:K,COLUMNS('Budget Detail as of 11.30'!B:K),FALSE),0)</f>
        <v>4000</v>
      </c>
      <c r="N11" s="155">
        <f>SUMIFS('Budget Detail as of 11.30'!L:L,'Budget Detail as of 11.30'!B:B,'Questica Mapping'!C11)</f>
        <v>4000</v>
      </c>
      <c r="O11" s="100">
        <v>-4000</v>
      </c>
      <c r="P11" s="101">
        <f t="shared" si="0"/>
        <v>4000</v>
      </c>
    </row>
    <row r="12" spans="1:16" hidden="1" x14ac:dyDescent="0.3">
      <c r="A12" s="90">
        <v>595560</v>
      </c>
      <c r="B12" s="92" t="s">
        <v>3</v>
      </c>
      <c r="C12" s="92" t="s">
        <v>893</v>
      </c>
      <c r="D12" s="92" t="s">
        <v>10</v>
      </c>
      <c r="E12" s="103" t="s">
        <v>80</v>
      </c>
      <c r="F12" s="92" t="s">
        <v>894</v>
      </c>
      <c r="G12" s="92" t="s">
        <v>863</v>
      </c>
      <c r="H12" s="92" t="s">
        <v>864</v>
      </c>
      <c r="I12" s="92" t="s">
        <v>865</v>
      </c>
      <c r="J12" s="92" t="s">
        <v>895</v>
      </c>
      <c r="K12" s="90" t="b">
        <v>0</v>
      </c>
      <c r="L12" s="92" t="s">
        <v>867</v>
      </c>
      <c r="M12" s="278">
        <f>IFERROR(VLOOKUP(C12,'Budget Detail as of 11.30'!B:K,COLUMNS('Budget Detail as of 11.30'!B:K),FALSE),0)</f>
        <v>1000000</v>
      </c>
      <c r="N12" s="155">
        <f>SUMIFS('Budget Detail as of 11.30'!L:L,'Budget Detail as of 11.30'!B:B,'Questica Mapping'!C12)</f>
        <v>1000000</v>
      </c>
      <c r="O12" s="100">
        <v>0</v>
      </c>
      <c r="P12" s="101">
        <f t="shared" si="0"/>
        <v>0</v>
      </c>
    </row>
    <row r="13" spans="1:16" hidden="1" x14ac:dyDescent="0.3">
      <c r="A13" s="90">
        <v>597571</v>
      </c>
      <c r="B13" s="92" t="s">
        <v>3</v>
      </c>
      <c r="C13" s="92" t="s">
        <v>896</v>
      </c>
      <c r="D13" s="92" t="s">
        <v>10</v>
      </c>
      <c r="E13" s="103" t="s">
        <v>80</v>
      </c>
      <c r="F13" s="92" t="s">
        <v>897</v>
      </c>
      <c r="G13" s="92" t="s">
        <v>863</v>
      </c>
      <c r="H13" s="92" t="s">
        <v>864</v>
      </c>
      <c r="I13" s="92" t="s">
        <v>865</v>
      </c>
      <c r="J13" s="92" t="s">
        <v>898</v>
      </c>
      <c r="K13" s="90" t="b">
        <v>0</v>
      </c>
      <c r="L13" s="92" t="s">
        <v>867</v>
      </c>
      <c r="M13" s="278">
        <f>IFERROR(VLOOKUP(C13,'Budget Detail as of 11.30'!B:K,COLUMNS('Budget Detail as of 11.30'!B:K),FALSE),0)</f>
        <v>0</v>
      </c>
      <c r="N13" s="155">
        <f>SUMIFS('Budget Detail as of 11.30'!L:L,'Budget Detail as of 11.30'!B:B,'Questica Mapping'!C13)</f>
        <v>0</v>
      </c>
      <c r="O13" s="100">
        <v>0</v>
      </c>
      <c r="P13" s="101">
        <f t="shared" si="0"/>
        <v>0</v>
      </c>
    </row>
    <row r="14" spans="1:16" hidden="1" x14ac:dyDescent="0.3">
      <c r="A14" s="90">
        <v>597572</v>
      </c>
      <c r="B14" s="92" t="s">
        <v>3</v>
      </c>
      <c r="C14" s="92" t="s">
        <v>899</v>
      </c>
      <c r="D14" s="92" t="s">
        <v>10</v>
      </c>
      <c r="E14" s="103" t="s">
        <v>80</v>
      </c>
      <c r="F14" s="92" t="s">
        <v>900</v>
      </c>
      <c r="G14" s="92" t="s">
        <v>863</v>
      </c>
      <c r="H14" s="92" t="s">
        <v>864</v>
      </c>
      <c r="I14" s="92" t="s">
        <v>865</v>
      </c>
      <c r="J14" s="92" t="s">
        <v>901</v>
      </c>
      <c r="K14" s="90" t="b">
        <v>0</v>
      </c>
      <c r="L14" s="92" t="s">
        <v>867</v>
      </c>
      <c r="M14" s="278">
        <f>IFERROR(VLOOKUP(C14,'Budget Detail as of 11.30'!B:K,COLUMNS('Budget Detail as of 11.30'!B:K),FALSE),0)</f>
        <v>0</v>
      </c>
      <c r="N14" s="155">
        <f>SUMIFS('Budget Detail as of 11.30'!L:L,'Budget Detail as of 11.30'!B:B,'Questica Mapping'!C14)</f>
        <v>0</v>
      </c>
      <c r="O14" s="100">
        <v>0</v>
      </c>
      <c r="P14" s="101">
        <f t="shared" si="0"/>
        <v>0</v>
      </c>
    </row>
    <row r="15" spans="1:16" hidden="1" x14ac:dyDescent="0.3">
      <c r="A15" s="90">
        <v>597581</v>
      </c>
      <c r="B15" s="92" t="s">
        <v>3</v>
      </c>
      <c r="C15" s="92" t="s">
        <v>902</v>
      </c>
      <c r="D15" s="92" t="s">
        <v>10</v>
      </c>
      <c r="E15" s="103" t="s">
        <v>80</v>
      </c>
      <c r="F15" s="92" t="s">
        <v>903</v>
      </c>
      <c r="G15" s="92" t="s">
        <v>863</v>
      </c>
      <c r="H15" s="92" t="s">
        <v>864</v>
      </c>
      <c r="I15" s="92" t="s">
        <v>865</v>
      </c>
      <c r="J15" s="92" t="s">
        <v>904</v>
      </c>
      <c r="K15" s="90" t="b">
        <v>0</v>
      </c>
      <c r="L15" s="92" t="s">
        <v>867</v>
      </c>
      <c r="M15" s="278">
        <f>IFERROR(VLOOKUP(C15,'Budget Detail as of 11.30'!B:K,COLUMNS('Budget Detail as of 11.30'!B:K),FALSE),0)</f>
        <v>0</v>
      </c>
      <c r="N15" s="155">
        <f>SUMIFS('Budget Detail as of 11.30'!L:L,'Budget Detail as of 11.30'!B:B,'Questica Mapping'!C15)</f>
        <v>0</v>
      </c>
      <c r="O15" s="100">
        <v>0</v>
      </c>
      <c r="P15" s="101">
        <f t="shared" si="0"/>
        <v>0</v>
      </c>
    </row>
    <row r="16" spans="1:16" hidden="1" x14ac:dyDescent="0.3">
      <c r="A16" s="90">
        <v>597582</v>
      </c>
      <c r="B16" s="92" t="s">
        <v>3</v>
      </c>
      <c r="C16" s="92" t="s">
        <v>905</v>
      </c>
      <c r="D16" s="92" t="s">
        <v>10</v>
      </c>
      <c r="E16" s="103" t="s">
        <v>88</v>
      </c>
      <c r="F16" s="92" t="s">
        <v>906</v>
      </c>
      <c r="G16" s="92" t="s">
        <v>882</v>
      </c>
      <c r="H16" s="92" t="s">
        <v>907</v>
      </c>
      <c r="I16" s="92" t="s">
        <v>865</v>
      </c>
      <c r="J16" s="92" t="s">
        <v>908</v>
      </c>
      <c r="K16" s="90" t="b">
        <v>0</v>
      </c>
      <c r="L16" s="92" t="s">
        <v>867</v>
      </c>
      <c r="M16" s="278">
        <f>IFERROR(VLOOKUP(C16,'Budget Detail as of 11.30'!B:K,COLUMNS('Budget Detail as of 11.30'!B:K),FALSE),0)</f>
        <v>600000</v>
      </c>
      <c r="N16" s="155">
        <f>SUMIFS('Budget Detail as of 11.30'!L:L,'Budget Detail as of 11.30'!B:B,'Questica Mapping'!C16)</f>
        <v>600000</v>
      </c>
      <c r="O16" s="100">
        <v>-436889</v>
      </c>
      <c r="P16" s="101">
        <f t="shared" si="0"/>
        <v>436889</v>
      </c>
    </row>
    <row r="17" spans="1:16" hidden="1" x14ac:dyDescent="0.3">
      <c r="A17" s="90">
        <v>597583</v>
      </c>
      <c r="B17" s="92" t="s">
        <v>3</v>
      </c>
      <c r="C17" s="92" t="s">
        <v>909</v>
      </c>
      <c r="D17" s="92" t="s">
        <v>10</v>
      </c>
      <c r="E17" s="103" t="s">
        <v>92</v>
      </c>
      <c r="F17" s="92" t="s">
        <v>910</v>
      </c>
      <c r="G17" s="92" t="s">
        <v>882</v>
      </c>
      <c r="H17" s="92" t="s">
        <v>911</v>
      </c>
      <c r="I17" s="92" t="s">
        <v>865</v>
      </c>
      <c r="J17" s="92" t="s">
        <v>912</v>
      </c>
      <c r="K17" s="90" t="b">
        <v>0</v>
      </c>
      <c r="L17" s="92" t="s">
        <v>867</v>
      </c>
      <c r="M17" s="278">
        <f>IFERROR(VLOOKUP(C17,'Budget Detail as of 11.30'!B:K,COLUMNS('Budget Detail as of 11.30'!B:K),FALSE),0)</f>
        <v>288900</v>
      </c>
      <c r="N17" s="155">
        <f>SUMIFS('Budget Detail as of 11.30'!L:L,'Budget Detail as of 11.30'!B:B,'Questica Mapping'!C17)</f>
        <v>288900</v>
      </c>
      <c r="O17" s="100">
        <v>-260000</v>
      </c>
      <c r="P17" s="101">
        <f t="shared" si="0"/>
        <v>260000</v>
      </c>
    </row>
    <row r="18" spans="1:16" hidden="1" x14ac:dyDescent="0.3">
      <c r="A18" s="90">
        <v>597584</v>
      </c>
      <c r="B18" s="92" t="s">
        <v>3</v>
      </c>
      <c r="C18" s="92" t="s">
        <v>913</v>
      </c>
      <c r="D18" s="92" t="s">
        <v>10</v>
      </c>
      <c r="E18" s="103" t="s">
        <v>94</v>
      </c>
      <c r="F18" s="92" t="s">
        <v>914</v>
      </c>
      <c r="G18" s="92" t="s">
        <v>882</v>
      </c>
      <c r="H18" s="92" t="s">
        <v>864</v>
      </c>
      <c r="I18" s="92" t="s">
        <v>865</v>
      </c>
      <c r="J18" s="92" t="s">
        <v>915</v>
      </c>
      <c r="K18" s="90" t="b">
        <v>0</v>
      </c>
      <c r="L18" s="92" t="s">
        <v>867</v>
      </c>
      <c r="M18" s="278">
        <f>IFERROR(VLOOKUP(C18,'Budget Detail as of 11.30'!B:K,COLUMNS('Budget Detail as of 11.30'!B:K),FALSE),0)</f>
        <v>530000</v>
      </c>
      <c r="N18" s="155">
        <f>SUMIFS('Budget Detail as of 11.30'!L:L,'Budget Detail as of 11.30'!B:B,'Questica Mapping'!C18)</f>
        <v>530000</v>
      </c>
      <c r="O18" s="100">
        <v>-530000</v>
      </c>
      <c r="P18" s="101">
        <f t="shared" si="0"/>
        <v>530000</v>
      </c>
    </row>
    <row r="19" spans="1:16" hidden="1" x14ac:dyDescent="0.3">
      <c r="A19" s="90">
        <v>597585</v>
      </c>
      <c r="B19" s="92" t="s">
        <v>3</v>
      </c>
      <c r="C19" s="92" t="s">
        <v>916</v>
      </c>
      <c r="D19" s="92" t="s">
        <v>10</v>
      </c>
      <c r="E19" s="103" t="s">
        <v>99</v>
      </c>
      <c r="F19" s="92" t="s">
        <v>917</v>
      </c>
      <c r="G19" s="92" t="s">
        <v>882</v>
      </c>
      <c r="H19" s="92" t="s">
        <v>918</v>
      </c>
      <c r="I19" s="92" t="s">
        <v>865</v>
      </c>
      <c r="J19" s="92" t="s">
        <v>919</v>
      </c>
      <c r="K19" s="90" t="b">
        <v>0</v>
      </c>
      <c r="L19" s="92" t="s">
        <v>867</v>
      </c>
      <c r="M19" s="278">
        <f>IFERROR(VLOOKUP(C19,'Budget Detail as of 11.30'!B:K,COLUMNS('Budget Detail as of 11.30'!B:K),FALSE),0)</f>
        <v>33000</v>
      </c>
      <c r="N19" s="155">
        <f>SUMIFS('Budget Detail as of 11.30'!L:L,'Budget Detail as of 11.30'!B:B,'Questica Mapping'!C19)</f>
        <v>33000</v>
      </c>
      <c r="O19" s="100">
        <v>-33000</v>
      </c>
      <c r="P19" s="101">
        <f t="shared" si="0"/>
        <v>33000</v>
      </c>
    </row>
    <row r="20" spans="1:16" hidden="1" x14ac:dyDescent="0.3">
      <c r="A20" s="90">
        <v>597586</v>
      </c>
      <c r="B20" s="92" t="s">
        <v>3</v>
      </c>
      <c r="C20" s="92" t="s">
        <v>920</v>
      </c>
      <c r="D20" s="92" t="s">
        <v>10</v>
      </c>
      <c r="E20" s="103" t="s">
        <v>101</v>
      </c>
      <c r="F20" s="92" t="s">
        <v>921</v>
      </c>
      <c r="G20" s="92" t="s">
        <v>882</v>
      </c>
      <c r="H20" s="92" t="s">
        <v>922</v>
      </c>
      <c r="I20" s="92" t="s">
        <v>865</v>
      </c>
      <c r="J20" s="92" t="s">
        <v>923</v>
      </c>
      <c r="K20" s="90" t="b">
        <v>0</v>
      </c>
      <c r="L20" s="92" t="s">
        <v>867</v>
      </c>
      <c r="M20" s="278">
        <f>IFERROR(VLOOKUP(C20,'Budget Detail as of 11.30'!B:K,COLUMNS('Budget Detail as of 11.30'!B:K),FALSE),0)</f>
        <v>15000</v>
      </c>
      <c r="N20" s="155">
        <f>SUMIFS('Budget Detail as of 11.30'!L:L,'Budget Detail as of 11.30'!B:B,'Questica Mapping'!C20)</f>
        <v>15000</v>
      </c>
      <c r="O20" s="100">
        <v>-15000</v>
      </c>
      <c r="P20" s="101">
        <f t="shared" si="0"/>
        <v>15000</v>
      </c>
    </row>
    <row r="21" spans="1:16" hidden="1" x14ac:dyDescent="0.3">
      <c r="A21" s="90">
        <v>597587</v>
      </c>
      <c r="B21" s="92" t="s">
        <v>3</v>
      </c>
      <c r="C21" s="92" t="s">
        <v>924</v>
      </c>
      <c r="D21" s="92" t="s">
        <v>10</v>
      </c>
      <c r="E21" s="103" t="s">
        <v>101</v>
      </c>
      <c r="F21" s="92" t="s">
        <v>921</v>
      </c>
      <c r="G21" s="92" t="s">
        <v>882</v>
      </c>
      <c r="H21" s="92" t="s">
        <v>922</v>
      </c>
      <c r="I21" s="92" t="s">
        <v>925</v>
      </c>
      <c r="J21" s="92" t="s">
        <v>926</v>
      </c>
      <c r="K21" s="90" t="b">
        <v>0</v>
      </c>
      <c r="L21" s="92" t="s">
        <v>867</v>
      </c>
      <c r="M21" s="278">
        <f>IFERROR(VLOOKUP(C21,'Budget Detail as of 11.30'!B:K,COLUMNS('Budget Detail as of 11.30'!B:K),FALSE),0)</f>
        <v>100000</v>
      </c>
      <c r="N21" s="155">
        <f>SUMIFS('Budget Detail as of 11.30'!L:L,'Budget Detail as of 11.30'!B:B,'Questica Mapping'!C21)</f>
        <v>100000</v>
      </c>
      <c r="O21" s="100">
        <v>-100000</v>
      </c>
      <c r="P21" s="101">
        <f t="shared" si="0"/>
        <v>100000</v>
      </c>
    </row>
    <row r="22" spans="1:16" hidden="1" x14ac:dyDescent="0.3">
      <c r="A22" s="90">
        <v>597588</v>
      </c>
      <c r="B22" s="92" t="s">
        <v>3</v>
      </c>
      <c r="C22" s="92" t="s">
        <v>927</v>
      </c>
      <c r="D22" s="92" t="s">
        <v>10</v>
      </c>
      <c r="E22" s="103" t="s">
        <v>101</v>
      </c>
      <c r="F22" s="92" t="s">
        <v>921</v>
      </c>
      <c r="G22" s="92" t="s">
        <v>882</v>
      </c>
      <c r="H22" s="92" t="s">
        <v>922</v>
      </c>
      <c r="I22" s="92" t="s">
        <v>928</v>
      </c>
      <c r="J22" s="92" t="s">
        <v>929</v>
      </c>
      <c r="K22" s="90" t="b">
        <v>0</v>
      </c>
      <c r="L22" s="92" t="s">
        <v>867</v>
      </c>
      <c r="M22" s="278">
        <f>IFERROR(VLOOKUP(C22,'Budget Detail as of 11.30'!B:K,COLUMNS('Budget Detail as of 11.30'!B:K),FALSE),0)</f>
        <v>0</v>
      </c>
      <c r="N22" s="155">
        <f>SUMIFS('Budget Detail as of 11.30'!L:L,'Budget Detail as of 11.30'!B:B,'Questica Mapping'!C22)</f>
        <v>0</v>
      </c>
      <c r="O22" s="100">
        <v>0</v>
      </c>
      <c r="P22" s="101">
        <f t="shared" si="0"/>
        <v>0</v>
      </c>
    </row>
    <row r="23" spans="1:16" hidden="1" x14ac:dyDescent="0.3">
      <c r="A23" s="90">
        <v>597589</v>
      </c>
      <c r="B23" s="92" t="s">
        <v>3</v>
      </c>
      <c r="C23" s="92" t="s">
        <v>930</v>
      </c>
      <c r="D23" s="92" t="s">
        <v>10</v>
      </c>
      <c r="E23" s="103" t="s">
        <v>101</v>
      </c>
      <c r="F23" s="92" t="s">
        <v>921</v>
      </c>
      <c r="G23" s="92" t="s">
        <v>882</v>
      </c>
      <c r="H23" s="92" t="s">
        <v>922</v>
      </c>
      <c r="I23" s="92" t="s">
        <v>931</v>
      </c>
      <c r="J23" s="92" t="s">
        <v>932</v>
      </c>
      <c r="K23" s="90" t="b">
        <v>0</v>
      </c>
      <c r="L23" s="92" t="s">
        <v>867</v>
      </c>
      <c r="M23" s="278">
        <f>IFERROR(VLOOKUP(C23,'Budget Detail as of 11.30'!B:K,COLUMNS('Budget Detail as of 11.30'!B:K),FALSE),0)</f>
        <v>0</v>
      </c>
      <c r="N23" s="155">
        <f>SUMIFS('Budget Detail as of 11.30'!L:L,'Budget Detail as of 11.30'!B:B,'Questica Mapping'!C23)</f>
        <v>0</v>
      </c>
      <c r="O23" s="100">
        <v>0</v>
      </c>
      <c r="P23" s="101">
        <f t="shared" si="0"/>
        <v>0</v>
      </c>
    </row>
    <row r="24" spans="1:16" hidden="1" x14ac:dyDescent="0.3">
      <c r="A24" s="90">
        <v>597590</v>
      </c>
      <c r="B24" s="92" t="s">
        <v>3</v>
      </c>
      <c r="C24" s="92" t="s">
        <v>933</v>
      </c>
      <c r="D24" s="92" t="s">
        <v>10</v>
      </c>
      <c r="E24" s="103" t="s">
        <v>111</v>
      </c>
      <c r="F24" s="92" t="s">
        <v>934</v>
      </c>
      <c r="G24" s="92" t="s">
        <v>935</v>
      </c>
      <c r="H24" s="92" t="s">
        <v>907</v>
      </c>
      <c r="I24" s="92" t="s">
        <v>865</v>
      </c>
      <c r="J24" s="92" t="s">
        <v>936</v>
      </c>
      <c r="K24" s="90" t="b">
        <v>0</v>
      </c>
      <c r="L24" s="92" t="s">
        <v>867</v>
      </c>
      <c r="M24" s="278">
        <f>IFERROR(VLOOKUP(C24,'Budget Detail as of 11.30'!B:K,COLUMNS('Budget Detail as of 11.30'!B:K),FALSE),0)</f>
        <v>100000</v>
      </c>
      <c r="N24" s="155">
        <f>SUMIFS('Budget Detail as of 11.30'!L:L,'Budget Detail as of 11.30'!B:B,'Questica Mapping'!C24)</f>
        <v>100000</v>
      </c>
      <c r="O24" s="100">
        <v>-40000</v>
      </c>
      <c r="P24" s="101">
        <f t="shared" si="0"/>
        <v>40000</v>
      </c>
    </row>
    <row r="25" spans="1:16" hidden="1" x14ac:dyDescent="0.3">
      <c r="A25" s="90">
        <v>597573</v>
      </c>
      <c r="B25" s="92" t="s">
        <v>3</v>
      </c>
      <c r="C25" s="92" t="s">
        <v>937</v>
      </c>
      <c r="D25" s="92" t="s">
        <v>10</v>
      </c>
      <c r="E25" s="103" t="s">
        <v>111</v>
      </c>
      <c r="F25" s="92" t="s">
        <v>934</v>
      </c>
      <c r="G25" s="92" t="s">
        <v>935</v>
      </c>
      <c r="H25" s="92" t="s">
        <v>907</v>
      </c>
      <c r="I25" s="92" t="s">
        <v>925</v>
      </c>
      <c r="J25" s="92" t="s">
        <v>938</v>
      </c>
      <c r="K25" s="90" t="b">
        <v>0</v>
      </c>
      <c r="L25" s="92" t="s">
        <v>867</v>
      </c>
      <c r="M25" s="278">
        <f>IFERROR(VLOOKUP(C25,'Budget Detail as of 11.30'!B:K,COLUMNS('Budget Detail as of 11.30'!B:K),FALSE),0)</f>
        <v>20000</v>
      </c>
      <c r="N25" s="155">
        <f>SUMIFS('Budget Detail as of 11.30'!L:L,'Budget Detail as of 11.30'!B:B,'Questica Mapping'!C25)</f>
        <v>20000</v>
      </c>
      <c r="O25" s="100">
        <v>0</v>
      </c>
      <c r="P25" s="101">
        <f t="shared" si="0"/>
        <v>0</v>
      </c>
    </row>
    <row r="26" spans="1:16" hidden="1" x14ac:dyDescent="0.3">
      <c r="A26" s="90">
        <v>597591</v>
      </c>
      <c r="B26" s="92" t="s">
        <v>3</v>
      </c>
      <c r="C26" s="92" t="s">
        <v>939</v>
      </c>
      <c r="D26" s="92" t="s">
        <v>10</v>
      </c>
      <c r="E26" s="103" t="s">
        <v>111</v>
      </c>
      <c r="F26" s="92" t="s">
        <v>934</v>
      </c>
      <c r="G26" s="92" t="s">
        <v>935</v>
      </c>
      <c r="H26" s="92" t="s">
        <v>907</v>
      </c>
      <c r="I26" s="92" t="s">
        <v>928</v>
      </c>
      <c r="J26" s="92" t="s">
        <v>940</v>
      </c>
      <c r="K26" s="90" t="b">
        <v>0</v>
      </c>
      <c r="L26" s="92" t="s">
        <v>867</v>
      </c>
      <c r="M26" s="278">
        <f>IFERROR(VLOOKUP(C26,'Budget Detail as of 11.30'!B:K,COLUMNS('Budget Detail as of 11.30'!B:K),FALSE),0)</f>
        <v>120000</v>
      </c>
      <c r="N26" s="155">
        <f>SUMIFS('Budget Detail as of 11.30'!L:L,'Budget Detail as of 11.30'!B:B,'Questica Mapping'!C26)</f>
        <v>120000</v>
      </c>
      <c r="O26" s="100">
        <v>0</v>
      </c>
      <c r="P26" s="101">
        <f t="shared" si="0"/>
        <v>0</v>
      </c>
    </row>
    <row r="27" spans="1:16" hidden="1" x14ac:dyDescent="0.3">
      <c r="A27" s="90">
        <v>597592</v>
      </c>
      <c r="B27" s="92" t="s">
        <v>3</v>
      </c>
      <c r="C27" s="92" t="s">
        <v>941</v>
      </c>
      <c r="D27" s="92" t="s">
        <v>10</v>
      </c>
      <c r="E27" s="103" t="s">
        <v>111</v>
      </c>
      <c r="F27" s="92" t="s">
        <v>934</v>
      </c>
      <c r="G27" s="92" t="s">
        <v>935</v>
      </c>
      <c r="H27" s="92" t="s">
        <v>907</v>
      </c>
      <c r="I27" s="92" t="s">
        <v>931</v>
      </c>
      <c r="J27" s="92" t="s">
        <v>942</v>
      </c>
      <c r="K27" s="90" t="b">
        <v>0</v>
      </c>
      <c r="L27" s="92" t="s">
        <v>867</v>
      </c>
      <c r="M27" s="278">
        <f>IFERROR(VLOOKUP(C27,'Budget Detail as of 11.30'!B:K,COLUMNS('Budget Detail as of 11.30'!B:K),FALSE),0)</f>
        <v>140000</v>
      </c>
      <c r="N27" s="155">
        <f>SUMIFS('Budget Detail as of 11.30'!L:L,'Budget Detail as of 11.30'!B:B,'Questica Mapping'!C27)</f>
        <v>140000</v>
      </c>
      <c r="O27" s="100">
        <v>0</v>
      </c>
      <c r="P27" s="101">
        <f t="shared" si="0"/>
        <v>0</v>
      </c>
    </row>
    <row r="28" spans="1:16" hidden="1" x14ac:dyDescent="0.3">
      <c r="A28" s="90">
        <v>597593</v>
      </c>
      <c r="B28" s="92" t="s">
        <v>3</v>
      </c>
      <c r="C28" s="92" t="s">
        <v>943</v>
      </c>
      <c r="D28" s="92" t="s">
        <v>10</v>
      </c>
      <c r="E28" s="103" t="s">
        <v>111</v>
      </c>
      <c r="F28" s="92" t="s">
        <v>934</v>
      </c>
      <c r="G28" s="92" t="s">
        <v>935</v>
      </c>
      <c r="H28" s="92" t="s">
        <v>907</v>
      </c>
      <c r="I28" s="92" t="s">
        <v>944</v>
      </c>
      <c r="J28" s="92" t="s">
        <v>945</v>
      </c>
      <c r="K28" s="90" t="b">
        <v>0</v>
      </c>
      <c r="L28" s="92" t="s">
        <v>867</v>
      </c>
      <c r="M28" s="278">
        <f>IFERROR(VLOOKUP(C28,'Budget Detail as of 11.30'!B:K,COLUMNS('Budget Detail as of 11.30'!B:K),FALSE),0)</f>
        <v>0</v>
      </c>
      <c r="N28" s="155">
        <f>SUMIFS('Budget Detail as of 11.30'!L:L,'Budget Detail as of 11.30'!B:B,'Questica Mapping'!C28)</f>
        <v>0</v>
      </c>
      <c r="O28" s="100">
        <v>0</v>
      </c>
      <c r="P28" s="101">
        <f t="shared" si="0"/>
        <v>0</v>
      </c>
    </row>
    <row r="29" spans="1:16" hidden="1" x14ac:dyDescent="0.3">
      <c r="A29" s="90">
        <v>597594</v>
      </c>
      <c r="B29" s="92" t="s">
        <v>3</v>
      </c>
      <c r="C29" s="92" t="s">
        <v>946</v>
      </c>
      <c r="D29" s="92" t="s">
        <v>10</v>
      </c>
      <c r="E29" s="103" t="s">
        <v>113</v>
      </c>
      <c r="F29" s="92" t="s">
        <v>934</v>
      </c>
      <c r="G29" s="92" t="s">
        <v>947</v>
      </c>
      <c r="H29" s="92" t="s">
        <v>907</v>
      </c>
      <c r="I29" s="92" t="s">
        <v>865</v>
      </c>
      <c r="J29" s="92" t="s">
        <v>948</v>
      </c>
      <c r="K29" s="90" t="b">
        <v>0</v>
      </c>
      <c r="L29" s="92" t="s">
        <v>867</v>
      </c>
      <c r="M29" s="278">
        <f>IFERROR(VLOOKUP(C29,'Budget Detail as of 11.30'!B:K,COLUMNS('Budget Detail as of 11.30'!B:K),FALSE),0)</f>
        <v>225000</v>
      </c>
      <c r="N29" s="155">
        <f>SUMIFS('Budget Detail as of 11.30'!L:L,'Budget Detail as of 11.30'!B:B,'Questica Mapping'!C29)</f>
        <v>225000</v>
      </c>
      <c r="O29" s="100">
        <v>-130000</v>
      </c>
      <c r="P29" s="101">
        <f t="shared" si="0"/>
        <v>130000</v>
      </c>
    </row>
    <row r="30" spans="1:16" hidden="1" x14ac:dyDescent="0.3">
      <c r="A30" s="90">
        <v>597648</v>
      </c>
      <c r="B30" s="92" t="s">
        <v>3</v>
      </c>
      <c r="C30" s="92" t="s">
        <v>949</v>
      </c>
      <c r="D30" s="92" t="s">
        <v>10</v>
      </c>
      <c r="E30" s="103" t="s">
        <v>113</v>
      </c>
      <c r="F30" s="92" t="s">
        <v>934</v>
      </c>
      <c r="G30" s="92" t="s">
        <v>947</v>
      </c>
      <c r="H30" s="92" t="s">
        <v>907</v>
      </c>
      <c r="I30" s="92" t="s">
        <v>925</v>
      </c>
      <c r="J30" s="92" t="s">
        <v>950</v>
      </c>
      <c r="K30" s="90" t="b">
        <v>0</v>
      </c>
      <c r="L30" s="92" t="s">
        <v>867</v>
      </c>
      <c r="M30" s="278">
        <f>IFERROR(VLOOKUP(C30,'Budget Detail as of 11.30'!B:K,COLUMNS('Budget Detail as of 11.30'!B:K),FALSE),0)</f>
        <v>50000</v>
      </c>
      <c r="N30" s="155">
        <f>SUMIFS('Budget Detail as of 11.30'!L:L,'Budget Detail as of 11.30'!B:B,'Questica Mapping'!C30)</f>
        <v>50000</v>
      </c>
      <c r="O30" s="100">
        <v>0</v>
      </c>
      <c r="P30" s="101">
        <f t="shared" si="0"/>
        <v>0</v>
      </c>
    </row>
    <row r="31" spans="1:16" hidden="1" x14ac:dyDescent="0.3">
      <c r="A31" s="90">
        <v>850770</v>
      </c>
      <c r="B31" s="92" t="s">
        <v>3</v>
      </c>
      <c r="C31" s="92" t="s">
        <v>951</v>
      </c>
      <c r="D31" s="92" t="s">
        <v>10</v>
      </c>
      <c r="E31" s="103" t="s">
        <v>115</v>
      </c>
      <c r="F31" s="92" t="s">
        <v>934</v>
      </c>
      <c r="G31" s="92" t="s">
        <v>952</v>
      </c>
      <c r="H31" s="92" t="s">
        <v>953</v>
      </c>
      <c r="I31" s="92" t="s">
        <v>865</v>
      </c>
      <c r="J31" s="92" t="s">
        <v>954</v>
      </c>
      <c r="K31" s="90" t="b">
        <v>0</v>
      </c>
      <c r="L31" s="92" t="s">
        <v>867</v>
      </c>
      <c r="M31" s="278">
        <f>IFERROR(VLOOKUP(C31,'Budget Detail as of 11.30'!B:K,COLUMNS('Budget Detail as of 11.30'!B:K),FALSE),0)</f>
        <v>10000</v>
      </c>
      <c r="N31" s="155">
        <f>SUMIFS('Budget Detail as of 11.30'!L:L,'Budget Detail as of 11.30'!B:B,'Questica Mapping'!C31)</f>
        <v>10000</v>
      </c>
      <c r="O31" s="100">
        <v>-25000</v>
      </c>
      <c r="P31" s="101">
        <f t="shared" si="0"/>
        <v>25000</v>
      </c>
    </row>
    <row r="32" spans="1:16" hidden="1" x14ac:dyDescent="0.3">
      <c r="A32" s="90">
        <v>597647</v>
      </c>
      <c r="B32" s="92" t="s">
        <v>3</v>
      </c>
      <c r="C32" s="92" t="s">
        <v>955</v>
      </c>
      <c r="D32" s="92" t="s">
        <v>10</v>
      </c>
      <c r="E32" s="103" t="s">
        <v>123</v>
      </c>
      <c r="F32" s="92" t="s">
        <v>956</v>
      </c>
      <c r="G32" s="92" t="s">
        <v>863</v>
      </c>
      <c r="H32" s="92" t="s">
        <v>957</v>
      </c>
      <c r="I32" s="92" t="s">
        <v>865</v>
      </c>
      <c r="J32" s="92" t="s">
        <v>958</v>
      </c>
      <c r="K32" s="90" t="b">
        <v>0</v>
      </c>
      <c r="L32" s="92" t="s">
        <v>867</v>
      </c>
      <c r="M32" s="278">
        <f>IFERROR(VLOOKUP(C32,'Budget Detail as of 11.30'!B:K,COLUMNS('Budget Detail as of 11.30'!B:K),FALSE),0)</f>
        <v>3200</v>
      </c>
      <c r="N32" s="155">
        <f>SUMIFS('Budget Detail as of 11.30'!L:L,'Budget Detail as of 11.30'!B:B,'Questica Mapping'!C32)</f>
        <v>3200</v>
      </c>
      <c r="O32" s="100">
        <v>-3168</v>
      </c>
      <c r="P32" s="101">
        <f t="shared" si="0"/>
        <v>3168</v>
      </c>
    </row>
    <row r="33" spans="1:16" hidden="1" x14ac:dyDescent="0.3">
      <c r="A33" s="90">
        <v>850771</v>
      </c>
      <c r="B33" s="92" t="s">
        <v>3</v>
      </c>
      <c r="C33" s="92" t="s">
        <v>959</v>
      </c>
      <c r="D33" s="92" t="s">
        <v>10</v>
      </c>
      <c r="E33" s="103" t="s">
        <v>123</v>
      </c>
      <c r="F33" s="92" t="s">
        <v>960</v>
      </c>
      <c r="G33" s="92" t="s">
        <v>882</v>
      </c>
      <c r="H33" s="92" t="s">
        <v>961</v>
      </c>
      <c r="I33" s="92" t="s">
        <v>865</v>
      </c>
      <c r="J33" s="92" t="s">
        <v>962</v>
      </c>
      <c r="K33" s="90" t="b">
        <v>0</v>
      </c>
      <c r="L33" s="92" t="s">
        <v>867</v>
      </c>
      <c r="M33" s="278">
        <f>IFERROR(VLOOKUP(C33,'Budget Detail as of 11.30'!B:K,COLUMNS('Budget Detail as of 11.30'!B:K),FALSE),0)</f>
        <v>3000</v>
      </c>
      <c r="N33" s="155">
        <f>SUMIFS('Budget Detail as of 11.30'!L:L,'Budget Detail as of 11.30'!B:B,'Questica Mapping'!C33)</f>
        <v>3000</v>
      </c>
      <c r="O33" s="100">
        <v>-3000</v>
      </c>
      <c r="P33" s="101">
        <f t="shared" si="0"/>
        <v>3000</v>
      </c>
    </row>
    <row r="34" spans="1:16" hidden="1" x14ac:dyDescent="0.3">
      <c r="A34" s="90">
        <v>597574</v>
      </c>
      <c r="B34" s="92" t="s">
        <v>3</v>
      </c>
      <c r="C34" s="92" t="s">
        <v>963</v>
      </c>
      <c r="D34" s="92" t="s">
        <v>10</v>
      </c>
      <c r="E34" s="103" t="s">
        <v>123</v>
      </c>
      <c r="F34" s="92" t="s">
        <v>964</v>
      </c>
      <c r="G34" s="92" t="s">
        <v>863</v>
      </c>
      <c r="H34" s="92" t="s">
        <v>965</v>
      </c>
      <c r="I34" s="92" t="s">
        <v>865</v>
      </c>
      <c r="J34" s="92" t="s">
        <v>966</v>
      </c>
      <c r="K34" s="90" t="b">
        <v>0</v>
      </c>
      <c r="L34" s="92" t="s">
        <v>867</v>
      </c>
      <c r="M34" s="278">
        <f>IFERROR(VLOOKUP(C34,'Budget Detail as of 11.30'!B:K,COLUMNS('Budget Detail as of 11.30'!B:K),FALSE),0)</f>
        <v>570700</v>
      </c>
      <c r="N34" s="155">
        <f>SUMIFS('Budget Detail as of 11.30'!L:L,'Budget Detail as of 11.30'!B:B,'Questica Mapping'!C34)</f>
        <v>570700</v>
      </c>
      <c r="O34" s="100">
        <v>-570681</v>
      </c>
      <c r="P34" s="101">
        <f t="shared" si="0"/>
        <v>570681</v>
      </c>
    </row>
    <row r="35" spans="1:16" hidden="1" x14ac:dyDescent="0.3">
      <c r="A35" s="90">
        <v>850772</v>
      </c>
      <c r="B35" s="92" t="s">
        <v>3</v>
      </c>
      <c r="C35" s="92" t="s">
        <v>967</v>
      </c>
      <c r="D35" s="92" t="s">
        <v>10</v>
      </c>
      <c r="E35" s="103" t="s">
        <v>123</v>
      </c>
      <c r="F35" s="92" t="s">
        <v>964</v>
      </c>
      <c r="G35" s="92" t="s">
        <v>863</v>
      </c>
      <c r="H35" s="92" t="s">
        <v>965</v>
      </c>
      <c r="I35" s="92" t="s">
        <v>925</v>
      </c>
      <c r="J35" s="92" t="s">
        <v>968</v>
      </c>
      <c r="K35" s="90" t="b">
        <v>0</v>
      </c>
      <c r="L35" s="92" t="s">
        <v>867</v>
      </c>
      <c r="M35" s="278">
        <f>IFERROR(VLOOKUP(C35,'Budget Detail as of 11.30'!B:K,COLUMNS('Budget Detail as of 11.30'!B:K),FALSE),0)</f>
        <v>841900</v>
      </c>
      <c r="N35" s="155">
        <f>SUMIFS('Budget Detail as of 11.30'!L:L,'Budget Detail as of 11.30'!B:B,'Questica Mapping'!C35)</f>
        <v>841900</v>
      </c>
      <c r="O35" s="100">
        <v>-841900</v>
      </c>
      <c r="P35" s="101">
        <f t="shared" ref="P35:P66" si="1">-O35</f>
        <v>841900</v>
      </c>
    </row>
    <row r="36" spans="1:16" hidden="1" x14ac:dyDescent="0.3">
      <c r="A36" s="90">
        <v>850773</v>
      </c>
      <c r="B36" s="92" t="s">
        <v>3</v>
      </c>
      <c r="C36" s="92" t="s">
        <v>969</v>
      </c>
      <c r="D36" s="92" t="s">
        <v>10</v>
      </c>
      <c r="E36" s="103" t="s">
        <v>123</v>
      </c>
      <c r="F36" s="92" t="s">
        <v>964</v>
      </c>
      <c r="G36" s="92" t="s">
        <v>947</v>
      </c>
      <c r="H36" s="92" t="s">
        <v>965</v>
      </c>
      <c r="I36" s="92" t="s">
        <v>865</v>
      </c>
      <c r="J36" s="92" t="s">
        <v>970</v>
      </c>
      <c r="K36" s="90" t="b">
        <v>0</v>
      </c>
      <c r="L36" s="92" t="s">
        <v>867</v>
      </c>
      <c r="M36" s="278">
        <f>IFERROR(VLOOKUP(C36,'Budget Detail as of 11.30'!B:K,COLUMNS('Budget Detail as of 11.30'!B:K),FALSE),0)</f>
        <v>0</v>
      </c>
      <c r="N36" s="155">
        <f>SUMIFS('Budget Detail as of 11.30'!L:L,'Budget Detail as of 11.30'!B:B,'Questica Mapping'!C36)</f>
        <v>0</v>
      </c>
      <c r="O36" s="100">
        <v>0</v>
      </c>
      <c r="P36" s="101">
        <f t="shared" si="1"/>
        <v>0</v>
      </c>
    </row>
    <row r="37" spans="1:16" hidden="1" x14ac:dyDescent="0.3">
      <c r="A37" s="90">
        <v>850774</v>
      </c>
      <c r="B37" s="92" t="s">
        <v>3</v>
      </c>
      <c r="C37" s="92" t="s">
        <v>971</v>
      </c>
      <c r="D37" s="92" t="s">
        <v>10</v>
      </c>
      <c r="E37" s="103" t="s">
        <v>123</v>
      </c>
      <c r="F37" s="92" t="s">
        <v>964</v>
      </c>
      <c r="G37" s="92" t="s">
        <v>947</v>
      </c>
      <c r="H37" s="92" t="s">
        <v>965</v>
      </c>
      <c r="I37" s="92" t="s">
        <v>925</v>
      </c>
      <c r="J37" s="92" t="s">
        <v>972</v>
      </c>
      <c r="K37" s="90" t="b">
        <v>0</v>
      </c>
      <c r="L37" s="92" t="s">
        <v>867</v>
      </c>
      <c r="M37" s="278">
        <f>IFERROR(VLOOKUP(C37,'Budget Detail as of 11.30'!B:K,COLUMNS('Budget Detail as of 11.30'!B:K),FALSE),0)</f>
        <v>244700</v>
      </c>
      <c r="N37" s="155">
        <f>SUMIFS('Budget Detail as of 11.30'!L:L,'Budget Detail as of 11.30'!B:B,'Questica Mapping'!C37)</f>
        <v>244700</v>
      </c>
      <c r="O37" s="100">
        <v>-244700</v>
      </c>
      <c r="P37" s="101">
        <f t="shared" si="1"/>
        <v>244700</v>
      </c>
    </row>
    <row r="38" spans="1:16" hidden="1" x14ac:dyDescent="0.3">
      <c r="A38" s="90">
        <v>850775</v>
      </c>
      <c r="B38" s="92" t="s">
        <v>3</v>
      </c>
      <c r="C38" s="92" t="s">
        <v>973</v>
      </c>
      <c r="D38" s="92" t="s">
        <v>10</v>
      </c>
      <c r="E38" s="103" t="s">
        <v>123</v>
      </c>
      <c r="F38" s="92" t="s">
        <v>974</v>
      </c>
      <c r="G38" s="92" t="s">
        <v>863</v>
      </c>
      <c r="H38" s="92" t="s">
        <v>965</v>
      </c>
      <c r="I38" s="92" t="s">
        <v>865</v>
      </c>
      <c r="J38" s="92" t="s">
        <v>975</v>
      </c>
      <c r="K38" s="90" t="b">
        <v>0</v>
      </c>
      <c r="L38" s="92" t="s">
        <v>867</v>
      </c>
      <c r="M38" s="278">
        <f>IFERROR(VLOOKUP(C38,'Budget Detail as of 11.30'!B:K,COLUMNS('Budget Detail as of 11.30'!B:K),FALSE),0)</f>
        <v>2000</v>
      </c>
      <c r="N38" s="155">
        <f>SUMIFS('Budget Detail as of 11.30'!L:L,'Budget Detail as of 11.30'!B:B,'Questica Mapping'!C38)</f>
        <v>2000</v>
      </c>
      <c r="O38" s="100">
        <v>-2000</v>
      </c>
      <c r="P38" s="101">
        <f t="shared" si="1"/>
        <v>2000</v>
      </c>
    </row>
    <row r="39" spans="1:16" hidden="1" x14ac:dyDescent="0.3">
      <c r="A39" s="90">
        <v>597575</v>
      </c>
      <c r="B39" s="92" t="s">
        <v>3</v>
      </c>
      <c r="C39" s="92" t="s">
        <v>976</v>
      </c>
      <c r="D39" s="92" t="s">
        <v>10</v>
      </c>
      <c r="E39" s="103" t="s">
        <v>123</v>
      </c>
      <c r="F39" s="92" t="s">
        <v>974</v>
      </c>
      <c r="G39" s="92" t="s">
        <v>935</v>
      </c>
      <c r="H39" s="92" t="s">
        <v>965</v>
      </c>
      <c r="I39" s="92" t="s">
        <v>865</v>
      </c>
      <c r="J39" s="92" t="s">
        <v>977</v>
      </c>
      <c r="K39" s="90" t="b">
        <v>0</v>
      </c>
      <c r="L39" s="92" t="s">
        <v>867</v>
      </c>
      <c r="M39" s="278">
        <f>IFERROR(VLOOKUP(C39,'Budget Detail as of 11.30'!B:K,COLUMNS('Budget Detail as of 11.30'!B:K),FALSE),0)</f>
        <v>30400</v>
      </c>
      <c r="N39" s="155">
        <f>SUMIFS('Budget Detail as of 11.30'!L:L,'Budget Detail as of 11.30'!B:B,'Questica Mapping'!C39)</f>
        <v>30400</v>
      </c>
      <c r="O39" s="100">
        <v>-30411</v>
      </c>
      <c r="P39" s="101">
        <f t="shared" si="1"/>
        <v>30411</v>
      </c>
    </row>
    <row r="40" spans="1:16" hidden="1" x14ac:dyDescent="0.3">
      <c r="A40" s="90">
        <v>597576</v>
      </c>
      <c r="B40" s="92" t="s">
        <v>3</v>
      </c>
      <c r="C40" s="92" t="s">
        <v>978</v>
      </c>
      <c r="D40" s="92" t="s">
        <v>10</v>
      </c>
      <c r="E40" s="103" t="s">
        <v>123</v>
      </c>
      <c r="F40" s="92" t="s">
        <v>979</v>
      </c>
      <c r="G40" s="92" t="s">
        <v>882</v>
      </c>
      <c r="H40" s="92" t="s">
        <v>965</v>
      </c>
      <c r="I40" s="92" t="s">
        <v>865</v>
      </c>
      <c r="J40" s="92" t="s">
        <v>980</v>
      </c>
      <c r="K40" s="90" t="b">
        <v>0</v>
      </c>
      <c r="L40" s="92" t="s">
        <v>867</v>
      </c>
      <c r="M40" s="278">
        <f>IFERROR(VLOOKUP(C40,'Budget Detail as of 11.30'!B:K,COLUMNS('Budget Detail as of 11.30'!B:K),FALSE),0)</f>
        <v>7000</v>
      </c>
      <c r="N40" s="155">
        <f>SUMIFS('Budget Detail as of 11.30'!L:L,'Budget Detail as of 11.30'!B:B,'Questica Mapping'!C40)</f>
        <v>7000</v>
      </c>
      <c r="O40" s="100">
        <v>-7000</v>
      </c>
      <c r="P40" s="101">
        <f t="shared" si="1"/>
        <v>7000</v>
      </c>
    </row>
    <row r="41" spans="1:16" hidden="1" x14ac:dyDescent="0.3">
      <c r="A41" s="90">
        <v>597577</v>
      </c>
      <c r="B41" s="92" t="s">
        <v>3</v>
      </c>
      <c r="C41" s="92" t="s">
        <v>981</v>
      </c>
      <c r="D41" s="92" t="s">
        <v>10</v>
      </c>
      <c r="E41" s="103" t="s">
        <v>123</v>
      </c>
      <c r="F41" s="92" t="s">
        <v>982</v>
      </c>
      <c r="G41" s="92" t="s">
        <v>882</v>
      </c>
      <c r="H41" s="92" t="s">
        <v>983</v>
      </c>
      <c r="I41" s="92" t="s">
        <v>865</v>
      </c>
      <c r="J41" s="92" t="s">
        <v>984</v>
      </c>
      <c r="K41" s="90" t="b">
        <v>0</v>
      </c>
      <c r="L41" s="92" t="s">
        <v>867</v>
      </c>
      <c r="M41" s="278">
        <f>IFERROR(VLOOKUP(C41,'Budget Detail as of 11.30'!B:K,COLUMNS('Budget Detail as of 11.30'!B:K),FALSE),0)</f>
        <v>0</v>
      </c>
      <c r="N41" s="155">
        <f>SUMIFS('Budget Detail as of 11.30'!L:L,'Budget Detail as of 11.30'!B:B,'Questica Mapping'!C41)</f>
        <v>0</v>
      </c>
      <c r="O41" s="100">
        <v>-42</v>
      </c>
      <c r="P41" s="101">
        <f t="shared" si="1"/>
        <v>42</v>
      </c>
    </row>
    <row r="42" spans="1:16" hidden="1" x14ac:dyDescent="0.3">
      <c r="A42" s="90">
        <v>597578</v>
      </c>
      <c r="B42" s="92" t="s">
        <v>3</v>
      </c>
      <c r="C42" s="92" t="s">
        <v>985</v>
      </c>
      <c r="D42" s="92" t="s">
        <v>10</v>
      </c>
      <c r="E42" s="103" t="s">
        <v>123</v>
      </c>
      <c r="F42" s="92" t="s">
        <v>986</v>
      </c>
      <c r="G42" s="92" t="s">
        <v>882</v>
      </c>
      <c r="H42" s="92" t="s">
        <v>987</v>
      </c>
      <c r="I42" s="92" t="s">
        <v>865</v>
      </c>
      <c r="J42" s="92" t="s">
        <v>988</v>
      </c>
      <c r="K42" s="90" t="b">
        <v>0</v>
      </c>
      <c r="L42" s="92" t="s">
        <v>867</v>
      </c>
      <c r="M42" s="278">
        <f>IFERROR(VLOOKUP(C42,'Budget Detail as of 11.30'!B:K,COLUMNS('Budget Detail as of 11.30'!B:K),FALSE),0)</f>
        <v>7000</v>
      </c>
      <c r="N42" s="155">
        <f>SUMIFS('Budget Detail as of 11.30'!L:L,'Budget Detail as of 11.30'!B:B,'Questica Mapping'!C42)</f>
        <v>7000</v>
      </c>
      <c r="O42" s="100">
        <v>-7000</v>
      </c>
      <c r="P42" s="101">
        <f t="shared" si="1"/>
        <v>7000</v>
      </c>
    </row>
    <row r="43" spans="1:16" hidden="1" x14ac:dyDescent="0.3">
      <c r="A43" s="90">
        <v>597579</v>
      </c>
      <c r="B43" s="92" t="s">
        <v>3</v>
      </c>
      <c r="C43" s="92" t="s">
        <v>989</v>
      </c>
      <c r="D43" s="92" t="s">
        <v>10</v>
      </c>
      <c r="E43" s="103" t="s">
        <v>123</v>
      </c>
      <c r="F43" s="92" t="s">
        <v>990</v>
      </c>
      <c r="G43" s="92" t="s">
        <v>882</v>
      </c>
      <c r="H43" s="92" t="s">
        <v>991</v>
      </c>
      <c r="I43" s="92" t="s">
        <v>865</v>
      </c>
      <c r="J43" s="92" t="s">
        <v>992</v>
      </c>
      <c r="K43" s="90" t="b">
        <v>0</v>
      </c>
      <c r="L43" s="92" t="s">
        <v>867</v>
      </c>
      <c r="M43" s="278">
        <f>IFERROR(VLOOKUP(C43,'Budget Detail as of 11.30'!B:K,COLUMNS('Budget Detail as of 11.30'!B:K),FALSE),0)</f>
        <v>30000</v>
      </c>
      <c r="N43" s="155">
        <f>SUMIFS('Budget Detail as of 11.30'!L:L,'Budget Detail as of 11.30'!B:B,'Questica Mapping'!C43)</f>
        <v>30000</v>
      </c>
      <c r="O43" s="100">
        <v>-30000</v>
      </c>
      <c r="P43" s="101">
        <f t="shared" si="1"/>
        <v>30000</v>
      </c>
    </row>
    <row r="44" spans="1:16" hidden="1" x14ac:dyDescent="0.3">
      <c r="A44" s="90">
        <v>597580</v>
      </c>
      <c r="B44" s="92" t="s">
        <v>3</v>
      </c>
      <c r="C44" s="92" t="s">
        <v>993</v>
      </c>
      <c r="D44" s="92" t="s">
        <v>10</v>
      </c>
      <c r="E44" s="103" t="s">
        <v>123</v>
      </c>
      <c r="F44" s="92" t="s">
        <v>994</v>
      </c>
      <c r="G44" s="92" t="s">
        <v>882</v>
      </c>
      <c r="H44" s="92" t="s">
        <v>995</v>
      </c>
      <c r="I44" s="92" t="s">
        <v>865</v>
      </c>
      <c r="J44" s="92" t="s">
        <v>996</v>
      </c>
      <c r="K44" s="90" t="b">
        <v>0</v>
      </c>
      <c r="L44" s="92" t="s">
        <v>867</v>
      </c>
      <c r="M44" s="278">
        <f>IFERROR(VLOOKUP(C44,'Budget Detail as of 11.30'!B:K,COLUMNS('Budget Detail as of 11.30'!B:K),FALSE),0)</f>
        <v>1500</v>
      </c>
      <c r="N44" s="155">
        <f>SUMIFS('Budget Detail as of 11.30'!L:L,'Budget Detail as of 11.30'!B:B,'Questica Mapping'!C44)</f>
        <v>1500</v>
      </c>
      <c r="O44" s="100">
        <v>-1500</v>
      </c>
      <c r="P44" s="101">
        <f t="shared" si="1"/>
        <v>1500</v>
      </c>
    </row>
    <row r="45" spans="1:16" hidden="1" x14ac:dyDescent="0.3">
      <c r="A45" s="90">
        <v>1191167</v>
      </c>
      <c r="B45" s="92" t="s">
        <v>3</v>
      </c>
      <c r="C45" s="92" t="s">
        <v>997</v>
      </c>
      <c r="D45" s="92" t="s">
        <v>10</v>
      </c>
      <c r="E45" s="103" t="s">
        <v>123</v>
      </c>
      <c r="F45" s="92" t="s">
        <v>998</v>
      </c>
      <c r="G45" s="92" t="s">
        <v>882</v>
      </c>
      <c r="H45" s="92" t="s">
        <v>999</v>
      </c>
      <c r="I45" s="92" t="s">
        <v>865</v>
      </c>
      <c r="J45" s="92" t="s">
        <v>1000</v>
      </c>
      <c r="K45" s="90" t="b">
        <v>0</v>
      </c>
      <c r="L45" s="92" t="s">
        <v>867</v>
      </c>
      <c r="M45" s="278">
        <f>IFERROR(VLOOKUP(C45,'Budget Detail as of 11.30'!B:K,COLUMNS('Budget Detail as of 11.30'!B:K),FALSE),0)</f>
        <v>4500</v>
      </c>
      <c r="N45" s="155">
        <f>SUMIFS('Budget Detail as of 11.30'!L:L,'Budget Detail as of 11.30'!B:B,'Questica Mapping'!C45)</f>
        <v>4500</v>
      </c>
      <c r="O45" s="100">
        <v>-4000</v>
      </c>
      <c r="P45" s="101">
        <f t="shared" si="1"/>
        <v>4000</v>
      </c>
    </row>
    <row r="46" spans="1:16" hidden="1" x14ac:dyDescent="0.3">
      <c r="A46" s="90">
        <v>1858217</v>
      </c>
      <c r="B46" s="92" t="s">
        <v>3</v>
      </c>
      <c r="C46" s="92" t="s">
        <v>1001</v>
      </c>
      <c r="D46" s="92" t="s">
        <v>10</v>
      </c>
      <c r="E46" s="103" t="s">
        <v>123</v>
      </c>
      <c r="F46" s="92" t="s">
        <v>1002</v>
      </c>
      <c r="G46" s="92" t="s">
        <v>882</v>
      </c>
      <c r="H46" s="92" t="s">
        <v>1003</v>
      </c>
      <c r="I46" s="92" t="s">
        <v>865</v>
      </c>
      <c r="J46" s="92" t="s">
        <v>1004</v>
      </c>
      <c r="K46" s="90" t="b">
        <v>0</v>
      </c>
      <c r="L46" s="92" t="s">
        <v>867</v>
      </c>
      <c r="M46" s="278">
        <f>IFERROR(VLOOKUP(C46,'Budget Detail as of 11.30'!B:K,COLUMNS('Budget Detail as of 11.30'!B:K),FALSE),0)</f>
        <v>9500</v>
      </c>
      <c r="N46" s="155">
        <f>SUMIFS('Budget Detail as of 11.30'!L:L,'Budget Detail as of 11.30'!B:B,'Questica Mapping'!C46)</f>
        <v>9500</v>
      </c>
      <c r="O46" s="100">
        <v>-9450</v>
      </c>
      <c r="P46" s="101">
        <f t="shared" si="1"/>
        <v>9450</v>
      </c>
    </row>
    <row r="47" spans="1:16" hidden="1" x14ac:dyDescent="0.3">
      <c r="A47" s="90">
        <v>1858218</v>
      </c>
      <c r="B47" s="92" t="s">
        <v>3</v>
      </c>
      <c r="C47" s="92" t="s">
        <v>1005</v>
      </c>
      <c r="D47" s="92" t="s">
        <v>10</v>
      </c>
      <c r="E47" s="103" t="s">
        <v>123</v>
      </c>
      <c r="F47" s="92" t="s">
        <v>1006</v>
      </c>
      <c r="G47" s="92" t="s">
        <v>882</v>
      </c>
      <c r="H47" s="92" t="s">
        <v>1003</v>
      </c>
      <c r="I47" s="92" t="s">
        <v>865</v>
      </c>
      <c r="J47" s="92" t="s">
        <v>1007</v>
      </c>
      <c r="K47" s="90" t="b">
        <v>0</v>
      </c>
      <c r="L47" s="92" t="s">
        <v>867</v>
      </c>
      <c r="M47" s="278">
        <f>IFERROR(VLOOKUP(C47,'Budget Detail as of 11.30'!B:K,COLUMNS('Budget Detail as of 11.30'!B:K),FALSE),0)</f>
        <v>100</v>
      </c>
      <c r="N47" s="155">
        <f>SUMIFS('Budget Detail as of 11.30'!L:L,'Budget Detail as of 11.30'!B:B,'Questica Mapping'!C47)</f>
        <v>100</v>
      </c>
      <c r="O47" s="100">
        <v>-75</v>
      </c>
      <c r="P47" s="101">
        <f t="shared" si="1"/>
        <v>75</v>
      </c>
    </row>
    <row r="48" spans="1:16" hidden="1" x14ac:dyDescent="0.3">
      <c r="A48" s="90">
        <v>1858219</v>
      </c>
      <c r="B48" s="92" t="s">
        <v>3</v>
      </c>
      <c r="C48" s="92" t="s">
        <v>1008</v>
      </c>
      <c r="D48" s="92" t="s">
        <v>10</v>
      </c>
      <c r="E48" s="103" t="s">
        <v>123</v>
      </c>
      <c r="F48" s="92" t="s">
        <v>1009</v>
      </c>
      <c r="G48" s="92" t="s">
        <v>882</v>
      </c>
      <c r="H48" s="92" t="s">
        <v>1010</v>
      </c>
      <c r="I48" s="92" t="s">
        <v>865</v>
      </c>
      <c r="J48" s="92" t="s">
        <v>1011</v>
      </c>
      <c r="K48" s="90" t="b">
        <v>0</v>
      </c>
      <c r="L48" s="92" t="s">
        <v>867</v>
      </c>
      <c r="M48" s="278">
        <f>IFERROR(VLOOKUP(C48,'Budget Detail as of 11.30'!B:K,COLUMNS('Budget Detail as of 11.30'!B:K),FALSE),0)</f>
        <v>4500</v>
      </c>
      <c r="N48" s="155">
        <f>SUMIFS('Budget Detail as of 11.30'!L:L,'Budget Detail as of 11.30'!B:B,'Questica Mapping'!C48)</f>
        <v>4500</v>
      </c>
      <c r="O48" s="100">
        <v>-4500</v>
      </c>
      <c r="P48" s="101">
        <f t="shared" si="1"/>
        <v>4500</v>
      </c>
    </row>
    <row r="49" spans="1:16" hidden="1" x14ac:dyDescent="0.3">
      <c r="A49" s="90">
        <v>1858220</v>
      </c>
      <c r="B49" s="92" t="s">
        <v>3</v>
      </c>
      <c r="C49" s="92" t="s">
        <v>1012</v>
      </c>
      <c r="D49" s="92" t="s">
        <v>10</v>
      </c>
      <c r="E49" s="103" t="s">
        <v>125</v>
      </c>
      <c r="F49" s="92" t="s">
        <v>1013</v>
      </c>
      <c r="G49" s="92" t="s">
        <v>882</v>
      </c>
      <c r="H49" s="92" t="s">
        <v>911</v>
      </c>
      <c r="I49" s="92" t="s">
        <v>865</v>
      </c>
      <c r="J49" s="92" t="s">
        <v>1014</v>
      </c>
      <c r="K49" s="90" t="b">
        <v>0</v>
      </c>
      <c r="L49" s="92" t="s">
        <v>867</v>
      </c>
      <c r="M49" s="278">
        <f>IFERROR(VLOOKUP(C49,'Budget Detail as of 11.30'!B:K,COLUMNS('Budget Detail as of 11.30'!B:K),FALSE),0)</f>
        <v>1900000</v>
      </c>
      <c r="N49" s="155">
        <f>SUMIFS('Budget Detail as of 11.30'!L:L,'Budget Detail as of 11.30'!B:B,'Questica Mapping'!C49)</f>
        <v>1900000</v>
      </c>
      <c r="O49" s="100">
        <v>-1232300</v>
      </c>
      <c r="P49" s="101">
        <f t="shared" si="1"/>
        <v>1232300</v>
      </c>
    </row>
    <row r="50" spans="1:16" hidden="1" x14ac:dyDescent="0.3">
      <c r="A50" s="90">
        <v>1858221</v>
      </c>
      <c r="B50" s="92" t="s">
        <v>3</v>
      </c>
      <c r="C50" s="92" t="s">
        <v>1015</v>
      </c>
      <c r="D50" s="92" t="s">
        <v>10</v>
      </c>
      <c r="E50" s="103" t="s">
        <v>125</v>
      </c>
      <c r="F50" s="92" t="s">
        <v>1016</v>
      </c>
      <c r="G50" s="92" t="s">
        <v>882</v>
      </c>
      <c r="H50" s="92" t="s">
        <v>1017</v>
      </c>
      <c r="I50" s="92" t="s">
        <v>865</v>
      </c>
      <c r="J50" s="92" t="s">
        <v>1018</v>
      </c>
      <c r="K50" s="90" t="b">
        <v>0</v>
      </c>
      <c r="L50" s="92" t="s">
        <v>867</v>
      </c>
      <c r="M50" s="278">
        <f>IFERROR(VLOOKUP(C50,'Budget Detail as of 11.30'!B:K,COLUMNS('Budget Detail as of 11.30'!B:K),FALSE),0)</f>
        <v>525000</v>
      </c>
      <c r="N50" s="155">
        <f>SUMIFS('Budget Detail as of 11.30'!L:L,'Budget Detail as of 11.30'!B:B,'Questica Mapping'!C50)</f>
        <v>525000</v>
      </c>
      <c r="O50" s="100">
        <v>-525000</v>
      </c>
      <c r="P50" s="101">
        <f t="shared" si="1"/>
        <v>525000</v>
      </c>
    </row>
    <row r="51" spans="1:16" hidden="1" x14ac:dyDescent="0.3">
      <c r="A51" s="90">
        <v>1858222</v>
      </c>
      <c r="B51" s="92" t="s">
        <v>3</v>
      </c>
      <c r="C51" s="92" t="s">
        <v>1019</v>
      </c>
      <c r="D51" s="92" t="s">
        <v>10</v>
      </c>
      <c r="E51" s="103" t="s">
        <v>125</v>
      </c>
      <c r="F51" s="92" t="s">
        <v>1020</v>
      </c>
      <c r="G51" s="92" t="s">
        <v>863</v>
      </c>
      <c r="H51" s="92" t="s">
        <v>911</v>
      </c>
      <c r="I51" s="92" t="s">
        <v>865</v>
      </c>
      <c r="J51" s="92" t="s">
        <v>1021</v>
      </c>
      <c r="K51" s="90" t="b">
        <v>0</v>
      </c>
      <c r="L51" s="92" t="s">
        <v>867</v>
      </c>
      <c r="M51" s="278">
        <f>IFERROR(VLOOKUP(C51,'Budget Detail as of 11.30'!B:K,COLUMNS('Budget Detail as of 11.30'!B:K),FALSE),0)</f>
        <v>150000</v>
      </c>
      <c r="N51" s="155">
        <f>SUMIFS('Budget Detail as of 11.30'!L:L,'Budget Detail as of 11.30'!B:B,'Questica Mapping'!C51)</f>
        <v>150000</v>
      </c>
      <c r="O51" s="100">
        <v>-150000</v>
      </c>
      <c r="P51" s="101">
        <f t="shared" si="1"/>
        <v>150000</v>
      </c>
    </row>
    <row r="52" spans="1:16" hidden="1" x14ac:dyDescent="0.3">
      <c r="A52" s="90">
        <v>604856</v>
      </c>
      <c r="B52" s="92" t="s">
        <v>3</v>
      </c>
      <c r="C52" s="92" t="s">
        <v>1022</v>
      </c>
      <c r="D52" s="92" t="s">
        <v>10</v>
      </c>
      <c r="E52" s="103" t="s">
        <v>125</v>
      </c>
      <c r="F52" s="92" t="s">
        <v>1020</v>
      </c>
      <c r="G52" s="92" t="s">
        <v>935</v>
      </c>
      <c r="H52" s="92" t="s">
        <v>1023</v>
      </c>
      <c r="I52" s="92" t="s">
        <v>865</v>
      </c>
      <c r="J52" s="92" t="s">
        <v>1024</v>
      </c>
      <c r="K52" s="90" t="b">
        <v>0</v>
      </c>
      <c r="L52" s="92" t="s">
        <v>867</v>
      </c>
      <c r="M52" s="278">
        <f>IFERROR(VLOOKUP(C52,'Budget Detail as of 11.30'!B:K,COLUMNS('Budget Detail as of 11.30'!B:K),FALSE),0)</f>
        <v>55000</v>
      </c>
      <c r="N52" s="155">
        <f>SUMIFS('Budget Detail as of 11.30'!L:L,'Budget Detail as of 11.30'!B:B,'Questica Mapping'!C52)</f>
        <v>55000</v>
      </c>
      <c r="O52" s="100">
        <v>-55000</v>
      </c>
      <c r="P52" s="101">
        <f t="shared" si="1"/>
        <v>55000</v>
      </c>
    </row>
    <row r="53" spans="1:16" hidden="1" x14ac:dyDescent="0.3">
      <c r="A53" s="90">
        <v>604857</v>
      </c>
      <c r="B53" s="92" t="s">
        <v>3</v>
      </c>
      <c r="C53" s="92" t="s">
        <v>1025</v>
      </c>
      <c r="D53" s="92" t="s">
        <v>10</v>
      </c>
      <c r="E53" s="103" t="s">
        <v>125</v>
      </c>
      <c r="F53" s="92" t="s">
        <v>1026</v>
      </c>
      <c r="G53" s="92" t="s">
        <v>882</v>
      </c>
      <c r="H53" s="92" t="s">
        <v>1027</v>
      </c>
      <c r="I53" s="92" t="s">
        <v>865</v>
      </c>
      <c r="J53" s="92" t="s">
        <v>1028</v>
      </c>
      <c r="K53" s="90" t="b">
        <v>0</v>
      </c>
      <c r="L53" s="92" t="s">
        <v>867</v>
      </c>
      <c r="M53" s="278">
        <f>IFERROR(VLOOKUP(C53,'Budget Detail as of 11.30'!B:K,COLUMNS('Budget Detail as of 11.30'!B:K),FALSE),0)</f>
        <v>20000</v>
      </c>
      <c r="N53" s="155">
        <f>SUMIFS('Budget Detail as of 11.30'!L:L,'Budget Detail as of 11.30'!B:B,'Questica Mapping'!C53)</f>
        <v>20000</v>
      </c>
      <c r="O53" s="100">
        <v>-22000</v>
      </c>
      <c r="P53" s="101">
        <f t="shared" si="1"/>
        <v>22000</v>
      </c>
    </row>
    <row r="54" spans="1:16" hidden="1" x14ac:dyDescent="0.3">
      <c r="A54" s="90">
        <v>604855</v>
      </c>
      <c r="B54" s="92" t="s">
        <v>3</v>
      </c>
      <c r="C54" s="92" t="s">
        <v>1029</v>
      </c>
      <c r="D54" s="92" t="s">
        <v>10</v>
      </c>
      <c r="E54" s="103" t="s">
        <v>125</v>
      </c>
      <c r="F54" s="92" t="s">
        <v>1030</v>
      </c>
      <c r="G54" s="92" t="s">
        <v>882</v>
      </c>
      <c r="H54" s="92" t="s">
        <v>1027</v>
      </c>
      <c r="I54" s="92" t="s">
        <v>865</v>
      </c>
      <c r="J54" s="92" t="s">
        <v>1031</v>
      </c>
      <c r="K54" s="90" t="b">
        <v>0</v>
      </c>
      <c r="L54" s="92" t="s">
        <v>867</v>
      </c>
      <c r="M54" s="278">
        <f>IFERROR(VLOOKUP(C54,'Budget Detail as of 11.30'!B:K,COLUMNS('Budget Detail as of 11.30'!B:K),FALSE),0)</f>
        <v>100000</v>
      </c>
      <c r="N54" s="155">
        <f>SUMIFS('Budget Detail as of 11.30'!L:L,'Budget Detail as of 11.30'!B:B,'Questica Mapping'!C54)</f>
        <v>100000</v>
      </c>
      <c r="O54" s="100">
        <v>-120000</v>
      </c>
      <c r="P54" s="101">
        <f t="shared" si="1"/>
        <v>120000</v>
      </c>
    </row>
    <row r="55" spans="1:16" hidden="1" x14ac:dyDescent="0.3">
      <c r="A55" s="90">
        <v>1858212</v>
      </c>
      <c r="B55" s="92" t="s">
        <v>3</v>
      </c>
      <c r="C55" s="92" t="s">
        <v>1032</v>
      </c>
      <c r="D55" s="92" t="s">
        <v>10</v>
      </c>
      <c r="E55" s="103" t="s">
        <v>125</v>
      </c>
      <c r="F55" s="92" t="s">
        <v>1033</v>
      </c>
      <c r="G55" s="92" t="s">
        <v>863</v>
      </c>
      <c r="H55" s="92" t="s">
        <v>911</v>
      </c>
      <c r="I55" s="92" t="s">
        <v>865</v>
      </c>
      <c r="J55" s="92" t="s">
        <v>1034</v>
      </c>
      <c r="K55" s="90" t="b">
        <v>0</v>
      </c>
      <c r="L55" s="92" t="s">
        <v>867</v>
      </c>
      <c r="M55" s="278">
        <f>IFERROR(VLOOKUP(C55,'Budget Detail as of 11.30'!B:K,COLUMNS('Budget Detail as of 11.30'!B:K),FALSE),0)</f>
        <v>4000</v>
      </c>
      <c r="N55" s="155">
        <f>SUMIFS('Budget Detail as of 11.30'!L:L,'Budget Detail as of 11.30'!B:B,'Questica Mapping'!C55)</f>
        <v>4000</v>
      </c>
      <c r="O55" s="100">
        <v>-4000</v>
      </c>
      <c r="P55" s="101">
        <f t="shared" si="1"/>
        <v>4000</v>
      </c>
    </row>
    <row r="56" spans="1:16" hidden="1" x14ac:dyDescent="0.3">
      <c r="A56" s="90">
        <v>1858213</v>
      </c>
      <c r="B56" s="92" t="s">
        <v>3</v>
      </c>
      <c r="C56" s="92" t="s">
        <v>1035</v>
      </c>
      <c r="D56" s="92" t="s">
        <v>10</v>
      </c>
      <c r="E56" s="103" t="s">
        <v>125</v>
      </c>
      <c r="F56" s="92" t="s">
        <v>1036</v>
      </c>
      <c r="G56" s="92" t="s">
        <v>882</v>
      </c>
      <c r="H56" s="92" t="s">
        <v>1037</v>
      </c>
      <c r="I56" s="92" t="s">
        <v>865</v>
      </c>
      <c r="J56" s="92" t="s">
        <v>1038</v>
      </c>
      <c r="K56" s="90" t="b">
        <v>0</v>
      </c>
      <c r="L56" s="92" t="s">
        <v>867</v>
      </c>
      <c r="M56" s="278">
        <f>IFERROR(VLOOKUP(C56,'Budget Detail as of 11.30'!B:K,COLUMNS('Budget Detail as of 11.30'!B:K),FALSE),0)</f>
        <v>24000</v>
      </c>
      <c r="N56" s="155">
        <f>SUMIFS('Budget Detail as of 11.30'!L:L,'Budget Detail as of 11.30'!B:B,'Questica Mapping'!C56)</f>
        <v>24000</v>
      </c>
      <c r="O56" s="100">
        <v>-24000</v>
      </c>
      <c r="P56" s="101">
        <f t="shared" si="1"/>
        <v>24000</v>
      </c>
    </row>
    <row r="57" spans="1:16" hidden="1" x14ac:dyDescent="0.3">
      <c r="A57" s="90">
        <v>1858214</v>
      </c>
      <c r="B57" s="92" t="s">
        <v>3</v>
      </c>
      <c r="C57" s="92" t="s">
        <v>1039</v>
      </c>
      <c r="D57" s="92" t="s">
        <v>10</v>
      </c>
      <c r="E57" s="103" t="s">
        <v>125</v>
      </c>
      <c r="F57" s="92" t="s">
        <v>1036</v>
      </c>
      <c r="G57" s="92" t="s">
        <v>882</v>
      </c>
      <c r="H57" s="92" t="s">
        <v>1037</v>
      </c>
      <c r="I57" s="92" t="s">
        <v>925</v>
      </c>
      <c r="J57" s="92" t="s">
        <v>1040</v>
      </c>
      <c r="K57" s="90" t="b">
        <v>0</v>
      </c>
      <c r="L57" s="92" t="s">
        <v>867</v>
      </c>
      <c r="M57" s="278">
        <f>IFERROR(VLOOKUP(C57,'Budget Detail as of 11.30'!B:K,COLUMNS('Budget Detail as of 11.30'!B:K),FALSE),0)</f>
        <v>20000</v>
      </c>
      <c r="N57" s="155">
        <f>SUMIFS('Budget Detail as of 11.30'!L:L,'Budget Detail as of 11.30'!B:B,'Questica Mapping'!C57)</f>
        <v>20000</v>
      </c>
      <c r="O57" s="100">
        <v>-20000</v>
      </c>
      <c r="P57" s="101">
        <f t="shared" si="1"/>
        <v>20000</v>
      </c>
    </row>
    <row r="58" spans="1:16" hidden="1" x14ac:dyDescent="0.3">
      <c r="A58" s="90">
        <v>1858215</v>
      </c>
      <c r="B58" s="92" t="s">
        <v>3</v>
      </c>
      <c r="C58" s="92" t="s">
        <v>1041</v>
      </c>
      <c r="D58" s="92" t="s">
        <v>10</v>
      </c>
      <c r="E58" s="103" t="s">
        <v>125</v>
      </c>
      <c r="F58" s="92" t="s">
        <v>1036</v>
      </c>
      <c r="G58" s="92" t="s">
        <v>863</v>
      </c>
      <c r="H58" s="92" t="s">
        <v>1037</v>
      </c>
      <c r="I58" s="92" t="s">
        <v>865</v>
      </c>
      <c r="J58" s="92" t="s">
        <v>1042</v>
      </c>
      <c r="K58" s="90" t="b">
        <v>0</v>
      </c>
      <c r="L58" s="92" t="s">
        <v>867</v>
      </c>
      <c r="M58" s="278">
        <f>IFERROR(VLOOKUP(C58,'Budget Detail as of 11.30'!B:K,COLUMNS('Budget Detail as of 11.30'!B:K),FALSE),0)</f>
        <v>10000</v>
      </c>
      <c r="N58" s="155">
        <f>SUMIFS('Budget Detail as of 11.30'!L:L,'Budget Detail as of 11.30'!B:B,'Questica Mapping'!C58)</f>
        <v>10000</v>
      </c>
      <c r="O58" s="100">
        <v>-10000</v>
      </c>
      <c r="P58" s="101">
        <f t="shared" si="1"/>
        <v>10000</v>
      </c>
    </row>
    <row r="59" spans="1:16" hidden="1" x14ac:dyDescent="0.3">
      <c r="A59" s="90">
        <v>1858216</v>
      </c>
      <c r="B59" s="92" t="s">
        <v>3</v>
      </c>
      <c r="C59" s="92" t="s">
        <v>1043</v>
      </c>
      <c r="D59" s="92" t="s">
        <v>10</v>
      </c>
      <c r="E59" s="103" t="s">
        <v>125</v>
      </c>
      <c r="F59" s="92" t="s">
        <v>1036</v>
      </c>
      <c r="G59" s="92" t="s">
        <v>935</v>
      </c>
      <c r="H59" s="92" t="s">
        <v>1037</v>
      </c>
      <c r="I59" s="92" t="s">
        <v>865</v>
      </c>
      <c r="J59" s="92" t="s">
        <v>1044</v>
      </c>
      <c r="K59" s="90" t="b">
        <v>0</v>
      </c>
      <c r="L59" s="92" t="s">
        <v>867</v>
      </c>
      <c r="M59" s="278">
        <f>IFERROR(VLOOKUP(C59,'Budget Detail as of 11.30'!B:K,COLUMNS('Budget Detail as of 11.30'!B:K),FALSE),0)</f>
        <v>10000</v>
      </c>
      <c r="N59" s="155">
        <f>SUMIFS('Budget Detail as of 11.30'!L:L,'Budget Detail as of 11.30'!B:B,'Questica Mapping'!C59)</f>
        <v>10000</v>
      </c>
      <c r="O59" s="100">
        <v>-10000</v>
      </c>
      <c r="P59" s="101">
        <f t="shared" si="1"/>
        <v>10000</v>
      </c>
    </row>
    <row r="60" spans="1:16" hidden="1" x14ac:dyDescent="0.3">
      <c r="A60" s="90">
        <v>1209943</v>
      </c>
      <c r="B60" s="92" t="s">
        <v>3</v>
      </c>
      <c r="C60" s="92" t="s">
        <v>1045</v>
      </c>
      <c r="D60" s="92" t="s">
        <v>10</v>
      </c>
      <c r="E60" s="103" t="s">
        <v>125</v>
      </c>
      <c r="F60" s="92" t="s">
        <v>1046</v>
      </c>
      <c r="G60" s="92" t="s">
        <v>882</v>
      </c>
      <c r="H60" s="92" t="s">
        <v>1023</v>
      </c>
      <c r="I60" s="92" t="s">
        <v>865</v>
      </c>
      <c r="J60" s="92" t="s">
        <v>1047</v>
      </c>
      <c r="K60" s="90" t="b">
        <v>0</v>
      </c>
      <c r="L60" s="92" t="s">
        <v>867</v>
      </c>
      <c r="M60" s="278">
        <f>IFERROR(VLOOKUP(C60,'Budget Detail as of 11.30'!B:K,COLUMNS('Budget Detail as of 11.30'!B:K),FALSE),0)</f>
        <v>100000</v>
      </c>
      <c r="N60" s="155">
        <f>SUMIFS('Budget Detail as of 11.30'!L:L,'Budget Detail as of 11.30'!B:B,'Questica Mapping'!C60)</f>
        <v>100000</v>
      </c>
      <c r="O60" s="100">
        <v>-100000</v>
      </c>
      <c r="P60" s="101">
        <f t="shared" si="1"/>
        <v>100000</v>
      </c>
    </row>
    <row r="61" spans="1:16" hidden="1" x14ac:dyDescent="0.3">
      <c r="A61" s="90">
        <v>583480</v>
      </c>
      <c r="B61" s="92" t="s">
        <v>3</v>
      </c>
      <c r="C61" s="92" t="s">
        <v>1048</v>
      </c>
      <c r="D61" s="92" t="s">
        <v>10</v>
      </c>
      <c r="E61" s="103" t="s">
        <v>125</v>
      </c>
      <c r="F61" s="92" t="s">
        <v>1049</v>
      </c>
      <c r="G61" s="92" t="s">
        <v>882</v>
      </c>
      <c r="H61" s="92" t="s">
        <v>1050</v>
      </c>
      <c r="I61" s="92" t="s">
        <v>865</v>
      </c>
      <c r="J61" s="92" t="s">
        <v>1051</v>
      </c>
      <c r="K61" s="90" t="b">
        <v>0</v>
      </c>
      <c r="L61" s="92" t="s">
        <v>867</v>
      </c>
      <c r="M61" s="278">
        <f>IFERROR(VLOOKUP(C61,'Budget Detail as of 11.30'!B:K,COLUMNS('Budget Detail as of 11.30'!B:K),FALSE),0)</f>
        <v>35000</v>
      </c>
      <c r="N61" s="155">
        <f>SUMIFS('Budget Detail as of 11.30'!L:L,'Budget Detail as of 11.30'!B:B,'Questica Mapping'!C61)</f>
        <v>35000</v>
      </c>
      <c r="O61" s="100">
        <v>-30000</v>
      </c>
      <c r="P61" s="101">
        <f t="shared" si="1"/>
        <v>30000</v>
      </c>
    </row>
    <row r="62" spans="1:16" hidden="1" x14ac:dyDescent="0.3">
      <c r="A62" s="90">
        <v>583401</v>
      </c>
      <c r="B62" s="92" t="s">
        <v>3</v>
      </c>
      <c r="C62" s="92" t="s">
        <v>1052</v>
      </c>
      <c r="D62" s="92" t="s">
        <v>10</v>
      </c>
      <c r="E62" s="103" t="s">
        <v>125</v>
      </c>
      <c r="F62" s="92" t="s">
        <v>1053</v>
      </c>
      <c r="G62" s="92" t="s">
        <v>882</v>
      </c>
      <c r="H62" s="92" t="s">
        <v>1010</v>
      </c>
      <c r="I62" s="92" t="s">
        <v>865</v>
      </c>
      <c r="J62" s="92" t="s">
        <v>1054</v>
      </c>
      <c r="K62" s="90" t="b">
        <v>0</v>
      </c>
      <c r="L62" s="92" t="s">
        <v>867</v>
      </c>
      <c r="M62" s="278">
        <f>IFERROR(VLOOKUP(C62,'Budget Detail as of 11.30'!B:K,COLUMNS('Budget Detail as of 11.30'!B:K),FALSE),0)</f>
        <v>35000</v>
      </c>
      <c r="N62" s="155">
        <f>SUMIFS('Budget Detail as of 11.30'!L:L,'Budget Detail as of 11.30'!B:B,'Questica Mapping'!C62)</f>
        <v>35000</v>
      </c>
      <c r="O62" s="100">
        <v>-35000</v>
      </c>
      <c r="P62" s="101">
        <f t="shared" si="1"/>
        <v>35000</v>
      </c>
    </row>
    <row r="63" spans="1:16" hidden="1" x14ac:dyDescent="0.3">
      <c r="A63" s="90">
        <v>1209944</v>
      </c>
      <c r="B63" s="92" t="s">
        <v>3</v>
      </c>
      <c r="C63" s="92" t="s">
        <v>1055</v>
      </c>
      <c r="D63" s="92" t="s">
        <v>10</v>
      </c>
      <c r="E63" s="103" t="s">
        <v>125</v>
      </c>
      <c r="F63" s="92" t="s">
        <v>1053</v>
      </c>
      <c r="G63" s="92" t="s">
        <v>882</v>
      </c>
      <c r="H63" s="92" t="s">
        <v>1010</v>
      </c>
      <c r="I63" s="92" t="s">
        <v>925</v>
      </c>
      <c r="J63" s="92" t="s">
        <v>1056</v>
      </c>
      <c r="K63" s="90" t="b">
        <v>0</v>
      </c>
      <c r="L63" s="92" t="s">
        <v>867</v>
      </c>
      <c r="M63" s="278">
        <f>IFERROR(VLOOKUP(C63,'Budget Detail as of 11.30'!B:K,COLUMNS('Budget Detail as of 11.30'!B:K),FALSE),0)</f>
        <v>0</v>
      </c>
      <c r="N63" s="155">
        <f>SUMIFS('Budget Detail as of 11.30'!L:L,'Budget Detail as of 11.30'!B:B,'Questica Mapping'!C63)</f>
        <v>0</v>
      </c>
      <c r="O63" s="100">
        <v>0</v>
      </c>
      <c r="P63" s="101">
        <f t="shared" si="1"/>
        <v>0</v>
      </c>
    </row>
    <row r="64" spans="1:16" hidden="1" x14ac:dyDescent="0.3">
      <c r="A64" s="90">
        <v>583404</v>
      </c>
      <c r="B64" s="92" t="s">
        <v>3</v>
      </c>
      <c r="C64" s="92" t="s">
        <v>1057</v>
      </c>
      <c r="D64" s="92" t="s">
        <v>10</v>
      </c>
      <c r="E64" s="103" t="s">
        <v>125</v>
      </c>
      <c r="F64" s="92" t="s">
        <v>1053</v>
      </c>
      <c r="G64" s="92" t="s">
        <v>882</v>
      </c>
      <c r="H64" s="92" t="s">
        <v>1010</v>
      </c>
      <c r="I64" s="92" t="s">
        <v>944</v>
      </c>
      <c r="J64" s="92" t="s">
        <v>1058</v>
      </c>
      <c r="K64" s="90" t="b">
        <v>0</v>
      </c>
      <c r="L64" s="92" t="s">
        <v>867</v>
      </c>
      <c r="M64" s="278">
        <f>IFERROR(VLOOKUP(C64,'Budget Detail as of 11.30'!B:K,COLUMNS('Budget Detail as of 11.30'!B:K),FALSE),0)</f>
        <v>2000</v>
      </c>
      <c r="N64" s="155">
        <f>SUMIFS('Budget Detail as of 11.30'!L:L,'Budget Detail as of 11.30'!B:B,'Questica Mapping'!C64)</f>
        <v>2000</v>
      </c>
      <c r="O64" s="100">
        <v>-2000</v>
      </c>
      <c r="P64" s="101">
        <f t="shared" si="1"/>
        <v>2000</v>
      </c>
    </row>
    <row r="65" spans="1:16" hidden="1" x14ac:dyDescent="0.3">
      <c r="A65" s="90">
        <v>583492</v>
      </c>
      <c r="B65" s="92" t="s">
        <v>3</v>
      </c>
      <c r="C65" s="92" t="s">
        <v>1059</v>
      </c>
      <c r="D65" s="92" t="s">
        <v>10</v>
      </c>
      <c r="E65" s="103" t="s">
        <v>125</v>
      </c>
      <c r="F65" s="92" t="s">
        <v>1053</v>
      </c>
      <c r="G65" s="92" t="s">
        <v>882</v>
      </c>
      <c r="H65" s="92" t="s">
        <v>1010</v>
      </c>
      <c r="I65" s="92" t="s">
        <v>1060</v>
      </c>
      <c r="J65" s="92" t="s">
        <v>1061</v>
      </c>
      <c r="K65" s="90" t="b">
        <v>0</v>
      </c>
      <c r="L65" s="92" t="s">
        <v>867</v>
      </c>
      <c r="M65" s="278">
        <f>IFERROR(VLOOKUP(C65,'Budget Detail as of 11.30'!B:K,COLUMNS('Budget Detail as of 11.30'!B:K),FALSE),0)</f>
        <v>0</v>
      </c>
      <c r="N65" s="155">
        <f>SUMIFS('Budget Detail as of 11.30'!L:L,'Budget Detail as of 11.30'!B:B,'Questica Mapping'!C65)</f>
        <v>0</v>
      </c>
      <c r="O65" s="100">
        <v>0</v>
      </c>
      <c r="P65" s="101">
        <f t="shared" si="1"/>
        <v>0</v>
      </c>
    </row>
    <row r="66" spans="1:16" hidden="1" x14ac:dyDescent="0.3">
      <c r="A66" s="90">
        <v>583405</v>
      </c>
      <c r="B66" s="92" t="s">
        <v>3</v>
      </c>
      <c r="C66" s="92" t="s">
        <v>1062</v>
      </c>
      <c r="D66" s="92" t="s">
        <v>10</v>
      </c>
      <c r="E66" s="103" t="s">
        <v>125</v>
      </c>
      <c r="F66" s="92" t="s">
        <v>1053</v>
      </c>
      <c r="G66" s="92" t="s">
        <v>882</v>
      </c>
      <c r="H66" s="92" t="s">
        <v>1010</v>
      </c>
      <c r="I66" s="92" t="s">
        <v>1063</v>
      </c>
      <c r="J66" s="92" t="s">
        <v>1064</v>
      </c>
      <c r="K66" s="90" t="b">
        <v>0</v>
      </c>
      <c r="L66" s="92" t="s">
        <v>867</v>
      </c>
      <c r="M66" s="278">
        <f>IFERROR(VLOOKUP(C66,'Budget Detail as of 11.30'!B:K,COLUMNS('Budget Detail as of 11.30'!B:K),FALSE),0)</f>
        <v>34300</v>
      </c>
      <c r="N66" s="155">
        <f>SUMIFS('Budget Detail as of 11.30'!L:L,'Budget Detail as of 11.30'!B:B,'Questica Mapping'!C66)</f>
        <v>34300</v>
      </c>
      <c r="O66" s="100">
        <v>-34285</v>
      </c>
      <c r="P66" s="101">
        <f t="shared" si="1"/>
        <v>34285</v>
      </c>
    </row>
    <row r="67" spans="1:16" hidden="1" x14ac:dyDescent="0.3">
      <c r="A67" s="90">
        <v>583406</v>
      </c>
      <c r="B67" s="92" t="s">
        <v>3</v>
      </c>
      <c r="C67" s="92" t="s">
        <v>1065</v>
      </c>
      <c r="D67" s="92" t="s">
        <v>10</v>
      </c>
      <c r="E67" s="103" t="s">
        <v>125</v>
      </c>
      <c r="F67" s="92" t="s">
        <v>1053</v>
      </c>
      <c r="G67" s="92" t="s">
        <v>882</v>
      </c>
      <c r="H67" s="92" t="s">
        <v>1010</v>
      </c>
      <c r="I67" s="92" t="s">
        <v>1066</v>
      </c>
      <c r="J67" s="92" t="s">
        <v>1067</v>
      </c>
      <c r="K67" s="90" t="b">
        <v>0</v>
      </c>
      <c r="L67" s="92" t="s">
        <v>867</v>
      </c>
      <c r="M67" s="278">
        <f>IFERROR(VLOOKUP(C67,'Budget Detail as of 11.30'!B:K,COLUMNS('Budget Detail as of 11.30'!B:K),FALSE),0)</f>
        <v>0</v>
      </c>
      <c r="N67" s="155">
        <f>SUMIFS('Budget Detail as of 11.30'!L:L,'Budget Detail as of 11.30'!B:B,'Questica Mapping'!C67)</f>
        <v>0</v>
      </c>
      <c r="O67" s="100">
        <v>0</v>
      </c>
      <c r="P67" s="101">
        <f t="shared" ref="P67:P98" si="2">-O67</f>
        <v>0</v>
      </c>
    </row>
    <row r="68" spans="1:16" hidden="1" x14ac:dyDescent="0.3">
      <c r="A68" s="90">
        <v>583407</v>
      </c>
      <c r="B68" s="92" t="s">
        <v>3</v>
      </c>
      <c r="C68" s="92" t="s">
        <v>1068</v>
      </c>
      <c r="D68" s="92" t="s">
        <v>10</v>
      </c>
      <c r="E68" s="103" t="s">
        <v>125</v>
      </c>
      <c r="F68" s="92" t="s">
        <v>1069</v>
      </c>
      <c r="G68" s="92" t="s">
        <v>882</v>
      </c>
      <c r="H68" s="92" t="s">
        <v>1023</v>
      </c>
      <c r="I68" s="92" t="s">
        <v>865</v>
      </c>
      <c r="J68" s="92" t="s">
        <v>1070</v>
      </c>
      <c r="K68" s="90" t="b">
        <v>0</v>
      </c>
      <c r="L68" s="92" t="s">
        <v>867</v>
      </c>
      <c r="M68" s="278">
        <f>IFERROR(VLOOKUP(C68,'Budget Detail as of 11.30'!B:K,COLUMNS('Budget Detail as of 11.30'!B:K),FALSE),0)</f>
        <v>1200</v>
      </c>
      <c r="N68" s="155">
        <f>SUMIFS('Budget Detail as of 11.30'!L:L,'Budget Detail as of 11.30'!B:B,'Questica Mapping'!C68)</f>
        <v>1200</v>
      </c>
      <c r="O68" s="100">
        <v>-1200</v>
      </c>
      <c r="P68" s="101">
        <f t="shared" si="2"/>
        <v>1200</v>
      </c>
    </row>
    <row r="69" spans="1:16" hidden="1" x14ac:dyDescent="0.3">
      <c r="A69" s="90">
        <v>583408</v>
      </c>
      <c r="B69" s="92" t="s">
        <v>3</v>
      </c>
      <c r="C69" s="92" t="s">
        <v>1071</v>
      </c>
      <c r="D69" s="92" t="s">
        <v>10</v>
      </c>
      <c r="E69" s="103" t="s">
        <v>125</v>
      </c>
      <c r="F69" s="92" t="s">
        <v>1069</v>
      </c>
      <c r="G69" s="92" t="s">
        <v>882</v>
      </c>
      <c r="H69" s="92" t="s">
        <v>1023</v>
      </c>
      <c r="I69" s="92" t="s">
        <v>1072</v>
      </c>
      <c r="J69" s="92" t="s">
        <v>1073</v>
      </c>
      <c r="K69" s="90" t="b">
        <v>0</v>
      </c>
      <c r="L69" s="92" t="s">
        <v>867</v>
      </c>
      <c r="M69" s="278">
        <f>IFERROR(VLOOKUP(C69,'Budget Detail as of 11.30'!B:K,COLUMNS('Budget Detail as of 11.30'!B:K),FALSE),0)</f>
        <v>2500</v>
      </c>
      <c r="N69" s="155">
        <f>SUMIFS('Budget Detail as of 11.30'!L:L,'Budget Detail as of 11.30'!B:B,'Questica Mapping'!C69)</f>
        <v>2500</v>
      </c>
      <c r="O69" s="100">
        <v>-2500</v>
      </c>
      <c r="P69" s="101">
        <f t="shared" si="2"/>
        <v>2500</v>
      </c>
    </row>
    <row r="70" spans="1:16" hidden="1" x14ac:dyDescent="0.3">
      <c r="A70" s="90">
        <v>583409</v>
      </c>
      <c r="B70" s="92" t="s">
        <v>3</v>
      </c>
      <c r="C70" s="92" t="s">
        <v>1074</v>
      </c>
      <c r="D70" s="92" t="s">
        <v>10</v>
      </c>
      <c r="E70" s="103" t="s">
        <v>125</v>
      </c>
      <c r="F70" s="92" t="s">
        <v>1069</v>
      </c>
      <c r="G70" s="92" t="s">
        <v>882</v>
      </c>
      <c r="H70" s="92" t="s">
        <v>1023</v>
      </c>
      <c r="I70" s="92" t="s">
        <v>1075</v>
      </c>
      <c r="J70" s="92" t="s">
        <v>1076</v>
      </c>
      <c r="K70" s="90" t="b">
        <v>0</v>
      </c>
      <c r="L70" s="92" t="s">
        <v>867</v>
      </c>
      <c r="M70" s="278">
        <f>IFERROR(VLOOKUP(C70,'Budget Detail as of 11.30'!B:K,COLUMNS('Budget Detail as of 11.30'!B:K),FALSE),0)</f>
        <v>0</v>
      </c>
      <c r="N70" s="155">
        <f>SUMIFS('Budget Detail as of 11.30'!L:L,'Budget Detail as of 11.30'!B:B,'Questica Mapping'!C70)</f>
        <v>0</v>
      </c>
      <c r="O70" s="100">
        <v>0</v>
      </c>
      <c r="P70" s="101">
        <f t="shared" si="2"/>
        <v>0</v>
      </c>
    </row>
    <row r="71" spans="1:16" hidden="1" x14ac:dyDescent="0.3">
      <c r="A71" s="90">
        <v>583410</v>
      </c>
      <c r="B71" s="92" t="s">
        <v>3</v>
      </c>
      <c r="C71" s="92" t="s">
        <v>1077</v>
      </c>
      <c r="D71" s="92" t="s">
        <v>10</v>
      </c>
      <c r="E71" s="103" t="s">
        <v>125</v>
      </c>
      <c r="F71" s="92" t="s">
        <v>1069</v>
      </c>
      <c r="G71" s="92" t="s">
        <v>882</v>
      </c>
      <c r="H71" s="92" t="s">
        <v>1023</v>
      </c>
      <c r="I71" s="92" t="s">
        <v>925</v>
      </c>
      <c r="J71" s="92" t="s">
        <v>1078</v>
      </c>
      <c r="K71" s="90" t="b">
        <v>0</v>
      </c>
      <c r="L71" s="92" t="s">
        <v>867</v>
      </c>
      <c r="M71" s="278">
        <f>IFERROR(VLOOKUP(C71,'Budget Detail as of 11.30'!B:K,COLUMNS('Budget Detail as of 11.30'!B:K),FALSE),0)</f>
        <v>1500</v>
      </c>
      <c r="N71" s="155">
        <f>SUMIFS('Budget Detail as of 11.30'!L:L,'Budget Detail as of 11.30'!B:B,'Questica Mapping'!C71)</f>
        <v>1500</v>
      </c>
      <c r="O71" s="100">
        <v>-1500</v>
      </c>
      <c r="P71" s="101">
        <f t="shared" si="2"/>
        <v>1500</v>
      </c>
    </row>
    <row r="72" spans="1:16" hidden="1" x14ac:dyDescent="0.3">
      <c r="A72" s="90">
        <v>583411</v>
      </c>
      <c r="B72" s="92" t="s">
        <v>3</v>
      </c>
      <c r="C72" s="92" t="s">
        <v>1079</v>
      </c>
      <c r="D72" s="92" t="s">
        <v>10</v>
      </c>
      <c r="E72" s="103" t="s">
        <v>125</v>
      </c>
      <c r="F72" s="92" t="s">
        <v>1069</v>
      </c>
      <c r="G72" s="92" t="s">
        <v>882</v>
      </c>
      <c r="H72" s="92" t="s">
        <v>1023</v>
      </c>
      <c r="I72" s="92" t="s">
        <v>931</v>
      </c>
      <c r="J72" s="92" t="s">
        <v>1080</v>
      </c>
      <c r="K72" s="90" t="b">
        <v>0</v>
      </c>
      <c r="L72" s="92" t="s">
        <v>867</v>
      </c>
      <c r="M72" s="278">
        <f>IFERROR(VLOOKUP(C72,'Budget Detail as of 11.30'!B:K,COLUMNS('Budget Detail as of 11.30'!B:K),FALSE),0)</f>
        <v>2000</v>
      </c>
      <c r="N72" s="155">
        <f>SUMIFS('Budget Detail as of 11.30'!L:L,'Budget Detail as of 11.30'!B:B,'Questica Mapping'!C72)</f>
        <v>2000</v>
      </c>
      <c r="O72" s="100">
        <v>-2000</v>
      </c>
      <c r="P72" s="101">
        <f t="shared" si="2"/>
        <v>2000</v>
      </c>
    </row>
    <row r="73" spans="1:16" hidden="1" x14ac:dyDescent="0.3">
      <c r="A73" s="90">
        <v>583412</v>
      </c>
      <c r="B73" s="92" t="s">
        <v>3</v>
      </c>
      <c r="C73" s="92" t="s">
        <v>1081</v>
      </c>
      <c r="D73" s="92" t="s">
        <v>10</v>
      </c>
      <c r="E73" s="103" t="s">
        <v>125</v>
      </c>
      <c r="F73" s="92" t="s">
        <v>1069</v>
      </c>
      <c r="G73" s="92" t="s">
        <v>882</v>
      </c>
      <c r="H73" s="92" t="s">
        <v>1023</v>
      </c>
      <c r="I73" s="92" t="s">
        <v>944</v>
      </c>
      <c r="J73" s="92" t="s">
        <v>1082</v>
      </c>
      <c r="K73" s="90" t="b">
        <v>0</v>
      </c>
      <c r="L73" s="92" t="s">
        <v>867</v>
      </c>
      <c r="M73" s="278">
        <f>IFERROR(VLOOKUP(C73,'Budget Detail as of 11.30'!B:K,COLUMNS('Budget Detail as of 11.30'!B:K),FALSE),0)</f>
        <v>3000</v>
      </c>
      <c r="N73" s="155">
        <f>SUMIFS('Budget Detail as of 11.30'!L:L,'Budget Detail as of 11.30'!B:B,'Questica Mapping'!C73)</f>
        <v>3000</v>
      </c>
      <c r="O73" s="100">
        <v>-4500</v>
      </c>
      <c r="P73" s="101">
        <f t="shared" si="2"/>
        <v>4500</v>
      </c>
    </row>
    <row r="74" spans="1:16" hidden="1" x14ac:dyDescent="0.3">
      <c r="A74" s="90">
        <v>583413</v>
      </c>
      <c r="B74" s="92" t="s">
        <v>3</v>
      </c>
      <c r="C74" s="92" t="s">
        <v>1083</v>
      </c>
      <c r="D74" s="92" t="s">
        <v>10</v>
      </c>
      <c r="E74" s="103" t="s">
        <v>125</v>
      </c>
      <c r="F74" s="92" t="s">
        <v>1069</v>
      </c>
      <c r="G74" s="92" t="s">
        <v>882</v>
      </c>
      <c r="H74" s="92" t="s">
        <v>1023</v>
      </c>
      <c r="I74" s="92" t="s">
        <v>1060</v>
      </c>
      <c r="J74" s="92" t="s">
        <v>1084</v>
      </c>
      <c r="K74" s="90" t="b">
        <v>0</v>
      </c>
      <c r="L74" s="92" t="s">
        <v>867</v>
      </c>
      <c r="M74" s="278">
        <f>IFERROR(VLOOKUP(C74,'Budget Detail as of 11.30'!B:K,COLUMNS('Budget Detail as of 11.30'!B:K),FALSE),0)</f>
        <v>0</v>
      </c>
      <c r="N74" s="155">
        <f>SUMIFS('Budget Detail as of 11.30'!L:L,'Budget Detail as of 11.30'!B:B,'Questica Mapping'!C74)</f>
        <v>0</v>
      </c>
      <c r="O74" s="100">
        <v>0</v>
      </c>
      <c r="P74" s="101">
        <f t="shared" si="2"/>
        <v>0</v>
      </c>
    </row>
    <row r="75" spans="1:16" hidden="1" x14ac:dyDescent="0.3">
      <c r="A75" s="90">
        <v>583414</v>
      </c>
      <c r="B75" s="92" t="s">
        <v>3</v>
      </c>
      <c r="C75" s="92" t="s">
        <v>1085</v>
      </c>
      <c r="D75" s="92" t="s">
        <v>10</v>
      </c>
      <c r="E75" s="103" t="s">
        <v>125</v>
      </c>
      <c r="F75" s="92" t="s">
        <v>1069</v>
      </c>
      <c r="G75" s="92" t="s">
        <v>882</v>
      </c>
      <c r="H75" s="92" t="s">
        <v>1023</v>
      </c>
      <c r="I75" s="92" t="s">
        <v>1063</v>
      </c>
      <c r="J75" s="92" t="s">
        <v>1086</v>
      </c>
      <c r="K75" s="90" t="b">
        <v>0</v>
      </c>
      <c r="L75" s="92" t="s">
        <v>867</v>
      </c>
      <c r="M75" s="278">
        <f>IFERROR(VLOOKUP(C75,'Budget Detail as of 11.30'!B:K,COLUMNS('Budget Detail as of 11.30'!B:K),FALSE),0)</f>
        <v>12000</v>
      </c>
      <c r="N75" s="155">
        <f>SUMIFS('Budget Detail as of 11.30'!L:L,'Budget Detail as of 11.30'!B:B,'Questica Mapping'!C75)</f>
        <v>12000</v>
      </c>
      <c r="O75" s="100">
        <v>-12000</v>
      </c>
      <c r="P75" s="101">
        <f t="shared" si="2"/>
        <v>12000</v>
      </c>
    </row>
    <row r="76" spans="1:16" hidden="1" x14ac:dyDescent="0.3">
      <c r="A76" s="90">
        <v>583415</v>
      </c>
      <c r="B76" s="92" t="s">
        <v>3</v>
      </c>
      <c r="C76" s="92" t="s">
        <v>1087</v>
      </c>
      <c r="D76" s="92" t="s">
        <v>10</v>
      </c>
      <c r="E76" s="103" t="s">
        <v>125</v>
      </c>
      <c r="F76" s="92" t="s">
        <v>1069</v>
      </c>
      <c r="G76" s="92" t="s">
        <v>882</v>
      </c>
      <c r="H76" s="92" t="s">
        <v>1023</v>
      </c>
      <c r="I76" s="92" t="s">
        <v>1088</v>
      </c>
      <c r="J76" s="92" t="s">
        <v>1089</v>
      </c>
      <c r="K76" s="90" t="b">
        <v>0</v>
      </c>
      <c r="L76" s="92" t="s">
        <v>867</v>
      </c>
      <c r="M76" s="278">
        <f>IFERROR(VLOOKUP(C76,'Budget Detail as of 11.30'!B:K,COLUMNS('Budget Detail as of 11.30'!B:K),FALSE),0)</f>
        <v>1000</v>
      </c>
      <c r="N76" s="155">
        <f>SUMIFS('Budget Detail as of 11.30'!L:L,'Budget Detail as of 11.30'!B:B,'Questica Mapping'!C76)</f>
        <v>1000</v>
      </c>
      <c r="O76" s="100">
        <v>-500</v>
      </c>
      <c r="P76" s="101">
        <f t="shared" si="2"/>
        <v>500</v>
      </c>
    </row>
    <row r="77" spans="1:16" hidden="1" x14ac:dyDescent="0.3">
      <c r="A77" s="90">
        <v>583416</v>
      </c>
      <c r="B77" s="92" t="s">
        <v>3</v>
      </c>
      <c r="C77" s="92" t="s">
        <v>1090</v>
      </c>
      <c r="D77" s="92" t="s">
        <v>10</v>
      </c>
      <c r="E77" s="103" t="s">
        <v>125</v>
      </c>
      <c r="F77" s="92" t="s">
        <v>1069</v>
      </c>
      <c r="G77" s="92" t="s">
        <v>882</v>
      </c>
      <c r="H77" s="92" t="s">
        <v>1023</v>
      </c>
      <c r="I77" s="92" t="s">
        <v>1066</v>
      </c>
      <c r="J77" s="92" t="s">
        <v>1091</v>
      </c>
      <c r="K77" s="90" t="b">
        <v>0</v>
      </c>
      <c r="L77" s="92" t="s">
        <v>867</v>
      </c>
      <c r="M77" s="278">
        <f>IFERROR(VLOOKUP(C77,'Budget Detail as of 11.30'!B:K,COLUMNS('Budget Detail as of 11.30'!B:K),FALSE),0)</f>
        <v>600</v>
      </c>
      <c r="N77" s="155">
        <f>SUMIFS('Budget Detail as of 11.30'!L:L,'Budget Detail as of 11.30'!B:B,'Questica Mapping'!C77)</f>
        <v>600</v>
      </c>
      <c r="O77" s="100">
        <v>-600</v>
      </c>
      <c r="P77" s="101">
        <f t="shared" si="2"/>
        <v>600</v>
      </c>
    </row>
    <row r="78" spans="1:16" hidden="1" x14ac:dyDescent="0.3">
      <c r="A78" s="90">
        <v>583417</v>
      </c>
      <c r="B78" s="92" t="s">
        <v>3</v>
      </c>
      <c r="C78" s="92" t="s">
        <v>1092</v>
      </c>
      <c r="D78" s="92" t="s">
        <v>10</v>
      </c>
      <c r="E78" s="103" t="s">
        <v>127</v>
      </c>
      <c r="F78" s="92" t="s">
        <v>1093</v>
      </c>
      <c r="G78" s="92" t="s">
        <v>882</v>
      </c>
      <c r="H78" s="92" t="s">
        <v>1094</v>
      </c>
      <c r="I78" s="92" t="s">
        <v>865</v>
      </c>
      <c r="J78" s="92" t="s">
        <v>1095</v>
      </c>
      <c r="K78" s="90" t="b">
        <v>0</v>
      </c>
      <c r="L78" s="92" t="s">
        <v>867</v>
      </c>
      <c r="M78" s="278">
        <f>IFERROR(VLOOKUP(C78,'Budget Detail as of 11.30'!B:K,COLUMNS('Budget Detail as of 11.30'!B:K),FALSE),0)</f>
        <v>20000</v>
      </c>
      <c r="N78" s="155">
        <f>SUMIFS('Budget Detail as of 11.30'!L:L,'Budget Detail as of 11.30'!B:B,'Questica Mapping'!C78)</f>
        <v>20000</v>
      </c>
      <c r="O78" s="100">
        <v>-15000</v>
      </c>
      <c r="P78" s="101">
        <f t="shared" si="2"/>
        <v>15000</v>
      </c>
    </row>
    <row r="79" spans="1:16" hidden="1" x14ac:dyDescent="0.3">
      <c r="A79" s="90">
        <v>583418</v>
      </c>
      <c r="B79" s="92" t="s">
        <v>3</v>
      </c>
      <c r="C79" s="92" t="s">
        <v>1096</v>
      </c>
      <c r="D79" s="92" t="s">
        <v>10</v>
      </c>
      <c r="E79" s="103" t="s">
        <v>129</v>
      </c>
      <c r="F79" s="92" t="s">
        <v>1097</v>
      </c>
      <c r="G79" s="92" t="s">
        <v>882</v>
      </c>
      <c r="H79" s="92" t="s">
        <v>1098</v>
      </c>
      <c r="I79" s="92" t="s">
        <v>865</v>
      </c>
      <c r="J79" s="92" t="s">
        <v>1099</v>
      </c>
      <c r="K79" s="90" t="b">
        <v>0</v>
      </c>
      <c r="L79" s="92" t="s">
        <v>867</v>
      </c>
      <c r="M79" s="278">
        <f>IFERROR(VLOOKUP(C79,'Budget Detail as of 11.30'!B:K,COLUMNS('Budget Detail as of 11.30'!B:K),FALSE),0)</f>
        <v>20000</v>
      </c>
      <c r="N79" s="155">
        <f>SUMIFS('Budget Detail as of 11.30'!L:L,'Budget Detail as of 11.30'!B:B,'Questica Mapping'!C79)</f>
        <v>20000</v>
      </c>
      <c r="O79" s="100">
        <v>0</v>
      </c>
      <c r="P79" s="101">
        <f t="shared" si="2"/>
        <v>0</v>
      </c>
    </row>
    <row r="80" spans="1:16" hidden="1" x14ac:dyDescent="0.3">
      <c r="A80" s="90">
        <v>583419</v>
      </c>
      <c r="B80" s="92" t="s">
        <v>3</v>
      </c>
      <c r="C80" s="92" t="s">
        <v>1100</v>
      </c>
      <c r="D80" s="92" t="s">
        <v>10</v>
      </c>
      <c r="E80" s="103" t="s">
        <v>129</v>
      </c>
      <c r="F80" s="92" t="s">
        <v>1097</v>
      </c>
      <c r="G80" s="92" t="s">
        <v>882</v>
      </c>
      <c r="H80" s="92" t="s">
        <v>1101</v>
      </c>
      <c r="I80" s="92" t="s">
        <v>865</v>
      </c>
      <c r="J80" s="92" t="s">
        <v>1102</v>
      </c>
      <c r="K80" s="90" t="b">
        <v>0</v>
      </c>
      <c r="L80" s="92" t="s">
        <v>867</v>
      </c>
      <c r="M80" s="278">
        <f>IFERROR(VLOOKUP(C80,'Budget Detail as of 11.30'!B:K,COLUMNS('Budget Detail as of 11.30'!B:K),FALSE),0)</f>
        <v>8000</v>
      </c>
      <c r="N80" s="155">
        <f>SUMIFS('Budget Detail as of 11.30'!L:L,'Budget Detail as of 11.30'!B:B,'Questica Mapping'!C80)</f>
        <v>8000</v>
      </c>
      <c r="O80" s="100">
        <v>-8000</v>
      </c>
      <c r="P80" s="101">
        <f t="shared" si="2"/>
        <v>8000</v>
      </c>
    </row>
    <row r="81" spans="1:16" hidden="1" x14ac:dyDescent="0.3">
      <c r="A81" s="90">
        <v>851412</v>
      </c>
      <c r="B81" s="92" t="s">
        <v>3</v>
      </c>
      <c r="C81" s="92" t="s">
        <v>1103</v>
      </c>
      <c r="D81" s="92" t="s">
        <v>10</v>
      </c>
      <c r="E81" s="103" t="s">
        <v>131</v>
      </c>
      <c r="F81" s="92" t="s">
        <v>1104</v>
      </c>
      <c r="G81" s="92" t="s">
        <v>882</v>
      </c>
      <c r="H81" s="92" t="s">
        <v>1105</v>
      </c>
      <c r="I81" s="92" t="s">
        <v>865</v>
      </c>
      <c r="J81" s="92" t="s">
        <v>1106</v>
      </c>
      <c r="K81" s="90" t="b">
        <v>0</v>
      </c>
      <c r="L81" s="92" t="s">
        <v>867</v>
      </c>
      <c r="M81" s="278">
        <f>IFERROR(VLOOKUP(C81,'Budget Detail as of 11.30'!B:K,COLUMNS('Budget Detail as of 11.30'!B:K),FALSE),0)</f>
        <v>8000</v>
      </c>
      <c r="N81" s="155">
        <f>SUMIFS('Budget Detail as of 11.30'!L:L,'Budget Detail as of 11.30'!B:B,'Questica Mapping'!C81)</f>
        <v>8000</v>
      </c>
      <c r="O81" s="100">
        <v>-8000</v>
      </c>
      <c r="P81" s="101">
        <f t="shared" si="2"/>
        <v>8000</v>
      </c>
    </row>
    <row r="82" spans="1:16" hidden="1" x14ac:dyDescent="0.3">
      <c r="A82" s="90">
        <v>583420</v>
      </c>
      <c r="B82" s="92" t="s">
        <v>3</v>
      </c>
      <c r="C82" s="92" t="s">
        <v>1107</v>
      </c>
      <c r="D82" s="92" t="s">
        <v>10</v>
      </c>
      <c r="E82" s="103" t="s">
        <v>131</v>
      </c>
      <c r="F82" s="90" t="s">
        <v>1104</v>
      </c>
      <c r="G82" s="90" t="s">
        <v>882</v>
      </c>
      <c r="H82" s="90" t="s">
        <v>1108</v>
      </c>
      <c r="I82" s="178">
        <v>2</v>
      </c>
      <c r="J82" s="90" t="s">
        <v>1109</v>
      </c>
      <c r="L82" s="92"/>
      <c r="M82" s="278">
        <f>IFERROR(VLOOKUP(C82,'Budget Detail as of 11.30'!B:K,COLUMNS('Budget Detail as of 11.30'!B:K),FALSE),0)</f>
        <v>10000</v>
      </c>
      <c r="N82" s="155">
        <f>SUMIFS('Budget Detail as of 11.30'!L:L,'Budget Detail as of 11.30'!B:B,'Questica Mapping'!C82)</f>
        <v>10000</v>
      </c>
      <c r="O82" s="100">
        <v>-25434</v>
      </c>
      <c r="P82" s="101">
        <f t="shared" si="2"/>
        <v>25434</v>
      </c>
    </row>
    <row r="83" spans="1:16" hidden="1" x14ac:dyDescent="0.3">
      <c r="A83" s="90">
        <v>583421</v>
      </c>
      <c r="B83" s="92" t="s">
        <v>3</v>
      </c>
      <c r="C83" s="92" t="s">
        <v>1110</v>
      </c>
      <c r="D83" s="92" t="s">
        <v>10</v>
      </c>
      <c r="E83" s="103" t="s">
        <v>133</v>
      </c>
      <c r="F83" s="92" t="s">
        <v>1111</v>
      </c>
      <c r="G83" s="92" t="s">
        <v>882</v>
      </c>
      <c r="H83" s="92" t="s">
        <v>965</v>
      </c>
      <c r="I83" s="92" t="s">
        <v>865</v>
      </c>
      <c r="J83" s="92" t="s">
        <v>1112</v>
      </c>
      <c r="K83" s="90" t="b">
        <v>0</v>
      </c>
      <c r="L83" s="92" t="s">
        <v>867</v>
      </c>
      <c r="M83" s="278">
        <f>IFERROR(VLOOKUP(C83,'Budget Detail as of 11.30'!B:K,COLUMNS('Budget Detail as of 11.30'!B:K),FALSE),0)</f>
        <v>100</v>
      </c>
      <c r="N83" s="155">
        <f>SUMIFS('Budget Detail as of 11.30'!L:L,'Budget Detail as of 11.30'!B:B,'Questica Mapping'!C83)</f>
        <v>100</v>
      </c>
      <c r="O83" s="100">
        <v>0</v>
      </c>
      <c r="P83" s="101">
        <f t="shared" si="2"/>
        <v>0</v>
      </c>
    </row>
    <row r="84" spans="1:16" hidden="1" x14ac:dyDescent="0.3">
      <c r="A84" s="90">
        <v>583422</v>
      </c>
      <c r="B84" s="92" t="s">
        <v>3</v>
      </c>
      <c r="C84" s="92" t="s">
        <v>1113</v>
      </c>
      <c r="D84" s="92" t="s">
        <v>10</v>
      </c>
      <c r="E84" s="103" t="s">
        <v>135</v>
      </c>
      <c r="F84" s="92" t="s">
        <v>1114</v>
      </c>
      <c r="G84" s="92" t="s">
        <v>882</v>
      </c>
      <c r="H84" s="92" t="s">
        <v>918</v>
      </c>
      <c r="I84" s="92" t="s">
        <v>865</v>
      </c>
      <c r="J84" s="92" t="s">
        <v>1115</v>
      </c>
      <c r="K84" s="90" t="b">
        <v>0</v>
      </c>
      <c r="L84" s="92" t="s">
        <v>867</v>
      </c>
      <c r="M84" s="278">
        <f>IFERROR(VLOOKUP(C84,'Budget Detail as of 11.30'!B:K,COLUMNS('Budget Detail as of 11.30'!B:K),FALSE),0)</f>
        <v>950000</v>
      </c>
      <c r="N84" s="155">
        <f>SUMIFS('Budget Detail as of 11.30'!L:L,'Budget Detail as of 11.30'!B:B,'Questica Mapping'!C84)</f>
        <v>950000</v>
      </c>
      <c r="O84" s="100">
        <v>-1070000</v>
      </c>
      <c r="P84" s="101">
        <f t="shared" si="2"/>
        <v>1070000</v>
      </c>
    </row>
    <row r="85" spans="1:16" hidden="1" x14ac:dyDescent="0.3">
      <c r="A85" s="90">
        <v>583423</v>
      </c>
      <c r="B85" s="92" t="s">
        <v>3</v>
      </c>
      <c r="C85" s="92" t="s">
        <v>1116</v>
      </c>
      <c r="D85" s="92" t="s">
        <v>10</v>
      </c>
      <c r="E85" s="103" t="s">
        <v>135</v>
      </c>
      <c r="F85" s="92" t="s">
        <v>1114</v>
      </c>
      <c r="G85" s="92" t="s">
        <v>882</v>
      </c>
      <c r="H85" s="92" t="s">
        <v>918</v>
      </c>
      <c r="I85" s="92" t="s">
        <v>925</v>
      </c>
      <c r="J85" s="92" t="s">
        <v>1117</v>
      </c>
      <c r="K85" s="90" t="b">
        <v>0</v>
      </c>
      <c r="L85" s="92" t="s">
        <v>867</v>
      </c>
      <c r="M85" s="278">
        <f>IFERROR(VLOOKUP(C85,'Budget Detail as of 11.30'!B:K,COLUMNS('Budget Detail as of 11.30'!B:K),FALSE),0)</f>
        <v>0</v>
      </c>
      <c r="N85" s="155">
        <f>SUMIFS('Budget Detail as of 11.30'!L:L,'Budget Detail as of 11.30'!B:B,'Questica Mapping'!C85)</f>
        <v>0</v>
      </c>
      <c r="O85" s="100">
        <v>0</v>
      </c>
      <c r="P85" s="101">
        <f t="shared" si="2"/>
        <v>0</v>
      </c>
    </row>
    <row r="86" spans="1:16" hidden="1" x14ac:dyDescent="0.3">
      <c r="A86" s="90">
        <v>583424</v>
      </c>
      <c r="B86" s="92" t="s">
        <v>3</v>
      </c>
      <c r="C86" s="92" t="s">
        <v>1118</v>
      </c>
      <c r="D86" s="92" t="s">
        <v>10</v>
      </c>
      <c r="E86" s="103" t="s">
        <v>135</v>
      </c>
      <c r="F86" s="92" t="s">
        <v>1114</v>
      </c>
      <c r="G86" s="92" t="s">
        <v>882</v>
      </c>
      <c r="H86" s="92" t="s">
        <v>918</v>
      </c>
      <c r="I86" s="92" t="s">
        <v>928</v>
      </c>
      <c r="J86" s="92" t="s">
        <v>1119</v>
      </c>
      <c r="K86" s="90" t="b">
        <v>0</v>
      </c>
      <c r="L86" s="92" t="s">
        <v>867</v>
      </c>
      <c r="M86" s="278">
        <f>IFERROR(VLOOKUP(C86,'Budget Detail as of 11.30'!B:K,COLUMNS('Budget Detail as of 11.30'!B:K),FALSE),0)</f>
        <v>0</v>
      </c>
      <c r="N86" s="155">
        <f>SUMIFS('Budget Detail as of 11.30'!L:L,'Budget Detail as of 11.30'!B:B,'Questica Mapping'!C86)</f>
        <v>0</v>
      </c>
      <c r="O86" s="100">
        <v>0</v>
      </c>
      <c r="P86" s="101">
        <f t="shared" si="2"/>
        <v>0</v>
      </c>
    </row>
    <row r="87" spans="1:16" hidden="1" x14ac:dyDescent="0.3">
      <c r="A87" s="90">
        <v>583425</v>
      </c>
      <c r="B87" s="92" t="s">
        <v>3</v>
      </c>
      <c r="C87" s="92" t="s">
        <v>1120</v>
      </c>
      <c r="D87" s="92" t="s">
        <v>10</v>
      </c>
      <c r="E87" s="103" t="s">
        <v>135</v>
      </c>
      <c r="F87" s="92" t="s">
        <v>1114</v>
      </c>
      <c r="G87" s="92" t="s">
        <v>882</v>
      </c>
      <c r="H87" s="92" t="s">
        <v>918</v>
      </c>
      <c r="I87" s="92" t="s">
        <v>931</v>
      </c>
      <c r="J87" s="92" t="s">
        <v>1121</v>
      </c>
      <c r="K87" s="90" t="b">
        <v>0</v>
      </c>
      <c r="L87" s="92" t="s">
        <v>867</v>
      </c>
      <c r="M87" s="278">
        <f>IFERROR(VLOOKUP(C87,'Budget Detail as of 11.30'!B:K,COLUMNS('Budget Detail as of 11.30'!B:K),FALSE),0)</f>
        <v>0</v>
      </c>
      <c r="N87" s="155">
        <f>SUMIFS('Budget Detail as of 11.30'!L:L,'Budget Detail as of 11.30'!B:B,'Questica Mapping'!C87)</f>
        <v>0</v>
      </c>
      <c r="O87" s="100">
        <v>0</v>
      </c>
      <c r="P87" s="101">
        <f t="shared" si="2"/>
        <v>0</v>
      </c>
    </row>
    <row r="88" spans="1:16" hidden="1" x14ac:dyDescent="0.3">
      <c r="A88" s="90">
        <v>583426</v>
      </c>
      <c r="B88" s="92" t="s">
        <v>3</v>
      </c>
      <c r="C88" s="92" t="s">
        <v>1122</v>
      </c>
      <c r="D88" s="92" t="s">
        <v>10</v>
      </c>
      <c r="E88" s="103" t="s">
        <v>135</v>
      </c>
      <c r="F88" s="92" t="s">
        <v>1114</v>
      </c>
      <c r="G88" s="92" t="s">
        <v>882</v>
      </c>
      <c r="H88" s="92" t="s">
        <v>918</v>
      </c>
      <c r="I88" s="92" t="s">
        <v>944</v>
      </c>
      <c r="J88" s="92" t="s">
        <v>1123</v>
      </c>
      <c r="K88" s="90" t="b">
        <v>0</v>
      </c>
      <c r="L88" s="92" t="s">
        <v>867</v>
      </c>
      <c r="M88" s="278">
        <f>IFERROR(VLOOKUP(C88,'Budget Detail as of 11.30'!B:K,COLUMNS('Budget Detail as of 11.30'!B:K),FALSE),0)</f>
        <v>0</v>
      </c>
      <c r="N88" s="155">
        <f>SUMIFS('Budget Detail as of 11.30'!L:L,'Budget Detail as of 11.30'!B:B,'Questica Mapping'!C88)</f>
        <v>0</v>
      </c>
      <c r="O88" s="100">
        <v>0</v>
      </c>
      <c r="P88" s="101">
        <f t="shared" si="2"/>
        <v>0</v>
      </c>
    </row>
    <row r="89" spans="1:16" hidden="1" x14ac:dyDescent="0.3">
      <c r="A89" s="90">
        <v>583427</v>
      </c>
      <c r="B89" s="92" t="s">
        <v>3</v>
      </c>
      <c r="C89" s="92" t="s">
        <v>1124</v>
      </c>
      <c r="D89" s="92" t="s">
        <v>10</v>
      </c>
      <c r="E89" s="103" t="s">
        <v>135</v>
      </c>
      <c r="F89" s="92" t="s">
        <v>1114</v>
      </c>
      <c r="G89" s="92" t="s">
        <v>882</v>
      </c>
      <c r="H89" s="92" t="s">
        <v>918</v>
      </c>
      <c r="I89" s="92" t="s">
        <v>1060</v>
      </c>
      <c r="J89" s="92" t="s">
        <v>1125</v>
      </c>
      <c r="K89" s="90" t="b">
        <v>0</v>
      </c>
      <c r="L89" s="92" t="s">
        <v>867</v>
      </c>
      <c r="M89" s="278">
        <f>IFERROR(VLOOKUP(C89,'Budget Detail as of 11.30'!B:K,COLUMNS('Budget Detail as of 11.30'!B:K),FALSE),0)</f>
        <v>95000</v>
      </c>
      <c r="N89" s="155">
        <f>SUMIFS('Budget Detail as of 11.30'!L:L,'Budget Detail as of 11.30'!B:B,'Questica Mapping'!C89)</f>
        <v>95000</v>
      </c>
      <c r="O89" s="100">
        <v>0</v>
      </c>
      <c r="P89" s="101">
        <f t="shared" si="2"/>
        <v>0</v>
      </c>
    </row>
    <row r="90" spans="1:16" hidden="1" x14ac:dyDescent="0.3">
      <c r="A90" s="90">
        <v>583428</v>
      </c>
      <c r="B90" s="92" t="s">
        <v>3</v>
      </c>
      <c r="C90" s="92" t="s">
        <v>1126</v>
      </c>
      <c r="D90" s="92" t="s">
        <v>10</v>
      </c>
      <c r="E90" s="103" t="s">
        <v>135</v>
      </c>
      <c r="F90" s="92" t="s">
        <v>1114</v>
      </c>
      <c r="G90" s="92" t="s">
        <v>882</v>
      </c>
      <c r="H90" s="92" t="s">
        <v>918</v>
      </c>
      <c r="I90" s="92" t="s">
        <v>1063</v>
      </c>
      <c r="J90" s="92" t="s">
        <v>1127</v>
      </c>
      <c r="K90" s="90" t="b">
        <v>0</v>
      </c>
      <c r="L90" s="92" t="s">
        <v>867</v>
      </c>
      <c r="M90" s="278">
        <f>IFERROR(VLOOKUP(C90,'Budget Detail as of 11.30'!B:K,COLUMNS('Budget Detail as of 11.30'!B:K),FALSE),0)</f>
        <v>0</v>
      </c>
      <c r="N90" s="155">
        <f>SUMIFS('Budget Detail as of 11.30'!L:L,'Budget Detail as of 11.30'!B:B,'Questica Mapping'!C90)</f>
        <v>0</v>
      </c>
      <c r="O90" s="100">
        <v>0</v>
      </c>
      <c r="P90" s="101">
        <f t="shared" si="2"/>
        <v>0</v>
      </c>
    </row>
    <row r="91" spans="1:16" hidden="1" x14ac:dyDescent="0.3">
      <c r="A91" s="90">
        <v>583429</v>
      </c>
      <c r="B91" s="92" t="s">
        <v>3</v>
      </c>
      <c r="C91" s="92" t="s">
        <v>1128</v>
      </c>
      <c r="D91" s="92" t="s">
        <v>10</v>
      </c>
      <c r="E91" s="103" t="s">
        <v>137</v>
      </c>
      <c r="F91" s="92" t="s">
        <v>1129</v>
      </c>
      <c r="G91" s="92" t="s">
        <v>882</v>
      </c>
      <c r="H91" s="92" t="s">
        <v>911</v>
      </c>
      <c r="I91" s="92" t="s">
        <v>865</v>
      </c>
      <c r="J91" s="92" t="s">
        <v>1130</v>
      </c>
      <c r="K91" s="90" t="b">
        <v>0</v>
      </c>
      <c r="L91" s="92" t="s">
        <v>867</v>
      </c>
      <c r="M91" s="278">
        <f>IFERROR(VLOOKUP(C91,'Budget Detail as of 11.30'!B:K,COLUMNS('Budget Detail as of 11.30'!B:K),FALSE),0)</f>
        <v>482000</v>
      </c>
      <c r="N91" s="155">
        <f>SUMIFS('Budget Detail as of 11.30'!L:L,'Budget Detail as of 11.30'!B:B,'Questica Mapping'!C91)</f>
        <v>482000</v>
      </c>
      <c r="O91" s="100">
        <v>-482000</v>
      </c>
      <c r="P91" s="101">
        <f t="shared" si="2"/>
        <v>482000</v>
      </c>
    </row>
    <row r="92" spans="1:16" hidden="1" x14ac:dyDescent="0.3">
      <c r="A92" s="90">
        <v>583430</v>
      </c>
      <c r="B92" s="92" t="s">
        <v>3</v>
      </c>
      <c r="C92" s="92" t="s">
        <v>1131</v>
      </c>
      <c r="D92" s="92" t="s">
        <v>10</v>
      </c>
      <c r="E92" s="103" t="s">
        <v>139</v>
      </c>
      <c r="F92" s="92" t="s">
        <v>1132</v>
      </c>
      <c r="G92" s="92" t="s">
        <v>882</v>
      </c>
      <c r="H92" s="92" t="s">
        <v>864</v>
      </c>
      <c r="I92" s="92" t="s">
        <v>865</v>
      </c>
      <c r="J92" s="92" t="s">
        <v>1133</v>
      </c>
      <c r="K92" s="90" t="b">
        <v>0</v>
      </c>
      <c r="L92" s="92" t="s">
        <v>867</v>
      </c>
      <c r="M92" s="278">
        <f>IFERROR(VLOOKUP(C92,'Budget Detail as of 11.30'!B:K,COLUMNS('Budget Detail as of 11.30'!B:K),FALSE),0)</f>
        <v>200000</v>
      </c>
      <c r="N92" s="155">
        <f>SUMIFS('Budget Detail as of 11.30'!L:L,'Budget Detail as of 11.30'!B:B,'Questica Mapping'!C92)</f>
        <v>200000</v>
      </c>
      <c r="O92" s="100">
        <v>-250000</v>
      </c>
      <c r="P92" s="101">
        <f t="shared" si="2"/>
        <v>250000</v>
      </c>
    </row>
    <row r="93" spans="1:16" hidden="1" x14ac:dyDescent="0.3">
      <c r="A93" s="90">
        <v>583431</v>
      </c>
      <c r="B93" s="92" t="s">
        <v>3</v>
      </c>
      <c r="C93" s="92" t="s">
        <v>1134</v>
      </c>
      <c r="D93" s="92" t="s">
        <v>10</v>
      </c>
      <c r="E93" s="103" t="s">
        <v>139</v>
      </c>
      <c r="F93" s="92" t="s">
        <v>1135</v>
      </c>
      <c r="G93" s="92" t="s">
        <v>882</v>
      </c>
      <c r="H93" s="92" t="s">
        <v>864</v>
      </c>
      <c r="I93" s="92" t="s">
        <v>865</v>
      </c>
      <c r="J93" s="92" t="s">
        <v>1136</v>
      </c>
      <c r="K93" s="90" t="b">
        <v>0</v>
      </c>
      <c r="L93" s="92" t="s">
        <v>867</v>
      </c>
      <c r="M93" s="278">
        <f>IFERROR(VLOOKUP(C93,'Budget Detail as of 11.30'!B:K,COLUMNS('Budget Detail as of 11.30'!B:K),FALSE),0)</f>
        <v>200000</v>
      </c>
      <c r="N93" s="155">
        <f>SUMIFS('Budget Detail as of 11.30'!L:L,'Budget Detail as of 11.30'!B:B,'Questica Mapping'!C93)</f>
        <v>200000</v>
      </c>
      <c r="O93" s="100">
        <v>-150000</v>
      </c>
      <c r="P93" s="101">
        <f t="shared" si="2"/>
        <v>150000</v>
      </c>
    </row>
    <row r="94" spans="1:16" hidden="1" x14ac:dyDescent="0.3">
      <c r="A94" s="90">
        <v>583432</v>
      </c>
      <c r="B94" s="92" t="s">
        <v>3</v>
      </c>
      <c r="C94" s="92" t="s">
        <v>1137</v>
      </c>
      <c r="D94" s="92" t="s">
        <v>10</v>
      </c>
      <c r="E94" s="103" t="s">
        <v>139</v>
      </c>
      <c r="F94" s="92" t="s">
        <v>1135</v>
      </c>
      <c r="G94" s="92" t="s">
        <v>882</v>
      </c>
      <c r="H94" s="92" t="s">
        <v>864</v>
      </c>
      <c r="I94" s="92" t="s">
        <v>928</v>
      </c>
      <c r="J94" s="92" t="s">
        <v>1138</v>
      </c>
      <c r="K94" s="90" t="b">
        <v>0</v>
      </c>
      <c r="L94" s="92" t="s">
        <v>867</v>
      </c>
      <c r="M94" s="278">
        <f>IFERROR(VLOOKUP(C94,'Budget Detail as of 11.30'!B:K,COLUMNS('Budget Detail as of 11.30'!B:K),FALSE),0)</f>
        <v>0</v>
      </c>
      <c r="N94" s="155">
        <f>SUMIFS('Budget Detail as of 11.30'!L:L,'Budget Detail as of 11.30'!B:B,'Questica Mapping'!C94)</f>
        <v>0</v>
      </c>
      <c r="O94" s="100">
        <v>0</v>
      </c>
      <c r="P94" s="101">
        <f t="shared" si="2"/>
        <v>0</v>
      </c>
    </row>
    <row r="95" spans="1:16" hidden="1" x14ac:dyDescent="0.3">
      <c r="A95" s="90">
        <v>583433</v>
      </c>
      <c r="B95" s="92" t="s">
        <v>3</v>
      </c>
      <c r="C95" s="92" t="s">
        <v>1139</v>
      </c>
      <c r="D95" s="92" t="s">
        <v>10</v>
      </c>
      <c r="E95" s="103" t="s">
        <v>139</v>
      </c>
      <c r="F95" s="92" t="s">
        <v>1135</v>
      </c>
      <c r="G95" s="92" t="s">
        <v>882</v>
      </c>
      <c r="H95" s="92" t="s">
        <v>864</v>
      </c>
      <c r="I95" s="92" t="s">
        <v>931</v>
      </c>
      <c r="J95" s="92" t="s">
        <v>1140</v>
      </c>
      <c r="K95" s="90" t="b">
        <v>0</v>
      </c>
      <c r="L95" s="92" t="s">
        <v>867</v>
      </c>
      <c r="M95" s="278">
        <f>IFERROR(VLOOKUP(C95,'Budget Detail as of 11.30'!B:K,COLUMNS('Budget Detail as of 11.30'!B:K),FALSE),0)</f>
        <v>0</v>
      </c>
      <c r="N95" s="155">
        <f>SUMIFS('Budget Detail as of 11.30'!L:L,'Budget Detail as of 11.30'!B:B,'Questica Mapping'!C95)</f>
        <v>0</v>
      </c>
      <c r="O95" s="100">
        <v>0</v>
      </c>
      <c r="P95" s="101">
        <f t="shared" si="2"/>
        <v>0</v>
      </c>
    </row>
    <row r="96" spans="1:16" hidden="1" x14ac:dyDescent="0.3">
      <c r="A96" s="90">
        <v>583434</v>
      </c>
      <c r="B96" s="92" t="s">
        <v>3</v>
      </c>
      <c r="C96" s="92" t="s">
        <v>1141</v>
      </c>
      <c r="D96" s="92" t="s">
        <v>10</v>
      </c>
      <c r="E96" s="103" t="s">
        <v>139</v>
      </c>
      <c r="F96" s="92" t="s">
        <v>1135</v>
      </c>
      <c r="G96" s="92" t="s">
        <v>882</v>
      </c>
      <c r="H96" s="92" t="s">
        <v>864</v>
      </c>
      <c r="I96" s="92" t="s">
        <v>1060</v>
      </c>
      <c r="J96" s="92" t="s">
        <v>1142</v>
      </c>
      <c r="K96" s="90" t="b">
        <v>0</v>
      </c>
      <c r="L96" s="92" t="s">
        <v>867</v>
      </c>
      <c r="M96" s="278">
        <f>IFERROR(VLOOKUP(C96,'Budget Detail as of 11.30'!B:K,COLUMNS('Budget Detail as of 11.30'!B:K),FALSE),0)</f>
        <v>0</v>
      </c>
      <c r="N96" s="155">
        <f>SUMIFS('Budget Detail as of 11.30'!L:L,'Budget Detail as of 11.30'!B:B,'Questica Mapping'!C96)</f>
        <v>0</v>
      </c>
      <c r="O96" s="100">
        <v>0</v>
      </c>
      <c r="P96" s="101">
        <f t="shared" si="2"/>
        <v>0</v>
      </c>
    </row>
    <row r="97" spans="1:17" hidden="1" x14ac:dyDescent="0.3">
      <c r="A97" s="90">
        <v>583435</v>
      </c>
      <c r="B97" s="92" t="s">
        <v>3</v>
      </c>
      <c r="C97" s="92" t="s">
        <v>1143</v>
      </c>
      <c r="D97" s="92" t="s">
        <v>10</v>
      </c>
      <c r="E97" s="103" t="s">
        <v>139</v>
      </c>
      <c r="F97" s="92" t="s">
        <v>1135</v>
      </c>
      <c r="G97" s="92" t="s">
        <v>882</v>
      </c>
      <c r="H97" s="92" t="s">
        <v>864</v>
      </c>
      <c r="I97" s="92" t="s">
        <v>1063</v>
      </c>
      <c r="J97" s="92" t="s">
        <v>1144</v>
      </c>
      <c r="K97" s="90" t="b">
        <v>0</v>
      </c>
      <c r="L97" s="92" t="s">
        <v>867</v>
      </c>
      <c r="M97" s="278">
        <f>IFERROR(VLOOKUP(C97,'Budget Detail as of 11.30'!B:K,COLUMNS('Budget Detail as of 11.30'!B:K),FALSE),0)</f>
        <v>0</v>
      </c>
      <c r="N97" s="155">
        <f>SUMIFS('Budget Detail as of 11.30'!L:L,'Budget Detail as of 11.30'!B:B,'Questica Mapping'!C97)</f>
        <v>0</v>
      </c>
      <c r="O97" s="100">
        <v>0</v>
      </c>
      <c r="P97" s="101">
        <f t="shared" si="2"/>
        <v>0</v>
      </c>
    </row>
    <row r="98" spans="1:17" hidden="1" x14ac:dyDescent="0.3">
      <c r="A98" s="90">
        <v>583471</v>
      </c>
      <c r="B98" s="92" t="s">
        <v>3</v>
      </c>
      <c r="C98" s="92" t="s">
        <v>1145</v>
      </c>
      <c r="D98" s="92" t="s">
        <v>10</v>
      </c>
      <c r="E98" s="103" t="s">
        <v>139</v>
      </c>
      <c r="F98" s="92" t="s">
        <v>1146</v>
      </c>
      <c r="G98" s="92" t="s">
        <v>882</v>
      </c>
      <c r="H98" s="92" t="s">
        <v>864</v>
      </c>
      <c r="I98" s="92" t="s">
        <v>865</v>
      </c>
      <c r="J98" s="92" t="s">
        <v>1147</v>
      </c>
      <c r="K98" s="90" t="b">
        <v>0</v>
      </c>
      <c r="L98" s="92" t="s">
        <v>867</v>
      </c>
      <c r="M98" s="278">
        <f>IFERROR(VLOOKUP(C98,'Budget Detail as of 11.30'!B:K,COLUMNS('Budget Detail as of 11.30'!B:K),FALSE),0)</f>
        <v>0</v>
      </c>
      <c r="N98" s="155">
        <f>SUMIFS('Budget Detail as of 11.30'!L:L,'Budget Detail as of 11.30'!B:B,'Questica Mapping'!C98)</f>
        <v>0</v>
      </c>
      <c r="O98" s="100">
        <v>0</v>
      </c>
      <c r="P98" s="101">
        <f t="shared" si="2"/>
        <v>0</v>
      </c>
    </row>
    <row r="99" spans="1:17" hidden="1" x14ac:dyDescent="0.3">
      <c r="A99" s="90">
        <v>851410</v>
      </c>
      <c r="B99" s="92" t="s">
        <v>3</v>
      </c>
      <c r="C99" s="92" t="s">
        <v>1148</v>
      </c>
      <c r="D99" s="92" t="s">
        <v>10</v>
      </c>
      <c r="E99" s="103" t="s">
        <v>139</v>
      </c>
      <c r="F99" s="92" t="s">
        <v>1149</v>
      </c>
      <c r="G99" s="92" t="s">
        <v>882</v>
      </c>
      <c r="H99" s="92" t="s">
        <v>864</v>
      </c>
      <c r="I99" s="92" t="s">
        <v>865</v>
      </c>
      <c r="J99" s="92" t="s">
        <v>1150</v>
      </c>
      <c r="K99" s="90" t="b">
        <v>0</v>
      </c>
      <c r="L99" s="92" t="s">
        <v>867</v>
      </c>
      <c r="M99" s="278">
        <f>IFERROR(VLOOKUP(C99,'Budget Detail as of 11.30'!B:K,COLUMNS('Budget Detail as of 11.30'!B:K),FALSE),0)</f>
        <v>0</v>
      </c>
      <c r="N99" s="155">
        <f>SUMIFS('Budget Detail as of 11.30'!L:L,'Budget Detail as of 11.30'!B:B,'Questica Mapping'!C99)</f>
        <v>0</v>
      </c>
      <c r="O99" s="100">
        <v>-89000</v>
      </c>
      <c r="P99" s="101">
        <f t="shared" ref="P99:P103" si="3">-O99</f>
        <v>89000</v>
      </c>
    </row>
    <row r="100" spans="1:17" hidden="1" x14ac:dyDescent="0.3">
      <c r="A100" s="90">
        <v>851411</v>
      </c>
      <c r="B100" s="92" t="s">
        <v>3</v>
      </c>
      <c r="C100" s="92" t="s">
        <v>1151</v>
      </c>
      <c r="D100" s="92" t="s">
        <v>10</v>
      </c>
      <c r="E100" s="103" t="s">
        <v>139</v>
      </c>
      <c r="F100" s="92" t="s">
        <v>1149</v>
      </c>
      <c r="G100" s="92" t="s">
        <v>882</v>
      </c>
      <c r="H100" s="92" t="s">
        <v>864</v>
      </c>
      <c r="I100" s="92" t="s">
        <v>925</v>
      </c>
      <c r="J100" s="92" t="s">
        <v>1152</v>
      </c>
      <c r="K100" s="90" t="b">
        <v>0</v>
      </c>
      <c r="L100" s="92" t="s">
        <v>867</v>
      </c>
      <c r="M100" s="278">
        <f>IFERROR(VLOOKUP(C100,'Budget Detail as of 11.30'!B:K,COLUMNS('Budget Detail as of 11.30'!B:K),FALSE),0)</f>
        <v>0</v>
      </c>
      <c r="N100" s="155">
        <f>SUMIFS('Budget Detail as of 11.30'!L:L,'Budget Detail as of 11.30'!B:B,'Questica Mapping'!C100)</f>
        <v>0</v>
      </c>
      <c r="O100" s="100">
        <v>0</v>
      </c>
      <c r="P100" s="101">
        <f t="shared" si="3"/>
        <v>0</v>
      </c>
    </row>
    <row r="101" spans="1:17" hidden="1" x14ac:dyDescent="0.3">
      <c r="A101" s="90">
        <v>583436</v>
      </c>
      <c r="B101" s="92" t="s">
        <v>3</v>
      </c>
      <c r="C101" s="92" t="s">
        <v>1153</v>
      </c>
      <c r="D101" s="92" t="s">
        <v>10</v>
      </c>
      <c r="E101" s="103" t="s">
        <v>141</v>
      </c>
      <c r="F101" s="92" t="s">
        <v>1154</v>
      </c>
      <c r="G101" s="92" t="s">
        <v>882</v>
      </c>
      <c r="H101" s="92" t="s">
        <v>864</v>
      </c>
      <c r="I101" s="92" t="s">
        <v>865</v>
      </c>
      <c r="J101" s="92" t="s">
        <v>1155</v>
      </c>
      <c r="K101" s="90" t="b">
        <v>0</v>
      </c>
      <c r="L101" s="92" t="s">
        <v>867</v>
      </c>
      <c r="M101" s="278">
        <f>IFERROR(VLOOKUP(C101,'Budget Detail as of 11.30'!B:K,COLUMNS('Budget Detail as of 11.30'!B:K),FALSE),0)</f>
        <v>0</v>
      </c>
      <c r="N101" s="155">
        <f>SUMIFS('Budget Detail as of 11.30'!L:L,'Budget Detail as of 11.30'!B:B,'Questica Mapping'!C101)</f>
        <v>0</v>
      </c>
      <c r="O101" s="100">
        <v>0</v>
      </c>
      <c r="P101" s="101">
        <f t="shared" si="3"/>
        <v>0</v>
      </c>
    </row>
    <row r="102" spans="1:17" hidden="1" x14ac:dyDescent="0.3">
      <c r="A102" s="90">
        <v>583445</v>
      </c>
      <c r="B102" s="92" t="s">
        <v>3</v>
      </c>
      <c r="C102" s="92" t="s">
        <v>1156</v>
      </c>
      <c r="D102" s="92" t="s">
        <v>10</v>
      </c>
      <c r="E102" s="103" t="s">
        <v>144</v>
      </c>
      <c r="F102" s="92" t="s">
        <v>1154</v>
      </c>
      <c r="G102" s="92" t="s">
        <v>882</v>
      </c>
      <c r="H102" s="92" t="s">
        <v>864</v>
      </c>
      <c r="I102" s="92" t="s">
        <v>925</v>
      </c>
      <c r="J102" s="92" t="s">
        <v>1157</v>
      </c>
      <c r="K102" s="90" t="b">
        <v>0</v>
      </c>
      <c r="L102" s="92" t="s">
        <v>867</v>
      </c>
      <c r="M102" s="278">
        <f>IFERROR(VLOOKUP(C102,'Budget Detail as of 11.30'!B:K,COLUMNS('Budget Detail as of 11.30'!B:K),FALSE),0)</f>
        <v>0</v>
      </c>
      <c r="N102" s="155">
        <f>SUMIFS('Budget Detail as of 11.30'!L:L,'Budget Detail as of 11.30'!B:B,'Questica Mapping'!C102)</f>
        <v>0</v>
      </c>
      <c r="O102" s="100">
        <v>-55048</v>
      </c>
      <c r="P102" s="101">
        <f t="shared" si="3"/>
        <v>55048</v>
      </c>
    </row>
    <row r="103" spans="1:17" hidden="1" x14ac:dyDescent="0.3">
      <c r="A103" s="90">
        <v>851413</v>
      </c>
      <c r="B103" s="92" t="s">
        <v>3</v>
      </c>
      <c r="C103" s="92" t="s">
        <v>1158</v>
      </c>
      <c r="D103" s="92" t="s">
        <v>10</v>
      </c>
      <c r="E103" s="103" t="s">
        <v>146</v>
      </c>
      <c r="F103" s="92" t="s">
        <v>1159</v>
      </c>
      <c r="G103" s="92" t="s">
        <v>882</v>
      </c>
      <c r="H103" s="92" t="s">
        <v>1160</v>
      </c>
      <c r="I103" s="92" t="s">
        <v>865</v>
      </c>
      <c r="J103" s="92" t="s">
        <v>1161</v>
      </c>
      <c r="K103" s="90" t="b">
        <v>0</v>
      </c>
      <c r="L103" s="92" t="s">
        <v>867</v>
      </c>
      <c r="M103" s="278">
        <f>IFERROR(VLOOKUP(C103,'Budget Detail as of 11.30'!B:K,COLUMNS('Budget Detail as of 11.30'!B:K),FALSE),0)</f>
        <v>1000</v>
      </c>
      <c r="N103" s="155">
        <f>SUMIFS('Budget Detail as of 11.30'!L:L,'Budget Detail as of 11.30'!B:B,'Questica Mapping'!C103)</f>
        <v>1000</v>
      </c>
      <c r="O103" s="100">
        <v>-1000</v>
      </c>
      <c r="P103" s="101">
        <f t="shared" si="3"/>
        <v>1000</v>
      </c>
    </row>
    <row r="104" spans="1:17" hidden="1" x14ac:dyDescent="0.3">
      <c r="A104" s="90">
        <v>583437</v>
      </c>
      <c r="B104" s="92" t="s">
        <v>1162</v>
      </c>
      <c r="C104" s="92" t="s">
        <v>1163</v>
      </c>
      <c r="D104" s="92" t="s">
        <v>10</v>
      </c>
      <c r="E104" s="103" t="s">
        <v>164</v>
      </c>
      <c r="F104" s="92" t="s">
        <v>1164</v>
      </c>
      <c r="G104" s="92" t="s">
        <v>1165</v>
      </c>
      <c r="H104" s="92" t="s">
        <v>918</v>
      </c>
      <c r="I104" s="92" t="s">
        <v>865</v>
      </c>
      <c r="J104" s="92">
        <v>0</v>
      </c>
      <c r="K104" s="90" t="b">
        <v>0</v>
      </c>
      <c r="L104" s="92" t="s">
        <v>1166</v>
      </c>
      <c r="M104" s="278">
        <f>IFERROR(VLOOKUP(C104,'Budget Detail as of 11.30'!B:K,COLUMNS('Budget Detail as of 11.30'!B:K),FALSE),0)</f>
        <v>772790</v>
      </c>
      <c r="N104" s="155">
        <f>SUMIFS('Budget Detail as of 11.30'!L:L,'Budget Detail as of 11.30'!B:B,'Questica Mapping'!C104)</f>
        <v>739500</v>
      </c>
      <c r="O104" s="100">
        <v>742290</v>
      </c>
      <c r="P104" s="101">
        <f>+O104</f>
        <v>742290</v>
      </c>
    </row>
    <row r="105" spans="1:17" hidden="1" x14ac:dyDescent="0.3">
      <c r="A105" s="90">
        <v>583438</v>
      </c>
      <c r="B105" s="92" t="s">
        <v>1162</v>
      </c>
      <c r="C105" s="92" t="s">
        <v>1167</v>
      </c>
      <c r="D105" s="279" t="s">
        <v>10</v>
      </c>
      <c r="E105" s="103" t="s">
        <v>164</v>
      </c>
      <c r="F105" s="90" t="s">
        <v>1164</v>
      </c>
      <c r="G105" s="90" t="s">
        <v>1165</v>
      </c>
      <c r="H105" s="90" t="s">
        <v>918</v>
      </c>
      <c r="I105" s="90" t="s">
        <v>925</v>
      </c>
      <c r="J105" s="90" t="s">
        <v>1168</v>
      </c>
      <c r="K105" s="90" t="b">
        <v>0</v>
      </c>
      <c r="L105" s="90" t="s">
        <v>867</v>
      </c>
      <c r="M105" s="278">
        <f>IFERROR(VLOOKUP(C105,'Budget Detail as of 11.30'!B:K,COLUMNS('Budget Detail as of 11.30'!B:K),FALSE),0)</f>
        <v>34240</v>
      </c>
      <c r="N105" s="155">
        <f>SUMIFS('Budget Detail as of 11.30'!L:L,'Budget Detail as of 11.30'!B:B,'Questica Mapping'!C105)</f>
        <v>34240</v>
      </c>
      <c r="O105" s="100"/>
      <c r="P105" s="101"/>
      <c r="Q105" s="279" t="s">
        <v>1169</v>
      </c>
    </row>
    <row r="106" spans="1:17" hidden="1" x14ac:dyDescent="0.3">
      <c r="A106" s="90">
        <v>583439</v>
      </c>
      <c r="B106" s="92" t="s">
        <v>1162</v>
      </c>
      <c r="C106" s="92" t="s">
        <v>1170</v>
      </c>
      <c r="D106" s="279" t="s">
        <v>10</v>
      </c>
      <c r="E106" s="103" t="s">
        <v>164</v>
      </c>
      <c r="F106" s="90" t="s">
        <v>1164</v>
      </c>
      <c r="G106" s="90" t="s">
        <v>1165</v>
      </c>
      <c r="H106" s="90" t="s">
        <v>918</v>
      </c>
      <c r="I106" s="90" t="s">
        <v>931</v>
      </c>
      <c r="J106" s="90" t="s">
        <v>1171</v>
      </c>
      <c r="K106" s="90" t="b">
        <v>0</v>
      </c>
      <c r="L106" s="90" t="s">
        <v>867</v>
      </c>
      <c r="M106" s="278">
        <f>IFERROR(VLOOKUP(C106,'Budget Detail as of 11.30'!B:K,COLUMNS('Budget Detail as of 11.30'!B:K),FALSE),0)</f>
        <v>39320</v>
      </c>
      <c r="N106" s="155">
        <f>SUMIFS('Budget Detail as of 11.30'!L:L,'Budget Detail as of 11.30'!B:B,'Questica Mapping'!C106)</f>
        <v>39320</v>
      </c>
      <c r="O106" s="100"/>
      <c r="P106" s="101"/>
      <c r="Q106" s="279" t="s">
        <v>1169</v>
      </c>
    </row>
    <row r="107" spans="1:17" hidden="1" x14ac:dyDescent="0.3">
      <c r="A107" s="90">
        <v>583440</v>
      </c>
      <c r="B107" s="92" t="s">
        <v>1162</v>
      </c>
      <c r="C107" s="92" t="s">
        <v>1172</v>
      </c>
      <c r="D107" s="92" t="s">
        <v>10</v>
      </c>
      <c r="E107" s="103" t="s">
        <v>164</v>
      </c>
      <c r="F107" s="92" t="s">
        <v>1164</v>
      </c>
      <c r="G107" s="92" t="s">
        <v>1173</v>
      </c>
      <c r="H107" s="92" t="s">
        <v>918</v>
      </c>
      <c r="I107" s="92" t="s">
        <v>865</v>
      </c>
      <c r="J107" s="92" t="s">
        <v>1174</v>
      </c>
      <c r="K107" s="90" t="b">
        <v>0</v>
      </c>
      <c r="L107" s="92" t="s">
        <v>867</v>
      </c>
      <c r="M107" s="278">
        <f>IFERROR(VLOOKUP(C107,'Budget Detail as of 11.30'!B:K,COLUMNS('Budget Detail as of 11.30'!B:K),FALSE),0)</f>
        <v>0</v>
      </c>
      <c r="N107" s="155">
        <f>SUMIFS('Budget Detail as of 11.30'!L:L,'Budget Detail as of 11.30'!B:B,'Questica Mapping'!C107)</f>
        <v>0</v>
      </c>
      <c r="O107" s="100">
        <v>0</v>
      </c>
      <c r="P107" s="101">
        <f>+O107</f>
        <v>0</v>
      </c>
    </row>
    <row r="108" spans="1:17" hidden="1" x14ac:dyDescent="0.3">
      <c r="A108" s="90">
        <v>583441</v>
      </c>
      <c r="B108" s="92" t="s">
        <v>1162</v>
      </c>
      <c r="C108" s="92" t="s">
        <v>1175</v>
      </c>
      <c r="D108" s="92" t="s">
        <v>10</v>
      </c>
      <c r="E108" s="103" t="s">
        <v>164</v>
      </c>
      <c r="F108" s="92" t="s">
        <v>1164</v>
      </c>
      <c r="G108" s="92" t="s">
        <v>1176</v>
      </c>
      <c r="H108" s="92" t="s">
        <v>918</v>
      </c>
      <c r="I108" s="92" t="s">
        <v>865</v>
      </c>
      <c r="J108" s="92">
        <v>0</v>
      </c>
      <c r="K108" s="90" t="b">
        <v>0</v>
      </c>
      <c r="L108" s="92" t="s">
        <v>1166</v>
      </c>
      <c r="M108" s="278">
        <f>IFERROR(VLOOKUP(C108,'Budget Detail as of 11.30'!B:K,COLUMNS('Budget Detail as of 11.30'!B:K),FALSE),0)</f>
        <v>305190</v>
      </c>
      <c r="N108" s="155">
        <f>SUMIFS('Budget Detail as of 11.30'!L:L,'Budget Detail as of 11.30'!B:B,'Questica Mapping'!C108)</f>
        <v>297590</v>
      </c>
      <c r="O108" s="100">
        <v>276870</v>
      </c>
      <c r="P108" s="101">
        <f>+O108</f>
        <v>276870</v>
      </c>
    </row>
    <row r="109" spans="1:17" hidden="1" x14ac:dyDescent="0.3">
      <c r="A109" s="90">
        <v>583442</v>
      </c>
      <c r="B109" s="92" t="s">
        <v>1162</v>
      </c>
      <c r="C109" s="92" t="s">
        <v>1177</v>
      </c>
      <c r="D109" s="279" t="s">
        <v>10</v>
      </c>
      <c r="E109" s="103" t="s">
        <v>164</v>
      </c>
      <c r="F109" s="90" t="s">
        <v>1164</v>
      </c>
      <c r="G109" s="90" t="s">
        <v>1176</v>
      </c>
      <c r="H109" s="90" t="s">
        <v>918</v>
      </c>
      <c r="I109" s="90" t="s">
        <v>925</v>
      </c>
      <c r="J109" s="90" t="s">
        <v>1178</v>
      </c>
      <c r="K109" s="90" t="b">
        <v>0</v>
      </c>
      <c r="L109" s="90" t="s">
        <v>867</v>
      </c>
      <c r="M109" s="278">
        <f>IFERROR(VLOOKUP(C109,'Budget Detail as of 11.30'!B:K,COLUMNS('Budget Detail as of 11.30'!B:K),FALSE),0)</f>
        <v>30280</v>
      </c>
      <c r="N109" s="155">
        <f>SUMIFS('Budget Detail as of 11.30'!L:L,'Budget Detail as of 11.30'!B:B,'Questica Mapping'!C109)</f>
        <v>30280</v>
      </c>
      <c r="O109" s="100"/>
      <c r="P109" s="101"/>
      <c r="Q109" s="279" t="s">
        <v>1169</v>
      </c>
    </row>
    <row r="110" spans="1:17" hidden="1" x14ac:dyDescent="0.3">
      <c r="A110" s="90">
        <v>583443</v>
      </c>
      <c r="B110" s="92" t="s">
        <v>1162</v>
      </c>
      <c r="C110" s="92" t="s">
        <v>1179</v>
      </c>
      <c r="D110" s="279" t="s">
        <v>10</v>
      </c>
      <c r="E110" s="103" t="s">
        <v>164</v>
      </c>
      <c r="F110" s="90" t="s">
        <v>1164</v>
      </c>
      <c r="G110" s="90" t="s">
        <v>1176</v>
      </c>
      <c r="H110" s="90" t="s">
        <v>918</v>
      </c>
      <c r="I110" s="90" t="s">
        <v>931</v>
      </c>
      <c r="J110" s="90" t="s">
        <v>1180</v>
      </c>
      <c r="K110" s="90" t="b">
        <v>0</v>
      </c>
      <c r="L110" s="90" t="s">
        <v>867</v>
      </c>
      <c r="M110" s="278">
        <f>IFERROR(VLOOKUP(C110,'Budget Detail as of 11.30'!B:K,COLUMNS('Budget Detail as of 11.30'!B:K),FALSE),0)</f>
        <v>31560</v>
      </c>
      <c r="N110" s="155">
        <f>SUMIFS('Budget Detail as of 11.30'!L:L,'Budget Detail as of 11.30'!B:B,'Questica Mapping'!C110)</f>
        <v>31560</v>
      </c>
      <c r="O110" s="100"/>
      <c r="P110" s="101"/>
      <c r="Q110" s="279" t="s">
        <v>1169</v>
      </c>
    </row>
    <row r="111" spans="1:17" hidden="1" x14ac:dyDescent="0.3">
      <c r="A111" s="90">
        <v>583444</v>
      </c>
      <c r="B111" s="92" t="s">
        <v>1162</v>
      </c>
      <c r="C111" s="92" t="s">
        <v>1181</v>
      </c>
      <c r="D111" s="92" t="s">
        <v>10</v>
      </c>
      <c r="E111" s="103" t="s">
        <v>164</v>
      </c>
      <c r="F111" s="92" t="s">
        <v>1164</v>
      </c>
      <c r="G111" s="92" t="s">
        <v>1182</v>
      </c>
      <c r="H111" s="92" t="s">
        <v>918</v>
      </c>
      <c r="I111" s="92" t="s">
        <v>865</v>
      </c>
      <c r="J111" s="92" t="s">
        <v>1183</v>
      </c>
      <c r="K111" s="90" t="b">
        <v>0</v>
      </c>
      <c r="L111" s="92" t="s">
        <v>867</v>
      </c>
      <c r="M111" s="278">
        <f>IFERROR(VLOOKUP(C111,'Budget Detail as of 11.30'!B:K,COLUMNS('Budget Detail as of 11.30'!B:K),FALSE),0)</f>
        <v>0</v>
      </c>
      <c r="N111" s="155">
        <f>SUMIFS('Budget Detail as of 11.30'!L:L,'Budget Detail as of 11.30'!B:B,'Questica Mapping'!C111)</f>
        <v>0</v>
      </c>
      <c r="O111" s="100">
        <v>0</v>
      </c>
      <c r="P111" s="101">
        <f t="shared" ref="P111:P118" si="4">+O111</f>
        <v>0</v>
      </c>
    </row>
    <row r="112" spans="1:17" hidden="1" x14ac:dyDescent="0.3">
      <c r="A112" s="90">
        <v>583446</v>
      </c>
      <c r="B112" s="92" t="s">
        <v>1162</v>
      </c>
      <c r="C112" s="92" t="s">
        <v>1184</v>
      </c>
      <c r="D112" s="92" t="s">
        <v>10</v>
      </c>
      <c r="E112" s="103" t="s">
        <v>162</v>
      </c>
      <c r="F112" s="92" t="s">
        <v>1164</v>
      </c>
      <c r="G112" s="92" t="s">
        <v>1185</v>
      </c>
      <c r="H112" s="92" t="s">
        <v>918</v>
      </c>
      <c r="I112" s="92" t="s">
        <v>865</v>
      </c>
      <c r="J112" s="92" t="s">
        <v>1186</v>
      </c>
      <c r="K112" s="90" t="b">
        <v>0</v>
      </c>
      <c r="L112" s="92" t="s">
        <v>867</v>
      </c>
      <c r="M112" s="278">
        <f>IFERROR(VLOOKUP(C112,'Budget Detail as of 11.30'!B:K,COLUMNS('Budget Detail as of 11.30'!B:K),FALSE),0)</f>
        <v>1550</v>
      </c>
      <c r="N112" s="155">
        <f>SUMIFS('Budget Detail as of 11.30'!L:L,'Budget Detail as of 11.30'!B:B,'Questica Mapping'!C112)</f>
        <v>1550</v>
      </c>
      <c r="O112" s="100">
        <v>1545</v>
      </c>
      <c r="P112" s="101">
        <f t="shared" si="4"/>
        <v>1545</v>
      </c>
    </row>
    <row r="113" spans="1:17" hidden="1" x14ac:dyDescent="0.3">
      <c r="A113" s="90">
        <v>583447</v>
      </c>
      <c r="B113" s="92" t="s">
        <v>1162</v>
      </c>
      <c r="C113" s="92" t="s">
        <v>1187</v>
      </c>
      <c r="D113" s="92" t="s">
        <v>10</v>
      </c>
      <c r="E113" s="103" t="s">
        <v>162</v>
      </c>
      <c r="F113" s="92" t="s">
        <v>1164</v>
      </c>
      <c r="G113" s="92" t="s">
        <v>1188</v>
      </c>
      <c r="H113" s="92" t="s">
        <v>918</v>
      </c>
      <c r="I113" s="92" t="s">
        <v>865</v>
      </c>
      <c r="J113" s="92" t="s">
        <v>1189</v>
      </c>
      <c r="K113" s="90" t="b">
        <v>0</v>
      </c>
      <c r="L113" s="92" t="s">
        <v>867</v>
      </c>
      <c r="M113" s="278">
        <f>IFERROR(VLOOKUP(C113,'Budget Detail as of 11.30'!B:K,COLUMNS('Budget Detail as of 11.30'!B:K),FALSE),0)</f>
        <v>360</v>
      </c>
      <c r="N113" s="155">
        <f>SUMIFS('Budget Detail as of 11.30'!L:L,'Budget Detail as of 11.30'!B:B,'Questica Mapping'!C113)</f>
        <v>360</v>
      </c>
      <c r="O113" s="100">
        <v>120</v>
      </c>
      <c r="P113" s="101">
        <f t="shared" si="4"/>
        <v>120</v>
      </c>
    </row>
    <row r="114" spans="1:17" hidden="1" x14ac:dyDescent="0.3">
      <c r="A114" s="90">
        <v>583448</v>
      </c>
      <c r="B114" s="92" t="s">
        <v>1162</v>
      </c>
      <c r="C114" s="92" t="s">
        <v>1190</v>
      </c>
      <c r="D114" s="92" t="s">
        <v>10</v>
      </c>
      <c r="E114" s="103" t="s">
        <v>162</v>
      </c>
      <c r="F114" s="92" t="s">
        <v>1164</v>
      </c>
      <c r="G114" s="92" t="s">
        <v>1191</v>
      </c>
      <c r="H114" s="92" t="s">
        <v>918</v>
      </c>
      <c r="I114" s="92" t="s">
        <v>865</v>
      </c>
      <c r="J114" s="92" t="s">
        <v>1192</v>
      </c>
      <c r="K114" s="90" t="b">
        <v>0</v>
      </c>
      <c r="L114" s="92" t="s">
        <v>867</v>
      </c>
      <c r="M114" s="278">
        <f>IFERROR(VLOOKUP(C114,'Budget Detail as of 11.30'!B:K,COLUMNS('Budget Detail as of 11.30'!B:K),FALSE),0)</f>
        <v>4390</v>
      </c>
      <c r="N114" s="155">
        <f>SUMIFS('Budget Detail as of 11.30'!L:L,'Budget Detail as of 11.30'!B:B,'Questica Mapping'!C114)</f>
        <v>4390</v>
      </c>
      <c r="O114" s="100">
        <v>3384</v>
      </c>
      <c r="P114" s="101">
        <f t="shared" si="4"/>
        <v>3384</v>
      </c>
    </row>
    <row r="115" spans="1:17" hidden="1" x14ac:dyDescent="0.3">
      <c r="A115" s="90">
        <v>583449</v>
      </c>
      <c r="B115" s="92" t="s">
        <v>1162</v>
      </c>
      <c r="C115" s="92" t="s">
        <v>1193</v>
      </c>
      <c r="D115" s="92" t="s">
        <v>10</v>
      </c>
      <c r="E115" s="103" t="s">
        <v>162</v>
      </c>
      <c r="F115" s="92" t="s">
        <v>1164</v>
      </c>
      <c r="G115" s="92" t="s">
        <v>1194</v>
      </c>
      <c r="H115" s="92" t="s">
        <v>918</v>
      </c>
      <c r="I115" s="92" t="s">
        <v>865</v>
      </c>
      <c r="J115" s="92" t="s">
        <v>1195</v>
      </c>
      <c r="K115" s="90" t="b">
        <v>0</v>
      </c>
      <c r="L115" s="92" t="s">
        <v>867</v>
      </c>
      <c r="M115" s="278">
        <f>IFERROR(VLOOKUP(C115,'Budget Detail as of 11.30'!B:K,COLUMNS('Budget Detail as of 11.30'!B:K),FALSE),0)</f>
        <v>18660</v>
      </c>
      <c r="N115" s="155">
        <f>SUMIFS('Budget Detail as of 11.30'!L:L,'Budget Detail as of 11.30'!B:B,'Questica Mapping'!C115)</f>
        <v>18660</v>
      </c>
      <c r="O115" s="100">
        <v>21658</v>
      </c>
      <c r="P115" s="101">
        <f t="shared" si="4"/>
        <v>21658</v>
      </c>
    </row>
    <row r="116" spans="1:17" hidden="1" x14ac:dyDescent="0.3">
      <c r="A116" s="90">
        <v>583450</v>
      </c>
      <c r="B116" s="92" t="s">
        <v>1162</v>
      </c>
      <c r="C116" s="92" t="s">
        <v>1196</v>
      </c>
      <c r="D116" s="92" t="s">
        <v>10</v>
      </c>
      <c r="E116" s="103" t="s">
        <v>162</v>
      </c>
      <c r="F116" s="92" t="s">
        <v>1164</v>
      </c>
      <c r="G116" s="92" t="s">
        <v>1197</v>
      </c>
      <c r="H116" s="92" t="s">
        <v>918</v>
      </c>
      <c r="I116" s="92" t="s">
        <v>865</v>
      </c>
      <c r="J116" s="92" t="s">
        <v>1198</v>
      </c>
      <c r="K116" s="90" t="b">
        <v>0</v>
      </c>
      <c r="L116" s="92" t="s">
        <v>867</v>
      </c>
      <c r="M116" s="278">
        <f>IFERROR(VLOOKUP(C116,'Budget Detail as of 11.30'!B:K,COLUMNS('Budget Detail as of 11.30'!B:K),FALSE),0)</f>
        <v>290</v>
      </c>
      <c r="N116" s="155">
        <f>SUMIFS('Budget Detail as of 11.30'!L:L,'Budget Detail as of 11.30'!B:B,'Questica Mapping'!C116)</f>
        <v>290</v>
      </c>
      <c r="O116" s="100">
        <v>288</v>
      </c>
      <c r="P116" s="101">
        <f t="shared" si="4"/>
        <v>288</v>
      </c>
    </row>
    <row r="117" spans="1:17" hidden="1" x14ac:dyDescent="0.3">
      <c r="A117" s="90">
        <v>583451</v>
      </c>
      <c r="B117" s="92" t="s">
        <v>1162</v>
      </c>
      <c r="C117" s="92" t="s">
        <v>1199</v>
      </c>
      <c r="D117" s="92" t="s">
        <v>10</v>
      </c>
      <c r="E117" s="103" t="s">
        <v>162</v>
      </c>
      <c r="F117" s="92" t="s">
        <v>1164</v>
      </c>
      <c r="G117" s="92" t="s">
        <v>1197</v>
      </c>
      <c r="H117" s="92" t="s">
        <v>918</v>
      </c>
      <c r="I117" s="92" t="s">
        <v>925</v>
      </c>
      <c r="J117" s="92" t="s">
        <v>1200</v>
      </c>
      <c r="K117" s="90" t="b">
        <v>0</v>
      </c>
      <c r="L117" s="92" t="s">
        <v>867</v>
      </c>
      <c r="M117" s="278">
        <f>IFERROR(VLOOKUP(C117,'Budget Detail as of 11.30'!B:K,COLUMNS('Budget Detail as of 11.30'!B:K),FALSE),0)</f>
        <v>1910</v>
      </c>
      <c r="N117" s="155">
        <f>SUMIFS('Budget Detail as of 11.30'!L:L,'Budget Detail as of 11.30'!B:B,'Questica Mapping'!C117)</f>
        <v>1910</v>
      </c>
      <c r="O117" s="100">
        <v>1907</v>
      </c>
      <c r="P117" s="101">
        <f t="shared" si="4"/>
        <v>1907</v>
      </c>
    </row>
    <row r="118" spans="1:17" hidden="1" x14ac:dyDescent="0.3">
      <c r="A118" s="90">
        <v>583452</v>
      </c>
      <c r="B118" s="92" t="s">
        <v>1162</v>
      </c>
      <c r="C118" s="92" t="s">
        <v>1201</v>
      </c>
      <c r="D118" s="92" t="s">
        <v>10</v>
      </c>
      <c r="E118" s="103" t="s">
        <v>162</v>
      </c>
      <c r="F118" s="92" t="s">
        <v>1164</v>
      </c>
      <c r="G118" s="92" t="s">
        <v>1202</v>
      </c>
      <c r="H118" s="92" t="s">
        <v>918</v>
      </c>
      <c r="I118" s="92" t="s">
        <v>865</v>
      </c>
      <c r="J118" s="92" t="s">
        <v>1203</v>
      </c>
      <c r="K118" s="90" t="b">
        <v>0</v>
      </c>
      <c r="L118" s="92" t="s">
        <v>867</v>
      </c>
      <c r="M118" s="278">
        <f>IFERROR(VLOOKUP(C118,'Budget Detail as of 11.30'!B:K,COLUMNS('Budget Detail as of 11.30'!B:K),FALSE),0)</f>
        <v>3100</v>
      </c>
      <c r="N118" s="155">
        <f>SUMIFS('Budget Detail as of 11.30'!L:L,'Budget Detail as of 11.30'!B:B,'Questica Mapping'!C118)</f>
        <v>3100</v>
      </c>
      <c r="O118" s="100">
        <v>3099</v>
      </c>
      <c r="P118" s="101">
        <f t="shared" si="4"/>
        <v>3099</v>
      </c>
    </row>
    <row r="119" spans="1:17" hidden="1" x14ac:dyDescent="0.3">
      <c r="A119" s="90">
        <v>583453</v>
      </c>
      <c r="B119" s="92" t="s">
        <v>1162</v>
      </c>
      <c r="C119" s="92" t="s">
        <v>1204</v>
      </c>
      <c r="D119" s="279" t="s">
        <v>10</v>
      </c>
      <c r="E119" s="103" t="s">
        <v>162</v>
      </c>
      <c r="F119" s="90" t="s">
        <v>1164</v>
      </c>
      <c r="G119" s="90" t="s">
        <v>1202</v>
      </c>
      <c r="H119" s="90" t="s">
        <v>918</v>
      </c>
      <c r="I119" s="90" t="s">
        <v>925</v>
      </c>
      <c r="J119" s="90" t="s">
        <v>1205</v>
      </c>
      <c r="K119" s="90" t="b">
        <v>0</v>
      </c>
      <c r="L119" s="90" t="s">
        <v>867</v>
      </c>
      <c r="M119" s="278">
        <f>IFERROR(VLOOKUP(C119,'Budget Detail as of 11.30'!B:K,COLUMNS('Budget Detail as of 11.30'!B:K),FALSE),0)</f>
        <v>200</v>
      </c>
      <c r="N119" s="155">
        <f>SUMIFS('Budget Detail as of 11.30'!L:L,'Budget Detail as of 11.30'!B:B,'Questica Mapping'!C119)</f>
        <v>200</v>
      </c>
      <c r="O119" s="100"/>
      <c r="P119" s="101"/>
      <c r="Q119" s="279" t="s">
        <v>1169</v>
      </c>
    </row>
    <row r="120" spans="1:17" hidden="1" x14ac:dyDescent="0.3">
      <c r="A120" s="90">
        <v>583454</v>
      </c>
      <c r="B120" s="92" t="s">
        <v>1162</v>
      </c>
      <c r="C120" s="92" t="s">
        <v>1206</v>
      </c>
      <c r="D120" s="92" t="s">
        <v>10</v>
      </c>
      <c r="E120" s="103" t="s">
        <v>162</v>
      </c>
      <c r="F120" s="92" t="s">
        <v>1164</v>
      </c>
      <c r="G120" s="92" t="s">
        <v>1207</v>
      </c>
      <c r="H120" s="92" t="s">
        <v>918</v>
      </c>
      <c r="I120" s="92" t="s">
        <v>865</v>
      </c>
      <c r="J120" s="92" t="s">
        <v>1208</v>
      </c>
      <c r="K120" s="90" t="b">
        <v>0</v>
      </c>
      <c r="L120" s="92" t="s">
        <v>867</v>
      </c>
      <c r="M120" s="278">
        <f>IFERROR(VLOOKUP(C120,'Budget Detail as of 11.30'!B:K,COLUMNS('Budget Detail as of 11.30'!B:K),FALSE),0)</f>
        <v>1000</v>
      </c>
      <c r="N120" s="155">
        <f>SUMIFS('Budget Detail as of 11.30'!L:L,'Budget Detail as of 11.30'!B:B,'Questica Mapping'!C120)</f>
        <v>1000</v>
      </c>
      <c r="O120" s="100">
        <v>250</v>
      </c>
      <c r="P120" s="101">
        <f t="shared" ref="P120:P137" si="5">+O120</f>
        <v>250</v>
      </c>
    </row>
    <row r="121" spans="1:17" hidden="1" x14ac:dyDescent="0.3">
      <c r="A121" s="90">
        <v>583478</v>
      </c>
      <c r="B121" s="92" t="s">
        <v>1162</v>
      </c>
      <c r="C121" s="92" t="s">
        <v>1209</v>
      </c>
      <c r="D121" s="92" t="s">
        <v>10</v>
      </c>
      <c r="E121" s="103" t="s">
        <v>162</v>
      </c>
      <c r="F121" s="92" t="s">
        <v>1164</v>
      </c>
      <c r="G121" s="92" t="s">
        <v>1207</v>
      </c>
      <c r="H121" s="92" t="s">
        <v>918</v>
      </c>
      <c r="I121" s="92" t="s">
        <v>925</v>
      </c>
      <c r="J121" s="92" t="s">
        <v>1210</v>
      </c>
      <c r="K121" s="90" t="b">
        <v>0</v>
      </c>
      <c r="L121" s="92" t="s">
        <v>867</v>
      </c>
      <c r="M121" s="278">
        <f>IFERROR(VLOOKUP(C121,'Budget Detail as of 11.30'!B:K,COLUMNS('Budget Detail as of 11.30'!B:K),FALSE),0)</f>
        <v>1000</v>
      </c>
      <c r="N121" s="155">
        <f>SUMIFS('Budget Detail as of 11.30'!L:L,'Budget Detail as of 11.30'!B:B,'Questica Mapping'!C121)</f>
        <v>1000</v>
      </c>
      <c r="O121" s="100">
        <v>442</v>
      </c>
      <c r="P121" s="101">
        <f t="shared" si="5"/>
        <v>442</v>
      </c>
    </row>
    <row r="122" spans="1:17" hidden="1" x14ac:dyDescent="0.3">
      <c r="A122" s="90">
        <v>583455</v>
      </c>
      <c r="B122" s="92" t="s">
        <v>1162</v>
      </c>
      <c r="C122" s="92" t="s">
        <v>1211</v>
      </c>
      <c r="D122" s="92" t="s">
        <v>10</v>
      </c>
      <c r="E122" s="103" t="s">
        <v>162</v>
      </c>
      <c r="F122" s="92" t="s">
        <v>1164</v>
      </c>
      <c r="G122" s="92" t="s">
        <v>1212</v>
      </c>
      <c r="H122" s="92" t="s">
        <v>918</v>
      </c>
      <c r="I122" s="92" t="s">
        <v>865</v>
      </c>
      <c r="J122" s="92" t="s">
        <v>1213</v>
      </c>
      <c r="K122" s="90" t="b">
        <v>0</v>
      </c>
      <c r="L122" s="92" t="s">
        <v>867</v>
      </c>
      <c r="M122" s="278">
        <f>IFERROR(VLOOKUP(C122,'Budget Detail as of 11.30'!B:K,COLUMNS('Budget Detail as of 11.30'!B:K),FALSE),0)</f>
        <v>3950</v>
      </c>
      <c r="N122" s="155">
        <f>SUMIFS('Budget Detail as of 11.30'!L:L,'Budget Detail as of 11.30'!B:B,'Questica Mapping'!C122)</f>
        <v>3950</v>
      </c>
      <c r="O122" s="100">
        <v>3950</v>
      </c>
      <c r="P122" s="101">
        <f t="shared" si="5"/>
        <v>3950</v>
      </c>
    </row>
    <row r="123" spans="1:17" hidden="1" x14ac:dyDescent="0.3">
      <c r="A123" s="90">
        <v>583456</v>
      </c>
      <c r="B123" s="92" t="s">
        <v>1162</v>
      </c>
      <c r="C123" s="92" t="s">
        <v>1214</v>
      </c>
      <c r="D123" s="92" t="s">
        <v>10</v>
      </c>
      <c r="E123" s="103" t="s">
        <v>162</v>
      </c>
      <c r="F123" s="92" t="s">
        <v>1164</v>
      </c>
      <c r="G123" s="92" t="s">
        <v>1215</v>
      </c>
      <c r="H123" s="92" t="s">
        <v>918</v>
      </c>
      <c r="I123" s="92" t="s">
        <v>865</v>
      </c>
      <c r="J123" s="92" t="s">
        <v>1216</v>
      </c>
      <c r="K123" s="90" t="b">
        <v>0</v>
      </c>
      <c r="L123" s="92" t="s">
        <v>867</v>
      </c>
      <c r="M123" s="278">
        <f>IFERROR(VLOOKUP(C123,'Budget Detail as of 11.30'!B:K,COLUMNS('Budget Detail as of 11.30'!B:K),FALSE),0)</f>
        <v>200</v>
      </c>
      <c r="N123" s="155">
        <f>SUMIFS('Budget Detail as of 11.30'!L:L,'Budget Detail as of 11.30'!B:B,'Questica Mapping'!C123)</f>
        <v>200</v>
      </c>
      <c r="O123" s="100">
        <v>100</v>
      </c>
      <c r="P123" s="101">
        <f t="shared" si="5"/>
        <v>100</v>
      </c>
    </row>
    <row r="124" spans="1:17" hidden="1" x14ac:dyDescent="0.3">
      <c r="A124" s="90">
        <v>583495</v>
      </c>
      <c r="B124" s="92" t="s">
        <v>1162</v>
      </c>
      <c r="C124" s="92" t="s">
        <v>1217</v>
      </c>
      <c r="D124" s="92" t="s">
        <v>10</v>
      </c>
      <c r="E124" s="103" t="s">
        <v>162</v>
      </c>
      <c r="F124" s="92" t="s">
        <v>1164</v>
      </c>
      <c r="G124" s="92" t="s">
        <v>1215</v>
      </c>
      <c r="H124" s="92" t="s">
        <v>918</v>
      </c>
      <c r="I124" s="92" t="s">
        <v>925</v>
      </c>
      <c r="J124" s="92" t="s">
        <v>1218</v>
      </c>
      <c r="K124" s="90" t="b">
        <v>0</v>
      </c>
      <c r="L124" s="92" t="s">
        <v>867</v>
      </c>
      <c r="M124" s="278">
        <f>IFERROR(VLOOKUP(C124,'Budget Detail as of 11.30'!B:K,COLUMNS('Budget Detail as of 11.30'!B:K),FALSE),0)</f>
        <v>150</v>
      </c>
      <c r="N124" s="155">
        <f>SUMIFS('Budget Detail as of 11.30'!L:L,'Budget Detail as of 11.30'!B:B,'Questica Mapping'!C124)</f>
        <v>150</v>
      </c>
      <c r="O124" s="100">
        <v>100</v>
      </c>
      <c r="P124" s="101">
        <f t="shared" si="5"/>
        <v>100</v>
      </c>
    </row>
    <row r="125" spans="1:17" hidden="1" x14ac:dyDescent="0.3">
      <c r="A125" s="90">
        <v>583472</v>
      </c>
      <c r="B125" s="92" t="s">
        <v>1162</v>
      </c>
      <c r="C125" s="92" t="s">
        <v>1219</v>
      </c>
      <c r="D125" s="92" t="s">
        <v>10</v>
      </c>
      <c r="E125" s="103" t="s">
        <v>162</v>
      </c>
      <c r="F125" s="92" t="s">
        <v>1164</v>
      </c>
      <c r="G125" s="92" t="s">
        <v>1220</v>
      </c>
      <c r="H125" s="92" t="s">
        <v>918</v>
      </c>
      <c r="I125" s="92" t="s">
        <v>865</v>
      </c>
      <c r="J125" s="92" t="s">
        <v>1221</v>
      </c>
      <c r="K125" s="90" t="b">
        <v>0</v>
      </c>
      <c r="L125" s="92" t="s">
        <v>867</v>
      </c>
      <c r="M125" s="278">
        <f>IFERROR(VLOOKUP(C125,'Budget Detail as of 11.30'!B:K,COLUMNS('Budget Detail as of 11.30'!B:K),FALSE),0)</f>
        <v>5440</v>
      </c>
      <c r="N125" s="155">
        <f>SUMIFS('Budget Detail as of 11.30'!L:L,'Budget Detail as of 11.30'!B:B,'Questica Mapping'!C125)</f>
        <v>5440</v>
      </c>
      <c r="O125" s="100">
        <v>5438</v>
      </c>
      <c r="P125" s="101">
        <f t="shared" si="5"/>
        <v>5438</v>
      </c>
    </row>
    <row r="126" spans="1:17" hidden="1" x14ac:dyDescent="0.3">
      <c r="A126" s="90">
        <v>583477</v>
      </c>
      <c r="B126" s="92" t="s">
        <v>1162</v>
      </c>
      <c r="C126" s="92" t="s">
        <v>1222</v>
      </c>
      <c r="D126" s="92" t="s">
        <v>10</v>
      </c>
      <c r="E126" s="103" t="s">
        <v>162</v>
      </c>
      <c r="F126" s="92" t="s">
        <v>1164</v>
      </c>
      <c r="G126" s="92" t="s">
        <v>1220</v>
      </c>
      <c r="H126" s="92" t="s">
        <v>918</v>
      </c>
      <c r="I126" s="92" t="s">
        <v>925</v>
      </c>
      <c r="J126" s="92" t="s">
        <v>1223</v>
      </c>
      <c r="K126" s="90" t="b">
        <v>0</v>
      </c>
      <c r="L126" s="92" t="s">
        <v>867</v>
      </c>
      <c r="M126" s="278">
        <f>IFERROR(VLOOKUP(C126,'Budget Detail as of 11.30'!B:K,COLUMNS('Budget Detail as of 11.30'!B:K),FALSE),0)</f>
        <v>2450</v>
      </c>
      <c r="N126" s="155">
        <f>SUMIFS('Budget Detail as of 11.30'!L:L,'Budget Detail as of 11.30'!B:B,'Questica Mapping'!C126)</f>
        <v>2450</v>
      </c>
      <c r="O126" s="100">
        <v>3625</v>
      </c>
      <c r="P126" s="101">
        <f t="shared" si="5"/>
        <v>3625</v>
      </c>
    </row>
    <row r="127" spans="1:17" hidden="1" x14ac:dyDescent="0.3">
      <c r="A127" s="90">
        <v>1209947</v>
      </c>
      <c r="B127" s="92" t="s">
        <v>1162</v>
      </c>
      <c r="C127" s="92" t="s">
        <v>1224</v>
      </c>
      <c r="D127" s="92" t="s">
        <v>10</v>
      </c>
      <c r="E127" s="103" t="s">
        <v>162</v>
      </c>
      <c r="F127" s="92" t="s">
        <v>1164</v>
      </c>
      <c r="G127" s="92" t="s">
        <v>1220</v>
      </c>
      <c r="H127" s="92" t="s">
        <v>918</v>
      </c>
      <c r="I127" s="92" t="s">
        <v>928</v>
      </c>
      <c r="J127" s="92" t="s">
        <v>1225</v>
      </c>
      <c r="K127" s="90" t="b">
        <v>0</v>
      </c>
      <c r="L127" s="92" t="s">
        <v>867</v>
      </c>
      <c r="M127" s="278">
        <f>IFERROR(VLOOKUP(C127,'Budget Detail as of 11.30'!B:K,COLUMNS('Budget Detail as of 11.30'!B:K),FALSE),0)</f>
        <v>1200</v>
      </c>
      <c r="N127" s="155">
        <f>SUMIFS('Budget Detail as of 11.30'!L:L,'Budget Detail as of 11.30'!B:B,'Questica Mapping'!C127)</f>
        <v>1200</v>
      </c>
      <c r="O127" s="100">
        <v>1200</v>
      </c>
      <c r="P127" s="101">
        <f t="shared" si="5"/>
        <v>1200</v>
      </c>
    </row>
    <row r="128" spans="1:17" hidden="1" x14ac:dyDescent="0.3">
      <c r="A128" s="90">
        <v>583553</v>
      </c>
      <c r="B128" s="92" t="s">
        <v>1162</v>
      </c>
      <c r="C128" s="92" t="s">
        <v>1226</v>
      </c>
      <c r="D128" s="92" t="s">
        <v>10</v>
      </c>
      <c r="E128" s="103" t="s">
        <v>162</v>
      </c>
      <c r="F128" s="92" t="s">
        <v>1164</v>
      </c>
      <c r="G128" s="92" t="s">
        <v>1220</v>
      </c>
      <c r="H128" s="92" t="s">
        <v>918</v>
      </c>
      <c r="I128" s="92" t="s">
        <v>931</v>
      </c>
      <c r="J128" s="92" t="s">
        <v>1227</v>
      </c>
      <c r="K128" s="90" t="b">
        <v>0</v>
      </c>
      <c r="L128" s="92" t="s">
        <v>867</v>
      </c>
      <c r="M128" s="278">
        <f>IFERROR(VLOOKUP(C128,'Budget Detail as of 11.30'!B:K,COLUMNS('Budget Detail as of 11.30'!B:K),FALSE),0)</f>
        <v>2450</v>
      </c>
      <c r="N128" s="155">
        <f>SUMIFS('Budget Detail as of 11.30'!L:L,'Budget Detail as of 11.30'!B:B,'Questica Mapping'!C128)</f>
        <v>2450</v>
      </c>
      <c r="O128" s="100">
        <v>2450</v>
      </c>
      <c r="P128" s="101">
        <f t="shared" si="5"/>
        <v>2450</v>
      </c>
    </row>
    <row r="129" spans="1:17" hidden="1" x14ac:dyDescent="0.3">
      <c r="A129" s="90">
        <v>1209945</v>
      </c>
      <c r="B129" s="92" t="s">
        <v>1162</v>
      </c>
      <c r="C129" s="92" t="s">
        <v>1228</v>
      </c>
      <c r="D129" s="92" t="s">
        <v>10</v>
      </c>
      <c r="E129" s="103" t="s">
        <v>162</v>
      </c>
      <c r="F129" s="92" t="s">
        <v>1164</v>
      </c>
      <c r="G129" s="92" t="s">
        <v>1229</v>
      </c>
      <c r="H129" s="92" t="s">
        <v>918</v>
      </c>
      <c r="I129" s="92" t="s">
        <v>865</v>
      </c>
      <c r="J129" s="92" t="s">
        <v>1230</v>
      </c>
      <c r="K129" s="90" t="b">
        <v>0</v>
      </c>
      <c r="L129" s="92" t="s">
        <v>867</v>
      </c>
      <c r="M129" s="278">
        <f>IFERROR(VLOOKUP(C129,'Budget Detail as of 11.30'!B:K,COLUMNS('Budget Detail as of 11.30'!B:K),FALSE),0)</f>
        <v>3210</v>
      </c>
      <c r="N129" s="155">
        <f>SUMIFS('Budget Detail as of 11.30'!L:L,'Budget Detail as of 11.30'!B:B,'Questica Mapping'!C129)</f>
        <v>3210</v>
      </c>
      <c r="O129" s="100">
        <v>3480</v>
      </c>
      <c r="P129" s="101">
        <f t="shared" si="5"/>
        <v>3480</v>
      </c>
    </row>
    <row r="130" spans="1:17" hidden="1" x14ac:dyDescent="0.3">
      <c r="A130" s="90">
        <v>583580</v>
      </c>
      <c r="B130" s="92" t="s">
        <v>1162</v>
      </c>
      <c r="C130" s="92" t="s">
        <v>1231</v>
      </c>
      <c r="D130" s="92" t="s">
        <v>10</v>
      </c>
      <c r="E130" s="103" t="s">
        <v>162</v>
      </c>
      <c r="F130" s="92" t="s">
        <v>1164</v>
      </c>
      <c r="G130" s="92" t="s">
        <v>1229</v>
      </c>
      <c r="H130" s="92" t="s">
        <v>918</v>
      </c>
      <c r="I130" s="92" t="s">
        <v>925</v>
      </c>
      <c r="J130" s="92" t="s">
        <v>1232</v>
      </c>
      <c r="K130" s="90" t="b">
        <v>0</v>
      </c>
      <c r="L130" s="92" t="s">
        <v>867</v>
      </c>
      <c r="M130" s="278">
        <f>IFERROR(VLOOKUP(C130,'Budget Detail as of 11.30'!B:K,COLUMNS('Budget Detail as of 11.30'!B:K),FALSE),0)</f>
        <v>200</v>
      </c>
      <c r="N130" s="155">
        <f>SUMIFS('Budget Detail as of 11.30'!L:L,'Budget Detail as of 11.30'!B:B,'Questica Mapping'!C130)</f>
        <v>200</v>
      </c>
      <c r="O130" s="100">
        <v>165</v>
      </c>
      <c r="P130" s="101">
        <f t="shared" si="5"/>
        <v>165</v>
      </c>
    </row>
    <row r="131" spans="1:17" hidden="1" x14ac:dyDescent="0.3">
      <c r="A131" s="90">
        <v>583555</v>
      </c>
      <c r="B131" s="92" t="s">
        <v>1162</v>
      </c>
      <c r="C131" s="92" t="s">
        <v>1233</v>
      </c>
      <c r="D131" s="92" t="s">
        <v>10</v>
      </c>
      <c r="E131" s="103" t="s">
        <v>162</v>
      </c>
      <c r="F131" s="92" t="s">
        <v>1164</v>
      </c>
      <c r="G131" s="92" t="s">
        <v>1229</v>
      </c>
      <c r="H131" s="92" t="s">
        <v>918</v>
      </c>
      <c r="I131" s="92" t="s">
        <v>928</v>
      </c>
      <c r="J131" s="92" t="s">
        <v>1234</v>
      </c>
      <c r="K131" s="90" t="b">
        <v>0</v>
      </c>
      <c r="L131" s="92" t="s">
        <v>867</v>
      </c>
      <c r="M131" s="278">
        <f>IFERROR(VLOOKUP(C131,'Budget Detail as of 11.30'!B:K,COLUMNS('Budget Detail as of 11.30'!B:K),FALSE),0)</f>
        <v>460</v>
      </c>
      <c r="N131" s="155">
        <f>SUMIFS('Budget Detail as of 11.30'!L:L,'Budget Detail as of 11.30'!B:B,'Questica Mapping'!C131)</f>
        <v>460</v>
      </c>
      <c r="O131" s="100">
        <v>384</v>
      </c>
      <c r="P131" s="101">
        <f t="shared" si="5"/>
        <v>384</v>
      </c>
    </row>
    <row r="132" spans="1:17" hidden="1" x14ac:dyDescent="0.3">
      <c r="A132" s="90">
        <v>849948</v>
      </c>
      <c r="B132" s="92" t="s">
        <v>1162</v>
      </c>
      <c r="C132" s="92" t="s">
        <v>1235</v>
      </c>
      <c r="D132" s="92" t="s">
        <v>10</v>
      </c>
      <c r="E132" s="103" t="s">
        <v>162</v>
      </c>
      <c r="F132" s="92" t="s">
        <v>1164</v>
      </c>
      <c r="G132" s="92" t="s">
        <v>1229</v>
      </c>
      <c r="H132" s="92" t="s">
        <v>918</v>
      </c>
      <c r="I132" s="92" t="s">
        <v>931</v>
      </c>
      <c r="J132" s="92" t="s">
        <v>1236</v>
      </c>
      <c r="K132" s="90" t="b">
        <v>0</v>
      </c>
      <c r="L132" s="92" t="s">
        <v>867</v>
      </c>
      <c r="M132" s="278">
        <f>IFERROR(VLOOKUP(C132,'Budget Detail as of 11.30'!B:K,COLUMNS('Budget Detail as of 11.30'!B:K),FALSE),0)</f>
        <v>4150</v>
      </c>
      <c r="N132" s="155">
        <f>SUMIFS('Budget Detail as of 11.30'!L:L,'Budget Detail as of 11.30'!B:B,'Questica Mapping'!C132)</f>
        <v>4150</v>
      </c>
      <c r="O132" s="100">
        <v>4141</v>
      </c>
      <c r="P132" s="101">
        <f t="shared" si="5"/>
        <v>4141</v>
      </c>
    </row>
    <row r="133" spans="1:17" hidden="1" x14ac:dyDescent="0.3">
      <c r="A133" s="90">
        <v>583556</v>
      </c>
      <c r="B133" s="92" t="s">
        <v>1162</v>
      </c>
      <c r="C133" s="92" t="s">
        <v>1237</v>
      </c>
      <c r="D133" s="92" t="s">
        <v>10</v>
      </c>
      <c r="E133" s="103" t="s">
        <v>162</v>
      </c>
      <c r="F133" s="92" t="s">
        <v>1164</v>
      </c>
      <c r="G133" s="92" t="s">
        <v>1229</v>
      </c>
      <c r="H133" s="92" t="s">
        <v>918</v>
      </c>
      <c r="I133" s="92" t="s">
        <v>944</v>
      </c>
      <c r="J133" s="92" t="s">
        <v>1238</v>
      </c>
      <c r="K133" s="90" t="b">
        <v>0</v>
      </c>
      <c r="L133" s="92" t="s">
        <v>867</v>
      </c>
      <c r="M133" s="278">
        <f>IFERROR(VLOOKUP(C133,'Budget Detail as of 11.30'!B:K,COLUMNS('Budget Detail as of 11.30'!B:K),FALSE),0)</f>
        <v>0</v>
      </c>
      <c r="N133" s="155">
        <f>SUMIFS('Budget Detail as of 11.30'!L:L,'Budget Detail as of 11.30'!B:B,'Questica Mapping'!C133)</f>
        <v>0</v>
      </c>
      <c r="O133" s="100">
        <v>0</v>
      </c>
      <c r="P133" s="101">
        <f t="shared" si="5"/>
        <v>0</v>
      </c>
    </row>
    <row r="134" spans="1:17" hidden="1" x14ac:dyDescent="0.3">
      <c r="A134" s="90">
        <v>583557</v>
      </c>
      <c r="B134" s="92" t="s">
        <v>1162</v>
      </c>
      <c r="C134" s="92" t="s">
        <v>1239</v>
      </c>
      <c r="D134" s="92" t="s">
        <v>10</v>
      </c>
      <c r="E134" s="103" t="s">
        <v>162</v>
      </c>
      <c r="F134" s="92" t="s">
        <v>1164</v>
      </c>
      <c r="G134" s="92" t="s">
        <v>1240</v>
      </c>
      <c r="H134" s="92" t="s">
        <v>918</v>
      </c>
      <c r="I134" s="92" t="s">
        <v>865</v>
      </c>
      <c r="J134" s="92" t="s">
        <v>1241</v>
      </c>
      <c r="K134" s="90" t="b">
        <v>0</v>
      </c>
      <c r="L134" s="92" t="s">
        <v>867</v>
      </c>
      <c r="M134" s="278">
        <f>IFERROR(VLOOKUP(C134,'Budget Detail as of 11.30'!B:K,COLUMNS('Budget Detail as of 11.30'!B:K),FALSE),0)</f>
        <v>240</v>
      </c>
      <c r="N134" s="155">
        <f>SUMIFS('Budget Detail as of 11.30'!L:L,'Budget Detail as of 11.30'!B:B,'Questica Mapping'!C134)</f>
        <v>240</v>
      </c>
      <c r="O134" s="100">
        <v>0</v>
      </c>
      <c r="P134" s="101">
        <f t="shared" si="5"/>
        <v>0</v>
      </c>
    </row>
    <row r="135" spans="1:17" hidden="1" x14ac:dyDescent="0.3">
      <c r="A135" s="90">
        <v>583558</v>
      </c>
      <c r="B135" s="92" t="s">
        <v>1162</v>
      </c>
      <c r="C135" s="92" t="s">
        <v>1242</v>
      </c>
      <c r="D135" s="92" t="s">
        <v>10</v>
      </c>
      <c r="E135" s="103" t="s">
        <v>165</v>
      </c>
      <c r="F135" s="92" t="s">
        <v>1164</v>
      </c>
      <c r="G135" s="92" t="s">
        <v>1243</v>
      </c>
      <c r="H135" s="92" t="s">
        <v>918</v>
      </c>
      <c r="I135" s="92" t="s">
        <v>865</v>
      </c>
      <c r="J135" s="92" t="s">
        <v>1244</v>
      </c>
      <c r="K135" s="90" t="b">
        <v>0</v>
      </c>
      <c r="L135" s="92" t="s">
        <v>867</v>
      </c>
      <c r="M135" s="278">
        <f>IFERROR(VLOOKUP(C135,'Budget Detail as of 11.30'!B:K,COLUMNS('Budget Detail as of 11.30'!B:K),FALSE),0)</f>
        <v>132000</v>
      </c>
      <c r="N135" s="155">
        <f>SUMIFS('Budget Detail as of 11.30'!L:L,'Budget Detail as of 11.30'!B:B,'Questica Mapping'!C135)</f>
        <v>132000</v>
      </c>
      <c r="O135" s="100">
        <v>140132</v>
      </c>
      <c r="P135" s="101">
        <f t="shared" si="5"/>
        <v>140132</v>
      </c>
    </row>
    <row r="136" spans="1:17" hidden="1" x14ac:dyDescent="0.3">
      <c r="A136" s="90">
        <v>583559</v>
      </c>
      <c r="B136" s="92" t="s">
        <v>1162</v>
      </c>
      <c r="C136" s="92" t="s">
        <v>1245</v>
      </c>
      <c r="D136" s="92" t="s">
        <v>10</v>
      </c>
      <c r="E136" s="103" t="s">
        <v>165</v>
      </c>
      <c r="F136" s="92" t="s">
        <v>1164</v>
      </c>
      <c r="G136" s="92" t="s">
        <v>1246</v>
      </c>
      <c r="H136" s="92" t="s">
        <v>918</v>
      </c>
      <c r="I136" s="92" t="s">
        <v>865</v>
      </c>
      <c r="J136" s="92" t="s">
        <v>1247</v>
      </c>
      <c r="K136" s="90" t="b">
        <v>0</v>
      </c>
      <c r="L136" s="92" t="s">
        <v>867</v>
      </c>
      <c r="M136" s="278">
        <f>IFERROR(VLOOKUP(C136,'Budget Detail as of 11.30'!B:K,COLUMNS('Budget Detail as of 11.30'!B:K),FALSE),0)</f>
        <v>14400</v>
      </c>
      <c r="N136" s="155">
        <f>SUMIFS('Budget Detail as of 11.30'!L:L,'Budget Detail as of 11.30'!B:B,'Questica Mapping'!C136)</f>
        <v>17280</v>
      </c>
      <c r="O136" s="100">
        <v>15600</v>
      </c>
      <c r="P136" s="101">
        <f t="shared" si="5"/>
        <v>15600</v>
      </c>
    </row>
    <row r="137" spans="1:17" hidden="1" x14ac:dyDescent="0.3">
      <c r="A137" s="90">
        <v>583560</v>
      </c>
      <c r="B137" s="92" t="s">
        <v>1162</v>
      </c>
      <c r="C137" s="92" t="s">
        <v>1248</v>
      </c>
      <c r="D137" s="92" t="s">
        <v>10</v>
      </c>
      <c r="E137" s="103" t="s">
        <v>165</v>
      </c>
      <c r="F137" s="92" t="s">
        <v>1164</v>
      </c>
      <c r="G137" s="92" t="s">
        <v>1246</v>
      </c>
      <c r="H137" s="92" t="s">
        <v>918</v>
      </c>
      <c r="I137" s="92" t="s">
        <v>925</v>
      </c>
      <c r="J137" s="92" t="s">
        <v>1249</v>
      </c>
      <c r="K137" s="90" t="b">
        <v>0</v>
      </c>
      <c r="L137" s="92" t="s">
        <v>867</v>
      </c>
      <c r="M137" s="278">
        <f>IFERROR(VLOOKUP(C137,'Budget Detail as of 11.30'!B:K,COLUMNS('Budget Detail as of 11.30'!B:K),FALSE),0)</f>
        <v>2880</v>
      </c>
      <c r="N137" s="155">
        <f>SUMIFS('Budget Detail as of 11.30'!L:L,'Budget Detail as of 11.30'!B:B,'Questica Mapping'!C137)</f>
        <v>800</v>
      </c>
      <c r="O137" s="100">
        <v>0</v>
      </c>
      <c r="P137" s="101">
        <f t="shared" si="5"/>
        <v>0</v>
      </c>
    </row>
    <row r="138" spans="1:17" hidden="1" x14ac:dyDescent="0.3">
      <c r="A138" s="90">
        <v>583561</v>
      </c>
      <c r="B138" s="92" t="s">
        <v>1162</v>
      </c>
      <c r="C138" s="92" t="s">
        <v>1250</v>
      </c>
      <c r="D138" s="279" t="s">
        <v>10</v>
      </c>
      <c r="E138" s="103" t="s">
        <v>165</v>
      </c>
      <c r="F138" s="90" t="s">
        <v>1164</v>
      </c>
      <c r="G138" s="90" t="s">
        <v>1246</v>
      </c>
      <c r="H138" s="90" t="s">
        <v>918</v>
      </c>
      <c r="I138" s="90" t="s">
        <v>931</v>
      </c>
      <c r="J138" s="269" t="s">
        <v>1251</v>
      </c>
      <c r="K138" s="90" t="b">
        <v>0</v>
      </c>
      <c r="L138" s="90" t="s">
        <v>867</v>
      </c>
      <c r="M138" s="278">
        <f>IFERROR(VLOOKUP(C138,'Budget Detail as of 11.30'!B:K,COLUMNS('Budget Detail as of 11.30'!B:K),FALSE),0)</f>
        <v>800</v>
      </c>
      <c r="N138" s="155">
        <f>SUMIFS('Budget Detail as of 11.30'!L:L,'Budget Detail as of 11.30'!B:B,'Questica Mapping'!C138)</f>
        <v>0</v>
      </c>
      <c r="O138" s="100"/>
      <c r="P138" s="101"/>
      <c r="Q138" s="279" t="s">
        <v>1169</v>
      </c>
    </row>
    <row r="139" spans="1:17" hidden="1" x14ac:dyDescent="0.3">
      <c r="A139" s="90">
        <v>583562</v>
      </c>
      <c r="B139" s="92" t="s">
        <v>1162</v>
      </c>
      <c r="C139" s="92" t="s">
        <v>1252</v>
      </c>
      <c r="D139" s="92" t="s">
        <v>10</v>
      </c>
      <c r="E139" s="103" t="s">
        <v>165</v>
      </c>
      <c r="F139" s="92" t="s">
        <v>1164</v>
      </c>
      <c r="G139" s="92" t="s">
        <v>1253</v>
      </c>
      <c r="H139" s="92" t="s">
        <v>918</v>
      </c>
      <c r="I139" s="92" t="s">
        <v>865</v>
      </c>
      <c r="J139" s="92" t="s">
        <v>1254</v>
      </c>
      <c r="K139" s="90" t="b">
        <v>0</v>
      </c>
      <c r="L139" s="92" t="s">
        <v>867</v>
      </c>
      <c r="M139" s="278">
        <f>IFERROR(VLOOKUP(C139,'Budget Detail as of 11.30'!B:K,COLUMNS('Budget Detail as of 11.30'!B:K),FALSE),0)</f>
        <v>74550</v>
      </c>
      <c r="N139" s="155">
        <f>SUMIFS('Budget Detail as of 11.30'!L:L,'Budget Detail as of 11.30'!B:B,'Questica Mapping'!C139)</f>
        <v>74550</v>
      </c>
      <c r="O139" s="100">
        <v>57072</v>
      </c>
      <c r="P139" s="101">
        <f>+O139</f>
        <v>57072</v>
      </c>
    </row>
    <row r="140" spans="1:17" hidden="1" x14ac:dyDescent="0.3">
      <c r="A140" s="90">
        <v>583563</v>
      </c>
      <c r="B140" s="92" t="s">
        <v>1162</v>
      </c>
      <c r="C140" s="92" t="s">
        <v>1255</v>
      </c>
      <c r="D140" s="92" t="s">
        <v>10</v>
      </c>
      <c r="E140" s="103" t="s">
        <v>165</v>
      </c>
      <c r="F140" s="92" t="s">
        <v>1164</v>
      </c>
      <c r="G140" s="92" t="s">
        <v>1253</v>
      </c>
      <c r="H140" s="92" t="s">
        <v>918</v>
      </c>
      <c r="I140" s="92" t="s">
        <v>925</v>
      </c>
      <c r="J140" s="92" t="s">
        <v>1256</v>
      </c>
      <c r="K140" s="90" t="b">
        <v>0</v>
      </c>
      <c r="L140" s="92" t="s">
        <v>867</v>
      </c>
      <c r="M140" s="278">
        <f>IFERROR(VLOOKUP(C140,'Budget Detail as of 11.30'!B:K,COLUMNS('Budget Detail as of 11.30'!B:K),FALSE),0)</f>
        <v>0</v>
      </c>
      <c r="N140" s="155">
        <f>SUMIFS('Budget Detail as of 11.30'!L:L,'Budget Detail as of 11.30'!B:B,'Questica Mapping'!C140)</f>
        <v>0</v>
      </c>
      <c r="O140" s="100">
        <v>0</v>
      </c>
      <c r="P140" s="101">
        <f>+O140</f>
        <v>0</v>
      </c>
    </row>
    <row r="141" spans="1:17" hidden="1" x14ac:dyDescent="0.3">
      <c r="A141" s="90">
        <v>583564</v>
      </c>
      <c r="B141" s="92" t="s">
        <v>1162</v>
      </c>
      <c r="C141" s="92" t="s">
        <v>1257</v>
      </c>
      <c r="D141" s="92" t="s">
        <v>10</v>
      </c>
      <c r="E141" s="103" t="s">
        <v>165</v>
      </c>
      <c r="F141" s="90" t="s">
        <v>1164</v>
      </c>
      <c r="G141" s="90" t="s">
        <v>1253</v>
      </c>
      <c r="H141" s="90" t="s">
        <v>1258</v>
      </c>
      <c r="I141" s="178">
        <v>3</v>
      </c>
      <c r="J141" s="90" t="s">
        <v>1259</v>
      </c>
      <c r="L141" s="92"/>
      <c r="M141" s="278">
        <f>IFERROR(VLOOKUP(C141,'Budget Detail as of 11.30'!B:K,COLUMNS('Budget Detail as of 11.30'!B:K),FALSE),0)</f>
        <v>0</v>
      </c>
      <c r="N141" s="155">
        <f>SUMIFS('Budget Detail as of 11.30'!L:L,'Budget Detail as of 11.30'!B:B,'Questica Mapping'!C141)</f>
        <v>0</v>
      </c>
      <c r="O141" s="100">
        <v>4080</v>
      </c>
      <c r="P141" s="101">
        <f>+O141</f>
        <v>4080</v>
      </c>
    </row>
    <row r="142" spans="1:17" hidden="1" x14ac:dyDescent="0.3">
      <c r="A142" s="90">
        <v>583565</v>
      </c>
      <c r="B142" s="92" t="s">
        <v>1162</v>
      </c>
      <c r="C142" s="92" t="s">
        <v>1260</v>
      </c>
      <c r="D142" s="279" t="s">
        <v>10</v>
      </c>
      <c r="E142" s="103" t="s">
        <v>165</v>
      </c>
      <c r="F142" s="90" t="s">
        <v>1164</v>
      </c>
      <c r="G142" s="90" t="s">
        <v>1253</v>
      </c>
      <c r="H142" s="90" t="s">
        <v>918</v>
      </c>
      <c r="I142" s="90" t="s">
        <v>931</v>
      </c>
      <c r="J142" s="90" t="s">
        <v>1261</v>
      </c>
      <c r="K142" s="90" t="b">
        <v>0</v>
      </c>
      <c r="L142" s="90" t="s">
        <v>867</v>
      </c>
      <c r="M142" s="278">
        <f>IFERROR(VLOOKUP(C142,'Budget Detail as of 11.30'!B:K,COLUMNS('Budget Detail as of 11.30'!B:K),FALSE),0)</f>
        <v>2500</v>
      </c>
      <c r="N142" s="155">
        <f>SUMIFS('Budget Detail as of 11.30'!L:L,'Budget Detail as of 11.30'!B:B,'Questica Mapping'!C142)</f>
        <v>2500</v>
      </c>
      <c r="O142" s="100"/>
      <c r="P142" s="101"/>
      <c r="Q142" s="279" t="s">
        <v>1169</v>
      </c>
    </row>
    <row r="143" spans="1:17" hidden="1" x14ac:dyDescent="0.3">
      <c r="A143" s="90">
        <v>583566</v>
      </c>
      <c r="B143" s="159" t="s">
        <v>1162</v>
      </c>
      <c r="C143" s="159" t="s">
        <v>1262</v>
      </c>
      <c r="D143" s="280" t="s">
        <v>10</v>
      </c>
      <c r="E143" s="103" t="s">
        <v>165</v>
      </c>
      <c r="F143" s="279" t="s">
        <v>1164</v>
      </c>
      <c r="G143" s="279" t="s">
        <v>1253</v>
      </c>
      <c r="H143" s="279" t="s">
        <v>918</v>
      </c>
      <c r="I143" s="279" t="s">
        <v>944</v>
      </c>
      <c r="J143" s="279" t="s">
        <v>1263</v>
      </c>
      <c r="K143" s="279" t="b">
        <v>0</v>
      </c>
      <c r="L143" s="279" t="s">
        <v>867</v>
      </c>
      <c r="M143" s="278">
        <f>IFERROR(VLOOKUP(C143,'Budget Detail as of 11.30'!B:K,COLUMNS('Budget Detail as of 11.30'!B:K),FALSE),0)</f>
        <v>2500</v>
      </c>
      <c r="N143" s="155">
        <f>SUMIFS('Budget Detail as of 11.30'!L:L,'Budget Detail as of 11.30'!B:B,'Questica Mapping'!C143)</f>
        <v>2500</v>
      </c>
      <c r="O143" s="100"/>
      <c r="P143" s="101"/>
      <c r="Q143" s="279" t="s">
        <v>1169</v>
      </c>
    </row>
    <row r="144" spans="1:17" hidden="1" x14ac:dyDescent="0.3">
      <c r="A144" s="90">
        <v>583567</v>
      </c>
      <c r="B144" s="92" t="s">
        <v>1162</v>
      </c>
      <c r="C144" s="92" t="s">
        <v>1264</v>
      </c>
      <c r="D144" s="279" t="s">
        <v>10</v>
      </c>
      <c r="E144" s="103" t="s">
        <v>165</v>
      </c>
      <c r="F144" s="90" t="s">
        <v>1164</v>
      </c>
      <c r="G144" s="90" t="s">
        <v>1265</v>
      </c>
      <c r="H144" s="90" t="s">
        <v>918</v>
      </c>
      <c r="I144" s="90" t="s">
        <v>865</v>
      </c>
      <c r="J144" s="90" t="s">
        <v>1266</v>
      </c>
      <c r="K144" s="90" t="b">
        <v>0</v>
      </c>
      <c r="L144" s="90" t="s">
        <v>867</v>
      </c>
      <c r="M144" s="278">
        <f>IFERROR(VLOOKUP(C144,'Budget Detail as of 11.30'!B:K,COLUMNS('Budget Detail as of 11.30'!B:K),FALSE),0)</f>
        <v>52940</v>
      </c>
      <c r="N144" s="155">
        <f>SUMIFS('Budget Detail as of 11.30'!L:L,'Budget Detail as of 11.30'!B:B,'Questica Mapping'!C144)</f>
        <v>52940</v>
      </c>
      <c r="O144" s="100"/>
      <c r="P144" s="101"/>
    </row>
    <row r="145" spans="1:17" hidden="1" x14ac:dyDescent="0.3">
      <c r="A145" s="90">
        <v>849950</v>
      </c>
      <c r="B145" s="92" t="s">
        <v>1162</v>
      </c>
      <c r="C145" s="92" t="s">
        <v>1267</v>
      </c>
      <c r="D145" s="92" t="s">
        <v>10</v>
      </c>
      <c r="E145" s="103" t="s">
        <v>162</v>
      </c>
      <c r="F145" s="92" t="s">
        <v>1164</v>
      </c>
      <c r="G145" s="92" t="s">
        <v>1268</v>
      </c>
      <c r="H145" s="92" t="s">
        <v>918</v>
      </c>
      <c r="I145" s="92" t="s">
        <v>865</v>
      </c>
      <c r="J145" s="92" t="s">
        <v>1269</v>
      </c>
      <c r="K145" s="90" t="b">
        <v>0</v>
      </c>
      <c r="L145" s="92" t="s">
        <v>867</v>
      </c>
      <c r="M145" s="278">
        <f>IFERROR(VLOOKUP(C145,'Budget Detail as of 11.30'!B:K,COLUMNS('Budget Detail as of 11.30'!B:K),FALSE),0)</f>
        <v>360</v>
      </c>
      <c r="N145" s="155">
        <f>SUMIFS('Budget Detail as of 11.30'!L:L,'Budget Detail as of 11.30'!B:B,'Questica Mapping'!C145)</f>
        <v>360</v>
      </c>
      <c r="O145" s="100">
        <v>352</v>
      </c>
      <c r="P145" s="101">
        <f>+O145</f>
        <v>352</v>
      </c>
    </row>
    <row r="146" spans="1:17" hidden="1" x14ac:dyDescent="0.3">
      <c r="A146" s="90">
        <v>583568</v>
      </c>
      <c r="B146" s="92" t="s">
        <v>1162</v>
      </c>
      <c r="C146" s="92" t="s">
        <v>1270</v>
      </c>
      <c r="D146" s="92" t="s">
        <v>10</v>
      </c>
      <c r="E146" s="103" t="s">
        <v>162</v>
      </c>
      <c r="F146" s="92" t="s">
        <v>1164</v>
      </c>
      <c r="G146" s="92" t="s">
        <v>1268</v>
      </c>
      <c r="H146" s="92" t="s">
        <v>918</v>
      </c>
      <c r="I146" s="92" t="s">
        <v>925</v>
      </c>
      <c r="J146" s="92" t="s">
        <v>1271</v>
      </c>
      <c r="K146" s="90" t="b">
        <v>0</v>
      </c>
      <c r="L146" s="92" t="s">
        <v>867</v>
      </c>
      <c r="M146" s="278">
        <f>IFERROR(VLOOKUP(C146,'Budget Detail as of 11.30'!B:K,COLUMNS('Budget Detail as of 11.30'!B:K),FALSE),0)</f>
        <v>100</v>
      </c>
      <c r="N146" s="155">
        <f>SUMIFS('Budget Detail as of 11.30'!L:L,'Budget Detail as of 11.30'!B:B,'Questica Mapping'!C146)</f>
        <v>100</v>
      </c>
      <c r="O146" s="100">
        <v>100</v>
      </c>
      <c r="P146" s="101">
        <f>+O146</f>
        <v>100</v>
      </c>
    </row>
    <row r="147" spans="1:17" hidden="1" x14ac:dyDescent="0.3">
      <c r="A147" s="90">
        <v>583569</v>
      </c>
      <c r="B147" s="92" t="s">
        <v>1162</v>
      </c>
      <c r="C147" s="92" t="s">
        <v>1272</v>
      </c>
      <c r="D147" s="279" t="s">
        <v>10</v>
      </c>
      <c r="E147" s="103" t="s">
        <v>162</v>
      </c>
      <c r="F147" s="90" t="s">
        <v>1164</v>
      </c>
      <c r="G147" s="90" t="s">
        <v>1273</v>
      </c>
      <c r="H147" s="90" t="s">
        <v>918</v>
      </c>
      <c r="I147" s="90" t="s">
        <v>865</v>
      </c>
      <c r="J147" s="90" t="s">
        <v>1274</v>
      </c>
      <c r="K147" s="90" t="b">
        <v>0</v>
      </c>
      <c r="L147" s="90" t="s">
        <v>867</v>
      </c>
      <c r="M147" s="278">
        <f>IFERROR(VLOOKUP(C147,'Budget Detail as of 11.30'!B:K,COLUMNS('Budget Detail as of 11.30'!B:K),FALSE),0)</f>
        <v>1500</v>
      </c>
      <c r="N147" s="155">
        <f>SUMIFS('Budget Detail as of 11.30'!L:L,'Budget Detail as of 11.30'!B:B,'Questica Mapping'!C147)</f>
        <v>1500</v>
      </c>
      <c r="O147" s="100"/>
      <c r="P147" s="101"/>
      <c r="Q147" s="279" t="s">
        <v>1169</v>
      </c>
    </row>
    <row r="148" spans="1:17" hidden="1" x14ac:dyDescent="0.3">
      <c r="A148" s="90">
        <v>583570</v>
      </c>
      <c r="B148" s="92" t="s">
        <v>1162</v>
      </c>
      <c r="C148" s="92" t="s">
        <v>1275</v>
      </c>
      <c r="D148" s="92" t="s">
        <v>10</v>
      </c>
      <c r="E148" s="103" t="s">
        <v>189</v>
      </c>
      <c r="F148" s="92" t="s">
        <v>1276</v>
      </c>
      <c r="G148" s="92" t="s">
        <v>1165</v>
      </c>
      <c r="H148" s="92" t="s">
        <v>907</v>
      </c>
      <c r="I148" s="92" t="s">
        <v>865</v>
      </c>
      <c r="J148" s="92">
        <v>0</v>
      </c>
      <c r="K148" s="90" t="b">
        <v>0</v>
      </c>
      <c r="L148" s="92" t="s">
        <v>1166</v>
      </c>
      <c r="M148" s="278">
        <f>IFERROR(VLOOKUP(C148,'Budget Detail as of 11.30'!B:K,COLUMNS('Budget Detail as of 11.30'!B:K),FALSE),0)</f>
        <v>166480</v>
      </c>
      <c r="N148" s="155">
        <f>SUMIFS('Budget Detail as of 11.30'!L:L,'Budget Detail as of 11.30'!B:B,'Questica Mapping'!C148)</f>
        <v>160410</v>
      </c>
      <c r="O148" s="100">
        <v>256950</v>
      </c>
      <c r="P148" s="101">
        <f>+O148</f>
        <v>256950</v>
      </c>
    </row>
    <row r="149" spans="1:17" hidden="1" x14ac:dyDescent="0.3">
      <c r="A149" s="90">
        <v>583571</v>
      </c>
      <c r="B149" s="92" t="s">
        <v>1162</v>
      </c>
      <c r="C149" s="92" t="s">
        <v>1277</v>
      </c>
      <c r="D149" s="279" t="s">
        <v>10</v>
      </c>
      <c r="E149" s="103" t="s">
        <v>189</v>
      </c>
      <c r="F149" s="90" t="s">
        <v>1276</v>
      </c>
      <c r="G149" s="90" t="s">
        <v>1165</v>
      </c>
      <c r="H149" s="90" t="s">
        <v>907</v>
      </c>
      <c r="I149" s="90" t="s">
        <v>925</v>
      </c>
      <c r="J149" s="90" t="s">
        <v>1278</v>
      </c>
      <c r="K149" s="90" t="b">
        <v>0</v>
      </c>
      <c r="L149" s="90" t="s">
        <v>867</v>
      </c>
      <c r="M149" s="278">
        <f>IFERROR(VLOOKUP(C149,'Budget Detail as of 11.30'!B:K,COLUMNS('Budget Detail as of 11.30'!B:K),FALSE),0)</f>
        <v>62400</v>
      </c>
      <c r="N149" s="155">
        <f>SUMIFS('Budget Detail as of 11.30'!L:L,'Budget Detail as of 11.30'!B:B,'Questica Mapping'!C149)</f>
        <v>62400</v>
      </c>
      <c r="O149" s="100"/>
      <c r="P149" s="101"/>
      <c r="Q149" s="279" t="s">
        <v>1169</v>
      </c>
    </row>
    <row r="150" spans="1:17" hidden="1" x14ac:dyDescent="0.3">
      <c r="A150" s="90">
        <v>583572</v>
      </c>
      <c r="B150" s="159" t="s">
        <v>1162</v>
      </c>
      <c r="C150" s="159" t="s">
        <v>1279</v>
      </c>
      <c r="D150" s="280" t="s">
        <v>10</v>
      </c>
      <c r="E150" s="103" t="s">
        <v>189</v>
      </c>
      <c r="F150" s="279" t="s">
        <v>1276</v>
      </c>
      <c r="G150" s="279" t="s">
        <v>1165</v>
      </c>
      <c r="H150" s="279" t="s">
        <v>907</v>
      </c>
      <c r="I150" s="279" t="s">
        <v>928</v>
      </c>
      <c r="J150" s="279" t="s">
        <v>1280</v>
      </c>
      <c r="K150" s="279" t="b">
        <v>0</v>
      </c>
      <c r="L150" s="279" t="s">
        <v>867</v>
      </c>
      <c r="M150" s="278">
        <f>IFERROR(VLOOKUP(C150,'Budget Detail as of 11.30'!B:K,COLUMNS('Budget Detail as of 11.30'!B:K),FALSE),0)</f>
        <v>25000</v>
      </c>
      <c r="N150" s="155">
        <f>SUMIFS('Budget Detail as of 11.30'!L:L,'Budget Detail as of 11.30'!B:B,'Questica Mapping'!C150)</f>
        <v>25000</v>
      </c>
      <c r="O150" s="100"/>
      <c r="P150" s="101"/>
      <c r="Q150" s="279" t="s">
        <v>1169</v>
      </c>
    </row>
    <row r="151" spans="1:17" hidden="1" x14ac:dyDescent="0.3">
      <c r="A151" s="90">
        <v>583573</v>
      </c>
      <c r="B151" s="92" t="s">
        <v>1162</v>
      </c>
      <c r="C151" s="92" t="s">
        <v>1281</v>
      </c>
      <c r="D151" s="92" t="s">
        <v>10</v>
      </c>
      <c r="E151" s="103" t="s">
        <v>189</v>
      </c>
      <c r="F151" s="90" t="s">
        <v>1276</v>
      </c>
      <c r="G151" s="90" t="s">
        <v>1165</v>
      </c>
      <c r="H151" s="90" t="s">
        <v>1282</v>
      </c>
      <c r="I151" s="178">
        <v>4</v>
      </c>
      <c r="J151" s="90" t="s">
        <v>1283</v>
      </c>
      <c r="L151" s="92"/>
      <c r="M151" s="278">
        <f>IFERROR(VLOOKUP(C151,'Budget Detail as of 11.30'!B:K,COLUMNS('Budget Detail as of 11.30'!B:K),FALSE),0)</f>
        <v>25000</v>
      </c>
      <c r="N151" s="155">
        <f>SUMIFS('Budget Detail as of 11.30'!L:L,'Budget Detail as of 11.30'!B:B,'Questica Mapping'!C151)</f>
        <v>25000</v>
      </c>
      <c r="O151" s="100">
        <v>10000</v>
      </c>
      <c r="P151" s="101">
        <f t="shared" ref="P151:P173" si="6">+O151</f>
        <v>10000</v>
      </c>
    </row>
    <row r="152" spans="1:17" hidden="1" x14ac:dyDescent="0.3">
      <c r="A152" s="90">
        <v>849951</v>
      </c>
      <c r="B152" s="92" t="s">
        <v>1162</v>
      </c>
      <c r="C152" s="92" t="s">
        <v>1284</v>
      </c>
      <c r="D152" s="92" t="s">
        <v>10</v>
      </c>
      <c r="E152" s="103" t="s">
        <v>189</v>
      </c>
      <c r="F152" s="92" t="s">
        <v>1276</v>
      </c>
      <c r="G152" s="92" t="s">
        <v>1173</v>
      </c>
      <c r="H152" s="92" t="s">
        <v>907</v>
      </c>
      <c r="I152" s="92" t="s">
        <v>865</v>
      </c>
      <c r="J152" s="92" t="s">
        <v>1174</v>
      </c>
      <c r="K152" s="90" t="b">
        <v>0</v>
      </c>
      <c r="L152" s="92" t="s">
        <v>867</v>
      </c>
      <c r="M152" s="278">
        <f>IFERROR(VLOOKUP(C152,'Budget Detail as of 11.30'!B:K,COLUMNS('Budget Detail as of 11.30'!B:K),FALSE),0)</f>
        <v>16520</v>
      </c>
      <c r="N152" s="155">
        <f>SUMIFS('Budget Detail as of 11.30'!L:L,'Budget Detail as of 11.30'!B:B,'Questica Mapping'!C152)</f>
        <v>16520</v>
      </c>
      <c r="O152" s="100">
        <v>0</v>
      </c>
      <c r="P152" s="101">
        <f t="shared" si="6"/>
        <v>0</v>
      </c>
    </row>
    <row r="153" spans="1:17" hidden="1" x14ac:dyDescent="0.3">
      <c r="A153" s="90">
        <v>849952</v>
      </c>
      <c r="B153" s="92" t="s">
        <v>1162</v>
      </c>
      <c r="C153" s="92" t="s">
        <v>1285</v>
      </c>
      <c r="D153" s="92" t="s">
        <v>10</v>
      </c>
      <c r="E153" s="103" t="s">
        <v>189</v>
      </c>
      <c r="F153" s="92" t="s">
        <v>1276</v>
      </c>
      <c r="G153" s="92" t="s">
        <v>1286</v>
      </c>
      <c r="H153" s="92" t="s">
        <v>907</v>
      </c>
      <c r="I153" s="92" t="s">
        <v>865</v>
      </c>
      <c r="J153" s="92" t="s">
        <v>1287</v>
      </c>
      <c r="K153" s="90" t="b">
        <v>0</v>
      </c>
      <c r="L153" s="92" t="s">
        <v>867</v>
      </c>
      <c r="M153" s="278">
        <f>IFERROR(VLOOKUP(C153,'Budget Detail as of 11.30'!B:K,COLUMNS('Budget Detail as of 11.30'!B:K),FALSE),0)</f>
        <v>280000</v>
      </c>
      <c r="N153" s="155">
        <f>SUMIFS('Budget Detail as of 11.30'!L:L,'Budget Detail as of 11.30'!B:B,'Questica Mapping'!C153)</f>
        <v>280000</v>
      </c>
      <c r="O153" s="100">
        <v>59029</v>
      </c>
      <c r="P153" s="101">
        <f t="shared" si="6"/>
        <v>59029</v>
      </c>
    </row>
    <row r="154" spans="1:17" hidden="1" x14ac:dyDescent="0.3">
      <c r="A154" s="90">
        <v>583574</v>
      </c>
      <c r="B154" s="92" t="s">
        <v>1162</v>
      </c>
      <c r="C154" s="92" t="s">
        <v>1288</v>
      </c>
      <c r="D154" s="92" t="s">
        <v>10</v>
      </c>
      <c r="E154" s="103" t="s">
        <v>189</v>
      </c>
      <c r="F154" s="92" t="s">
        <v>1276</v>
      </c>
      <c r="G154" s="92" t="s">
        <v>1176</v>
      </c>
      <c r="H154" s="92" t="s">
        <v>907</v>
      </c>
      <c r="I154" s="92" t="s">
        <v>865</v>
      </c>
      <c r="J154" s="92">
        <v>0</v>
      </c>
      <c r="K154" s="90" t="b">
        <v>0</v>
      </c>
      <c r="L154" s="92" t="s">
        <v>1166</v>
      </c>
      <c r="M154" s="278">
        <f>IFERROR(VLOOKUP(C154,'Budget Detail as of 11.30'!B:K,COLUMNS('Budget Detail as of 11.30'!B:K),FALSE),0)</f>
        <v>94970</v>
      </c>
      <c r="N154" s="155">
        <f>SUMIFS('Budget Detail as of 11.30'!L:L,'Budget Detail as of 11.30'!B:B,'Questica Mapping'!C154)</f>
        <v>93390</v>
      </c>
      <c r="O154" s="100">
        <v>155770</v>
      </c>
      <c r="P154" s="101">
        <f t="shared" si="6"/>
        <v>155770</v>
      </c>
    </row>
    <row r="155" spans="1:17" hidden="1" x14ac:dyDescent="0.3">
      <c r="A155" s="90">
        <v>583575</v>
      </c>
      <c r="B155" s="92" t="s">
        <v>1162</v>
      </c>
      <c r="C155" s="92" t="s">
        <v>1289</v>
      </c>
      <c r="D155" s="92" t="s">
        <v>10</v>
      </c>
      <c r="E155" s="103" t="s">
        <v>189</v>
      </c>
      <c r="F155" s="90" t="s">
        <v>1276</v>
      </c>
      <c r="G155" s="90" t="s">
        <v>1176</v>
      </c>
      <c r="H155" s="90" t="s">
        <v>1282</v>
      </c>
      <c r="I155" s="178">
        <v>4</v>
      </c>
      <c r="J155" s="269" t="s">
        <v>1251</v>
      </c>
      <c r="L155" s="92"/>
      <c r="M155" s="278">
        <f>IFERROR(VLOOKUP(C155,'Budget Detail as of 11.30'!B:K,COLUMNS('Budget Detail as of 11.30'!B:K),FALSE),0)</f>
        <v>0</v>
      </c>
      <c r="N155" s="155">
        <f>SUMIFS('Budget Detail as of 11.30'!L:L,'Budget Detail as of 11.30'!B:B,'Questica Mapping'!C155)</f>
        <v>0</v>
      </c>
      <c r="O155" s="100">
        <v>10000</v>
      </c>
      <c r="P155" s="101">
        <f t="shared" si="6"/>
        <v>10000</v>
      </c>
    </row>
    <row r="156" spans="1:17" hidden="1" x14ac:dyDescent="0.3">
      <c r="A156" s="90">
        <v>583576</v>
      </c>
      <c r="B156" s="92" t="s">
        <v>1162</v>
      </c>
      <c r="C156" s="92" t="s">
        <v>1290</v>
      </c>
      <c r="D156" s="92" t="s">
        <v>10</v>
      </c>
      <c r="E156" s="103" t="s">
        <v>189</v>
      </c>
      <c r="F156" s="92" t="s">
        <v>1276</v>
      </c>
      <c r="G156" s="92" t="s">
        <v>1182</v>
      </c>
      <c r="H156" s="92" t="s">
        <v>907</v>
      </c>
      <c r="I156" s="92" t="s">
        <v>865</v>
      </c>
      <c r="J156" s="92" t="s">
        <v>1183</v>
      </c>
      <c r="K156" s="90" t="b">
        <v>0</v>
      </c>
      <c r="L156" s="92" t="s">
        <v>867</v>
      </c>
      <c r="M156" s="278">
        <f>IFERROR(VLOOKUP(C156,'Budget Detail as of 11.30'!B:K,COLUMNS('Budget Detail as of 11.30'!B:K),FALSE),0)</f>
        <v>0</v>
      </c>
      <c r="N156" s="155">
        <f>SUMIFS('Budget Detail as of 11.30'!L:L,'Budget Detail as of 11.30'!B:B,'Questica Mapping'!C156)</f>
        <v>0</v>
      </c>
      <c r="O156" s="100">
        <v>0</v>
      </c>
      <c r="P156" s="101">
        <f t="shared" si="6"/>
        <v>0</v>
      </c>
    </row>
    <row r="157" spans="1:17" hidden="1" x14ac:dyDescent="0.3">
      <c r="A157" s="90">
        <v>583577</v>
      </c>
      <c r="B157" s="92" t="s">
        <v>1162</v>
      </c>
      <c r="C157" s="92" t="s">
        <v>1291</v>
      </c>
      <c r="D157" s="92" t="s">
        <v>10</v>
      </c>
      <c r="E157" s="103" t="s">
        <v>187</v>
      </c>
      <c r="F157" s="92" t="s">
        <v>1276</v>
      </c>
      <c r="G157" s="92" t="s">
        <v>1185</v>
      </c>
      <c r="H157" s="92" t="s">
        <v>907</v>
      </c>
      <c r="I157" s="92" t="s">
        <v>865</v>
      </c>
      <c r="J157" s="92" t="s">
        <v>1186</v>
      </c>
      <c r="K157" s="90" t="b">
        <v>0</v>
      </c>
      <c r="L157" s="92" t="s">
        <v>867</v>
      </c>
      <c r="M157" s="278">
        <f>IFERROR(VLOOKUP(C157,'Budget Detail as of 11.30'!B:K,COLUMNS('Budget Detail as of 11.30'!B:K),FALSE),0)</f>
        <v>5000</v>
      </c>
      <c r="N157" s="155">
        <f>SUMIFS('Budget Detail as of 11.30'!L:L,'Budget Detail as of 11.30'!B:B,'Questica Mapping'!C157)</f>
        <v>5000</v>
      </c>
      <c r="O157" s="100">
        <v>0</v>
      </c>
      <c r="P157" s="101">
        <f t="shared" si="6"/>
        <v>0</v>
      </c>
    </row>
    <row r="158" spans="1:17" hidden="1" x14ac:dyDescent="0.3">
      <c r="A158" s="90">
        <v>583578</v>
      </c>
      <c r="B158" s="92" t="s">
        <v>1162</v>
      </c>
      <c r="C158" s="92" t="s">
        <v>1292</v>
      </c>
      <c r="D158" s="92" t="s">
        <v>10</v>
      </c>
      <c r="E158" s="103" t="s">
        <v>187</v>
      </c>
      <c r="F158" s="92" t="s">
        <v>1276</v>
      </c>
      <c r="G158" s="92" t="s">
        <v>1188</v>
      </c>
      <c r="H158" s="92" t="s">
        <v>907</v>
      </c>
      <c r="I158" s="92" t="s">
        <v>865</v>
      </c>
      <c r="J158" s="92" t="s">
        <v>1189</v>
      </c>
      <c r="K158" s="90" t="b">
        <v>0</v>
      </c>
      <c r="L158" s="92" t="s">
        <v>867</v>
      </c>
      <c r="M158" s="278">
        <f>IFERROR(VLOOKUP(C158,'Budget Detail as of 11.30'!B:K,COLUMNS('Budget Detail as of 11.30'!B:K),FALSE),0)</f>
        <v>100</v>
      </c>
      <c r="N158" s="155">
        <f>SUMIFS('Budget Detail as of 11.30'!L:L,'Budget Detail as of 11.30'!B:B,'Questica Mapping'!C158)</f>
        <v>100</v>
      </c>
      <c r="O158" s="100">
        <v>100</v>
      </c>
      <c r="P158" s="101">
        <f t="shared" si="6"/>
        <v>100</v>
      </c>
    </row>
    <row r="159" spans="1:17" hidden="1" x14ac:dyDescent="0.3">
      <c r="A159" s="90">
        <v>1209948</v>
      </c>
      <c r="B159" s="92" t="s">
        <v>1162</v>
      </c>
      <c r="C159" s="92" t="s">
        <v>1293</v>
      </c>
      <c r="D159" s="92" t="s">
        <v>10</v>
      </c>
      <c r="E159" s="103" t="s">
        <v>187</v>
      </c>
      <c r="F159" s="92" t="s">
        <v>1276</v>
      </c>
      <c r="G159" s="92" t="s">
        <v>1191</v>
      </c>
      <c r="H159" s="92" t="s">
        <v>907</v>
      </c>
      <c r="I159" s="92" t="s">
        <v>865</v>
      </c>
      <c r="J159" s="92" t="s">
        <v>1192</v>
      </c>
      <c r="K159" s="90" t="b">
        <v>0</v>
      </c>
      <c r="L159" s="92" t="s">
        <v>867</v>
      </c>
      <c r="M159" s="278">
        <f>IFERROR(VLOOKUP(C159,'Budget Detail as of 11.30'!B:K,COLUMNS('Budget Detail as of 11.30'!B:K),FALSE),0)</f>
        <v>6000</v>
      </c>
      <c r="N159" s="155">
        <f>SUMIFS('Budget Detail as of 11.30'!L:L,'Budget Detail as of 11.30'!B:B,'Questica Mapping'!C159)</f>
        <v>6000</v>
      </c>
      <c r="O159" s="100">
        <v>3000</v>
      </c>
      <c r="P159" s="101">
        <f t="shared" si="6"/>
        <v>3000</v>
      </c>
    </row>
    <row r="160" spans="1:17" hidden="1" x14ac:dyDescent="0.3">
      <c r="A160" s="90">
        <v>583590</v>
      </c>
      <c r="B160" s="92" t="s">
        <v>1162</v>
      </c>
      <c r="C160" s="92" t="s">
        <v>1294</v>
      </c>
      <c r="D160" s="92" t="s">
        <v>10</v>
      </c>
      <c r="E160" s="103" t="s">
        <v>187</v>
      </c>
      <c r="F160" s="92" t="s">
        <v>1276</v>
      </c>
      <c r="G160" s="92" t="s">
        <v>1194</v>
      </c>
      <c r="H160" s="92" t="s">
        <v>907</v>
      </c>
      <c r="I160" s="92" t="s">
        <v>865</v>
      </c>
      <c r="J160" s="92" t="s">
        <v>1195</v>
      </c>
      <c r="K160" s="90" t="b">
        <v>0</v>
      </c>
      <c r="L160" s="92" t="s">
        <v>867</v>
      </c>
      <c r="M160" s="278">
        <f>IFERROR(VLOOKUP(C160,'Budget Detail as of 11.30'!B:K,COLUMNS('Budget Detail as of 11.30'!B:K),FALSE),0)</f>
        <v>71000</v>
      </c>
      <c r="N160" s="155">
        <f>SUMIFS('Budget Detail as of 11.30'!L:L,'Budget Detail as of 11.30'!B:B,'Questica Mapping'!C160)</f>
        <v>71000</v>
      </c>
      <c r="O160" s="100">
        <v>14000</v>
      </c>
      <c r="P160" s="101">
        <f t="shared" si="6"/>
        <v>14000</v>
      </c>
    </row>
    <row r="161" spans="1:17" hidden="1" x14ac:dyDescent="0.3">
      <c r="A161" s="90">
        <v>1209949</v>
      </c>
      <c r="B161" s="92" t="s">
        <v>1162</v>
      </c>
      <c r="C161" s="92" t="s">
        <v>1295</v>
      </c>
      <c r="D161" s="92" t="s">
        <v>10</v>
      </c>
      <c r="E161" s="103" t="s">
        <v>187</v>
      </c>
      <c r="F161" s="92" t="s">
        <v>1276</v>
      </c>
      <c r="G161" s="92" t="s">
        <v>1197</v>
      </c>
      <c r="H161" s="92" t="s">
        <v>907</v>
      </c>
      <c r="I161" s="92" t="s">
        <v>865</v>
      </c>
      <c r="J161" s="92" t="s">
        <v>1198</v>
      </c>
      <c r="K161" s="90" t="b">
        <v>0</v>
      </c>
      <c r="L161" s="92" t="s">
        <v>867</v>
      </c>
      <c r="M161" s="278">
        <f>IFERROR(VLOOKUP(C161,'Budget Detail as of 11.30'!B:K,COLUMNS('Budget Detail as of 11.30'!B:K),FALSE),0)</f>
        <v>0</v>
      </c>
      <c r="N161" s="155">
        <f>SUMIFS('Budget Detail as of 11.30'!L:L,'Budget Detail as of 11.30'!B:B,'Questica Mapping'!C161)</f>
        <v>0</v>
      </c>
      <c r="O161" s="100">
        <v>0</v>
      </c>
      <c r="P161" s="101">
        <f t="shared" si="6"/>
        <v>0</v>
      </c>
    </row>
    <row r="162" spans="1:17" hidden="1" x14ac:dyDescent="0.3">
      <c r="A162" s="90">
        <v>583592</v>
      </c>
      <c r="B162" s="92" t="s">
        <v>1162</v>
      </c>
      <c r="C162" s="92" t="s">
        <v>1296</v>
      </c>
      <c r="D162" s="92" t="s">
        <v>10</v>
      </c>
      <c r="E162" s="103" t="s">
        <v>187</v>
      </c>
      <c r="F162" s="92" t="s">
        <v>1276</v>
      </c>
      <c r="G162" s="92" t="s">
        <v>1202</v>
      </c>
      <c r="H162" s="92" t="s">
        <v>907</v>
      </c>
      <c r="I162" s="92" t="s">
        <v>865</v>
      </c>
      <c r="J162" s="92" t="s">
        <v>1203</v>
      </c>
      <c r="K162" s="90" t="b">
        <v>0</v>
      </c>
      <c r="L162" s="92" t="s">
        <v>867</v>
      </c>
      <c r="M162" s="278">
        <f>IFERROR(VLOOKUP(C162,'Budget Detail as of 11.30'!B:K,COLUMNS('Budget Detail as of 11.30'!B:K),FALSE),0)</f>
        <v>1800</v>
      </c>
      <c r="N162" s="155">
        <f>SUMIFS('Budget Detail as of 11.30'!L:L,'Budget Detail as of 11.30'!B:B,'Questica Mapping'!C162)</f>
        <v>1800</v>
      </c>
      <c r="O162" s="100">
        <v>1800</v>
      </c>
      <c r="P162" s="101">
        <f t="shared" si="6"/>
        <v>1800</v>
      </c>
    </row>
    <row r="163" spans="1:17" hidden="1" x14ac:dyDescent="0.3">
      <c r="A163" s="90">
        <v>583593</v>
      </c>
      <c r="B163" s="92" t="s">
        <v>1162</v>
      </c>
      <c r="C163" s="92" t="s">
        <v>1297</v>
      </c>
      <c r="D163" s="92" t="s">
        <v>10</v>
      </c>
      <c r="E163" s="103" t="s">
        <v>187</v>
      </c>
      <c r="F163" s="92" t="s">
        <v>1276</v>
      </c>
      <c r="G163" s="92" t="s">
        <v>1207</v>
      </c>
      <c r="H163" s="92" t="s">
        <v>907</v>
      </c>
      <c r="I163" s="92" t="s">
        <v>865</v>
      </c>
      <c r="J163" s="92" t="s">
        <v>1298</v>
      </c>
      <c r="K163" s="90" t="b">
        <v>0</v>
      </c>
      <c r="L163" s="92" t="s">
        <v>867</v>
      </c>
      <c r="M163" s="278">
        <f>IFERROR(VLOOKUP(C163,'Budget Detail as of 11.30'!B:K,COLUMNS('Budget Detail as of 11.30'!B:K),FALSE),0)</f>
        <v>50</v>
      </c>
      <c r="N163" s="155">
        <f>SUMIFS('Budget Detail as of 11.30'!L:L,'Budget Detail as of 11.30'!B:B,'Questica Mapping'!C163)</f>
        <v>50</v>
      </c>
      <c r="O163" s="100">
        <v>50</v>
      </c>
      <c r="P163" s="101">
        <f t="shared" si="6"/>
        <v>50</v>
      </c>
    </row>
    <row r="164" spans="1:17" hidden="1" x14ac:dyDescent="0.3">
      <c r="A164" s="90">
        <v>583594</v>
      </c>
      <c r="B164" s="92" t="s">
        <v>1162</v>
      </c>
      <c r="C164" s="92" t="s">
        <v>1299</v>
      </c>
      <c r="D164" s="92" t="s">
        <v>10</v>
      </c>
      <c r="E164" s="103" t="s">
        <v>187</v>
      </c>
      <c r="F164" s="92" t="s">
        <v>1276</v>
      </c>
      <c r="G164" s="92" t="s">
        <v>1207</v>
      </c>
      <c r="H164" s="92" t="s">
        <v>907</v>
      </c>
      <c r="I164" s="92" t="s">
        <v>925</v>
      </c>
      <c r="J164" s="92" t="s">
        <v>1300</v>
      </c>
      <c r="K164" s="90" t="b">
        <v>0</v>
      </c>
      <c r="L164" s="92" t="s">
        <v>867</v>
      </c>
      <c r="M164" s="278">
        <f>IFERROR(VLOOKUP(C164,'Budget Detail as of 11.30'!B:K,COLUMNS('Budget Detail as of 11.30'!B:K),FALSE),0)</f>
        <v>500</v>
      </c>
      <c r="N164" s="155">
        <f>SUMIFS('Budget Detail as of 11.30'!L:L,'Budget Detail as of 11.30'!B:B,'Questica Mapping'!C164)</f>
        <v>500</v>
      </c>
      <c r="O164" s="100">
        <v>500</v>
      </c>
      <c r="P164" s="101">
        <f t="shared" si="6"/>
        <v>500</v>
      </c>
    </row>
    <row r="165" spans="1:17" hidden="1" x14ac:dyDescent="0.3">
      <c r="A165" s="90">
        <v>583595</v>
      </c>
      <c r="B165" s="92" t="s">
        <v>1162</v>
      </c>
      <c r="C165" s="92" t="s">
        <v>1301</v>
      </c>
      <c r="D165" s="92" t="s">
        <v>10</v>
      </c>
      <c r="E165" s="103" t="s">
        <v>187</v>
      </c>
      <c r="F165" s="92" t="s">
        <v>1276</v>
      </c>
      <c r="G165" s="92" t="s">
        <v>1212</v>
      </c>
      <c r="H165" s="92" t="s">
        <v>907</v>
      </c>
      <c r="I165" s="92" t="s">
        <v>865</v>
      </c>
      <c r="J165" s="92" t="s">
        <v>1302</v>
      </c>
      <c r="K165" s="90" t="b">
        <v>0</v>
      </c>
      <c r="L165" s="92" t="s">
        <v>867</v>
      </c>
      <c r="M165" s="278">
        <f>IFERROR(VLOOKUP(C165,'Budget Detail as of 11.30'!B:K,COLUMNS('Budget Detail as of 11.30'!B:K),FALSE),0)</f>
        <v>43000</v>
      </c>
      <c r="N165" s="155">
        <f>SUMIFS('Budget Detail as of 11.30'!L:L,'Budget Detail as of 11.30'!B:B,'Questica Mapping'!C165)</f>
        <v>43000</v>
      </c>
      <c r="O165" s="100">
        <v>43000</v>
      </c>
      <c r="P165" s="101">
        <f t="shared" si="6"/>
        <v>43000</v>
      </c>
    </row>
    <row r="166" spans="1:17" hidden="1" x14ac:dyDescent="0.3">
      <c r="A166" s="90">
        <v>583596</v>
      </c>
      <c r="B166" s="92" t="s">
        <v>1162</v>
      </c>
      <c r="C166" s="92" t="s">
        <v>1303</v>
      </c>
      <c r="D166" s="92" t="s">
        <v>10</v>
      </c>
      <c r="E166" s="103" t="s">
        <v>187</v>
      </c>
      <c r="F166" s="92" t="s">
        <v>1276</v>
      </c>
      <c r="G166" s="92" t="s">
        <v>1215</v>
      </c>
      <c r="H166" s="92" t="s">
        <v>907</v>
      </c>
      <c r="I166" s="92" t="s">
        <v>865</v>
      </c>
      <c r="J166" s="92" t="s">
        <v>1304</v>
      </c>
      <c r="K166" s="90" t="b">
        <v>0</v>
      </c>
      <c r="L166" s="92" t="s">
        <v>867</v>
      </c>
      <c r="M166" s="278">
        <f>IFERROR(VLOOKUP(C166,'Budget Detail as of 11.30'!B:K,COLUMNS('Budget Detail as of 11.30'!B:K),FALSE),0)</f>
        <v>1000</v>
      </c>
      <c r="N166" s="155">
        <f>SUMIFS('Budget Detail as of 11.30'!L:L,'Budget Detail as of 11.30'!B:B,'Questica Mapping'!C166)</f>
        <v>1000</v>
      </c>
      <c r="O166" s="100">
        <v>1000</v>
      </c>
      <c r="P166" s="101">
        <f t="shared" si="6"/>
        <v>1000</v>
      </c>
    </row>
    <row r="167" spans="1:17" hidden="1" x14ac:dyDescent="0.3">
      <c r="A167" s="90">
        <v>583597</v>
      </c>
      <c r="B167" s="92" t="s">
        <v>1162</v>
      </c>
      <c r="C167" s="92" t="s">
        <v>1305</v>
      </c>
      <c r="D167" s="92" t="s">
        <v>10</v>
      </c>
      <c r="E167" s="103" t="s">
        <v>187</v>
      </c>
      <c r="F167" s="92" t="s">
        <v>1276</v>
      </c>
      <c r="G167" s="92" t="s">
        <v>1215</v>
      </c>
      <c r="H167" s="92" t="s">
        <v>907</v>
      </c>
      <c r="I167" s="92" t="s">
        <v>925</v>
      </c>
      <c r="J167" s="92" t="s">
        <v>1306</v>
      </c>
      <c r="K167" s="90" t="b">
        <v>0</v>
      </c>
      <c r="L167" s="92" t="s">
        <v>867</v>
      </c>
      <c r="M167" s="278">
        <f>IFERROR(VLOOKUP(C167,'Budget Detail as of 11.30'!B:K,COLUMNS('Budget Detail as of 11.30'!B:K),FALSE),0)</f>
        <v>0</v>
      </c>
      <c r="N167" s="155">
        <f>SUMIFS('Budget Detail as of 11.30'!L:L,'Budget Detail as of 11.30'!B:B,'Questica Mapping'!C167)</f>
        <v>0</v>
      </c>
      <c r="O167" s="100">
        <v>0</v>
      </c>
      <c r="P167" s="101">
        <f t="shared" si="6"/>
        <v>0</v>
      </c>
    </row>
    <row r="168" spans="1:17" hidden="1" x14ac:dyDescent="0.3">
      <c r="A168" s="90">
        <v>583598</v>
      </c>
      <c r="B168" s="92" t="s">
        <v>1162</v>
      </c>
      <c r="C168" s="92" t="s">
        <v>1307</v>
      </c>
      <c r="D168" s="92" t="s">
        <v>10</v>
      </c>
      <c r="E168" s="103" t="s">
        <v>187</v>
      </c>
      <c r="F168" s="92" t="s">
        <v>1276</v>
      </c>
      <c r="G168" s="92" t="s">
        <v>1229</v>
      </c>
      <c r="H168" s="92" t="s">
        <v>907</v>
      </c>
      <c r="I168" s="92" t="s">
        <v>865</v>
      </c>
      <c r="J168" s="92" t="s">
        <v>1308</v>
      </c>
      <c r="K168" s="90" t="b">
        <v>0</v>
      </c>
      <c r="L168" s="92" t="s">
        <v>867</v>
      </c>
      <c r="M168" s="278">
        <f>IFERROR(VLOOKUP(C168,'Budget Detail as of 11.30'!B:K,COLUMNS('Budget Detail as of 11.30'!B:K),FALSE),0)</f>
        <v>48100</v>
      </c>
      <c r="N168" s="155">
        <f>SUMIFS('Budget Detail as of 11.30'!L:L,'Budget Detail as of 11.30'!B:B,'Questica Mapping'!C168)</f>
        <v>48100</v>
      </c>
      <c r="O168" s="100">
        <v>600</v>
      </c>
      <c r="P168" s="101">
        <f t="shared" si="6"/>
        <v>600</v>
      </c>
    </row>
    <row r="169" spans="1:17" hidden="1" x14ac:dyDescent="0.3">
      <c r="A169" s="90">
        <v>583599</v>
      </c>
      <c r="B169" s="92" t="s">
        <v>1162</v>
      </c>
      <c r="C169" s="92" t="s">
        <v>1309</v>
      </c>
      <c r="D169" s="92" t="s">
        <v>10</v>
      </c>
      <c r="E169" s="103" t="s">
        <v>187</v>
      </c>
      <c r="F169" s="92" t="s">
        <v>1276</v>
      </c>
      <c r="G169" s="92" t="s">
        <v>1229</v>
      </c>
      <c r="H169" s="92" t="s">
        <v>907</v>
      </c>
      <c r="I169" s="92" t="s">
        <v>925</v>
      </c>
      <c r="J169" s="92" t="s">
        <v>1310</v>
      </c>
      <c r="K169" s="90" t="b">
        <v>0</v>
      </c>
      <c r="L169" s="92" t="s">
        <v>867</v>
      </c>
      <c r="M169" s="278">
        <f>IFERROR(VLOOKUP(C169,'Budget Detail as of 11.30'!B:K,COLUMNS('Budget Detail as of 11.30'!B:K),FALSE),0)</f>
        <v>25500</v>
      </c>
      <c r="N169" s="155">
        <f>SUMIFS('Budget Detail as of 11.30'!L:L,'Budget Detail as of 11.30'!B:B,'Questica Mapping'!C169)</f>
        <v>25500</v>
      </c>
      <c r="O169" s="100">
        <v>25500</v>
      </c>
      <c r="P169" s="101">
        <f t="shared" si="6"/>
        <v>25500</v>
      </c>
    </row>
    <row r="170" spans="1:17" hidden="1" x14ac:dyDescent="0.3">
      <c r="A170" s="90">
        <v>583600</v>
      </c>
      <c r="B170" s="92" t="s">
        <v>1162</v>
      </c>
      <c r="C170" s="92" t="s">
        <v>1311</v>
      </c>
      <c r="D170" s="92" t="s">
        <v>10</v>
      </c>
      <c r="E170" s="103" t="s">
        <v>187</v>
      </c>
      <c r="F170" s="92" t="s">
        <v>1276</v>
      </c>
      <c r="G170" s="92" t="s">
        <v>1229</v>
      </c>
      <c r="H170" s="92" t="s">
        <v>907</v>
      </c>
      <c r="I170" s="92" t="s">
        <v>928</v>
      </c>
      <c r="J170" s="92" t="s">
        <v>1312</v>
      </c>
      <c r="K170" s="90" t="b">
        <v>0</v>
      </c>
      <c r="L170" s="92" t="s">
        <v>867</v>
      </c>
      <c r="M170" s="278">
        <f>IFERROR(VLOOKUP(C170,'Budget Detail as of 11.30'!B:K,COLUMNS('Budget Detail as of 11.30'!B:K),FALSE),0)</f>
        <v>60</v>
      </c>
      <c r="N170" s="155">
        <f>SUMIFS('Budget Detail as of 11.30'!L:L,'Budget Detail as of 11.30'!B:B,'Questica Mapping'!C170)</f>
        <v>60</v>
      </c>
      <c r="O170" s="100">
        <v>53</v>
      </c>
      <c r="P170" s="101">
        <f t="shared" si="6"/>
        <v>53</v>
      </c>
    </row>
    <row r="171" spans="1:17" hidden="1" x14ac:dyDescent="0.3">
      <c r="A171" s="90">
        <v>583601</v>
      </c>
      <c r="B171" s="92" t="s">
        <v>1162</v>
      </c>
      <c r="C171" s="92" t="s">
        <v>1313</v>
      </c>
      <c r="D171" s="92" t="s">
        <v>10</v>
      </c>
      <c r="E171" s="103" t="s">
        <v>187</v>
      </c>
      <c r="F171" s="92" t="s">
        <v>1276</v>
      </c>
      <c r="G171" s="92" t="s">
        <v>1229</v>
      </c>
      <c r="H171" s="92" t="s">
        <v>907</v>
      </c>
      <c r="I171" s="92" t="s">
        <v>931</v>
      </c>
      <c r="J171" s="92" t="s">
        <v>1314</v>
      </c>
      <c r="K171" s="90" t="b">
        <v>0</v>
      </c>
      <c r="L171" s="92" t="s">
        <v>867</v>
      </c>
      <c r="M171" s="278">
        <f>IFERROR(VLOOKUP(C171,'Budget Detail as of 11.30'!B:K,COLUMNS('Budget Detail as of 11.30'!B:K),FALSE),0)</f>
        <v>200</v>
      </c>
      <c r="N171" s="155">
        <f>SUMIFS('Budget Detail as of 11.30'!L:L,'Budget Detail as of 11.30'!B:B,'Questica Mapping'!C171)</f>
        <v>200</v>
      </c>
      <c r="O171" s="100">
        <v>200</v>
      </c>
      <c r="P171" s="101">
        <f t="shared" si="6"/>
        <v>200</v>
      </c>
    </row>
    <row r="172" spans="1:17" hidden="1" x14ac:dyDescent="0.3">
      <c r="A172" s="90">
        <v>583602</v>
      </c>
      <c r="B172" s="92" t="s">
        <v>1162</v>
      </c>
      <c r="C172" s="92" t="s">
        <v>1315</v>
      </c>
      <c r="D172" s="92" t="s">
        <v>10</v>
      </c>
      <c r="E172" s="103" t="s">
        <v>187</v>
      </c>
      <c r="F172" s="92" t="s">
        <v>1276</v>
      </c>
      <c r="G172" s="92" t="s">
        <v>1240</v>
      </c>
      <c r="H172" s="92" t="s">
        <v>907</v>
      </c>
      <c r="I172" s="92" t="s">
        <v>865</v>
      </c>
      <c r="J172" s="92" t="s">
        <v>1316</v>
      </c>
      <c r="K172" s="90" t="b">
        <v>0</v>
      </c>
      <c r="L172" s="92" t="s">
        <v>867</v>
      </c>
      <c r="M172" s="278">
        <f>IFERROR(VLOOKUP(C172,'Budget Detail as of 11.30'!B:K,COLUMNS('Budget Detail as of 11.30'!B:K),FALSE),0)</f>
        <v>300</v>
      </c>
      <c r="N172" s="155">
        <f>SUMIFS('Budget Detail as of 11.30'!L:L,'Budget Detail as of 11.30'!B:B,'Questica Mapping'!C172)</f>
        <v>300</v>
      </c>
      <c r="O172" s="100">
        <v>300</v>
      </c>
      <c r="P172" s="101">
        <f t="shared" si="6"/>
        <v>300</v>
      </c>
    </row>
    <row r="173" spans="1:17" hidden="1" x14ac:dyDescent="0.3">
      <c r="A173" s="90">
        <v>583603</v>
      </c>
      <c r="B173" s="92" t="s">
        <v>1162</v>
      </c>
      <c r="C173" s="92" t="s">
        <v>1317</v>
      </c>
      <c r="D173" s="92" t="s">
        <v>10</v>
      </c>
      <c r="E173" s="103" t="s">
        <v>187</v>
      </c>
      <c r="F173" s="92" t="s">
        <v>1276</v>
      </c>
      <c r="G173" s="92" t="s">
        <v>1240</v>
      </c>
      <c r="H173" s="92" t="s">
        <v>907</v>
      </c>
      <c r="I173" s="92" t="s">
        <v>925</v>
      </c>
      <c r="J173" s="92" t="s">
        <v>1318</v>
      </c>
      <c r="K173" s="90" t="b">
        <v>0</v>
      </c>
      <c r="L173" s="92" t="s">
        <v>867</v>
      </c>
      <c r="M173" s="278">
        <f>IFERROR(VLOOKUP(C173,'Budget Detail as of 11.30'!B:K,COLUMNS('Budget Detail as of 11.30'!B:K),FALSE),0)</f>
        <v>500</v>
      </c>
      <c r="N173" s="155">
        <f>SUMIFS('Budget Detail as of 11.30'!L:L,'Budget Detail as of 11.30'!B:B,'Questica Mapping'!C173)</f>
        <v>500</v>
      </c>
      <c r="O173" s="100">
        <v>500</v>
      </c>
      <c r="P173" s="101">
        <f t="shared" si="6"/>
        <v>500</v>
      </c>
    </row>
    <row r="174" spans="1:17" hidden="1" x14ac:dyDescent="0.3">
      <c r="A174" s="90">
        <v>583626</v>
      </c>
      <c r="B174" s="92" t="s">
        <v>1162</v>
      </c>
      <c r="C174" s="92" t="s">
        <v>1319</v>
      </c>
      <c r="D174" s="279" t="s">
        <v>10</v>
      </c>
      <c r="E174" s="103" t="s">
        <v>187</v>
      </c>
      <c r="F174" s="90" t="s">
        <v>1276</v>
      </c>
      <c r="G174" s="90" t="s">
        <v>1240</v>
      </c>
      <c r="H174" s="90" t="s">
        <v>907</v>
      </c>
      <c r="I174" s="90" t="s">
        <v>928</v>
      </c>
      <c r="J174" s="90" t="s">
        <v>1320</v>
      </c>
      <c r="K174" s="90" t="b">
        <v>0</v>
      </c>
      <c r="L174" s="90" t="s">
        <v>867</v>
      </c>
      <c r="M174" s="278">
        <f>IFERROR(VLOOKUP(C174,'Budget Detail as of 11.30'!B:K,COLUMNS('Budget Detail as of 11.30'!B:K),FALSE),0)</f>
        <v>8000</v>
      </c>
      <c r="N174" s="155">
        <f>SUMIFS('Budget Detail as of 11.30'!L:L,'Budget Detail as of 11.30'!B:B,'Questica Mapping'!C174)</f>
        <v>8000</v>
      </c>
      <c r="O174" s="100"/>
      <c r="P174" s="101"/>
      <c r="Q174" s="279" t="s">
        <v>1169</v>
      </c>
    </row>
    <row r="175" spans="1:17" hidden="1" x14ac:dyDescent="0.3">
      <c r="A175" s="90">
        <v>583604</v>
      </c>
      <c r="B175" s="92" t="s">
        <v>1162</v>
      </c>
      <c r="C175" s="92" t="s">
        <v>1321</v>
      </c>
      <c r="D175" s="92" t="s">
        <v>10</v>
      </c>
      <c r="E175" s="103" t="s">
        <v>190</v>
      </c>
      <c r="F175" s="92" t="s">
        <v>1276</v>
      </c>
      <c r="G175" s="92" t="s">
        <v>1243</v>
      </c>
      <c r="H175" s="92" t="s">
        <v>907</v>
      </c>
      <c r="I175" s="92" t="s">
        <v>865</v>
      </c>
      <c r="J175" s="92" t="s">
        <v>1322</v>
      </c>
      <c r="K175" s="90" t="b">
        <v>0</v>
      </c>
      <c r="L175" s="92" t="s">
        <v>867</v>
      </c>
      <c r="M175" s="278">
        <f>IFERROR(VLOOKUP(C175,'Budget Detail as of 11.30'!B:K,COLUMNS('Budget Detail as of 11.30'!B:K),FALSE),0)</f>
        <v>33700</v>
      </c>
      <c r="N175" s="155">
        <f>SUMIFS('Budget Detail as of 11.30'!L:L,'Budget Detail as of 11.30'!B:B,'Questica Mapping'!C175)</f>
        <v>33700</v>
      </c>
      <c r="O175" s="100">
        <v>38025</v>
      </c>
      <c r="P175" s="101">
        <f t="shared" ref="P175:P181" si="7">+O175</f>
        <v>38025</v>
      </c>
    </row>
    <row r="176" spans="1:17" hidden="1" x14ac:dyDescent="0.3">
      <c r="A176" s="90">
        <v>583605</v>
      </c>
      <c r="B176" s="92" t="s">
        <v>1162</v>
      </c>
      <c r="C176" s="92" t="s">
        <v>1323</v>
      </c>
      <c r="D176" s="92" t="s">
        <v>10</v>
      </c>
      <c r="E176" s="103" t="s">
        <v>190</v>
      </c>
      <c r="F176" s="92" t="s">
        <v>1276</v>
      </c>
      <c r="G176" s="92" t="s">
        <v>1243</v>
      </c>
      <c r="H176" s="92" t="s">
        <v>907</v>
      </c>
      <c r="I176" s="92" t="s">
        <v>1060</v>
      </c>
      <c r="J176" s="92" t="s">
        <v>1324</v>
      </c>
      <c r="K176" s="90" t="b">
        <v>0</v>
      </c>
      <c r="L176" s="92" t="s">
        <v>867</v>
      </c>
      <c r="M176" s="278">
        <f>IFERROR(VLOOKUP(C176,'Budget Detail as of 11.30'!B:K,COLUMNS('Budget Detail as of 11.30'!B:K),FALSE),0)</f>
        <v>3300</v>
      </c>
      <c r="N176" s="155">
        <f>SUMIFS('Budget Detail as of 11.30'!L:L,'Budget Detail as of 11.30'!B:B,'Questica Mapping'!C176)</f>
        <v>3300</v>
      </c>
      <c r="O176" s="100">
        <v>0</v>
      </c>
      <c r="P176" s="101">
        <f t="shared" si="7"/>
        <v>0</v>
      </c>
    </row>
    <row r="177" spans="1:16" hidden="1" x14ac:dyDescent="0.3">
      <c r="A177" s="90">
        <v>583606</v>
      </c>
      <c r="B177" s="92" t="s">
        <v>1162</v>
      </c>
      <c r="C177" s="92" t="s">
        <v>1325</v>
      </c>
      <c r="D177" s="92" t="s">
        <v>10</v>
      </c>
      <c r="E177" s="103" t="s">
        <v>190</v>
      </c>
      <c r="F177" s="92" t="s">
        <v>1276</v>
      </c>
      <c r="G177" s="92" t="s">
        <v>1246</v>
      </c>
      <c r="H177" s="92" t="s">
        <v>907</v>
      </c>
      <c r="I177" s="92" t="s">
        <v>865</v>
      </c>
      <c r="J177" s="92" t="s">
        <v>1326</v>
      </c>
      <c r="K177" s="90" t="b">
        <v>0</v>
      </c>
      <c r="L177" s="92" t="s">
        <v>867</v>
      </c>
      <c r="M177" s="278">
        <f>IFERROR(VLOOKUP(C177,'Budget Detail as of 11.30'!B:K,COLUMNS('Budget Detail as of 11.30'!B:K),FALSE),0)</f>
        <v>4200</v>
      </c>
      <c r="N177" s="155">
        <f>SUMIFS('Budget Detail as of 11.30'!L:L,'Budget Detail as of 11.30'!B:B,'Questica Mapping'!C177)</f>
        <v>5040</v>
      </c>
      <c r="O177" s="100">
        <v>4200</v>
      </c>
      <c r="P177" s="101">
        <f t="shared" si="7"/>
        <v>4200</v>
      </c>
    </row>
    <row r="178" spans="1:16" hidden="1" x14ac:dyDescent="0.3">
      <c r="A178" s="90">
        <v>583607</v>
      </c>
      <c r="B178" s="92" t="s">
        <v>1162</v>
      </c>
      <c r="C178" s="92" t="s">
        <v>1327</v>
      </c>
      <c r="D178" s="92" t="s">
        <v>10</v>
      </c>
      <c r="E178" s="103" t="s">
        <v>190</v>
      </c>
      <c r="F178" s="92" t="s">
        <v>1276</v>
      </c>
      <c r="G178" s="92" t="s">
        <v>1246</v>
      </c>
      <c r="H178" s="92" t="s">
        <v>907</v>
      </c>
      <c r="I178" s="92" t="s">
        <v>925</v>
      </c>
      <c r="J178" s="270" t="s">
        <v>1251</v>
      </c>
      <c r="K178" s="90" t="b">
        <v>0</v>
      </c>
      <c r="L178" s="92" t="s">
        <v>867</v>
      </c>
      <c r="M178" s="278">
        <f>IFERROR(VLOOKUP(C178,'Budget Detail as of 11.30'!B:K,COLUMNS('Budget Detail as of 11.30'!B:K),FALSE),0)</f>
        <v>840</v>
      </c>
      <c r="N178" s="155">
        <f>SUMIFS('Budget Detail as of 11.30'!L:L,'Budget Detail as of 11.30'!B:B,'Questica Mapping'!C178)</f>
        <v>0</v>
      </c>
      <c r="O178" s="100">
        <v>0</v>
      </c>
      <c r="P178" s="101">
        <f t="shared" si="7"/>
        <v>0</v>
      </c>
    </row>
    <row r="179" spans="1:16" hidden="1" x14ac:dyDescent="0.3">
      <c r="A179" s="90">
        <v>583608</v>
      </c>
      <c r="B179" s="92" t="s">
        <v>1162</v>
      </c>
      <c r="C179" s="92" t="s">
        <v>1328</v>
      </c>
      <c r="D179" s="92" t="s">
        <v>10</v>
      </c>
      <c r="E179" s="103" t="s">
        <v>190</v>
      </c>
      <c r="F179" s="92" t="s">
        <v>1276</v>
      </c>
      <c r="G179" s="92" t="s">
        <v>1253</v>
      </c>
      <c r="H179" s="92" t="s">
        <v>907</v>
      </c>
      <c r="I179" s="92" t="s">
        <v>865</v>
      </c>
      <c r="J179" s="92" t="s">
        <v>1254</v>
      </c>
      <c r="K179" s="90" t="b">
        <v>0</v>
      </c>
      <c r="L179" s="92" t="s">
        <v>867</v>
      </c>
      <c r="M179" s="278">
        <f>IFERROR(VLOOKUP(C179,'Budget Detail as of 11.30'!B:K,COLUMNS('Budget Detail as of 11.30'!B:K),FALSE),0)</f>
        <v>27380</v>
      </c>
      <c r="N179" s="155">
        <f>SUMIFS('Budget Detail as of 11.30'!L:L,'Budget Detail as of 11.30'!B:B,'Questica Mapping'!C179)</f>
        <v>27380</v>
      </c>
      <c r="O179" s="100">
        <v>7080</v>
      </c>
      <c r="P179" s="101">
        <f t="shared" si="7"/>
        <v>7080</v>
      </c>
    </row>
    <row r="180" spans="1:16" hidden="1" x14ac:dyDescent="0.3">
      <c r="A180" s="90">
        <v>583609</v>
      </c>
      <c r="B180" s="92" t="s">
        <v>1162</v>
      </c>
      <c r="C180" s="92" t="s">
        <v>1329</v>
      </c>
      <c r="D180" s="92" t="s">
        <v>10</v>
      </c>
      <c r="E180" s="103" t="s">
        <v>190</v>
      </c>
      <c r="F180" s="92" t="s">
        <v>1276</v>
      </c>
      <c r="G180" s="92" t="s">
        <v>1253</v>
      </c>
      <c r="H180" s="92" t="s">
        <v>907</v>
      </c>
      <c r="I180" s="92" t="s">
        <v>925</v>
      </c>
      <c r="J180" s="92" t="s">
        <v>1256</v>
      </c>
      <c r="K180" s="90" t="b">
        <v>0</v>
      </c>
      <c r="L180" s="92" t="s">
        <v>867</v>
      </c>
      <c r="M180" s="278">
        <f>IFERROR(VLOOKUP(C180,'Budget Detail as of 11.30'!B:K,COLUMNS('Budget Detail as of 11.30'!B:K),FALSE),0)</f>
        <v>247290</v>
      </c>
      <c r="N180" s="155">
        <f>SUMIFS('Budget Detail as of 11.30'!L:L,'Budget Detail as of 11.30'!B:B,'Questica Mapping'!C180)</f>
        <v>247290</v>
      </c>
      <c r="O180" s="100">
        <v>83623</v>
      </c>
      <c r="P180" s="101">
        <f t="shared" si="7"/>
        <v>83623</v>
      </c>
    </row>
    <row r="181" spans="1:16" hidden="1" x14ac:dyDescent="0.3">
      <c r="A181" s="90">
        <v>583610</v>
      </c>
      <c r="B181" s="92" t="s">
        <v>1162</v>
      </c>
      <c r="C181" s="92" t="s">
        <v>1330</v>
      </c>
      <c r="D181" s="92" t="s">
        <v>10</v>
      </c>
      <c r="E181" s="103" t="s">
        <v>190</v>
      </c>
      <c r="F181" s="92" t="s">
        <v>1276</v>
      </c>
      <c r="G181" s="92" t="s">
        <v>1253</v>
      </c>
      <c r="H181" s="92" t="s">
        <v>907</v>
      </c>
      <c r="I181" s="92" t="s">
        <v>928</v>
      </c>
      <c r="J181" s="92" t="s">
        <v>1259</v>
      </c>
      <c r="K181" s="90" t="b">
        <v>0</v>
      </c>
      <c r="L181" s="92" t="s">
        <v>867</v>
      </c>
      <c r="M181" s="278">
        <f>IFERROR(VLOOKUP(C181,'Budget Detail as of 11.30'!B:K,COLUMNS('Budget Detail as of 11.30'!B:K),FALSE),0)</f>
        <v>400</v>
      </c>
      <c r="N181" s="155">
        <f>SUMIFS('Budget Detail as of 11.30'!L:L,'Budget Detail as of 11.30'!B:B,'Questica Mapping'!C181)</f>
        <v>400</v>
      </c>
      <c r="O181" s="100">
        <v>15720</v>
      </c>
      <c r="P181" s="101">
        <f t="shared" si="7"/>
        <v>15720</v>
      </c>
    </row>
    <row r="182" spans="1:16" hidden="1" x14ac:dyDescent="0.3">
      <c r="A182" s="90">
        <v>583611</v>
      </c>
      <c r="B182" s="92" t="s">
        <v>1162</v>
      </c>
      <c r="C182" s="92" t="s">
        <v>1331</v>
      </c>
      <c r="D182" s="279" t="s">
        <v>10</v>
      </c>
      <c r="E182" s="103" t="s">
        <v>190</v>
      </c>
      <c r="F182" s="90" t="s">
        <v>1276</v>
      </c>
      <c r="G182" s="90" t="s">
        <v>1265</v>
      </c>
      <c r="H182" s="90" t="s">
        <v>907</v>
      </c>
      <c r="I182" s="90" t="s">
        <v>865</v>
      </c>
      <c r="J182" s="90" t="s">
        <v>1266</v>
      </c>
      <c r="K182" s="90" t="b">
        <v>0</v>
      </c>
      <c r="L182" s="90" t="s">
        <v>867</v>
      </c>
      <c r="M182" s="278">
        <f>IFERROR(VLOOKUP(C182,'Budget Detail as of 11.30'!B:K,COLUMNS('Budget Detail as of 11.30'!B:K),FALSE),0)</f>
        <v>26290</v>
      </c>
      <c r="N182" s="155">
        <f>SUMIFS('Budget Detail as of 11.30'!L:L,'Budget Detail as of 11.30'!B:B,'Questica Mapping'!C182)</f>
        <v>26290</v>
      </c>
      <c r="O182" s="100"/>
      <c r="P182" s="101"/>
    </row>
    <row r="183" spans="1:16" hidden="1" x14ac:dyDescent="0.3">
      <c r="A183" s="90">
        <v>583612</v>
      </c>
      <c r="B183" s="92" t="s">
        <v>1162</v>
      </c>
      <c r="C183" s="92" t="s">
        <v>1332</v>
      </c>
      <c r="D183" s="92" t="s">
        <v>10</v>
      </c>
      <c r="E183" s="103" t="s">
        <v>187</v>
      </c>
      <c r="F183" s="92" t="s">
        <v>1276</v>
      </c>
      <c r="G183" s="92" t="s">
        <v>1268</v>
      </c>
      <c r="H183" s="92" t="s">
        <v>907</v>
      </c>
      <c r="I183" s="92" t="s">
        <v>865</v>
      </c>
      <c r="J183" s="92" t="s">
        <v>1333</v>
      </c>
      <c r="K183" s="90" t="b">
        <v>0</v>
      </c>
      <c r="L183" s="92" t="s">
        <v>867</v>
      </c>
      <c r="M183" s="278">
        <f>IFERROR(VLOOKUP(C183,'Budget Detail as of 11.30'!B:K,COLUMNS('Budget Detail as of 11.30'!B:K),FALSE),0)</f>
        <v>120</v>
      </c>
      <c r="N183" s="155">
        <f>SUMIFS('Budget Detail as of 11.30'!L:L,'Budget Detail as of 11.30'!B:B,'Questica Mapping'!C183)</f>
        <v>120</v>
      </c>
      <c r="O183" s="100">
        <v>100</v>
      </c>
      <c r="P183" s="101">
        <f t="shared" ref="P183:P215" si="8">+O183</f>
        <v>100</v>
      </c>
    </row>
    <row r="184" spans="1:16" hidden="1" x14ac:dyDescent="0.3">
      <c r="A184" s="90">
        <v>583613</v>
      </c>
      <c r="B184" s="92" t="s">
        <v>1162</v>
      </c>
      <c r="C184" s="92" t="s">
        <v>1334</v>
      </c>
      <c r="D184" s="92" t="s">
        <v>10</v>
      </c>
      <c r="E184" s="103" t="s">
        <v>194</v>
      </c>
      <c r="F184" s="92" t="s">
        <v>1335</v>
      </c>
      <c r="G184" s="92" t="s">
        <v>1165</v>
      </c>
      <c r="H184" s="92" t="s">
        <v>1336</v>
      </c>
      <c r="I184" s="92" t="s">
        <v>865</v>
      </c>
      <c r="J184" s="92">
        <v>0</v>
      </c>
      <c r="K184" s="90" t="b">
        <v>0</v>
      </c>
      <c r="L184" s="92" t="s">
        <v>1166</v>
      </c>
      <c r="M184" s="278">
        <f>IFERROR(VLOOKUP(C184,'Budget Detail as of 11.30'!B:K,COLUMNS('Budget Detail as of 11.30'!B:K),FALSE),0)</f>
        <v>530550</v>
      </c>
      <c r="N184" s="155">
        <f>SUMIFS('Budget Detail as of 11.30'!L:L,'Budget Detail as of 11.30'!B:B,'Questica Mapping'!C184)</f>
        <v>523180</v>
      </c>
      <c r="O184" s="100">
        <v>466400</v>
      </c>
      <c r="P184" s="101">
        <f t="shared" si="8"/>
        <v>466400</v>
      </c>
    </row>
    <row r="185" spans="1:16" hidden="1" x14ac:dyDescent="0.3">
      <c r="A185" s="90">
        <v>583614</v>
      </c>
      <c r="B185" s="92" t="s">
        <v>1162</v>
      </c>
      <c r="C185" s="92" t="s">
        <v>1337</v>
      </c>
      <c r="D185" s="92" t="s">
        <v>10</v>
      </c>
      <c r="E185" s="103" t="s">
        <v>194</v>
      </c>
      <c r="F185" s="92" t="s">
        <v>1335</v>
      </c>
      <c r="G185" s="92" t="s">
        <v>1286</v>
      </c>
      <c r="H185" s="92" t="s">
        <v>1336</v>
      </c>
      <c r="I185" s="92" t="s">
        <v>865</v>
      </c>
      <c r="J185" s="272" t="s">
        <v>1287</v>
      </c>
      <c r="K185" s="90" t="b">
        <v>0</v>
      </c>
      <c r="L185" s="92" t="s">
        <v>867</v>
      </c>
      <c r="M185" s="278">
        <f>IFERROR(VLOOKUP(C185,'Budget Detail as of 11.30'!B:K,COLUMNS('Budget Detail as of 11.30'!B:K),FALSE),0)</f>
        <v>46000</v>
      </c>
      <c r="N185" s="155">
        <f>SUMIFS('Budget Detail as of 11.30'!L:L,'Budget Detail as of 11.30'!B:B,'Questica Mapping'!C185)</f>
        <v>46000</v>
      </c>
      <c r="O185" s="100">
        <v>28710</v>
      </c>
      <c r="P185" s="101">
        <f t="shared" si="8"/>
        <v>28710</v>
      </c>
    </row>
    <row r="186" spans="1:16" hidden="1" x14ac:dyDescent="0.3">
      <c r="A186" s="90">
        <v>583615</v>
      </c>
      <c r="B186" s="92" t="s">
        <v>1162</v>
      </c>
      <c r="C186" s="92" t="s">
        <v>1338</v>
      </c>
      <c r="D186" s="92" t="s">
        <v>10</v>
      </c>
      <c r="E186" s="103" t="s">
        <v>194</v>
      </c>
      <c r="F186" s="92" t="s">
        <v>1335</v>
      </c>
      <c r="G186" s="92" t="s">
        <v>1176</v>
      </c>
      <c r="H186" s="92" t="s">
        <v>1336</v>
      </c>
      <c r="I186" s="92" t="s">
        <v>865</v>
      </c>
      <c r="J186" s="92">
        <v>0</v>
      </c>
      <c r="K186" s="90" t="b">
        <v>0</v>
      </c>
      <c r="L186" s="92" t="s">
        <v>1166</v>
      </c>
      <c r="M186" s="278">
        <f>IFERROR(VLOOKUP(C186,'Budget Detail as of 11.30'!B:K,COLUMNS('Budget Detail as of 11.30'!B:K),FALSE),0)</f>
        <v>232070</v>
      </c>
      <c r="N186" s="155">
        <f>SUMIFS('Budget Detail as of 11.30'!L:L,'Budget Detail as of 11.30'!B:B,'Questica Mapping'!C186)</f>
        <v>230350</v>
      </c>
      <c r="O186" s="100">
        <v>184360</v>
      </c>
      <c r="P186" s="101">
        <f t="shared" si="8"/>
        <v>184360</v>
      </c>
    </row>
    <row r="187" spans="1:16" hidden="1" x14ac:dyDescent="0.3">
      <c r="A187" s="90">
        <v>583616</v>
      </c>
      <c r="B187" s="92" t="s">
        <v>1162</v>
      </c>
      <c r="C187" s="92" t="s">
        <v>1339</v>
      </c>
      <c r="D187" s="92" t="s">
        <v>10</v>
      </c>
      <c r="E187" s="103" t="s">
        <v>194</v>
      </c>
      <c r="F187" s="92" t="s">
        <v>1335</v>
      </c>
      <c r="G187" s="92" t="s">
        <v>1182</v>
      </c>
      <c r="H187" s="92" t="s">
        <v>1336</v>
      </c>
      <c r="I187" s="92" t="s">
        <v>865</v>
      </c>
      <c r="J187" s="92" t="s">
        <v>1183</v>
      </c>
      <c r="K187" s="90" t="b">
        <v>0</v>
      </c>
      <c r="L187" s="92" t="s">
        <v>867</v>
      </c>
      <c r="M187" s="278">
        <f>IFERROR(VLOOKUP(C187,'Budget Detail as of 11.30'!B:K,COLUMNS('Budget Detail as of 11.30'!B:K),FALSE),0)</f>
        <v>0</v>
      </c>
      <c r="N187" s="155">
        <f>SUMIFS('Budget Detail as of 11.30'!L:L,'Budget Detail as of 11.30'!B:B,'Questica Mapping'!C187)</f>
        <v>0</v>
      </c>
      <c r="O187" s="100">
        <v>0</v>
      </c>
      <c r="P187" s="101">
        <f t="shared" si="8"/>
        <v>0</v>
      </c>
    </row>
    <row r="188" spans="1:16" hidden="1" x14ac:dyDescent="0.3">
      <c r="A188" s="90">
        <v>583628</v>
      </c>
      <c r="B188" s="92" t="s">
        <v>1162</v>
      </c>
      <c r="C188" s="92" t="s">
        <v>1340</v>
      </c>
      <c r="D188" s="92" t="s">
        <v>10</v>
      </c>
      <c r="E188" s="103" t="s">
        <v>192</v>
      </c>
      <c r="F188" s="92" t="s">
        <v>1335</v>
      </c>
      <c r="G188" s="92" t="s">
        <v>1185</v>
      </c>
      <c r="H188" s="92" t="s">
        <v>1336</v>
      </c>
      <c r="I188" s="92" t="s">
        <v>865</v>
      </c>
      <c r="J188" s="92" t="s">
        <v>1341</v>
      </c>
      <c r="K188" s="90" t="b">
        <v>0</v>
      </c>
      <c r="L188" s="92" t="s">
        <v>867</v>
      </c>
      <c r="M188" s="278">
        <f>IFERROR(VLOOKUP(C188,'Budget Detail as of 11.30'!B:K,COLUMNS('Budget Detail as of 11.30'!B:K),FALSE),0)</f>
        <v>880</v>
      </c>
      <c r="N188" s="155">
        <f>SUMIFS('Budget Detail as of 11.30'!L:L,'Budget Detail as of 11.30'!B:B,'Questica Mapping'!C188)</f>
        <v>880</v>
      </c>
      <c r="O188" s="100">
        <v>875</v>
      </c>
      <c r="P188" s="101">
        <f t="shared" si="8"/>
        <v>875</v>
      </c>
    </row>
    <row r="189" spans="1:16" hidden="1" x14ac:dyDescent="0.3">
      <c r="A189" s="90">
        <v>583617</v>
      </c>
      <c r="B189" s="92" t="s">
        <v>1162</v>
      </c>
      <c r="C189" s="92" t="s">
        <v>1342</v>
      </c>
      <c r="D189" s="92" t="s">
        <v>10</v>
      </c>
      <c r="E189" s="103" t="s">
        <v>192</v>
      </c>
      <c r="F189" s="92" t="s">
        <v>1335</v>
      </c>
      <c r="G189" s="92" t="s">
        <v>1185</v>
      </c>
      <c r="H189" s="92" t="s">
        <v>1336</v>
      </c>
      <c r="I189" s="92" t="s">
        <v>925</v>
      </c>
      <c r="J189" s="92" t="s">
        <v>1343</v>
      </c>
      <c r="K189" s="90" t="b">
        <v>0</v>
      </c>
      <c r="L189" s="92" t="s">
        <v>867</v>
      </c>
      <c r="M189" s="278">
        <f>IFERROR(VLOOKUP(C189,'Budget Detail as of 11.30'!B:K,COLUMNS('Budget Detail as of 11.30'!B:K),FALSE),0)</f>
        <v>0</v>
      </c>
      <c r="N189" s="155">
        <f>SUMIFS('Budget Detail as of 11.30'!L:L,'Budget Detail as of 11.30'!B:B,'Questica Mapping'!C189)</f>
        <v>0</v>
      </c>
      <c r="O189" s="100">
        <v>0</v>
      </c>
      <c r="P189" s="101">
        <f t="shared" si="8"/>
        <v>0</v>
      </c>
    </row>
    <row r="190" spans="1:16" hidden="1" x14ac:dyDescent="0.3">
      <c r="A190" s="90">
        <v>583618</v>
      </c>
      <c r="B190" s="92" t="s">
        <v>1162</v>
      </c>
      <c r="C190" s="92" t="s">
        <v>1344</v>
      </c>
      <c r="D190" s="92" t="s">
        <v>10</v>
      </c>
      <c r="E190" s="103" t="s">
        <v>192</v>
      </c>
      <c r="F190" s="92" t="s">
        <v>1335</v>
      </c>
      <c r="G190" s="92" t="s">
        <v>1185</v>
      </c>
      <c r="H190" s="92" t="s">
        <v>1336</v>
      </c>
      <c r="I190" s="92" t="s">
        <v>928</v>
      </c>
      <c r="J190" s="92" t="s">
        <v>1345</v>
      </c>
      <c r="K190" s="90" t="b">
        <v>0</v>
      </c>
      <c r="L190" s="92" t="s">
        <v>867</v>
      </c>
      <c r="M190" s="278">
        <f>IFERROR(VLOOKUP(C190,'Budget Detail as of 11.30'!B:K,COLUMNS('Budget Detail as of 11.30'!B:K),FALSE),0)</f>
        <v>24800</v>
      </c>
      <c r="N190" s="155">
        <f>SUMIFS('Budget Detail as of 11.30'!L:L,'Budget Detail as of 11.30'!B:B,'Questica Mapping'!C190)</f>
        <v>24800</v>
      </c>
      <c r="O190" s="100">
        <v>30000</v>
      </c>
      <c r="P190" s="101">
        <f t="shared" si="8"/>
        <v>30000</v>
      </c>
    </row>
    <row r="191" spans="1:16" hidden="1" x14ac:dyDescent="0.3">
      <c r="A191" s="90">
        <v>2061328</v>
      </c>
      <c r="B191" s="92" t="s">
        <v>1162</v>
      </c>
      <c r="C191" s="92" t="s">
        <v>1346</v>
      </c>
      <c r="D191" s="92" t="s">
        <v>10</v>
      </c>
      <c r="E191" s="103" t="s">
        <v>192</v>
      </c>
      <c r="F191" s="92" t="s">
        <v>1335</v>
      </c>
      <c r="G191" s="92" t="s">
        <v>1185</v>
      </c>
      <c r="H191" s="92" t="s">
        <v>1336</v>
      </c>
      <c r="I191" s="92" t="s">
        <v>931</v>
      </c>
      <c r="J191" s="92" t="s">
        <v>1347</v>
      </c>
      <c r="K191" s="90" t="b">
        <v>0</v>
      </c>
      <c r="L191" s="92" t="s">
        <v>867</v>
      </c>
      <c r="M191" s="278">
        <f>IFERROR(VLOOKUP(C191,'Budget Detail as of 11.30'!B:K,COLUMNS('Budget Detail as of 11.30'!B:K),FALSE),0)</f>
        <v>750</v>
      </c>
      <c r="N191" s="155">
        <f>SUMIFS('Budget Detail as of 11.30'!L:L,'Budget Detail as of 11.30'!B:B,'Questica Mapping'!C191)</f>
        <v>750</v>
      </c>
      <c r="O191" s="100">
        <v>750</v>
      </c>
      <c r="P191" s="101">
        <f t="shared" si="8"/>
        <v>750</v>
      </c>
    </row>
    <row r="192" spans="1:16" hidden="1" x14ac:dyDescent="0.3">
      <c r="A192" s="90">
        <v>583619</v>
      </c>
      <c r="B192" s="92" t="s">
        <v>1162</v>
      </c>
      <c r="C192" s="92" t="s">
        <v>1348</v>
      </c>
      <c r="D192" s="92" t="s">
        <v>10</v>
      </c>
      <c r="E192" s="103" t="s">
        <v>192</v>
      </c>
      <c r="F192" s="92" t="s">
        <v>1335</v>
      </c>
      <c r="G192" s="92" t="s">
        <v>1188</v>
      </c>
      <c r="H192" s="92" t="s">
        <v>1336</v>
      </c>
      <c r="I192" s="92" t="s">
        <v>865</v>
      </c>
      <c r="J192" s="92" t="s">
        <v>1189</v>
      </c>
      <c r="K192" s="90" t="b">
        <v>0</v>
      </c>
      <c r="L192" s="92" t="s">
        <v>867</v>
      </c>
      <c r="M192" s="278">
        <f>IFERROR(VLOOKUP(C192,'Budget Detail as of 11.30'!B:K,COLUMNS('Budget Detail as of 11.30'!B:K),FALSE),0)</f>
        <v>1500</v>
      </c>
      <c r="N192" s="155">
        <f>SUMIFS('Budget Detail as of 11.30'!L:L,'Budget Detail as of 11.30'!B:B,'Questica Mapping'!C192)</f>
        <v>1500</v>
      </c>
      <c r="O192" s="100">
        <v>1500</v>
      </c>
      <c r="P192" s="101">
        <f t="shared" si="8"/>
        <v>1500</v>
      </c>
    </row>
    <row r="193" spans="1:16" hidden="1" x14ac:dyDescent="0.3">
      <c r="A193" s="90">
        <v>583620</v>
      </c>
      <c r="B193" s="92" t="s">
        <v>1162</v>
      </c>
      <c r="C193" s="92" t="s">
        <v>1349</v>
      </c>
      <c r="D193" s="92" t="s">
        <v>10</v>
      </c>
      <c r="E193" s="103" t="s">
        <v>192</v>
      </c>
      <c r="F193" s="92" t="s">
        <v>1335</v>
      </c>
      <c r="G193" s="92" t="s">
        <v>1188</v>
      </c>
      <c r="H193" s="92" t="s">
        <v>1336</v>
      </c>
      <c r="I193" s="92" t="s">
        <v>925</v>
      </c>
      <c r="J193" s="92" t="s">
        <v>1350</v>
      </c>
      <c r="K193" s="90" t="b">
        <v>0</v>
      </c>
      <c r="L193" s="92" t="s">
        <v>867</v>
      </c>
      <c r="M193" s="278">
        <f>IFERROR(VLOOKUP(C193,'Budget Detail as of 11.30'!B:K,COLUMNS('Budget Detail as of 11.30'!B:K),FALSE),0)</f>
        <v>50</v>
      </c>
      <c r="N193" s="155">
        <f>SUMIFS('Budget Detail as of 11.30'!L:L,'Budget Detail as of 11.30'!B:B,'Questica Mapping'!C193)</f>
        <v>50</v>
      </c>
      <c r="O193" s="100">
        <v>50</v>
      </c>
      <c r="P193" s="101">
        <f t="shared" si="8"/>
        <v>50</v>
      </c>
    </row>
    <row r="194" spans="1:16" hidden="1" x14ac:dyDescent="0.3">
      <c r="A194" s="90">
        <v>583621</v>
      </c>
      <c r="B194" s="92" t="s">
        <v>1162</v>
      </c>
      <c r="C194" s="92" t="s">
        <v>1351</v>
      </c>
      <c r="D194" s="92" t="s">
        <v>10</v>
      </c>
      <c r="E194" s="103" t="s">
        <v>192</v>
      </c>
      <c r="F194" s="92" t="s">
        <v>1335</v>
      </c>
      <c r="G194" s="92" t="s">
        <v>1191</v>
      </c>
      <c r="H194" s="92" t="s">
        <v>1336</v>
      </c>
      <c r="I194" s="92" t="s">
        <v>865</v>
      </c>
      <c r="J194" s="92" t="s">
        <v>1192</v>
      </c>
      <c r="K194" s="90" t="b">
        <v>0</v>
      </c>
      <c r="L194" s="92" t="s">
        <v>867</v>
      </c>
      <c r="M194" s="278">
        <f>IFERROR(VLOOKUP(C194,'Budget Detail as of 11.30'!B:K,COLUMNS('Budget Detail as of 11.30'!B:K),FALSE),0)</f>
        <v>500</v>
      </c>
      <c r="N194" s="155">
        <f>SUMIFS('Budget Detail as of 11.30'!L:L,'Budget Detail as of 11.30'!B:B,'Questica Mapping'!C194)</f>
        <v>500</v>
      </c>
      <c r="O194" s="100">
        <v>500</v>
      </c>
      <c r="P194" s="101">
        <f t="shared" si="8"/>
        <v>500</v>
      </c>
    </row>
    <row r="195" spans="1:16" hidden="1" x14ac:dyDescent="0.3">
      <c r="A195" s="90">
        <v>1209952</v>
      </c>
      <c r="B195" s="92" t="s">
        <v>1162</v>
      </c>
      <c r="C195" s="92" t="s">
        <v>1352</v>
      </c>
      <c r="D195" s="92" t="s">
        <v>10</v>
      </c>
      <c r="E195" s="103" t="s">
        <v>192</v>
      </c>
      <c r="F195" s="92" t="s">
        <v>1335</v>
      </c>
      <c r="G195" s="92" t="s">
        <v>1202</v>
      </c>
      <c r="H195" s="92" t="s">
        <v>1336</v>
      </c>
      <c r="I195" s="92" t="s">
        <v>865</v>
      </c>
      <c r="J195" s="92" t="s">
        <v>1203</v>
      </c>
      <c r="K195" s="90" t="b">
        <v>0</v>
      </c>
      <c r="L195" s="92" t="s">
        <v>867</v>
      </c>
      <c r="M195" s="278">
        <f>IFERROR(VLOOKUP(C195,'Budget Detail as of 11.30'!B:K,COLUMNS('Budget Detail as of 11.30'!B:K),FALSE),0)</f>
        <v>440</v>
      </c>
      <c r="N195" s="155">
        <f>SUMIFS('Budget Detail as of 11.30'!L:L,'Budget Detail as of 11.30'!B:B,'Questica Mapping'!C195)</f>
        <v>440</v>
      </c>
      <c r="O195" s="100">
        <v>440</v>
      </c>
      <c r="P195" s="101">
        <f t="shared" si="8"/>
        <v>440</v>
      </c>
    </row>
    <row r="196" spans="1:16" hidden="1" x14ac:dyDescent="0.3">
      <c r="A196" s="90">
        <v>583633</v>
      </c>
      <c r="B196" s="92" t="s">
        <v>1162</v>
      </c>
      <c r="C196" s="92" t="s">
        <v>1353</v>
      </c>
      <c r="D196" s="92" t="s">
        <v>10</v>
      </c>
      <c r="E196" s="103" t="s">
        <v>192</v>
      </c>
      <c r="F196" s="92" t="s">
        <v>1335</v>
      </c>
      <c r="G196" s="92" t="s">
        <v>1354</v>
      </c>
      <c r="H196" s="92" t="s">
        <v>1336</v>
      </c>
      <c r="I196" s="92" t="s">
        <v>865</v>
      </c>
      <c r="J196" s="92" t="s">
        <v>1355</v>
      </c>
      <c r="K196" s="90" t="b">
        <v>0</v>
      </c>
      <c r="L196" s="92" t="s">
        <v>867</v>
      </c>
      <c r="M196" s="278">
        <f>IFERROR(VLOOKUP(C196,'Budget Detail as of 11.30'!B:K,COLUMNS('Budget Detail as of 11.30'!B:K),FALSE),0)</f>
        <v>1880</v>
      </c>
      <c r="N196" s="155">
        <f>SUMIFS('Budget Detail as of 11.30'!L:L,'Budget Detail as of 11.30'!B:B,'Questica Mapping'!C196)</f>
        <v>1880</v>
      </c>
      <c r="O196" s="100">
        <v>1875</v>
      </c>
      <c r="P196" s="101">
        <f t="shared" si="8"/>
        <v>1875</v>
      </c>
    </row>
    <row r="197" spans="1:16" hidden="1" x14ac:dyDescent="0.3">
      <c r="A197" s="90">
        <v>2061323</v>
      </c>
      <c r="B197" s="92" t="s">
        <v>1162</v>
      </c>
      <c r="C197" s="92" t="s">
        <v>1356</v>
      </c>
      <c r="D197" s="92" t="s">
        <v>10</v>
      </c>
      <c r="E197" s="103" t="s">
        <v>192</v>
      </c>
      <c r="F197" s="92" t="s">
        <v>1335</v>
      </c>
      <c r="G197" s="92" t="s">
        <v>1207</v>
      </c>
      <c r="H197" s="92" t="s">
        <v>1336</v>
      </c>
      <c r="I197" s="92" t="s">
        <v>865</v>
      </c>
      <c r="J197" s="92" t="s">
        <v>1357</v>
      </c>
      <c r="K197" s="90" t="b">
        <v>0</v>
      </c>
      <c r="L197" s="92" t="s">
        <v>867</v>
      </c>
      <c r="M197" s="278">
        <f>IFERROR(VLOOKUP(C197,'Budget Detail as of 11.30'!B:K,COLUMNS('Budget Detail as of 11.30'!B:K),FALSE),0)</f>
        <v>550</v>
      </c>
      <c r="N197" s="155">
        <f>SUMIFS('Budget Detail as of 11.30'!L:L,'Budget Detail as of 11.30'!B:B,'Questica Mapping'!C197)</f>
        <v>550</v>
      </c>
      <c r="O197" s="100">
        <v>542</v>
      </c>
      <c r="P197" s="101">
        <f t="shared" si="8"/>
        <v>542</v>
      </c>
    </row>
    <row r="198" spans="1:16" hidden="1" x14ac:dyDescent="0.3">
      <c r="A198" s="90">
        <v>1209951</v>
      </c>
      <c r="B198" s="92" t="s">
        <v>1162</v>
      </c>
      <c r="C198" s="92" t="s">
        <v>1358</v>
      </c>
      <c r="D198" s="92" t="s">
        <v>10</v>
      </c>
      <c r="E198" s="103" t="s">
        <v>192</v>
      </c>
      <c r="F198" s="92" t="s">
        <v>1335</v>
      </c>
      <c r="G198" s="92" t="s">
        <v>1212</v>
      </c>
      <c r="H198" s="92" t="s">
        <v>1336</v>
      </c>
      <c r="I198" s="92" t="s">
        <v>865</v>
      </c>
      <c r="J198" s="92" t="s">
        <v>1359</v>
      </c>
      <c r="K198" s="90" t="b">
        <v>0</v>
      </c>
      <c r="L198" s="92" t="s">
        <v>867</v>
      </c>
      <c r="M198" s="278">
        <f>IFERROR(VLOOKUP(C198,'Budget Detail as of 11.30'!B:K,COLUMNS('Budget Detail as of 11.30'!B:K),FALSE),0)</f>
        <v>640</v>
      </c>
      <c r="N198" s="155">
        <f>SUMIFS('Budget Detail as of 11.30'!L:L,'Budget Detail as of 11.30'!B:B,'Questica Mapping'!C198)</f>
        <v>640</v>
      </c>
      <c r="O198" s="100">
        <v>638</v>
      </c>
      <c r="P198" s="101">
        <f t="shared" si="8"/>
        <v>638</v>
      </c>
    </row>
    <row r="199" spans="1:16" hidden="1" x14ac:dyDescent="0.3">
      <c r="A199" s="90">
        <v>583635</v>
      </c>
      <c r="B199" s="92" t="s">
        <v>1162</v>
      </c>
      <c r="C199" s="92" t="s">
        <v>1360</v>
      </c>
      <c r="D199" s="92" t="s">
        <v>10</v>
      </c>
      <c r="E199" s="103" t="s">
        <v>192</v>
      </c>
      <c r="F199" s="92" t="s">
        <v>1335</v>
      </c>
      <c r="G199" s="92" t="s">
        <v>1212</v>
      </c>
      <c r="H199" s="92" t="s">
        <v>1336</v>
      </c>
      <c r="I199" s="92" t="s">
        <v>925</v>
      </c>
      <c r="J199" s="92" t="s">
        <v>1361</v>
      </c>
      <c r="K199" s="90" t="b">
        <v>0</v>
      </c>
      <c r="L199" s="92" t="s">
        <v>867</v>
      </c>
      <c r="M199" s="278">
        <f>IFERROR(VLOOKUP(C199,'Budget Detail as of 11.30'!B:K,COLUMNS('Budget Detail as of 11.30'!B:K),FALSE),0)</f>
        <v>75000</v>
      </c>
      <c r="N199" s="155">
        <f>SUMIFS('Budget Detail as of 11.30'!L:L,'Budget Detail as of 11.30'!B:B,'Questica Mapping'!C199)</f>
        <v>75000</v>
      </c>
      <c r="O199" s="100">
        <v>65000</v>
      </c>
      <c r="P199" s="101">
        <f t="shared" si="8"/>
        <v>65000</v>
      </c>
    </row>
    <row r="200" spans="1:16" hidden="1" x14ac:dyDescent="0.3">
      <c r="A200" s="90">
        <v>583636</v>
      </c>
      <c r="B200" s="92" t="s">
        <v>1162</v>
      </c>
      <c r="C200" s="92" t="s">
        <v>1362</v>
      </c>
      <c r="D200" s="92" t="s">
        <v>10</v>
      </c>
      <c r="E200" s="103" t="s">
        <v>192</v>
      </c>
      <c r="F200" s="92" t="s">
        <v>1335</v>
      </c>
      <c r="G200" s="92" t="s">
        <v>1215</v>
      </c>
      <c r="H200" s="92" t="s">
        <v>1336</v>
      </c>
      <c r="I200" s="92" t="s">
        <v>865</v>
      </c>
      <c r="J200" s="92" t="s">
        <v>1363</v>
      </c>
      <c r="K200" s="90" t="b">
        <v>0</v>
      </c>
      <c r="L200" s="92" t="s">
        <v>867</v>
      </c>
      <c r="M200" s="278">
        <f>IFERROR(VLOOKUP(C200,'Budget Detail as of 11.30'!B:K,COLUMNS('Budget Detail as of 11.30'!B:K),FALSE),0)</f>
        <v>200</v>
      </c>
      <c r="N200" s="155">
        <f>SUMIFS('Budget Detail as of 11.30'!L:L,'Budget Detail as of 11.30'!B:B,'Questica Mapping'!C200)</f>
        <v>200</v>
      </c>
      <c r="O200" s="100">
        <v>100</v>
      </c>
      <c r="P200" s="101">
        <f t="shared" si="8"/>
        <v>100</v>
      </c>
    </row>
    <row r="201" spans="1:16" hidden="1" x14ac:dyDescent="0.3">
      <c r="A201" s="90">
        <v>583669</v>
      </c>
      <c r="B201" s="92" t="s">
        <v>1162</v>
      </c>
      <c r="C201" s="92" t="s">
        <v>1364</v>
      </c>
      <c r="D201" s="92" t="s">
        <v>10</v>
      </c>
      <c r="E201" s="103" t="s">
        <v>192</v>
      </c>
      <c r="F201" s="92" t="s">
        <v>1335</v>
      </c>
      <c r="G201" s="92" t="s">
        <v>1215</v>
      </c>
      <c r="H201" s="92" t="s">
        <v>1336</v>
      </c>
      <c r="I201" s="92" t="s">
        <v>925</v>
      </c>
      <c r="J201" s="92" t="s">
        <v>1365</v>
      </c>
      <c r="K201" s="90" t="b">
        <v>0</v>
      </c>
      <c r="L201" s="92" t="s">
        <v>867</v>
      </c>
      <c r="M201" s="278">
        <f>IFERROR(VLOOKUP(C201,'Budget Detail as of 11.30'!B:K,COLUMNS('Budget Detail as of 11.30'!B:K),FALSE),0)</f>
        <v>200</v>
      </c>
      <c r="N201" s="155">
        <f>SUMIFS('Budget Detail as of 11.30'!L:L,'Budget Detail as of 11.30'!B:B,'Questica Mapping'!C201)</f>
        <v>200</v>
      </c>
      <c r="O201" s="100">
        <v>100</v>
      </c>
      <c r="P201" s="101">
        <f t="shared" si="8"/>
        <v>100</v>
      </c>
    </row>
    <row r="202" spans="1:16" hidden="1" x14ac:dyDescent="0.3">
      <c r="A202" s="90">
        <v>583637</v>
      </c>
      <c r="B202" s="92" t="s">
        <v>1162</v>
      </c>
      <c r="C202" s="92" t="s">
        <v>1366</v>
      </c>
      <c r="D202" s="92" t="s">
        <v>10</v>
      </c>
      <c r="E202" s="103" t="s">
        <v>192</v>
      </c>
      <c r="F202" s="92" t="s">
        <v>1335</v>
      </c>
      <c r="G202" s="92" t="s">
        <v>1215</v>
      </c>
      <c r="H202" s="92" t="s">
        <v>1336</v>
      </c>
      <c r="I202" s="92" t="s">
        <v>928</v>
      </c>
      <c r="J202" s="92" t="s">
        <v>1367</v>
      </c>
      <c r="K202" s="90" t="b">
        <v>0</v>
      </c>
      <c r="L202" s="92" t="s">
        <v>867</v>
      </c>
      <c r="M202" s="278">
        <f>IFERROR(VLOOKUP(C202,'Budget Detail as of 11.30'!B:K,COLUMNS('Budget Detail as of 11.30'!B:K),FALSE),0)</f>
        <v>200</v>
      </c>
      <c r="N202" s="155">
        <f>SUMIFS('Budget Detail as of 11.30'!L:L,'Budget Detail as of 11.30'!B:B,'Questica Mapping'!C202)</f>
        <v>200</v>
      </c>
      <c r="O202" s="100">
        <v>0</v>
      </c>
      <c r="P202" s="101">
        <f t="shared" si="8"/>
        <v>0</v>
      </c>
    </row>
    <row r="203" spans="1:16" hidden="1" x14ac:dyDescent="0.3">
      <c r="A203" s="90">
        <v>583638</v>
      </c>
      <c r="B203" s="92" t="s">
        <v>1162</v>
      </c>
      <c r="C203" s="92" t="s">
        <v>1368</v>
      </c>
      <c r="D203" s="92" t="s">
        <v>10</v>
      </c>
      <c r="E203" s="103" t="s">
        <v>192</v>
      </c>
      <c r="F203" s="92" t="s">
        <v>1335</v>
      </c>
      <c r="G203" s="92" t="s">
        <v>1220</v>
      </c>
      <c r="H203" s="92" t="s">
        <v>1336</v>
      </c>
      <c r="I203" s="92" t="s">
        <v>865</v>
      </c>
      <c r="J203" s="92" t="s">
        <v>1369</v>
      </c>
      <c r="K203" s="90" t="b">
        <v>0</v>
      </c>
      <c r="L203" s="92" t="s">
        <v>867</v>
      </c>
      <c r="M203" s="278">
        <f>IFERROR(VLOOKUP(C203,'Budget Detail as of 11.30'!B:K,COLUMNS('Budget Detail as of 11.30'!B:K),FALSE),0)</f>
        <v>2100</v>
      </c>
      <c r="N203" s="155">
        <f>SUMIFS('Budget Detail as of 11.30'!L:L,'Budget Detail as of 11.30'!B:B,'Questica Mapping'!C203)</f>
        <v>2100</v>
      </c>
      <c r="O203" s="100">
        <v>2100</v>
      </c>
      <c r="P203" s="101">
        <f t="shared" si="8"/>
        <v>2100</v>
      </c>
    </row>
    <row r="204" spans="1:16" hidden="1" x14ac:dyDescent="0.3">
      <c r="A204" s="90">
        <v>583639</v>
      </c>
      <c r="B204" s="92" t="s">
        <v>1162</v>
      </c>
      <c r="C204" s="92" t="s">
        <v>1370</v>
      </c>
      <c r="D204" s="92" t="s">
        <v>10</v>
      </c>
      <c r="E204" s="103" t="s">
        <v>192</v>
      </c>
      <c r="F204" s="92" t="s">
        <v>1335</v>
      </c>
      <c r="G204" s="92" t="s">
        <v>1220</v>
      </c>
      <c r="H204" s="92" t="s">
        <v>1336</v>
      </c>
      <c r="I204" s="92" t="s">
        <v>925</v>
      </c>
      <c r="J204" s="92" t="s">
        <v>1371</v>
      </c>
      <c r="K204" s="90" t="b">
        <v>0</v>
      </c>
      <c r="L204" s="92" t="s">
        <v>867</v>
      </c>
      <c r="M204" s="278">
        <f>IFERROR(VLOOKUP(C204,'Budget Detail as of 11.30'!B:K,COLUMNS('Budget Detail as of 11.30'!B:K),FALSE),0)</f>
        <v>2100</v>
      </c>
      <c r="N204" s="155">
        <f>SUMIFS('Budget Detail as of 11.30'!L:L,'Budget Detail as of 11.30'!B:B,'Questica Mapping'!C204)</f>
        <v>2100</v>
      </c>
      <c r="O204" s="100">
        <v>2100</v>
      </c>
      <c r="P204" s="101">
        <f t="shared" si="8"/>
        <v>2100</v>
      </c>
    </row>
    <row r="205" spans="1:16" hidden="1" x14ac:dyDescent="0.3">
      <c r="A205" s="90">
        <v>1191728</v>
      </c>
      <c r="B205" s="92" t="s">
        <v>1162</v>
      </c>
      <c r="C205" s="92" t="s">
        <v>1372</v>
      </c>
      <c r="D205" s="92" t="s">
        <v>10</v>
      </c>
      <c r="E205" s="103" t="s">
        <v>192</v>
      </c>
      <c r="F205" s="92" t="s">
        <v>1335</v>
      </c>
      <c r="G205" s="92" t="s">
        <v>1229</v>
      </c>
      <c r="H205" s="92" t="s">
        <v>1336</v>
      </c>
      <c r="I205" s="92" t="s">
        <v>865</v>
      </c>
      <c r="J205" s="92" t="s">
        <v>1373</v>
      </c>
      <c r="K205" s="90" t="b">
        <v>0</v>
      </c>
      <c r="L205" s="92" t="s">
        <v>867</v>
      </c>
      <c r="M205" s="278">
        <f>IFERROR(VLOOKUP(C205,'Budget Detail as of 11.30'!B:K,COLUMNS('Budget Detail as of 11.30'!B:K),FALSE),0)</f>
        <v>850</v>
      </c>
      <c r="N205" s="155">
        <f>SUMIFS('Budget Detail as of 11.30'!L:L,'Budget Detail as of 11.30'!B:B,'Questica Mapping'!C205)</f>
        <v>850</v>
      </c>
      <c r="O205" s="100">
        <v>841</v>
      </c>
      <c r="P205" s="101">
        <f t="shared" si="8"/>
        <v>841</v>
      </c>
    </row>
    <row r="206" spans="1:16" hidden="1" x14ac:dyDescent="0.3">
      <c r="A206" s="90">
        <v>583640</v>
      </c>
      <c r="B206" s="92" t="s">
        <v>1162</v>
      </c>
      <c r="C206" s="92" t="s">
        <v>1374</v>
      </c>
      <c r="D206" s="92" t="s">
        <v>10</v>
      </c>
      <c r="E206" s="103" t="s">
        <v>192</v>
      </c>
      <c r="F206" s="92" t="s">
        <v>1335</v>
      </c>
      <c r="G206" s="92" t="s">
        <v>1229</v>
      </c>
      <c r="H206" s="92" t="s">
        <v>1336</v>
      </c>
      <c r="I206" s="92" t="s">
        <v>925</v>
      </c>
      <c r="J206" s="92" t="s">
        <v>1375</v>
      </c>
      <c r="K206" s="90" t="b">
        <v>0</v>
      </c>
      <c r="L206" s="92" t="s">
        <v>867</v>
      </c>
      <c r="M206" s="278">
        <f>IFERROR(VLOOKUP(C206,'Budget Detail as of 11.30'!B:K,COLUMNS('Budget Detail as of 11.30'!B:K),FALSE),0)</f>
        <v>1000</v>
      </c>
      <c r="N206" s="155">
        <f>SUMIFS('Budget Detail as of 11.30'!L:L,'Budget Detail as of 11.30'!B:B,'Questica Mapping'!C206)</f>
        <v>1000</v>
      </c>
      <c r="O206" s="100">
        <v>1000</v>
      </c>
      <c r="P206" s="101">
        <f t="shared" si="8"/>
        <v>1000</v>
      </c>
    </row>
    <row r="207" spans="1:16" hidden="1" x14ac:dyDescent="0.3">
      <c r="A207" s="90">
        <v>583641</v>
      </c>
      <c r="B207" s="92" t="s">
        <v>1162</v>
      </c>
      <c r="C207" s="92" t="s">
        <v>1376</v>
      </c>
      <c r="D207" s="92" t="s">
        <v>10</v>
      </c>
      <c r="E207" s="103" t="s">
        <v>192</v>
      </c>
      <c r="F207" s="92" t="s">
        <v>1335</v>
      </c>
      <c r="G207" s="92" t="s">
        <v>1229</v>
      </c>
      <c r="H207" s="92" t="s">
        <v>1336</v>
      </c>
      <c r="I207" s="92" t="s">
        <v>928</v>
      </c>
      <c r="J207" s="92" t="s">
        <v>1377</v>
      </c>
      <c r="K207" s="90" t="b">
        <v>0</v>
      </c>
      <c r="L207" s="92" t="s">
        <v>867</v>
      </c>
      <c r="M207" s="278">
        <f>IFERROR(VLOOKUP(C207,'Budget Detail as of 11.30'!B:K,COLUMNS('Budget Detail as of 11.30'!B:K),FALSE),0)</f>
        <v>50</v>
      </c>
      <c r="N207" s="155">
        <f>SUMIFS('Budget Detail as of 11.30'!L:L,'Budget Detail as of 11.30'!B:B,'Questica Mapping'!C207)</f>
        <v>50</v>
      </c>
      <c r="O207" s="100">
        <v>45</v>
      </c>
      <c r="P207" s="101">
        <f t="shared" si="8"/>
        <v>45</v>
      </c>
    </row>
    <row r="208" spans="1:16" hidden="1" x14ac:dyDescent="0.3">
      <c r="A208" s="90">
        <v>583642</v>
      </c>
      <c r="B208" s="92" t="s">
        <v>1162</v>
      </c>
      <c r="C208" s="92" t="s">
        <v>1378</v>
      </c>
      <c r="D208" s="92" t="s">
        <v>10</v>
      </c>
      <c r="E208" s="103" t="s">
        <v>192</v>
      </c>
      <c r="F208" s="92" t="s">
        <v>1335</v>
      </c>
      <c r="G208" s="92" t="s">
        <v>1229</v>
      </c>
      <c r="H208" s="92" t="s">
        <v>1336</v>
      </c>
      <c r="I208" s="92" t="s">
        <v>931</v>
      </c>
      <c r="J208" s="92" t="s">
        <v>1379</v>
      </c>
      <c r="K208" s="90" t="b">
        <v>0</v>
      </c>
      <c r="L208" s="92" t="s">
        <v>867</v>
      </c>
      <c r="M208" s="278">
        <f>IFERROR(VLOOKUP(C208,'Budget Detail as of 11.30'!B:K,COLUMNS('Budget Detail as of 11.30'!B:K),FALSE),0)</f>
        <v>250</v>
      </c>
      <c r="N208" s="155">
        <f>SUMIFS('Budget Detail as of 11.30'!L:L,'Budget Detail as of 11.30'!B:B,'Questica Mapping'!C208)</f>
        <v>250</v>
      </c>
      <c r="O208" s="100">
        <v>250</v>
      </c>
      <c r="P208" s="101">
        <f t="shared" si="8"/>
        <v>250</v>
      </c>
    </row>
    <row r="209" spans="1:17" hidden="1" x14ac:dyDescent="0.3">
      <c r="A209" s="90">
        <v>583643</v>
      </c>
      <c r="B209" s="92" t="s">
        <v>1162</v>
      </c>
      <c r="C209" s="92" t="s">
        <v>1380</v>
      </c>
      <c r="D209" s="92" t="s">
        <v>10</v>
      </c>
      <c r="E209" s="103" t="s">
        <v>192</v>
      </c>
      <c r="F209" s="92" t="s">
        <v>1335</v>
      </c>
      <c r="G209" s="92" t="s">
        <v>1229</v>
      </c>
      <c r="H209" s="92" t="s">
        <v>1336</v>
      </c>
      <c r="I209" s="92" t="s">
        <v>944</v>
      </c>
      <c r="J209" s="92" t="s">
        <v>1381</v>
      </c>
      <c r="K209" s="90" t="b">
        <v>0</v>
      </c>
      <c r="L209" s="92" t="s">
        <v>867</v>
      </c>
      <c r="M209" s="278">
        <f>IFERROR(VLOOKUP(C209,'Budget Detail as of 11.30'!B:K,COLUMNS('Budget Detail as of 11.30'!B:K),FALSE),0)</f>
        <v>120</v>
      </c>
      <c r="N209" s="155">
        <f>SUMIFS('Budget Detail as of 11.30'!L:L,'Budget Detail as of 11.30'!B:B,'Questica Mapping'!C209)</f>
        <v>120</v>
      </c>
      <c r="O209" s="100">
        <v>0</v>
      </c>
      <c r="P209" s="101">
        <f t="shared" si="8"/>
        <v>0</v>
      </c>
    </row>
    <row r="210" spans="1:17" hidden="1" x14ac:dyDescent="0.3">
      <c r="A210" s="90">
        <v>849958</v>
      </c>
      <c r="B210" s="92" t="s">
        <v>1162</v>
      </c>
      <c r="C210" s="92" t="s">
        <v>1382</v>
      </c>
      <c r="D210" s="92" t="s">
        <v>10</v>
      </c>
      <c r="E210" s="103" t="s">
        <v>192</v>
      </c>
      <c r="F210" s="92" t="s">
        <v>1335</v>
      </c>
      <c r="G210" s="92" t="s">
        <v>1240</v>
      </c>
      <c r="H210" s="92" t="s">
        <v>1336</v>
      </c>
      <c r="I210" s="92" t="s">
        <v>865</v>
      </c>
      <c r="J210" s="92" t="s">
        <v>1259</v>
      </c>
      <c r="K210" s="90" t="b">
        <v>0</v>
      </c>
      <c r="L210" s="92" t="s">
        <v>867</v>
      </c>
      <c r="M210" s="278">
        <f>IFERROR(VLOOKUP(C210,'Budget Detail as of 11.30'!B:K,COLUMNS('Budget Detail as of 11.30'!B:K),FALSE),0)</f>
        <v>150</v>
      </c>
      <c r="N210" s="155">
        <f>SUMIFS('Budget Detail as of 11.30'!L:L,'Budget Detail as of 11.30'!B:B,'Questica Mapping'!C210)</f>
        <v>150</v>
      </c>
      <c r="O210" s="100">
        <v>0</v>
      </c>
      <c r="P210" s="101">
        <f t="shared" si="8"/>
        <v>0</v>
      </c>
    </row>
    <row r="211" spans="1:17" hidden="1" x14ac:dyDescent="0.3">
      <c r="A211" s="90">
        <v>583644</v>
      </c>
      <c r="B211" s="92" t="s">
        <v>1162</v>
      </c>
      <c r="C211" s="92" t="s">
        <v>1383</v>
      </c>
      <c r="D211" s="92" t="s">
        <v>10</v>
      </c>
      <c r="E211" s="103" t="s">
        <v>195</v>
      </c>
      <c r="F211" s="92" t="s">
        <v>1335</v>
      </c>
      <c r="G211" s="92" t="s">
        <v>1243</v>
      </c>
      <c r="H211" s="92" t="s">
        <v>1336</v>
      </c>
      <c r="I211" s="92" t="s">
        <v>865</v>
      </c>
      <c r="J211" s="92" t="s">
        <v>1244</v>
      </c>
      <c r="K211" s="90" t="b">
        <v>0</v>
      </c>
      <c r="L211" s="92" t="s">
        <v>867</v>
      </c>
      <c r="M211" s="278">
        <f>IFERROR(VLOOKUP(C211,'Budget Detail as of 11.30'!B:K,COLUMNS('Budget Detail as of 11.30'!B:K),FALSE),0)</f>
        <v>38000</v>
      </c>
      <c r="N211" s="155">
        <f>SUMIFS('Budget Detail as of 11.30'!L:L,'Budget Detail as of 11.30'!B:B,'Questica Mapping'!C211)</f>
        <v>38000</v>
      </c>
      <c r="O211" s="100">
        <v>440314</v>
      </c>
      <c r="P211" s="101">
        <f t="shared" si="8"/>
        <v>440314</v>
      </c>
    </row>
    <row r="212" spans="1:17" hidden="1" x14ac:dyDescent="0.3">
      <c r="A212" s="90">
        <v>583645</v>
      </c>
      <c r="B212" s="92" t="s">
        <v>1162</v>
      </c>
      <c r="C212" s="92" t="s">
        <v>1384</v>
      </c>
      <c r="D212" s="92" t="s">
        <v>10</v>
      </c>
      <c r="E212" s="103" t="s">
        <v>195</v>
      </c>
      <c r="F212" s="92" t="s">
        <v>1335</v>
      </c>
      <c r="G212" s="92" t="s">
        <v>1246</v>
      </c>
      <c r="H212" s="92" t="s">
        <v>1336</v>
      </c>
      <c r="I212" s="92" t="s">
        <v>865</v>
      </c>
      <c r="J212" s="92" t="s">
        <v>1326</v>
      </c>
      <c r="K212" s="90" t="b">
        <v>0</v>
      </c>
      <c r="L212" s="92" t="s">
        <v>867</v>
      </c>
      <c r="M212" s="278">
        <f>IFERROR(VLOOKUP(C212,'Budget Detail as of 11.30'!B:K,COLUMNS('Budget Detail as of 11.30'!B:K),FALSE),0)</f>
        <v>4440</v>
      </c>
      <c r="N212" s="155">
        <f>SUMIFS('Budget Detail as of 11.30'!L:L,'Budget Detail as of 11.30'!B:B,'Questica Mapping'!C212)</f>
        <v>5400</v>
      </c>
      <c r="O212" s="100">
        <v>4440</v>
      </c>
      <c r="P212" s="101">
        <f t="shared" si="8"/>
        <v>4440</v>
      </c>
    </row>
    <row r="213" spans="1:17" hidden="1" x14ac:dyDescent="0.3">
      <c r="A213" s="90">
        <v>583646</v>
      </c>
      <c r="B213" s="92" t="s">
        <v>1162</v>
      </c>
      <c r="C213" s="92" t="s">
        <v>1385</v>
      </c>
      <c r="D213" s="92" t="s">
        <v>10</v>
      </c>
      <c r="E213" s="103" t="s">
        <v>195</v>
      </c>
      <c r="F213" s="92" t="s">
        <v>1335</v>
      </c>
      <c r="G213" s="92" t="s">
        <v>1246</v>
      </c>
      <c r="H213" s="92" t="s">
        <v>1336</v>
      </c>
      <c r="I213" s="92" t="s">
        <v>925</v>
      </c>
      <c r="J213" s="270" t="s">
        <v>1251</v>
      </c>
      <c r="K213" s="90" t="b">
        <v>0</v>
      </c>
      <c r="L213" s="92" t="s">
        <v>867</v>
      </c>
      <c r="M213" s="278">
        <f>IFERROR(VLOOKUP(C213,'Budget Detail as of 11.30'!B:K,COLUMNS('Budget Detail as of 11.30'!B:K),FALSE),0)</f>
        <v>960</v>
      </c>
      <c r="N213" s="155">
        <f>SUMIFS('Budget Detail as of 11.30'!L:L,'Budget Detail as of 11.30'!B:B,'Questica Mapping'!C213)</f>
        <v>0</v>
      </c>
      <c r="O213" s="100">
        <v>0</v>
      </c>
      <c r="P213" s="101">
        <f t="shared" si="8"/>
        <v>0</v>
      </c>
    </row>
    <row r="214" spans="1:17" hidden="1" x14ac:dyDescent="0.3">
      <c r="A214" s="90">
        <v>583647</v>
      </c>
      <c r="B214" s="92" t="s">
        <v>1162</v>
      </c>
      <c r="C214" s="92" t="s">
        <v>1386</v>
      </c>
      <c r="D214" s="92" t="s">
        <v>10</v>
      </c>
      <c r="E214" s="103" t="s">
        <v>195</v>
      </c>
      <c r="F214" s="92" t="s">
        <v>1335</v>
      </c>
      <c r="G214" s="92" t="s">
        <v>1253</v>
      </c>
      <c r="H214" s="92" t="s">
        <v>1336</v>
      </c>
      <c r="I214" s="92" t="s">
        <v>865</v>
      </c>
      <c r="J214" s="92" t="s">
        <v>1254</v>
      </c>
      <c r="K214" s="90" t="b">
        <v>0</v>
      </c>
      <c r="L214" s="92" t="s">
        <v>867</v>
      </c>
      <c r="M214" s="278">
        <f>IFERROR(VLOOKUP(C214,'Budget Detail as of 11.30'!B:K,COLUMNS('Budget Detail as of 11.30'!B:K),FALSE),0)</f>
        <v>14520</v>
      </c>
      <c r="N214" s="155">
        <f>SUMIFS('Budget Detail as of 11.30'!L:L,'Budget Detail as of 11.30'!B:B,'Questica Mapping'!C214)</f>
        <v>14520</v>
      </c>
      <c r="O214" s="100">
        <v>11910</v>
      </c>
      <c r="P214" s="101">
        <f t="shared" si="8"/>
        <v>11910</v>
      </c>
    </row>
    <row r="215" spans="1:17" hidden="1" x14ac:dyDescent="0.3">
      <c r="A215" s="90">
        <v>583648</v>
      </c>
      <c r="B215" s="92" t="s">
        <v>1162</v>
      </c>
      <c r="C215" s="92" t="s">
        <v>1387</v>
      </c>
      <c r="D215" s="92" t="s">
        <v>10</v>
      </c>
      <c r="E215" s="103" t="s">
        <v>195</v>
      </c>
      <c r="F215" s="92" t="s">
        <v>1335</v>
      </c>
      <c r="G215" s="92" t="s">
        <v>1253</v>
      </c>
      <c r="H215" s="92" t="s">
        <v>1336</v>
      </c>
      <c r="I215" s="92" t="s">
        <v>925</v>
      </c>
      <c r="J215" s="92" t="s">
        <v>1256</v>
      </c>
      <c r="K215" s="90" t="b">
        <v>0</v>
      </c>
      <c r="L215" s="92" t="s">
        <v>867</v>
      </c>
      <c r="M215" s="278">
        <f>IFERROR(VLOOKUP(C215,'Budget Detail as of 11.30'!B:K,COLUMNS('Budget Detail as of 11.30'!B:K),FALSE),0)</f>
        <v>105100</v>
      </c>
      <c r="N215" s="155">
        <f>SUMIFS('Budget Detail as of 11.30'!L:L,'Budget Detail as of 11.30'!B:B,'Questica Mapping'!C215)</f>
        <v>105100</v>
      </c>
      <c r="O215" s="100">
        <v>3090</v>
      </c>
      <c r="P215" s="101">
        <f t="shared" si="8"/>
        <v>3090</v>
      </c>
    </row>
    <row r="216" spans="1:17" hidden="1" x14ac:dyDescent="0.3">
      <c r="A216" s="90">
        <v>583649</v>
      </c>
      <c r="B216" s="159" t="s">
        <v>1162</v>
      </c>
      <c r="C216" s="159" t="s">
        <v>1388</v>
      </c>
      <c r="D216" s="280" t="s">
        <v>10</v>
      </c>
      <c r="E216" s="103" t="s">
        <v>195</v>
      </c>
      <c r="F216" s="279" t="s">
        <v>1335</v>
      </c>
      <c r="G216" s="279" t="s">
        <v>1253</v>
      </c>
      <c r="H216" s="279" t="s">
        <v>1336</v>
      </c>
      <c r="I216" s="279" t="s">
        <v>928</v>
      </c>
      <c r="J216" s="279" t="s">
        <v>1259</v>
      </c>
      <c r="K216" s="279" t="b">
        <v>0</v>
      </c>
      <c r="L216" s="279" t="s">
        <v>867</v>
      </c>
      <c r="M216" s="278">
        <f>IFERROR(VLOOKUP(C216,'Budget Detail as of 11.30'!B:K,COLUMNS('Budget Detail as of 11.30'!B:K),FALSE),0)</f>
        <v>400</v>
      </c>
      <c r="N216" s="155">
        <f>SUMIFS('Budget Detail as of 11.30'!L:L,'Budget Detail as of 11.30'!B:B,'Questica Mapping'!C216)</f>
        <v>400</v>
      </c>
      <c r="O216" s="100"/>
      <c r="P216" s="101"/>
    </row>
    <row r="217" spans="1:17" hidden="1" x14ac:dyDescent="0.3">
      <c r="A217" s="90">
        <v>583650</v>
      </c>
      <c r="B217" s="92" t="s">
        <v>1162</v>
      </c>
      <c r="C217" s="92" t="s">
        <v>1389</v>
      </c>
      <c r="D217" s="279" t="s">
        <v>10</v>
      </c>
      <c r="E217" s="103" t="s">
        <v>195</v>
      </c>
      <c r="F217" s="90" t="s">
        <v>1335</v>
      </c>
      <c r="G217" s="90" t="s">
        <v>1265</v>
      </c>
      <c r="H217" s="90" t="s">
        <v>1336</v>
      </c>
      <c r="I217" s="90" t="s">
        <v>865</v>
      </c>
      <c r="J217" s="90" t="s">
        <v>1266</v>
      </c>
      <c r="K217" s="90" t="b">
        <v>0</v>
      </c>
      <c r="L217" s="90" t="s">
        <v>867</v>
      </c>
      <c r="M217" s="278">
        <f>IFERROR(VLOOKUP(C217,'Budget Detail as of 11.30'!B:K,COLUMNS('Budget Detail as of 11.30'!B:K),FALSE),0)</f>
        <v>42960</v>
      </c>
      <c r="N217" s="155">
        <f>SUMIFS('Budget Detail as of 11.30'!L:L,'Budget Detail as of 11.30'!B:B,'Questica Mapping'!C217)</f>
        <v>42960</v>
      </c>
      <c r="O217" s="100"/>
      <c r="P217" s="101"/>
    </row>
    <row r="218" spans="1:17" hidden="1" x14ac:dyDescent="0.3">
      <c r="A218" s="90">
        <v>583651</v>
      </c>
      <c r="B218" s="92" t="s">
        <v>1162</v>
      </c>
      <c r="C218" s="92" t="s">
        <v>1390</v>
      </c>
      <c r="D218" s="279" t="s">
        <v>10</v>
      </c>
      <c r="E218" s="103" t="s">
        <v>195</v>
      </c>
      <c r="F218" s="90" t="s">
        <v>1335</v>
      </c>
      <c r="G218" s="90" t="s">
        <v>1265</v>
      </c>
      <c r="H218" s="90" t="s">
        <v>1336</v>
      </c>
      <c r="I218" s="90" t="s">
        <v>925</v>
      </c>
      <c r="J218" s="90" t="s">
        <v>1391</v>
      </c>
      <c r="K218" s="90" t="b">
        <v>0</v>
      </c>
      <c r="L218" s="90" t="s">
        <v>867</v>
      </c>
      <c r="M218" s="278">
        <f>IFERROR(VLOOKUP(C218,'Budget Detail as of 11.30'!B:K,COLUMNS('Budget Detail as of 11.30'!B:K),FALSE),0)</f>
        <v>1090</v>
      </c>
      <c r="N218" s="155">
        <f>SUMIFS('Budget Detail as of 11.30'!L:L,'Budget Detail as of 11.30'!B:B,'Questica Mapping'!C218)</f>
        <v>1090</v>
      </c>
      <c r="O218" s="100"/>
      <c r="P218" s="101"/>
    </row>
    <row r="219" spans="1:17" hidden="1" x14ac:dyDescent="0.3">
      <c r="A219" s="90">
        <v>583652</v>
      </c>
      <c r="B219" s="92" t="s">
        <v>1162</v>
      </c>
      <c r="C219" s="92" t="s">
        <v>1392</v>
      </c>
      <c r="D219" s="279" t="s">
        <v>10</v>
      </c>
      <c r="E219" s="103" t="s">
        <v>195</v>
      </c>
      <c r="F219" s="90" t="s">
        <v>1335</v>
      </c>
      <c r="G219" s="90" t="s">
        <v>1265</v>
      </c>
      <c r="H219" s="90" t="s">
        <v>1393</v>
      </c>
      <c r="I219" s="90" t="s">
        <v>865</v>
      </c>
      <c r="J219" s="269" t="s">
        <v>1251</v>
      </c>
      <c r="K219" s="90" t="b">
        <v>0</v>
      </c>
      <c r="L219" s="90" t="s">
        <v>867</v>
      </c>
      <c r="M219" s="278">
        <f>IFERROR(VLOOKUP(C219,'Budget Detail as of 11.30'!B:K,COLUMNS('Budget Detail as of 11.30'!B:K),FALSE),0)</f>
        <v>2650</v>
      </c>
      <c r="N219" s="155">
        <f>SUMIFS('Budget Detail as of 11.30'!L:L,'Budget Detail as of 11.30'!B:B,'Questica Mapping'!C219)</f>
        <v>0</v>
      </c>
      <c r="O219" s="100">
        <v>5374290</v>
      </c>
      <c r="P219" s="101">
        <f>+O219</f>
        <v>5374290</v>
      </c>
    </row>
    <row r="220" spans="1:17" hidden="1" x14ac:dyDescent="0.3">
      <c r="A220" s="90">
        <v>583653</v>
      </c>
      <c r="B220" s="92" t="s">
        <v>1162</v>
      </c>
      <c r="C220" s="92" t="s">
        <v>1394</v>
      </c>
      <c r="D220" s="92" t="s">
        <v>10</v>
      </c>
      <c r="E220" s="103" t="s">
        <v>194</v>
      </c>
      <c r="F220" s="92" t="s">
        <v>1395</v>
      </c>
      <c r="G220" s="92" t="s">
        <v>1165</v>
      </c>
      <c r="H220" s="92" t="s">
        <v>922</v>
      </c>
      <c r="I220" s="92" t="s">
        <v>865</v>
      </c>
      <c r="J220" s="92">
        <v>0</v>
      </c>
      <c r="K220" s="90" t="b">
        <v>0</v>
      </c>
      <c r="L220" s="92" t="s">
        <v>1166</v>
      </c>
      <c r="M220" s="278">
        <f>IFERROR(VLOOKUP(C220,'Budget Detail as of 11.30'!B:K,COLUMNS('Budget Detail as of 11.30'!B:K),FALSE),0)</f>
        <v>5515870</v>
      </c>
      <c r="N220" s="155">
        <f>SUMIFS('Budget Detail as of 11.30'!L:L,'Budget Detail as of 11.30'!B:B,'Questica Mapping'!C220)</f>
        <v>5291320</v>
      </c>
      <c r="O220" s="100"/>
      <c r="P220" s="101"/>
    </row>
    <row r="221" spans="1:17" hidden="1" x14ac:dyDescent="0.3">
      <c r="A221" s="90">
        <v>583654</v>
      </c>
      <c r="B221" s="92" t="s">
        <v>1162</v>
      </c>
      <c r="C221" s="92" t="s">
        <v>1396</v>
      </c>
      <c r="D221" s="279" t="s">
        <v>10</v>
      </c>
      <c r="E221" s="103" t="s">
        <v>194</v>
      </c>
      <c r="F221" s="90" t="s">
        <v>1395</v>
      </c>
      <c r="G221" s="90" t="s">
        <v>1165</v>
      </c>
      <c r="H221" s="90" t="s">
        <v>922</v>
      </c>
      <c r="I221" s="90" t="s">
        <v>925</v>
      </c>
      <c r="J221" s="90" t="s">
        <v>1397</v>
      </c>
      <c r="K221" s="90" t="b">
        <v>0</v>
      </c>
      <c r="L221" s="90" t="s">
        <v>867</v>
      </c>
      <c r="M221" s="278">
        <f>IFERROR(VLOOKUP(C221,'Budget Detail as of 11.30'!B:K,COLUMNS('Budget Detail as of 11.30'!B:K),FALSE),0)</f>
        <v>39650</v>
      </c>
      <c r="N221" s="155">
        <f>SUMIFS('Budget Detail as of 11.30'!L:L,'Budget Detail as of 11.30'!B:B,'Questica Mapping'!C221)</f>
        <v>39650</v>
      </c>
      <c r="O221" s="100">
        <v>-32622</v>
      </c>
      <c r="P221" s="101">
        <f>+O221</f>
        <v>-32622</v>
      </c>
      <c r="Q221" s="279" t="s">
        <v>1169</v>
      </c>
    </row>
    <row r="222" spans="1:17" hidden="1" x14ac:dyDescent="0.3">
      <c r="A222" s="90">
        <v>583656</v>
      </c>
      <c r="B222" s="92" t="s">
        <v>1162</v>
      </c>
      <c r="C222" s="92" t="s">
        <v>1398</v>
      </c>
      <c r="D222" s="92" t="s">
        <v>10</v>
      </c>
      <c r="E222" s="103" t="s">
        <v>194</v>
      </c>
      <c r="F222" s="90" t="s">
        <v>1395</v>
      </c>
      <c r="G222" s="90" t="s">
        <v>1165</v>
      </c>
      <c r="H222" s="90" t="s">
        <v>1399</v>
      </c>
      <c r="I222" s="178">
        <v>3</v>
      </c>
      <c r="J222" s="269" t="s">
        <v>1251</v>
      </c>
      <c r="L222" s="92"/>
      <c r="M222" s="278">
        <f>IFERROR(VLOOKUP(C222,'Budget Detail as of 11.30'!B:K,COLUMNS('Budget Detail as of 11.30'!B:K),FALSE),0)</f>
        <v>0</v>
      </c>
      <c r="N222" s="155">
        <f>SUMIFS('Budget Detail as of 11.30'!L:L,'Budget Detail as of 11.30'!B:B,'Questica Mapping'!C222)</f>
        <v>0</v>
      </c>
      <c r="O222" s="100">
        <v>2372</v>
      </c>
      <c r="P222" s="101">
        <f>+O222</f>
        <v>2372</v>
      </c>
    </row>
    <row r="223" spans="1:17" hidden="1" x14ac:dyDescent="0.3">
      <c r="A223" s="90">
        <v>583657</v>
      </c>
      <c r="B223" s="92" t="s">
        <v>1162</v>
      </c>
      <c r="C223" s="92" t="s">
        <v>1400</v>
      </c>
      <c r="D223" s="92" t="s">
        <v>10</v>
      </c>
      <c r="E223" s="103" t="s">
        <v>194</v>
      </c>
      <c r="F223" s="90" t="s">
        <v>1395</v>
      </c>
      <c r="G223" s="90" t="s">
        <v>1165</v>
      </c>
      <c r="H223" s="90" t="s">
        <v>1399</v>
      </c>
      <c r="I223" s="178">
        <v>4</v>
      </c>
      <c r="J223" s="269" t="s">
        <v>1251</v>
      </c>
      <c r="L223" s="92"/>
      <c r="M223" s="278">
        <f>IFERROR(VLOOKUP(C223,'Budget Detail as of 11.30'!B:K,COLUMNS('Budget Detail as of 11.30'!B:K),FALSE),0)</f>
        <v>0</v>
      </c>
      <c r="N223" s="155">
        <f>SUMIFS('Budget Detail as of 11.30'!L:L,'Budget Detail as of 11.30'!B:B,'Questica Mapping'!C223)</f>
        <v>0</v>
      </c>
      <c r="O223" s="100">
        <v>4173</v>
      </c>
      <c r="P223" s="101">
        <f>+O223</f>
        <v>4173</v>
      </c>
    </row>
    <row r="224" spans="1:17" hidden="1" x14ac:dyDescent="0.3">
      <c r="A224" s="90">
        <v>583658</v>
      </c>
      <c r="B224" s="92" t="s">
        <v>1162</v>
      </c>
      <c r="C224" s="92" t="s">
        <v>1401</v>
      </c>
      <c r="D224" s="92" t="s">
        <v>10</v>
      </c>
      <c r="E224" s="103" t="s">
        <v>194</v>
      </c>
      <c r="F224" s="92" t="s">
        <v>1395</v>
      </c>
      <c r="G224" s="92" t="s">
        <v>1173</v>
      </c>
      <c r="H224" s="92" t="s">
        <v>922</v>
      </c>
      <c r="I224" s="92" t="s">
        <v>865</v>
      </c>
      <c r="J224" s="92" t="s">
        <v>1174</v>
      </c>
      <c r="K224" s="90" t="b">
        <v>0</v>
      </c>
      <c r="L224" s="92" t="s">
        <v>867</v>
      </c>
      <c r="M224" s="278">
        <f>IFERROR(VLOOKUP(C224,'Budget Detail as of 11.30'!B:K,COLUMNS('Budget Detail as of 11.30'!B:K),FALSE),0)</f>
        <v>4100</v>
      </c>
      <c r="N224" s="155">
        <f>SUMIFS('Budget Detail as of 11.30'!L:L,'Budget Detail as of 11.30'!B:B,'Questica Mapping'!C224)</f>
        <v>4100</v>
      </c>
      <c r="O224" s="100">
        <v>65500</v>
      </c>
      <c r="P224" s="101">
        <f>+O224</f>
        <v>65500</v>
      </c>
    </row>
    <row r="225" spans="1:17" hidden="1" x14ac:dyDescent="0.3">
      <c r="A225" s="90">
        <v>583659</v>
      </c>
      <c r="B225" s="92" t="s">
        <v>1162</v>
      </c>
      <c r="C225" s="92" t="s">
        <v>1402</v>
      </c>
      <c r="D225" s="92" t="s">
        <v>10</v>
      </c>
      <c r="E225" s="103" t="s">
        <v>194</v>
      </c>
      <c r="F225" s="92" t="s">
        <v>1395</v>
      </c>
      <c r="G225" s="92" t="s">
        <v>1286</v>
      </c>
      <c r="H225" s="92" t="s">
        <v>922</v>
      </c>
      <c r="I225" s="92" t="s">
        <v>865</v>
      </c>
      <c r="J225" s="92" t="s">
        <v>1287</v>
      </c>
      <c r="K225" s="90" t="b">
        <v>0</v>
      </c>
      <c r="L225" s="92" t="s">
        <v>867</v>
      </c>
      <c r="M225" s="278">
        <f>IFERROR(VLOOKUP(C225,'Budget Detail as of 11.30'!B:K,COLUMNS('Budget Detail as of 11.30'!B:K),FALSE),0)</f>
        <v>140000</v>
      </c>
      <c r="N225" s="155">
        <f>SUMIFS('Budget Detail as of 11.30'!L:L,'Budget Detail as of 11.30'!B:B,'Questica Mapping'!C225)</f>
        <v>140000</v>
      </c>
      <c r="O225" s="100">
        <v>2503030</v>
      </c>
      <c r="P225" s="101">
        <f>+O225</f>
        <v>2503030</v>
      </c>
    </row>
    <row r="226" spans="1:17" hidden="1" x14ac:dyDescent="0.3">
      <c r="A226" s="90">
        <v>583660</v>
      </c>
      <c r="B226" s="92" t="s">
        <v>1162</v>
      </c>
      <c r="C226" s="92" t="s">
        <v>1403</v>
      </c>
      <c r="D226" s="92" t="s">
        <v>10</v>
      </c>
      <c r="E226" s="103" t="s">
        <v>194</v>
      </c>
      <c r="F226" s="92" t="s">
        <v>1395</v>
      </c>
      <c r="G226" s="92" t="s">
        <v>1176</v>
      </c>
      <c r="H226" s="92" t="s">
        <v>922</v>
      </c>
      <c r="I226" s="92" t="s">
        <v>865</v>
      </c>
      <c r="J226" s="92">
        <v>0</v>
      </c>
      <c r="K226" s="90" t="b">
        <v>0</v>
      </c>
      <c r="L226" s="92" t="s">
        <v>1166</v>
      </c>
      <c r="M226" s="278">
        <f>IFERROR(VLOOKUP(C226,'Budget Detail as of 11.30'!B:K,COLUMNS('Budget Detail as of 11.30'!B:K),FALSE),0)</f>
        <v>2523110</v>
      </c>
      <c r="N226" s="155">
        <f>SUMIFS('Budget Detail as of 11.30'!L:L,'Budget Detail as of 11.30'!B:B,'Questica Mapping'!C226)</f>
        <v>2467210</v>
      </c>
      <c r="O226" s="100"/>
      <c r="P226" s="101"/>
    </row>
    <row r="227" spans="1:17" hidden="1" x14ac:dyDescent="0.3">
      <c r="A227" s="90">
        <v>583661</v>
      </c>
      <c r="B227" s="92" t="s">
        <v>1162</v>
      </c>
      <c r="C227" s="92" t="s">
        <v>1404</v>
      </c>
      <c r="D227" s="279" t="s">
        <v>10</v>
      </c>
      <c r="E227" s="103" t="s">
        <v>194</v>
      </c>
      <c r="F227" s="90" t="s">
        <v>1395</v>
      </c>
      <c r="G227" s="90" t="s">
        <v>1176</v>
      </c>
      <c r="H227" s="90" t="s">
        <v>922</v>
      </c>
      <c r="I227" s="90" t="s">
        <v>925</v>
      </c>
      <c r="J227" s="90" t="s">
        <v>1405</v>
      </c>
      <c r="K227" s="90" t="b">
        <v>0</v>
      </c>
      <c r="L227" s="90" t="s">
        <v>867</v>
      </c>
      <c r="M227" s="278">
        <f>IFERROR(VLOOKUP(C227,'Budget Detail as of 11.30'!B:K,COLUMNS('Budget Detail as of 11.30'!B:K),FALSE),0)</f>
        <v>31380</v>
      </c>
      <c r="N227" s="155">
        <f>SUMIFS('Budget Detail as of 11.30'!L:L,'Budget Detail as of 11.30'!B:B,'Questica Mapping'!C227)</f>
        <v>31380</v>
      </c>
      <c r="O227" s="100">
        <v>-20000</v>
      </c>
      <c r="P227" s="101">
        <f t="shared" ref="P227:P238" si="9">+O227</f>
        <v>-20000</v>
      </c>
      <c r="Q227" s="279" t="s">
        <v>1169</v>
      </c>
    </row>
    <row r="228" spans="1:17" hidden="1" x14ac:dyDescent="0.3">
      <c r="A228" s="90">
        <v>583677</v>
      </c>
      <c r="B228" s="92" t="s">
        <v>1162</v>
      </c>
      <c r="C228" s="92" t="s">
        <v>1406</v>
      </c>
      <c r="D228" s="92" t="s">
        <v>10</v>
      </c>
      <c r="E228" s="103" t="s">
        <v>194</v>
      </c>
      <c r="F228" s="90" t="s">
        <v>1395</v>
      </c>
      <c r="G228" s="90" t="s">
        <v>1176</v>
      </c>
      <c r="H228" s="90" t="s">
        <v>1399</v>
      </c>
      <c r="I228" s="178">
        <v>3</v>
      </c>
      <c r="J228" s="269" t="s">
        <v>1251</v>
      </c>
      <c r="L228" s="92"/>
      <c r="M228" s="278">
        <f>IFERROR(VLOOKUP(C228,'Budget Detail as of 11.30'!B:K,COLUMNS('Budget Detail as of 11.30'!B:K),FALSE),0)</f>
        <v>0</v>
      </c>
      <c r="N228" s="155">
        <f>SUMIFS('Budget Detail as of 11.30'!L:L,'Budget Detail as of 11.30'!B:B,'Questica Mapping'!C228)</f>
        <v>0</v>
      </c>
      <c r="O228" s="100">
        <v>600</v>
      </c>
      <c r="P228" s="101">
        <f t="shared" si="9"/>
        <v>600</v>
      </c>
    </row>
    <row r="229" spans="1:17" hidden="1" x14ac:dyDescent="0.3">
      <c r="A229" s="90">
        <v>583680</v>
      </c>
      <c r="B229" s="92" t="s">
        <v>1162</v>
      </c>
      <c r="C229" s="92" t="s">
        <v>1407</v>
      </c>
      <c r="D229" s="92" t="s">
        <v>10</v>
      </c>
      <c r="E229" s="103" t="s">
        <v>194</v>
      </c>
      <c r="F229" s="92" t="s">
        <v>1395</v>
      </c>
      <c r="G229" s="92" t="s">
        <v>1182</v>
      </c>
      <c r="H229" s="92" t="s">
        <v>922</v>
      </c>
      <c r="I229" s="92" t="s">
        <v>865</v>
      </c>
      <c r="J229" s="92" t="s">
        <v>1183</v>
      </c>
      <c r="K229" s="90" t="b">
        <v>0</v>
      </c>
      <c r="L229" s="92" t="s">
        <v>867</v>
      </c>
      <c r="M229" s="278">
        <f>IFERROR(VLOOKUP(C229,'Budget Detail as of 11.30'!B:K,COLUMNS('Budget Detail as of 11.30'!B:K),FALSE),0)</f>
        <v>0</v>
      </c>
      <c r="N229" s="155">
        <f>SUMIFS('Budget Detail as of 11.30'!L:L,'Budget Detail as of 11.30'!B:B,'Questica Mapping'!C229)</f>
        <v>0</v>
      </c>
      <c r="O229" s="100">
        <v>0</v>
      </c>
      <c r="P229" s="101">
        <f t="shared" si="9"/>
        <v>0</v>
      </c>
    </row>
    <row r="230" spans="1:17" hidden="1" x14ac:dyDescent="0.3">
      <c r="A230" s="90">
        <v>583663</v>
      </c>
      <c r="B230" s="92" t="s">
        <v>1162</v>
      </c>
      <c r="C230" s="92" t="s">
        <v>1408</v>
      </c>
      <c r="D230" s="92" t="s">
        <v>10</v>
      </c>
      <c r="E230" s="103" t="s">
        <v>194</v>
      </c>
      <c r="F230" s="92" t="s">
        <v>1395</v>
      </c>
      <c r="G230" s="92" t="s">
        <v>1182</v>
      </c>
      <c r="H230" s="92" t="s">
        <v>1393</v>
      </c>
      <c r="I230" s="92" t="s">
        <v>865</v>
      </c>
      <c r="J230" s="92" t="s">
        <v>1183</v>
      </c>
      <c r="K230" s="90" t="b">
        <v>0</v>
      </c>
      <c r="L230" s="92" t="s">
        <v>867</v>
      </c>
      <c r="M230" s="278">
        <f>IFERROR(VLOOKUP(C230,'Budget Detail as of 11.30'!B:K,COLUMNS('Budget Detail as of 11.30'!B:K),FALSE),0)</f>
        <v>0</v>
      </c>
      <c r="N230" s="155">
        <f>SUMIFS('Budget Detail as of 11.30'!L:L,'Budget Detail as of 11.30'!B:B,'Questica Mapping'!C230)</f>
        <v>0</v>
      </c>
      <c r="O230" s="100">
        <v>15640</v>
      </c>
      <c r="P230" s="101">
        <f t="shared" si="9"/>
        <v>15640</v>
      </c>
    </row>
    <row r="231" spans="1:17" hidden="1" x14ac:dyDescent="0.3">
      <c r="A231" s="90">
        <v>2061331</v>
      </c>
      <c r="B231" s="92" t="s">
        <v>1162</v>
      </c>
      <c r="C231" s="92" t="s">
        <v>1409</v>
      </c>
      <c r="D231" s="92" t="s">
        <v>10</v>
      </c>
      <c r="E231" s="103" t="s">
        <v>192</v>
      </c>
      <c r="F231" s="92" t="s">
        <v>1395</v>
      </c>
      <c r="G231" s="92" t="s">
        <v>1185</v>
      </c>
      <c r="H231" s="92" t="s">
        <v>922</v>
      </c>
      <c r="I231" s="92" t="s">
        <v>865</v>
      </c>
      <c r="J231" s="92" t="s">
        <v>1341</v>
      </c>
      <c r="K231" s="90" t="b">
        <v>0</v>
      </c>
      <c r="L231" s="92" t="s">
        <v>867</v>
      </c>
      <c r="M231" s="278">
        <f>IFERROR(VLOOKUP(C231,'Budget Detail as of 11.30'!B:K,COLUMNS('Budget Detail as of 11.30'!B:K),FALSE),0)</f>
        <v>15800</v>
      </c>
      <c r="N231" s="155">
        <f>SUMIFS('Budget Detail as of 11.30'!L:L,'Budget Detail as of 11.30'!B:B,'Questica Mapping'!C231)</f>
        <v>15800</v>
      </c>
      <c r="O231" s="100">
        <v>200</v>
      </c>
      <c r="P231" s="101">
        <f t="shared" si="9"/>
        <v>200</v>
      </c>
    </row>
    <row r="232" spans="1:17" hidden="1" x14ac:dyDescent="0.3">
      <c r="A232" s="90">
        <v>583664</v>
      </c>
      <c r="B232" s="92" t="s">
        <v>1162</v>
      </c>
      <c r="C232" s="92" t="s">
        <v>1410</v>
      </c>
      <c r="D232" s="92" t="s">
        <v>10</v>
      </c>
      <c r="E232" s="103" t="s">
        <v>192</v>
      </c>
      <c r="F232" s="92" t="s">
        <v>1395</v>
      </c>
      <c r="G232" s="92" t="s">
        <v>1185</v>
      </c>
      <c r="H232" s="92" t="s">
        <v>922</v>
      </c>
      <c r="I232" s="92" t="s">
        <v>925</v>
      </c>
      <c r="J232" s="92" t="s">
        <v>1411</v>
      </c>
      <c r="K232" s="90" t="b">
        <v>0</v>
      </c>
      <c r="L232" s="92" t="s">
        <v>867</v>
      </c>
      <c r="M232" s="278">
        <f>IFERROR(VLOOKUP(C232,'Budget Detail as of 11.30'!B:K,COLUMNS('Budget Detail as of 11.30'!B:K),FALSE),0)</f>
        <v>200</v>
      </c>
      <c r="N232" s="155">
        <f>SUMIFS('Budget Detail as of 11.30'!L:L,'Budget Detail as of 11.30'!B:B,'Questica Mapping'!C232)</f>
        <v>200</v>
      </c>
      <c r="O232" s="100">
        <v>2500</v>
      </c>
      <c r="P232" s="101">
        <f t="shared" si="9"/>
        <v>2500</v>
      </c>
    </row>
    <row r="233" spans="1:17" hidden="1" x14ac:dyDescent="0.3">
      <c r="A233" s="90">
        <v>2061334</v>
      </c>
      <c r="B233" s="92" t="s">
        <v>1162</v>
      </c>
      <c r="C233" s="92" t="s">
        <v>1412</v>
      </c>
      <c r="D233" s="92" t="s">
        <v>10</v>
      </c>
      <c r="E233" s="103" t="s">
        <v>192</v>
      </c>
      <c r="F233" s="92" t="s">
        <v>1395</v>
      </c>
      <c r="G233" s="92" t="s">
        <v>1185</v>
      </c>
      <c r="H233" s="92" t="s">
        <v>922</v>
      </c>
      <c r="I233" s="92" t="s">
        <v>928</v>
      </c>
      <c r="J233" s="92" t="s">
        <v>1413</v>
      </c>
      <c r="K233" s="90" t="b">
        <v>0</v>
      </c>
      <c r="L233" s="92" t="s">
        <v>867</v>
      </c>
      <c r="M233" s="278">
        <f>IFERROR(VLOOKUP(C233,'Budget Detail as of 11.30'!B:K,COLUMNS('Budget Detail as of 11.30'!B:K),FALSE),0)</f>
        <v>2500</v>
      </c>
      <c r="N233" s="155">
        <f>SUMIFS('Budget Detail as of 11.30'!L:L,'Budget Detail as of 11.30'!B:B,'Questica Mapping'!C233)</f>
        <v>2500</v>
      </c>
      <c r="O233" s="100">
        <v>304</v>
      </c>
      <c r="P233" s="101">
        <f t="shared" si="9"/>
        <v>304</v>
      </c>
    </row>
    <row r="234" spans="1:17" hidden="1" x14ac:dyDescent="0.3">
      <c r="A234" s="90">
        <v>583665</v>
      </c>
      <c r="B234" s="92" t="s">
        <v>1162</v>
      </c>
      <c r="C234" s="92" t="s">
        <v>1414</v>
      </c>
      <c r="D234" s="92" t="s">
        <v>10</v>
      </c>
      <c r="E234" s="103" t="s">
        <v>192</v>
      </c>
      <c r="F234" s="92" t="s">
        <v>1395</v>
      </c>
      <c r="G234" s="92" t="s">
        <v>1185</v>
      </c>
      <c r="H234" s="92" t="s">
        <v>922</v>
      </c>
      <c r="I234" s="92" t="s">
        <v>931</v>
      </c>
      <c r="J234" s="92" t="s">
        <v>1347</v>
      </c>
      <c r="K234" s="90" t="b">
        <v>0</v>
      </c>
      <c r="L234" s="92" t="s">
        <v>867</v>
      </c>
      <c r="M234" s="278">
        <f>IFERROR(VLOOKUP(C234,'Budget Detail as of 11.30'!B:K,COLUMNS('Budget Detail as of 11.30'!B:K),FALSE),0)</f>
        <v>310</v>
      </c>
      <c r="N234" s="155">
        <f>SUMIFS('Budget Detail as of 11.30'!L:L,'Budget Detail as of 11.30'!B:B,'Questica Mapping'!C234)</f>
        <v>310</v>
      </c>
      <c r="O234" s="100">
        <v>200</v>
      </c>
      <c r="P234" s="101">
        <f t="shared" si="9"/>
        <v>200</v>
      </c>
    </row>
    <row r="235" spans="1:17" hidden="1" x14ac:dyDescent="0.3">
      <c r="A235" s="90">
        <v>849957</v>
      </c>
      <c r="B235" s="92" t="s">
        <v>1162</v>
      </c>
      <c r="C235" s="92" t="s">
        <v>1415</v>
      </c>
      <c r="D235" s="92" t="s">
        <v>10</v>
      </c>
      <c r="E235" s="103" t="s">
        <v>192</v>
      </c>
      <c r="F235" s="92" t="s">
        <v>1395</v>
      </c>
      <c r="G235" s="92" t="s">
        <v>1185</v>
      </c>
      <c r="H235" s="92" t="s">
        <v>922</v>
      </c>
      <c r="I235" s="92" t="s">
        <v>944</v>
      </c>
      <c r="J235" s="92" t="s">
        <v>1416</v>
      </c>
      <c r="K235" s="90" t="b">
        <v>0</v>
      </c>
      <c r="L235" s="92" t="s">
        <v>867</v>
      </c>
      <c r="M235" s="278">
        <f>IFERROR(VLOOKUP(C235,'Budget Detail as of 11.30'!B:K,COLUMNS('Budget Detail as of 11.30'!B:K),FALSE),0)</f>
        <v>200</v>
      </c>
      <c r="N235" s="155">
        <f>SUMIFS('Budget Detail as of 11.30'!L:L,'Budget Detail as of 11.30'!B:B,'Questica Mapping'!C235)</f>
        <v>200</v>
      </c>
      <c r="O235" s="100">
        <v>65</v>
      </c>
      <c r="P235" s="101">
        <f t="shared" si="9"/>
        <v>65</v>
      </c>
    </row>
    <row r="236" spans="1:17" hidden="1" x14ac:dyDescent="0.3">
      <c r="A236" s="90">
        <v>1191750</v>
      </c>
      <c r="B236" s="92" t="s">
        <v>1162</v>
      </c>
      <c r="C236" s="92" t="s">
        <v>1417</v>
      </c>
      <c r="D236" s="92" t="s">
        <v>10</v>
      </c>
      <c r="E236" s="103" t="s">
        <v>192</v>
      </c>
      <c r="F236" s="92" t="s">
        <v>1395</v>
      </c>
      <c r="G236" s="92" t="s">
        <v>1418</v>
      </c>
      <c r="H236" s="92" t="s">
        <v>922</v>
      </c>
      <c r="I236" s="92" t="s">
        <v>865</v>
      </c>
      <c r="J236" s="92" t="s">
        <v>1419</v>
      </c>
      <c r="K236" s="90" t="b">
        <v>0</v>
      </c>
      <c r="L236" s="92" t="s">
        <v>867</v>
      </c>
      <c r="M236" s="278">
        <f>IFERROR(VLOOKUP(C236,'Budget Detail as of 11.30'!B:K,COLUMNS('Budget Detail as of 11.30'!B:K),FALSE),0)</f>
        <v>70</v>
      </c>
      <c r="N236" s="155">
        <f>SUMIFS('Budget Detail as of 11.30'!L:L,'Budget Detail as of 11.30'!B:B,'Questica Mapping'!C236)</f>
        <v>70</v>
      </c>
      <c r="O236" s="100">
        <v>13332</v>
      </c>
      <c r="P236" s="101">
        <f t="shared" si="9"/>
        <v>13332</v>
      </c>
    </row>
    <row r="237" spans="1:17" hidden="1" x14ac:dyDescent="0.3">
      <c r="A237" s="90">
        <v>583676</v>
      </c>
      <c r="B237" s="92" t="s">
        <v>1162</v>
      </c>
      <c r="C237" s="92" t="s">
        <v>1420</v>
      </c>
      <c r="D237" s="92" t="s">
        <v>10</v>
      </c>
      <c r="E237" s="103" t="s">
        <v>192</v>
      </c>
      <c r="F237" s="92" t="s">
        <v>1395</v>
      </c>
      <c r="G237" s="92" t="s">
        <v>1188</v>
      </c>
      <c r="H237" s="92" t="s">
        <v>922</v>
      </c>
      <c r="I237" s="92" t="s">
        <v>865</v>
      </c>
      <c r="J237" s="92" t="s">
        <v>1189</v>
      </c>
      <c r="K237" s="90" t="b">
        <v>0</v>
      </c>
      <c r="L237" s="92" t="s">
        <v>867</v>
      </c>
      <c r="M237" s="278">
        <f>IFERROR(VLOOKUP(C237,'Budget Detail as of 11.30'!B:K,COLUMNS('Budget Detail as of 11.30'!B:K),FALSE),0)</f>
        <v>10950</v>
      </c>
      <c r="N237" s="155">
        <f>SUMIFS('Budget Detail as of 11.30'!L:L,'Budget Detail as of 11.30'!B:B,'Questica Mapping'!C237)</f>
        <v>10950</v>
      </c>
      <c r="O237" s="100">
        <v>0</v>
      </c>
      <c r="P237" s="101">
        <f t="shared" si="9"/>
        <v>0</v>
      </c>
    </row>
    <row r="238" spans="1:17" hidden="1" x14ac:dyDescent="0.3">
      <c r="A238" s="90">
        <v>1209955</v>
      </c>
      <c r="B238" s="92" t="s">
        <v>1162</v>
      </c>
      <c r="C238" s="92" t="s">
        <v>1421</v>
      </c>
      <c r="D238" s="92" t="s">
        <v>10</v>
      </c>
      <c r="E238" s="103" t="s">
        <v>192</v>
      </c>
      <c r="F238" s="92" t="s">
        <v>1395</v>
      </c>
      <c r="G238" s="92" t="s">
        <v>1188</v>
      </c>
      <c r="H238" s="92" t="s">
        <v>1393</v>
      </c>
      <c r="I238" s="92" t="s">
        <v>865</v>
      </c>
      <c r="J238" s="92" t="s">
        <v>1189</v>
      </c>
      <c r="K238" s="90" t="b">
        <v>0</v>
      </c>
      <c r="L238" s="92" t="s">
        <v>867</v>
      </c>
      <c r="M238" s="278">
        <f>IFERROR(VLOOKUP(C238,'Budget Detail as of 11.30'!B:K,COLUMNS('Budget Detail as of 11.30'!B:K),FALSE),0)</f>
        <v>0</v>
      </c>
      <c r="N238" s="155">
        <f>SUMIFS('Budget Detail as of 11.30'!L:L,'Budget Detail as of 11.30'!B:B,'Questica Mapping'!C238)</f>
        <v>0</v>
      </c>
      <c r="O238" s="100">
        <v>6200</v>
      </c>
      <c r="P238" s="101">
        <f t="shared" si="9"/>
        <v>6200</v>
      </c>
    </row>
    <row r="239" spans="1:17" hidden="1" x14ac:dyDescent="0.3">
      <c r="A239" s="90">
        <v>583687</v>
      </c>
      <c r="B239" s="92" t="s">
        <v>1162</v>
      </c>
      <c r="C239" s="92" t="s">
        <v>1422</v>
      </c>
      <c r="D239" s="92" t="s">
        <v>10</v>
      </c>
      <c r="E239" s="103" t="s">
        <v>192</v>
      </c>
      <c r="F239" s="92" t="s">
        <v>1395</v>
      </c>
      <c r="G239" s="92" t="s">
        <v>1191</v>
      </c>
      <c r="H239" s="92" t="s">
        <v>922</v>
      </c>
      <c r="I239" s="92" t="s">
        <v>865</v>
      </c>
      <c r="J239" s="92" t="s">
        <v>1192</v>
      </c>
      <c r="K239" s="90" t="b">
        <v>0</v>
      </c>
      <c r="L239" s="92" t="s">
        <v>867</v>
      </c>
      <c r="M239" s="278">
        <f>IFERROR(VLOOKUP(C239,'Budget Detail as of 11.30'!B:K,COLUMNS('Budget Detail as of 11.30'!B:K),FALSE),0)</f>
        <v>5500</v>
      </c>
      <c r="N239" s="155">
        <f>SUMIFS('Budget Detail as of 11.30'!L:L,'Budget Detail as of 11.30'!B:B,'Questica Mapping'!C239)</f>
        <v>5500</v>
      </c>
      <c r="O239" s="100"/>
      <c r="P239" s="101"/>
    </row>
    <row r="240" spans="1:17" hidden="1" x14ac:dyDescent="0.3">
      <c r="A240" s="90">
        <v>583688</v>
      </c>
      <c r="B240" s="92" t="s">
        <v>1162</v>
      </c>
      <c r="C240" s="92" t="s">
        <v>1423</v>
      </c>
      <c r="D240" s="279" t="s">
        <v>10</v>
      </c>
      <c r="E240" s="103" t="s">
        <v>192</v>
      </c>
      <c r="F240" s="90" t="s">
        <v>1395</v>
      </c>
      <c r="G240" s="90" t="s">
        <v>1191</v>
      </c>
      <c r="H240" s="90" t="s">
        <v>922</v>
      </c>
      <c r="I240" s="90" t="s">
        <v>925</v>
      </c>
      <c r="J240" s="90" t="s">
        <v>1424</v>
      </c>
      <c r="K240" s="90" t="b">
        <v>0</v>
      </c>
      <c r="L240" s="90" t="s">
        <v>867</v>
      </c>
      <c r="M240" s="278">
        <f>IFERROR(VLOOKUP(C240,'Budget Detail as of 11.30'!B:K,COLUMNS('Budget Detail as of 11.30'!B:K),FALSE),0)</f>
        <v>500</v>
      </c>
      <c r="N240" s="155">
        <f>SUMIFS('Budget Detail as of 11.30'!L:L,'Budget Detail as of 11.30'!B:B,'Questica Mapping'!C240)</f>
        <v>500</v>
      </c>
      <c r="O240" s="100">
        <v>2349</v>
      </c>
      <c r="P240" s="101">
        <f t="shared" ref="P240:P268" si="10">+O240</f>
        <v>2349</v>
      </c>
      <c r="Q240" s="279" t="s">
        <v>1169</v>
      </c>
    </row>
    <row r="241" spans="1:16" hidden="1" x14ac:dyDescent="0.3">
      <c r="A241" s="90">
        <v>1209954</v>
      </c>
      <c r="B241" s="92" t="s">
        <v>1162</v>
      </c>
      <c r="C241" s="92" t="s">
        <v>1425</v>
      </c>
      <c r="D241" s="92" t="s">
        <v>10</v>
      </c>
      <c r="E241" s="103" t="s">
        <v>192</v>
      </c>
      <c r="F241" s="92" t="s">
        <v>1395</v>
      </c>
      <c r="G241" s="92" t="s">
        <v>1194</v>
      </c>
      <c r="H241" s="92" t="s">
        <v>922</v>
      </c>
      <c r="I241" s="92" t="s">
        <v>865</v>
      </c>
      <c r="J241" s="92" t="s">
        <v>1195</v>
      </c>
      <c r="K241" s="90" t="b">
        <v>0</v>
      </c>
      <c r="L241" s="92" t="s">
        <v>867</v>
      </c>
      <c r="M241" s="278">
        <f>IFERROR(VLOOKUP(C241,'Budget Detail as of 11.30'!B:K,COLUMNS('Budget Detail as of 11.30'!B:K),FALSE),0)</f>
        <v>2350</v>
      </c>
      <c r="N241" s="155">
        <f>SUMIFS('Budget Detail as of 11.30'!L:L,'Budget Detail as of 11.30'!B:B,'Questica Mapping'!C241)</f>
        <v>2350</v>
      </c>
      <c r="O241" s="100">
        <v>8208</v>
      </c>
      <c r="P241" s="101">
        <f t="shared" si="10"/>
        <v>8208</v>
      </c>
    </row>
    <row r="242" spans="1:16" hidden="1" x14ac:dyDescent="0.3">
      <c r="A242" s="90">
        <v>583735</v>
      </c>
      <c r="B242" s="92" t="s">
        <v>1162</v>
      </c>
      <c r="C242" s="92" t="s">
        <v>1426</v>
      </c>
      <c r="D242" s="92" t="s">
        <v>10</v>
      </c>
      <c r="E242" s="103" t="s">
        <v>192</v>
      </c>
      <c r="F242" s="92" t="s">
        <v>1395</v>
      </c>
      <c r="G242" s="92" t="s">
        <v>1202</v>
      </c>
      <c r="H242" s="92" t="s">
        <v>922</v>
      </c>
      <c r="I242" s="92" t="s">
        <v>865</v>
      </c>
      <c r="J242" s="92" t="s">
        <v>1203</v>
      </c>
      <c r="K242" s="90" t="b">
        <v>0</v>
      </c>
      <c r="L242" s="92" t="s">
        <v>867</v>
      </c>
      <c r="M242" s="278">
        <f>IFERROR(VLOOKUP(C242,'Budget Detail as of 11.30'!B:K,COLUMNS('Budget Detail as of 11.30'!B:K),FALSE),0)</f>
        <v>8210</v>
      </c>
      <c r="N242" s="155">
        <f>SUMIFS('Budget Detail as of 11.30'!L:L,'Budget Detail as of 11.30'!B:B,'Questica Mapping'!C242)</f>
        <v>8210</v>
      </c>
      <c r="O242" s="100">
        <v>11000</v>
      </c>
      <c r="P242" s="101">
        <f t="shared" si="10"/>
        <v>11000</v>
      </c>
    </row>
    <row r="243" spans="1:16" hidden="1" x14ac:dyDescent="0.3">
      <c r="A243" s="90">
        <v>583820</v>
      </c>
      <c r="B243" s="92" t="s">
        <v>1162</v>
      </c>
      <c r="C243" s="92" t="s">
        <v>1427</v>
      </c>
      <c r="D243" s="92" t="s">
        <v>10</v>
      </c>
      <c r="E243" s="103" t="s">
        <v>192</v>
      </c>
      <c r="F243" s="92" t="s">
        <v>1395</v>
      </c>
      <c r="G243" s="92" t="s">
        <v>1354</v>
      </c>
      <c r="H243" s="92" t="s">
        <v>922</v>
      </c>
      <c r="I243" s="92" t="s">
        <v>865</v>
      </c>
      <c r="J243" s="92" t="s">
        <v>1355</v>
      </c>
      <c r="K243" s="90" t="b">
        <v>0</v>
      </c>
      <c r="L243" s="92" t="s">
        <v>867</v>
      </c>
      <c r="M243" s="278">
        <f>IFERROR(VLOOKUP(C243,'Budget Detail as of 11.30'!B:K,COLUMNS('Budget Detail as of 11.30'!B:K),FALSE),0)</f>
        <v>11000</v>
      </c>
      <c r="N243" s="155">
        <f>SUMIFS('Budget Detail as of 11.30'!L:L,'Budget Detail as of 11.30'!B:B,'Questica Mapping'!C243)</f>
        <v>11000</v>
      </c>
      <c r="O243" s="100">
        <v>0</v>
      </c>
      <c r="P243" s="101">
        <f t="shared" si="10"/>
        <v>0</v>
      </c>
    </row>
    <row r="244" spans="1:16" hidden="1" x14ac:dyDescent="0.3">
      <c r="A244" s="90">
        <v>583692</v>
      </c>
      <c r="B244" s="92" t="s">
        <v>1162</v>
      </c>
      <c r="C244" s="92" t="s">
        <v>1428</v>
      </c>
      <c r="D244" s="92" t="s">
        <v>10</v>
      </c>
      <c r="E244" s="103" t="s">
        <v>192</v>
      </c>
      <c r="F244" s="92" t="s">
        <v>1395</v>
      </c>
      <c r="G244" s="92" t="s">
        <v>1354</v>
      </c>
      <c r="H244" s="92" t="s">
        <v>1393</v>
      </c>
      <c r="I244" s="92" t="s">
        <v>865</v>
      </c>
      <c r="J244" s="92" t="s">
        <v>1429</v>
      </c>
      <c r="K244" s="90" t="b">
        <v>0</v>
      </c>
      <c r="L244" s="92" t="s">
        <v>867</v>
      </c>
      <c r="M244" s="278">
        <f>IFERROR(VLOOKUP(C244,'Budget Detail as of 11.30'!B:K,COLUMNS('Budget Detail as of 11.30'!B:K),FALSE),0)</f>
        <v>0</v>
      </c>
      <c r="N244" s="155">
        <f>SUMIFS('Budget Detail as of 11.30'!L:L,'Budget Detail as of 11.30'!B:B,'Questica Mapping'!C244)</f>
        <v>0</v>
      </c>
      <c r="O244" s="100">
        <v>1900</v>
      </c>
      <c r="P244" s="101">
        <f t="shared" si="10"/>
        <v>1900</v>
      </c>
    </row>
    <row r="245" spans="1:16" hidden="1" x14ac:dyDescent="0.3">
      <c r="A245" s="90">
        <v>583693</v>
      </c>
      <c r="B245" s="92" t="s">
        <v>1162</v>
      </c>
      <c r="C245" s="92" t="s">
        <v>1430</v>
      </c>
      <c r="D245" s="92" t="s">
        <v>10</v>
      </c>
      <c r="E245" s="103" t="s">
        <v>192</v>
      </c>
      <c r="F245" s="92" t="s">
        <v>1395</v>
      </c>
      <c r="G245" s="92" t="s">
        <v>1207</v>
      </c>
      <c r="H245" s="92" t="s">
        <v>922</v>
      </c>
      <c r="I245" s="92" t="s">
        <v>925</v>
      </c>
      <c r="J245" s="92" t="s">
        <v>1431</v>
      </c>
      <c r="K245" s="90" t="b">
        <v>0</v>
      </c>
      <c r="L245" s="92" t="s">
        <v>867</v>
      </c>
      <c r="M245" s="278">
        <f>IFERROR(VLOOKUP(C245,'Budget Detail as of 11.30'!B:K,COLUMNS('Budget Detail as of 11.30'!B:K),FALSE),0)</f>
        <v>1900</v>
      </c>
      <c r="N245" s="155">
        <f>SUMIFS('Budget Detail as of 11.30'!L:L,'Budget Detail as of 11.30'!B:B,'Questica Mapping'!C245)</f>
        <v>1900</v>
      </c>
      <c r="O245" s="100">
        <v>283</v>
      </c>
      <c r="P245" s="101">
        <f t="shared" si="10"/>
        <v>283</v>
      </c>
    </row>
    <row r="246" spans="1:16" hidden="1" x14ac:dyDescent="0.3">
      <c r="A246" s="90">
        <v>583694</v>
      </c>
      <c r="B246" s="92" t="s">
        <v>1162</v>
      </c>
      <c r="C246" s="92" t="s">
        <v>1432</v>
      </c>
      <c r="D246" s="92" t="s">
        <v>10</v>
      </c>
      <c r="E246" s="103" t="s">
        <v>192</v>
      </c>
      <c r="F246" s="92" t="s">
        <v>1395</v>
      </c>
      <c r="G246" s="92" t="s">
        <v>1207</v>
      </c>
      <c r="H246" s="92" t="s">
        <v>922</v>
      </c>
      <c r="I246" s="92" t="s">
        <v>928</v>
      </c>
      <c r="J246" s="92" t="s">
        <v>1433</v>
      </c>
      <c r="K246" s="90" t="b">
        <v>0</v>
      </c>
      <c r="L246" s="92" t="s">
        <v>867</v>
      </c>
      <c r="M246" s="278">
        <f>IFERROR(VLOOKUP(C246,'Budget Detail as of 11.30'!B:K,COLUMNS('Budget Detail as of 11.30'!B:K),FALSE),0)</f>
        <v>290</v>
      </c>
      <c r="N246" s="155">
        <f>SUMIFS('Budget Detail as of 11.30'!L:L,'Budget Detail as of 11.30'!B:B,'Questica Mapping'!C246)</f>
        <v>290</v>
      </c>
      <c r="O246" s="100">
        <v>500</v>
      </c>
      <c r="P246" s="101">
        <f t="shared" si="10"/>
        <v>500</v>
      </c>
    </row>
    <row r="247" spans="1:16" hidden="1" x14ac:dyDescent="0.3">
      <c r="A247" s="90">
        <v>583695</v>
      </c>
      <c r="B247" s="92" t="s">
        <v>1162</v>
      </c>
      <c r="C247" s="92" t="s">
        <v>1434</v>
      </c>
      <c r="D247" s="92" t="s">
        <v>10</v>
      </c>
      <c r="E247" s="103" t="s">
        <v>192</v>
      </c>
      <c r="F247" s="92" t="s">
        <v>1395</v>
      </c>
      <c r="G247" s="92" t="s">
        <v>1207</v>
      </c>
      <c r="H247" s="92" t="s">
        <v>922</v>
      </c>
      <c r="I247" s="92" t="s">
        <v>931</v>
      </c>
      <c r="J247" s="92" t="s">
        <v>1435</v>
      </c>
      <c r="K247" s="90" t="b">
        <v>0</v>
      </c>
      <c r="L247" s="92" t="s">
        <v>867</v>
      </c>
      <c r="M247" s="278">
        <f>IFERROR(VLOOKUP(C247,'Budget Detail as of 11.30'!B:K,COLUMNS('Budget Detail as of 11.30'!B:K),FALSE),0)</f>
        <v>500</v>
      </c>
      <c r="N247" s="155">
        <f>SUMIFS('Budget Detail as of 11.30'!L:L,'Budget Detail as of 11.30'!B:B,'Questica Mapping'!C247)</f>
        <v>500</v>
      </c>
      <c r="O247" s="100">
        <v>0</v>
      </c>
      <c r="P247" s="101">
        <f t="shared" si="10"/>
        <v>0</v>
      </c>
    </row>
    <row r="248" spans="1:16" hidden="1" x14ac:dyDescent="0.3">
      <c r="A248" s="90">
        <v>583696</v>
      </c>
      <c r="B248" s="92" t="s">
        <v>1162</v>
      </c>
      <c r="C248" s="92" t="s">
        <v>1436</v>
      </c>
      <c r="D248" s="92" t="s">
        <v>10</v>
      </c>
      <c r="E248" s="103" t="s">
        <v>192</v>
      </c>
      <c r="F248" s="92" t="s">
        <v>1395</v>
      </c>
      <c r="G248" s="92" t="s">
        <v>1207</v>
      </c>
      <c r="H248" s="92" t="s">
        <v>922</v>
      </c>
      <c r="I248" s="92" t="s">
        <v>944</v>
      </c>
      <c r="J248" s="92" t="s">
        <v>1437</v>
      </c>
      <c r="K248" s="90" t="b">
        <v>0</v>
      </c>
      <c r="L248" s="92" t="s">
        <v>867</v>
      </c>
      <c r="M248" s="278">
        <f>IFERROR(VLOOKUP(C248,'Budget Detail as of 11.30'!B:K,COLUMNS('Budget Detail as of 11.30'!B:K),FALSE),0)</f>
        <v>600</v>
      </c>
      <c r="N248" s="155">
        <f>SUMIFS('Budget Detail as of 11.30'!L:L,'Budget Detail as of 11.30'!B:B,'Questica Mapping'!C248)</f>
        <v>600</v>
      </c>
      <c r="O248" s="100">
        <v>0</v>
      </c>
      <c r="P248" s="101">
        <f t="shared" si="10"/>
        <v>0</v>
      </c>
    </row>
    <row r="249" spans="1:16" hidden="1" x14ac:dyDescent="0.3">
      <c r="A249" s="90">
        <v>583697</v>
      </c>
      <c r="B249" s="92" t="s">
        <v>1162</v>
      </c>
      <c r="C249" s="92" t="s">
        <v>1438</v>
      </c>
      <c r="D249" s="92" t="s">
        <v>10</v>
      </c>
      <c r="E249" s="103" t="s">
        <v>192</v>
      </c>
      <c r="F249" s="92" t="s">
        <v>1395</v>
      </c>
      <c r="G249" s="92" t="s">
        <v>1207</v>
      </c>
      <c r="H249" s="92" t="s">
        <v>922</v>
      </c>
      <c r="I249" s="92" t="s">
        <v>1060</v>
      </c>
      <c r="J249" s="92" t="s">
        <v>1439</v>
      </c>
      <c r="K249" s="90" t="b">
        <v>0</v>
      </c>
      <c r="L249" s="92" t="s">
        <v>867</v>
      </c>
      <c r="M249" s="278">
        <f>IFERROR(VLOOKUP(C249,'Budget Detail as of 11.30'!B:K,COLUMNS('Budget Detail as of 11.30'!B:K),FALSE),0)</f>
        <v>100</v>
      </c>
      <c r="N249" s="155">
        <f>SUMIFS('Budget Detail as of 11.30'!L:L,'Budget Detail as of 11.30'!B:B,'Questica Mapping'!C249)</f>
        <v>100</v>
      </c>
      <c r="O249" s="100">
        <v>140000</v>
      </c>
      <c r="P249" s="101">
        <f t="shared" si="10"/>
        <v>140000</v>
      </c>
    </row>
    <row r="250" spans="1:16" hidden="1" x14ac:dyDescent="0.3">
      <c r="A250" s="90">
        <v>583698</v>
      </c>
      <c r="B250" s="92" t="s">
        <v>1162</v>
      </c>
      <c r="C250" s="92" t="s">
        <v>1440</v>
      </c>
      <c r="D250" s="92" t="s">
        <v>10</v>
      </c>
      <c r="E250" s="103" t="s">
        <v>192</v>
      </c>
      <c r="F250" s="92" t="s">
        <v>1395</v>
      </c>
      <c r="G250" s="92" t="s">
        <v>1212</v>
      </c>
      <c r="H250" s="92" t="s">
        <v>922</v>
      </c>
      <c r="I250" s="92" t="s">
        <v>865</v>
      </c>
      <c r="J250" s="92" t="s">
        <v>1441</v>
      </c>
      <c r="K250" s="90" t="b">
        <v>0</v>
      </c>
      <c r="L250" s="92" t="s">
        <v>867</v>
      </c>
      <c r="M250" s="278">
        <f>IFERROR(VLOOKUP(C250,'Budget Detail as of 11.30'!B:K,COLUMNS('Budget Detail as of 11.30'!B:K),FALSE),0)</f>
        <v>140000</v>
      </c>
      <c r="N250" s="155">
        <f>SUMIFS('Budget Detail as of 11.30'!L:L,'Budget Detail as of 11.30'!B:B,'Questica Mapping'!C250)</f>
        <v>140000</v>
      </c>
      <c r="O250" s="100">
        <v>3500</v>
      </c>
      <c r="P250" s="101">
        <f t="shared" si="10"/>
        <v>3500</v>
      </c>
    </row>
    <row r="251" spans="1:16" hidden="1" x14ac:dyDescent="0.3">
      <c r="A251" s="90">
        <v>849956</v>
      </c>
      <c r="B251" s="92" t="s">
        <v>1162</v>
      </c>
      <c r="C251" s="92" t="s">
        <v>1442</v>
      </c>
      <c r="D251" s="92" t="s">
        <v>10</v>
      </c>
      <c r="E251" s="103" t="s">
        <v>192</v>
      </c>
      <c r="F251" s="92" t="s">
        <v>1395</v>
      </c>
      <c r="G251" s="92" t="s">
        <v>1215</v>
      </c>
      <c r="H251" s="92" t="s">
        <v>922</v>
      </c>
      <c r="I251" s="92" t="s">
        <v>865</v>
      </c>
      <c r="J251" s="92" t="s">
        <v>1443</v>
      </c>
      <c r="K251" s="90" t="b">
        <v>0</v>
      </c>
      <c r="L251" s="92" t="s">
        <v>867</v>
      </c>
      <c r="M251" s="278">
        <f>IFERROR(VLOOKUP(C251,'Budget Detail as of 11.30'!B:K,COLUMNS('Budget Detail as of 11.30'!B:K),FALSE),0)</f>
        <v>7510</v>
      </c>
      <c r="N251" s="155">
        <f>SUMIFS('Budget Detail as of 11.30'!L:L,'Budget Detail as of 11.30'!B:B,'Questica Mapping'!C251)</f>
        <v>7510</v>
      </c>
      <c r="O251" s="100">
        <v>300</v>
      </c>
      <c r="P251" s="101">
        <f t="shared" si="10"/>
        <v>300</v>
      </c>
    </row>
    <row r="252" spans="1:16" hidden="1" x14ac:dyDescent="0.3">
      <c r="A252" s="90">
        <v>583699</v>
      </c>
      <c r="B252" s="92" t="s">
        <v>1162</v>
      </c>
      <c r="C252" s="92" t="s">
        <v>1444</v>
      </c>
      <c r="D252" s="92" t="s">
        <v>10</v>
      </c>
      <c r="E252" s="103" t="s">
        <v>192</v>
      </c>
      <c r="F252" s="92" t="s">
        <v>1395</v>
      </c>
      <c r="G252" s="92" t="s">
        <v>1215</v>
      </c>
      <c r="H252" s="92" t="s">
        <v>922</v>
      </c>
      <c r="I252" s="92" t="s">
        <v>925</v>
      </c>
      <c r="J252" s="92" t="s">
        <v>1445</v>
      </c>
      <c r="K252" s="90" t="b">
        <v>0</v>
      </c>
      <c r="L252" s="92" t="s">
        <v>867</v>
      </c>
      <c r="M252" s="278">
        <f>IFERROR(VLOOKUP(C252,'Budget Detail as of 11.30'!B:K,COLUMNS('Budget Detail as of 11.30'!B:K),FALSE),0)</f>
        <v>1300</v>
      </c>
      <c r="N252" s="155">
        <f>SUMIFS('Budget Detail as of 11.30'!L:L,'Budget Detail as of 11.30'!B:B,'Questica Mapping'!C252)</f>
        <v>1300</v>
      </c>
      <c r="O252" s="100">
        <v>300</v>
      </c>
      <c r="P252" s="101">
        <f t="shared" si="10"/>
        <v>300</v>
      </c>
    </row>
    <row r="253" spans="1:16" hidden="1" x14ac:dyDescent="0.3">
      <c r="A253" s="90">
        <v>583700</v>
      </c>
      <c r="B253" s="92" t="s">
        <v>1162</v>
      </c>
      <c r="C253" s="92" t="s">
        <v>1446</v>
      </c>
      <c r="D253" s="92" t="s">
        <v>10</v>
      </c>
      <c r="E253" s="103" t="s">
        <v>192</v>
      </c>
      <c r="F253" s="92" t="s">
        <v>1395</v>
      </c>
      <c r="G253" s="92" t="s">
        <v>1215</v>
      </c>
      <c r="H253" s="92" t="s">
        <v>1393</v>
      </c>
      <c r="I253" s="92" t="s">
        <v>865</v>
      </c>
      <c r="J253" s="92" t="s">
        <v>1447</v>
      </c>
      <c r="K253" s="90" t="b">
        <v>0</v>
      </c>
      <c r="L253" s="92" t="s">
        <v>867</v>
      </c>
      <c r="M253" s="278">
        <f>IFERROR(VLOOKUP(C253,'Budget Detail as of 11.30'!B:K,COLUMNS('Budget Detail as of 11.30'!B:K),FALSE),0)</f>
        <v>1800</v>
      </c>
      <c r="N253" s="155">
        <f>SUMIFS('Budget Detail as of 11.30'!L:L,'Budget Detail as of 11.30'!B:B,'Questica Mapping'!C253)</f>
        <v>1800</v>
      </c>
      <c r="O253" s="100">
        <v>20000</v>
      </c>
      <c r="P253" s="101">
        <f t="shared" si="10"/>
        <v>20000</v>
      </c>
    </row>
    <row r="254" spans="1:16" hidden="1" x14ac:dyDescent="0.3">
      <c r="A254" s="90">
        <v>583701</v>
      </c>
      <c r="B254" s="92" t="s">
        <v>1162</v>
      </c>
      <c r="C254" s="92" t="s">
        <v>1448</v>
      </c>
      <c r="D254" s="92" t="s">
        <v>10</v>
      </c>
      <c r="E254" s="103" t="s">
        <v>192</v>
      </c>
      <c r="F254" s="92" t="s">
        <v>1395</v>
      </c>
      <c r="G254" s="92" t="s">
        <v>1220</v>
      </c>
      <c r="H254" s="92" t="s">
        <v>922</v>
      </c>
      <c r="I254" s="92" t="s">
        <v>865</v>
      </c>
      <c r="J254" s="92" t="s">
        <v>1449</v>
      </c>
      <c r="K254" s="90" t="b">
        <v>0</v>
      </c>
      <c r="L254" s="92" t="s">
        <v>867</v>
      </c>
      <c r="M254" s="278">
        <f>IFERROR(VLOOKUP(C254,'Budget Detail as of 11.30'!B:K,COLUMNS('Budget Detail as of 11.30'!B:K),FALSE),0)</f>
        <v>15000</v>
      </c>
      <c r="N254" s="155">
        <f>SUMIFS('Budget Detail as of 11.30'!L:L,'Budget Detail as of 11.30'!B:B,'Questica Mapping'!C254)</f>
        <v>15000</v>
      </c>
      <c r="O254" s="100">
        <v>5000</v>
      </c>
      <c r="P254" s="101">
        <f t="shared" si="10"/>
        <v>5000</v>
      </c>
    </row>
    <row r="255" spans="1:16" hidden="1" x14ac:dyDescent="0.3">
      <c r="A255" s="90">
        <v>583702</v>
      </c>
      <c r="B255" s="92" t="s">
        <v>1162</v>
      </c>
      <c r="C255" s="92" t="s">
        <v>1450</v>
      </c>
      <c r="D255" s="92" t="s">
        <v>10</v>
      </c>
      <c r="E255" s="103" t="s">
        <v>192</v>
      </c>
      <c r="F255" s="92" t="s">
        <v>1395</v>
      </c>
      <c r="G255" s="92" t="s">
        <v>1220</v>
      </c>
      <c r="H255" s="92" t="s">
        <v>922</v>
      </c>
      <c r="I255" s="92" t="s">
        <v>925</v>
      </c>
      <c r="J255" s="92" t="s">
        <v>1451</v>
      </c>
      <c r="K255" s="90" t="b">
        <v>0</v>
      </c>
      <c r="L255" s="92" t="s">
        <v>867</v>
      </c>
      <c r="M255" s="278">
        <f>IFERROR(VLOOKUP(C255,'Budget Detail as of 11.30'!B:K,COLUMNS('Budget Detail as of 11.30'!B:K),FALSE),0)</f>
        <v>2870</v>
      </c>
      <c r="N255" s="155">
        <f>SUMIFS('Budget Detail as of 11.30'!L:L,'Budget Detail as of 11.30'!B:B,'Questica Mapping'!C255)</f>
        <v>2870</v>
      </c>
      <c r="O255" s="100">
        <v>5000</v>
      </c>
      <c r="P255" s="101">
        <f t="shared" si="10"/>
        <v>5000</v>
      </c>
    </row>
    <row r="256" spans="1:16" hidden="1" x14ac:dyDescent="0.3">
      <c r="A256" s="90">
        <v>849953</v>
      </c>
      <c r="B256" s="92" t="s">
        <v>1162</v>
      </c>
      <c r="C256" s="92" t="s">
        <v>1452</v>
      </c>
      <c r="D256" s="92" t="s">
        <v>10</v>
      </c>
      <c r="E256" s="103" t="s">
        <v>192</v>
      </c>
      <c r="F256" s="92" t="s">
        <v>1395</v>
      </c>
      <c r="G256" s="92" t="s">
        <v>1220</v>
      </c>
      <c r="H256" s="92" t="s">
        <v>922</v>
      </c>
      <c r="I256" s="92" t="s">
        <v>928</v>
      </c>
      <c r="J256" s="92" t="s">
        <v>1453</v>
      </c>
      <c r="K256" s="90" t="b">
        <v>0</v>
      </c>
      <c r="L256" s="92" t="s">
        <v>867</v>
      </c>
      <c r="M256" s="278">
        <f>IFERROR(VLOOKUP(C256,'Budget Detail as of 11.30'!B:K,COLUMNS('Budget Detail as of 11.30'!B:K),FALSE),0)</f>
        <v>5000</v>
      </c>
      <c r="N256" s="155">
        <f>SUMIFS('Budget Detail as of 11.30'!L:L,'Budget Detail as of 11.30'!B:B,'Questica Mapping'!C256)</f>
        <v>5000</v>
      </c>
      <c r="O256" s="100">
        <v>2500</v>
      </c>
      <c r="P256" s="101">
        <f t="shared" si="10"/>
        <v>2500</v>
      </c>
    </row>
    <row r="257" spans="1:17" hidden="1" x14ac:dyDescent="0.3">
      <c r="A257" s="90">
        <v>583703</v>
      </c>
      <c r="B257" s="92" t="s">
        <v>1162</v>
      </c>
      <c r="C257" s="92" t="s">
        <v>1454</v>
      </c>
      <c r="D257" s="92" t="s">
        <v>10</v>
      </c>
      <c r="E257" s="103" t="s">
        <v>192</v>
      </c>
      <c r="F257" s="92" t="s">
        <v>1395</v>
      </c>
      <c r="G257" s="92" t="s">
        <v>1220</v>
      </c>
      <c r="H257" s="92" t="s">
        <v>1393</v>
      </c>
      <c r="I257" s="92" t="s">
        <v>865</v>
      </c>
      <c r="J257" s="92" t="s">
        <v>1455</v>
      </c>
      <c r="K257" s="90" t="b">
        <v>0</v>
      </c>
      <c r="L257" s="92" t="s">
        <v>867</v>
      </c>
      <c r="M257" s="278">
        <f>IFERROR(VLOOKUP(C257,'Budget Detail as of 11.30'!B:K,COLUMNS('Budget Detail as of 11.30'!B:K),FALSE),0)</f>
        <v>1000</v>
      </c>
      <c r="N257" s="155">
        <f>SUMIFS('Budget Detail as of 11.30'!L:L,'Budget Detail as of 11.30'!B:B,'Questica Mapping'!C257)</f>
        <v>1000</v>
      </c>
      <c r="O257" s="100">
        <v>6800</v>
      </c>
      <c r="P257" s="101">
        <f t="shared" si="10"/>
        <v>6800</v>
      </c>
    </row>
    <row r="258" spans="1:17" hidden="1" x14ac:dyDescent="0.3">
      <c r="A258" s="90">
        <v>583704</v>
      </c>
      <c r="B258" s="92" t="s">
        <v>1162</v>
      </c>
      <c r="C258" s="92" t="s">
        <v>1456</v>
      </c>
      <c r="D258" s="92" t="s">
        <v>10</v>
      </c>
      <c r="E258" s="103" t="s">
        <v>192</v>
      </c>
      <c r="F258" s="92" t="s">
        <v>1395</v>
      </c>
      <c r="G258" s="92" t="s">
        <v>1229</v>
      </c>
      <c r="H258" s="92" t="s">
        <v>922</v>
      </c>
      <c r="I258" s="92" t="s">
        <v>865</v>
      </c>
      <c r="J258" s="92" t="s">
        <v>1457</v>
      </c>
      <c r="K258" s="90" t="b">
        <v>0</v>
      </c>
      <c r="L258" s="92" t="s">
        <v>867</v>
      </c>
      <c r="M258" s="278">
        <f>IFERROR(VLOOKUP(C258,'Budget Detail as of 11.30'!B:K,COLUMNS('Budget Detail as of 11.30'!B:K),FALSE),0)</f>
        <v>6800</v>
      </c>
      <c r="N258" s="155">
        <f>SUMIFS('Budget Detail as of 11.30'!L:L,'Budget Detail as of 11.30'!B:B,'Questica Mapping'!C258)</f>
        <v>6800</v>
      </c>
      <c r="O258" s="100">
        <v>500</v>
      </c>
      <c r="P258" s="101">
        <f t="shared" si="10"/>
        <v>500</v>
      </c>
    </row>
    <row r="259" spans="1:17" hidden="1" x14ac:dyDescent="0.3">
      <c r="A259" s="90">
        <v>583705</v>
      </c>
      <c r="B259" s="92" t="s">
        <v>1162</v>
      </c>
      <c r="C259" s="92" t="s">
        <v>1458</v>
      </c>
      <c r="D259" s="92" t="s">
        <v>10</v>
      </c>
      <c r="E259" s="103" t="s">
        <v>192</v>
      </c>
      <c r="F259" s="92" t="s">
        <v>1395</v>
      </c>
      <c r="G259" s="92" t="s">
        <v>1229</v>
      </c>
      <c r="H259" s="92" t="s">
        <v>922</v>
      </c>
      <c r="I259" s="92" t="s">
        <v>925</v>
      </c>
      <c r="J259" s="92" t="s">
        <v>1459</v>
      </c>
      <c r="K259" s="90" t="b">
        <v>0</v>
      </c>
      <c r="L259" s="92" t="s">
        <v>867</v>
      </c>
      <c r="M259" s="278">
        <f>IFERROR(VLOOKUP(C259,'Budget Detail as of 11.30'!B:K,COLUMNS('Budget Detail as of 11.30'!B:K),FALSE),0)</f>
        <v>500</v>
      </c>
      <c r="N259" s="155">
        <f>SUMIFS('Budget Detail as of 11.30'!L:L,'Budget Detail as of 11.30'!B:B,'Questica Mapping'!C259)</f>
        <v>500</v>
      </c>
      <c r="O259" s="100">
        <v>882</v>
      </c>
      <c r="P259" s="101">
        <f t="shared" si="10"/>
        <v>882</v>
      </c>
    </row>
    <row r="260" spans="1:17" hidden="1" x14ac:dyDescent="0.3">
      <c r="A260" s="90">
        <v>583782</v>
      </c>
      <c r="B260" s="92" t="s">
        <v>1162</v>
      </c>
      <c r="C260" s="92" t="s">
        <v>1460</v>
      </c>
      <c r="D260" s="92" t="s">
        <v>10</v>
      </c>
      <c r="E260" s="103" t="s">
        <v>192</v>
      </c>
      <c r="F260" s="92" t="s">
        <v>1395</v>
      </c>
      <c r="G260" s="92" t="s">
        <v>1229</v>
      </c>
      <c r="H260" s="92" t="s">
        <v>922</v>
      </c>
      <c r="I260" s="92" t="s">
        <v>928</v>
      </c>
      <c r="J260" s="92" t="s">
        <v>1461</v>
      </c>
      <c r="K260" s="90" t="b">
        <v>0</v>
      </c>
      <c r="L260" s="92" t="s">
        <v>867</v>
      </c>
      <c r="M260" s="278">
        <f>IFERROR(VLOOKUP(C260,'Budget Detail as of 11.30'!B:K,COLUMNS('Budget Detail as of 11.30'!B:K),FALSE),0)</f>
        <v>980</v>
      </c>
      <c r="N260" s="155">
        <f>SUMIFS('Budget Detail as of 11.30'!L:L,'Budget Detail as of 11.30'!B:B,'Questica Mapping'!C260)</f>
        <v>980</v>
      </c>
      <c r="O260" s="100">
        <v>500</v>
      </c>
      <c r="P260" s="101">
        <f t="shared" si="10"/>
        <v>500</v>
      </c>
    </row>
    <row r="261" spans="1:17" hidden="1" x14ac:dyDescent="0.3">
      <c r="A261" s="90">
        <v>583783</v>
      </c>
      <c r="B261" s="92" t="s">
        <v>1162</v>
      </c>
      <c r="C261" s="92" t="s">
        <v>1462</v>
      </c>
      <c r="D261" s="92" t="s">
        <v>10</v>
      </c>
      <c r="E261" s="103" t="s">
        <v>192</v>
      </c>
      <c r="F261" s="92" t="s">
        <v>1395</v>
      </c>
      <c r="G261" s="92" t="s">
        <v>1229</v>
      </c>
      <c r="H261" s="92" t="s">
        <v>922</v>
      </c>
      <c r="I261" s="92" t="s">
        <v>931</v>
      </c>
      <c r="J261" s="92" t="s">
        <v>1463</v>
      </c>
      <c r="K261" s="90" t="b">
        <v>0</v>
      </c>
      <c r="L261" s="92" t="s">
        <v>867</v>
      </c>
      <c r="M261" s="278">
        <f>IFERROR(VLOOKUP(C261,'Budget Detail as of 11.30'!B:K,COLUMNS('Budget Detail as of 11.30'!B:K),FALSE),0)</f>
        <v>500</v>
      </c>
      <c r="N261" s="155">
        <f>SUMIFS('Budget Detail as of 11.30'!L:L,'Budget Detail as of 11.30'!B:B,'Questica Mapping'!C261)</f>
        <v>500</v>
      </c>
      <c r="O261" s="100">
        <v>8800</v>
      </c>
      <c r="P261" s="101">
        <f t="shared" si="10"/>
        <v>8800</v>
      </c>
    </row>
    <row r="262" spans="1:17" hidden="1" x14ac:dyDescent="0.3">
      <c r="A262" s="90">
        <v>583706</v>
      </c>
      <c r="B262" s="92" t="s">
        <v>1162</v>
      </c>
      <c r="C262" s="92" t="s">
        <v>1464</v>
      </c>
      <c r="D262" s="92" t="s">
        <v>10</v>
      </c>
      <c r="E262" s="103" t="s">
        <v>192</v>
      </c>
      <c r="F262" s="92" t="s">
        <v>1395</v>
      </c>
      <c r="G262" s="92" t="s">
        <v>1229</v>
      </c>
      <c r="H262" s="92" t="s">
        <v>922</v>
      </c>
      <c r="I262" s="92" t="s">
        <v>944</v>
      </c>
      <c r="J262" s="92" t="s">
        <v>1465</v>
      </c>
      <c r="K262" s="90" t="b">
        <v>0</v>
      </c>
      <c r="L262" s="92" t="s">
        <v>867</v>
      </c>
      <c r="M262" s="278">
        <f>IFERROR(VLOOKUP(C262,'Budget Detail as of 11.30'!B:K,COLUMNS('Budget Detail as of 11.30'!B:K),FALSE),0)</f>
        <v>8800</v>
      </c>
      <c r="N262" s="155">
        <f>SUMIFS('Budget Detail as of 11.30'!L:L,'Budget Detail as of 11.30'!B:B,'Questica Mapping'!C262)</f>
        <v>8800</v>
      </c>
      <c r="O262" s="100">
        <v>1000</v>
      </c>
      <c r="P262" s="101">
        <f t="shared" si="10"/>
        <v>1000</v>
      </c>
    </row>
    <row r="263" spans="1:17" hidden="1" x14ac:dyDescent="0.3">
      <c r="A263" s="90">
        <v>583707</v>
      </c>
      <c r="B263" s="92" t="s">
        <v>1162</v>
      </c>
      <c r="C263" s="92" t="s">
        <v>1466</v>
      </c>
      <c r="D263" s="92" t="s">
        <v>10</v>
      </c>
      <c r="E263" s="103" t="s">
        <v>192</v>
      </c>
      <c r="F263" s="92" t="s">
        <v>1395</v>
      </c>
      <c r="G263" s="92" t="s">
        <v>1229</v>
      </c>
      <c r="H263" s="92" t="s">
        <v>922</v>
      </c>
      <c r="I263" s="92" t="s">
        <v>1060</v>
      </c>
      <c r="J263" s="92" t="s">
        <v>1238</v>
      </c>
      <c r="K263" s="90" t="b">
        <v>0</v>
      </c>
      <c r="L263" s="92" t="s">
        <v>867</v>
      </c>
      <c r="M263" s="278">
        <f>IFERROR(VLOOKUP(C263,'Budget Detail as of 11.30'!B:K,COLUMNS('Budget Detail as of 11.30'!B:K),FALSE),0)</f>
        <v>1000</v>
      </c>
      <c r="N263" s="155">
        <f>SUMIFS('Budget Detail as of 11.30'!L:L,'Budget Detail as of 11.30'!B:B,'Questica Mapping'!C263)</f>
        <v>1000</v>
      </c>
      <c r="O263" s="100">
        <v>45</v>
      </c>
      <c r="P263" s="101">
        <f t="shared" si="10"/>
        <v>45</v>
      </c>
    </row>
    <row r="264" spans="1:17" hidden="1" x14ac:dyDescent="0.3">
      <c r="A264" s="90">
        <v>583708</v>
      </c>
      <c r="B264" s="92" t="s">
        <v>1162</v>
      </c>
      <c r="C264" s="92" t="s">
        <v>1467</v>
      </c>
      <c r="D264" s="92" t="s">
        <v>10</v>
      </c>
      <c r="E264" s="103" t="s">
        <v>192</v>
      </c>
      <c r="F264" s="92" t="s">
        <v>1395</v>
      </c>
      <c r="G264" s="92" t="s">
        <v>1229</v>
      </c>
      <c r="H264" s="92" t="s">
        <v>1393</v>
      </c>
      <c r="I264" s="92" t="s">
        <v>865</v>
      </c>
      <c r="J264" s="92" t="s">
        <v>1377</v>
      </c>
      <c r="K264" s="90" t="b">
        <v>0</v>
      </c>
      <c r="L264" s="92" t="s">
        <v>867</v>
      </c>
      <c r="M264" s="278">
        <f>IFERROR(VLOOKUP(C264,'Budget Detail as of 11.30'!B:K,COLUMNS('Budget Detail as of 11.30'!B:K),FALSE),0)</f>
        <v>50</v>
      </c>
      <c r="N264" s="155">
        <f>SUMIFS('Budget Detail as of 11.30'!L:L,'Budget Detail as of 11.30'!B:B,'Questica Mapping'!C264)</f>
        <v>50</v>
      </c>
      <c r="O264" s="100">
        <v>3600</v>
      </c>
      <c r="P264" s="101">
        <f t="shared" si="10"/>
        <v>3600</v>
      </c>
    </row>
    <row r="265" spans="1:17" hidden="1" x14ac:dyDescent="0.3">
      <c r="A265" s="90">
        <v>583816</v>
      </c>
      <c r="B265" s="92" t="s">
        <v>1162</v>
      </c>
      <c r="C265" s="92" t="s">
        <v>1468</v>
      </c>
      <c r="D265" s="92" t="s">
        <v>10</v>
      </c>
      <c r="E265" s="103" t="s">
        <v>192</v>
      </c>
      <c r="F265" s="92" t="s">
        <v>1395</v>
      </c>
      <c r="G265" s="92" t="s">
        <v>1240</v>
      </c>
      <c r="H265" s="92" t="s">
        <v>922</v>
      </c>
      <c r="I265" s="92" t="s">
        <v>865</v>
      </c>
      <c r="J265" s="92" t="s">
        <v>1469</v>
      </c>
      <c r="K265" s="90" t="b">
        <v>0</v>
      </c>
      <c r="L265" s="92" t="s">
        <v>867</v>
      </c>
      <c r="M265" s="278">
        <f>IFERROR(VLOOKUP(C265,'Budget Detail as of 11.30'!B:K,COLUMNS('Budget Detail as of 11.30'!B:K),FALSE),0)</f>
        <v>3600</v>
      </c>
      <c r="N265" s="155">
        <f>SUMIFS('Budget Detail as of 11.30'!L:L,'Budget Detail as of 11.30'!B:B,'Questica Mapping'!C265)</f>
        <v>3600</v>
      </c>
      <c r="O265" s="100">
        <v>2251</v>
      </c>
      <c r="P265" s="101">
        <f t="shared" si="10"/>
        <v>2251</v>
      </c>
    </row>
    <row r="266" spans="1:17" hidden="1" x14ac:dyDescent="0.3">
      <c r="A266" s="90">
        <v>583709</v>
      </c>
      <c r="B266" s="92" t="s">
        <v>1162</v>
      </c>
      <c r="C266" s="92" t="s">
        <v>1470</v>
      </c>
      <c r="D266" s="92" t="s">
        <v>10</v>
      </c>
      <c r="E266" s="103" t="s">
        <v>192</v>
      </c>
      <c r="F266" s="92" t="s">
        <v>1395</v>
      </c>
      <c r="G266" s="92" t="s">
        <v>1240</v>
      </c>
      <c r="H266" s="92" t="s">
        <v>922</v>
      </c>
      <c r="I266" s="92" t="s">
        <v>925</v>
      </c>
      <c r="J266" s="92" t="s">
        <v>1471</v>
      </c>
      <c r="K266" s="90" t="b">
        <v>0</v>
      </c>
      <c r="L266" s="92" t="s">
        <v>867</v>
      </c>
      <c r="M266" s="278">
        <f>IFERROR(VLOOKUP(C266,'Budget Detail as of 11.30'!B:K,COLUMNS('Budget Detail as of 11.30'!B:K),FALSE),0)</f>
        <v>2260</v>
      </c>
      <c r="N266" s="155">
        <f>SUMIFS('Budget Detail as of 11.30'!L:L,'Budget Detail as of 11.30'!B:B,'Questica Mapping'!C266)</f>
        <v>2260</v>
      </c>
      <c r="O266" s="100">
        <v>3000</v>
      </c>
      <c r="P266" s="101">
        <f t="shared" si="10"/>
        <v>3000</v>
      </c>
    </row>
    <row r="267" spans="1:17" hidden="1" x14ac:dyDescent="0.3">
      <c r="A267" s="90">
        <v>583710</v>
      </c>
      <c r="B267" s="92" t="s">
        <v>1162</v>
      </c>
      <c r="C267" s="92" t="s">
        <v>1472</v>
      </c>
      <c r="D267" s="92" t="s">
        <v>10</v>
      </c>
      <c r="E267" s="103" t="s">
        <v>192</v>
      </c>
      <c r="F267" s="92" t="s">
        <v>1395</v>
      </c>
      <c r="G267" s="92" t="s">
        <v>1240</v>
      </c>
      <c r="H267" s="92" t="s">
        <v>922</v>
      </c>
      <c r="I267" s="92" t="s">
        <v>928</v>
      </c>
      <c r="J267" s="92" t="s">
        <v>1473</v>
      </c>
      <c r="K267" s="90" t="b">
        <v>0</v>
      </c>
      <c r="L267" s="92" t="s">
        <v>867</v>
      </c>
      <c r="M267" s="278">
        <f>IFERROR(VLOOKUP(C267,'Budget Detail as of 11.30'!B:K,COLUMNS('Budget Detail as of 11.30'!B:K),FALSE),0)</f>
        <v>3000</v>
      </c>
      <c r="N267" s="155">
        <f>SUMIFS('Budget Detail as of 11.30'!L:L,'Budget Detail as of 11.30'!B:B,'Questica Mapping'!C267)</f>
        <v>3000</v>
      </c>
      <c r="O267" s="100">
        <v>1500</v>
      </c>
      <c r="P267" s="101">
        <f t="shared" si="10"/>
        <v>1500</v>
      </c>
    </row>
    <row r="268" spans="1:17" hidden="1" x14ac:dyDescent="0.3">
      <c r="A268" s="90">
        <v>583711</v>
      </c>
      <c r="B268" s="92" t="s">
        <v>1162</v>
      </c>
      <c r="C268" s="92" t="s">
        <v>1474</v>
      </c>
      <c r="D268" s="92" t="s">
        <v>10</v>
      </c>
      <c r="E268" s="103" t="s">
        <v>192</v>
      </c>
      <c r="F268" s="92" t="s">
        <v>1395</v>
      </c>
      <c r="G268" s="92" t="s">
        <v>1240</v>
      </c>
      <c r="H268" s="92" t="s">
        <v>922</v>
      </c>
      <c r="I268" s="92" t="s">
        <v>931</v>
      </c>
      <c r="J268" s="92" t="s">
        <v>1475</v>
      </c>
      <c r="K268" s="90" t="b">
        <v>0</v>
      </c>
      <c r="L268" s="92" t="s">
        <v>867</v>
      </c>
      <c r="M268" s="278">
        <f>IFERROR(VLOOKUP(C268,'Budget Detail as of 11.30'!B:K,COLUMNS('Budget Detail as of 11.30'!B:K),FALSE),0)</f>
        <v>890</v>
      </c>
      <c r="N268" s="155">
        <f>SUMIFS('Budget Detail as of 11.30'!L:L,'Budget Detail as of 11.30'!B:B,'Questica Mapping'!C268)</f>
        <v>890</v>
      </c>
      <c r="O268" s="100">
        <v>0</v>
      </c>
      <c r="P268" s="101">
        <f t="shared" si="10"/>
        <v>0</v>
      </c>
    </row>
    <row r="269" spans="1:17" hidden="1" x14ac:dyDescent="0.3">
      <c r="A269" s="90">
        <v>583817</v>
      </c>
      <c r="B269" s="92" t="s">
        <v>1162</v>
      </c>
      <c r="C269" s="92" t="s">
        <v>1476</v>
      </c>
      <c r="D269" s="92" t="s">
        <v>10</v>
      </c>
      <c r="E269" s="103" t="s">
        <v>192</v>
      </c>
      <c r="F269" s="92" t="s">
        <v>1395</v>
      </c>
      <c r="G269" s="92" t="s">
        <v>1240</v>
      </c>
      <c r="H269" s="92" t="s">
        <v>922</v>
      </c>
      <c r="I269" s="92" t="s">
        <v>944</v>
      </c>
      <c r="J269" s="92" t="s">
        <v>1259</v>
      </c>
      <c r="K269" s="90" t="b">
        <v>0</v>
      </c>
      <c r="L269" s="92" t="s">
        <v>867</v>
      </c>
      <c r="M269" s="278">
        <f>IFERROR(VLOOKUP(C269,'Budget Detail as of 11.30'!B:K,COLUMNS('Budget Detail as of 11.30'!B:K),FALSE),0)</f>
        <v>320</v>
      </c>
      <c r="N269" s="155">
        <f>SUMIFS('Budget Detail as of 11.30'!L:L,'Budget Detail as of 11.30'!B:B,'Questica Mapping'!C269)</f>
        <v>320</v>
      </c>
      <c r="O269" s="100"/>
      <c r="P269" s="101"/>
    </row>
    <row r="270" spans="1:17" hidden="1" x14ac:dyDescent="0.3">
      <c r="A270" s="90">
        <v>583712</v>
      </c>
      <c r="B270" s="92" t="s">
        <v>1162</v>
      </c>
      <c r="C270" s="92" t="s">
        <v>1477</v>
      </c>
      <c r="D270" s="279" t="s">
        <v>10</v>
      </c>
      <c r="E270" s="103" t="s">
        <v>192</v>
      </c>
      <c r="F270" s="90" t="s">
        <v>1395</v>
      </c>
      <c r="G270" s="90" t="s">
        <v>1240</v>
      </c>
      <c r="H270" s="90" t="s">
        <v>922</v>
      </c>
      <c r="I270" s="90" t="s">
        <v>1060</v>
      </c>
      <c r="J270" s="90" t="s">
        <v>1478</v>
      </c>
      <c r="K270" s="90" t="b">
        <v>0</v>
      </c>
      <c r="L270" s="90" t="s">
        <v>867</v>
      </c>
      <c r="M270" s="278">
        <f>IFERROR(VLOOKUP(C270,'Budget Detail as of 11.30'!B:K,COLUMNS('Budget Detail as of 11.30'!B:K),FALSE),0)</f>
        <v>1050</v>
      </c>
      <c r="N270" s="155">
        <f>SUMIFS('Budget Detail as of 11.30'!L:L,'Budget Detail as of 11.30'!B:B,'Questica Mapping'!C270)</f>
        <v>1050</v>
      </c>
      <c r="O270" s="100">
        <v>0</v>
      </c>
      <c r="P270" s="101">
        <f>+O270</f>
        <v>0</v>
      </c>
      <c r="Q270" s="279" t="s">
        <v>1169</v>
      </c>
    </row>
    <row r="271" spans="1:17" hidden="1" x14ac:dyDescent="0.3">
      <c r="A271" s="90">
        <v>583713</v>
      </c>
      <c r="B271" s="92" t="s">
        <v>1162</v>
      </c>
      <c r="C271" s="92" t="s">
        <v>1479</v>
      </c>
      <c r="D271" s="92" t="s">
        <v>10</v>
      </c>
      <c r="E271" s="103" t="s">
        <v>192</v>
      </c>
      <c r="F271" s="92" t="s">
        <v>1395</v>
      </c>
      <c r="G271" s="92" t="s">
        <v>1240</v>
      </c>
      <c r="H271" s="92" t="s">
        <v>1393</v>
      </c>
      <c r="I271" s="92" t="s">
        <v>865</v>
      </c>
      <c r="J271" s="92" t="s">
        <v>1480</v>
      </c>
      <c r="K271" s="90" t="b">
        <v>0</v>
      </c>
      <c r="L271" s="92" t="s">
        <v>867</v>
      </c>
      <c r="M271" s="278">
        <f>IFERROR(VLOOKUP(C271,'Budget Detail as of 11.30'!B:K,COLUMNS('Budget Detail as of 11.30'!B:K),FALSE),0)</f>
        <v>0</v>
      </c>
      <c r="N271" s="155">
        <f>SUMIFS('Budget Detail as of 11.30'!L:L,'Budget Detail as of 11.30'!B:B,'Questica Mapping'!C271)</f>
        <v>0</v>
      </c>
      <c r="O271" s="100">
        <v>0</v>
      </c>
      <c r="P271" s="101">
        <f>+O271</f>
        <v>0</v>
      </c>
    </row>
    <row r="272" spans="1:17" hidden="1" x14ac:dyDescent="0.3">
      <c r="A272" s="90">
        <v>583714</v>
      </c>
      <c r="B272" s="92" t="s">
        <v>1162</v>
      </c>
      <c r="C272" s="92" t="s">
        <v>1481</v>
      </c>
      <c r="D272" s="92" t="s">
        <v>10</v>
      </c>
      <c r="E272" s="103" t="s">
        <v>192</v>
      </c>
      <c r="F272" s="92" t="s">
        <v>1395</v>
      </c>
      <c r="G272" s="92" t="s">
        <v>1240</v>
      </c>
      <c r="H272" s="92" t="s">
        <v>1393</v>
      </c>
      <c r="I272" s="92" t="s">
        <v>925</v>
      </c>
      <c r="J272" s="92" t="s">
        <v>1482</v>
      </c>
      <c r="K272" s="90" t="b">
        <v>0</v>
      </c>
      <c r="L272" s="92" t="s">
        <v>867</v>
      </c>
      <c r="M272" s="278">
        <f>IFERROR(VLOOKUP(C272,'Budget Detail as of 11.30'!B:K,COLUMNS('Budget Detail as of 11.30'!B:K),FALSE),0)</f>
        <v>150</v>
      </c>
      <c r="N272" s="155">
        <f>SUMIFS('Budget Detail as of 11.30'!L:L,'Budget Detail as of 11.30'!B:B,'Questica Mapping'!C272)</f>
        <v>150</v>
      </c>
      <c r="O272" s="100">
        <v>72743</v>
      </c>
      <c r="P272" s="101">
        <f>+O272</f>
        <v>72743</v>
      </c>
    </row>
    <row r="273" spans="1:17" hidden="1" x14ac:dyDescent="0.3">
      <c r="A273" s="90">
        <v>583715</v>
      </c>
      <c r="B273" s="92" t="s">
        <v>1162</v>
      </c>
      <c r="C273" s="92" t="s">
        <v>1483</v>
      </c>
      <c r="D273" s="92" t="s">
        <v>10</v>
      </c>
      <c r="E273" s="103" t="s">
        <v>195</v>
      </c>
      <c r="F273" s="92" t="s">
        <v>1395</v>
      </c>
      <c r="G273" s="92" t="s">
        <v>1243</v>
      </c>
      <c r="H273" s="92" t="s">
        <v>922</v>
      </c>
      <c r="I273" s="92" t="s">
        <v>865</v>
      </c>
      <c r="J273" s="92" t="s">
        <v>1244</v>
      </c>
      <c r="K273" s="90" t="b">
        <v>0</v>
      </c>
      <c r="L273" s="92" t="s">
        <v>867</v>
      </c>
      <c r="M273" s="278">
        <f>IFERROR(VLOOKUP(C273,'Budget Detail as of 11.30'!B:K,COLUMNS('Budget Detail as of 11.30'!B:K),FALSE),0)</f>
        <v>262000</v>
      </c>
      <c r="N273" s="155">
        <f>SUMIFS('Budget Detail as of 11.30'!L:L,'Budget Detail as of 11.30'!B:B,'Questica Mapping'!C273)</f>
        <v>262000</v>
      </c>
      <c r="O273" s="100"/>
      <c r="P273" s="101"/>
    </row>
    <row r="274" spans="1:17" hidden="1" x14ac:dyDescent="0.3">
      <c r="A274" s="90">
        <v>583716</v>
      </c>
      <c r="B274" s="92" t="s">
        <v>1162</v>
      </c>
      <c r="C274" s="92" t="s">
        <v>1484</v>
      </c>
      <c r="D274" s="279" t="s">
        <v>10</v>
      </c>
      <c r="E274" s="103" t="s">
        <v>195</v>
      </c>
      <c r="F274" s="90" t="s">
        <v>1395</v>
      </c>
      <c r="G274" s="90" t="s">
        <v>1243</v>
      </c>
      <c r="H274" s="90" t="s">
        <v>922</v>
      </c>
      <c r="I274" s="90" t="s">
        <v>925</v>
      </c>
      <c r="J274" s="90" t="s">
        <v>1485</v>
      </c>
      <c r="K274" s="90" t="b">
        <v>0</v>
      </c>
      <c r="L274" s="90" t="s">
        <v>867</v>
      </c>
      <c r="M274" s="278">
        <f>IFERROR(VLOOKUP(C274,'Budget Detail as of 11.30'!B:K,COLUMNS('Budget Detail as of 11.30'!B:K),FALSE),0)</f>
        <v>4500</v>
      </c>
      <c r="N274" s="155">
        <f>SUMIFS('Budget Detail as of 11.30'!L:L,'Budget Detail as of 11.30'!B:B,'Questica Mapping'!C274)</f>
        <v>4500</v>
      </c>
      <c r="O274" s="100">
        <v>38820</v>
      </c>
      <c r="P274" s="101">
        <f>+O274</f>
        <v>38820</v>
      </c>
      <c r="Q274" s="279" t="s">
        <v>1169</v>
      </c>
    </row>
    <row r="275" spans="1:17" hidden="1" x14ac:dyDescent="0.3">
      <c r="A275" s="90">
        <v>583717</v>
      </c>
      <c r="B275" s="92" t="s">
        <v>1162</v>
      </c>
      <c r="C275" s="92" t="s">
        <v>1486</v>
      </c>
      <c r="D275" s="92" t="s">
        <v>10</v>
      </c>
      <c r="E275" s="103" t="s">
        <v>195</v>
      </c>
      <c r="F275" s="92" t="s">
        <v>1395</v>
      </c>
      <c r="G275" s="92" t="s">
        <v>1246</v>
      </c>
      <c r="H275" s="92" t="s">
        <v>922</v>
      </c>
      <c r="I275" s="92" t="s">
        <v>865</v>
      </c>
      <c r="J275" s="92" t="s">
        <v>1326</v>
      </c>
      <c r="K275" s="90" t="b">
        <v>0</v>
      </c>
      <c r="L275" s="92" t="s">
        <v>867</v>
      </c>
      <c r="M275" s="278">
        <f>IFERROR(VLOOKUP(C275,'Budget Detail as of 11.30'!B:K,COLUMNS('Budget Detail as of 11.30'!B:K),FALSE),0)</f>
        <v>38820</v>
      </c>
      <c r="N275" s="155">
        <f>SUMIFS('Budget Detail as of 11.30'!L:L,'Budget Detail as of 11.30'!B:B,'Questica Mapping'!C275)</f>
        <v>46620</v>
      </c>
      <c r="O275" s="100">
        <v>0</v>
      </c>
      <c r="P275" s="101">
        <f>+O275</f>
        <v>0</v>
      </c>
    </row>
    <row r="276" spans="1:17" hidden="1" x14ac:dyDescent="0.3">
      <c r="A276" s="90">
        <v>583818</v>
      </c>
      <c r="B276" s="92" t="s">
        <v>1162</v>
      </c>
      <c r="C276" s="92" t="s">
        <v>1487</v>
      </c>
      <c r="D276" s="92" t="s">
        <v>10</v>
      </c>
      <c r="E276" s="103" t="s">
        <v>195</v>
      </c>
      <c r="F276" s="92" t="s">
        <v>1395</v>
      </c>
      <c r="G276" s="92" t="s">
        <v>1246</v>
      </c>
      <c r="H276" s="92" t="s">
        <v>922</v>
      </c>
      <c r="I276" s="92" t="s">
        <v>925</v>
      </c>
      <c r="J276" s="92" t="s">
        <v>1488</v>
      </c>
      <c r="K276" s="90" t="b">
        <v>0</v>
      </c>
      <c r="L276" s="92" t="s">
        <v>867</v>
      </c>
      <c r="M276" s="278">
        <f>IFERROR(VLOOKUP(C276,'Budget Detail as of 11.30'!B:K,COLUMNS('Budget Detail as of 11.30'!B:K),FALSE),0)</f>
        <v>7800</v>
      </c>
      <c r="N276" s="155">
        <f>SUMIFS('Budget Detail as of 11.30'!L:L,'Budget Detail as of 11.30'!B:B,'Questica Mapping'!C276)</f>
        <v>900</v>
      </c>
      <c r="O276" s="100">
        <v>0</v>
      </c>
      <c r="P276" s="101">
        <f>+O276</f>
        <v>0</v>
      </c>
    </row>
    <row r="277" spans="1:17" hidden="1" x14ac:dyDescent="0.3">
      <c r="A277" s="90">
        <v>583718</v>
      </c>
      <c r="B277" s="92" t="s">
        <v>1162</v>
      </c>
      <c r="C277" s="92" t="s">
        <v>1489</v>
      </c>
      <c r="D277" s="92" t="s">
        <v>10</v>
      </c>
      <c r="E277" s="103" t="s">
        <v>195</v>
      </c>
      <c r="F277" s="92" t="s">
        <v>1395</v>
      </c>
      <c r="G277" s="92" t="s">
        <v>1246</v>
      </c>
      <c r="H277" s="92" t="s">
        <v>922</v>
      </c>
      <c r="I277" s="92" t="s">
        <v>928</v>
      </c>
      <c r="J277" s="270" t="s">
        <v>1251</v>
      </c>
      <c r="K277" s="90" t="b">
        <v>0</v>
      </c>
      <c r="L277" s="92" t="s">
        <v>867</v>
      </c>
      <c r="M277" s="278">
        <f>IFERROR(VLOOKUP(C277,'Budget Detail as of 11.30'!B:K,COLUMNS('Budget Detail as of 11.30'!B:K),FALSE),0)</f>
        <v>0</v>
      </c>
      <c r="N277" s="155">
        <f>SUMIFS('Budget Detail as of 11.30'!L:L,'Budget Detail as of 11.30'!B:B,'Questica Mapping'!C277)</f>
        <v>0</v>
      </c>
      <c r="O277" s="100"/>
      <c r="P277" s="101"/>
    </row>
    <row r="278" spans="1:17" hidden="1" x14ac:dyDescent="0.3">
      <c r="A278" s="90">
        <v>583719</v>
      </c>
      <c r="B278" s="92" t="s">
        <v>1162</v>
      </c>
      <c r="C278" s="92" t="s">
        <v>1490</v>
      </c>
      <c r="D278" s="279" t="s">
        <v>10</v>
      </c>
      <c r="E278" s="103" t="s">
        <v>195</v>
      </c>
      <c r="F278" s="90" t="s">
        <v>1395</v>
      </c>
      <c r="G278" s="90" t="s">
        <v>1246</v>
      </c>
      <c r="H278" s="90" t="s">
        <v>922</v>
      </c>
      <c r="I278" s="90" t="s">
        <v>931</v>
      </c>
      <c r="J278" s="269" t="s">
        <v>1251</v>
      </c>
      <c r="K278" s="90" t="b">
        <v>0</v>
      </c>
      <c r="L278" s="90" t="s">
        <v>867</v>
      </c>
      <c r="M278" s="278">
        <f>IFERROR(VLOOKUP(C278,'Budget Detail as of 11.30'!B:K,COLUMNS('Budget Detail as of 11.30'!B:K),FALSE),0)</f>
        <v>900</v>
      </c>
      <c r="N278" s="155">
        <f>SUMIFS('Budget Detail as of 11.30'!L:L,'Budget Detail as of 11.30'!B:B,'Questica Mapping'!C278)</f>
        <v>0</v>
      </c>
      <c r="O278" s="100">
        <v>0</v>
      </c>
      <c r="P278" s="101">
        <f t="shared" ref="P278:P283" si="11">+O278</f>
        <v>0</v>
      </c>
      <c r="Q278" s="279" t="s">
        <v>1169</v>
      </c>
    </row>
    <row r="279" spans="1:17" hidden="1" x14ac:dyDescent="0.3">
      <c r="A279" s="90">
        <v>583720</v>
      </c>
      <c r="B279" s="92" t="s">
        <v>1162</v>
      </c>
      <c r="C279" s="92" t="s">
        <v>1491</v>
      </c>
      <c r="D279" s="92" t="s">
        <v>10</v>
      </c>
      <c r="E279" s="103" t="s">
        <v>195</v>
      </c>
      <c r="F279" s="92" t="s">
        <v>1395</v>
      </c>
      <c r="G279" s="92" t="s">
        <v>1246</v>
      </c>
      <c r="H279" s="92" t="s">
        <v>1492</v>
      </c>
      <c r="I279" s="92" t="s">
        <v>865</v>
      </c>
      <c r="J279" s="270" t="s">
        <v>1251</v>
      </c>
      <c r="K279" s="90" t="b">
        <v>0</v>
      </c>
      <c r="L279" s="92" t="s">
        <v>867</v>
      </c>
      <c r="M279" s="278">
        <f>IFERROR(VLOOKUP(C279,'Budget Detail as of 11.30'!B:K,COLUMNS('Budget Detail as of 11.30'!B:K),FALSE),0)</f>
        <v>0</v>
      </c>
      <c r="N279" s="155">
        <f>SUMIFS('Budget Detail as of 11.30'!L:L,'Budget Detail as of 11.30'!B:B,'Questica Mapping'!C279)</f>
        <v>0</v>
      </c>
      <c r="O279" s="100">
        <v>1800</v>
      </c>
      <c r="P279" s="101">
        <f t="shared" si="11"/>
        <v>1800</v>
      </c>
    </row>
    <row r="280" spans="1:17" hidden="1" x14ac:dyDescent="0.3">
      <c r="A280" s="90">
        <v>583721</v>
      </c>
      <c r="B280" s="92" t="s">
        <v>1162</v>
      </c>
      <c r="C280" s="92" t="s">
        <v>1493</v>
      </c>
      <c r="D280" s="92" t="s">
        <v>10</v>
      </c>
      <c r="E280" s="103" t="s">
        <v>195</v>
      </c>
      <c r="F280" s="92" t="s">
        <v>1395</v>
      </c>
      <c r="G280" s="92" t="s">
        <v>1246</v>
      </c>
      <c r="H280" s="92" t="s">
        <v>1393</v>
      </c>
      <c r="I280" s="92" t="s">
        <v>865</v>
      </c>
      <c r="J280" s="92" t="s">
        <v>1326</v>
      </c>
      <c r="K280" s="90" t="b">
        <v>0</v>
      </c>
      <c r="L280" s="92" t="s">
        <v>867</v>
      </c>
      <c r="M280" s="278">
        <f>IFERROR(VLOOKUP(C280,'Budget Detail as of 11.30'!B:K,COLUMNS('Budget Detail as of 11.30'!B:K),FALSE),0)</f>
        <v>1800</v>
      </c>
      <c r="N280" s="155">
        <f>SUMIFS('Budget Detail as of 11.30'!L:L,'Budget Detail as of 11.30'!B:B,'Questica Mapping'!C280)</f>
        <v>2160</v>
      </c>
      <c r="O280" s="100">
        <v>0</v>
      </c>
      <c r="P280" s="101">
        <f t="shared" si="11"/>
        <v>0</v>
      </c>
    </row>
    <row r="281" spans="1:17" hidden="1" x14ac:dyDescent="0.3">
      <c r="A281" s="90">
        <v>850494</v>
      </c>
      <c r="B281" s="92" t="s">
        <v>1162</v>
      </c>
      <c r="C281" s="92" t="s">
        <v>1494</v>
      </c>
      <c r="D281" s="92" t="s">
        <v>10</v>
      </c>
      <c r="E281" s="103" t="s">
        <v>195</v>
      </c>
      <c r="F281" s="92" t="s">
        <v>1395</v>
      </c>
      <c r="G281" s="92" t="s">
        <v>1246</v>
      </c>
      <c r="H281" s="92" t="s">
        <v>1393</v>
      </c>
      <c r="I281" s="92" t="s">
        <v>925</v>
      </c>
      <c r="J281" s="270" t="s">
        <v>1251</v>
      </c>
      <c r="K281" s="90" t="b">
        <v>0</v>
      </c>
      <c r="L281" s="92" t="s">
        <v>867</v>
      </c>
      <c r="M281" s="278">
        <f>IFERROR(VLOOKUP(C281,'Budget Detail as of 11.30'!B:K,COLUMNS('Budget Detail as of 11.30'!B:K),FALSE),0)</f>
        <v>360</v>
      </c>
      <c r="N281" s="155">
        <f>SUMIFS('Budget Detail as of 11.30'!L:L,'Budget Detail as of 11.30'!B:B,'Questica Mapping'!C281)</f>
        <v>0</v>
      </c>
      <c r="O281" s="100">
        <v>173891</v>
      </c>
      <c r="P281" s="101">
        <f t="shared" si="11"/>
        <v>173891</v>
      </c>
    </row>
    <row r="282" spans="1:17" hidden="1" x14ac:dyDescent="0.3">
      <c r="A282" s="90">
        <v>849954</v>
      </c>
      <c r="B282" s="92" t="s">
        <v>1162</v>
      </c>
      <c r="C282" s="92" t="s">
        <v>1495</v>
      </c>
      <c r="D282" s="92" t="s">
        <v>10</v>
      </c>
      <c r="E282" s="103" t="s">
        <v>195</v>
      </c>
      <c r="F282" s="92" t="s">
        <v>1395</v>
      </c>
      <c r="G282" s="92" t="s">
        <v>1253</v>
      </c>
      <c r="H282" s="92" t="s">
        <v>922</v>
      </c>
      <c r="I282" s="92" t="s">
        <v>865</v>
      </c>
      <c r="J282" s="92" t="s">
        <v>1254</v>
      </c>
      <c r="K282" s="90" t="b">
        <v>0</v>
      </c>
      <c r="L282" s="92" t="s">
        <v>867</v>
      </c>
      <c r="M282" s="278">
        <f>IFERROR(VLOOKUP(C282,'Budget Detail as of 11.30'!B:K,COLUMNS('Budget Detail as of 11.30'!B:K),FALSE),0)</f>
        <v>194960</v>
      </c>
      <c r="N282" s="155">
        <f>SUMIFS('Budget Detail as of 11.30'!L:L,'Budget Detail as of 11.30'!B:B,'Questica Mapping'!C282)</f>
        <v>194960</v>
      </c>
      <c r="O282" s="100">
        <v>45112</v>
      </c>
      <c r="P282" s="101">
        <f t="shared" si="11"/>
        <v>45112</v>
      </c>
    </row>
    <row r="283" spans="1:17" hidden="1" x14ac:dyDescent="0.3">
      <c r="A283" s="90">
        <v>583845</v>
      </c>
      <c r="B283" s="92" t="s">
        <v>1162</v>
      </c>
      <c r="C283" s="92" t="s">
        <v>1496</v>
      </c>
      <c r="D283" s="92" t="s">
        <v>10</v>
      </c>
      <c r="E283" s="103" t="s">
        <v>195</v>
      </c>
      <c r="F283" s="92" t="s">
        <v>1395</v>
      </c>
      <c r="G283" s="92" t="s">
        <v>1253</v>
      </c>
      <c r="H283" s="92" t="s">
        <v>922</v>
      </c>
      <c r="I283" s="92" t="s">
        <v>925</v>
      </c>
      <c r="J283" s="92" t="s">
        <v>1497</v>
      </c>
      <c r="K283" s="90" t="b">
        <v>0</v>
      </c>
      <c r="L283" s="92" t="s">
        <v>867</v>
      </c>
      <c r="M283" s="278">
        <f>IFERROR(VLOOKUP(C283,'Budget Detail as of 11.30'!B:K,COLUMNS('Budget Detail as of 11.30'!B:K),FALSE),0)</f>
        <v>0</v>
      </c>
      <c r="N283" s="155">
        <f>SUMIFS('Budget Detail as of 11.30'!L:L,'Budget Detail as of 11.30'!B:B,'Questica Mapping'!C283)</f>
        <v>0</v>
      </c>
      <c r="O283" s="100">
        <v>0</v>
      </c>
      <c r="P283" s="101">
        <f t="shared" si="11"/>
        <v>0</v>
      </c>
    </row>
    <row r="284" spans="1:17" hidden="1" x14ac:dyDescent="0.3">
      <c r="A284" s="90">
        <v>583722</v>
      </c>
      <c r="B284" s="92" t="s">
        <v>1162</v>
      </c>
      <c r="C284" s="92" t="s">
        <v>1498</v>
      </c>
      <c r="D284" s="92" t="s">
        <v>10</v>
      </c>
      <c r="E284" s="103" t="s">
        <v>195</v>
      </c>
      <c r="F284" s="92" t="s">
        <v>1395</v>
      </c>
      <c r="G284" s="92" t="s">
        <v>1253</v>
      </c>
      <c r="H284" s="92" t="s">
        <v>922</v>
      </c>
      <c r="I284" s="92" t="s">
        <v>928</v>
      </c>
      <c r="J284" s="92" t="s">
        <v>1259</v>
      </c>
      <c r="K284" s="90" t="b">
        <v>0</v>
      </c>
      <c r="L284" s="92" t="s">
        <v>867</v>
      </c>
      <c r="M284" s="278">
        <f>IFERROR(VLOOKUP(C284,'Budget Detail as of 11.30'!B:K,COLUMNS('Budget Detail as of 11.30'!B:K),FALSE),0)</f>
        <v>800</v>
      </c>
      <c r="N284" s="155">
        <f>SUMIFS('Budget Detail as of 11.30'!L:L,'Budget Detail as of 11.30'!B:B,'Questica Mapping'!C284)</f>
        <v>800</v>
      </c>
      <c r="O284" s="100"/>
      <c r="P284" s="101"/>
    </row>
    <row r="285" spans="1:17" hidden="1" x14ac:dyDescent="0.3">
      <c r="A285" s="90">
        <v>583723</v>
      </c>
      <c r="B285" s="92" t="s">
        <v>1162</v>
      </c>
      <c r="C285" s="92" t="s">
        <v>1499</v>
      </c>
      <c r="D285" s="279" t="s">
        <v>10</v>
      </c>
      <c r="E285" s="103" t="s">
        <v>195</v>
      </c>
      <c r="F285" s="90" t="s">
        <v>1395</v>
      </c>
      <c r="G285" s="90" t="s">
        <v>1253</v>
      </c>
      <c r="H285" s="90" t="s">
        <v>922</v>
      </c>
      <c r="I285" s="90" t="s">
        <v>931</v>
      </c>
      <c r="J285" s="90" t="s">
        <v>1500</v>
      </c>
      <c r="K285" s="90" t="b">
        <v>0</v>
      </c>
      <c r="L285" s="90" t="s">
        <v>867</v>
      </c>
      <c r="M285" s="278">
        <f>IFERROR(VLOOKUP(C285,'Budget Detail as of 11.30'!B:K,COLUMNS('Budget Detail as of 11.30'!B:K),FALSE),0)</f>
        <v>3500</v>
      </c>
      <c r="N285" s="155">
        <f>SUMIFS('Budget Detail as of 11.30'!L:L,'Budget Detail as of 11.30'!B:B,'Questica Mapping'!C285)</f>
        <v>3500</v>
      </c>
      <c r="O285" s="100"/>
      <c r="P285" s="101"/>
      <c r="Q285" s="279" t="s">
        <v>1169</v>
      </c>
    </row>
    <row r="286" spans="1:17" hidden="1" x14ac:dyDescent="0.3">
      <c r="A286" s="90">
        <v>2061329</v>
      </c>
      <c r="B286" s="159" t="s">
        <v>1162</v>
      </c>
      <c r="C286" s="159" t="s">
        <v>1501</v>
      </c>
      <c r="D286" s="280" t="s">
        <v>10</v>
      </c>
      <c r="E286" s="103" t="s">
        <v>195</v>
      </c>
      <c r="F286" s="279" t="s">
        <v>1395</v>
      </c>
      <c r="G286" s="279" t="s">
        <v>1253</v>
      </c>
      <c r="H286" s="279" t="s">
        <v>922</v>
      </c>
      <c r="I286" s="279" t="s">
        <v>944</v>
      </c>
      <c r="J286" s="279" t="s">
        <v>1502</v>
      </c>
      <c r="K286" s="279" t="b">
        <v>0</v>
      </c>
      <c r="L286" s="279" t="s">
        <v>867</v>
      </c>
      <c r="M286" s="278">
        <f>IFERROR(VLOOKUP(C286,'Budget Detail as of 11.30'!B:K,COLUMNS('Budget Detail as of 11.30'!B:K),FALSE),0)</f>
        <v>3550</v>
      </c>
      <c r="N286" s="155">
        <f>SUMIFS('Budget Detail as of 11.30'!L:L,'Budget Detail as of 11.30'!B:B,'Questica Mapping'!C286)</f>
        <v>3550</v>
      </c>
      <c r="O286" s="100">
        <v>0</v>
      </c>
      <c r="P286" s="101">
        <f>+O286</f>
        <v>0</v>
      </c>
      <c r="Q286" s="279" t="s">
        <v>1169</v>
      </c>
    </row>
    <row r="287" spans="1:17" hidden="1" x14ac:dyDescent="0.3">
      <c r="A287" s="90">
        <v>583724</v>
      </c>
      <c r="B287" s="92" t="s">
        <v>1162</v>
      </c>
      <c r="C287" s="92" t="s">
        <v>1503</v>
      </c>
      <c r="D287" s="92" t="s">
        <v>10</v>
      </c>
      <c r="E287" s="103" t="s">
        <v>195</v>
      </c>
      <c r="F287" s="92" t="s">
        <v>1395</v>
      </c>
      <c r="G287" s="92" t="s">
        <v>1253</v>
      </c>
      <c r="H287" s="92" t="s">
        <v>1393</v>
      </c>
      <c r="I287" s="92" t="s">
        <v>865</v>
      </c>
      <c r="J287" s="92" t="s">
        <v>1254</v>
      </c>
      <c r="K287" s="90" t="b">
        <v>0</v>
      </c>
      <c r="L287" s="92" t="s">
        <v>867</v>
      </c>
      <c r="M287" s="278">
        <f>IFERROR(VLOOKUP(C287,'Budget Detail as of 11.30'!B:K,COLUMNS('Budget Detail as of 11.30'!B:K),FALSE),0)</f>
        <v>0</v>
      </c>
      <c r="N287" s="155">
        <f>SUMIFS('Budget Detail as of 11.30'!L:L,'Budget Detail as of 11.30'!B:B,'Questica Mapping'!C287)</f>
        <v>0</v>
      </c>
      <c r="O287" s="100"/>
      <c r="P287" s="101"/>
    </row>
    <row r="288" spans="1:17" hidden="1" x14ac:dyDescent="0.3">
      <c r="A288" s="90">
        <v>2061332</v>
      </c>
      <c r="B288" s="92" t="s">
        <v>1162</v>
      </c>
      <c r="C288" s="92" t="s">
        <v>1504</v>
      </c>
      <c r="D288" s="279" t="s">
        <v>10</v>
      </c>
      <c r="E288" s="103" t="s">
        <v>195</v>
      </c>
      <c r="F288" s="90" t="s">
        <v>1395</v>
      </c>
      <c r="G288" s="90" t="s">
        <v>1265</v>
      </c>
      <c r="H288" s="90" t="s">
        <v>922</v>
      </c>
      <c r="I288" s="90" t="s">
        <v>865</v>
      </c>
      <c r="J288" s="90" t="s">
        <v>1266</v>
      </c>
      <c r="K288" s="90" t="b">
        <v>0</v>
      </c>
      <c r="L288" s="90" t="s">
        <v>867</v>
      </c>
      <c r="M288" s="278">
        <f>IFERROR(VLOOKUP(C288,'Budget Detail as of 11.30'!B:K,COLUMNS('Budget Detail as of 11.30'!B:K),FALSE),0)</f>
        <v>366650</v>
      </c>
      <c r="N288" s="155">
        <f>SUMIFS('Budget Detail as of 11.30'!L:L,'Budget Detail as of 11.30'!B:B,'Questica Mapping'!C288)</f>
        <v>366650</v>
      </c>
      <c r="O288" s="100"/>
      <c r="P288" s="101"/>
    </row>
    <row r="289" spans="1:17" hidden="1" x14ac:dyDescent="0.3">
      <c r="A289" s="90">
        <v>583819</v>
      </c>
      <c r="B289" s="92" t="s">
        <v>1162</v>
      </c>
      <c r="C289" s="92" t="s">
        <v>1505</v>
      </c>
      <c r="D289" s="279" t="s">
        <v>10</v>
      </c>
      <c r="E289" s="103" t="s">
        <v>195</v>
      </c>
      <c r="F289" s="90" t="s">
        <v>1395</v>
      </c>
      <c r="G289" s="90" t="s">
        <v>1265</v>
      </c>
      <c r="H289" s="90" t="s">
        <v>922</v>
      </c>
      <c r="I289" s="90" t="s">
        <v>925</v>
      </c>
      <c r="J289" s="90" t="s">
        <v>1391</v>
      </c>
      <c r="K289" s="90" t="b">
        <v>0</v>
      </c>
      <c r="L289" s="90" t="s">
        <v>867</v>
      </c>
      <c r="M289" s="278">
        <f>IFERROR(VLOOKUP(C289,'Budget Detail as of 11.30'!B:K,COLUMNS('Budget Detail as of 11.30'!B:K),FALSE),0)</f>
        <v>5100</v>
      </c>
      <c r="N289" s="155">
        <f>SUMIFS('Budget Detail as of 11.30'!L:L,'Budget Detail as of 11.30'!B:B,'Questica Mapping'!C289)</f>
        <v>5100</v>
      </c>
      <c r="O289" s="100">
        <v>841</v>
      </c>
      <c r="P289" s="101">
        <f>+O289</f>
        <v>841</v>
      </c>
    </row>
    <row r="290" spans="1:17" hidden="1" x14ac:dyDescent="0.3">
      <c r="A290" s="90">
        <v>2061330</v>
      </c>
      <c r="B290" s="92" t="s">
        <v>1162</v>
      </c>
      <c r="C290" s="92" t="s">
        <v>1506</v>
      </c>
      <c r="D290" s="92" t="s">
        <v>10</v>
      </c>
      <c r="E290" s="103" t="s">
        <v>192</v>
      </c>
      <c r="F290" s="92" t="s">
        <v>1395</v>
      </c>
      <c r="G290" s="92" t="s">
        <v>1268</v>
      </c>
      <c r="H290" s="92" t="s">
        <v>922</v>
      </c>
      <c r="I290" s="92" t="s">
        <v>865</v>
      </c>
      <c r="J290" s="92" t="s">
        <v>1507</v>
      </c>
      <c r="K290" s="90" t="b">
        <v>0</v>
      </c>
      <c r="L290" s="92" t="s">
        <v>867</v>
      </c>
      <c r="M290" s="278">
        <f>IFERROR(VLOOKUP(C290,'Budget Detail as of 11.30'!B:K,COLUMNS('Budget Detail as of 11.30'!B:K),FALSE),0)</f>
        <v>850</v>
      </c>
      <c r="N290" s="155">
        <f>SUMIFS('Budget Detail as of 11.30'!L:L,'Budget Detail as of 11.30'!B:B,'Questica Mapping'!C290)</f>
        <v>850</v>
      </c>
      <c r="O290" s="100">
        <v>0</v>
      </c>
      <c r="P290" s="101">
        <f>+O290</f>
        <v>0</v>
      </c>
    </row>
    <row r="291" spans="1:17" hidden="1" x14ac:dyDescent="0.3">
      <c r="A291" s="90">
        <v>583725</v>
      </c>
      <c r="B291" s="92" t="s">
        <v>1162</v>
      </c>
      <c r="C291" s="92" t="s">
        <v>1508</v>
      </c>
      <c r="D291" s="92" t="s">
        <v>10</v>
      </c>
      <c r="E291" s="103" t="s">
        <v>192</v>
      </c>
      <c r="F291" s="92" t="s">
        <v>1395</v>
      </c>
      <c r="G291" s="92" t="s">
        <v>1268</v>
      </c>
      <c r="H291" s="92" t="s">
        <v>922</v>
      </c>
      <c r="I291" s="92" t="s">
        <v>925</v>
      </c>
      <c r="J291" s="92" t="s">
        <v>1509</v>
      </c>
      <c r="K291" s="90" t="b">
        <v>0</v>
      </c>
      <c r="L291" s="92" t="s">
        <v>867</v>
      </c>
      <c r="M291" s="278">
        <f>IFERROR(VLOOKUP(C291,'Budget Detail as of 11.30'!B:K,COLUMNS('Budget Detail as of 11.30'!B:K),FALSE),0)</f>
        <v>0</v>
      </c>
      <c r="N291" s="155">
        <f>SUMIFS('Budget Detail as of 11.30'!L:L,'Budget Detail as of 11.30'!B:B,'Questica Mapping'!C291)</f>
        <v>0</v>
      </c>
      <c r="O291" s="100">
        <v>0</v>
      </c>
      <c r="P291" s="101">
        <f>+O291</f>
        <v>0</v>
      </c>
    </row>
    <row r="292" spans="1:17" hidden="1" x14ac:dyDescent="0.3">
      <c r="A292" s="90">
        <v>583726</v>
      </c>
      <c r="B292" s="92" t="s">
        <v>1162</v>
      </c>
      <c r="C292" s="92" t="s">
        <v>1510</v>
      </c>
      <c r="D292" s="92" t="s">
        <v>10</v>
      </c>
      <c r="E292" s="103" t="s">
        <v>192</v>
      </c>
      <c r="F292" s="92" t="s">
        <v>1395</v>
      </c>
      <c r="G292" s="92" t="s">
        <v>1273</v>
      </c>
      <c r="H292" s="92" t="s">
        <v>922</v>
      </c>
      <c r="I292" s="92" t="s">
        <v>865</v>
      </c>
      <c r="J292" s="92" t="s">
        <v>1511</v>
      </c>
      <c r="K292" s="90" t="b">
        <v>0</v>
      </c>
      <c r="L292" s="92" t="s">
        <v>867</v>
      </c>
      <c r="M292" s="278">
        <f>IFERROR(VLOOKUP(C292,'Budget Detail as of 11.30'!B:K,COLUMNS('Budget Detail as of 11.30'!B:K),FALSE),0)</f>
        <v>0</v>
      </c>
      <c r="N292" s="155">
        <f>SUMIFS('Budget Detail as of 11.30'!L:L,'Budget Detail as of 11.30'!B:B,'Questica Mapping'!C292)</f>
        <v>0</v>
      </c>
      <c r="O292" s="100"/>
      <c r="P292" s="101"/>
    </row>
    <row r="293" spans="1:17" hidden="1" x14ac:dyDescent="0.3">
      <c r="A293" s="90">
        <v>583781</v>
      </c>
      <c r="B293" s="92" t="s">
        <v>1162</v>
      </c>
      <c r="C293" s="92" t="s">
        <v>1512</v>
      </c>
      <c r="D293" s="279" t="s">
        <v>10</v>
      </c>
      <c r="E293" s="103" t="s">
        <v>192</v>
      </c>
      <c r="F293" s="90" t="s">
        <v>1395</v>
      </c>
      <c r="G293" s="90" t="s">
        <v>1273</v>
      </c>
      <c r="H293" s="90" t="s">
        <v>922</v>
      </c>
      <c r="I293" s="90" t="s">
        <v>925</v>
      </c>
      <c r="J293" s="90" t="s">
        <v>1513</v>
      </c>
      <c r="K293" s="90" t="b">
        <v>0</v>
      </c>
      <c r="L293" s="90" t="s">
        <v>867</v>
      </c>
      <c r="M293" s="278">
        <f>IFERROR(VLOOKUP(C293,'Budget Detail as of 11.30'!B:K,COLUMNS('Budget Detail as of 11.30'!B:K),FALSE),0)</f>
        <v>7500</v>
      </c>
      <c r="N293" s="155">
        <f>SUMIFS('Budget Detail as of 11.30'!L:L,'Budget Detail as of 11.30'!B:B,'Questica Mapping'!C293)</f>
        <v>7500</v>
      </c>
      <c r="O293" s="100">
        <v>515490</v>
      </c>
      <c r="P293" s="101">
        <f t="shared" ref="P293:P308" si="12">+O293</f>
        <v>515490</v>
      </c>
      <c r="Q293" s="279" t="s">
        <v>1169</v>
      </c>
    </row>
    <row r="294" spans="1:17" hidden="1" x14ac:dyDescent="0.3">
      <c r="A294" s="90">
        <v>849955</v>
      </c>
      <c r="B294" s="92" t="s">
        <v>1162</v>
      </c>
      <c r="C294" s="92" t="s">
        <v>1514</v>
      </c>
      <c r="D294" s="92" t="s">
        <v>10</v>
      </c>
      <c r="E294" s="103" t="s">
        <v>194</v>
      </c>
      <c r="F294" s="92" t="s">
        <v>1515</v>
      </c>
      <c r="G294" s="92" t="s">
        <v>1165</v>
      </c>
      <c r="H294" s="92" t="s">
        <v>1516</v>
      </c>
      <c r="I294" s="92" t="s">
        <v>865</v>
      </c>
      <c r="J294" s="92">
        <v>0</v>
      </c>
      <c r="K294" s="90" t="b">
        <v>0</v>
      </c>
      <c r="L294" s="92" t="s">
        <v>1166</v>
      </c>
      <c r="M294" s="278">
        <f>IFERROR(VLOOKUP(C294,'Budget Detail as of 11.30'!B:K,COLUMNS('Budget Detail as of 11.30'!B:K),FALSE),0)</f>
        <v>624260</v>
      </c>
      <c r="N294" s="155">
        <f>SUMIFS('Budget Detail as of 11.30'!L:L,'Budget Detail as of 11.30'!B:B,'Questica Mapping'!C294)</f>
        <v>602250</v>
      </c>
      <c r="O294" s="100">
        <v>10400</v>
      </c>
      <c r="P294" s="101">
        <f t="shared" si="12"/>
        <v>10400</v>
      </c>
    </row>
    <row r="295" spans="1:17" hidden="1" x14ac:dyDescent="0.3">
      <c r="A295" s="90">
        <v>583727</v>
      </c>
      <c r="B295" s="92" t="s">
        <v>1162</v>
      </c>
      <c r="C295" s="92" t="s">
        <v>1517</v>
      </c>
      <c r="D295" s="92" t="s">
        <v>10</v>
      </c>
      <c r="E295" s="103" t="s">
        <v>194</v>
      </c>
      <c r="F295" s="92" t="s">
        <v>1515</v>
      </c>
      <c r="G295" s="92" t="s">
        <v>1173</v>
      </c>
      <c r="H295" s="92" t="s">
        <v>1516</v>
      </c>
      <c r="I295" s="92" t="s">
        <v>865</v>
      </c>
      <c r="J295" s="92" t="s">
        <v>1174</v>
      </c>
      <c r="K295" s="90" t="b">
        <v>0</v>
      </c>
      <c r="L295" s="92" t="s">
        <v>867</v>
      </c>
      <c r="M295" s="278">
        <f>IFERROR(VLOOKUP(C295,'Budget Detail as of 11.30'!B:K,COLUMNS('Budget Detail as of 11.30'!B:K),FALSE),0)</f>
        <v>9500</v>
      </c>
      <c r="N295" s="155">
        <f>SUMIFS('Budget Detail as of 11.30'!L:L,'Budget Detail as of 11.30'!B:B,'Questica Mapping'!C295)</f>
        <v>9500</v>
      </c>
      <c r="O295" s="100">
        <v>0</v>
      </c>
      <c r="P295" s="101">
        <f t="shared" si="12"/>
        <v>0</v>
      </c>
    </row>
    <row r="296" spans="1:17" hidden="1" x14ac:dyDescent="0.3">
      <c r="A296" s="90">
        <v>850493</v>
      </c>
      <c r="B296" s="92" t="s">
        <v>1162</v>
      </c>
      <c r="C296" s="92" t="s">
        <v>1518</v>
      </c>
      <c r="D296" s="92" t="s">
        <v>10</v>
      </c>
      <c r="E296" s="103" t="s">
        <v>194</v>
      </c>
      <c r="F296" s="92" t="s">
        <v>1515</v>
      </c>
      <c r="G296" s="92" t="s">
        <v>1286</v>
      </c>
      <c r="H296" s="92" t="s">
        <v>1516</v>
      </c>
      <c r="I296" s="92" t="s">
        <v>865</v>
      </c>
      <c r="J296" s="272" t="s">
        <v>1519</v>
      </c>
      <c r="K296" s="90" t="b">
        <v>0</v>
      </c>
      <c r="L296" s="92" t="s">
        <v>867</v>
      </c>
      <c r="M296" s="278">
        <f>IFERROR(VLOOKUP(C296,'Budget Detail as of 11.30'!B:K,COLUMNS('Budget Detail as of 11.30'!B:K),FALSE),0)</f>
        <v>25000</v>
      </c>
      <c r="N296" s="155">
        <f>SUMIFS('Budget Detail as of 11.30'!L:L,'Budget Detail as of 11.30'!B:B,'Questica Mapping'!C296)</f>
        <v>25000</v>
      </c>
      <c r="O296" s="100">
        <v>283130</v>
      </c>
      <c r="P296" s="101">
        <f t="shared" si="12"/>
        <v>283130</v>
      </c>
    </row>
    <row r="297" spans="1:17" hidden="1" x14ac:dyDescent="0.3">
      <c r="A297" s="90">
        <v>850492</v>
      </c>
      <c r="B297" s="92" t="s">
        <v>1162</v>
      </c>
      <c r="C297" s="92" t="s">
        <v>1520</v>
      </c>
      <c r="D297" s="92" t="s">
        <v>10</v>
      </c>
      <c r="E297" s="103" t="s">
        <v>194</v>
      </c>
      <c r="F297" s="92" t="s">
        <v>1515</v>
      </c>
      <c r="G297" s="92" t="s">
        <v>1176</v>
      </c>
      <c r="H297" s="92" t="s">
        <v>1516</v>
      </c>
      <c r="I297" s="92" t="s">
        <v>865</v>
      </c>
      <c r="J297" s="92">
        <v>0</v>
      </c>
      <c r="K297" s="90" t="b">
        <v>0</v>
      </c>
      <c r="L297" s="92" t="s">
        <v>1166</v>
      </c>
      <c r="M297" s="278">
        <f>IFERROR(VLOOKUP(C297,'Budget Detail as of 11.30'!B:K,COLUMNS('Budget Detail as of 11.30'!B:K),FALSE),0)</f>
        <v>339180</v>
      </c>
      <c r="N297" s="155">
        <f>SUMIFS('Budget Detail as of 11.30'!L:L,'Budget Detail as of 11.30'!B:B,'Questica Mapping'!C297)</f>
        <v>332530</v>
      </c>
      <c r="O297" s="100">
        <v>4380</v>
      </c>
      <c r="P297" s="101">
        <f t="shared" si="12"/>
        <v>4380</v>
      </c>
    </row>
    <row r="298" spans="1:17" hidden="1" x14ac:dyDescent="0.3">
      <c r="A298" s="90">
        <v>1209958</v>
      </c>
      <c r="B298" s="92" t="s">
        <v>1162</v>
      </c>
      <c r="C298" s="92" t="s">
        <v>1521</v>
      </c>
      <c r="D298" s="92" t="s">
        <v>10</v>
      </c>
      <c r="E298" s="103" t="s">
        <v>194</v>
      </c>
      <c r="F298" s="92" t="s">
        <v>1515</v>
      </c>
      <c r="G298" s="92" t="s">
        <v>1522</v>
      </c>
      <c r="H298" s="92" t="s">
        <v>1516</v>
      </c>
      <c r="I298" s="92" t="s">
        <v>865</v>
      </c>
      <c r="J298" s="92" t="s">
        <v>1523</v>
      </c>
      <c r="K298" s="90" t="b">
        <v>0</v>
      </c>
      <c r="L298" s="92" t="s">
        <v>867</v>
      </c>
      <c r="M298" s="278">
        <f>IFERROR(VLOOKUP(C298,'Budget Detail as of 11.30'!B:K,COLUMNS('Budget Detail as of 11.30'!B:K),FALSE),0)</f>
        <v>3300</v>
      </c>
      <c r="N298" s="155">
        <f>SUMIFS('Budget Detail as of 11.30'!L:L,'Budget Detail as of 11.30'!B:B,'Questica Mapping'!C298)</f>
        <v>3300</v>
      </c>
      <c r="O298" s="100">
        <v>2500</v>
      </c>
      <c r="P298" s="101">
        <f t="shared" si="12"/>
        <v>2500</v>
      </c>
    </row>
    <row r="299" spans="1:17" hidden="1" x14ac:dyDescent="0.3">
      <c r="A299" s="90">
        <v>1209957</v>
      </c>
      <c r="B299" s="92" t="s">
        <v>1162</v>
      </c>
      <c r="C299" s="92" t="s">
        <v>1524</v>
      </c>
      <c r="D299" s="92" t="s">
        <v>10</v>
      </c>
      <c r="E299" s="103" t="s">
        <v>194</v>
      </c>
      <c r="F299" s="92" t="s">
        <v>1515</v>
      </c>
      <c r="G299" s="92" t="s">
        <v>1525</v>
      </c>
      <c r="H299" s="92" t="s">
        <v>1516</v>
      </c>
      <c r="I299" s="92" t="s">
        <v>865</v>
      </c>
      <c r="J299" s="92" t="s">
        <v>1526</v>
      </c>
      <c r="K299" s="90" t="b">
        <v>0</v>
      </c>
      <c r="L299" s="92" t="s">
        <v>867</v>
      </c>
      <c r="M299" s="278">
        <f>IFERROR(VLOOKUP(C299,'Budget Detail as of 11.30'!B:K,COLUMNS('Budget Detail as of 11.30'!B:K),FALSE),0)</f>
        <v>3000</v>
      </c>
      <c r="N299" s="155">
        <f>SUMIFS('Budget Detail as of 11.30'!L:L,'Budget Detail as of 11.30'!B:B,'Questica Mapping'!C299)</f>
        <v>3000</v>
      </c>
      <c r="O299" s="100">
        <v>0</v>
      </c>
      <c r="P299" s="101">
        <f t="shared" si="12"/>
        <v>0</v>
      </c>
    </row>
    <row r="300" spans="1:17" hidden="1" x14ac:dyDescent="0.3">
      <c r="A300" s="90">
        <v>583728</v>
      </c>
      <c r="B300" s="92" t="s">
        <v>1162</v>
      </c>
      <c r="C300" s="92" t="s">
        <v>1527</v>
      </c>
      <c r="D300" s="92" t="s">
        <v>10</v>
      </c>
      <c r="E300" s="103" t="s">
        <v>194</v>
      </c>
      <c r="F300" s="92" t="s">
        <v>1515</v>
      </c>
      <c r="G300" s="92" t="s">
        <v>1182</v>
      </c>
      <c r="H300" s="92" t="s">
        <v>1516</v>
      </c>
      <c r="I300" s="92" t="s">
        <v>865</v>
      </c>
      <c r="J300" s="92" t="s">
        <v>1183</v>
      </c>
      <c r="K300" s="90" t="b">
        <v>0</v>
      </c>
      <c r="L300" s="92" t="s">
        <v>867</v>
      </c>
      <c r="M300" s="278">
        <f>IFERROR(VLOOKUP(C300,'Budget Detail as of 11.30'!B:K,COLUMNS('Budget Detail as of 11.30'!B:K),FALSE),0)</f>
        <v>0</v>
      </c>
      <c r="N300" s="155">
        <f>SUMIFS('Budget Detail as of 11.30'!L:L,'Budget Detail as of 11.30'!B:B,'Questica Mapping'!C300)</f>
        <v>0</v>
      </c>
      <c r="O300" s="100">
        <v>25</v>
      </c>
      <c r="P300" s="101">
        <f t="shared" si="12"/>
        <v>25</v>
      </c>
    </row>
    <row r="301" spans="1:17" hidden="1" x14ac:dyDescent="0.3">
      <c r="A301" s="90">
        <v>583792</v>
      </c>
      <c r="B301" s="92" t="s">
        <v>1162</v>
      </c>
      <c r="C301" s="92" t="s">
        <v>1528</v>
      </c>
      <c r="D301" s="92" t="s">
        <v>10</v>
      </c>
      <c r="E301" s="103" t="s">
        <v>192</v>
      </c>
      <c r="F301" s="92" t="s">
        <v>1515</v>
      </c>
      <c r="G301" s="92" t="s">
        <v>1185</v>
      </c>
      <c r="H301" s="92" t="s">
        <v>1516</v>
      </c>
      <c r="I301" s="92" t="s">
        <v>865</v>
      </c>
      <c r="J301" s="92" t="s">
        <v>1529</v>
      </c>
      <c r="K301" s="90" t="b">
        <v>0</v>
      </c>
      <c r="L301" s="92" t="s">
        <v>867</v>
      </c>
      <c r="M301" s="278">
        <f>IFERROR(VLOOKUP(C301,'Budget Detail as of 11.30'!B:K,COLUMNS('Budget Detail as of 11.30'!B:K),FALSE),0)</f>
        <v>30</v>
      </c>
      <c r="N301" s="155">
        <f>SUMIFS('Budget Detail as of 11.30'!L:L,'Budget Detail as of 11.30'!B:B,'Questica Mapping'!C301)</f>
        <v>30</v>
      </c>
      <c r="O301" s="100">
        <v>275</v>
      </c>
      <c r="P301" s="101">
        <f t="shared" si="12"/>
        <v>275</v>
      </c>
    </row>
    <row r="302" spans="1:17" hidden="1" x14ac:dyDescent="0.3">
      <c r="A302" s="90">
        <v>1191250</v>
      </c>
      <c r="B302" s="92" t="s">
        <v>1162</v>
      </c>
      <c r="C302" s="92" t="s">
        <v>1530</v>
      </c>
      <c r="D302" s="92" t="s">
        <v>10</v>
      </c>
      <c r="E302" s="103" t="s">
        <v>192</v>
      </c>
      <c r="F302" s="92" t="s">
        <v>1515</v>
      </c>
      <c r="G302" s="92" t="s">
        <v>1185</v>
      </c>
      <c r="H302" s="92" t="s">
        <v>1516</v>
      </c>
      <c r="I302" s="92" t="s">
        <v>925</v>
      </c>
      <c r="J302" s="92" t="s">
        <v>1531</v>
      </c>
      <c r="K302" s="90" t="b">
        <v>0</v>
      </c>
      <c r="L302" s="92" t="s">
        <v>867</v>
      </c>
      <c r="M302" s="278">
        <f>IFERROR(VLOOKUP(C302,'Budget Detail as of 11.30'!B:K,COLUMNS('Budget Detail as of 11.30'!B:K),FALSE),0)</f>
        <v>280</v>
      </c>
      <c r="N302" s="155">
        <f>SUMIFS('Budget Detail as of 11.30'!L:L,'Budget Detail as of 11.30'!B:B,'Questica Mapping'!C302)</f>
        <v>280</v>
      </c>
      <c r="O302" s="100">
        <v>150</v>
      </c>
      <c r="P302" s="101">
        <f t="shared" si="12"/>
        <v>150</v>
      </c>
    </row>
    <row r="303" spans="1:17" hidden="1" x14ac:dyDescent="0.3">
      <c r="A303" s="90">
        <v>1191251</v>
      </c>
      <c r="B303" s="92" t="s">
        <v>1162</v>
      </c>
      <c r="C303" s="92" t="s">
        <v>1532</v>
      </c>
      <c r="D303" s="92" t="s">
        <v>10</v>
      </c>
      <c r="E303" s="103" t="s">
        <v>192</v>
      </c>
      <c r="F303" s="92" t="s">
        <v>1515</v>
      </c>
      <c r="G303" s="92" t="s">
        <v>1185</v>
      </c>
      <c r="H303" s="92" t="s">
        <v>1516</v>
      </c>
      <c r="I303" s="92" t="s">
        <v>931</v>
      </c>
      <c r="J303" s="92" t="s">
        <v>1347</v>
      </c>
      <c r="K303" s="90" t="b">
        <v>0</v>
      </c>
      <c r="L303" s="92" t="s">
        <v>867</v>
      </c>
      <c r="M303" s="278">
        <f>IFERROR(VLOOKUP(C303,'Budget Detail as of 11.30'!B:K,COLUMNS('Budget Detail as of 11.30'!B:K),FALSE),0)</f>
        <v>500</v>
      </c>
      <c r="N303" s="155">
        <f>SUMIFS('Budget Detail as of 11.30'!L:L,'Budget Detail as of 11.30'!B:B,'Questica Mapping'!C303)</f>
        <v>500</v>
      </c>
      <c r="O303" s="100">
        <v>0</v>
      </c>
      <c r="P303" s="101">
        <f t="shared" si="12"/>
        <v>0</v>
      </c>
    </row>
    <row r="304" spans="1:17" hidden="1" x14ac:dyDescent="0.3">
      <c r="A304" s="90">
        <v>583794</v>
      </c>
      <c r="B304" s="92" t="s">
        <v>1162</v>
      </c>
      <c r="C304" s="92" t="s">
        <v>1533</v>
      </c>
      <c r="D304" s="92" t="s">
        <v>10</v>
      </c>
      <c r="E304" s="103" t="s">
        <v>192</v>
      </c>
      <c r="F304" s="92" t="s">
        <v>1515</v>
      </c>
      <c r="G304" s="92" t="s">
        <v>1185</v>
      </c>
      <c r="H304" s="92" t="s">
        <v>1516</v>
      </c>
      <c r="I304" s="92" t="s">
        <v>944</v>
      </c>
      <c r="J304" s="92" t="s">
        <v>1534</v>
      </c>
      <c r="K304" s="90" t="b">
        <v>0</v>
      </c>
      <c r="L304" s="92" t="s">
        <v>867</v>
      </c>
      <c r="M304" s="278">
        <f>IFERROR(VLOOKUP(C304,'Budget Detail as of 11.30'!B:K,COLUMNS('Budget Detail as of 11.30'!B:K),FALSE),0)</f>
        <v>5200</v>
      </c>
      <c r="N304" s="155">
        <f>SUMIFS('Budget Detail as of 11.30'!L:L,'Budget Detail as of 11.30'!B:B,'Questica Mapping'!C304)</f>
        <v>5200</v>
      </c>
      <c r="O304" s="100">
        <v>308</v>
      </c>
      <c r="P304" s="101">
        <f t="shared" si="12"/>
        <v>308</v>
      </c>
    </row>
    <row r="305" spans="1:17" hidden="1" x14ac:dyDescent="0.3">
      <c r="A305" s="90">
        <v>583795</v>
      </c>
      <c r="B305" s="92" t="s">
        <v>1162</v>
      </c>
      <c r="C305" s="92" t="s">
        <v>1535</v>
      </c>
      <c r="D305" s="92" t="s">
        <v>10</v>
      </c>
      <c r="E305" s="103" t="s">
        <v>192</v>
      </c>
      <c r="F305" s="92" t="s">
        <v>1515</v>
      </c>
      <c r="G305" s="92" t="s">
        <v>1188</v>
      </c>
      <c r="H305" s="92" t="s">
        <v>1516</v>
      </c>
      <c r="I305" s="92" t="s">
        <v>865</v>
      </c>
      <c r="J305" s="92" t="s">
        <v>1189</v>
      </c>
      <c r="K305" s="90" t="b">
        <v>0</v>
      </c>
      <c r="L305" s="92" t="s">
        <v>867</v>
      </c>
      <c r="M305" s="278">
        <f>IFERROR(VLOOKUP(C305,'Budget Detail as of 11.30'!B:K,COLUMNS('Budget Detail as of 11.30'!B:K),FALSE),0)</f>
        <v>310</v>
      </c>
      <c r="N305" s="155">
        <f>SUMIFS('Budget Detail as of 11.30'!L:L,'Budget Detail as of 11.30'!B:B,'Questica Mapping'!C305)</f>
        <v>310</v>
      </c>
      <c r="O305" s="100">
        <v>900</v>
      </c>
      <c r="P305" s="101">
        <f t="shared" si="12"/>
        <v>900</v>
      </c>
    </row>
    <row r="306" spans="1:17" hidden="1" x14ac:dyDescent="0.3">
      <c r="A306" s="90">
        <v>850237</v>
      </c>
      <c r="B306" s="92" t="s">
        <v>1162</v>
      </c>
      <c r="C306" s="92" t="s">
        <v>1536</v>
      </c>
      <c r="D306" s="92" t="s">
        <v>10</v>
      </c>
      <c r="E306" s="103" t="s">
        <v>192</v>
      </c>
      <c r="F306" s="92" t="s">
        <v>1515</v>
      </c>
      <c r="G306" s="92" t="s">
        <v>1191</v>
      </c>
      <c r="H306" s="92" t="s">
        <v>1516</v>
      </c>
      <c r="I306" s="92" t="s">
        <v>865</v>
      </c>
      <c r="J306" s="92" t="s">
        <v>1192</v>
      </c>
      <c r="K306" s="90" t="b">
        <v>0</v>
      </c>
      <c r="L306" s="92" t="s">
        <v>867</v>
      </c>
      <c r="M306" s="278">
        <f>IFERROR(VLOOKUP(C306,'Budget Detail as of 11.30'!B:K,COLUMNS('Budget Detail as of 11.30'!B:K),FALSE),0)</f>
        <v>900</v>
      </c>
      <c r="N306" s="155">
        <f>SUMIFS('Budget Detail as of 11.30'!L:L,'Budget Detail as of 11.30'!B:B,'Questica Mapping'!C306)</f>
        <v>900</v>
      </c>
      <c r="O306" s="100">
        <v>300</v>
      </c>
      <c r="P306" s="101">
        <f t="shared" si="12"/>
        <v>300</v>
      </c>
    </row>
    <row r="307" spans="1:17" hidden="1" x14ac:dyDescent="0.3">
      <c r="A307" s="90">
        <v>583815</v>
      </c>
      <c r="B307" s="92" t="s">
        <v>1162</v>
      </c>
      <c r="C307" s="92" t="s">
        <v>1537</v>
      </c>
      <c r="D307" s="92" t="s">
        <v>10</v>
      </c>
      <c r="E307" s="103" t="s">
        <v>192</v>
      </c>
      <c r="F307" s="92" t="s">
        <v>1515</v>
      </c>
      <c r="G307" s="92" t="s">
        <v>1194</v>
      </c>
      <c r="H307" s="92" t="s">
        <v>1516</v>
      </c>
      <c r="I307" s="92" t="s">
        <v>865</v>
      </c>
      <c r="J307" s="92" t="s">
        <v>1195</v>
      </c>
      <c r="K307" s="90" t="b">
        <v>0</v>
      </c>
      <c r="L307" s="92" t="s">
        <v>867</v>
      </c>
      <c r="M307" s="278">
        <f>IFERROR(VLOOKUP(C307,'Budget Detail as of 11.30'!B:K,COLUMNS('Budget Detail as of 11.30'!B:K),FALSE),0)</f>
        <v>300</v>
      </c>
      <c r="N307" s="155">
        <f>SUMIFS('Budget Detail as of 11.30'!L:L,'Budget Detail as of 11.30'!B:B,'Questica Mapping'!C307)</f>
        <v>300</v>
      </c>
      <c r="O307" s="100">
        <v>1969</v>
      </c>
      <c r="P307" s="101">
        <f t="shared" si="12"/>
        <v>1969</v>
      </c>
    </row>
    <row r="308" spans="1:17" hidden="1" x14ac:dyDescent="0.3">
      <c r="A308" s="90">
        <v>850236</v>
      </c>
      <c r="B308" s="92" t="s">
        <v>1162</v>
      </c>
      <c r="C308" s="92" t="s">
        <v>1538</v>
      </c>
      <c r="D308" s="92" t="s">
        <v>10</v>
      </c>
      <c r="E308" s="103" t="s">
        <v>192</v>
      </c>
      <c r="F308" s="92" t="s">
        <v>1515</v>
      </c>
      <c r="G308" s="92" t="s">
        <v>1202</v>
      </c>
      <c r="H308" s="92" t="s">
        <v>1516</v>
      </c>
      <c r="I308" s="92" t="s">
        <v>865</v>
      </c>
      <c r="J308" s="92" t="s">
        <v>1203</v>
      </c>
      <c r="K308" s="90" t="b">
        <v>0</v>
      </c>
      <c r="L308" s="92" t="s">
        <v>867</v>
      </c>
      <c r="M308" s="278">
        <f>IFERROR(VLOOKUP(C308,'Budget Detail as of 11.30'!B:K,COLUMNS('Budget Detail as of 11.30'!B:K),FALSE),0)</f>
        <v>430</v>
      </c>
      <c r="N308" s="155">
        <f>SUMIFS('Budget Detail as of 11.30'!L:L,'Budget Detail as of 11.30'!B:B,'Questica Mapping'!C308)</f>
        <v>430</v>
      </c>
      <c r="O308" s="100">
        <v>0</v>
      </c>
      <c r="P308" s="101">
        <f t="shared" si="12"/>
        <v>0</v>
      </c>
    </row>
    <row r="309" spans="1:17" hidden="1" x14ac:dyDescent="0.3">
      <c r="A309" s="90">
        <v>583813</v>
      </c>
      <c r="B309" s="92" t="s">
        <v>1162</v>
      </c>
      <c r="C309" s="92" t="s">
        <v>1539</v>
      </c>
      <c r="D309" s="92" t="s">
        <v>10</v>
      </c>
      <c r="E309" s="103" t="s">
        <v>192</v>
      </c>
      <c r="F309" s="92" t="s">
        <v>1515</v>
      </c>
      <c r="G309" s="92" t="s">
        <v>1202</v>
      </c>
      <c r="H309" s="92" t="s">
        <v>1516</v>
      </c>
      <c r="I309" s="92" t="s">
        <v>925</v>
      </c>
      <c r="J309" s="92" t="s">
        <v>1540</v>
      </c>
      <c r="K309" s="90" t="b">
        <v>0</v>
      </c>
      <c r="L309" s="92" t="s">
        <v>867</v>
      </c>
      <c r="M309" s="278">
        <f>IFERROR(VLOOKUP(C309,'Budget Detail as of 11.30'!B:K,COLUMNS('Budget Detail as of 11.30'!B:K),FALSE),0)</f>
        <v>10000</v>
      </c>
      <c r="N309" s="155">
        <f>SUMIFS('Budget Detail as of 11.30'!L:L,'Budget Detail as of 11.30'!B:B,'Questica Mapping'!C309)</f>
        <v>10000</v>
      </c>
      <c r="O309" s="100"/>
      <c r="P309" s="101"/>
    </row>
    <row r="310" spans="1:17" hidden="1" x14ac:dyDescent="0.3">
      <c r="A310" s="90">
        <v>583796</v>
      </c>
      <c r="B310" s="92" t="s">
        <v>1162</v>
      </c>
      <c r="C310" s="92" t="s">
        <v>1541</v>
      </c>
      <c r="D310" s="279" t="s">
        <v>10</v>
      </c>
      <c r="E310" s="103" t="s">
        <v>192</v>
      </c>
      <c r="F310" s="90" t="s">
        <v>1515</v>
      </c>
      <c r="G310" s="90" t="s">
        <v>1202</v>
      </c>
      <c r="H310" s="90" t="s">
        <v>1516</v>
      </c>
      <c r="I310" s="90" t="s">
        <v>928</v>
      </c>
      <c r="J310" s="90" t="s">
        <v>1542</v>
      </c>
      <c r="K310" s="90" t="b">
        <v>0</v>
      </c>
      <c r="L310" s="90" t="s">
        <v>867</v>
      </c>
      <c r="M310" s="278">
        <f>IFERROR(VLOOKUP(C310,'Budget Detail as of 11.30'!B:K,COLUMNS('Budget Detail as of 11.30'!B:K),FALSE),0)</f>
        <v>10000</v>
      </c>
      <c r="N310" s="155">
        <f>SUMIFS('Budget Detail as of 11.30'!L:L,'Budget Detail as of 11.30'!B:B,'Questica Mapping'!C310)</f>
        <v>10000</v>
      </c>
      <c r="O310" s="100">
        <v>2500</v>
      </c>
      <c r="P310" s="101">
        <f t="shared" ref="P310:P334" si="13">+O310</f>
        <v>2500</v>
      </c>
      <c r="Q310" s="279" t="s">
        <v>1169</v>
      </c>
    </row>
    <row r="311" spans="1:17" hidden="1" x14ac:dyDescent="0.3">
      <c r="A311" s="90">
        <v>583814</v>
      </c>
      <c r="B311" s="92" t="s">
        <v>1162</v>
      </c>
      <c r="C311" s="92" t="s">
        <v>1543</v>
      </c>
      <c r="D311" s="92" t="s">
        <v>10</v>
      </c>
      <c r="E311" s="103" t="s">
        <v>192</v>
      </c>
      <c r="F311" s="92" t="s">
        <v>1515</v>
      </c>
      <c r="G311" s="92" t="s">
        <v>1354</v>
      </c>
      <c r="H311" s="92" t="s">
        <v>1516</v>
      </c>
      <c r="I311" s="92" t="s">
        <v>865</v>
      </c>
      <c r="J311" s="92" t="s">
        <v>1355</v>
      </c>
      <c r="K311" s="90" t="b">
        <v>0</v>
      </c>
      <c r="L311" s="92" t="s">
        <v>867</v>
      </c>
      <c r="M311" s="278">
        <f>IFERROR(VLOOKUP(C311,'Budget Detail as of 11.30'!B:K,COLUMNS('Budget Detail as of 11.30'!B:K),FALSE),0)</f>
        <v>2800</v>
      </c>
      <c r="N311" s="155">
        <f>SUMIFS('Budget Detail as of 11.30'!L:L,'Budget Detail as of 11.30'!B:B,'Questica Mapping'!C311)</f>
        <v>2800</v>
      </c>
      <c r="O311" s="100">
        <v>1107</v>
      </c>
      <c r="P311" s="101">
        <f t="shared" si="13"/>
        <v>1107</v>
      </c>
    </row>
    <row r="312" spans="1:17" hidden="1" x14ac:dyDescent="0.3">
      <c r="A312" s="90">
        <v>1191776</v>
      </c>
      <c r="B312" s="92" t="s">
        <v>1162</v>
      </c>
      <c r="C312" s="92" t="s">
        <v>1544</v>
      </c>
      <c r="D312" s="92" t="s">
        <v>10</v>
      </c>
      <c r="E312" s="103" t="s">
        <v>192</v>
      </c>
      <c r="F312" s="92" t="s">
        <v>1515</v>
      </c>
      <c r="G312" s="92" t="s">
        <v>1207</v>
      </c>
      <c r="H312" s="92" t="s">
        <v>1516</v>
      </c>
      <c r="I312" s="92" t="s">
        <v>865</v>
      </c>
      <c r="J312" s="92" t="s">
        <v>1545</v>
      </c>
      <c r="K312" s="90" t="b">
        <v>0</v>
      </c>
      <c r="L312" s="92" t="s">
        <v>867</v>
      </c>
      <c r="M312" s="278">
        <f>IFERROR(VLOOKUP(C312,'Budget Detail as of 11.30'!B:K,COLUMNS('Budget Detail as of 11.30'!B:K),FALSE),0)</f>
        <v>1110</v>
      </c>
      <c r="N312" s="155">
        <f>SUMIFS('Budget Detail as of 11.30'!L:L,'Budget Detail as of 11.30'!B:B,'Questica Mapping'!C312)</f>
        <v>1110</v>
      </c>
      <c r="O312" s="100">
        <v>500</v>
      </c>
      <c r="P312" s="101">
        <f t="shared" si="13"/>
        <v>500</v>
      </c>
    </row>
    <row r="313" spans="1:17" hidden="1" x14ac:dyDescent="0.3">
      <c r="A313" s="90">
        <v>1191777</v>
      </c>
      <c r="B313" s="92" t="s">
        <v>1162</v>
      </c>
      <c r="C313" s="92" t="s">
        <v>1546</v>
      </c>
      <c r="D313" s="92" t="s">
        <v>10</v>
      </c>
      <c r="E313" s="103" t="s">
        <v>192</v>
      </c>
      <c r="F313" s="92" t="s">
        <v>1515</v>
      </c>
      <c r="G313" s="92" t="s">
        <v>1215</v>
      </c>
      <c r="H313" s="92" t="s">
        <v>1516</v>
      </c>
      <c r="I313" s="92" t="s">
        <v>865</v>
      </c>
      <c r="J313" s="92" t="s">
        <v>1547</v>
      </c>
      <c r="K313" s="90" t="b">
        <v>0</v>
      </c>
      <c r="L313" s="92" t="s">
        <v>867</v>
      </c>
      <c r="M313" s="278">
        <f>IFERROR(VLOOKUP(C313,'Budget Detail as of 11.30'!B:K,COLUMNS('Budget Detail as of 11.30'!B:K),FALSE),0)</f>
        <v>600</v>
      </c>
      <c r="N313" s="155">
        <f>SUMIFS('Budget Detail as of 11.30'!L:L,'Budget Detail as of 11.30'!B:B,'Questica Mapping'!C313)</f>
        <v>600</v>
      </c>
      <c r="O313" s="100">
        <v>500</v>
      </c>
      <c r="P313" s="101">
        <f t="shared" si="13"/>
        <v>500</v>
      </c>
    </row>
    <row r="314" spans="1:17" hidden="1" x14ac:dyDescent="0.3">
      <c r="A314" s="90">
        <v>1210150</v>
      </c>
      <c r="B314" s="92" t="s">
        <v>1162</v>
      </c>
      <c r="C314" s="92" t="s">
        <v>1548</v>
      </c>
      <c r="D314" s="92" t="s">
        <v>10</v>
      </c>
      <c r="E314" s="103" t="s">
        <v>192</v>
      </c>
      <c r="F314" s="92" t="s">
        <v>1515</v>
      </c>
      <c r="G314" s="92" t="s">
        <v>1215</v>
      </c>
      <c r="H314" s="92" t="s">
        <v>1516</v>
      </c>
      <c r="I314" s="92" t="s">
        <v>925</v>
      </c>
      <c r="J314" s="92" t="s">
        <v>1549</v>
      </c>
      <c r="K314" s="90" t="b">
        <v>0</v>
      </c>
      <c r="L314" s="92" t="s">
        <v>867</v>
      </c>
      <c r="M314" s="278">
        <f>IFERROR(VLOOKUP(C314,'Budget Detail as of 11.30'!B:K,COLUMNS('Budget Detail as of 11.30'!B:K),FALSE),0)</f>
        <v>500</v>
      </c>
      <c r="N314" s="155">
        <f>SUMIFS('Budget Detail as of 11.30'!L:L,'Budget Detail as of 11.30'!B:B,'Questica Mapping'!C314)</f>
        <v>500</v>
      </c>
      <c r="O314" s="100">
        <v>500</v>
      </c>
      <c r="P314" s="101">
        <f t="shared" si="13"/>
        <v>500</v>
      </c>
    </row>
    <row r="315" spans="1:17" hidden="1" x14ac:dyDescent="0.3">
      <c r="A315" s="90">
        <v>2033712</v>
      </c>
      <c r="B315" s="92" t="s">
        <v>1162</v>
      </c>
      <c r="C315" s="92" t="s">
        <v>1550</v>
      </c>
      <c r="D315" s="92" t="s">
        <v>10</v>
      </c>
      <c r="E315" s="103" t="s">
        <v>192</v>
      </c>
      <c r="F315" s="92" t="s">
        <v>1515</v>
      </c>
      <c r="G315" s="92" t="s">
        <v>1215</v>
      </c>
      <c r="H315" s="92" t="s">
        <v>1516</v>
      </c>
      <c r="I315" s="92" t="s">
        <v>928</v>
      </c>
      <c r="J315" s="92" t="s">
        <v>1551</v>
      </c>
      <c r="K315" s="90" t="b">
        <v>0</v>
      </c>
      <c r="L315" s="92" t="s">
        <v>867</v>
      </c>
      <c r="M315" s="278">
        <f>IFERROR(VLOOKUP(C315,'Budget Detail as of 11.30'!B:K,COLUMNS('Budget Detail as of 11.30'!B:K),FALSE),0)</f>
        <v>500</v>
      </c>
      <c r="N315" s="155">
        <f>SUMIFS('Budget Detail as of 11.30'!L:L,'Budget Detail as of 11.30'!B:B,'Questica Mapping'!C315)</f>
        <v>500</v>
      </c>
      <c r="O315" s="100">
        <v>8500</v>
      </c>
      <c r="P315" s="101">
        <f t="shared" si="13"/>
        <v>8500</v>
      </c>
    </row>
    <row r="316" spans="1:17" hidden="1" x14ac:dyDescent="0.3">
      <c r="A316" s="90">
        <v>2033706</v>
      </c>
      <c r="B316" s="92" t="s">
        <v>1162</v>
      </c>
      <c r="C316" s="92" t="s">
        <v>1552</v>
      </c>
      <c r="D316" s="92" t="s">
        <v>10</v>
      </c>
      <c r="E316" s="103" t="s">
        <v>192</v>
      </c>
      <c r="F316" s="92" t="s">
        <v>1515</v>
      </c>
      <c r="G316" s="92" t="s">
        <v>1220</v>
      </c>
      <c r="H316" s="92" t="s">
        <v>1516</v>
      </c>
      <c r="I316" s="92" t="s">
        <v>865</v>
      </c>
      <c r="J316" s="92" t="s">
        <v>1553</v>
      </c>
      <c r="K316" s="90" t="b">
        <v>0</v>
      </c>
      <c r="L316" s="92" t="s">
        <v>867</v>
      </c>
      <c r="M316" s="278">
        <f>IFERROR(VLOOKUP(C316,'Budget Detail as of 11.30'!B:K,COLUMNS('Budget Detail as of 11.30'!B:K),FALSE),0)</f>
        <v>8500</v>
      </c>
      <c r="N316" s="155">
        <f>SUMIFS('Budget Detail as of 11.30'!L:L,'Budget Detail as of 11.30'!B:B,'Questica Mapping'!C316)</f>
        <v>8500</v>
      </c>
      <c r="O316" s="100">
        <v>2000</v>
      </c>
      <c r="P316" s="101">
        <f t="shared" si="13"/>
        <v>2000</v>
      </c>
    </row>
    <row r="317" spans="1:17" hidden="1" x14ac:dyDescent="0.3">
      <c r="A317" s="90">
        <v>2033704</v>
      </c>
      <c r="B317" s="92" t="s">
        <v>1162</v>
      </c>
      <c r="C317" s="92" t="s">
        <v>1554</v>
      </c>
      <c r="D317" s="92" t="s">
        <v>10</v>
      </c>
      <c r="E317" s="103" t="s">
        <v>192</v>
      </c>
      <c r="F317" s="92" t="s">
        <v>1515</v>
      </c>
      <c r="G317" s="92" t="s">
        <v>1220</v>
      </c>
      <c r="H317" s="92" t="s">
        <v>1516</v>
      </c>
      <c r="I317" s="92" t="s">
        <v>925</v>
      </c>
      <c r="J317" s="92" t="s">
        <v>1555</v>
      </c>
      <c r="K317" s="90" t="b">
        <v>0</v>
      </c>
      <c r="L317" s="92" t="s">
        <v>867</v>
      </c>
      <c r="M317" s="278">
        <f>IFERROR(VLOOKUP(C317,'Budget Detail as of 11.30'!B:K,COLUMNS('Budget Detail as of 11.30'!B:K),FALSE),0)</f>
        <v>2000</v>
      </c>
      <c r="N317" s="155">
        <f>SUMIFS('Budget Detail as of 11.30'!L:L,'Budget Detail as of 11.30'!B:B,'Questica Mapping'!C317)</f>
        <v>2000</v>
      </c>
      <c r="O317" s="100">
        <v>50000</v>
      </c>
      <c r="P317" s="101">
        <f t="shared" si="13"/>
        <v>50000</v>
      </c>
    </row>
    <row r="318" spans="1:17" hidden="1" x14ac:dyDescent="0.3">
      <c r="A318" s="90">
        <v>1191811</v>
      </c>
      <c r="B318" s="92" t="s">
        <v>1162</v>
      </c>
      <c r="C318" s="92" t="s">
        <v>1556</v>
      </c>
      <c r="D318" s="92" t="s">
        <v>10</v>
      </c>
      <c r="E318" s="103" t="s">
        <v>192</v>
      </c>
      <c r="F318" s="92" t="s">
        <v>1515</v>
      </c>
      <c r="G318" s="92" t="s">
        <v>1557</v>
      </c>
      <c r="H318" s="92" t="s">
        <v>1516</v>
      </c>
      <c r="I318" s="92" t="s">
        <v>865</v>
      </c>
      <c r="J318" s="92" t="s">
        <v>1558</v>
      </c>
      <c r="K318" s="90" t="b">
        <v>0</v>
      </c>
      <c r="L318" s="92" t="s">
        <v>867</v>
      </c>
      <c r="M318" s="278">
        <f>IFERROR(VLOOKUP(C318,'Budget Detail as of 11.30'!B:K,COLUMNS('Budget Detail as of 11.30'!B:K),FALSE),0)</f>
        <v>50000</v>
      </c>
      <c r="N318" s="155">
        <f>SUMIFS('Budget Detail as of 11.30'!L:L,'Budget Detail as of 11.30'!B:B,'Questica Mapping'!C318)</f>
        <v>50000</v>
      </c>
      <c r="O318" s="100">
        <v>2500</v>
      </c>
      <c r="P318" s="101">
        <f t="shared" si="13"/>
        <v>2500</v>
      </c>
    </row>
    <row r="319" spans="1:17" hidden="1" x14ac:dyDescent="0.3">
      <c r="A319" s="90">
        <v>1191201</v>
      </c>
      <c r="B319" s="92" t="s">
        <v>1162</v>
      </c>
      <c r="C319" s="92" t="s">
        <v>1559</v>
      </c>
      <c r="D319" s="92" t="s">
        <v>10</v>
      </c>
      <c r="E319" s="103" t="s">
        <v>192</v>
      </c>
      <c r="F319" s="92" t="s">
        <v>1515</v>
      </c>
      <c r="G319" s="92" t="s">
        <v>1229</v>
      </c>
      <c r="H319" s="92" t="s">
        <v>1516</v>
      </c>
      <c r="I319" s="92" t="s">
        <v>865</v>
      </c>
      <c r="J319" s="92" t="s">
        <v>1457</v>
      </c>
      <c r="K319" s="90" t="b">
        <v>0</v>
      </c>
      <c r="L319" s="92" t="s">
        <v>867</v>
      </c>
      <c r="M319" s="278">
        <f>IFERROR(VLOOKUP(C319,'Budget Detail as of 11.30'!B:K,COLUMNS('Budget Detail as of 11.30'!B:K),FALSE),0)</f>
        <v>2560</v>
      </c>
      <c r="N319" s="155">
        <f>SUMIFS('Budget Detail as of 11.30'!L:L,'Budget Detail as of 11.30'!B:B,'Questica Mapping'!C319)</f>
        <v>2560</v>
      </c>
      <c r="O319" s="100">
        <v>500</v>
      </c>
      <c r="P319" s="101">
        <f t="shared" si="13"/>
        <v>500</v>
      </c>
    </row>
    <row r="320" spans="1:17" hidden="1" x14ac:dyDescent="0.3">
      <c r="A320" s="90">
        <v>2282564</v>
      </c>
      <c r="B320" s="92" t="s">
        <v>1162</v>
      </c>
      <c r="C320" s="92" t="s">
        <v>1560</v>
      </c>
      <c r="D320" s="92" t="s">
        <v>10</v>
      </c>
      <c r="E320" s="103" t="s">
        <v>192</v>
      </c>
      <c r="F320" s="92" t="s">
        <v>1515</v>
      </c>
      <c r="G320" s="92" t="s">
        <v>1229</v>
      </c>
      <c r="H320" s="92" t="s">
        <v>1516</v>
      </c>
      <c r="I320" s="92" t="s">
        <v>925</v>
      </c>
      <c r="J320" s="92" t="s">
        <v>1561</v>
      </c>
      <c r="K320" s="90" t="b">
        <v>0</v>
      </c>
      <c r="L320" s="92" t="s">
        <v>867</v>
      </c>
      <c r="M320" s="278">
        <f>IFERROR(VLOOKUP(C320,'Budget Detail as of 11.30'!B:K,COLUMNS('Budget Detail as of 11.30'!B:K),FALSE),0)</f>
        <v>500</v>
      </c>
      <c r="N320" s="155">
        <f>SUMIFS('Budget Detail as of 11.30'!L:L,'Budget Detail as of 11.30'!B:B,'Questica Mapping'!C320)</f>
        <v>500</v>
      </c>
      <c r="O320" s="100">
        <v>105</v>
      </c>
      <c r="P320" s="101">
        <f t="shared" si="13"/>
        <v>105</v>
      </c>
    </row>
    <row r="321" spans="1:17" hidden="1" x14ac:dyDescent="0.3">
      <c r="A321" s="90">
        <v>1210149</v>
      </c>
      <c r="B321" s="92" t="s">
        <v>1162</v>
      </c>
      <c r="C321" s="92" t="s">
        <v>1562</v>
      </c>
      <c r="D321" s="92" t="s">
        <v>10</v>
      </c>
      <c r="E321" s="103" t="s">
        <v>192</v>
      </c>
      <c r="F321" s="92" t="s">
        <v>1515</v>
      </c>
      <c r="G321" s="92" t="s">
        <v>1229</v>
      </c>
      <c r="H321" s="92" t="s">
        <v>1516</v>
      </c>
      <c r="I321" s="92" t="s">
        <v>928</v>
      </c>
      <c r="J321" s="92" t="s">
        <v>1563</v>
      </c>
      <c r="K321" s="90" t="b">
        <v>0</v>
      </c>
      <c r="L321" s="92" t="s">
        <v>867</v>
      </c>
      <c r="M321" s="278">
        <f>IFERROR(VLOOKUP(C321,'Budget Detail as of 11.30'!B:K,COLUMNS('Budget Detail as of 11.30'!B:K),FALSE),0)</f>
        <v>110</v>
      </c>
      <c r="N321" s="155">
        <f>SUMIFS('Budget Detail as of 11.30'!L:L,'Budget Detail as of 11.30'!B:B,'Questica Mapping'!C321)</f>
        <v>110</v>
      </c>
      <c r="O321" s="100">
        <v>500</v>
      </c>
      <c r="P321" s="101">
        <f t="shared" si="13"/>
        <v>500</v>
      </c>
    </row>
    <row r="322" spans="1:17" hidden="1" x14ac:dyDescent="0.3">
      <c r="A322" s="90">
        <v>2033711</v>
      </c>
      <c r="B322" s="92" t="s">
        <v>1162</v>
      </c>
      <c r="C322" s="92" t="s">
        <v>1564</v>
      </c>
      <c r="D322" s="92" t="s">
        <v>10</v>
      </c>
      <c r="E322" s="103" t="s">
        <v>192</v>
      </c>
      <c r="F322" s="90" t="s">
        <v>1515</v>
      </c>
      <c r="G322" s="90" t="s">
        <v>1229</v>
      </c>
      <c r="H322" s="90" t="s">
        <v>1565</v>
      </c>
      <c r="I322" s="178">
        <v>4</v>
      </c>
      <c r="J322" s="269" t="s">
        <v>1251</v>
      </c>
      <c r="L322" s="92"/>
      <c r="M322" s="278">
        <f>IFERROR(VLOOKUP(C322,'Budget Detail as of 11.30'!B:K,COLUMNS('Budget Detail as of 11.30'!B:K),FALSE),0)</f>
        <v>0</v>
      </c>
      <c r="N322" s="155">
        <f>SUMIFS('Budget Detail as of 11.30'!L:L,'Budget Detail as of 11.30'!B:B,'Questica Mapping'!C322)</f>
        <v>0</v>
      </c>
      <c r="O322" s="100">
        <v>500</v>
      </c>
      <c r="P322" s="101">
        <f t="shared" si="13"/>
        <v>500</v>
      </c>
    </row>
    <row r="323" spans="1:17" hidden="1" x14ac:dyDescent="0.3">
      <c r="A323" s="90">
        <v>2033705</v>
      </c>
      <c r="B323" s="92" t="s">
        <v>1162</v>
      </c>
      <c r="C323" s="92" t="s">
        <v>1566</v>
      </c>
      <c r="D323" s="92" t="s">
        <v>10</v>
      </c>
      <c r="E323" s="103" t="s">
        <v>192</v>
      </c>
      <c r="F323" s="92" t="s">
        <v>1515</v>
      </c>
      <c r="G323" s="92" t="s">
        <v>1240</v>
      </c>
      <c r="H323" s="92" t="s">
        <v>1516</v>
      </c>
      <c r="I323" s="92" t="s">
        <v>865</v>
      </c>
      <c r="J323" s="92" t="s">
        <v>1567</v>
      </c>
      <c r="K323" s="90" t="b">
        <v>0</v>
      </c>
      <c r="L323" s="92" t="s">
        <v>867</v>
      </c>
      <c r="M323" s="278">
        <f>IFERROR(VLOOKUP(C323,'Budget Detail as of 11.30'!B:K,COLUMNS('Budget Detail as of 11.30'!B:K),FALSE),0)</f>
        <v>500</v>
      </c>
      <c r="N323" s="155">
        <f>SUMIFS('Budget Detail as of 11.30'!L:L,'Budget Detail as of 11.30'!B:B,'Questica Mapping'!C323)</f>
        <v>500</v>
      </c>
      <c r="O323" s="100">
        <v>500</v>
      </c>
      <c r="P323" s="101">
        <f t="shared" si="13"/>
        <v>500</v>
      </c>
    </row>
    <row r="324" spans="1:17" hidden="1" x14ac:dyDescent="0.3">
      <c r="A324" s="90">
        <v>2033703</v>
      </c>
      <c r="B324" s="92" t="s">
        <v>1162</v>
      </c>
      <c r="C324" s="92" t="s">
        <v>1568</v>
      </c>
      <c r="D324" s="92" t="s">
        <v>10</v>
      </c>
      <c r="E324" s="103" t="s">
        <v>192</v>
      </c>
      <c r="F324" s="92" t="s">
        <v>1515</v>
      </c>
      <c r="G324" s="92" t="s">
        <v>1240</v>
      </c>
      <c r="H324" s="92" t="s">
        <v>1516</v>
      </c>
      <c r="I324" s="92" t="s">
        <v>925</v>
      </c>
      <c r="J324" s="92" t="s">
        <v>1475</v>
      </c>
      <c r="K324" s="90" t="b">
        <v>0</v>
      </c>
      <c r="L324" s="92" t="s">
        <v>867</v>
      </c>
      <c r="M324" s="278">
        <f>IFERROR(VLOOKUP(C324,'Budget Detail as of 11.30'!B:K,COLUMNS('Budget Detail as of 11.30'!B:K),FALSE),0)</f>
        <v>500</v>
      </c>
      <c r="N324" s="155">
        <f>SUMIFS('Budget Detail as of 11.30'!L:L,'Budget Detail as of 11.30'!B:B,'Questica Mapping'!C324)</f>
        <v>500</v>
      </c>
      <c r="O324" s="100">
        <v>21500</v>
      </c>
      <c r="P324" s="101">
        <f t="shared" si="13"/>
        <v>21500</v>
      </c>
    </row>
    <row r="325" spans="1:17" hidden="1" x14ac:dyDescent="0.3">
      <c r="A325" s="90">
        <v>602373</v>
      </c>
      <c r="B325" s="92" t="s">
        <v>1162</v>
      </c>
      <c r="C325" s="92" t="s">
        <v>1569</v>
      </c>
      <c r="D325" s="92" t="s">
        <v>10</v>
      </c>
      <c r="E325" s="103" t="s">
        <v>192</v>
      </c>
      <c r="F325" s="92" t="s">
        <v>1515</v>
      </c>
      <c r="G325" s="92" t="s">
        <v>1240</v>
      </c>
      <c r="H325" s="92" t="s">
        <v>1516</v>
      </c>
      <c r="I325" s="92" t="s">
        <v>928</v>
      </c>
      <c r="J325" s="92" t="s">
        <v>1570</v>
      </c>
      <c r="K325" s="90" t="b">
        <v>0</v>
      </c>
      <c r="L325" s="92" t="s">
        <v>867</v>
      </c>
      <c r="M325" s="278">
        <f>IFERROR(VLOOKUP(C325,'Budget Detail as of 11.30'!B:K,COLUMNS('Budget Detail as of 11.30'!B:K),FALSE),0)</f>
        <v>21500</v>
      </c>
      <c r="N325" s="155">
        <f>SUMIFS('Budget Detail as of 11.30'!L:L,'Budget Detail as of 11.30'!B:B,'Questica Mapping'!C325)</f>
        <v>21500</v>
      </c>
      <c r="O325" s="100">
        <v>250</v>
      </c>
      <c r="P325" s="101">
        <f t="shared" si="13"/>
        <v>250</v>
      </c>
    </row>
    <row r="326" spans="1:17" hidden="1" x14ac:dyDescent="0.3">
      <c r="A326" s="90">
        <v>602207</v>
      </c>
      <c r="B326" s="92" t="s">
        <v>1162</v>
      </c>
      <c r="C326" s="92" t="s">
        <v>1571</v>
      </c>
      <c r="D326" s="92" t="s">
        <v>10</v>
      </c>
      <c r="E326" s="103" t="s">
        <v>192</v>
      </c>
      <c r="F326" s="92" t="s">
        <v>1515</v>
      </c>
      <c r="G326" s="92" t="s">
        <v>1240</v>
      </c>
      <c r="H326" s="92" t="s">
        <v>1516</v>
      </c>
      <c r="I326" s="92" t="s">
        <v>931</v>
      </c>
      <c r="J326" s="92" t="s">
        <v>1572</v>
      </c>
      <c r="K326" s="90" t="b">
        <v>0</v>
      </c>
      <c r="L326" s="92" t="s">
        <v>867</v>
      </c>
      <c r="M326" s="278">
        <f>IFERROR(VLOOKUP(C326,'Budget Detail as of 11.30'!B:K,COLUMNS('Budget Detail as of 11.30'!B:K),FALSE),0)</f>
        <v>250</v>
      </c>
      <c r="N326" s="155">
        <f>SUMIFS('Budget Detail as of 11.30'!L:L,'Budget Detail as of 11.30'!B:B,'Questica Mapping'!C326)</f>
        <v>250</v>
      </c>
      <c r="O326" s="100">
        <v>18000</v>
      </c>
      <c r="P326" s="101">
        <f t="shared" si="13"/>
        <v>18000</v>
      </c>
    </row>
    <row r="327" spans="1:17" hidden="1" x14ac:dyDescent="0.3">
      <c r="A327" s="90">
        <v>602208</v>
      </c>
      <c r="B327" s="92" t="s">
        <v>1162</v>
      </c>
      <c r="C327" s="92" t="s">
        <v>1573</v>
      </c>
      <c r="D327" s="92" t="s">
        <v>10</v>
      </c>
      <c r="E327" s="103" t="s">
        <v>192</v>
      </c>
      <c r="F327" s="92" t="s">
        <v>1515</v>
      </c>
      <c r="G327" s="92" t="s">
        <v>1240</v>
      </c>
      <c r="H327" s="92" t="s">
        <v>1516</v>
      </c>
      <c r="I327" s="92" t="s">
        <v>944</v>
      </c>
      <c r="J327" s="92" t="s">
        <v>1574</v>
      </c>
      <c r="K327" s="90" t="b">
        <v>0</v>
      </c>
      <c r="L327" s="92" t="s">
        <v>867</v>
      </c>
      <c r="M327" s="278">
        <f>IFERROR(VLOOKUP(C327,'Budget Detail as of 11.30'!B:K,COLUMNS('Budget Detail as of 11.30'!B:K),FALSE),0)</f>
        <v>18000</v>
      </c>
      <c r="N327" s="155">
        <f>SUMIFS('Budget Detail as of 11.30'!L:L,'Budget Detail as of 11.30'!B:B,'Questica Mapping'!C327)</f>
        <v>18000</v>
      </c>
      <c r="O327" s="100">
        <v>29992</v>
      </c>
      <c r="P327" s="101">
        <f t="shared" si="13"/>
        <v>29992</v>
      </c>
    </row>
    <row r="328" spans="1:17" hidden="1" x14ac:dyDescent="0.3">
      <c r="A328" s="90">
        <v>602209</v>
      </c>
      <c r="B328" s="92" t="s">
        <v>1162</v>
      </c>
      <c r="C328" s="92" t="s">
        <v>1575</v>
      </c>
      <c r="D328" s="92" t="s">
        <v>10</v>
      </c>
      <c r="E328" s="103" t="s">
        <v>195</v>
      </c>
      <c r="F328" s="92" t="s">
        <v>1515</v>
      </c>
      <c r="G328" s="92" t="s">
        <v>1576</v>
      </c>
      <c r="H328" s="92" t="s">
        <v>1516</v>
      </c>
      <c r="I328" s="92" t="s">
        <v>865</v>
      </c>
      <c r="J328" s="92" t="s">
        <v>1577</v>
      </c>
      <c r="K328" s="90" t="b">
        <v>0</v>
      </c>
      <c r="L328" s="92" t="s">
        <v>867</v>
      </c>
      <c r="M328" s="278">
        <f>IFERROR(VLOOKUP(C328,'Budget Detail as of 11.30'!B:K,COLUMNS('Budget Detail as of 11.30'!B:K),FALSE),0)</f>
        <v>47670</v>
      </c>
      <c r="N328" s="155">
        <f>SUMIFS('Budget Detail as of 11.30'!L:L,'Budget Detail as of 11.30'!B:B,'Questica Mapping'!C328)</f>
        <v>47670</v>
      </c>
      <c r="O328" s="100">
        <v>0</v>
      </c>
      <c r="P328" s="101">
        <f t="shared" si="13"/>
        <v>0</v>
      </c>
    </row>
    <row r="329" spans="1:17" hidden="1" x14ac:dyDescent="0.3">
      <c r="A329" s="90">
        <v>583910</v>
      </c>
      <c r="B329" s="92" t="s">
        <v>1162</v>
      </c>
      <c r="C329" s="92" t="s">
        <v>1578</v>
      </c>
      <c r="D329" s="92" t="s">
        <v>10</v>
      </c>
      <c r="E329" s="103" t="s">
        <v>195</v>
      </c>
      <c r="F329" s="92" t="s">
        <v>1515</v>
      </c>
      <c r="G329" s="92" t="s">
        <v>1576</v>
      </c>
      <c r="H329" s="92" t="s">
        <v>1516</v>
      </c>
      <c r="I329" s="92" t="s">
        <v>925</v>
      </c>
      <c r="J329" s="92" t="s">
        <v>1579</v>
      </c>
      <c r="K329" s="90" t="b">
        <v>0</v>
      </c>
      <c r="L329" s="92" t="s">
        <v>867</v>
      </c>
      <c r="M329" s="278">
        <f>IFERROR(VLOOKUP(C329,'Budget Detail as of 11.30'!B:K,COLUMNS('Budget Detail as of 11.30'!B:K),FALSE),0)</f>
        <v>0</v>
      </c>
      <c r="N329" s="155">
        <f>SUMIFS('Budget Detail as of 11.30'!L:L,'Budget Detail as of 11.30'!B:B,'Questica Mapping'!C329)</f>
        <v>0</v>
      </c>
      <c r="O329" s="100">
        <v>39668</v>
      </c>
      <c r="P329" s="101">
        <f t="shared" si="13"/>
        <v>39668</v>
      </c>
    </row>
    <row r="330" spans="1:17" hidden="1" x14ac:dyDescent="0.3">
      <c r="A330" s="90">
        <v>583933</v>
      </c>
      <c r="B330" s="92" t="s">
        <v>1162</v>
      </c>
      <c r="C330" s="92" t="s">
        <v>1580</v>
      </c>
      <c r="D330" s="92" t="s">
        <v>10</v>
      </c>
      <c r="E330" s="103" t="s">
        <v>195</v>
      </c>
      <c r="F330" s="92" t="s">
        <v>1515</v>
      </c>
      <c r="G330" s="92" t="s">
        <v>1243</v>
      </c>
      <c r="H330" s="92" t="s">
        <v>1516</v>
      </c>
      <c r="I330" s="92" t="s">
        <v>865</v>
      </c>
      <c r="J330" s="92" t="s">
        <v>1244</v>
      </c>
      <c r="K330" s="90" t="b">
        <v>0</v>
      </c>
      <c r="L330" s="92" t="s">
        <v>867</v>
      </c>
      <c r="M330" s="278">
        <f>IFERROR(VLOOKUP(C330,'Budget Detail as of 11.30'!B:K,COLUMNS('Budget Detail as of 11.30'!B:K),FALSE),0)</f>
        <v>65000</v>
      </c>
      <c r="N330" s="155">
        <f>SUMIFS('Budget Detail as of 11.30'!L:L,'Budget Detail as of 11.30'!B:B,'Questica Mapping'!C330)</f>
        <v>65000</v>
      </c>
      <c r="O330" s="100">
        <v>0</v>
      </c>
      <c r="P330" s="101">
        <f t="shared" si="13"/>
        <v>0</v>
      </c>
    </row>
    <row r="331" spans="1:17" hidden="1" x14ac:dyDescent="0.3">
      <c r="A331" s="90">
        <v>602210</v>
      </c>
      <c r="B331" s="92" t="s">
        <v>1162</v>
      </c>
      <c r="C331" s="92" t="s">
        <v>1581</v>
      </c>
      <c r="D331" s="92" t="s">
        <v>10</v>
      </c>
      <c r="E331" s="103" t="s">
        <v>195</v>
      </c>
      <c r="F331" s="92" t="s">
        <v>1515</v>
      </c>
      <c r="G331" s="92" t="s">
        <v>1243</v>
      </c>
      <c r="H331" s="92" t="s">
        <v>1516</v>
      </c>
      <c r="I331" s="92" t="s">
        <v>925</v>
      </c>
      <c r="J331" s="92" t="s">
        <v>1582</v>
      </c>
      <c r="K331" s="90" t="b">
        <v>0</v>
      </c>
      <c r="L331" s="92" t="s">
        <v>867</v>
      </c>
      <c r="M331" s="278">
        <f>IFERROR(VLOOKUP(C331,'Budget Detail as of 11.30'!B:K,COLUMNS('Budget Detail as of 11.30'!B:K),FALSE),0)</f>
        <v>0</v>
      </c>
      <c r="N331" s="155">
        <f>SUMIFS('Budget Detail as of 11.30'!L:L,'Budget Detail as of 11.30'!B:B,'Questica Mapping'!C331)</f>
        <v>0</v>
      </c>
      <c r="O331" s="100">
        <v>2640</v>
      </c>
      <c r="P331" s="101">
        <f t="shared" si="13"/>
        <v>2640</v>
      </c>
    </row>
    <row r="332" spans="1:17" hidden="1" x14ac:dyDescent="0.3">
      <c r="A332" s="90">
        <v>602211</v>
      </c>
      <c r="B332" s="92" t="s">
        <v>1162</v>
      </c>
      <c r="C332" s="92" t="s">
        <v>1583</v>
      </c>
      <c r="D332" s="92" t="s">
        <v>10</v>
      </c>
      <c r="E332" s="103" t="s">
        <v>195</v>
      </c>
      <c r="F332" s="92" t="s">
        <v>1515</v>
      </c>
      <c r="G332" s="92" t="s">
        <v>1246</v>
      </c>
      <c r="H332" s="92" t="s">
        <v>1516</v>
      </c>
      <c r="I332" s="92" t="s">
        <v>865</v>
      </c>
      <c r="J332" s="92" t="s">
        <v>1326</v>
      </c>
      <c r="K332" s="90" t="b">
        <v>0</v>
      </c>
      <c r="L332" s="92" t="s">
        <v>867</v>
      </c>
      <c r="M332" s="278">
        <f>IFERROR(VLOOKUP(C332,'Budget Detail as of 11.30'!B:K,COLUMNS('Budget Detail as of 11.30'!B:K),FALSE),0)</f>
        <v>2640</v>
      </c>
      <c r="N332" s="155">
        <f>SUMIFS('Budget Detail as of 11.30'!L:L,'Budget Detail as of 11.30'!B:B,'Questica Mapping'!C332)</f>
        <v>3240</v>
      </c>
      <c r="O332" s="100">
        <v>0</v>
      </c>
      <c r="P332" s="101">
        <f t="shared" si="13"/>
        <v>0</v>
      </c>
    </row>
    <row r="333" spans="1:17" hidden="1" x14ac:dyDescent="0.3">
      <c r="A333" s="90">
        <v>602246</v>
      </c>
      <c r="B333" s="92" t="s">
        <v>1162</v>
      </c>
      <c r="C333" s="92" t="s">
        <v>1584</v>
      </c>
      <c r="D333" s="92" t="s">
        <v>10</v>
      </c>
      <c r="E333" s="103" t="s">
        <v>195</v>
      </c>
      <c r="F333" s="92" t="s">
        <v>1515</v>
      </c>
      <c r="G333" s="92" t="s">
        <v>1246</v>
      </c>
      <c r="H333" s="92" t="s">
        <v>1516</v>
      </c>
      <c r="I333" s="92" t="s">
        <v>925</v>
      </c>
      <c r="J333" s="270" t="s">
        <v>1251</v>
      </c>
      <c r="K333" s="90" t="b">
        <v>0</v>
      </c>
      <c r="L333" s="92" t="s">
        <v>867</v>
      </c>
      <c r="M333" s="278">
        <f>IFERROR(VLOOKUP(C333,'Budget Detail as of 11.30'!B:K,COLUMNS('Budget Detail as of 11.30'!B:K),FALSE),0)</f>
        <v>600</v>
      </c>
      <c r="N333" s="155">
        <f>SUMIFS('Budget Detail as of 11.30'!L:L,'Budget Detail as of 11.30'!B:B,'Questica Mapping'!C333)</f>
        <v>0</v>
      </c>
      <c r="O333" s="100">
        <v>7750</v>
      </c>
      <c r="P333" s="101">
        <f t="shared" si="13"/>
        <v>7750</v>
      </c>
    </row>
    <row r="334" spans="1:17" hidden="1" x14ac:dyDescent="0.3">
      <c r="A334" s="90">
        <v>602212</v>
      </c>
      <c r="B334" s="92" t="s">
        <v>1162</v>
      </c>
      <c r="C334" s="92" t="s">
        <v>1585</v>
      </c>
      <c r="D334" s="92" t="s">
        <v>10</v>
      </c>
      <c r="E334" s="103" t="s">
        <v>195</v>
      </c>
      <c r="F334" s="92" t="s">
        <v>1515</v>
      </c>
      <c r="G334" s="92" t="s">
        <v>1586</v>
      </c>
      <c r="H334" s="92" t="s">
        <v>1516</v>
      </c>
      <c r="I334" s="92" t="s">
        <v>865</v>
      </c>
      <c r="J334" s="92" t="s">
        <v>1587</v>
      </c>
      <c r="K334" s="90" t="b">
        <v>0</v>
      </c>
      <c r="L334" s="92" t="s">
        <v>867</v>
      </c>
      <c r="M334" s="278">
        <f>IFERROR(VLOOKUP(C334,'Budget Detail as of 11.30'!B:K,COLUMNS('Budget Detail as of 11.30'!B:K),FALSE),0)</f>
        <v>9300</v>
      </c>
      <c r="N334" s="155">
        <f>SUMIFS('Budget Detail as of 11.30'!L:L,'Budget Detail as of 11.30'!B:B,'Questica Mapping'!C334)</f>
        <v>9300</v>
      </c>
      <c r="O334" s="100">
        <v>0</v>
      </c>
      <c r="P334" s="101">
        <f t="shared" si="13"/>
        <v>0</v>
      </c>
    </row>
    <row r="335" spans="1:17" hidden="1" x14ac:dyDescent="0.3">
      <c r="A335" s="90">
        <v>851219</v>
      </c>
      <c r="B335" s="92" t="s">
        <v>1162</v>
      </c>
      <c r="C335" s="92" t="s">
        <v>1588</v>
      </c>
      <c r="D335" s="92" t="s">
        <v>10</v>
      </c>
      <c r="E335" s="103" t="s">
        <v>195</v>
      </c>
      <c r="F335" s="92" t="s">
        <v>1515</v>
      </c>
      <c r="G335" s="92" t="s">
        <v>1586</v>
      </c>
      <c r="H335" s="92" t="s">
        <v>1516</v>
      </c>
      <c r="I335" s="92" t="s">
        <v>925</v>
      </c>
      <c r="J335" s="92" t="s">
        <v>1589</v>
      </c>
      <c r="K335" s="90" t="b">
        <v>0</v>
      </c>
      <c r="L335" s="92" t="s">
        <v>867</v>
      </c>
      <c r="M335" s="278">
        <f>IFERROR(VLOOKUP(C335,'Budget Detail as of 11.30'!B:K,COLUMNS('Budget Detail as of 11.30'!B:K),FALSE),0)</f>
        <v>1800</v>
      </c>
      <c r="N335" s="155">
        <f>SUMIFS('Budget Detail as of 11.30'!L:L,'Budget Detail as of 11.30'!B:B,'Questica Mapping'!C335)</f>
        <v>1800</v>
      </c>
      <c r="O335" s="100"/>
      <c r="P335" s="101"/>
    </row>
    <row r="336" spans="1:17" hidden="1" x14ac:dyDescent="0.3">
      <c r="A336" s="90">
        <v>851487</v>
      </c>
      <c r="B336" s="92" t="s">
        <v>1162</v>
      </c>
      <c r="C336" s="92" t="s">
        <v>1590</v>
      </c>
      <c r="D336" s="279" t="s">
        <v>10</v>
      </c>
      <c r="E336" s="103" t="s">
        <v>195</v>
      </c>
      <c r="F336" s="90" t="s">
        <v>1515</v>
      </c>
      <c r="G336" s="90" t="s">
        <v>1586</v>
      </c>
      <c r="H336" s="90" t="s">
        <v>1516</v>
      </c>
      <c r="I336" s="90" t="s">
        <v>928</v>
      </c>
      <c r="J336" s="90" t="s">
        <v>1591</v>
      </c>
      <c r="K336" s="90" t="b">
        <v>0</v>
      </c>
      <c r="L336" s="90" t="s">
        <v>867</v>
      </c>
      <c r="M336" s="278">
        <f>IFERROR(VLOOKUP(C336,'Budget Detail as of 11.30'!B:K,COLUMNS('Budget Detail as of 11.30'!B:K),FALSE),0)</f>
        <v>7250</v>
      </c>
      <c r="N336" s="155">
        <f>SUMIFS('Budget Detail as of 11.30'!L:L,'Budget Detail as of 11.30'!B:B,'Questica Mapping'!C336)</f>
        <v>7250</v>
      </c>
      <c r="O336" s="100">
        <v>15132</v>
      </c>
      <c r="P336" s="101">
        <f>+O336</f>
        <v>15132</v>
      </c>
      <c r="Q336" s="279" t="s">
        <v>1169</v>
      </c>
    </row>
    <row r="337" spans="1:17" hidden="1" x14ac:dyDescent="0.3">
      <c r="A337" s="90">
        <v>602213</v>
      </c>
      <c r="B337" s="92" t="s">
        <v>1162</v>
      </c>
      <c r="C337" s="92" t="s">
        <v>1592</v>
      </c>
      <c r="D337" s="92" t="s">
        <v>10</v>
      </c>
      <c r="E337" s="103" t="s">
        <v>195</v>
      </c>
      <c r="F337" s="92" t="s">
        <v>1515</v>
      </c>
      <c r="G337" s="92" t="s">
        <v>1253</v>
      </c>
      <c r="H337" s="92" t="s">
        <v>1516</v>
      </c>
      <c r="I337" s="92" t="s">
        <v>865</v>
      </c>
      <c r="J337" s="92" t="s">
        <v>1254</v>
      </c>
      <c r="K337" s="90" t="b">
        <v>0</v>
      </c>
      <c r="L337" s="92" t="s">
        <v>867</v>
      </c>
      <c r="M337" s="278">
        <f>IFERROR(VLOOKUP(C337,'Budget Detail as of 11.30'!B:K,COLUMNS('Budget Detail as of 11.30'!B:K),FALSE),0)</f>
        <v>32390</v>
      </c>
      <c r="N337" s="155">
        <f>SUMIFS('Budget Detail as of 11.30'!L:L,'Budget Detail as of 11.30'!B:B,'Questica Mapping'!C337)</f>
        <v>32390</v>
      </c>
      <c r="O337" s="100"/>
      <c r="P337" s="101"/>
    </row>
    <row r="338" spans="1:17" hidden="1" x14ac:dyDescent="0.3">
      <c r="A338" s="90">
        <v>602245</v>
      </c>
      <c r="B338" s="159" t="s">
        <v>1162</v>
      </c>
      <c r="C338" s="159" t="s">
        <v>1593</v>
      </c>
      <c r="D338" s="280" t="s">
        <v>10</v>
      </c>
      <c r="E338" s="103" t="s">
        <v>195</v>
      </c>
      <c r="F338" s="279" t="s">
        <v>1515</v>
      </c>
      <c r="G338" s="279" t="s">
        <v>1253</v>
      </c>
      <c r="H338" s="279" t="s">
        <v>1516</v>
      </c>
      <c r="I338" s="279" t="s">
        <v>928</v>
      </c>
      <c r="J338" s="279" t="s">
        <v>1259</v>
      </c>
      <c r="K338" s="279" t="b">
        <v>0</v>
      </c>
      <c r="L338" s="279" t="s">
        <v>867</v>
      </c>
      <c r="M338" s="278">
        <f>IFERROR(VLOOKUP(C338,'Budget Detail as of 11.30'!B:K,COLUMNS('Budget Detail as of 11.30'!B:K),FALSE),0)</f>
        <v>400</v>
      </c>
      <c r="N338" s="155">
        <f>SUMIFS('Budget Detail as of 11.30'!L:L,'Budget Detail as of 11.30'!B:B,'Questica Mapping'!C338)</f>
        <v>400</v>
      </c>
      <c r="O338" s="100"/>
      <c r="P338" s="101"/>
    </row>
    <row r="339" spans="1:17" hidden="1" x14ac:dyDescent="0.3">
      <c r="A339" s="90">
        <v>602214</v>
      </c>
      <c r="B339" s="92" t="s">
        <v>1162</v>
      </c>
      <c r="C339" s="92" t="s">
        <v>1594</v>
      </c>
      <c r="D339" s="279" t="s">
        <v>10</v>
      </c>
      <c r="E339" s="103" t="s">
        <v>195</v>
      </c>
      <c r="F339" s="90" t="s">
        <v>1515</v>
      </c>
      <c r="G339" s="90" t="s">
        <v>1265</v>
      </c>
      <c r="H339" s="90" t="s">
        <v>1516</v>
      </c>
      <c r="I339" s="90" t="s">
        <v>865</v>
      </c>
      <c r="J339" s="90" t="s">
        <v>1266</v>
      </c>
      <c r="K339" s="90" t="b">
        <v>0</v>
      </c>
      <c r="L339" s="90" t="s">
        <v>867</v>
      </c>
      <c r="M339" s="278">
        <f>IFERROR(VLOOKUP(C339,'Budget Detail as of 11.30'!B:K,COLUMNS('Budget Detail as of 11.30'!B:K),FALSE),0)</f>
        <v>39450</v>
      </c>
      <c r="N339" s="155">
        <f>SUMIFS('Budget Detail as of 11.30'!L:L,'Budget Detail as of 11.30'!B:B,'Questica Mapping'!C339)</f>
        <v>39450</v>
      </c>
      <c r="O339" s="100">
        <v>0</v>
      </c>
      <c r="P339" s="101">
        <f>+O339</f>
        <v>0</v>
      </c>
    </row>
    <row r="340" spans="1:17" hidden="1" x14ac:dyDescent="0.3">
      <c r="A340" s="90">
        <v>602215</v>
      </c>
      <c r="B340" s="92" t="s">
        <v>1162</v>
      </c>
      <c r="C340" s="92" t="s">
        <v>1595</v>
      </c>
      <c r="D340" s="279" t="s">
        <v>10</v>
      </c>
      <c r="E340" s="103" t="s">
        <v>195</v>
      </c>
      <c r="F340" s="90" t="s">
        <v>1515</v>
      </c>
      <c r="G340" s="90" t="s">
        <v>1265</v>
      </c>
      <c r="H340" s="90" t="s">
        <v>1516</v>
      </c>
      <c r="I340" s="90" t="s">
        <v>925</v>
      </c>
      <c r="J340" s="90" t="s">
        <v>1391</v>
      </c>
      <c r="K340" s="90" t="b">
        <v>0</v>
      </c>
      <c r="L340" s="90" t="s">
        <v>867</v>
      </c>
      <c r="M340" s="278">
        <f>IFERROR(VLOOKUP(C340,'Budget Detail as of 11.30'!B:K,COLUMNS('Budget Detail as of 11.30'!B:K),FALSE),0)</f>
        <v>1330</v>
      </c>
      <c r="N340" s="155">
        <f>SUMIFS('Budget Detail as of 11.30'!L:L,'Budget Detail as of 11.30'!B:B,'Questica Mapping'!C340)</f>
        <v>1330</v>
      </c>
      <c r="O340" s="100">
        <v>0</v>
      </c>
      <c r="P340" s="101">
        <f>+O340</f>
        <v>0</v>
      </c>
    </row>
    <row r="341" spans="1:17" hidden="1" x14ac:dyDescent="0.3">
      <c r="A341" s="90">
        <v>602216</v>
      </c>
      <c r="B341" s="92" t="s">
        <v>1162</v>
      </c>
      <c r="C341" s="92" t="s">
        <v>1596</v>
      </c>
      <c r="D341" s="92" t="s">
        <v>10</v>
      </c>
      <c r="E341" s="103" t="s">
        <v>192</v>
      </c>
      <c r="F341" s="92" t="s">
        <v>1515</v>
      </c>
      <c r="G341" s="92" t="s">
        <v>1268</v>
      </c>
      <c r="H341" s="92" t="s">
        <v>1516</v>
      </c>
      <c r="I341" s="92" t="s">
        <v>925</v>
      </c>
      <c r="J341" s="92" t="s">
        <v>1597</v>
      </c>
      <c r="K341" s="90" t="b">
        <v>0</v>
      </c>
      <c r="L341" s="92" t="s">
        <v>867</v>
      </c>
      <c r="M341" s="278">
        <f>IFERROR(VLOOKUP(C341,'Budget Detail as of 11.30'!B:K,COLUMNS('Budget Detail as of 11.30'!B:K),FALSE),0)</f>
        <v>0</v>
      </c>
      <c r="N341" s="155">
        <f>SUMIFS('Budget Detail as of 11.30'!L:L,'Budget Detail as of 11.30'!B:B,'Questica Mapping'!C341)</f>
        <v>0</v>
      </c>
      <c r="O341" s="100">
        <v>0</v>
      </c>
      <c r="P341" s="101">
        <f>+O341</f>
        <v>0</v>
      </c>
    </row>
    <row r="342" spans="1:17" hidden="1" x14ac:dyDescent="0.3">
      <c r="A342" s="90">
        <v>602217</v>
      </c>
      <c r="B342" s="92" t="s">
        <v>1162</v>
      </c>
      <c r="C342" s="92" t="s">
        <v>1598</v>
      </c>
      <c r="D342" s="92" t="s">
        <v>10</v>
      </c>
      <c r="E342" s="103" t="s">
        <v>192</v>
      </c>
      <c r="F342" s="92" t="s">
        <v>1515</v>
      </c>
      <c r="G342" s="92" t="s">
        <v>1273</v>
      </c>
      <c r="H342" s="92" t="s">
        <v>1516</v>
      </c>
      <c r="I342" s="92" t="s">
        <v>865</v>
      </c>
      <c r="J342" s="92" t="s">
        <v>1599</v>
      </c>
      <c r="K342" s="90" t="b">
        <v>0</v>
      </c>
      <c r="L342" s="92" t="s">
        <v>867</v>
      </c>
      <c r="M342" s="278">
        <f>IFERROR(VLOOKUP(C342,'Budget Detail as of 11.30'!B:K,COLUMNS('Budget Detail as of 11.30'!B:K),FALSE),0)</f>
        <v>830</v>
      </c>
      <c r="N342" s="155">
        <f>SUMIFS('Budget Detail as of 11.30'!L:L,'Budget Detail as of 11.30'!B:B,'Questica Mapping'!C342)</f>
        <v>830</v>
      </c>
      <c r="O342" s="100"/>
      <c r="P342" s="101"/>
    </row>
    <row r="343" spans="1:17" hidden="1" x14ac:dyDescent="0.3">
      <c r="A343" s="90">
        <v>602218</v>
      </c>
      <c r="B343" s="92" t="s">
        <v>1162</v>
      </c>
      <c r="C343" s="92" t="s">
        <v>1600</v>
      </c>
      <c r="D343" s="92" t="s">
        <v>10</v>
      </c>
      <c r="E343" s="103" t="s">
        <v>192</v>
      </c>
      <c r="F343" s="92" t="s">
        <v>1515</v>
      </c>
      <c r="G343" s="92" t="s">
        <v>1273</v>
      </c>
      <c r="H343" s="92" t="s">
        <v>1516</v>
      </c>
      <c r="I343" s="92" t="s">
        <v>925</v>
      </c>
      <c r="J343" s="92" t="s">
        <v>1601</v>
      </c>
      <c r="K343" s="90" t="b">
        <v>0</v>
      </c>
      <c r="L343" s="92" t="s">
        <v>867</v>
      </c>
      <c r="M343" s="278">
        <f>IFERROR(VLOOKUP(C343,'Budget Detail as of 11.30'!B:K,COLUMNS('Budget Detail as of 11.30'!B:K),FALSE),0)</f>
        <v>1800</v>
      </c>
      <c r="N343" s="155">
        <f>SUMIFS('Budget Detail as of 11.30'!L:L,'Budget Detail as of 11.30'!B:B,'Questica Mapping'!C343)</f>
        <v>1800</v>
      </c>
      <c r="O343" s="100"/>
      <c r="P343" s="101"/>
    </row>
    <row r="344" spans="1:17" hidden="1" x14ac:dyDescent="0.3">
      <c r="A344" s="90">
        <v>602219</v>
      </c>
      <c r="B344" s="92" t="s">
        <v>1162</v>
      </c>
      <c r="C344" s="92" t="s">
        <v>1602</v>
      </c>
      <c r="D344" s="279" t="s">
        <v>10</v>
      </c>
      <c r="E344" s="103" t="s">
        <v>203</v>
      </c>
      <c r="F344" s="90" t="s">
        <v>1603</v>
      </c>
      <c r="G344" s="90" t="s">
        <v>1165</v>
      </c>
      <c r="H344" s="90" t="s">
        <v>1336</v>
      </c>
      <c r="I344" s="90" t="s">
        <v>865</v>
      </c>
      <c r="J344" s="269" t="s">
        <v>1251</v>
      </c>
      <c r="K344" s="90" t="b">
        <v>0</v>
      </c>
      <c r="L344" s="90" t="s">
        <v>867</v>
      </c>
      <c r="M344" s="278">
        <f>IFERROR(VLOOKUP(C344,'Budget Detail as of 11.30'!B:K,COLUMNS('Budget Detail as of 11.30'!B:K),FALSE),0)</f>
        <v>532430</v>
      </c>
      <c r="N344" s="155">
        <f>SUMIFS('Budget Detail as of 11.30'!L:L,'Budget Detail as of 11.30'!B:B,'Questica Mapping'!C344)</f>
        <v>0</v>
      </c>
      <c r="O344" s="100"/>
      <c r="P344" s="101"/>
      <c r="Q344" s="279" t="s">
        <v>1169</v>
      </c>
    </row>
    <row r="345" spans="1:17" hidden="1" x14ac:dyDescent="0.3">
      <c r="A345" s="90">
        <v>2033723</v>
      </c>
      <c r="B345" s="92" t="s">
        <v>1162</v>
      </c>
      <c r="C345" s="92" t="s">
        <v>1604</v>
      </c>
      <c r="D345" s="279" t="s">
        <v>10</v>
      </c>
      <c r="E345" s="103" t="s">
        <v>203</v>
      </c>
      <c r="F345" s="90" t="s">
        <v>1603</v>
      </c>
      <c r="G345" s="90" t="s">
        <v>1176</v>
      </c>
      <c r="H345" s="90" t="s">
        <v>1336</v>
      </c>
      <c r="I345" s="90" t="s">
        <v>865</v>
      </c>
      <c r="J345" s="269" t="s">
        <v>1251</v>
      </c>
      <c r="K345" s="90" t="b">
        <v>0</v>
      </c>
      <c r="L345" s="90" t="s">
        <v>867</v>
      </c>
      <c r="M345" s="278">
        <f>IFERROR(VLOOKUP(C345,'Budget Detail as of 11.30'!B:K,COLUMNS('Budget Detail as of 11.30'!B:K),FALSE),0)</f>
        <v>389450</v>
      </c>
      <c r="N345" s="155">
        <f>SUMIFS('Budget Detail as of 11.30'!L:L,'Budget Detail as of 11.30'!B:B,'Questica Mapping'!C345)</f>
        <v>0</v>
      </c>
      <c r="O345" s="100"/>
      <c r="P345" s="101"/>
      <c r="Q345" s="279" t="s">
        <v>1169</v>
      </c>
    </row>
    <row r="346" spans="1:17" hidden="1" x14ac:dyDescent="0.3">
      <c r="A346" s="90">
        <v>2061337</v>
      </c>
      <c r="B346" s="92" t="s">
        <v>1162</v>
      </c>
      <c r="C346" s="92" t="s">
        <v>1605</v>
      </c>
      <c r="D346" s="279" t="s">
        <v>10</v>
      </c>
      <c r="E346" s="103">
        <v>41454</v>
      </c>
      <c r="F346" s="90" t="s">
        <v>1603</v>
      </c>
      <c r="G346" s="90" t="s">
        <v>1185</v>
      </c>
      <c r="H346" s="90" t="s">
        <v>1336</v>
      </c>
      <c r="I346" s="90" t="s">
        <v>865</v>
      </c>
      <c r="J346" s="269" t="s">
        <v>1251</v>
      </c>
      <c r="K346" s="90" t="b">
        <v>0</v>
      </c>
      <c r="L346" s="90" t="s">
        <v>867</v>
      </c>
      <c r="M346" s="278">
        <f>IFERROR(VLOOKUP(C346,'Budget Detail as of 11.30'!B:K,COLUMNS('Budget Detail as of 11.30'!B:K),FALSE),0)</f>
        <v>1700</v>
      </c>
      <c r="N346" s="155">
        <f>SUMIFS('Budget Detail as of 11.30'!L:L,'Budget Detail as of 11.30'!B:B,'Questica Mapping'!C346)</f>
        <v>0</v>
      </c>
      <c r="O346" s="100"/>
      <c r="P346" s="101"/>
      <c r="Q346" s="279" t="s">
        <v>1169</v>
      </c>
    </row>
    <row r="347" spans="1:17" hidden="1" x14ac:dyDescent="0.3">
      <c r="A347" s="90">
        <v>2061335</v>
      </c>
      <c r="B347" s="92" t="s">
        <v>1162</v>
      </c>
      <c r="C347" s="92" t="s">
        <v>1606</v>
      </c>
      <c r="D347" s="279" t="s">
        <v>10</v>
      </c>
      <c r="E347" s="103">
        <v>41454</v>
      </c>
      <c r="F347" s="90" t="s">
        <v>1603</v>
      </c>
      <c r="G347" s="90" t="s">
        <v>1191</v>
      </c>
      <c r="H347" s="90" t="s">
        <v>1336</v>
      </c>
      <c r="I347" s="90" t="s">
        <v>865</v>
      </c>
      <c r="J347" s="269" t="s">
        <v>1251</v>
      </c>
      <c r="K347" s="90" t="b">
        <v>0</v>
      </c>
      <c r="L347" s="90" t="s">
        <v>867</v>
      </c>
      <c r="M347" s="278">
        <f>IFERROR(VLOOKUP(C347,'Budget Detail as of 11.30'!B:K,COLUMNS('Budget Detail as of 11.30'!B:K),FALSE),0)</f>
        <v>2400</v>
      </c>
      <c r="N347" s="155">
        <f>SUMIFS('Budget Detail as of 11.30'!L:L,'Budget Detail as of 11.30'!B:B,'Questica Mapping'!C347)</f>
        <v>0</v>
      </c>
      <c r="O347" s="100"/>
      <c r="P347" s="101"/>
      <c r="Q347" s="279" t="s">
        <v>1169</v>
      </c>
    </row>
    <row r="348" spans="1:17" hidden="1" x14ac:dyDescent="0.3">
      <c r="A348" s="90">
        <v>602220</v>
      </c>
      <c r="B348" s="92" t="s">
        <v>1162</v>
      </c>
      <c r="C348" s="92" t="s">
        <v>1607</v>
      </c>
      <c r="D348" s="279" t="s">
        <v>10</v>
      </c>
      <c r="E348" s="103">
        <v>41454</v>
      </c>
      <c r="F348" s="90" t="s">
        <v>1603</v>
      </c>
      <c r="G348" s="90" t="s">
        <v>1191</v>
      </c>
      <c r="H348" s="90" t="s">
        <v>1336</v>
      </c>
      <c r="I348" s="90" t="s">
        <v>925</v>
      </c>
      <c r="J348" s="269" t="s">
        <v>1251</v>
      </c>
      <c r="K348" s="90" t="b">
        <v>0</v>
      </c>
      <c r="L348" s="90" t="s">
        <v>867</v>
      </c>
      <c r="M348" s="278">
        <f>IFERROR(VLOOKUP(C348,'Budget Detail as of 11.30'!B:K,COLUMNS('Budget Detail as of 11.30'!B:K),FALSE),0)</f>
        <v>180000</v>
      </c>
      <c r="N348" s="155">
        <f>SUMIFS('Budget Detail as of 11.30'!L:L,'Budget Detail as of 11.30'!B:B,'Questica Mapping'!C348)</f>
        <v>0</v>
      </c>
      <c r="O348" s="100"/>
      <c r="P348" s="101"/>
      <c r="Q348" s="279" t="s">
        <v>1169</v>
      </c>
    </row>
    <row r="349" spans="1:17" hidden="1" x14ac:dyDescent="0.3">
      <c r="A349" s="90">
        <v>602221</v>
      </c>
      <c r="B349" s="92" t="s">
        <v>1162</v>
      </c>
      <c r="C349" s="92" t="s">
        <v>1608</v>
      </c>
      <c r="D349" s="279" t="s">
        <v>10</v>
      </c>
      <c r="E349" s="103">
        <v>41454</v>
      </c>
      <c r="F349" s="90" t="s">
        <v>1603</v>
      </c>
      <c r="G349" s="90" t="s">
        <v>1240</v>
      </c>
      <c r="H349" s="90" t="s">
        <v>1336</v>
      </c>
      <c r="I349" s="90" t="s">
        <v>865</v>
      </c>
      <c r="J349" s="269" t="s">
        <v>1251</v>
      </c>
      <c r="K349" s="90" t="b">
        <v>0</v>
      </c>
      <c r="L349" s="90" t="s">
        <v>867</v>
      </c>
      <c r="M349" s="278">
        <f>IFERROR(VLOOKUP(C349,'Budget Detail as of 11.30'!B:K,COLUMNS('Budget Detail as of 11.30'!B:K),FALSE),0)</f>
        <v>11550</v>
      </c>
      <c r="N349" s="155">
        <f>SUMIFS('Budget Detail as of 11.30'!L:L,'Budget Detail as of 11.30'!B:B,'Questica Mapping'!C349)</f>
        <v>0</v>
      </c>
      <c r="O349" s="100"/>
      <c r="P349" s="101"/>
      <c r="Q349" s="279" t="s">
        <v>1169</v>
      </c>
    </row>
    <row r="350" spans="1:17" hidden="1" x14ac:dyDescent="0.3">
      <c r="A350" s="90">
        <v>602222</v>
      </c>
      <c r="B350" s="92" t="s">
        <v>1162</v>
      </c>
      <c r="C350" s="92" t="s">
        <v>1609</v>
      </c>
      <c r="D350" s="279" t="s">
        <v>10</v>
      </c>
      <c r="E350" s="103" t="s">
        <v>204</v>
      </c>
      <c r="F350" s="90" t="s">
        <v>1603</v>
      </c>
      <c r="G350" s="90" t="s">
        <v>1576</v>
      </c>
      <c r="H350" s="90" t="s">
        <v>1336</v>
      </c>
      <c r="I350" s="90" t="s">
        <v>865</v>
      </c>
      <c r="J350" s="269" t="s">
        <v>1251</v>
      </c>
      <c r="K350" s="90" t="b">
        <v>0</v>
      </c>
      <c r="L350" s="90" t="s">
        <v>867</v>
      </c>
      <c r="M350" s="278">
        <f>IFERROR(VLOOKUP(C350,'Budget Detail as of 11.30'!B:K,COLUMNS('Budget Detail as of 11.30'!B:K),FALSE),0)</f>
        <v>154000</v>
      </c>
      <c r="N350" s="155">
        <f>SUMIFS('Budget Detail as of 11.30'!L:L,'Budget Detail as of 11.30'!B:B,'Questica Mapping'!C350)</f>
        <v>0</v>
      </c>
      <c r="O350" s="100"/>
      <c r="P350" s="101"/>
      <c r="Q350" s="279" t="s">
        <v>1169</v>
      </c>
    </row>
    <row r="351" spans="1:17" hidden="1" x14ac:dyDescent="0.3">
      <c r="A351" s="90">
        <v>602223</v>
      </c>
      <c r="B351" s="92" t="s">
        <v>1162</v>
      </c>
      <c r="C351" s="92" t="s">
        <v>1610</v>
      </c>
      <c r="D351" s="279" t="s">
        <v>10</v>
      </c>
      <c r="E351" s="103" t="s">
        <v>204</v>
      </c>
      <c r="F351" s="90" t="s">
        <v>1603</v>
      </c>
      <c r="G351" s="90" t="s">
        <v>1243</v>
      </c>
      <c r="H351" s="90" t="s">
        <v>1336</v>
      </c>
      <c r="I351" s="90" t="s">
        <v>865</v>
      </c>
      <c r="J351" s="269" t="s">
        <v>1251</v>
      </c>
      <c r="K351" s="90" t="b">
        <v>0</v>
      </c>
      <c r="L351" s="90" t="s">
        <v>867</v>
      </c>
      <c r="M351" s="278">
        <f>IFERROR(VLOOKUP(C351,'Budget Detail as of 11.30'!B:K,COLUMNS('Budget Detail as of 11.30'!B:K),FALSE),0)</f>
        <v>49500</v>
      </c>
      <c r="N351" s="155">
        <f>SUMIFS('Budget Detail as of 11.30'!L:L,'Budget Detail as of 11.30'!B:B,'Questica Mapping'!C351)</f>
        <v>0</v>
      </c>
      <c r="O351" s="100"/>
      <c r="P351" s="101"/>
      <c r="Q351" s="279" t="s">
        <v>1169</v>
      </c>
    </row>
    <row r="352" spans="1:17" hidden="1" x14ac:dyDescent="0.3">
      <c r="A352" s="90">
        <v>602224</v>
      </c>
      <c r="B352" s="92" t="s">
        <v>1162</v>
      </c>
      <c r="C352" s="92" t="s">
        <v>1611</v>
      </c>
      <c r="D352" s="279" t="s">
        <v>10</v>
      </c>
      <c r="E352" s="103" t="s">
        <v>204</v>
      </c>
      <c r="F352" s="90" t="s">
        <v>1603</v>
      </c>
      <c r="G352" s="90" t="s">
        <v>1246</v>
      </c>
      <c r="H352" s="90" t="s">
        <v>1336</v>
      </c>
      <c r="I352" s="90" t="s">
        <v>865</v>
      </c>
      <c r="J352" s="269" t="s">
        <v>1251</v>
      </c>
      <c r="K352" s="90" t="b">
        <v>0</v>
      </c>
      <c r="L352" s="90" t="s">
        <v>867</v>
      </c>
      <c r="M352" s="278">
        <f>IFERROR(VLOOKUP(C352,'Budget Detail as of 11.30'!B:K,COLUMNS('Budget Detail as of 11.30'!B:K),FALSE),0)</f>
        <v>9900</v>
      </c>
      <c r="N352" s="155">
        <f>SUMIFS('Budget Detail as of 11.30'!L:L,'Budget Detail as of 11.30'!B:B,'Questica Mapping'!C352)</f>
        <v>0</v>
      </c>
      <c r="O352" s="100"/>
      <c r="P352" s="101"/>
      <c r="Q352" s="279" t="s">
        <v>1169</v>
      </c>
    </row>
    <row r="353" spans="1:17" hidden="1" x14ac:dyDescent="0.3">
      <c r="A353" s="90">
        <v>2033725</v>
      </c>
      <c r="B353" s="92" t="s">
        <v>1162</v>
      </c>
      <c r="C353" s="92" t="s">
        <v>1612</v>
      </c>
      <c r="D353" s="279" t="s">
        <v>10</v>
      </c>
      <c r="E353" s="103" t="s">
        <v>204</v>
      </c>
      <c r="F353" s="90" t="s">
        <v>1603</v>
      </c>
      <c r="G353" s="90" t="s">
        <v>1253</v>
      </c>
      <c r="H353" s="90" t="s">
        <v>1336</v>
      </c>
      <c r="I353" s="90" t="s">
        <v>865</v>
      </c>
      <c r="J353" s="269" t="s">
        <v>1251</v>
      </c>
      <c r="K353" s="90" t="b">
        <v>0</v>
      </c>
      <c r="L353" s="90" t="s">
        <v>867</v>
      </c>
      <c r="M353" s="278">
        <f>IFERROR(VLOOKUP(C353,'Budget Detail as of 11.30'!B:K,COLUMNS('Budget Detail as of 11.30'!B:K),FALSE),0)</f>
        <v>0</v>
      </c>
      <c r="N353" s="155">
        <f>SUMIFS('Budget Detail as of 11.30'!L:L,'Budget Detail as of 11.30'!B:B,'Questica Mapping'!C353)</f>
        <v>0</v>
      </c>
      <c r="O353" s="100"/>
      <c r="P353" s="101"/>
      <c r="Q353" s="279" t="s">
        <v>1169</v>
      </c>
    </row>
    <row r="354" spans="1:17" hidden="1" x14ac:dyDescent="0.3">
      <c r="A354" s="90">
        <v>2033726</v>
      </c>
      <c r="B354" s="159" t="s">
        <v>1162</v>
      </c>
      <c r="C354" s="159" t="s">
        <v>1613</v>
      </c>
      <c r="D354" s="280" t="s">
        <v>10</v>
      </c>
      <c r="E354" s="281">
        <v>0</v>
      </c>
      <c r="F354" s="279" t="s">
        <v>1603</v>
      </c>
      <c r="G354" s="279" t="s">
        <v>1253</v>
      </c>
      <c r="H354" s="279" t="s">
        <v>1336</v>
      </c>
      <c r="I354" s="279" t="s">
        <v>925</v>
      </c>
      <c r="J354" s="269" t="s">
        <v>1251</v>
      </c>
      <c r="K354" s="279" t="b">
        <v>0</v>
      </c>
      <c r="L354" s="279" t="s">
        <v>867</v>
      </c>
      <c r="M354" s="278">
        <f>IFERROR(VLOOKUP(C354,'Budget Detail as of 11.30'!B:K,COLUMNS('Budget Detail as of 11.30'!B:K),FALSE),0)</f>
        <v>0</v>
      </c>
      <c r="N354" s="155">
        <f>SUMIFS('Budget Detail as of 11.30'!L:L,'Budget Detail as of 11.30'!B:B,'Questica Mapping'!C354)</f>
        <v>0</v>
      </c>
      <c r="O354" s="100"/>
      <c r="P354" s="101"/>
    </row>
    <row r="355" spans="1:17" hidden="1" x14ac:dyDescent="0.3">
      <c r="A355" s="90">
        <v>2061336</v>
      </c>
      <c r="B355" s="159" t="s">
        <v>1162</v>
      </c>
      <c r="C355" s="159" t="s">
        <v>1614</v>
      </c>
      <c r="D355" s="280" t="s">
        <v>10</v>
      </c>
      <c r="E355" s="281">
        <v>0</v>
      </c>
      <c r="F355" s="279" t="s">
        <v>1603</v>
      </c>
      <c r="G355" s="279" t="s">
        <v>1253</v>
      </c>
      <c r="H355" s="279" t="s">
        <v>1336</v>
      </c>
      <c r="I355" s="279" t="s">
        <v>928</v>
      </c>
      <c r="J355" s="269" t="s">
        <v>1251</v>
      </c>
      <c r="K355" s="279" t="b">
        <v>0</v>
      </c>
      <c r="L355" s="279" t="s">
        <v>867</v>
      </c>
      <c r="M355" s="278">
        <f>IFERROR(VLOOKUP(C355,'Budget Detail as of 11.30'!B:K,COLUMNS('Budget Detail as of 11.30'!B:K),FALSE),0)</f>
        <v>0</v>
      </c>
      <c r="N355" s="155">
        <f>SUMIFS('Budget Detail as of 11.30'!L:L,'Budget Detail as of 11.30'!B:B,'Questica Mapping'!C355)</f>
        <v>0</v>
      </c>
      <c r="O355" s="100"/>
      <c r="P355" s="101"/>
    </row>
    <row r="356" spans="1:17" hidden="1" x14ac:dyDescent="0.3">
      <c r="A356" s="90">
        <v>602225</v>
      </c>
      <c r="B356" s="159" t="s">
        <v>1162</v>
      </c>
      <c r="C356" s="159" t="s">
        <v>1615</v>
      </c>
      <c r="D356" s="280" t="s">
        <v>10</v>
      </c>
      <c r="E356" s="103" t="s">
        <v>204</v>
      </c>
      <c r="F356" s="279" t="s">
        <v>1603</v>
      </c>
      <c r="G356" s="279" t="s">
        <v>1253</v>
      </c>
      <c r="H356" s="279" t="s">
        <v>1336</v>
      </c>
      <c r="I356" s="279" t="s">
        <v>931</v>
      </c>
      <c r="J356" s="269" t="s">
        <v>1251</v>
      </c>
      <c r="K356" s="279" t="b">
        <v>0</v>
      </c>
      <c r="L356" s="279" t="s">
        <v>867</v>
      </c>
      <c r="M356" s="278">
        <f>IFERROR(VLOOKUP(C356,'Budget Detail as of 11.30'!B:K,COLUMNS('Budget Detail as of 11.30'!B:K),FALSE),0)</f>
        <v>39050</v>
      </c>
      <c r="N356" s="155">
        <f>SUMIFS('Budget Detail as of 11.30'!L:L,'Budget Detail as of 11.30'!B:B,'Questica Mapping'!C356)</f>
        <v>0</v>
      </c>
      <c r="O356" s="100"/>
      <c r="P356" s="101"/>
      <c r="Q356" s="279" t="s">
        <v>1169</v>
      </c>
    </row>
    <row r="357" spans="1:17" hidden="1" x14ac:dyDescent="0.3">
      <c r="A357" s="90">
        <v>602226</v>
      </c>
      <c r="B357" s="92" t="s">
        <v>1162</v>
      </c>
      <c r="C357" s="92" t="s">
        <v>1616</v>
      </c>
      <c r="D357" s="279" t="s">
        <v>10</v>
      </c>
      <c r="E357" s="103" t="s">
        <v>205</v>
      </c>
      <c r="F357" s="90" t="s">
        <v>1603</v>
      </c>
      <c r="G357" s="90" t="s">
        <v>1617</v>
      </c>
      <c r="H357" s="90" t="s">
        <v>1336</v>
      </c>
      <c r="I357" s="90" t="s">
        <v>865</v>
      </c>
      <c r="J357" s="269" t="s">
        <v>1251</v>
      </c>
      <c r="K357" s="90" t="b">
        <v>0</v>
      </c>
      <c r="L357" s="90" t="s">
        <v>867</v>
      </c>
      <c r="M357" s="278">
        <f>IFERROR(VLOOKUP(C357,'Budget Detail as of 11.30'!B:K,COLUMNS('Budget Detail as of 11.30'!B:K),FALSE),0)</f>
        <v>15000</v>
      </c>
      <c r="N357" s="155">
        <f>SUMIFS('Budget Detail as of 11.30'!L:L,'Budget Detail as of 11.30'!B:B,'Questica Mapping'!C357)</f>
        <v>0</v>
      </c>
      <c r="O357" s="100"/>
      <c r="P357" s="101"/>
      <c r="Q357" s="279" t="s">
        <v>1169</v>
      </c>
    </row>
    <row r="358" spans="1:17" hidden="1" x14ac:dyDescent="0.3">
      <c r="A358" s="90">
        <v>602227</v>
      </c>
      <c r="B358" s="92" t="s">
        <v>1162</v>
      </c>
      <c r="C358" s="92" t="s">
        <v>1618</v>
      </c>
      <c r="D358" s="279" t="s">
        <v>10</v>
      </c>
      <c r="E358" s="103" t="s">
        <v>205</v>
      </c>
      <c r="F358" s="90" t="s">
        <v>1603</v>
      </c>
      <c r="G358" s="90" t="s">
        <v>1617</v>
      </c>
      <c r="H358" s="90" t="s">
        <v>1336</v>
      </c>
      <c r="I358" s="90" t="s">
        <v>925</v>
      </c>
      <c r="J358" s="269" t="s">
        <v>1251</v>
      </c>
      <c r="K358" s="90" t="b">
        <v>0</v>
      </c>
      <c r="L358" s="90" t="s">
        <v>867</v>
      </c>
      <c r="M358" s="278">
        <f>IFERROR(VLOOKUP(C358,'Budget Detail as of 11.30'!B:K,COLUMNS('Budget Detail as of 11.30'!B:K),FALSE),0)</f>
        <v>50000</v>
      </c>
      <c r="N358" s="155">
        <f>SUMIFS('Budget Detail as of 11.30'!L:L,'Budget Detail as of 11.30'!B:B,'Questica Mapping'!C358)</f>
        <v>0</v>
      </c>
      <c r="O358" s="100">
        <v>200000</v>
      </c>
      <c r="P358" s="101">
        <f t="shared" ref="P358:P385" si="14">+O358</f>
        <v>200000</v>
      </c>
      <c r="Q358" s="279" t="s">
        <v>1169</v>
      </c>
    </row>
    <row r="359" spans="1:17" hidden="1" x14ac:dyDescent="0.3">
      <c r="A359" s="90">
        <v>602228</v>
      </c>
      <c r="B359" s="92" t="s">
        <v>1162</v>
      </c>
      <c r="C359" s="92" t="s">
        <v>1619</v>
      </c>
      <c r="D359" s="279" t="s">
        <v>10</v>
      </c>
      <c r="E359" s="103">
        <v>41454</v>
      </c>
      <c r="F359" s="90" t="s">
        <v>1603</v>
      </c>
      <c r="G359" s="90" t="s">
        <v>1273</v>
      </c>
      <c r="H359" s="90" t="s">
        <v>1336</v>
      </c>
      <c r="I359" s="90" t="s">
        <v>865</v>
      </c>
      <c r="J359" s="269" t="s">
        <v>1251</v>
      </c>
      <c r="K359" s="90" t="b">
        <v>0</v>
      </c>
      <c r="L359" s="90" t="s">
        <v>867</v>
      </c>
      <c r="M359" s="278">
        <f>IFERROR(VLOOKUP(C359,'Budget Detail as of 11.30'!B:K,COLUMNS('Budget Detail as of 11.30'!B:K),FALSE),0)</f>
        <v>82500</v>
      </c>
      <c r="N359" s="155">
        <f>SUMIFS('Budget Detail as of 11.30'!L:L,'Budget Detail as of 11.30'!B:B,'Questica Mapping'!C359)</f>
        <v>0</v>
      </c>
      <c r="O359" s="100">
        <v>250000</v>
      </c>
      <c r="P359" s="101">
        <f t="shared" si="14"/>
        <v>250000</v>
      </c>
      <c r="Q359" s="279" t="s">
        <v>1169</v>
      </c>
    </row>
    <row r="360" spans="1:17" hidden="1" x14ac:dyDescent="0.3">
      <c r="A360" s="90">
        <v>602229</v>
      </c>
      <c r="B360" s="92" t="s">
        <v>1162</v>
      </c>
      <c r="C360" s="92" t="s">
        <v>1620</v>
      </c>
      <c r="D360" s="92" t="s">
        <v>10</v>
      </c>
      <c r="E360" s="103" t="s">
        <v>208</v>
      </c>
      <c r="F360" s="92" t="s">
        <v>1621</v>
      </c>
      <c r="G360" s="92" t="s">
        <v>1522</v>
      </c>
      <c r="H360" s="92" t="s">
        <v>864</v>
      </c>
      <c r="I360" s="92" t="s">
        <v>865</v>
      </c>
      <c r="J360" s="92" t="s">
        <v>1622</v>
      </c>
      <c r="K360" s="90" t="b">
        <v>0</v>
      </c>
      <c r="L360" s="92" t="s">
        <v>867</v>
      </c>
      <c r="M360" s="278">
        <f>IFERROR(VLOOKUP(C360,'Budget Detail as of 11.30'!B:K,COLUMNS('Budget Detail as of 11.30'!B:K),FALSE),0)</f>
        <v>100000</v>
      </c>
      <c r="N360" s="155">
        <f>SUMIFS('Budget Detail as of 11.30'!L:L,'Budget Detail as of 11.30'!B:B,'Questica Mapping'!C360)</f>
        <v>100000</v>
      </c>
      <c r="O360" s="100">
        <v>10000</v>
      </c>
      <c r="P360" s="101">
        <f t="shared" si="14"/>
        <v>10000</v>
      </c>
    </row>
    <row r="361" spans="1:17" hidden="1" x14ac:dyDescent="0.3">
      <c r="A361" s="90">
        <v>602230</v>
      </c>
      <c r="B361" s="92" t="s">
        <v>1162</v>
      </c>
      <c r="C361" s="92" t="s">
        <v>1623</v>
      </c>
      <c r="D361" s="92" t="s">
        <v>10</v>
      </c>
      <c r="E361" s="103" t="s">
        <v>208</v>
      </c>
      <c r="F361" s="92" t="s">
        <v>1621</v>
      </c>
      <c r="G361" s="92" t="s">
        <v>1624</v>
      </c>
      <c r="H361" s="92" t="s">
        <v>864</v>
      </c>
      <c r="I361" s="92" t="s">
        <v>865</v>
      </c>
      <c r="J361" s="92" t="s">
        <v>1625</v>
      </c>
      <c r="K361" s="90" t="b">
        <v>0</v>
      </c>
      <c r="L361" s="92" t="s">
        <v>867</v>
      </c>
      <c r="M361" s="278">
        <f>IFERROR(VLOOKUP(C361,'Budget Detail as of 11.30'!B:K,COLUMNS('Budget Detail as of 11.30'!B:K),FALSE),0)</f>
        <v>250000</v>
      </c>
      <c r="N361" s="155">
        <f>SUMIFS('Budget Detail as of 11.30'!L:L,'Budget Detail as of 11.30'!B:B,'Questica Mapping'!C361)</f>
        <v>250000</v>
      </c>
      <c r="O361" s="100">
        <v>0</v>
      </c>
      <c r="P361" s="101">
        <f t="shared" si="14"/>
        <v>0</v>
      </c>
    </row>
    <row r="362" spans="1:17" hidden="1" x14ac:dyDescent="0.3">
      <c r="A362" s="90">
        <v>602231</v>
      </c>
      <c r="B362" s="92" t="s">
        <v>1162</v>
      </c>
      <c r="C362" s="92" t="s">
        <v>1626</v>
      </c>
      <c r="D362" s="92" t="s">
        <v>10</v>
      </c>
      <c r="E362" s="103" t="s">
        <v>208</v>
      </c>
      <c r="F362" s="92" t="s">
        <v>1621</v>
      </c>
      <c r="G362" s="92" t="s">
        <v>1627</v>
      </c>
      <c r="H362" s="92" t="s">
        <v>864</v>
      </c>
      <c r="I362" s="92" t="s">
        <v>865</v>
      </c>
      <c r="J362" s="92" t="s">
        <v>1628</v>
      </c>
      <c r="K362" s="90" t="b">
        <v>0</v>
      </c>
      <c r="L362" s="92" t="s">
        <v>867</v>
      </c>
      <c r="M362" s="278">
        <f>IFERROR(VLOOKUP(C362,'Budget Detail as of 11.30'!B:K,COLUMNS('Budget Detail as of 11.30'!B:K),FALSE),0)</f>
        <v>10000</v>
      </c>
      <c r="N362" s="155">
        <f>SUMIFS('Budget Detail as of 11.30'!L:L,'Budget Detail as of 11.30'!B:B,'Questica Mapping'!C362)</f>
        <v>10000</v>
      </c>
      <c r="O362" s="100">
        <v>7825</v>
      </c>
      <c r="P362" s="101">
        <f t="shared" si="14"/>
        <v>7825</v>
      </c>
    </row>
    <row r="363" spans="1:17" hidden="1" x14ac:dyDescent="0.3">
      <c r="A363" s="90">
        <v>602232</v>
      </c>
      <c r="B363" s="92" t="s">
        <v>1162</v>
      </c>
      <c r="C363" s="92" t="s">
        <v>1629</v>
      </c>
      <c r="D363" s="92" t="s">
        <v>10</v>
      </c>
      <c r="E363" s="103">
        <v>41500</v>
      </c>
      <c r="F363" s="92" t="s">
        <v>1621</v>
      </c>
      <c r="G363" s="92" t="s">
        <v>1185</v>
      </c>
      <c r="H363" s="92" t="s">
        <v>864</v>
      </c>
      <c r="I363" s="92" t="s">
        <v>865</v>
      </c>
      <c r="J363" s="92" t="s">
        <v>1630</v>
      </c>
      <c r="K363" s="90" t="b">
        <v>0</v>
      </c>
      <c r="L363" s="92" t="s">
        <v>867</v>
      </c>
      <c r="M363" s="278">
        <f>IFERROR(VLOOKUP(C363,'Budget Detail as of 11.30'!B:K,COLUMNS('Budget Detail as of 11.30'!B:K),FALSE),0)</f>
        <v>117270</v>
      </c>
      <c r="N363" s="155">
        <f>SUMIFS('Budget Detail as of 11.30'!L:L,'Budget Detail as of 11.30'!B:B,'Questica Mapping'!C363)</f>
        <v>117270</v>
      </c>
      <c r="O363" s="100">
        <v>0</v>
      </c>
      <c r="P363" s="101">
        <f t="shared" si="14"/>
        <v>0</v>
      </c>
    </row>
    <row r="364" spans="1:17" hidden="1" x14ac:dyDescent="0.3">
      <c r="A364" s="90">
        <v>602233</v>
      </c>
      <c r="B364" s="92" t="s">
        <v>1162</v>
      </c>
      <c r="C364" s="92" t="s">
        <v>1631</v>
      </c>
      <c r="D364" s="92" t="s">
        <v>10</v>
      </c>
      <c r="E364" s="103">
        <v>41500</v>
      </c>
      <c r="F364" s="92" t="s">
        <v>1621</v>
      </c>
      <c r="G364" s="92" t="s">
        <v>1185</v>
      </c>
      <c r="H364" s="92" t="s">
        <v>864</v>
      </c>
      <c r="I364" s="92" t="s">
        <v>925</v>
      </c>
      <c r="J364" s="92" t="s">
        <v>1632</v>
      </c>
      <c r="K364" s="90" t="b">
        <v>0</v>
      </c>
      <c r="L364" s="92" t="s">
        <v>867</v>
      </c>
      <c r="M364" s="278">
        <f>IFERROR(VLOOKUP(C364,'Budget Detail as of 11.30'!B:K,COLUMNS('Budget Detail as of 11.30'!B:K),FALSE),0)</f>
        <v>7830</v>
      </c>
      <c r="N364" s="155">
        <f>SUMIFS('Budget Detail as of 11.30'!L:L,'Budget Detail as of 11.30'!B:B,'Questica Mapping'!C364)</f>
        <v>7830</v>
      </c>
      <c r="O364" s="100">
        <v>5000</v>
      </c>
      <c r="P364" s="101">
        <f t="shared" si="14"/>
        <v>5000</v>
      </c>
    </row>
    <row r="365" spans="1:17" hidden="1" x14ac:dyDescent="0.3">
      <c r="A365" s="90">
        <v>1595919</v>
      </c>
      <c r="B365" s="92" t="s">
        <v>1162</v>
      </c>
      <c r="C365" s="92" t="s">
        <v>1633</v>
      </c>
      <c r="D365" s="92" t="s">
        <v>10</v>
      </c>
      <c r="E365" s="103">
        <v>41500</v>
      </c>
      <c r="F365" s="92" t="s">
        <v>1621</v>
      </c>
      <c r="G365" s="92" t="s">
        <v>1185</v>
      </c>
      <c r="H365" s="92" t="s">
        <v>864</v>
      </c>
      <c r="I365" s="92" t="s">
        <v>931</v>
      </c>
      <c r="J365" s="92" t="s">
        <v>1634</v>
      </c>
      <c r="K365" s="90" t="b">
        <v>0</v>
      </c>
      <c r="L365" s="92" t="s">
        <v>867</v>
      </c>
      <c r="M365" s="278">
        <f>IFERROR(VLOOKUP(C365,'Budget Detail as of 11.30'!B:K,COLUMNS('Budget Detail as of 11.30'!B:K),FALSE),0)</f>
        <v>100</v>
      </c>
      <c r="N365" s="155">
        <f>SUMIFS('Budget Detail as of 11.30'!L:L,'Budget Detail as of 11.30'!B:B,'Questica Mapping'!C365)</f>
        <v>100</v>
      </c>
      <c r="O365" s="100">
        <v>1000</v>
      </c>
      <c r="P365" s="101">
        <f t="shared" si="14"/>
        <v>1000</v>
      </c>
    </row>
    <row r="366" spans="1:17" hidden="1" x14ac:dyDescent="0.3">
      <c r="A366" s="90">
        <v>2282565</v>
      </c>
      <c r="B366" s="92" t="s">
        <v>1162</v>
      </c>
      <c r="C366" s="92" t="s">
        <v>1635</v>
      </c>
      <c r="D366" s="92" t="s">
        <v>10</v>
      </c>
      <c r="E366" s="103">
        <v>41500</v>
      </c>
      <c r="F366" s="92" t="s">
        <v>1621</v>
      </c>
      <c r="G366" s="92" t="s">
        <v>1418</v>
      </c>
      <c r="H366" s="92" t="s">
        <v>864</v>
      </c>
      <c r="I366" s="92" t="s">
        <v>865</v>
      </c>
      <c r="J366" s="92" t="s">
        <v>1636</v>
      </c>
      <c r="K366" s="90" t="b">
        <v>0</v>
      </c>
      <c r="L366" s="92" t="s">
        <v>867</v>
      </c>
      <c r="M366" s="278">
        <f>IFERROR(VLOOKUP(C366,'Budget Detail as of 11.30'!B:K,COLUMNS('Budget Detail as of 11.30'!B:K),FALSE),0)</f>
        <v>5000</v>
      </c>
      <c r="N366" s="155">
        <f>SUMIFS('Budget Detail as of 11.30'!L:L,'Budget Detail as of 11.30'!B:B,'Questica Mapping'!C366)</f>
        <v>5000</v>
      </c>
      <c r="O366" s="100">
        <v>700</v>
      </c>
      <c r="P366" s="101">
        <f t="shared" si="14"/>
        <v>700</v>
      </c>
    </row>
    <row r="367" spans="1:17" hidden="1" x14ac:dyDescent="0.3">
      <c r="A367" s="90">
        <v>2033717</v>
      </c>
      <c r="B367" s="92" t="s">
        <v>1162</v>
      </c>
      <c r="C367" s="92" t="s">
        <v>1637</v>
      </c>
      <c r="D367" s="92" t="s">
        <v>10</v>
      </c>
      <c r="E367" s="103">
        <v>41500</v>
      </c>
      <c r="F367" s="92" t="s">
        <v>1621</v>
      </c>
      <c r="G367" s="92" t="s">
        <v>1194</v>
      </c>
      <c r="H367" s="92" t="s">
        <v>864</v>
      </c>
      <c r="I367" s="92" t="s">
        <v>865</v>
      </c>
      <c r="J367" s="92" t="s">
        <v>1638</v>
      </c>
      <c r="K367" s="90" t="b">
        <v>0</v>
      </c>
      <c r="L367" s="92" t="s">
        <v>867</v>
      </c>
      <c r="M367" s="278">
        <f>IFERROR(VLOOKUP(C367,'Budget Detail as of 11.30'!B:K,COLUMNS('Budget Detail as of 11.30'!B:K),FALSE),0)</f>
        <v>1000</v>
      </c>
      <c r="N367" s="155">
        <f>SUMIFS('Budget Detail as of 11.30'!L:L,'Budget Detail as of 11.30'!B:B,'Questica Mapping'!C367)</f>
        <v>1000</v>
      </c>
      <c r="O367" s="100">
        <v>1000</v>
      </c>
      <c r="P367" s="101">
        <f t="shared" si="14"/>
        <v>1000</v>
      </c>
    </row>
    <row r="368" spans="1:17" hidden="1" x14ac:dyDescent="0.3">
      <c r="A368" s="90">
        <v>2033720</v>
      </c>
      <c r="B368" s="92" t="s">
        <v>1162</v>
      </c>
      <c r="C368" s="92" t="s">
        <v>1639</v>
      </c>
      <c r="D368" s="92" t="s">
        <v>10</v>
      </c>
      <c r="E368" s="103">
        <v>41500</v>
      </c>
      <c r="F368" s="92" t="s">
        <v>1621</v>
      </c>
      <c r="G368" s="92" t="s">
        <v>1202</v>
      </c>
      <c r="H368" s="92" t="s">
        <v>864</v>
      </c>
      <c r="I368" s="92" t="s">
        <v>865</v>
      </c>
      <c r="J368" s="92" t="s">
        <v>1640</v>
      </c>
      <c r="K368" s="90" t="b">
        <v>0</v>
      </c>
      <c r="L368" s="92" t="s">
        <v>867</v>
      </c>
      <c r="M368" s="278">
        <f>IFERROR(VLOOKUP(C368,'Budget Detail as of 11.30'!B:K,COLUMNS('Budget Detail as of 11.30'!B:K),FALSE),0)</f>
        <v>700</v>
      </c>
      <c r="N368" s="155">
        <f>SUMIFS('Budget Detail as of 11.30'!L:L,'Budget Detail as of 11.30'!B:B,'Questica Mapping'!C368)</f>
        <v>700</v>
      </c>
      <c r="O368" s="100">
        <v>0</v>
      </c>
      <c r="P368" s="101">
        <f t="shared" si="14"/>
        <v>0</v>
      </c>
    </row>
    <row r="369" spans="1:16" hidden="1" x14ac:dyDescent="0.3">
      <c r="A369" s="90">
        <v>2033721</v>
      </c>
      <c r="B369" s="92" t="s">
        <v>1162</v>
      </c>
      <c r="C369" s="92" t="s">
        <v>1641</v>
      </c>
      <c r="D369" s="92" t="s">
        <v>10</v>
      </c>
      <c r="E369" s="103">
        <v>41500</v>
      </c>
      <c r="F369" s="92" t="s">
        <v>1621</v>
      </c>
      <c r="G369" s="92" t="s">
        <v>1207</v>
      </c>
      <c r="H369" s="92" t="s">
        <v>864</v>
      </c>
      <c r="I369" s="92" t="s">
        <v>865</v>
      </c>
      <c r="J369" s="92" t="s">
        <v>1642</v>
      </c>
      <c r="K369" s="90" t="b">
        <v>0</v>
      </c>
      <c r="L369" s="92" t="s">
        <v>867</v>
      </c>
      <c r="M369" s="278">
        <f>IFERROR(VLOOKUP(C369,'Budget Detail as of 11.30'!B:K,COLUMNS('Budget Detail as of 11.30'!B:K),FALSE),0)</f>
        <v>1000</v>
      </c>
      <c r="N369" s="155">
        <f>SUMIFS('Budget Detail as of 11.30'!L:L,'Budget Detail as of 11.30'!B:B,'Questica Mapping'!C369)</f>
        <v>1000</v>
      </c>
      <c r="O369" s="100">
        <v>0</v>
      </c>
      <c r="P369" s="101">
        <f t="shared" si="14"/>
        <v>0</v>
      </c>
    </row>
    <row r="370" spans="1:16" hidden="1" x14ac:dyDescent="0.3">
      <c r="A370" s="90">
        <v>2061333</v>
      </c>
      <c r="B370" s="92" t="s">
        <v>1162</v>
      </c>
      <c r="C370" s="92" t="s">
        <v>1643</v>
      </c>
      <c r="D370" s="92" t="s">
        <v>10</v>
      </c>
      <c r="E370" s="103">
        <v>41500</v>
      </c>
      <c r="F370" s="92" t="s">
        <v>1621</v>
      </c>
      <c r="G370" s="92" t="s">
        <v>1212</v>
      </c>
      <c r="H370" s="92" t="s">
        <v>864</v>
      </c>
      <c r="I370" s="92" t="s">
        <v>865</v>
      </c>
      <c r="J370" s="92" t="s">
        <v>1644</v>
      </c>
      <c r="K370" s="90" t="b">
        <v>0</v>
      </c>
      <c r="L370" s="92" t="s">
        <v>867</v>
      </c>
      <c r="M370" s="278">
        <f>IFERROR(VLOOKUP(C370,'Budget Detail as of 11.30'!B:K,COLUMNS('Budget Detail as of 11.30'!B:K),FALSE),0)</f>
        <v>50000</v>
      </c>
      <c r="N370" s="155">
        <f>SUMIFS('Budget Detail as of 11.30'!L:L,'Budget Detail as of 11.30'!B:B,'Questica Mapping'!C370)</f>
        <v>50000</v>
      </c>
      <c r="O370" s="100">
        <v>4738959</v>
      </c>
      <c r="P370" s="101">
        <f t="shared" si="14"/>
        <v>4738959</v>
      </c>
    </row>
    <row r="371" spans="1:16" hidden="1" x14ac:dyDescent="0.3">
      <c r="A371" s="90">
        <v>602234</v>
      </c>
      <c r="B371" s="92" t="s">
        <v>1162</v>
      </c>
      <c r="C371" s="92" t="s">
        <v>1645</v>
      </c>
      <c r="D371" s="92" t="s">
        <v>10</v>
      </c>
      <c r="E371" s="103">
        <v>41500</v>
      </c>
      <c r="F371" s="92" t="s">
        <v>1621</v>
      </c>
      <c r="G371" s="92" t="s">
        <v>1212</v>
      </c>
      <c r="H371" s="92" t="s">
        <v>864</v>
      </c>
      <c r="I371" s="92" t="s">
        <v>925</v>
      </c>
      <c r="J371" s="92" t="s">
        <v>1646</v>
      </c>
      <c r="K371" s="90" t="b">
        <v>0</v>
      </c>
      <c r="L371" s="92" t="s">
        <v>867</v>
      </c>
      <c r="M371" s="278">
        <f>IFERROR(VLOOKUP(C371,'Budget Detail as of 11.30'!B:K,COLUMNS('Budget Detail as of 11.30'!B:K),FALSE),0)</f>
        <v>1000000</v>
      </c>
      <c r="N371" s="155">
        <f>SUMIFS('Budget Detail as of 11.30'!L:L,'Budget Detail as of 11.30'!B:B,'Questica Mapping'!C371)</f>
        <v>1000000</v>
      </c>
      <c r="O371" s="100">
        <v>280000</v>
      </c>
      <c r="P371" s="101">
        <f t="shared" si="14"/>
        <v>280000</v>
      </c>
    </row>
    <row r="372" spans="1:16" hidden="1" x14ac:dyDescent="0.3">
      <c r="A372" s="90">
        <v>602235</v>
      </c>
      <c r="B372" s="92" t="s">
        <v>1162</v>
      </c>
      <c r="C372" s="92" t="s">
        <v>1647</v>
      </c>
      <c r="D372" s="92" t="s">
        <v>10</v>
      </c>
      <c r="E372" s="103">
        <v>41500</v>
      </c>
      <c r="F372" s="92" t="s">
        <v>1621</v>
      </c>
      <c r="G372" s="92" t="s">
        <v>1212</v>
      </c>
      <c r="H372" s="92" t="s">
        <v>864</v>
      </c>
      <c r="I372" s="92" t="s">
        <v>928</v>
      </c>
      <c r="J372" s="92" t="s">
        <v>1648</v>
      </c>
      <c r="K372" s="90" t="b">
        <v>0</v>
      </c>
      <c r="L372" s="92" t="s">
        <v>867</v>
      </c>
      <c r="M372" s="278">
        <f>IFERROR(VLOOKUP(C372,'Budget Detail as of 11.30'!B:K,COLUMNS('Budget Detail as of 11.30'!B:K),FALSE),0)</f>
        <v>0</v>
      </c>
      <c r="N372" s="155">
        <f>SUMIFS('Budget Detail as of 11.30'!L:L,'Budget Detail as of 11.30'!B:B,'Questica Mapping'!C372)</f>
        <v>0</v>
      </c>
      <c r="O372" s="100">
        <v>0</v>
      </c>
      <c r="P372" s="101">
        <f t="shared" si="14"/>
        <v>0</v>
      </c>
    </row>
    <row r="373" spans="1:16" hidden="1" x14ac:dyDescent="0.3">
      <c r="A373" s="90">
        <v>602236</v>
      </c>
      <c r="B373" s="92" t="s">
        <v>1162</v>
      </c>
      <c r="C373" s="92" t="s">
        <v>1649</v>
      </c>
      <c r="D373" s="92" t="s">
        <v>10</v>
      </c>
      <c r="E373" s="103">
        <v>41500</v>
      </c>
      <c r="F373" s="92" t="s">
        <v>1621</v>
      </c>
      <c r="G373" s="92" t="s">
        <v>1212</v>
      </c>
      <c r="H373" s="92" t="s">
        <v>864</v>
      </c>
      <c r="I373" s="92" t="s">
        <v>931</v>
      </c>
      <c r="J373" s="92" t="s">
        <v>1650</v>
      </c>
      <c r="K373" s="90" t="b">
        <v>0</v>
      </c>
      <c r="L373" s="92" t="s">
        <v>867</v>
      </c>
      <c r="M373" s="278">
        <f>IFERROR(VLOOKUP(C373,'Budget Detail as of 11.30'!B:K,COLUMNS('Budget Detail as of 11.30'!B:K),FALSE),0)</f>
        <v>0</v>
      </c>
      <c r="N373" s="155">
        <f>SUMIFS('Budget Detail as of 11.30'!L:L,'Budget Detail as of 11.30'!B:B,'Questica Mapping'!C373)</f>
        <v>0</v>
      </c>
      <c r="O373" s="100">
        <v>0</v>
      </c>
      <c r="P373" s="101">
        <f t="shared" si="14"/>
        <v>0</v>
      </c>
    </row>
    <row r="374" spans="1:16" hidden="1" x14ac:dyDescent="0.3">
      <c r="A374" s="90">
        <v>602238</v>
      </c>
      <c r="B374" s="92" t="s">
        <v>1162</v>
      </c>
      <c r="C374" s="92" t="s">
        <v>1651</v>
      </c>
      <c r="D374" s="92" t="s">
        <v>10</v>
      </c>
      <c r="E374" s="103">
        <v>41500</v>
      </c>
      <c r="F374" s="92" t="s">
        <v>1621</v>
      </c>
      <c r="G374" s="92" t="s">
        <v>1212</v>
      </c>
      <c r="H374" s="92" t="s">
        <v>864</v>
      </c>
      <c r="I374" s="92" t="s">
        <v>1060</v>
      </c>
      <c r="J374" s="92" t="s">
        <v>1646</v>
      </c>
      <c r="K374" s="90" t="b">
        <v>0</v>
      </c>
      <c r="L374" s="92" t="s">
        <v>867</v>
      </c>
      <c r="M374" s="278">
        <f>IFERROR(VLOOKUP(C374,'Budget Detail as of 11.30'!B:K,COLUMNS('Budget Detail as of 11.30'!B:K),FALSE),0)</f>
        <v>0</v>
      </c>
      <c r="N374" s="155">
        <f>SUMIFS('Budget Detail as of 11.30'!L:L,'Budget Detail as of 11.30'!B:B,'Questica Mapping'!C374)</f>
        <v>0</v>
      </c>
      <c r="O374" s="100">
        <v>0</v>
      </c>
      <c r="P374" s="101">
        <f t="shared" si="14"/>
        <v>0</v>
      </c>
    </row>
    <row r="375" spans="1:16" hidden="1" x14ac:dyDescent="0.3">
      <c r="A375" s="90">
        <v>602239</v>
      </c>
      <c r="B375" s="92" t="s">
        <v>1162</v>
      </c>
      <c r="C375" s="92" t="s">
        <v>1652</v>
      </c>
      <c r="D375" s="92" t="s">
        <v>10</v>
      </c>
      <c r="E375" s="103">
        <v>41500</v>
      </c>
      <c r="F375" s="92" t="s">
        <v>1621</v>
      </c>
      <c r="G375" s="92" t="s">
        <v>1212</v>
      </c>
      <c r="H375" s="92" t="s">
        <v>864</v>
      </c>
      <c r="I375" s="92" t="s">
        <v>1063</v>
      </c>
      <c r="J375" s="92" t="s">
        <v>1653</v>
      </c>
      <c r="K375" s="90" t="b">
        <v>0</v>
      </c>
      <c r="L375" s="92" t="s">
        <v>867</v>
      </c>
      <c r="M375" s="278">
        <f>IFERROR(VLOOKUP(C375,'Budget Detail as of 11.30'!B:K,COLUMNS('Budget Detail as of 11.30'!B:K),FALSE),0)</f>
        <v>30000</v>
      </c>
      <c r="N375" s="155">
        <f>SUMIFS('Budget Detail as of 11.30'!L:L,'Budget Detail as of 11.30'!B:B,'Questica Mapping'!C375)</f>
        <v>30000</v>
      </c>
      <c r="O375" s="100">
        <v>1200</v>
      </c>
      <c r="P375" s="101">
        <f t="shared" si="14"/>
        <v>1200</v>
      </c>
    </row>
    <row r="376" spans="1:16" hidden="1" x14ac:dyDescent="0.3">
      <c r="A376" s="90">
        <v>602272</v>
      </c>
      <c r="B376" s="92" t="s">
        <v>1162</v>
      </c>
      <c r="C376" s="92" t="s">
        <v>1654</v>
      </c>
      <c r="D376" s="92" t="s">
        <v>10</v>
      </c>
      <c r="E376" s="103">
        <v>41500</v>
      </c>
      <c r="F376" s="92" t="s">
        <v>1621</v>
      </c>
      <c r="G376" s="92" t="s">
        <v>1212</v>
      </c>
      <c r="H376" s="92" t="s">
        <v>864</v>
      </c>
      <c r="I376" s="92" t="s">
        <v>1066</v>
      </c>
      <c r="J376" s="92" t="s">
        <v>1655</v>
      </c>
      <c r="K376" s="90" t="b">
        <v>0</v>
      </c>
      <c r="L376" s="92" t="s">
        <v>867</v>
      </c>
      <c r="M376" s="278">
        <f>IFERROR(VLOOKUP(C376,'Budget Detail as of 11.30'!B:K,COLUMNS('Budget Detail as of 11.30'!B:K),FALSE),0)</f>
        <v>0</v>
      </c>
      <c r="N376" s="155">
        <f>SUMIFS('Budget Detail as of 11.30'!L:L,'Budget Detail as of 11.30'!B:B,'Questica Mapping'!C376)</f>
        <v>0</v>
      </c>
      <c r="O376" s="100">
        <v>30000</v>
      </c>
      <c r="P376" s="101">
        <f t="shared" si="14"/>
        <v>30000</v>
      </c>
    </row>
    <row r="377" spans="1:16" hidden="1" x14ac:dyDescent="0.3">
      <c r="A377" s="90">
        <v>602240</v>
      </c>
      <c r="B377" s="92" t="s">
        <v>1162</v>
      </c>
      <c r="C377" s="92" t="s">
        <v>1656</v>
      </c>
      <c r="D377" s="92" t="s">
        <v>10</v>
      </c>
      <c r="E377" s="103">
        <v>41500</v>
      </c>
      <c r="F377" s="92" t="s">
        <v>1621</v>
      </c>
      <c r="G377" s="92" t="s">
        <v>1229</v>
      </c>
      <c r="H377" s="92" t="s">
        <v>864</v>
      </c>
      <c r="I377" s="92" t="s">
        <v>865</v>
      </c>
      <c r="J377" s="92" t="s">
        <v>1657</v>
      </c>
      <c r="K377" s="90" t="b">
        <v>0</v>
      </c>
      <c r="L377" s="92" t="s">
        <v>867</v>
      </c>
      <c r="M377" s="278">
        <f>IFERROR(VLOOKUP(C377,'Budget Detail as of 11.30'!B:K,COLUMNS('Budget Detail as of 11.30'!B:K),FALSE),0)</f>
        <v>1200</v>
      </c>
      <c r="N377" s="155">
        <f>SUMIFS('Budget Detail as of 11.30'!L:L,'Budget Detail as of 11.30'!B:B,'Questica Mapping'!C377)</f>
        <v>1200</v>
      </c>
      <c r="O377" s="100">
        <v>15000</v>
      </c>
      <c r="P377" s="101">
        <f t="shared" si="14"/>
        <v>15000</v>
      </c>
    </row>
    <row r="378" spans="1:16" hidden="1" x14ac:dyDescent="0.3">
      <c r="A378" s="90">
        <v>2282566</v>
      </c>
      <c r="B378" s="92" t="s">
        <v>1162</v>
      </c>
      <c r="C378" s="92" t="s">
        <v>1658</v>
      </c>
      <c r="D378" s="92" t="s">
        <v>10</v>
      </c>
      <c r="E378" s="103">
        <v>41500</v>
      </c>
      <c r="F378" s="92" t="s">
        <v>1621</v>
      </c>
      <c r="G378" s="92" t="s">
        <v>1229</v>
      </c>
      <c r="H378" s="92" t="s">
        <v>864</v>
      </c>
      <c r="I378" s="92" t="s">
        <v>925</v>
      </c>
      <c r="J378" s="92" t="s">
        <v>1659</v>
      </c>
      <c r="K378" s="90" t="b">
        <v>0</v>
      </c>
      <c r="L378" s="92" t="s">
        <v>867</v>
      </c>
      <c r="M378" s="278">
        <f>IFERROR(VLOOKUP(C378,'Budget Detail as of 11.30'!B:K,COLUMNS('Budget Detail as of 11.30'!B:K),FALSE),0)</f>
        <v>30000</v>
      </c>
      <c r="N378" s="155">
        <f>SUMIFS('Budget Detail as of 11.30'!L:L,'Budget Detail as of 11.30'!B:B,'Questica Mapping'!C378)</f>
        <v>30000</v>
      </c>
      <c r="O378" s="100">
        <v>500</v>
      </c>
      <c r="P378" s="101">
        <f t="shared" si="14"/>
        <v>500</v>
      </c>
    </row>
    <row r="379" spans="1:16" hidden="1" x14ac:dyDescent="0.3">
      <c r="A379" s="90">
        <v>2282567</v>
      </c>
      <c r="B379" s="92" t="s">
        <v>1162</v>
      </c>
      <c r="C379" s="92" t="s">
        <v>1660</v>
      </c>
      <c r="D379" s="92" t="s">
        <v>10</v>
      </c>
      <c r="E379" s="103">
        <v>41500</v>
      </c>
      <c r="F379" s="92" t="s">
        <v>1621</v>
      </c>
      <c r="G379" s="92" t="s">
        <v>1229</v>
      </c>
      <c r="H379" s="92" t="s">
        <v>864</v>
      </c>
      <c r="I379" s="92" t="s">
        <v>928</v>
      </c>
      <c r="J379" s="92" t="s">
        <v>1661</v>
      </c>
      <c r="K379" s="90" t="b">
        <v>0</v>
      </c>
      <c r="L379" s="92" t="s">
        <v>867</v>
      </c>
      <c r="M379" s="278">
        <f>IFERROR(VLOOKUP(C379,'Budget Detail as of 11.30'!B:K,COLUMNS('Budget Detail as of 11.30'!B:K),FALSE),0)</f>
        <v>18000</v>
      </c>
      <c r="N379" s="155">
        <f>SUMIFS('Budget Detail as of 11.30'!L:L,'Budget Detail as of 11.30'!B:B,'Questica Mapping'!C379)</f>
        <v>18000</v>
      </c>
      <c r="O379" s="100">
        <v>0</v>
      </c>
      <c r="P379" s="101">
        <f t="shared" si="14"/>
        <v>0</v>
      </c>
    </row>
    <row r="380" spans="1:16" hidden="1" x14ac:dyDescent="0.3">
      <c r="A380" s="90">
        <v>602241</v>
      </c>
      <c r="B380" s="92" t="s">
        <v>1162</v>
      </c>
      <c r="C380" s="92" t="s">
        <v>1662</v>
      </c>
      <c r="D380" s="92" t="s">
        <v>10</v>
      </c>
      <c r="E380" s="103">
        <v>41500</v>
      </c>
      <c r="F380" s="92" t="s">
        <v>1621</v>
      </c>
      <c r="G380" s="92" t="s">
        <v>1229</v>
      </c>
      <c r="H380" s="92" t="s">
        <v>864</v>
      </c>
      <c r="I380" s="92" t="s">
        <v>931</v>
      </c>
      <c r="J380" s="92" t="s">
        <v>1308</v>
      </c>
      <c r="K380" s="90" t="b">
        <v>0</v>
      </c>
      <c r="L380" s="92" t="s">
        <v>867</v>
      </c>
      <c r="M380" s="278">
        <f>IFERROR(VLOOKUP(C380,'Budget Detail as of 11.30'!B:K,COLUMNS('Budget Detail as of 11.30'!B:K),FALSE),0)</f>
        <v>1200</v>
      </c>
      <c r="N380" s="155">
        <f>SUMIFS('Budget Detail as of 11.30'!L:L,'Budget Detail as of 11.30'!B:B,'Questica Mapping'!C380)</f>
        <v>1200</v>
      </c>
      <c r="O380" s="100">
        <v>0</v>
      </c>
      <c r="P380" s="101">
        <f t="shared" si="14"/>
        <v>0</v>
      </c>
    </row>
    <row r="381" spans="1:16" hidden="1" x14ac:dyDescent="0.3">
      <c r="A381" s="90">
        <v>1209975</v>
      </c>
      <c r="B381" s="92" t="s">
        <v>1162</v>
      </c>
      <c r="C381" s="92" t="s">
        <v>1663</v>
      </c>
      <c r="D381" s="92" t="s">
        <v>10</v>
      </c>
      <c r="E381" s="103">
        <v>41500</v>
      </c>
      <c r="F381" s="92" t="s">
        <v>1621</v>
      </c>
      <c r="G381" s="92" t="s">
        <v>1229</v>
      </c>
      <c r="H381" s="92" t="s">
        <v>864</v>
      </c>
      <c r="I381" s="92" t="s">
        <v>944</v>
      </c>
      <c r="J381" s="92" t="s">
        <v>1664</v>
      </c>
      <c r="K381" s="90" t="b">
        <v>0</v>
      </c>
      <c r="L381" s="92" t="s">
        <v>867</v>
      </c>
      <c r="M381" s="278">
        <f>IFERROR(VLOOKUP(C381,'Budget Detail as of 11.30'!B:K,COLUMNS('Budget Detail as of 11.30'!B:K),FALSE),0)</f>
        <v>1200</v>
      </c>
      <c r="N381" s="155">
        <f>SUMIFS('Budget Detail as of 11.30'!L:L,'Budget Detail as of 11.30'!B:B,'Questica Mapping'!C381)</f>
        <v>1200</v>
      </c>
      <c r="O381" s="100">
        <v>1400000</v>
      </c>
      <c r="P381" s="101">
        <f t="shared" si="14"/>
        <v>1400000</v>
      </c>
    </row>
    <row r="382" spans="1:16" hidden="1" x14ac:dyDescent="0.3">
      <c r="A382" s="90">
        <v>2589156</v>
      </c>
      <c r="B382" s="92" t="s">
        <v>1162</v>
      </c>
      <c r="C382" s="92" t="s">
        <v>1665</v>
      </c>
      <c r="D382" s="92" t="s">
        <v>10</v>
      </c>
      <c r="E382" s="103">
        <v>41500</v>
      </c>
      <c r="F382" s="92" t="s">
        <v>1621</v>
      </c>
      <c r="G382" s="92" t="s">
        <v>1229</v>
      </c>
      <c r="H382" s="92" t="s">
        <v>864</v>
      </c>
      <c r="I382" s="92" t="s">
        <v>1060</v>
      </c>
      <c r="J382" s="92" t="s">
        <v>1666</v>
      </c>
      <c r="K382" s="90" t="b">
        <v>0</v>
      </c>
      <c r="L382" s="92" t="s">
        <v>867</v>
      </c>
      <c r="M382" s="278">
        <f>IFERROR(VLOOKUP(C382,'Budget Detail as of 11.30'!B:K,COLUMNS('Budget Detail as of 11.30'!B:K),FALSE),0)</f>
        <v>0</v>
      </c>
      <c r="N382" s="155">
        <f>SUMIFS('Budget Detail as of 11.30'!L:L,'Budget Detail as of 11.30'!B:B,'Questica Mapping'!C382)</f>
        <v>0</v>
      </c>
      <c r="O382" s="100">
        <v>0</v>
      </c>
      <c r="P382" s="101">
        <f t="shared" si="14"/>
        <v>0</v>
      </c>
    </row>
    <row r="383" spans="1:16" hidden="1" x14ac:dyDescent="0.3">
      <c r="A383" s="90">
        <v>585991</v>
      </c>
      <c r="B383" s="92" t="s">
        <v>1162</v>
      </c>
      <c r="C383" s="92" t="s">
        <v>1667</v>
      </c>
      <c r="D383" s="92" t="s">
        <v>10</v>
      </c>
      <c r="E383" s="103">
        <v>41500</v>
      </c>
      <c r="F383" s="92" t="s">
        <v>1621</v>
      </c>
      <c r="G383" s="92" t="s">
        <v>1668</v>
      </c>
      <c r="H383" s="92" t="s">
        <v>864</v>
      </c>
      <c r="I383" s="92" t="s">
        <v>865</v>
      </c>
      <c r="J383" s="92" t="s">
        <v>1669</v>
      </c>
      <c r="K383" s="90" t="b">
        <v>0</v>
      </c>
      <c r="L383" s="92" t="s">
        <v>867</v>
      </c>
      <c r="M383" s="278">
        <f>IFERROR(VLOOKUP(C383,'Budget Detail as of 11.30'!B:K,COLUMNS('Budget Detail as of 11.30'!B:K),FALSE),0)</f>
        <v>1400000</v>
      </c>
      <c r="N383" s="155">
        <f>SUMIFS('Budget Detail as of 11.30'!L:L,'Budget Detail as of 11.30'!B:B,'Questica Mapping'!C383)</f>
        <v>1400000</v>
      </c>
      <c r="O383" s="100">
        <v>0</v>
      </c>
      <c r="P383" s="101">
        <f t="shared" si="14"/>
        <v>0</v>
      </c>
    </row>
    <row r="384" spans="1:16" hidden="1" x14ac:dyDescent="0.3">
      <c r="A384" s="90">
        <v>1209976</v>
      </c>
      <c r="B384" s="92" t="s">
        <v>1162</v>
      </c>
      <c r="C384" s="92" t="s">
        <v>1670</v>
      </c>
      <c r="D384" s="92" t="s">
        <v>10</v>
      </c>
      <c r="E384" s="103">
        <v>41500</v>
      </c>
      <c r="F384" s="92" t="s">
        <v>1621</v>
      </c>
      <c r="G384" s="92" t="s">
        <v>1668</v>
      </c>
      <c r="H384" s="92" t="s">
        <v>864</v>
      </c>
      <c r="I384" s="92" t="s">
        <v>925</v>
      </c>
      <c r="J384" s="92" t="s">
        <v>1671</v>
      </c>
      <c r="K384" s="90" t="b">
        <v>0</v>
      </c>
      <c r="L384" s="92" t="s">
        <v>867</v>
      </c>
      <c r="M384" s="278">
        <f>IFERROR(VLOOKUP(C384,'Budget Detail as of 11.30'!B:K,COLUMNS('Budget Detail as of 11.30'!B:K),FALSE),0)</f>
        <v>0</v>
      </c>
      <c r="N384" s="155">
        <f>SUMIFS('Budget Detail as of 11.30'!L:L,'Budget Detail as of 11.30'!B:B,'Questica Mapping'!C384)</f>
        <v>0</v>
      </c>
      <c r="O384" s="100">
        <v>150000</v>
      </c>
      <c r="P384" s="101">
        <f t="shared" si="14"/>
        <v>150000</v>
      </c>
    </row>
    <row r="385" spans="1:16" hidden="1" x14ac:dyDescent="0.3">
      <c r="A385" s="90">
        <v>849882</v>
      </c>
      <c r="B385" s="92" t="s">
        <v>1162</v>
      </c>
      <c r="C385" s="92" t="s">
        <v>1672</v>
      </c>
      <c r="D385" s="92" t="s">
        <v>10</v>
      </c>
      <c r="E385" s="103">
        <v>41500</v>
      </c>
      <c r="F385" s="92" t="s">
        <v>1621</v>
      </c>
      <c r="G385" s="92" t="s">
        <v>1243</v>
      </c>
      <c r="H385" s="92" t="s">
        <v>864</v>
      </c>
      <c r="I385" s="92" t="s">
        <v>865</v>
      </c>
      <c r="J385" s="92" t="s">
        <v>1244</v>
      </c>
      <c r="K385" s="90" t="b">
        <v>0</v>
      </c>
      <c r="L385" s="92" t="s">
        <v>867</v>
      </c>
      <c r="M385" s="278">
        <f>IFERROR(VLOOKUP(C385,'Budget Detail as of 11.30'!B:K,COLUMNS('Budget Detail as of 11.30'!B:K),FALSE),0)</f>
        <v>0</v>
      </c>
      <c r="N385" s="155">
        <f>SUMIFS('Budget Detail as of 11.30'!L:L,'Budget Detail as of 11.30'!B:B,'Questica Mapping'!C385)</f>
        <v>0</v>
      </c>
      <c r="O385" s="100">
        <v>0</v>
      </c>
      <c r="P385" s="101">
        <f t="shared" si="14"/>
        <v>0</v>
      </c>
    </row>
    <row r="386" spans="1:16" hidden="1" x14ac:dyDescent="0.3">
      <c r="A386" s="90">
        <v>849885</v>
      </c>
      <c r="B386" s="92" t="s">
        <v>1162</v>
      </c>
      <c r="C386" s="92" t="s">
        <v>1673</v>
      </c>
      <c r="D386" s="92" t="s">
        <v>10</v>
      </c>
      <c r="E386" s="103">
        <v>41500</v>
      </c>
      <c r="F386" s="92" t="s">
        <v>1621</v>
      </c>
      <c r="G386" s="92" t="s">
        <v>1243</v>
      </c>
      <c r="H386" s="92" t="s">
        <v>864</v>
      </c>
      <c r="I386" s="92" t="s">
        <v>925</v>
      </c>
      <c r="J386" s="92" t="s">
        <v>1674</v>
      </c>
      <c r="K386" s="90" t="b">
        <v>0</v>
      </c>
      <c r="L386" s="92" t="s">
        <v>867</v>
      </c>
      <c r="M386" s="278">
        <f>IFERROR(VLOOKUP(C386,'Budget Detail as of 11.30'!B:K,COLUMNS('Budget Detail as of 11.30'!B:K),FALSE),0)</f>
        <v>39000</v>
      </c>
      <c r="N386" s="155">
        <f>SUMIFS('Budget Detail as of 11.30'!L:L,'Budget Detail as of 11.30'!B:B,'Questica Mapping'!C386)</f>
        <v>39000</v>
      </c>
      <c r="O386" s="100"/>
      <c r="P386" s="101"/>
    </row>
    <row r="387" spans="1:16" hidden="1" x14ac:dyDescent="0.3">
      <c r="A387" s="90">
        <v>1191727</v>
      </c>
      <c r="B387" s="92" t="s">
        <v>1162</v>
      </c>
      <c r="C387" s="92" t="s">
        <v>1675</v>
      </c>
      <c r="D387" s="92" t="s">
        <v>10</v>
      </c>
      <c r="E387" s="103">
        <v>41500</v>
      </c>
      <c r="F387" s="92" t="s">
        <v>1621</v>
      </c>
      <c r="G387" s="92" t="s">
        <v>1253</v>
      </c>
      <c r="H387" s="92" t="s">
        <v>864</v>
      </c>
      <c r="I387" s="92" t="s">
        <v>925</v>
      </c>
      <c r="J387" s="92" t="s">
        <v>1676</v>
      </c>
      <c r="K387" s="90" t="b">
        <v>0</v>
      </c>
      <c r="L387" s="92" t="s">
        <v>867</v>
      </c>
      <c r="M387" s="278">
        <f>IFERROR(VLOOKUP(C387,'Budget Detail as of 11.30'!B:K,COLUMNS('Budget Detail as of 11.30'!B:K),FALSE),0)</f>
        <v>0</v>
      </c>
      <c r="N387" s="155">
        <f>SUMIFS('Budget Detail as of 11.30'!L:L,'Budget Detail as of 11.30'!B:B,'Questica Mapping'!C387)</f>
        <v>0</v>
      </c>
      <c r="O387" s="100"/>
      <c r="P387" s="101"/>
    </row>
    <row r="388" spans="1:16" hidden="1" x14ac:dyDescent="0.3">
      <c r="A388" s="90">
        <v>585994</v>
      </c>
      <c r="B388" s="92" t="s">
        <v>1162</v>
      </c>
      <c r="C388" s="92" t="s">
        <v>1677</v>
      </c>
      <c r="D388" s="279" t="s">
        <v>10</v>
      </c>
      <c r="E388" s="103">
        <v>41500</v>
      </c>
      <c r="F388" s="90" t="s">
        <v>1621</v>
      </c>
      <c r="G388" s="90" t="s">
        <v>1265</v>
      </c>
      <c r="H388" s="90" t="s">
        <v>864</v>
      </c>
      <c r="I388" s="90" t="s">
        <v>865</v>
      </c>
      <c r="J388" s="90" t="s">
        <v>1266</v>
      </c>
      <c r="K388" s="90" t="b">
        <v>0</v>
      </c>
      <c r="L388" s="90" t="s">
        <v>867</v>
      </c>
      <c r="M388" s="278">
        <f>IFERROR(VLOOKUP(C388,'Budget Detail as of 11.30'!B:K,COLUMNS('Budget Detail as of 11.30'!B:K),FALSE),0)</f>
        <v>1395110</v>
      </c>
      <c r="N388" s="155">
        <f>SUMIFS('Budget Detail as of 11.30'!L:L,'Budget Detail as of 11.30'!B:B,'Questica Mapping'!C388)</f>
        <v>1395110</v>
      </c>
      <c r="O388" s="100"/>
      <c r="P388" s="101"/>
    </row>
    <row r="389" spans="1:16" hidden="1" x14ac:dyDescent="0.3">
      <c r="A389" s="90">
        <v>585995</v>
      </c>
      <c r="B389" s="159" t="s">
        <v>1162</v>
      </c>
      <c r="C389" s="159" t="s">
        <v>1678</v>
      </c>
      <c r="D389" s="280" t="s">
        <v>10</v>
      </c>
      <c r="E389" s="230" t="s">
        <v>494</v>
      </c>
      <c r="F389" s="279" t="s">
        <v>1621</v>
      </c>
      <c r="G389" s="279" t="s">
        <v>1679</v>
      </c>
      <c r="H389" s="279" t="s">
        <v>864</v>
      </c>
      <c r="I389" s="279" t="s">
        <v>865</v>
      </c>
      <c r="J389" s="269" t="s">
        <v>1251</v>
      </c>
      <c r="K389" s="279" t="b">
        <v>0</v>
      </c>
      <c r="L389" s="279" t="s">
        <v>867</v>
      </c>
      <c r="M389" s="278">
        <f>IFERROR(VLOOKUP(C389,'Budget Detail as of 11.30'!B:K,COLUMNS('Budget Detail as of 11.30'!B:K),FALSE),0)</f>
        <v>0</v>
      </c>
      <c r="N389" s="155">
        <f>SUMIFS('Budget Detail as of 11.30'!L:L,'Budget Detail as of 11.30'!B:B,'Questica Mapping'!C389)</f>
        <v>0</v>
      </c>
      <c r="O389" s="100"/>
      <c r="P389" s="101"/>
    </row>
    <row r="390" spans="1:16" hidden="1" x14ac:dyDescent="0.3">
      <c r="A390" s="90">
        <v>585996</v>
      </c>
      <c r="B390" s="159" t="s">
        <v>1162</v>
      </c>
      <c r="C390" s="159" t="s">
        <v>1680</v>
      </c>
      <c r="D390" s="280" t="s">
        <v>10</v>
      </c>
      <c r="E390" s="230" t="s">
        <v>494</v>
      </c>
      <c r="F390" s="279" t="s">
        <v>1621</v>
      </c>
      <c r="G390" s="279" t="s">
        <v>1679</v>
      </c>
      <c r="H390" s="279" t="s">
        <v>864</v>
      </c>
      <c r="I390" s="279" t="s">
        <v>925</v>
      </c>
      <c r="J390" s="269" t="s">
        <v>1251</v>
      </c>
      <c r="K390" s="279" t="b">
        <v>0</v>
      </c>
      <c r="L390" s="279" t="s">
        <v>867</v>
      </c>
      <c r="M390" s="278">
        <f>IFERROR(VLOOKUP(C390,'Budget Detail as of 11.30'!B:K,COLUMNS('Budget Detail as of 11.30'!B:K),FALSE),0)</f>
        <v>0</v>
      </c>
      <c r="N390" s="155">
        <f>SUMIFS('Budget Detail as of 11.30'!L:L,'Budget Detail as of 11.30'!B:B,'Questica Mapping'!C390)</f>
        <v>0</v>
      </c>
      <c r="O390" s="100"/>
      <c r="P390" s="101"/>
    </row>
    <row r="391" spans="1:16" hidden="1" x14ac:dyDescent="0.3">
      <c r="A391" s="90">
        <v>849883</v>
      </c>
      <c r="B391" s="159" t="s">
        <v>1162</v>
      </c>
      <c r="C391" s="159" t="s">
        <v>1681</v>
      </c>
      <c r="D391" s="280" t="s">
        <v>10</v>
      </c>
      <c r="E391" s="230" t="s">
        <v>494</v>
      </c>
      <c r="F391" s="279" t="s">
        <v>1621</v>
      </c>
      <c r="G391" s="279" t="s">
        <v>1679</v>
      </c>
      <c r="H391" s="279" t="s">
        <v>864</v>
      </c>
      <c r="I391" s="279" t="s">
        <v>928</v>
      </c>
      <c r="J391" s="269" t="s">
        <v>1251</v>
      </c>
      <c r="K391" s="279" t="b">
        <v>0</v>
      </c>
      <c r="L391" s="279" t="s">
        <v>867</v>
      </c>
      <c r="M391" s="278">
        <f>IFERROR(VLOOKUP(C391,'Budget Detail as of 11.30'!B:K,COLUMNS('Budget Detail as of 11.30'!B:K),FALSE),0)</f>
        <v>0</v>
      </c>
      <c r="N391" s="155">
        <f>SUMIFS('Budget Detail as of 11.30'!L:L,'Budget Detail as of 11.30'!B:B,'Questica Mapping'!C391)</f>
        <v>0</v>
      </c>
      <c r="O391" s="100">
        <v>84687</v>
      </c>
      <c r="P391" s="101">
        <f>+O391</f>
        <v>84687</v>
      </c>
    </row>
    <row r="392" spans="1:16" hidden="1" x14ac:dyDescent="0.3">
      <c r="A392" s="90">
        <v>585997</v>
      </c>
      <c r="B392" s="159" t="s">
        <v>1162</v>
      </c>
      <c r="C392" s="159" t="s">
        <v>1682</v>
      </c>
      <c r="D392" s="280" t="s">
        <v>10</v>
      </c>
      <c r="E392" s="230" t="s">
        <v>494</v>
      </c>
      <c r="F392" s="279" t="s">
        <v>1621</v>
      </c>
      <c r="G392" s="279" t="s">
        <v>1679</v>
      </c>
      <c r="H392" s="279" t="s">
        <v>864</v>
      </c>
      <c r="I392" s="279" t="s">
        <v>931</v>
      </c>
      <c r="J392" s="269" t="s">
        <v>1251</v>
      </c>
      <c r="K392" s="279" t="b">
        <v>0</v>
      </c>
      <c r="L392" s="279" t="s">
        <v>867</v>
      </c>
      <c r="M392" s="278">
        <f>IFERROR(VLOOKUP(C392,'Budget Detail as of 11.30'!B:K,COLUMNS('Budget Detail as of 11.30'!B:K),FALSE),0)</f>
        <v>0</v>
      </c>
      <c r="N392" s="155">
        <f>SUMIFS('Budget Detail as of 11.30'!L:L,'Budget Detail as of 11.30'!B:B,'Questica Mapping'!C392)</f>
        <v>0</v>
      </c>
      <c r="O392" s="100">
        <v>140184</v>
      </c>
      <c r="P392" s="101">
        <f>+O392</f>
        <v>140184</v>
      </c>
    </row>
    <row r="393" spans="1:16" hidden="1" x14ac:dyDescent="0.3">
      <c r="A393" s="90">
        <v>585998</v>
      </c>
      <c r="B393" s="92" t="s">
        <v>1162</v>
      </c>
      <c r="C393" s="92" t="s">
        <v>1683</v>
      </c>
      <c r="D393" s="92" t="s">
        <v>10</v>
      </c>
      <c r="E393" s="103" t="s">
        <v>210</v>
      </c>
      <c r="F393" s="92" t="s">
        <v>1684</v>
      </c>
      <c r="G393" s="92" t="s">
        <v>1212</v>
      </c>
      <c r="H393" s="92" t="s">
        <v>864</v>
      </c>
      <c r="I393" s="92" t="s">
        <v>865</v>
      </c>
      <c r="J393" s="92" t="s">
        <v>1685</v>
      </c>
      <c r="K393" s="90" t="b">
        <v>0</v>
      </c>
      <c r="L393" s="92" t="s">
        <v>867</v>
      </c>
      <c r="M393" s="278">
        <f>IFERROR(VLOOKUP(C393,'Budget Detail as of 11.30'!B:K,COLUMNS('Budget Detail as of 11.30'!B:K),FALSE),0)</f>
        <v>84690</v>
      </c>
      <c r="N393" s="155">
        <f>SUMIFS('Budget Detail as of 11.30'!L:L,'Budget Detail as of 11.30'!B:B,'Questica Mapping'!C393)</f>
        <v>84690</v>
      </c>
      <c r="O393" s="100">
        <v>76235</v>
      </c>
      <c r="P393" s="101">
        <f>+O393</f>
        <v>76235</v>
      </c>
    </row>
    <row r="394" spans="1:16" hidden="1" x14ac:dyDescent="0.3">
      <c r="A394" s="90">
        <v>585999</v>
      </c>
      <c r="B394" s="92" t="s">
        <v>1162</v>
      </c>
      <c r="C394" s="92" t="s">
        <v>1686</v>
      </c>
      <c r="D394" s="92" t="s">
        <v>10</v>
      </c>
      <c r="E394" s="103" t="s">
        <v>210</v>
      </c>
      <c r="F394" s="92" t="s">
        <v>1684</v>
      </c>
      <c r="G394" s="92" t="s">
        <v>1212</v>
      </c>
      <c r="H394" s="92" t="s">
        <v>864</v>
      </c>
      <c r="I394" s="92" t="s">
        <v>925</v>
      </c>
      <c r="J394" s="92" t="s">
        <v>1687</v>
      </c>
      <c r="K394" s="90" t="b">
        <v>0</v>
      </c>
      <c r="L394" s="92" t="s">
        <v>867</v>
      </c>
      <c r="M394" s="278">
        <f>IFERROR(VLOOKUP(C394,'Budget Detail as of 11.30'!B:K,COLUMNS('Budget Detail as of 11.30'!B:K),FALSE),0)</f>
        <v>140190</v>
      </c>
      <c r="N394" s="155">
        <f>SUMIFS('Budget Detail as of 11.30'!L:L,'Budget Detail as of 11.30'!B:B,'Questica Mapping'!C394)</f>
        <v>140190</v>
      </c>
      <c r="O394" s="100">
        <v>0</v>
      </c>
      <c r="P394" s="101">
        <f>+O394</f>
        <v>0</v>
      </c>
    </row>
    <row r="395" spans="1:16" hidden="1" x14ac:dyDescent="0.3">
      <c r="A395" s="90">
        <v>586000</v>
      </c>
      <c r="B395" s="92" t="s">
        <v>1162</v>
      </c>
      <c r="C395" s="92" t="s">
        <v>1688</v>
      </c>
      <c r="D395" s="92" t="s">
        <v>10</v>
      </c>
      <c r="E395" s="103" t="s">
        <v>210</v>
      </c>
      <c r="F395" s="92" t="s">
        <v>1684</v>
      </c>
      <c r="G395" s="92" t="s">
        <v>1212</v>
      </c>
      <c r="H395" s="92" t="s">
        <v>864</v>
      </c>
      <c r="I395" s="92" t="s">
        <v>928</v>
      </c>
      <c r="J395" s="92" t="s">
        <v>1689</v>
      </c>
      <c r="K395" s="90" t="b">
        <v>0</v>
      </c>
      <c r="L395" s="92" t="s">
        <v>867</v>
      </c>
      <c r="M395" s="278">
        <f>IFERROR(VLOOKUP(C395,'Budget Detail as of 11.30'!B:K,COLUMNS('Budget Detail as of 11.30'!B:K),FALSE),0)</f>
        <v>76240</v>
      </c>
      <c r="N395" s="155">
        <f>SUMIFS('Budget Detail as of 11.30'!L:L,'Budget Detail as of 11.30'!B:B,'Questica Mapping'!C395)</f>
        <v>76240</v>
      </c>
      <c r="O395" s="100"/>
      <c r="P395" s="101"/>
    </row>
    <row r="396" spans="1:16" hidden="1" x14ac:dyDescent="0.3">
      <c r="A396" s="90">
        <v>586001</v>
      </c>
      <c r="B396" s="92" t="s">
        <v>1162</v>
      </c>
      <c r="C396" s="92" t="s">
        <v>1690</v>
      </c>
      <c r="D396" s="92" t="s">
        <v>10</v>
      </c>
      <c r="E396" s="103" t="s">
        <v>210</v>
      </c>
      <c r="F396" s="92" t="s">
        <v>1684</v>
      </c>
      <c r="G396" s="92" t="s">
        <v>1229</v>
      </c>
      <c r="H396" s="92" t="s">
        <v>864</v>
      </c>
      <c r="I396" s="92" t="s">
        <v>865</v>
      </c>
      <c r="J396" s="92" t="s">
        <v>1691</v>
      </c>
      <c r="K396" s="90" t="b">
        <v>0</v>
      </c>
      <c r="L396" s="92" t="s">
        <v>867</v>
      </c>
      <c r="M396" s="278">
        <f>IFERROR(VLOOKUP(C396,'Budget Detail as of 11.30'!B:K,COLUMNS('Budget Detail as of 11.30'!B:K),FALSE),0)</f>
        <v>2000</v>
      </c>
      <c r="N396" s="155">
        <f>SUMIFS('Budget Detail as of 11.30'!L:L,'Budget Detail as of 11.30'!B:B,'Questica Mapping'!C396)</f>
        <v>2000</v>
      </c>
      <c r="O396" s="100">
        <v>6579901</v>
      </c>
      <c r="P396" s="101">
        <f t="shared" ref="P396:P406" si="15">+O396</f>
        <v>6579901</v>
      </c>
    </row>
    <row r="397" spans="1:16" hidden="1" x14ac:dyDescent="0.3">
      <c r="A397" s="90">
        <v>849886</v>
      </c>
      <c r="B397" s="92" t="s">
        <v>1162</v>
      </c>
      <c r="C397" s="92" t="s">
        <v>1692</v>
      </c>
      <c r="D397" s="279" t="s">
        <v>10</v>
      </c>
      <c r="E397" s="103" t="s">
        <v>210</v>
      </c>
      <c r="F397" s="90" t="s">
        <v>1684</v>
      </c>
      <c r="G397" s="90" t="s">
        <v>1265</v>
      </c>
      <c r="H397" s="90" t="s">
        <v>864</v>
      </c>
      <c r="I397" s="90" t="s">
        <v>865</v>
      </c>
      <c r="J397" s="90" t="s">
        <v>1266</v>
      </c>
      <c r="K397" s="90" t="b">
        <v>0</v>
      </c>
      <c r="L397" s="90" t="s">
        <v>867</v>
      </c>
      <c r="M397" s="278">
        <f>IFERROR(VLOOKUP(C397,'Budget Detail as of 11.30'!B:K,COLUMNS('Budget Detail as of 11.30'!B:K),FALSE),0)</f>
        <v>238940</v>
      </c>
      <c r="N397" s="155">
        <f>SUMIFS('Budget Detail as of 11.30'!L:L,'Budget Detail as of 11.30'!B:B,'Questica Mapping'!C397)</f>
        <v>238940</v>
      </c>
      <c r="O397" s="100">
        <v>100000</v>
      </c>
      <c r="P397" s="101">
        <f t="shared" si="15"/>
        <v>100000</v>
      </c>
    </row>
    <row r="398" spans="1:16" hidden="1" x14ac:dyDescent="0.3">
      <c r="A398" s="90">
        <v>586002</v>
      </c>
      <c r="B398" s="92" t="s">
        <v>1162</v>
      </c>
      <c r="C398" s="92" t="s">
        <v>1693</v>
      </c>
      <c r="D398" s="92" t="s">
        <v>10</v>
      </c>
      <c r="E398" s="103" t="s">
        <v>210</v>
      </c>
      <c r="F398" s="92" t="s">
        <v>1684</v>
      </c>
      <c r="G398" s="92" t="s">
        <v>1694</v>
      </c>
      <c r="H398" s="92" t="s">
        <v>864</v>
      </c>
      <c r="I398" s="92" t="s">
        <v>865</v>
      </c>
      <c r="J398" s="92" t="s">
        <v>1695</v>
      </c>
      <c r="K398" s="90" t="b">
        <v>0</v>
      </c>
      <c r="L398" s="92" t="s">
        <v>867</v>
      </c>
      <c r="M398" s="278">
        <f>IFERROR(VLOOKUP(C398,'Budget Detail as of 11.30'!B:K,COLUMNS('Budget Detail as of 11.30'!B:K),FALSE),0)</f>
        <v>6795080</v>
      </c>
      <c r="N398" s="155">
        <f>SUMIFS('Budget Detail as of 11.30'!L:L,'Budget Detail as of 11.30'!B:B,'Questica Mapping'!C398)</f>
        <v>6795080</v>
      </c>
      <c r="O398" s="100">
        <v>2650000</v>
      </c>
      <c r="P398" s="101">
        <f t="shared" si="15"/>
        <v>2650000</v>
      </c>
    </row>
    <row r="399" spans="1:16" hidden="1" x14ac:dyDescent="0.3">
      <c r="A399" s="90">
        <v>586003</v>
      </c>
      <c r="B399" s="92" t="s">
        <v>1162</v>
      </c>
      <c r="C399" s="92" t="s">
        <v>1696</v>
      </c>
      <c r="D399" s="92" t="s">
        <v>10</v>
      </c>
      <c r="E399" s="103" t="s">
        <v>210</v>
      </c>
      <c r="F399" s="92" t="s">
        <v>1684</v>
      </c>
      <c r="G399" s="92" t="s">
        <v>1694</v>
      </c>
      <c r="H399" s="92" t="s">
        <v>864</v>
      </c>
      <c r="I399" s="92" t="s">
        <v>925</v>
      </c>
      <c r="J399" s="92" t="s">
        <v>1697</v>
      </c>
      <c r="K399" s="90" t="b">
        <v>0</v>
      </c>
      <c r="L399" s="92" t="s">
        <v>867</v>
      </c>
      <c r="M399" s="278">
        <f>IFERROR(VLOOKUP(C399,'Budget Detail as of 11.30'!B:K,COLUMNS('Budget Detail as of 11.30'!B:K),FALSE),0)</f>
        <v>100000</v>
      </c>
      <c r="N399" s="155">
        <f>SUMIFS('Budget Detail as of 11.30'!L:L,'Budget Detail as of 11.30'!B:B,'Questica Mapping'!C399)</f>
        <v>100000</v>
      </c>
      <c r="O399" s="100">
        <v>390000</v>
      </c>
      <c r="P399" s="101">
        <f t="shared" si="15"/>
        <v>390000</v>
      </c>
    </row>
    <row r="400" spans="1:16" hidden="1" x14ac:dyDescent="0.3">
      <c r="A400" s="90">
        <v>586004</v>
      </c>
      <c r="B400" s="92" t="s">
        <v>1162</v>
      </c>
      <c r="C400" s="92" t="s">
        <v>1698</v>
      </c>
      <c r="D400" s="92" t="s">
        <v>10</v>
      </c>
      <c r="E400" s="103" t="s">
        <v>210</v>
      </c>
      <c r="F400" s="92" t="s">
        <v>1684</v>
      </c>
      <c r="G400" s="92" t="s">
        <v>1694</v>
      </c>
      <c r="H400" s="92" t="s">
        <v>864</v>
      </c>
      <c r="I400" s="92" t="s">
        <v>928</v>
      </c>
      <c r="J400" s="92" t="s">
        <v>1699</v>
      </c>
      <c r="K400" s="90" t="b">
        <v>0</v>
      </c>
      <c r="L400" s="92" t="s">
        <v>867</v>
      </c>
      <c r="M400" s="278">
        <f>IFERROR(VLOOKUP(C400,'Budget Detail as of 11.30'!B:K,COLUMNS('Budget Detail as of 11.30'!B:K),FALSE),0)</f>
        <v>2800000</v>
      </c>
      <c r="N400" s="155">
        <f>SUMIFS('Budget Detail as of 11.30'!L:L,'Budget Detail as of 11.30'!B:B,'Questica Mapping'!C400)</f>
        <v>2800000</v>
      </c>
      <c r="O400" s="100">
        <v>325000</v>
      </c>
      <c r="P400" s="101">
        <f t="shared" si="15"/>
        <v>325000</v>
      </c>
    </row>
    <row r="401" spans="1:17" hidden="1" x14ac:dyDescent="0.3">
      <c r="A401" s="90">
        <v>586005</v>
      </c>
      <c r="B401" s="92" t="s">
        <v>1162</v>
      </c>
      <c r="C401" s="92" t="s">
        <v>1700</v>
      </c>
      <c r="D401" s="92" t="s">
        <v>10</v>
      </c>
      <c r="E401" s="103" t="s">
        <v>210</v>
      </c>
      <c r="F401" s="92" t="s">
        <v>1684</v>
      </c>
      <c r="G401" s="92" t="s">
        <v>1694</v>
      </c>
      <c r="H401" s="92" t="s">
        <v>864</v>
      </c>
      <c r="I401" s="92" t="s">
        <v>931</v>
      </c>
      <c r="J401" s="92" t="s">
        <v>1701</v>
      </c>
      <c r="K401" s="90" t="b">
        <v>0</v>
      </c>
      <c r="L401" s="92" t="s">
        <v>867</v>
      </c>
      <c r="M401" s="278">
        <f>IFERROR(VLOOKUP(C401,'Budget Detail as of 11.30'!B:K,COLUMNS('Budget Detail as of 11.30'!B:K),FALSE),0)</f>
        <v>390000</v>
      </c>
      <c r="N401" s="155">
        <f>SUMIFS('Budget Detail as of 11.30'!L:L,'Budget Detail as of 11.30'!B:B,'Questica Mapping'!C401)</f>
        <v>390000</v>
      </c>
      <c r="O401" s="100">
        <v>45000</v>
      </c>
      <c r="P401" s="101">
        <f t="shared" si="15"/>
        <v>45000</v>
      </c>
    </row>
    <row r="402" spans="1:17" hidden="1" x14ac:dyDescent="0.3">
      <c r="A402" s="90">
        <v>586006</v>
      </c>
      <c r="B402" s="92" t="s">
        <v>1162</v>
      </c>
      <c r="C402" s="92" t="s">
        <v>1702</v>
      </c>
      <c r="D402" s="92" t="s">
        <v>10</v>
      </c>
      <c r="E402" s="103" t="s">
        <v>210</v>
      </c>
      <c r="F402" s="92" t="s">
        <v>1684</v>
      </c>
      <c r="G402" s="92" t="s">
        <v>1694</v>
      </c>
      <c r="H402" s="92" t="s">
        <v>864</v>
      </c>
      <c r="I402" s="92" t="s">
        <v>944</v>
      </c>
      <c r="J402" s="92" t="s">
        <v>1703</v>
      </c>
      <c r="K402" s="90" t="b">
        <v>0</v>
      </c>
      <c r="L402" s="92" t="s">
        <v>867</v>
      </c>
      <c r="M402" s="278">
        <f>IFERROR(VLOOKUP(C402,'Budget Detail as of 11.30'!B:K,COLUMNS('Budget Detail as of 11.30'!B:K),FALSE),0)</f>
        <v>315000</v>
      </c>
      <c r="N402" s="155">
        <f>SUMIFS('Budget Detail as of 11.30'!L:L,'Budget Detail as of 11.30'!B:B,'Questica Mapping'!C402)</f>
        <v>315000</v>
      </c>
      <c r="O402" s="100">
        <v>45000</v>
      </c>
      <c r="P402" s="101">
        <f t="shared" si="15"/>
        <v>45000</v>
      </c>
    </row>
    <row r="403" spans="1:17" hidden="1" x14ac:dyDescent="0.3">
      <c r="A403" s="90">
        <v>586007</v>
      </c>
      <c r="B403" s="92" t="s">
        <v>1162</v>
      </c>
      <c r="C403" s="92" t="s">
        <v>1704</v>
      </c>
      <c r="D403" s="92" t="s">
        <v>10</v>
      </c>
      <c r="E403" s="103" t="s">
        <v>210</v>
      </c>
      <c r="F403" s="92" t="s">
        <v>1684</v>
      </c>
      <c r="G403" s="92" t="s">
        <v>1694</v>
      </c>
      <c r="H403" s="92" t="s">
        <v>864</v>
      </c>
      <c r="I403" s="92" t="s">
        <v>1060</v>
      </c>
      <c r="J403" s="92" t="s">
        <v>1705</v>
      </c>
      <c r="K403" s="90" t="b">
        <v>0</v>
      </c>
      <c r="L403" s="92" t="s">
        <v>867</v>
      </c>
      <c r="M403" s="278">
        <f>IFERROR(VLOOKUP(C403,'Budget Detail as of 11.30'!B:K,COLUMNS('Budget Detail as of 11.30'!B:K),FALSE),0)</f>
        <v>45000</v>
      </c>
      <c r="N403" s="155">
        <f>SUMIFS('Budget Detail as of 11.30'!L:L,'Budget Detail as of 11.30'!B:B,'Questica Mapping'!C403)</f>
        <v>45000</v>
      </c>
      <c r="O403" s="100">
        <v>5000</v>
      </c>
      <c r="P403" s="101">
        <f t="shared" si="15"/>
        <v>5000</v>
      </c>
    </row>
    <row r="404" spans="1:17" hidden="1" x14ac:dyDescent="0.3">
      <c r="A404" s="90">
        <v>2171780</v>
      </c>
      <c r="B404" s="92" t="s">
        <v>1162</v>
      </c>
      <c r="C404" s="92" t="s">
        <v>1706</v>
      </c>
      <c r="D404" s="92" t="s">
        <v>10</v>
      </c>
      <c r="E404" s="103" t="s">
        <v>210</v>
      </c>
      <c r="F404" s="92" t="s">
        <v>1684</v>
      </c>
      <c r="G404" s="92" t="s">
        <v>1694</v>
      </c>
      <c r="H404" s="92" t="s">
        <v>864</v>
      </c>
      <c r="I404" s="92" t="s">
        <v>1063</v>
      </c>
      <c r="J404" s="92" t="s">
        <v>1707</v>
      </c>
      <c r="K404" s="90" t="b">
        <v>0</v>
      </c>
      <c r="L404" s="92" t="s">
        <v>867</v>
      </c>
      <c r="M404" s="278">
        <f>IFERROR(VLOOKUP(C404,'Budget Detail as of 11.30'!B:K,COLUMNS('Budget Detail as of 11.30'!B:K),FALSE),0)</f>
        <v>45000</v>
      </c>
      <c r="N404" s="155">
        <f>SUMIFS('Budget Detail as of 11.30'!L:L,'Budget Detail as of 11.30'!B:B,'Questica Mapping'!C404)</f>
        <v>45000</v>
      </c>
      <c r="O404" s="100">
        <v>2000</v>
      </c>
      <c r="P404" s="101">
        <f t="shared" si="15"/>
        <v>2000</v>
      </c>
    </row>
    <row r="405" spans="1:17" hidden="1" x14ac:dyDescent="0.3">
      <c r="A405" s="90">
        <v>1191749</v>
      </c>
      <c r="B405" s="92" t="s">
        <v>1162</v>
      </c>
      <c r="C405" s="92" t="s">
        <v>1708</v>
      </c>
      <c r="D405" s="92" t="s">
        <v>10</v>
      </c>
      <c r="E405" s="103" t="s">
        <v>210</v>
      </c>
      <c r="F405" s="92" t="s">
        <v>1684</v>
      </c>
      <c r="G405" s="92" t="s">
        <v>1694</v>
      </c>
      <c r="H405" s="92" t="s">
        <v>864</v>
      </c>
      <c r="I405" s="92" t="s">
        <v>1088</v>
      </c>
      <c r="J405" s="92" t="s">
        <v>1709</v>
      </c>
      <c r="K405" s="90" t="b">
        <v>0</v>
      </c>
      <c r="L405" s="92" t="s">
        <v>867</v>
      </c>
      <c r="M405" s="278">
        <f>IFERROR(VLOOKUP(C405,'Budget Detail as of 11.30'!B:K,COLUMNS('Budget Detail as of 11.30'!B:K),FALSE),0)</f>
        <v>5000</v>
      </c>
      <c r="N405" s="155">
        <f>SUMIFS('Budget Detail as of 11.30'!L:L,'Budget Detail as of 11.30'!B:B,'Questica Mapping'!C405)</f>
        <v>5000</v>
      </c>
      <c r="O405" s="100">
        <v>535790</v>
      </c>
      <c r="P405" s="101">
        <f t="shared" si="15"/>
        <v>535790</v>
      </c>
    </row>
    <row r="406" spans="1:17" hidden="1" x14ac:dyDescent="0.3">
      <c r="A406" s="90">
        <v>586009</v>
      </c>
      <c r="B406" s="92" t="s">
        <v>1162</v>
      </c>
      <c r="C406" s="92" t="s">
        <v>1710</v>
      </c>
      <c r="D406" s="92" t="s">
        <v>10</v>
      </c>
      <c r="E406" s="103" t="s">
        <v>210</v>
      </c>
      <c r="F406" s="92" t="s">
        <v>1684</v>
      </c>
      <c r="G406" s="92" t="s">
        <v>1694</v>
      </c>
      <c r="H406" s="92" t="s">
        <v>864</v>
      </c>
      <c r="I406" s="92" t="s">
        <v>1066</v>
      </c>
      <c r="J406" s="92" t="s">
        <v>1711</v>
      </c>
      <c r="K406" s="90" t="b">
        <v>0</v>
      </c>
      <c r="L406" s="92" t="s">
        <v>867</v>
      </c>
      <c r="M406" s="278">
        <f>IFERROR(VLOOKUP(C406,'Budget Detail as of 11.30'!B:K,COLUMNS('Budget Detail as of 11.30'!B:K),FALSE),0)</f>
        <v>4000</v>
      </c>
      <c r="N406" s="155">
        <f>SUMIFS('Budget Detail as of 11.30'!L:L,'Budget Detail as of 11.30'!B:B,'Questica Mapping'!C406)</f>
        <v>4000</v>
      </c>
      <c r="O406" s="100">
        <v>72175</v>
      </c>
      <c r="P406" s="101">
        <f t="shared" si="15"/>
        <v>72175</v>
      </c>
    </row>
    <row r="407" spans="1:17" hidden="1" x14ac:dyDescent="0.3">
      <c r="A407" s="90">
        <v>2061343</v>
      </c>
      <c r="B407" s="92" t="s">
        <v>1162</v>
      </c>
      <c r="C407" s="92" t="s">
        <v>1712</v>
      </c>
      <c r="D407" s="92" t="s">
        <v>10</v>
      </c>
      <c r="E407" s="103" t="s">
        <v>214</v>
      </c>
      <c r="F407" s="92" t="s">
        <v>1713</v>
      </c>
      <c r="G407" s="92" t="s">
        <v>1165</v>
      </c>
      <c r="H407" s="92" t="s">
        <v>953</v>
      </c>
      <c r="I407" s="92" t="s">
        <v>865</v>
      </c>
      <c r="J407" s="92">
        <v>0</v>
      </c>
      <c r="K407" s="90" t="b">
        <v>0</v>
      </c>
      <c r="L407" s="92" t="s">
        <v>1166</v>
      </c>
      <c r="M407" s="278">
        <f>IFERROR(VLOOKUP(C407,'Budget Detail as of 11.30'!B:K,COLUMNS('Budget Detail as of 11.30'!B:K),FALSE),0)</f>
        <v>653120</v>
      </c>
      <c r="N407" s="155">
        <f>SUMIFS('Budget Detail as of 11.30'!L:L,'Budget Detail as of 11.30'!B:B,'Questica Mapping'!C407)</f>
        <v>628840</v>
      </c>
      <c r="O407" s="100"/>
      <c r="P407" s="101"/>
    </row>
    <row r="408" spans="1:17" hidden="1" x14ac:dyDescent="0.3">
      <c r="A408" s="90">
        <v>586010</v>
      </c>
      <c r="B408" s="92" t="s">
        <v>1162</v>
      </c>
      <c r="C408" s="92" t="s">
        <v>1714</v>
      </c>
      <c r="D408" s="92" t="s">
        <v>10</v>
      </c>
      <c r="E408" s="103" t="s">
        <v>214</v>
      </c>
      <c r="F408" s="90" t="s">
        <v>1713</v>
      </c>
      <c r="G408" s="90" t="s">
        <v>1165</v>
      </c>
      <c r="H408" s="90" t="s">
        <v>1715</v>
      </c>
      <c r="I408" s="178">
        <v>2</v>
      </c>
      <c r="J408" s="90" t="s">
        <v>1716</v>
      </c>
      <c r="L408" s="92"/>
      <c r="M408" s="278">
        <f>IFERROR(VLOOKUP(C408,'Budget Detail as of 11.30'!B:K,COLUMNS('Budget Detail as of 11.30'!B:K),FALSE),0)</f>
        <v>36710</v>
      </c>
      <c r="N408" s="155">
        <f>SUMIFS('Budget Detail as of 11.30'!L:L,'Budget Detail as of 11.30'!B:B,'Questica Mapping'!C408)</f>
        <v>36710</v>
      </c>
      <c r="O408" s="100">
        <v>7500</v>
      </c>
      <c r="P408" s="101">
        <f>+O408</f>
        <v>7500</v>
      </c>
    </row>
    <row r="409" spans="1:17" hidden="1" x14ac:dyDescent="0.3">
      <c r="A409" s="90">
        <v>586011</v>
      </c>
      <c r="B409" s="92" t="s">
        <v>1162</v>
      </c>
      <c r="C409" s="92" t="s">
        <v>1717</v>
      </c>
      <c r="D409" s="279" t="s">
        <v>10</v>
      </c>
      <c r="E409" s="103" t="s">
        <v>214</v>
      </c>
      <c r="F409" s="90" t="s">
        <v>1713</v>
      </c>
      <c r="G409" s="90" t="s">
        <v>1165</v>
      </c>
      <c r="H409" s="90" t="s">
        <v>953</v>
      </c>
      <c r="I409" s="90" t="s">
        <v>928</v>
      </c>
      <c r="J409" s="90" t="s">
        <v>1718</v>
      </c>
      <c r="K409" s="90" t="b">
        <v>0</v>
      </c>
      <c r="L409" s="90" t="s">
        <v>867</v>
      </c>
      <c r="M409" s="278">
        <f>IFERROR(VLOOKUP(C409,'Budget Detail as of 11.30'!B:K,COLUMNS('Budget Detail as of 11.30'!B:K),FALSE),0)</f>
        <v>68000</v>
      </c>
      <c r="N409" s="155">
        <f>SUMIFS('Budget Detail as of 11.30'!L:L,'Budget Detail as of 11.30'!B:B,'Questica Mapping'!C409)</f>
        <v>68000</v>
      </c>
      <c r="O409" s="100">
        <v>60000</v>
      </c>
      <c r="P409" s="101">
        <f>+O409</f>
        <v>60000</v>
      </c>
      <c r="Q409" s="279" t="s">
        <v>1169</v>
      </c>
    </row>
    <row r="410" spans="1:17" hidden="1" x14ac:dyDescent="0.3">
      <c r="A410" s="90">
        <v>586012</v>
      </c>
      <c r="B410" s="92" t="s">
        <v>1162</v>
      </c>
      <c r="C410" s="92" t="s">
        <v>1719</v>
      </c>
      <c r="D410" s="92" t="s">
        <v>10</v>
      </c>
      <c r="E410" s="103" t="s">
        <v>214</v>
      </c>
      <c r="F410" s="92" t="s">
        <v>1713</v>
      </c>
      <c r="G410" s="92" t="s">
        <v>1173</v>
      </c>
      <c r="H410" s="92" t="s">
        <v>953</v>
      </c>
      <c r="I410" s="92" t="s">
        <v>865</v>
      </c>
      <c r="J410" s="92" t="s">
        <v>1174</v>
      </c>
      <c r="K410" s="90" t="b">
        <v>0</v>
      </c>
      <c r="L410" s="92" t="s">
        <v>867</v>
      </c>
      <c r="M410" s="278">
        <f>IFERROR(VLOOKUP(C410,'Budget Detail as of 11.30'!B:K,COLUMNS('Budget Detail as of 11.30'!B:K),FALSE),0)</f>
        <v>35000</v>
      </c>
      <c r="N410" s="155">
        <f>SUMIFS('Budget Detail as of 11.30'!L:L,'Budget Detail as of 11.30'!B:B,'Questica Mapping'!C410)</f>
        <v>35000</v>
      </c>
      <c r="O410" s="100">
        <v>278220</v>
      </c>
      <c r="P410" s="101">
        <f>+O410</f>
        <v>278220</v>
      </c>
    </row>
    <row r="411" spans="1:17" hidden="1" x14ac:dyDescent="0.3">
      <c r="A411" s="90">
        <v>586013</v>
      </c>
      <c r="B411" s="92" t="s">
        <v>1162</v>
      </c>
      <c r="C411" s="92" t="s">
        <v>1720</v>
      </c>
      <c r="D411" s="92" t="s">
        <v>10</v>
      </c>
      <c r="E411" s="103" t="s">
        <v>214</v>
      </c>
      <c r="F411" s="92" t="s">
        <v>1713</v>
      </c>
      <c r="G411" s="92" t="s">
        <v>1286</v>
      </c>
      <c r="H411" s="92" t="s">
        <v>953</v>
      </c>
      <c r="I411" s="92" t="s">
        <v>865</v>
      </c>
      <c r="J411" s="92" t="s">
        <v>1287</v>
      </c>
      <c r="K411" s="90" t="b">
        <v>0</v>
      </c>
      <c r="L411" s="92" t="s">
        <v>867</v>
      </c>
      <c r="M411" s="278">
        <f>IFERROR(VLOOKUP(C411,'Budget Detail as of 11.30'!B:K,COLUMNS('Budget Detail as of 11.30'!B:K),FALSE),0)</f>
        <v>180000</v>
      </c>
      <c r="N411" s="155">
        <f>SUMIFS('Budget Detail as of 11.30'!L:L,'Budget Detail as of 11.30'!B:B,'Questica Mapping'!C411)</f>
        <v>180000</v>
      </c>
      <c r="O411" s="100">
        <v>31848</v>
      </c>
      <c r="P411" s="101">
        <f>+O411</f>
        <v>31848</v>
      </c>
    </row>
    <row r="412" spans="1:17" hidden="1" x14ac:dyDescent="0.3">
      <c r="A412" s="90">
        <v>1209991</v>
      </c>
      <c r="B412" s="92" t="s">
        <v>1162</v>
      </c>
      <c r="C412" s="92" t="s">
        <v>1721</v>
      </c>
      <c r="D412" s="92" t="s">
        <v>10</v>
      </c>
      <c r="E412" s="103" t="s">
        <v>214</v>
      </c>
      <c r="F412" s="92" t="s">
        <v>1713</v>
      </c>
      <c r="G412" s="92" t="s">
        <v>1176</v>
      </c>
      <c r="H412" s="92" t="s">
        <v>953</v>
      </c>
      <c r="I412" s="92" t="s">
        <v>865</v>
      </c>
      <c r="J412" s="92">
        <v>0</v>
      </c>
      <c r="K412" s="90" t="b">
        <v>0</v>
      </c>
      <c r="L412" s="92" t="s">
        <v>1166</v>
      </c>
      <c r="M412" s="278">
        <f>IFERROR(VLOOKUP(C412,'Budget Detail as of 11.30'!B:K,COLUMNS('Budget Detail as of 11.30'!B:K),FALSE),0)</f>
        <v>351290</v>
      </c>
      <c r="N412" s="155">
        <f>SUMIFS('Budget Detail as of 11.30'!L:L,'Budget Detail as of 11.30'!B:B,'Questica Mapping'!C412)</f>
        <v>345210</v>
      </c>
      <c r="O412" s="100"/>
      <c r="P412" s="101"/>
    </row>
    <row r="413" spans="1:17" hidden="1" x14ac:dyDescent="0.3">
      <c r="A413" s="90">
        <v>586131</v>
      </c>
      <c r="B413" s="92" t="s">
        <v>1162</v>
      </c>
      <c r="C413" s="92" t="s">
        <v>1722</v>
      </c>
      <c r="D413" s="92" t="s">
        <v>10</v>
      </c>
      <c r="E413" s="103" t="s">
        <v>214</v>
      </c>
      <c r="F413" s="90" t="s">
        <v>1713</v>
      </c>
      <c r="G413" s="90" t="s">
        <v>1176</v>
      </c>
      <c r="H413" s="90" t="s">
        <v>1715</v>
      </c>
      <c r="I413" s="178">
        <v>2</v>
      </c>
      <c r="J413" s="90" t="s">
        <v>1716</v>
      </c>
      <c r="L413" s="92"/>
      <c r="M413" s="278">
        <f>IFERROR(VLOOKUP(C413,'Budget Detail as of 11.30'!B:K,COLUMNS('Budget Detail as of 11.30'!B:K),FALSE),0)</f>
        <v>31690</v>
      </c>
      <c r="N413" s="155">
        <f>SUMIFS('Budget Detail as of 11.30'!L:L,'Budget Detail as of 11.30'!B:B,'Questica Mapping'!C413)</f>
        <v>31690</v>
      </c>
      <c r="O413" s="100">
        <v>0</v>
      </c>
      <c r="P413" s="101">
        <f t="shared" ref="P413:P444" si="16">+O413</f>
        <v>0</v>
      </c>
    </row>
    <row r="414" spans="1:17" hidden="1" x14ac:dyDescent="0.3">
      <c r="A414" s="90">
        <v>1209992</v>
      </c>
      <c r="B414" s="92" t="s">
        <v>1162</v>
      </c>
      <c r="C414" s="92" t="s">
        <v>1723</v>
      </c>
      <c r="D414" s="279" t="s">
        <v>10</v>
      </c>
      <c r="E414" s="103" t="s">
        <v>214</v>
      </c>
      <c r="F414" s="90" t="s">
        <v>1713</v>
      </c>
      <c r="G414" s="90" t="s">
        <v>1176</v>
      </c>
      <c r="H414" s="90" t="s">
        <v>953</v>
      </c>
      <c r="I414" s="90" t="s">
        <v>928</v>
      </c>
      <c r="J414" s="90" t="s">
        <v>1718</v>
      </c>
      <c r="K414" s="90" t="b">
        <v>0</v>
      </c>
      <c r="L414" s="90" t="s">
        <v>867</v>
      </c>
      <c r="M414" s="278">
        <f>IFERROR(VLOOKUP(C414,'Budget Detail as of 11.30'!B:K,COLUMNS('Budget Detail as of 11.30'!B:K),FALSE),0)</f>
        <v>0</v>
      </c>
      <c r="N414" s="155">
        <f>SUMIFS('Budget Detail as of 11.30'!L:L,'Budget Detail as of 11.30'!B:B,'Questica Mapping'!C414)</f>
        <v>0</v>
      </c>
      <c r="O414" s="100">
        <v>0</v>
      </c>
      <c r="P414" s="101">
        <f t="shared" si="16"/>
        <v>0</v>
      </c>
      <c r="Q414" s="279" t="s">
        <v>1169</v>
      </c>
    </row>
    <row r="415" spans="1:17" hidden="1" x14ac:dyDescent="0.3">
      <c r="A415" s="90">
        <v>602068</v>
      </c>
      <c r="B415" s="92" t="s">
        <v>1162</v>
      </c>
      <c r="C415" s="92" t="s">
        <v>1724</v>
      </c>
      <c r="D415" s="92" t="s">
        <v>10</v>
      </c>
      <c r="E415" s="103" t="s">
        <v>214</v>
      </c>
      <c r="F415" s="92" t="s">
        <v>1713</v>
      </c>
      <c r="G415" s="92" t="s">
        <v>1182</v>
      </c>
      <c r="H415" s="92" t="s">
        <v>953</v>
      </c>
      <c r="I415" s="92" t="s">
        <v>865</v>
      </c>
      <c r="J415" s="92" t="s">
        <v>1183</v>
      </c>
      <c r="K415" s="90" t="b">
        <v>0</v>
      </c>
      <c r="L415" s="92" t="s">
        <v>867</v>
      </c>
      <c r="M415" s="278">
        <f>IFERROR(VLOOKUP(C415,'Budget Detail as of 11.30'!B:K,COLUMNS('Budget Detail as of 11.30'!B:K),FALSE),0)</f>
        <v>3840</v>
      </c>
      <c r="N415" s="155">
        <f>SUMIFS('Budget Detail as of 11.30'!L:L,'Budget Detail as of 11.30'!B:B,'Questica Mapping'!C415)</f>
        <v>3840</v>
      </c>
      <c r="O415" s="100">
        <v>3000</v>
      </c>
      <c r="P415" s="101">
        <f t="shared" si="16"/>
        <v>3000</v>
      </c>
    </row>
    <row r="416" spans="1:17" hidden="1" x14ac:dyDescent="0.3">
      <c r="A416" s="90">
        <v>602095</v>
      </c>
      <c r="B416" s="92" t="s">
        <v>1162</v>
      </c>
      <c r="C416" s="92" t="s">
        <v>1725</v>
      </c>
      <c r="D416" s="92" t="s">
        <v>10</v>
      </c>
      <c r="E416" s="103" t="s">
        <v>214</v>
      </c>
      <c r="F416" s="92" t="s">
        <v>1713</v>
      </c>
      <c r="G416" s="92" t="s">
        <v>1726</v>
      </c>
      <c r="H416" s="92" t="s">
        <v>953</v>
      </c>
      <c r="I416" s="92" t="s">
        <v>865</v>
      </c>
      <c r="J416" s="92" t="s">
        <v>1727</v>
      </c>
      <c r="K416" s="90" t="b">
        <v>0</v>
      </c>
      <c r="L416" s="92" t="s">
        <v>867</v>
      </c>
      <c r="M416" s="278">
        <f>IFERROR(VLOOKUP(C416,'Budget Detail as of 11.30'!B:K,COLUMNS('Budget Detail as of 11.30'!B:K),FALSE),0)</f>
        <v>0</v>
      </c>
      <c r="N416" s="155">
        <f>SUMIFS('Budget Detail as of 11.30'!L:L,'Budget Detail as of 11.30'!B:B,'Questica Mapping'!C416)</f>
        <v>0</v>
      </c>
      <c r="O416" s="100">
        <v>0</v>
      </c>
      <c r="P416" s="101">
        <f t="shared" si="16"/>
        <v>0</v>
      </c>
    </row>
    <row r="417" spans="1:16" hidden="1" x14ac:dyDescent="0.3">
      <c r="A417" s="90">
        <v>586136</v>
      </c>
      <c r="B417" s="92" t="s">
        <v>1162</v>
      </c>
      <c r="C417" s="92" t="s">
        <v>1728</v>
      </c>
      <c r="D417" s="92" t="s">
        <v>10</v>
      </c>
      <c r="E417" s="103" t="s">
        <v>212</v>
      </c>
      <c r="F417" s="92" t="s">
        <v>1713</v>
      </c>
      <c r="G417" s="92" t="s">
        <v>1185</v>
      </c>
      <c r="H417" s="92" t="s">
        <v>953</v>
      </c>
      <c r="I417" s="92" t="s">
        <v>865</v>
      </c>
      <c r="J417" s="92" t="s">
        <v>1186</v>
      </c>
      <c r="K417" s="90" t="b">
        <v>0</v>
      </c>
      <c r="L417" s="92" t="s">
        <v>867</v>
      </c>
      <c r="M417" s="278">
        <f>IFERROR(VLOOKUP(C417,'Budget Detail as of 11.30'!B:K,COLUMNS('Budget Detail as of 11.30'!B:K),FALSE),0)</f>
        <v>7500</v>
      </c>
      <c r="N417" s="155">
        <f>SUMIFS('Budget Detail as of 11.30'!L:L,'Budget Detail as of 11.30'!B:B,'Questica Mapping'!C417)</f>
        <v>7500</v>
      </c>
      <c r="O417" s="100">
        <v>750</v>
      </c>
      <c r="P417" s="101">
        <f t="shared" si="16"/>
        <v>750</v>
      </c>
    </row>
    <row r="418" spans="1:16" hidden="1" x14ac:dyDescent="0.3">
      <c r="A418" s="90">
        <v>586138</v>
      </c>
      <c r="B418" s="92" t="s">
        <v>1162</v>
      </c>
      <c r="C418" s="92" t="s">
        <v>1729</v>
      </c>
      <c r="D418" s="92" t="s">
        <v>10</v>
      </c>
      <c r="E418" s="103" t="s">
        <v>212</v>
      </c>
      <c r="F418" s="92" t="s">
        <v>1713</v>
      </c>
      <c r="G418" s="92" t="s">
        <v>1185</v>
      </c>
      <c r="H418" s="92" t="s">
        <v>953</v>
      </c>
      <c r="I418" s="92" t="s">
        <v>925</v>
      </c>
      <c r="J418" s="92" t="s">
        <v>1730</v>
      </c>
      <c r="K418" s="90" t="b">
        <v>0</v>
      </c>
      <c r="L418" s="92" t="s">
        <v>867</v>
      </c>
      <c r="M418" s="278">
        <f>IFERROR(VLOOKUP(C418,'Budget Detail as of 11.30'!B:K,COLUMNS('Budget Detail as of 11.30'!B:K),FALSE),0)</f>
        <v>5000</v>
      </c>
      <c r="N418" s="155">
        <f>SUMIFS('Budget Detail as of 11.30'!L:L,'Budget Detail as of 11.30'!B:B,'Questica Mapping'!C418)</f>
        <v>5000</v>
      </c>
      <c r="O418" s="100">
        <v>250</v>
      </c>
      <c r="P418" s="101">
        <f t="shared" si="16"/>
        <v>250</v>
      </c>
    </row>
    <row r="419" spans="1:16" hidden="1" x14ac:dyDescent="0.3">
      <c r="A419" s="90">
        <v>586139</v>
      </c>
      <c r="B419" s="92" t="s">
        <v>1162</v>
      </c>
      <c r="C419" s="92" t="s">
        <v>1731</v>
      </c>
      <c r="D419" s="92" t="s">
        <v>10</v>
      </c>
      <c r="E419" s="103" t="s">
        <v>212</v>
      </c>
      <c r="F419" s="92" t="s">
        <v>1713</v>
      </c>
      <c r="G419" s="92" t="s">
        <v>1418</v>
      </c>
      <c r="H419" s="92" t="s">
        <v>953</v>
      </c>
      <c r="I419" s="92" t="s">
        <v>865</v>
      </c>
      <c r="J419" s="92" t="s">
        <v>1636</v>
      </c>
      <c r="K419" s="90" t="b">
        <v>0</v>
      </c>
      <c r="L419" s="92" t="s">
        <v>867</v>
      </c>
      <c r="M419" s="278">
        <f>IFERROR(VLOOKUP(C419,'Budget Detail as of 11.30'!B:K,COLUMNS('Budget Detail as of 11.30'!B:K),FALSE),0)</f>
        <v>1200</v>
      </c>
      <c r="N419" s="155">
        <f>SUMIFS('Budget Detail as of 11.30'!L:L,'Budget Detail as of 11.30'!B:B,'Questica Mapping'!C419)</f>
        <v>1200</v>
      </c>
      <c r="O419" s="100">
        <v>4000</v>
      </c>
      <c r="P419" s="101">
        <f t="shared" si="16"/>
        <v>4000</v>
      </c>
    </row>
    <row r="420" spans="1:16" hidden="1" x14ac:dyDescent="0.3">
      <c r="A420" s="90">
        <v>586140</v>
      </c>
      <c r="B420" s="92" t="s">
        <v>1162</v>
      </c>
      <c r="C420" s="92" t="s">
        <v>1732</v>
      </c>
      <c r="D420" s="92" t="s">
        <v>10</v>
      </c>
      <c r="E420" s="103" t="s">
        <v>212</v>
      </c>
      <c r="F420" s="92" t="s">
        <v>1713</v>
      </c>
      <c r="G420" s="92" t="s">
        <v>1188</v>
      </c>
      <c r="H420" s="92" t="s">
        <v>953</v>
      </c>
      <c r="I420" s="92" t="s">
        <v>865</v>
      </c>
      <c r="J420" s="92" t="s">
        <v>1189</v>
      </c>
      <c r="K420" s="90" t="b">
        <v>0</v>
      </c>
      <c r="L420" s="92" t="s">
        <v>867</v>
      </c>
      <c r="M420" s="278">
        <f>IFERROR(VLOOKUP(C420,'Budget Detail as of 11.30'!B:K,COLUMNS('Budget Detail as of 11.30'!B:K),FALSE),0)</f>
        <v>800</v>
      </c>
      <c r="N420" s="155">
        <f>SUMIFS('Budget Detail as of 11.30'!L:L,'Budget Detail as of 11.30'!B:B,'Questica Mapping'!C420)</f>
        <v>800</v>
      </c>
      <c r="O420" s="100">
        <v>10000</v>
      </c>
      <c r="P420" s="101">
        <f t="shared" si="16"/>
        <v>10000</v>
      </c>
    </row>
    <row r="421" spans="1:16" hidden="1" x14ac:dyDescent="0.3">
      <c r="A421" s="90">
        <v>586141</v>
      </c>
      <c r="B421" s="92" t="s">
        <v>1162</v>
      </c>
      <c r="C421" s="92" t="s">
        <v>1733</v>
      </c>
      <c r="D421" s="92" t="s">
        <v>10</v>
      </c>
      <c r="E421" s="103" t="s">
        <v>212</v>
      </c>
      <c r="F421" s="92" t="s">
        <v>1713</v>
      </c>
      <c r="G421" s="92" t="s">
        <v>1188</v>
      </c>
      <c r="H421" s="92" t="s">
        <v>953</v>
      </c>
      <c r="I421" s="92" t="s">
        <v>925</v>
      </c>
      <c r="J421" s="92" t="s">
        <v>1734</v>
      </c>
      <c r="K421" s="90" t="b">
        <v>0</v>
      </c>
      <c r="L421" s="92" t="s">
        <v>867</v>
      </c>
      <c r="M421" s="278">
        <f>IFERROR(VLOOKUP(C421,'Budget Detail as of 11.30'!B:K,COLUMNS('Budget Detail as of 11.30'!B:K),FALSE),0)</f>
        <v>6000</v>
      </c>
      <c r="N421" s="155">
        <f>SUMIFS('Budget Detail as of 11.30'!L:L,'Budget Detail as of 11.30'!B:B,'Questica Mapping'!C421)</f>
        <v>6000</v>
      </c>
      <c r="O421" s="100">
        <v>6000</v>
      </c>
      <c r="P421" s="101">
        <f t="shared" si="16"/>
        <v>6000</v>
      </c>
    </row>
    <row r="422" spans="1:16" hidden="1" x14ac:dyDescent="0.3">
      <c r="A422" s="90">
        <v>850159</v>
      </c>
      <c r="B422" s="92" t="s">
        <v>1162</v>
      </c>
      <c r="C422" s="92" t="s">
        <v>1735</v>
      </c>
      <c r="D422" s="92" t="s">
        <v>10</v>
      </c>
      <c r="E422" s="103" t="s">
        <v>212</v>
      </c>
      <c r="F422" s="92" t="s">
        <v>1713</v>
      </c>
      <c r="G422" s="92" t="s">
        <v>1191</v>
      </c>
      <c r="H422" s="92" t="s">
        <v>953</v>
      </c>
      <c r="I422" s="92" t="s">
        <v>865</v>
      </c>
      <c r="J422" s="92" t="s">
        <v>1192</v>
      </c>
      <c r="K422" s="90" t="b">
        <v>0</v>
      </c>
      <c r="L422" s="92" t="s">
        <v>867</v>
      </c>
      <c r="M422" s="278">
        <f>IFERROR(VLOOKUP(C422,'Budget Detail as of 11.30'!B:K,COLUMNS('Budget Detail as of 11.30'!B:K),FALSE),0)</f>
        <v>13000</v>
      </c>
      <c r="N422" s="155">
        <f>SUMIFS('Budget Detail as of 11.30'!L:L,'Budget Detail as of 11.30'!B:B,'Questica Mapping'!C422)</f>
        <v>13000</v>
      </c>
      <c r="O422" s="100">
        <v>138000</v>
      </c>
      <c r="P422" s="101">
        <f t="shared" si="16"/>
        <v>138000</v>
      </c>
    </row>
    <row r="423" spans="1:16" hidden="1" x14ac:dyDescent="0.3">
      <c r="A423" s="90">
        <v>1978433</v>
      </c>
      <c r="B423" s="92" t="s">
        <v>1162</v>
      </c>
      <c r="C423" s="92" t="s">
        <v>1736</v>
      </c>
      <c r="D423" s="92" t="s">
        <v>10</v>
      </c>
      <c r="E423" s="103" t="s">
        <v>212</v>
      </c>
      <c r="F423" s="92" t="s">
        <v>1713</v>
      </c>
      <c r="G423" s="92" t="s">
        <v>1191</v>
      </c>
      <c r="H423" s="92" t="s">
        <v>953</v>
      </c>
      <c r="I423" s="92" t="s">
        <v>925</v>
      </c>
      <c r="J423" s="92" t="s">
        <v>1737</v>
      </c>
      <c r="K423" s="90" t="b">
        <v>0</v>
      </c>
      <c r="L423" s="92" t="s">
        <v>867</v>
      </c>
      <c r="M423" s="278">
        <f>IFERROR(VLOOKUP(C423,'Budget Detail as of 11.30'!B:K,COLUMNS('Budget Detail as of 11.30'!B:K),FALSE),0)</f>
        <v>25000</v>
      </c>
      <c r="N423" s="155">
        <f>SUMIFS('Budget Detail as of 11.30'!L:L,'Budget Detail as of 11.30'!B:B,'Questica Mapping'!C423)</f>
        <v>25000</v>
      </c>
      <c r="O423" s="100">
        <v>0</v>
      </c>
      <c r="P423" s="101">
        <f t="shared" si="16"/>
        <v>0</v>
      </c>
    </row>
    <row r="424" spans="1:16" hidden="1" x14ac:dyDescent="0.3">
      <c r="A424" s="90">
        <v>586142</v>
      </c>
      <c r="B424" s="92" t="s">
        <v>1162</v>
      </c>
      <c r="C424" s="92" t="s">
        <v>1738</v>
      </c>
      <c r="D424" s="92" t="s">
        <v>10</v>
      </c>
      <c r="E424" s="103" t="s">
        <v>212</v>
      </c>
      <c r="F424" s="92" t="s">
        <v>1713</v>
      </c>
      <c r="G424" s="92" t="s">
        <v>1191</v>
      </c>
      <c r="H424" s="92" t="s">
        <v>953</v>
      </c>
      <c r="I424" s="92" t="s">
        <v>928</v>
      </c>
      <c r="J424" s="92" t="s">
        <v>1739</v>
      </c>
      <c r="K424" s="90" t="b">
        <v>0</v>
      </c>
      <c r="L424" s="92" t="s">
        <v>867</v>
      </c>
      <c r="M424" s="278">
        <f>IFERROR(VLOOKUP(C424,'Budget Detail as of 11.30'!B:K,COLUMNS('Budget Detail as of 11.30'!B:K),FALSE),0)</f>
        <v>0</v>
      </c>
      <c r="N424" s="155">
        <f>SUMIFS('Budget Detail as of 11.30'!L:L,'Budget Detail as of 11.30'!B:B,'Questica Mapping'!C424)</f>
        <v>0</v>
      </c>
      <c r="O424" s="100">
        <v>0</v>
      </c>
      <c r="P424" s="101">
        <f t="shared" si="16"/>
        <v>0</v>
      </c>
    </row>
    <row r="425" spans="1:16" hidden="1" x14ac:dyDescent="0.3">
      <c r="A425" s="90">
        <v>1577303</v>
      </c>
      <c r="B425" s="92" t="s">
        <v>1162</v>
      </c>
      <c r="C425" s="92" t="s">
        <v>1740</v>
      </c>
      <c r="D425" s="92" t="s">
        <v>10</v>
      </c>
      <c r="E425" s="103" t="s">
        <v>212</v>
      </c>
      <c r="F425" s="92" t="s">
        <v>1713</v>
      </c>
      <c r="G425" s="92" t="s">
        <v>1191</v>
      </c>
      <c r="H425" s="92" t="s">
        <v>953</v>
      </c>
      <c r="I425" s="92" t="s">
        <v>931</v>
      </c>
      <c r="J425" s="92" t="s">
        <v>1741</v>
      </c>
      <c r="K425" s="90" t="b">
        <v>0</v>
      </c>
      <c r="L425" s="92" t="s">
        <v>867</v>
      </c>
      <c r="M425" s="278">
        <f>IFERROR(VLOOKUP(C425,'Budget Detail as of 11.30'!B:K,COLUMNS('Budget Detail as of 11.30'!B:K),FALSE),0)</f>
        <v>5000</v>
      </c>
      <c r="N425" s="155">
        <f>SUMIFS('Budget Detail as of 11.30'!L:L,'Budget Detail as of 11.30'!B:B,'Questica Mapping'!C425)</f>
        <v>5000</v>
      </c>
      <c r="O425" s="100">
        <v>0</v>
      </c>
      <c r="P425" s="101">
        <f t="shared" si="16"/>
        <v>0</v>
      </c>
    </row>
    <row r="426" spans="1:16" hidden="1" x14ac:dyDescent="0.3">
      <c r="A426" s="90">
        <v>586143</v>
      </c>
      <c r="B426" s="92" t="s">
        <v>1162</v>
      </c>
      <c r="C426" s="92" t="s">
        <v>1742</v>
      </c>
      <c r="D426" s="92" t="s">
        <v>10</v>
      </c>
      <c r="E426" s="103" t="s">
        <v>212</v>
      </c>
      <c r="F426" s="92" t="s">
        <v>1713</v>
      </c>
      <c r="G426" s="92" t="s">
        <v>1191</v>
      </c>
      <c r="H426" s="92" t="s">
        <v>953</v>
      </c>
      <c r="I426" s="92" t="s">
        <v>944</v>
      </c>
      <c r="J426" s="92" t="s">
        <v>1743</v>
      </c>
      <c r="K426" s="90" t="b">
        <v>0</v>
      </c>
      <c r="L426" s="92" t="s">
        <v>867</v>
      </c>
      <c r="M426" s="278">
        <f>IFERROR(VLOOKUP(C426,'Budget Detail as of 11.30'!B:K,COLUMNS('Budget Detail as of 11.30'!B:K),FALSE),0)</f>
        <v>500</v>
      </c>
      <c r="N426" s="155">
        <f>SUMIFS('Budget Detail as of 11.30'!L:L,'Budget Detail as of 11.30'!B:B,'Questica Mapping'!C426)</f>
        <v>500</v>
      </c>
      <c r="O426" s="100">
        <v>0</v>
      </c>
      <c r="P426" s="101">
        <f t="shared" si="16"/>
        <v>0</v>
      </c>
    </row>
    <row r="427" spans="1:16" hidden="1" x14ac:dyDescent="0.3">
      <c r="A427" s="90">
        <v>1978435</v>
      </c>
      <c r="B427" s="92" t="s">
        <v>1162</v>
      </c>
      <c r="C427" s="92" t="s">
        <v>1744</v>
      </c>
      <c r="D427" s="92" t="s">
        <v>10</v>
      </c>
      <c r="E427" s="103" t="s">
        <v>212</v>
      </c>
      <c r="F427" s="92" t="s">
        <v>1713</v>
      </c>
      <c r="G427" s="92" t="s">
        <v>1191</v>
      </c>
      <c r="H427" s="92" t="s">
        <v>953</v>
      </c>
      <c r="I427" s="92" t="s">
        <v>1060</v>
      </c>
      <c r="J427" s="92" t="s">
        <v>1745</v>
      </c>
      <c r="K427" s="90" t="b">
        <v>0</v>
      </c>
      <c r="L427" s="92" t="s">
        <v>867</v>
      </c>
      <c r="M427" s="278">
        <f>IFERROR(VLOOKUP(C427,'Budget Detail as of 11.30'!B:K,COLUMNS('Budget Detail as of 11.30'!B:K),FALSE),0)</f>
        <v>25000</v>
      </c>
      <c r="N427" s="155">
        <f>SUMIFS('Budget Detail as of 11.30'!L:L,'Budget Detail as of 11.30'!B:B,'Questica Mapping'!C427)</f>
        <v>25000</v>
      </c>
      <c r="O427" s="100">
        <v>5000</v>
      </c>
      <c r="P427" s="101">
        <f t="shared" si="16"/>
        <v>5000</v>
      </c>
    </row>
    <row r="428" spans="1:16" hidden="1" x14ac:dyDescent="0.3">
      <c r="A428" s="90">
        <v>586145</v>
      </c>
      <c r="B428" s="92" t="s">
        <v>1162</v>
      </c>
      <c r="C428" s="92" t="s">
        <v>1746</v>
      </c>
      <c r="D428" s="92" t="s">
        <v>10</v>
      </c>
      <c r="E428" s="103" t="s">
        <v>212</v>
      </c>
      <c r="F428" s="92" t="s">
        <v>1713</v>
      </c>
      <c r="G428" s="92" t="s">
        <v>1191</v>
      </c>
      <c r="H428" s="92" t="s">
        <v>953</v>
      </c>
      <c r="I428" s="92" t="s">
        <v>1063</v>
      </c>
      <c r="J428" s="92" t="s">
        <v>1747</v>
      </c>
      <c r="K428" s="90" t="b">
        <v>0</v>
      </c>
      <c r="L428" s="92" t="s">
        <v>867</v>
      </c>
      <c r="M428" s="278">
        <f>IFERROR(VLOOKUP(C428,'Budget Detail as of 11.30'!B:K,COLUMNS('Budget Detail as of 11.30'!B:K),FALSE),0)</f>
        <v>525000</v>
      </c>
      <c r="N428" s="155">
        <f>SUMIFS('Budget Detail as of 11.30'!L:L,'Budget Detail as of 11.30'!B:B,'Questica Mapping'!C428)</f>
        <v>525000</v>
      </c>
      <c r="O428" s="100">
        <v>1000</v>
      </c>
      <c r="P428" s="101">
        <f t="shared" si="16"/>
        <v>1000</v>
      </c>
    </row>
    <row r="429" spans="1:16" hidden="1" x14ac:dyDescent="0.3">
      <c r="A429" s="90">
        <v>586219</v>
      </c>
      <c r="B429" s="92" t="s">
        <v>1162</v>
      </c>
      <c r="C429" s="92" t="s">
        <v>1748</v>
      </c>
      <c r="D429" s="92" t="s">
        <v>10</v>
      </c>
      <c r="E429" s="103" t="s">
        <v>212</v>
      </c>
      <c r="F429" s="92" t="s">
        <v>1713</v>
      </c>
      <c r="G429" s="92" t="s">
        <v>1194</v>
      </c>
      <c r="H429" s="92" t="s">
        <v>953</v>
      </c>
      <c r="I429" s="92" t="s">
        <v>865</v>
      </c>
      <c r="J429" s="92" t="s">
        <v>1749</v>
      </c>
      <c r="K429" s="90" t="b">
        <v>0</v>
      </c>
      <c r="L429" s="92" t="s">
        <v>867</v>
      </c>
      <c r="M429" s="278">
        <f>IFERROR(VLOOKUP(C429,'Budget Detail as of 11.30'!B:K,COLUMNS('Budget Detail as of 11.30'!B:K),FALSE),0)</f>
        <v>150000</v>
      </c>
      <c r="N429" s="155">
        <f>SUMIFS('Budget Detail as of 11.30'!L:L,'Budget Detail as of 11.30'!B:B,'Questica Mapping'!C429)</f>
        <v>150000</v>
      </c>
      <c r="O429" s="100">
        <v>100000</v>
      </c>
      <c r="P429" s="101">
        <f t="shared" si="16"/>
        <v>100000</v>
      </c>
    </row>
    <row r="430" spans="1:16" hidden="1" x14ac:dyDescent="0.3">
      <c r="A430" s="90">
        <v>602069</v>
      </c>
      <c r="B430" s="92" t="s">
        <v>1162</v>
      </c>
      <c r="C430" s="92" t="s">
        <v>1750</v>
      </c>
      <c r="D430" s="92" t="s">
        <v>10</v>
      </c>
      <c r="E430" s="103" t="s">
        <v>212</v>
      </c>
      <c r="F430" s="92" t="s">
        <v>1713</v>
      </c>
      <c r="G430" s="92" t="s">
        <v>1194</v>
      </c>
      <c r="H430" s="92" t="s">
        <v>953</v>
      </c>
      <c r="I430" s="92" t="s">
        <v>925</v>
      </c>
      <c r="J430" s="92" t="s">
        <v>1751</v>
      </c>
      <c r="K430" s="90" t="b">
        <v>0</v>
      </c>
      <c r="L430" s="92" t="s">
        <v>867</v>
      </c>
      <c r="M430" s="278">
        <f>IFERROR(VLOOKUP(C430,'Budget Detail as of 11.30'!B:K,COLUMNS('Budget Detail as of 11.30'!B:K),FALSE),0)</f>
        <v>1000</v>
      </c>
      <c r="N430" s="155">
        <f>SUMIFS('Budget Detail as of 11.30'!L:L,'Budget Detail as of 11.30'!B:B,'Questica Mapping'!C430)</f>
        <v>1000</v>
      </c>
      <c r="O430" s="100">
        <v>7000</v>
      </c>
      <c r="P430" s="101">
        <f t="shared" si="16"/>
        <v>7000</v>
      </c>
    </row>
    <row r="431" spans="1:16" hidden="1" x14ac:dyDescent="0.3">
      <c r="A431" s="90">
        <v>586146</v>
      </c>
      <c r="B431" s="92" t="s">
        <v>1162</v>
      </c>
      <c r="C431" s="92" t="s">
        <v>1752</v>
      </c>
      <c r="D431" s="92" t="s">
        <v>10</v>
      </c>
      <c r="E431" s="103" t="s">
        <v>212</v>
      </c>
      <c r="F431" s="92" t="s">
        <v>1713</v>
      </c>
      <c r="G431" s="92" t="s">
        <v>1194</v>
      </c>
      <c r="H431" s="92" t="s">
        <v>953</v>
      </c>
      <c r="I431" s="92" t="s">
        <v>928</v>
      </c>
      <c r="J431" s="92" t="s">
        <v>1753</v>
      </c>
      <c r="K431" s="90" t="b">
        <v>0</v>
      </c>
      <c r="L431" s="92" t="s">
        <v>867</v>
      </c>
      <c r="M431" s="278">
        <f>IFERROR(VLOOKUP(C431,'Budget Detail as of 11.30'!B:K,COLUMNS('Budget Detail as of 11.30'!B:K),FALSE),0)</f>
        <v>0</v>
      </c>
      <c r="N431" s="155">
        <f>SUMIFS('Budget Detail as of 11.30'!L:L,'Budget Detail as of 11.30'!B:B,'Questica Mapping'!C431)</f>
        <v>0</v>
      </c>
      <c r="O431" s="100">
        <v>0</v>
      </c>
      <c r="P431" s="101">
        <f t="shared" si="16"/>
        <v>0</v>
      </c>
    </row>
    <row r="432" spans="1:16" hidden="1" x14ac:dyDescent="0.3">
      <c r="A432" s="90">
        <v>586147</v>
      </c>
      <c r="B432" s="92" t="s">
        <v>1162</v>
      </c>
      <c r="C432" s="92" t="s">
        <v>1754</v>
      </c>
      <c r="D432" s="92" t="s">
        <v>10</v>
      </c>
      <c r="E432" s="103" t="s">
        <v>212</v>
      </c>
      <c r="F432" s="92" t="s">
        <v>1713</v>
      </c>
      <c r="G432" s="92" t="s">
        <v>1202</v>
      </c>
      <c r="H432" s="92" t="s">
        <v>953</v>
      </c>
      <c r="I432" s="92" t="s">
        <v>865</v>
      </c>
      <c r="J432" s="92" t="s">
        <v>1755</v>
      </c>
      <c r="K432" s="90" t="b">
        <v>0</v>
      </c>
      <c r="L432" s="92" t="s">
        <v>867</v>
      </c>
      <c r="M432" s="278">
        <f>IFERROR(VLOOKUP(C432,'Budget Detail as of 11.30'!B:K,COLUMNS('Budget Detail as of 11.30'!B:K),FALSE),0)</f>
        <v>35000</v>
      </c>
      <c r="N432" s="155">
        <f>SUMIFS('Budget Detail as of 11.30'!L:L,'Budget Detail as of 11.30'!B:B,'Questica Mapping'!C432)</f>
        <v>35000</v>
      </c>
      <c r="O432" s="100">
        <v>1000</v>
      </c>
      <c r="P432" s="101">
        <f t="shared" si="16"/>
        <v>1000</v>
      </c>
    </row>
    <row r="433" spans="1:16" hidden="1" x14ac:dyDescent="0.3">
      <c r="A433" s="90">
        <v>586148</v>
      </c>
      <c r="B433" s="92" t="s">
        <v>1162</v>
      </c>
      <c r="C433" s="92" t="s">
        <v>1756</v>
      </c>
      <c r="D433" s="92" t="s">
        <v>10</v>
      </c>
      <c r="E433" s="103" t="s">
        <v>212</v>
      </c>
      <c r="F433" s="92" t="s">
        <v>1713</v>
      </c>
      <c r="G433" s="92" t="s">
        <v>1354</v>
      </c>
      <c r="H433" s="92" t="s">
        <v>953</v>
      </c>
      <c r="I433" s="92" t="s">
        <v>865</v>
      </c>
      <c r="J433" s="92" t="s">
        <v>1757</v>
      </c>
      <c r="K433" s="90" t="b">
        <v>0</v>
      </c>
      <c r="L433" s="92" t="s">
        <v>867</v>
      </c>
      <c r="M433" s="278">
        <f>IFERROR(VLOOKUP(C433,'Budget Detail as of 11.30'!B:K,COLUMNS('Budget Detail as of 11.30'!B:K),FALSE),0)</f>
        <v>850</v>
      </c>
      <c r="N433" s="155">
        <f>SUMIFS('Budget Detail as of 11.30'!L:L,'Budget Detail as of 11.30'!B:B,'Questica Mapping'!C433)</f>
        <v>850</v>
      </c>
      <c r="O433" s="100">
        <v>16000</v>
      </c>
      <c r="P433" s="101">
        <f t="shared" si="16"/>
        <v>16000</v>
      </c>
    </row>
    <row r="434" spans="1:16" hidden="1" x14ac:dyDescent="0.3">
      <c r="A434" s="90">
        <v>586149</v>
      </c>
      <c r="B434" s="92" t="s">
        <v>1162</v>
      </c>
      <c r="C434" s="92" t="s">
        <v>1758</v>
      </c>
      <c r="D434" s="92" t="s">
        <v>10</v>
      </c>
      <c r="E434" s="103" t="s">
        <v>212</v>
      </c>
      <c r="F434" s="92" t="s">
        <v>1713</v>
      </c>
      <c r="G434" s="92" t="s">
        <v>1354</v>
      </c>
      <c r="H434" s="92" t="s">
        <v>953</v>
      </c>
      <c r="I434" s="92" t="s">
        <v>925</v>
      </c>
      <c r="J434" s="92" t="s">
        <v>1759</v>
      </c>
      <c r="K434" s="90" t="b">
        <v>0</v>
      </c>
      <c r="L434" s="92" t="s">
        <v>867</v>
      </c>
      <c r="M434" s="278">
        <f>IFERROR(VLOOKUP(C434,'Budget Detail as of 11.30'!B:K,COLUMNS('Budget Detail as of 11.30'!B:K),FALSE),0)</f>
        <v>2200</v>
      </c>
      <c r="N434" s="155">
        <f>SUMIFS('Budget Detail as of 11.30'!L:L,'Budget Detail as of 11.30'!B:B,'Questica Mapping'!C434)</f>
        <v>2200</v>
      </c>
      <c r="O434" s="100">
        <v>500</v>
      </c>
      <c r="P434" s="101">
        <f t="shared" si="16"/>
        <v>500</v>
      </c>
    </row>
    <row r="435" spans="1:16" hidden="1" x14ac:dyDescent="0.3">
      <c r="A435" s="90">
        <v>586150</v>
      </c>
      <c r="B435" s="92" t="s">
        <v>1162</v>
      </c>
      <c r="C435" s="92" t="s">
        <v>1760</v>
      </c>
      <c r="D435" s="92" t="s">
        <v>10</v>
      </c>
      <c r="E435" s="103" t="s">
        <v>212</v>
      </c>
      <c r="F435" s="92" t="s">
        <v>1713</v>
      </c>
      <c r="G435" s="92" t="s">
        <v>1354</v>
      </c>
      <c r="H435" s="92" t="s">
        <v>953</v>
      </c>
      <c r="I435" s="92" t="s">
        <v>928</v>
      </c>
      <c r="J435" s="92" t="s">
        <v>1761</v>
      </c>
      <c r="K435" s="90" t="b">
        <v>0</v>
      </c>
      <c r="L435" s="92" t="s">
        <v>867</v>
      </c>
      <c r="M435" s="278">
        <f>IFERROR(VLOOKUP(C435,'Budget Detail as of 11.30'!B:K,COLUMNS('Budget Detail as of 11.30'!B:K),FALSE),0)</f>
        <v>28000</v>
      </c>
      <c r="N435" s="155">
        <f>SUMIFS('Budget Detail as of 11.30'!L:L,'Budget Detail as of 11.30'!B:B,'Questica Mapping'!C435)</f>
        <v>28000</v>
      </c>
      <c r="O435" s="100">
        <v>250</v>
      </c>
      <c r="P435" s="101">
        <f t="shared" si="16"/>
        <v>250</v>
      </c>
    </row>
    <row r="436" spans="1:16" hidden="1" x14ac:dyDescent="0.3">
      <c r="A436" s="90">
        <v>586151</v>
      </c>
      <c r="B436" s="92" t="s">
        <v>1162</v>
      </c>
      <c r="C436" s="92" t="s">
        <v>1762</v>
      </c>
      <c r="D436" s="92" t="s">
        <v>10</v>
      </c>
      <c r="E436" s="103" t="s">
        <v>212</v>
      </c>
      <c r="F436" s="92" t="s">
        <v>1713</v>
      </c>
      <c r="G436" s="92" t="s">
        <v>1354</v>
      </c>
      <c r="H436" s="92" t="s">
        <v>953</v>
      </c>
      <c r="I436" s="92" t="s">
        <v>931</v>
      </c>
      <c r="J436" s="92" t="s">
        <v>1763</v>
      </c>
      <c r="K436" s="90" t="b">
        <v>0</v>
      </c>
      <c r="L436" s="92" t="s">
        <v>867</v>
      </c>
      <c r="M436" s="278">
        <f>IFERROR(VLOOKUP(C436,'Budget Detail as of 11.30'!B:K,COLUMNS('Budget Detail as of 11.30'!B:K),FALSE),0)</f>
        <v>2200</v>
      </c>
      <c r="N436" s="155">
        <f>SUMIFS('Budget Detail as of 11.30'!L:L,'Budget Detail as of 11.30'!B:B,'Questica Mapping'!C436)</f>
        <v>2200</v>
      </c>
      <c r="O436" s="100">
        <v>3000</v>
      </c>
      <c r="P436" s="101">
        <f t="shared" si="16"/>
        <v>3000</v>
      </c>
    </row>
    <row r="437" spans="1:16" hidden="1" x14ac:dyDescent="0.3">
      <c r="A437" s="90">
        <v>586152</v>
      </c>
      <c r="B437" s="92" t="s">
        <v>1162</v>
      </c>
      <c r="C437" s="92" t="s">
        <v>1764</v>
      </c>
      <c r="D437" s="92" t="s">
        <v>10</v>
      </c>
      <c r="E437" s="103" t="s">
        <v>212</v>
      </c>
      <c r="F437" s="92" t="s">
        <v>1713</v>
      </c>
      <c r="G437" s="92" t="s">
        <v>1207</v>
      </c>
      <c r="H437" s="92" t="s">
        <v>953</v>
      </c>
      <c r="I437" s="92" t="s">
        <v>865</v>
      </c>
      <c r="J437" s="92" t="s">
        <v>1765</v>
      </c>
      <c r="K437" s="90" t="b">
        <v>0</v>
      </c>
      <c r="L437" s="92" t="s">
        <v>867</v>
      </c>
      <c r="M437" s="278">
        <f>IFERROR(VLOOKUP(C437,'Budget Detail as of 11.30'!B:K,COLUMNS('Budget Detail as of 11.30'!B:K),FALSE),0)</f>
        <v>250</v>
      </c>
      <c r="N437" s="155">
        <f>SUMIFS('Budget Detail as of 11.30'!L:L,'Budget Detail as of 11.30'!B:B,'Questica Mapping'!C437)</f>
        <v>250</v>
      </c>
      <c r="O437" s="100">
        <v>23000</v>
      </c>
      <c r="P437" s="101">
        <f t="shared" si="16"/>
        <v>23000</v>
      </c>
    </row>
    <row r="438" spans="1:16" hidden="1" x14ac:dyDescent="0.3">
      <c r="A438" s="90">
        <v>586153</v>
      </c>
      <c r="B438" s="92" t="s">
        <v>1162</v>
      </c>
      <c r="C438" s="92" t="s">
        <v>1766</v>
      </c>
      <c r="D438" s="92" t="s">
        <v>10</v>
      </c>
      <c r="E438" s="103" t="s">
        <v>212</v>
      </c>
      <c r="F438" s="92" t="s">
        <v>1713</v>
      </c>
      <c r="G438" s="92" t="s">
        <v>1207</v>
      </c>
      <c r="H438" s="92" t="s">
        <v>953</v>
      </c>
      <c r="I438" s="92" t="s">
        <v>925</v>
      </c>
      <c r="J438" s="92" t="s">
        <v>1767</v>
      </c>
      <c r="K438" s="90" t="b">
        <v>0</v>
      </c>
      <c r="L438" s="92" t="s">
        <v>867</v>
      </c>
      <c r="M438" s="278">
        <f>IFERROR(VLOOKUP(C438,'Budget Detail as of 11.30'!B:K,COLUMNS('Budget Detail as of 11.30'!B:K),FALSE),0)</f>
        <v>11250</v>
      </c>
      <c r="N438" s="155">
        <f>SUMIFS('Budget Detail as of 11.30'!L:L,'Budget Detail as of 11.30'!B:B,'Questica Mapping'!C438)</f>
        <v>11250</v>
      </c>
      <c r="O438" s="100">
        <v>0</v>
      </c>
      <c r="P438" s="101">
        <f t="shared" si="16"/>
        <v>0</v>
      </c>
    </row>
    <row r="439" spans="1:16" hidden="1" x14ac:dyDescent="0.3">
      <c r="A439" s="90">
        <v>586154</v>
      </c>
      <c r="B439" s="92" t="s">
        <v>1162</v>
      </c>
      <c r="C439" s="92" t="s">
        <v>1768</v>
      </c>
      <c r="D439" s="92" t="s">
        <v>10</v>
      </c>
      <c r="E439" s="103" t="s">
        <v>212</v>
      </c>
      <c r="F439" s="92" t="s">
        <v>1713</v>
      </c>
      <c r="G439" s="92" t="s">
        <v>1207</v>
      </c>
      <c r="H439" s="92" t="s">
        <v>953</v>
      </c>
      <c r="I439" s="92" t="s">
        <v>928</v>
      </c>
      <c r="J439" s="92" t="s">
        <v>1769</v>
      </c>
      <c r="K439" s="90" t="b">
        <v>0</v>
      </c>
      <c r="L439" s="92" t="s">
        <v>867</v>
      </c>
      <c r="M439" s="278">
        <f>IFERROR(VLOOKUP(C439,'Budget Detail as of 11.30'!B:K,COLUMNS('Budget Detail as of 11.30'!B:K),FALSE),0)</f>
        <v>54000</v>
      </c>
      <c r="N439" s="155">
        <f>SUMIFS('Budget Detail as of 11.30'!L:L,'Budget Detail as of 11.30'!B:B,'Questica Mapping'!C439)</f>
        <v>54000</v>
      </c>
      <c r="O439" s="100">
        <v>5000</v>
      </c>
      <c r="P439" s="101">
        <f t="shared" si="16"/>
        <v>5000</v>
      </c>
    </row>
    <row r="440" spans="1:16" hidden="1" x14ac:dyDescent="0.3">
      <c r="A440" s="90">
        <v>586155</v>
      </c>
      <c r="B440" s="92" t="s">
        <v>1162</v>
      </c>
      <c r="C440" s="92" t="s">
        <v>1770</v>
      </c>
      <c r="D440" s="92" t="s">
        <v>10</v>
      </c>
      <c r="E440" s="103" t="s">
        <v>212</v>
      </c>
      <c r="F440" s="92" t="s">
        <v>1713</v>
      </c>
      <c r="G440" s="92" t="s">
        <v>1207</v>
      </c>
      <c r="H440" s="92" t="s">
        <v>953</v>
      </c>
      <c r="I440" s="92" t="s">
        <v>944</v>
      </c>
      <c r="J440" s="92" t="s">
        <v>1771</v>
      </c>
      <c r="K440" s="90" t="b">
        <v>0</v>
      </c>
      <c r="L440" s="92" t="s">
        <v>867</v>
      </c>
      <c r="M440" s="278">
        <f>IFERROR(VLOOKUP(C440,'Budget Detail as of 11.30'!B:K,COLUMNS('Budget Detail as of 11.30'!B:K),FALSE),0)</f>
        <v>30</v>
      </c>
      <c r="N440" s="155">
        <f>SUMIFS('Budget Detail as of 11.30'!L:L,'Budget Detail as of 11.30'!B:B,'Questica Mapping'!C440)</f>
        <v>30</v>
      </c>
      <c r="O440" s="100">
        <v>4000</v>
      </c>
      <c r="P440" s="101">
        <f t="shared" si="16"/>
        <v>4000</v>
      </c>
    </row>
    <row r="441" spans="1:16" hidden="1" x14ac:dyDescent="0.3">
      <c r="A441" s="90">
        <v>602070</v>
      </c>
      <c r="B441" s="92" t="s">
        <v>1162</v>
      </c>
      <c r="C441" s="92" t="s">
        <v>1772</v>
      </c>
      <c r="D441" s="92" t="s">
        <v>10</v>
      </c>
      <c r="E441" s="103" t="s">
        <v>212</v>
      </c>
      <c r="F441" s="92" t="s">
        <v>1713</v>
      </c>
      <c r="G441" s="92" t="s">
        <v>1212</v>
      </c>
      <c r="H441" s="92" t="s">
        <v>953</v>
      </c>
      <c r="I441" s="92" t="s">
        <v>865</v>
      </c>
      <c r="J441" s="92" t="s">
        <v>1773</v>
      </c>
      <c r="K441" s="90" t="b">
        <v>0</v>
      </c>
      <c r="L441" s="92" t="s">
        <v>867</v>
      </c>
      <c r="M441" s="278">
        <f>IFERROR(VLOOKUP(C441,'Budget Detail as of 11.30'!B:K,COLUMNS('Budget Detail as of 11.30'!B:K),FALSE),0)</f>
        <v>5500</v>
      </c>
      <c r="N441" s="155">
        <f>SUMIFS('Budget Detail as of 11.30'!L:L,'Budget Detail as of 11.30'!B:B,'Questica Mapping'!C441)</f>
        <v>5500</v>
      </c>
      <c r="O441" s="100">
        <v>6000</v>
      </c>
      <c r="P441" s="101">
        <f t="shared" si="16"/>
        <v>6000</v>
      </c>
    </row>
    <row r="442" spans="1:16" hidden="1" x14ac:dyDescent="0.3">
      <c r="A442" s="90">
        <v>602071</v>
      </c>
      <c r="B442" s="92" t="s">
        <v>1162</v>
      </c>
      <c r="C442" s="92" t="s">
        <v>1774</v>
      </c>
      <c r="D442" s="92" t="s">
        <v>10</v>
      </c>
      <c r="E442" s="103" t="s">
        <v>212</v>
      </c>
      <c r="F442" s="92" t="s">
        <v>1713</v>
      </c>
      <c r="G442" s="92" t="s">
        <v>1212</v>
      </c>
      <c r="H442" s="92" t="s">
        <v>953</v>
      </c>
      <c r="I442" s="92" t="s">
        <v>925</v>
      </c>
      <c r="J442" s="92" t="s">
        <v>1775</v>
      </c>
      <c r="K442" s="90" t="b">
        <v>0</v>
      </c>
      <c r="L442" s="92" t="s">
        <v>867</v>
      </c>
      <c r="M442" s="278">
        <f>IFERROR(VLOOKUP(C442,'Budget Detail as of 11.30'!B:K,COLUMNS('Budget Detail as of 11.30'!B:K),FALSE),0)</f>
        <v>4000</v>
      </c>
      <c r="N442" s="155">
        <f>SUMIFS('Budget Detail as of 11.30'!L:L,'Budget Detail as of 11.30'!B:B,'Questica Mapping'!C442)</f>
        <v>4000</v>
      </c>
      <c r="O442" s="100">
        <v>3500</v>
      </c>
      <c r="P442" s="101">
        <f t="shared" si="16"/>
        <v>3500</v>
      </c>
    </row>
    <row r="443" spans="1:16" hidden="1" x14ac:dyDescent="0.3">
      <c r="A443" s="90">
        <v>586156</v>
      </c>
      <c r="B443" s="92" t="s">
        <v>1162</v>
      </c>
      <c r="C443" s="92" t="s">
        <v>1776</v>
      </c>
      <c r="D443" s="92" t="s">
        <v>10</v>
      </c>
      <c r="E443" s="103" t="s">
        <v>212</v>
      </c>
      <c r="F443" s="92" t="s">
        <v>1713</v>
      </c>
      <c r="G443" s="92" t="s">
        <v>1212</v>
      </c>
      <c r="H443" s="92" t="s">
        <v>953</v>
      </c>
      <c r="I443" s="92" t="s">
        <v>928</v>
      </c>
      <c r="J443" s="92" t="s">
        <v>1777</v>
      </c>
      <c r="K443" s="90" t="b">
        <v>0</v>
      </c>
      <c r="L443" s="92" t="s">
        <v>867</v>
      </c>
      <c r="M443" s="278">
        <f>IFERROR(VLOOKUP(C443,'Budget Detail as of 11.30'!B:K,COLUMNS('Budget Detail as of 11.30'!B:K),FALSE),0)</f>
        <v>6000</v>
      </c>
      <c r="N443" s="155">
        <f>SUMIFS('Budget Detail as of 11.30'!L:L,'Budget Detail as of 11.30'!B:B,'Questica Mapping'!C443)</f>
        <v>6000</v>
      </c>
      <c r="O443" s="100">
        <v>3500</v>
      </c>
      <c r="P443" s="101">
        <f t="shared" si="16"/>
        <v>3500</v>
      </c>
    </row>
    <row r="444" spans="1:16" hidden="1" x14ac:dyDescent="0.3">
      <c r="A444" s="90">
        <v>602072</v>
      </c>
      <c r="B444" s="92" t="s">
        <v>1162</v>
      </c>
      <c r="C444" s="92" t="s">
        <v>1778</v>
      </c>
      <c r="D444" s="92" t="s">
        <v>10</v>
      </c>
      <c r="E444" s="103" t="s">
        <v>212</v>
      </c>
      <c r="F444" s="92" t="s">
        <v>1713</v>
      </c>
      <c r="G444" s="92" t="s">
        <v>1215</v>
      </c>
      <c r="H444" s="92" t="s">
        <v>953</v>
      </c>
      <c r="I444" s="92" t="s">
        <v>865</v>
      </c>
      <c r="J444" s="92" t="s">
        <v>1779</v>
      </c>
      <c r="K444" s="90" t="b">
        <v>0</v>
      </c>
      <c r="L444" s="92" t="s">
        <v>867</v>
      </c>
      <c r="M444" s="278">
        <f>IFERROR(VLOOKUP(C444,'Budget Detail as of 11.30'!B:K,COLUMNS('Budget Detail as of 11.30'!B:K),FALSE),0)</f>
        <v>3500</v>
      </c>
      <c r="N444" s="155">
        <f>SUMIFS('Budget Detail as of 11.30'!L:L,'Budget Detail as of 11.30'!B:B,'Questica Mapping'!C444)</f>
        <v>3500</v>
      </c>
      <c r="O444" s="100">
        <v>3500</v>
      </c>
      <c r="P444" s="101">
        <f t="shared" si="16"/>
        <v>3500</v>
      </c>
    </row>
    <row r="445" spans="1:16" hidden="1" x14ac:dyDescent="0.3">
      <c r="A445" s="90">
        <v>586157</v>
      </c>
      <c r="B445" s="92" t="s">
        <v>1162</v>
      </c>
      <c r="C445" s="92" t="s">
        <v>1780</v>
      </c>
      <c r="D445" s="92" t="s">
        <v>10</v>
      </c>
      <c r="E445" s="103" t="s">
        <v>212</v>
      </c>
      <c r="F445" s="92" t="s">
        <v>1713</v>
      </c>
      <c r="G445" s="92" t="s">
        <v>1215</v>
      </c>
      <c r="H445" s="92" t="s">
        <v>953</v>
      </c>
      <c r="I445" s="92" t="s">
        <v>925</v>
      </c>
      <c r="J445" s="92" t="s">
        <v>1365</v>
      </c>
      <c r="K445" s="90" t="b">
        <v>0</v>
      </c>
      <c r="L445" s="92" t="s">
        <v>867</v>
      </c>
      <c r="M445" s="278">
        <f>IFERROR(VLOOKUP(C445,'Budget Detail as of 11.30'!B:K,COLUMNS('Budget Detail as of 11.30'!B:K),FALSE),0)</f>
        <v>3500</v>
      </c>
      <c r="N445" s="155">
        <f>SUMIFS('Budget Detail as of 11.30'!L:L,'Budget Detail as of 11.30'!B:B,'Questica Mapping'!C445)</f>
        <v>3500</v>
      </c>
      <c r="O445" s="100">
        <v>2750</v>
      </c>
      <c r="P445" s="101">
        <f t="shared" ref="P445:P475" si="17">+O445</f>
        <v>2750</v>
      </c>
    </row>
    <row r="446" spans="1:16" hidden="1" x14ac:dyDescent="0.3">
      <c r="A446" s="90">
        <v>586158</v>
      </c>
      <c r="B446" s="92" t="s">
        <v>1162</v>
      </c>
      <c r="C446" s="92" t="s">
        <v>1781</v>
      </c>
      <c r="D446" s="92" t="s">
        <v>10</v>
      </c>
      <c r="E446" s="103" t="s">
        <v>212</v>
      </c>
      <c r="F446" s="92" t="s">
        <v>1713</v>
      </c>
      <c r="G446" s="92" t="s">
        <v>1215</v>
      </c>
      <c r="H446" s="92" t="s">
        <v>953</v>
      </c>
      <c r="I446" s="92" t="s">
        <v>928</v>
      </c>
      <c r="J446" s="92" t="s">
        <v>1782</v>
      </c>
      <c r="K446" s="90" t="b">
        <v>0</v>
      </c>
      <c r="L446" s="92" t="s">
        <v>867</v>
      </c>
      <c r="M446" s="278">
        <f>IFERROR(VLOOKUP(C446,'Budget Detail as of 11.30'!B:K,COLUMNS('Budget Detail as of 11.30'!B:K),FALSE),0)</f>
        <v>3200</v>
      </c>
      <c r="N446" s="155">
        <f>SUMIFS('Budget Detail as of 11.30'!L:L,'Budget Detail as of 11.30'!B:B,'Questica Mapping'!C446)</f>
        <v>3200</v>
      </c>
      <c r="O446" s="100">
        <v>0</v>
      </c>
      <c r="P446" s="101">
        <f t="shared" si="17"/>
        <v>0</v>
      </c>
    </row>
    <row r="447" spans="1:16" hidden="1" x14ac:dyDescent="0.3">
      <c r="A447" s="90">
        <v>1447560</v>
      </c>
      <c r="B447" s="92" t="s">
        <v>1162</v>
      </c>
      <c r="C447" s="92" t="s">
        <v>1783</v>
      </c>
      <c r="D447" s="92" t="s">
        <v>10</v>
      </c>
      <c r="E447" s="103" t="s">
        <v>212</v>
      </c>
      <c r="F447" s="92" t="s">
        <v>1713</v>
      </c>
      <c r="G447" s="92" t="s">
        <v>1215</v>
      </c>
      <c r="H447" s="92" t="s">
        <v>953</v>
      </c>
      <c r="I447" s="92" t="s">
        <v>931</v>
      </c>
      <c r="J447" s="92" t="s">
        <v>1306</v>
      </c>
      <c r="K447" s="90" t="b">
        <v>0</v>
      </c>
      <c r="L447" s="92" t="s">
        <v>867</v>
      </c>
      <c r="M447" s="278">
        <f>IFERROR(VLOOKUP(C447,'Budget Detail as of 11.30'!B:K,COLUMNS('Budget Detail as of 11.30'!B:K),FALSE),0)</f>
        <v>0</v>
      </c>
      <c r="N447" s="155">
        <f>SUMIFS('Budget Detail as of 11.30'!L:L,'Budget Detail as of 11.30'!B:B,'Questica Mapping'!C447)</f>
        <v>0</v>
      </c>
      <c r="O447" s="100">
        <v>0</v>
      </c>
      <c r="P447" s="101">
        <f t="shared" si="17"/>
        <v>0</v>
      </c>
    </row>
    <row r="448" spans="1:16" hidden="1" x14ac:dyDescent="0.3">
      <c r="A448" s="90">
        <v>586159</v>
      </c>
      <c r="B448" s="92" t="s">
        <v>1162</v>
      </c>
      <c r="C448" s="92" t="s">
        <v>1784</v>
      </c>
      <c r="D448" s="92" t="s">
        <v>10</v>
      </c>
      <c r="E448" s="103" t="s">
        <v>212</v>
      </c>
      <c r="F448" s="92" t="s">
        <v>1713</v>
      </c>
      <c r="G448" s="92" t="s">
        <v>1215</v>
      </c>
      <c r="H448" s="92" t="s">
        <v>953</v>
      </c>
      <c r="I448" s="92" t="s">
        <v>944</v>
      </c>
      <c r="J448" s="92" t="s">
        <v>1785</v>
      </c>
      <c r="K448" s="90" t="b">
        <v>0</v>
      </c>
      <c r="L448" s="92" t="s">
        <v>867</v>
      </c>
      <c r="M448" s="278">
        <f>IFERROR(VLOOKUP(C448,'Budget Detail as of 11.30'!B:K,COLUMNS('Budget Detail as of 11.30'!B:K),FALSE),0)</f>
        <v>5000</v>
      </c>
      <c r="N448" s="155">
        <f>SUMIFS('Budget Detail as of 11.30'!L:L,'Budget Detail as of 11.30'!B:B,'Questica Mapping'!C448)</f>
        <v>5000</v>
      </c>
      <c r="O448" s="100">
        <v>8000</v>
      </c>
      <c r="P448" s="101">
        <f t="shared" si="17"/>
        <v>8000</v>
      </c>
    </row>
    <row r="449" spans="1:16" hidden="1" x14ac:dyDescent="0.3">
      <c r="A449" s="90">
        <v>586160</v>
      </c>
      <c r="B449" s="92" t="s">
        <v>1162</v>
      </c>
      <c r="C449" s="92" t="s">
        <v>1786</v>
      </c>
      <c r="D449" s="92" t="s">
        <v>10</v>
      </c>
      <c r="E449" s="103" t="s">
        <v>212</v>
      </c>
      <c r="F449" s="92" t="s">
        <v>1713</v>
      </c>
      <c r="G449" s="92" t="s">
        <v>1215</v>
      </c>
      <c r="H449" s="92" t="s">
        <v>953</v>
      </c>
      <c r="I449" s="92" t="s">
        <v>1060</v>
      </c>
      <c r="J449" s="92" t="s">
        <v>1787</v>
      </c>
      <c r="K449" s="90" t="b">
        <v>0</v>
      </c>
      <c r="L449" s="92" t="s">
        <v>867</v>
      </c>
      <c r="M449" s="278">
        <f>IFERROR(VLOOKUP(C449,'Budget Detail as of 11.30'!B:K,COLUMNS('Budget Detail as of 11.30'!B:K),FALSE),0)</f>
        <v>8250</v>
      </c>
      <c r="N449" s="155">
        <f>SUMIFS('Budget Detail as of 11.30'!L:L,'Budget Detail as of 11.30'!B:B,'Questica Mapping'!C449)</f>
        <v>8250</v>
      </c>
      <c r="O449" s="100">
        <v>6750</v>
      </c>
      <c r="P449" s="101">
        <f t="shared" si="17"/>
        <v>6750</v>
      </c>
    </row>
    <row r="450" spans="1:16" hidden="1" x14ac:dyDescent="0.3">
      <c r="A450" s="90">
        <v>850158</v>
      </c>
      <c r="B450" s="92" t="s">
        <v>1162</v>
      </c>
      <c r="C450" s="92" t="s">
        <v>1788</v>
      </c>
      <c r="D450" s="92" t="s">
        <v>10</v>
      </c>
      <c r="E450" s="103" t="s">
        <v>212</v>
      </c>
      <c r="F450" s="92" t="s">
        <v>1713</v>
      </c>
      <c r="G450" s="92" t="s">
        <v>1220</v>
      </c>
      <c r="H450" s="92" t="s">
        <v>953</v>
      </c>
      <c r="I450" s="92" t="s">
        <v>865</v>
      </c>
      <c r="J450" s="92" t="s">
        <v>1789</v>
      </c>
      <c r="K450" s="90" t="b">
        <v>0</v>
      </c>
      <c r="L450" s="92" t="s">
        <v>867</v>
      </c>
      <c r="M450" s="278">
        <f>IFERROR(VLOOKUP(C450,'Budget Detail as of 11.30'!B:K,COLUMNS('Budget Detail as of 11.30'!B:K),FALSE),0)</f>
        <v>8000</v>
      </c>
      <c r="N450" s="155">
        <f>SUMIFS('Budget Detail as of 11.30'!L:L,'Budget Detail as of 11.30'!B:B,'Questica Mapping'!C450)</f>
        <v>8000</v>
      </c>
      <c r="O450" s="100">
        <v>6750</v>
      </c>
      <c r="P450" s="101">
        <f t="shared" si="17"/>
        <v>6750</v>
      </c>
    </row>
    <row r="451" spans="1:16" hidden="1" x14ac:dyDescent="0.3">
      <c r="A451" s="90">
        <v>586161</v>
      </c>
      <c r="B451" s="92" t="s">
        <v>1162</v>
      </c>
      <c r="C451" s="92" t="s">
        <v>1790</v>
      </c>
      <c r="D451" s="92" t="s">
        <v>10</v>
      </c>
      <c r="E451" s="103" t="s">
        <v>212</v>
      </c>
      <c r="F451" s="92" t="s">
        <v>1713</v>
      </c>
      <c r="G451" s="92" t="s">
        <v>1220</v>
      </c>
      <c r="H451" s="92" t="s">
        <v>953</v>
      </c>
      <c r="I451" s="92" t="s">
        <v>925</v>
      </c>
      <c r="J451" s="92" t="s">
        <v>1371</v>
      </c>
      <c r="K451" s="90" t="b">
        <v>0</v>
      </c>
      <c r="L451" s="92" t="s">
        <v>867</v>
      </c>
      <c r="M451" s="278">
        <f>IFERROR(VLOOKUP(C451,'Budget Detail as of 11.30'!B:K,COLUMNS('Budget Detail as of 11.30'!B:K),FALSE),0)</f>
        <v>6750</v>
      </c>
      <c r="N451" s="155">
        <f>SUMIFS('Budget Detail as of 11.30'!L:L,'Budget Detail as of 11.30'!B:B,'Questica Mapping'!C451)</f>
        <v>6750</v>
      </c>
      <c r="O451" s="100">
        <v>0</v>
      </c>
      <c r="P451" s="101">
        <f t="shared" si="17"/>
        <v>0</v>
      </c>
    </row>
    <row r="452" spans="1:16" hidden="1" x14ac:dyDescent="0.3">
      <c r="A452" s="90">
        <v>586162</v>
      </c>
      <c r="B452" s="92" t="s">
        <v>1162</v>
      </c>
      <c r="C452" s="92" t="s">
        <v>1791</v>
      </c>
      <c r="D452" s="92" t="s">
        <v>10</v>
      </c>
      <c r="E452" s="103" t="s">
        <v>212</v>
      </c>
      <c r="F452" s="92" t="s">
        <v>1713</v>
      </c>
      <c r="G452" s="92" t="s">
        <v>1220</v>
      </c>
      <c r="H452" s="92" t="s">
        <v>953</v>
      </c>
      <c r="I452" s="92" t="s">
        <v>928</v>
      </c>
      <c r="J452" s="92" t="s">
        <v>1792</v>
      </c>
      <c r="K452" s="90" t="b">
        <v>0</v>
      </c>
      <c r="L452" s="92" t="s">
        <v>867</v>
      </c>
      <c r="M452" s="278">
        <f>IFERROR(VLOOKUP(C452,'Budget Detail as of 11.30'!B:K,COLUMNS('Budget Detail as of 11.30'!B:K),FALSE),0)</f>
        <v>6750</v>
      </c>
      <c r="N452" s="155">
        <f>SUMIFS('Budget Detail as of 11.30'!L:L,'Budget Detail as of 11.30'!B:B,'Questica Mapping'!C452)</f>
        <v>6750</v>
      </c>
      <c r="O452" s="100">
        <v>75000</v>
      </c>
      <c r="P452" s="101">
        <f t="shared" si="17"/>
        <v>75000</v>
      </c>
    </row>
    <row r="453" spans="1:16" hidden="1" x14ac:dyDescent="0.3">
      <c r="A453" s="90">
        <v>586216</v>
      </c>
      <c r="B453" s="92" t="s">
        <v>1162</v>
      </c>
      <c r="C453" s="92" t="s">
        <v>1793</v>
      </c>
      <c r="D453" s="92" t="s">
        <v>10</v>
      </c>
      <c r="E453" s="103" t="s">
        <v>212</v>
      </c>
      <c r="F453" s="92" t="s">
        <v>1713</v>
      </c>
      <c r="G453" s="92" t="s">
        <v>1220</v>
      </c>
      <c r="H453" s="92" t="s">
        <v>953</v>
      </c>
      <c r="I453" s="92" t="s">
        <v>931</v>
      </c>
      <c r="J453" s="92" t="s">
        <v>1794</v>
      </c>
      <c r="K453" s="90" t="b">
        <v>0</v>
      </c>
      <c r="L453" s="92" t="s">
        <v>867</v>
      </c>
      <c r="M453" s="278">
        <f>IFERROR(VLOOKUP(C453,'Budget Detail as of 11.30'!B:K,COLUMNS('Budget Detail as of 11.30'!B:K),FALSE),0)</f>
        <v>1600</v>
      </c>
      <c r="N453" s="155">
        <f>SUMIFS('Budget Detail as of 11.30'!L:L,'Budget Detail as of 11.30'!B:B,'Questica Mapping'!C453)</f>
        <v>1600</v>
      </c>
      <c r="O453" s="100">
        <v>3000</v>
      </c>
      <c r="P453" s="101">
        <f t="shared" si="17"/>
        <v>3000</v>
      </c>
    </row>
    <row r="454" spans="1:16" hidden="1" x14ac:dyDescent="0.3">
      <c r="A454" s="90">
        <v>1209970</v>
      </c>
      <c r="B454" s="92" t="s">
        <v>1162</v>
      </c>
      <c r="C454" s="92" t="s">
        <v>1795</v>
      </c>
      <c r="D454" s="92" t="s">
        <v>10</v>
      </c>
      <c r="E454" s="103" t="s">
        <v>212</v>
      </c>
      <c r="F454" s="92" t="s">
        <v>1713</v>
      </c>
      <c r="G454" s="92" t="s">
        <v>1229</v>
      </c>
      <c r="H454" s="92" t="s">
        <v>953</v>
      </c>
      <c r="I454" s="92" t="s">
        <v>865</v>
      </c>
      <c r="J454" s="92" t="s">
        <v>1796</v>
      </c>
      <c r="K454" s="90" t="b">
        <v>0</v>
      </c>
      <c r="L454" s="92" t="s">
        <v>867</v>
      </c>
      <c r="M454" s="278">
        <f>IFERROR(VLOOKUP(C454,'Budget Detail as of 11.30'!B:K,COLUMNS('Budget Detail as of 11.30'!B:K),FALSE),0)</f>
        <v>350000</v>
      </c>
      <c r="N454" s="155">
        <f>SUMIFS('Budget Detail as of 11.30'!L:L,'Budget Detail as of 11.30'!B:B,'Questica Mapping'!C454)</f>
        <v>350000</v>
      </c>
      <c r="O454" s="100">
        <v>150</v>
      </c>
      <c r="P454" s="101">
        <f t="shared" si="17"/>
        <v>150</v>
      </c>
    </row>
    <row r="455" spans="1:16" hidden="1" x14ac:dyDescent="0.3">
      <c r="A455" s="90">
        <v>1209969</v>
      </c>
      <c r="B455" s="92" t="s">
        <v>1162</v>
      </c>
      <c r="C455" s="92" t="s">
        <v>1797</v>
      </c>
      <c r="D455" s="92" t="s">
        <v>10</v>
      </c>
      <c r="E455" s="103" t="s">
        <v>212</v>
      </c>
      <c r="F455" s="92" t="s">
        <v>1713</v>
      </c>
      <c r="G455" s="92" t="s">
        <v>1229</v>
      </c>
      <c r="H455" s="92" t="s">
        <v>953</v>
      </c>
      <c r="I455" s="92" t="s">
        <v>925</v>
      </c>
      <c r="J455" s="92" t="s">
        <v>1314</v>
      </c>
      <c r="K455" s="90" t="b">
        <v>0</v>
      </c>
      <c r="L455" s="92" t="s">
        <v>867</v>
      </c>
      <c r="M455" s="278">
        <f>IFERROR(VLOOKUP(C455,'Budget Detail as of 11.30'!B:K,COLUMNS('Budget Detail as of 11.30'!B:K),FALSE),0)</f>
        <v>3800</v>
      </c>
      <c r="N455" s="155">
        <f>SUMIFS('Budget Detail as of 11.30'!L:L,'Budget Detail as of 11.30'!B:B,'Questica Mapping'!C455)</f>
        <v>3800</v>
      </c>
      <c r="O455" s="100">
        <v>250</v>
      </c>
      <c r="P455" s="101">
        <f t="shared" si="17"/>
        <v>250</v>
      </c>
    </row>
    <row r="456" spans="1:16" hidden="1" x14ac:dyDescent="0.3">
      <c r="A456" s="90">
        <v>585148</v>
      </c>
      <c r="B456" s="92" t="s">
        <v>1162</v>
      </c>
      <c r="C456" s="92" t="s">
        <v>1798</v>
      </c>
      <c r="D456" s="92" t="s">
        <v>10</v>
      </c>
      <c r="E456" s="103" t="s">
        <v>212</v>
      </c>
      <c r="F456" s="92" t="s">
        <v>1713</v>
      </c>
      <c r="G456" s="92" t="s">
        <v>1229</v>
      </c>
      <c r="H456" s="92" t="s">
        <v>953</v>
      </c>
      <c r="I456" s="92" t="s">
        <v>928</v>
      </c>
      <c r="J456" s="92" t="s">
        <v>1799</v>
      </c>
      <c r="K456" s="90" t="b">
        <v>0</v>
      </c>
      <c r="L456" s="92" t="s">
        <v>867</v>
      </c>
      <c r="M456" s="278">
        <f>IFERROR(VLOOKUP(C456,'Budget Detail as of 11.30'!B:K,COLUMNS('Budget Detail as of 11.30'!B:K),FALSE),0)</f>
        <v>150</v>
      </c>
      <c r="N456" s="155">
        <f>SUMIFS('Budget Detail as of 11.30'!L:L,'Budget Detail as of 11.30'!B:B,'Questica Mapping'!C456)</f>
        <v>150</v>
      </c>
      <c r="O456" s="100">
        <v>0</v>
      </c>
      <c r="P456" s="101">
        <f t="shared" si="17"/>
        <v>0</v>
      </c>
    </row>
    <row r="457" spans="1:16" hidden="1" x14ac:dyDescent="0.3">
      <c r="A457" s="90">
        <v>585122</v>
      </c>
      <c r="B457" s="92" t="s">
        <v>1162</v>
      </c>
      <c r="C457" s="92" t="s">
        <v>1800</v>
      </c>
      <c r="D457" s="92" t="s">
        <v>10</v>
      </c>
      <c r="E457" s="103" t="s">
        <v>212</v>
      </c>
      <c r="F457" s="92" t="s">
        <v>1713</v>
      </c>
      <c r="G457" s="92" t="s">
        <v>1229</v>
      </c>
      <c r="H457" s="92" t="s">
        <v>953</v>
      </c>
      <c r="I457" s="92" t="s">
        <v>931</v>
      </c>
      <c r="J457" s="92" t="s">
        <v>1801</v>
      </c>
      <c r="K457" s="90" t="b">
        <v>0</v>
      </c>
      <c r="L457" s="92" t="s">
        <v>867</v>
      </c>
      <c r="M457" s="278">
        <f>IFERROR(VLOOKUP(C457,'Budget Detail as of 11.30'!B:K,COLUMNS('Budget Detail as of 11.30'!B:K),FALSE),0)</f>
        <v>250</v>
      </c>
      <c r="N457" s="155">
        <f>SUMIFS('Budget Detail as of 11.30'!L:L,'Budget Detail as of 11.30'!B:B,'Questica Mapping'!C457)</f>
        <v>250</v>
      </c>
      <c r="O457" s="100">
        <v>2250</v>
      </c>
      <c r="P457" s="101">
        <f t="shared" si="17"/>
        <v>2250</v>
      </c>
    </row>
    <row r="458" spans="1:16" hidden="1" x14ac:dyDescent="0.3">
      <c r="A458" s="90">
        <v>585123</v>
      </c>
      <c r="B458" s="92" t="s">
        <v>1162</v>
      </c>
      <c r="C458" s="92" t="s">
        <v>1802</v>
      </c>
      <c r="D458" s="92" t="s">
        <v>10</v>
      </c>
      <c r="E458" s="103" t="s">
        <v>212</v>
      </c>
      <c r="F458" s="92" t="s">
        <v>1713</v>
      </c>
      <c r="G458" s="92" t="s">
        <v>1229</v>
      </c>
      <c r="H458" s="92" t="s">
        <v>953</v>
      </c>
      <c r="I458" s="92" t="s">
        <v>944</v>
      </c>
      <c r="J458" s="92" t="s">
        <v>1803</v>
      </c>
      <c r="K458" s="90" t="b">
        <v>0</v>
      </c>
      <c r="L458" s="92" t="s">
        <v>867</v>
      </c>
      <c r="M458" s="278">
        <f>IFERROR(VLOOKUP(C458,'Budget Detail as of 11.30'!B:K,COLUMNS('Budget Detail as of 11.30'!B:K),FALSE),0)</f>
        <v>380</v>
      </c>
      <c r="N458" s="155">
        <f>SUMIFS('Budget Detail as of 11.30'!L:L,'Budget Detail as of 11.30'!B:B,'Questica Mapping'!C458)</f>
        <v>380</v>
      </c>
      <c r="O458" s="100">
        <v>0</v>
      </c>
      <c r="P458" s="101">
        <f t="shared" si="17"/>
        <v>0</v>
      </c>
    </row>
    <row r="459" spans="1:16" hidden="1" x14ac:dyDescent="0.3">
      <c r="A459" s="90">
        <v>585124</v>
      </c>
      <c r="B459" s="92" t="s">
        <v>1162</v>
      </c>
      <c r="C459" s="92" t="s">
        <v>1804</v>
      </c>
      <c r="D459" s="92" t="s">
        <v>10</v>
      </c>
      <c r="E459" s="103" t="s">
        <v>212</v>
      </c>
      <c r="F459" s="92" t="s">
        <v>1713</v>
      </c>
      <c r="G459" s="92" t="s">
        <v>1240</v>
      </c>
      <c r="H459" s="92" t="s">
        <v>953</v>
      </c>
      <c r="I459" s="92" t="s">
        <v>865</v>
      </c>
      <c r="J459" s="92" t="s">
        <v>1805</v>
      </c>
      <c r="K459" s="90" t="b">
        <v>0</v>
      </c>
      <c r="L459" s="92" t="s">
        <v>867</v>
      </c>
      <c r="M459" s="278">
        <f>IFERROR(VLOOKUP(C459,'Budget Detail as of 11.30'!B:K,COLUMNS('Budget Detail as of 11.30'!B:K),FALSE),0)</f>
        <v>3540</v>
      </c>
      <c r="N459" s="155">
        <f>SUMIFS('Budget Detail as of 11.30'!L:L,'Budget Detail as of 11.30'!B:B,'Questica Mapping'!C459)</f>
        <v>3540</v>
      </c>
      <c r="O459" s="100">
        <v>0</v>
      </c>
      <c r="P459" s="101">
        <f t="shared" si="17"/>
        <v>0</v>
      </c>
    </row>
    <row r="460" spans="1:16" hidden="1" x14ac:dyDescent="0.3">
      <c r="A460" s="90">
        <v>585125</v>
      </c>
      <c r="B460" s="92" t="s">
        <v>1162</v>
      </c>
      <c r="C460" s="92" t="s">
        <v>1806</v>
      </c>
      <c r="D460" s="92" t="s">
        <v>10</v>
      </c>
      <c r="E460" s="103" t="s">
        <v>212</v>
      </c>
      <c r="F460" s="92" t="s">
        <v>1713</v>
      </c>
      <c r="G460" s="92" t="s">
        <v>1240</v>
      </c>
      <c r="H460" s="92" t="s">
        <v>953</v>
      </c>
      <c r="I460" s="92" t="s">
        <v>1807</v>
      </c>
      <c r="J460" s="92" t="s">
        <v>1808</v>
      </c>
      <c r="K460" s="90" t="b">
        <v>0</v>
      </c>
      <c r="L460" s="92" t="s">
        <v>867</v>
      </c>
      <c r="M460" s="278">
        <f>IFERROR(VLOOKUP(C460,'Budget Detail as of 11.30'!B:K,COLUMNS('Budget Detail as of 11.30'!B:K),FALSE),0)</f>
        <v>20000</v>
      </c>
      <c r="N460" s="155">
        <f>SUMIFS('Budget Detail as of 11.30'!L:L,'Budget Detail as of 11.30'!B:B,'Questica Mapping'!C460)</f>
        <v>20000</v>
      </c>
      <c r="O460" s="100">
        <v>0</v>
      </c>
      <c r="P460" s="101">
        <f t="shared" si="17"/>
        <v>0</v>
      </c>
    </row>
    <row r="461" spans="1:16" hidden="1" x14ac:dyDescent="0.3">
      <c r="A461" s="90">
        <v>585126</v>
      </c>
      <c r="B461" s="92" t="s">
        <v>1162</v>
      </c>
      <c r="C461" s="92" t="s">
        <v>1809</v>
      </c>
      <c r="D461" s="92" t="s">
        <v>10</v>
      </c>
      <c r="E461" s="103" t="s">
        <v>212</v>
      </c>
      <c r="F461" s="92" t="s">
        <v>1713</v>
      </c>
      <c r="G461" s="92" t="s">
        <v>1240</v>
      </c>
      <c r="H461" s="92" t="s">
        <v>953</v>
      </c>
      <c r="I461" s="92" t="s">
        <v>1072</v>
      </c>
      <c r="J461" s="92" t="s">
        <v>1810</v>
      </c>
      <c r="K461" s="90" t="b">
        <v>0</v>
      </c>
      <c r="L461" s="92" t="s">
        <v>867</v>
      </c>
      <c r="M461" s="278">
        <f>IFERROR(VLOOKUP(C461,'Budget Detail as of 11.30'!B:K,COLUMNS('Budget Detail as of 11.30'!B:K),FALSE),0)</f>
        <v>30000</v>
      </c>
      <c r="N461" s="155">
        <f>SUMIFS('Budget Detail as of 11.30'!L:L,'Budget Detail as of 11.30'!B:B,'Questica Mapping'!C461)</f>
        <v>30000</v>
      </c>
      <c r="O461" s="100">
        <v>0</v>
      </c>
      <c r="P461" s="101">
        <f t="shared" si="17"/>
        <v>0</v>
      </c>
    </row>
    <row r="462" spans="1:16" hidden="1" x14ac:dyDescent="0.3">
      <c r="A462" s="90">
        <v>585127</v>
      </c>
      <c r="B462" s="92" t="s">
        <v>1162</v>
      </c>
      <c r="C462" s="92" t="s">
        <v>1811</v>
      </c>
      <c r="D462" s="92" t="s">
        <v>10</v>
      </c>
      <c r="E462" s="103" t="s">
        <v>212</v>
      </c>
      <c r="F462" s="92" t="s">
        <v>1713</v>
      </c>
      <c r="G462" s="92" t="s">
        <v>1240</v>
      </c>
      <c r="H462" s="92" t="s">
        <v>953</v>
      </c>
      <c r="I462" s="92" t="s">
        <v>1075</v>
      </c>
      <c r="J462" s="92" t="s">
        <v>1812</v>
      </c>
      <c r="K462" s="90" t="b">
        <v>0</v>
      </c>
      <c r="L462" s="92" t="s">
        <v>867</v>
      </c>
      <c r="M462" s="278">
        <f>IFERROR(VLOOKUP(C462,'Budget Detail as of 11.30'!B:K,COLUMNS('Budget Detail as of 11.30'!B:K),FALSE),0)</f>
        <v>2000</v>
      </c>
      <c r="N462" s="155">
        <f>SUMIFS('Budget Detail as of 11.30'!L:L,'Budget Detail as of 11.30'!B:B,'Questica Mapping'!C462)</f>
        <v>2000</v>
      </c>
      <c r="O462" s="100">
        <v>0</v>
      </c>
      <c r="P462" s="101">
        <f t="shared" si="17"/>
        <v>0</v>
      </c>
    </row>
    <row r="463" spans="1:16" hidden="1" x14ac:dyDescent="0.3">
      <c r="A463" s="90">
        <v>585128</v>
      </c>
      <c r="B463" s="92" t="s">
        <v>1162</v>
      </c>
      <c r="C463" s="92" t="s">
        <v>1813</v>
      </c>
      <c r="D463" s="92" t="s">
        <v>10</v>
      </c>
      <c r="E463" s="103" t="s">
        <v>212</v>
      </c>
      <c r="F463" s="92" t="s">
        <v>1713</v>
      </c>
      <c r="G463" s="92" t="s">
        <v>1240</v>
      </c>
      <c r="H463" s="92" t="s">
        <v>953</v>
      </c>
      <c r="I463" s="92" t="s">
        <v>1814</v>
      </c>
      <c r="J463" s="92" t="s">
        <v>1815</v>
      </c>
      <c r="K463" s="90" t="b">
        <v>0</v>
      </c>
      <c r="L463" s="92" t="s">
        <v>867</v>
      </c>
      <c r="M463" s="278">
        <f>IFERROR(VLOOKUP(C463,'Budget Detail as of 11.30'!B:K,COLUMNS('Budget Detail as of 11.30'!B:K),FALSE),0)</f>
        <v>2000</v>
      </c>
      <c r="N463" s="155">
        <f>SUMIFS('Budget Detail as of 11.30'!L:L,'Budget Detail as of 11.30'!B:B,'Questica Mapping'!C463)</f>
        <v>2000</v>
      </c>
      <c r="O463" s="100">
        <v>12000</v>
      </c>
      <c r="P463" s="101">
        <f t="shared" si="17"/>
        <v>12000</v>
      </c>
    </row>
    <row r="464" spans="1:16" hidden="1" x14ac:dyDescent="0.3">
      <c r="A464" s="90">
        <v>585129</v>
      </c>
      <c r="B464" s="92" t="s">
        <v>1162</v>
      </c>
      <c r="C464" s="92" t="s">
        <v>1816</v>
      </c>
      <c r="D464" s="92" t="s">
        <v>10</v>
      </c>
      <c r="E464" s="103" t="s">
        <v>212</v>
      </c>
      <c r="F464" s="92" t="s">
        <v>1713</v>
      </c>
      <c r="G464" s="92" t="s">
        <v>1240</v>
      </c>
      <c r="H464" s="92" t="s">
        <v>953</v>
      </c>
      <c r="I464" s="92" t="s">
        <v>1817</v>
      </c>
      <c r="J464" s="92" t="s">
        <v>1818</v>
      </c>
      <c r="K464" s="90" t="b">
        <v>0</v>
      </c>
      <c r="L464" s="92" t="s">
        <v>867</v>
      </c>
      <c r="M464" s="278">
        <f>IFERROR(VLOOKUP(C464,'Budget Detail as of 11.30'!B:K,COLUMNS('Budget Detail as of 11.30'!B:K),FALSE),0)</f>
        <v>0</v>
      </c>
      <c r="N464" s="155">
        <f>SUMIFS('Budget Detail as of 11.30'!L:L,'Budget Detail as of 11.30'!B:B,'Questica Mapping'!C464)</f>
        <v>0</v>
      </c>
      <c r="O464" s="100">
        <v>2250</v>
      </c>
      <c r="P464" s="101">
        <f t="shared" si="17"/>
        <v>2250</v>
      </c>
    </row>
    <row r="465" spans="1:17" hidden="1" x14ac:dyDescent="0.3">
      <c r="A465" s="90">
        <v>585130</v>
      </c>
      <c r="B465" s="92" t="s">
        <v>1162</v>
      </c>
      <c r="C465" s="92" t="s">
        <v>1819</v>
      </c>
      <c r="D465" s="92" t="s">
        <v>10</v>
      </c>
      <c r="E465" s="103" t="s">
        <v>212</v>
      </c>
      <c r="F465" s="92" t="s">
        <v>1713</v>
      </c>
      <c r="G465" s="92" t="s">
        <v>1240</v>
      </c>
      <c r="H465" s="92" t="s">
        <v>953</v>
      </c>
      <c r="I465" s="92" t="s">
        <v>925</v>
      </c>
      <c r="J465" s="92" t="s">
        <v>1820</v>
      </c>
      <c r="K465" s="90" t="b">
        <v>0</v>
      </c>
      <c r="L465" s="92" t="s">
        <v>867</v>
      </c>
      <c r="M465" s="278">
        <f>IFERROR(VLOOKUP(C465,'Budget Detail as of 11.30'!B:K,COLUMNS('Budget Detail as of 11.30'!B:K),FALSE),0)</f>
        <v>12000</v>
      </c>
      <c r="N465" s="155">
        <f>SUMIFS('Budget Detail as of 11.30'!L:L,'Budget Detail as of 11.30'!B:B,'Questica Mapping'!C465)</f>
        <v>12000</v>
      </c>
      <c r="O465" s="100">
        <v>0</v>
      </c>
      <c r="P465" s="101">
        <f t="shared" si="17"/>
        <v>0</v>
      </c>
    </row>
    <row r="466" spans="1:17" hidden="1" x14ac:dyDescent="0.3">
      <c r="A466" s="90">
        <v>585131</v>
      </c>
      <c r="B466" s="92" t="s">
        <v>1162</v>
      </c>
      <c r="C466" s="92" t="s">
        <v>1821</v>
      </c>
      <c r="D466" s="92" t="s">
        <v>10</v>
      </c>
      <c r="E466" s="103" t="s">
        <v>212</v>
      </c>
      <c r="F466" s="92" t="s">
        <v>1713</v>
      </c>
      <c r="G466" s="92" t="s">
        <v>1240</v>
      </c>
      <c r="H466" s="92" t="s">
        <v>953</v>
      </c>
      <c r="I466" s="92" t="s">
        <v>928</v>
      </c>
      <c r="J466" s="92" t="s">
        <v>1822</v>
      </c>
      <c r="K466" s="90" t="b">
        <v>0</v>
      </c>
      <c r="L466" s="92" t="s">
        <v>867</v>
      </c>
      <c r="M466" s="278">
        <f>IFERROR(VLOOKUP(C466,'Budget Detail as of 11.30'!B:K,COLUMNS('Budget Detail as of 11.30'!B:K),FALSE),0)</f>
        <v>2250</v>
      </c>
      <c r="N466" s="155">
        <f>SUMIFS('Budget Detail as of 11.30'!L:L,'Budget Detail as of 11.30'!B:B,'Questica Mapping'!C466)</f>
        <v>2250</v>
      </c>
      <c r="O466" s="100">
        <v>0</v>
      </c>
      <c r="P466" s="101">
        <f t="shared" si="17"/>
        <v>0</v>
      </c>
    </row>
    <row r="467" spans="1:17" hidden="1" x14ac:dyDescent="0.3">
      <c r="A467" s="90">
        <v>585132</v>
      </c>
      <c r="B467" s="92" t="s">
        <v>1162</v>
      </c>
      <c r="C467" s="92" t="s">
        <v>1823</v>
      </c>
      <c r="D467" s="92" t="s">
        <v>10</v>
      </c>
      <c r="E467" s="103" t="s">
        <v>212</v>
      </c>
      <c r="F467" s="92" t="s">
        <v>1713</v>
      </c>
      <c r="G467" s="92" t="s">
        <v>1240</v>
      </c>
      <c r="H467" s="92" t="s">
        <v>953</v>
      </c>
      <c r="I467" s="92" t="s">
        <v>931</v>
      </c>
      <c r="J467" s="92" t="s">
        <v>1824</v>
      </c>
      <c r="K467" s="90" t="b">
        <v>0</v>
      </c>
      <c r="L467" s="92" t="s">
        <v>867</v>
      </c>
      <c r="M467" s="278">
        <f>IFERROR(VLOOKUP(C467,'Budget Detail as of 11.30'!B:K,COLUMNS('Budget Detail as of 11.30'!B:K),FALSE),0)</f>
        <v>2000</v>
      </c>
      <c r="N467" s="155">
        <f>SUMIFS('Budget Detail as of 11.30'!L:L,'Budget Detail as of 11.30'!B:B,'Questica Mapping'!C467)</f>
        <v>2000</v>
      </c>
      <c r="O467" s="100">
        <v>0</v>
      </c>
      <c r="P467" s="101">
        <f t="shared" si="17"/>
        <v>0</v>
      </c>
    </row>
    <row r="468" spans="1:17" hidden="1" x14ac:dyDescent="0.3">
      <c r="A468" s="90">
        <v>585133</v>
      </c>
      <c r="B468" s="92" t="s">
        <v>1162</v>
      </c>
      <c r="C468" s="92" t="s">
        <v>1825</v>
      </c>
      <c r="D468" s="92" t="s">
        <v>10</v>
      </c>
      <c r="E468" s="103" t="s">
        <v>212</v>
      </c>
      <c r="F468" s="92" t="s">
        <v>1713</v>
      </c>
      <c r="G468" s="92" t="s">
        <v>1240</v>
      </c>
      <c r="H468" s="92" t="s">
        <v>953</v>
      </c>
      <c r="I468" s="92" t="s">
        <v>944</v>
      </c>
      <c r="J468" s="92" t="s">
        <v>1826</v>
      </c>
      <c r="K468" s="90" t="b">
        <v>0</v>
      </c>
      <c r="L468" s="92" t="s">
        <v>867</v>
      </c>
      <c r="M468" s="278">
        <f>IFERROR(VLOOKUP(C468,'Budget Detail as of 11.30'!B:K,COLUMNS('Budget Detail as of 11.30'!B:K),FALSE),0)</f>
        <v>30000</v>
      </c>
      <c r="N468" s="155">
        <f>SUMIFS('Budget Detail as of 11.30'!L:L,'Budget Detail as of 11.30'!B:B,'Questica Mapping'!C468)</f>
        <v>30000</v>
      </c>
      <c r="O468" s="100">
        <v>0</v>
      </c>
      <c r="P468" s="101">
        <f t="shared" si="17"/>
        <v>0</v>
      </c>
    </row>
    <row r="469" spans="1:17" hidden="1" x14ac:dyDescent="0.3">
      <c r="A469" s="90">
        <v>585134</v>
      </c>
      <c r="B469" s="92" t="s">
        <v>1162</v>
      </c>
      <c r="C469" s="92" t="s">
        <v>1827</v>
      </c>
      <c r="D469" s="92" t="s">
        <v>10</v>
      </c>
      <c r="E469" s="103" t="s">
        <v>212</v>
      </c>
      <c r="F469" s="92" t="s">
        <v>1713</v>
      </c>
      <c r="G469" s="92" t="s">
        <v>1240</v>
      </c>
      <c r="H469" s="92" t="s">
        <v>953</v>
      </c>
      <c r="I469" s="92" t="s">
        <v>1063</v>
      </c>
      <c r="J469" s="92" t="s">
        <v>1828</v>
      </c>
      <c r="K469" s="90" t="b">
        <v>0</v>
      </c>
      <c r="L469" s="92" t="s">
        <v>867</v>
      </c>
      <c r="M469" s="278">
        <f>IFERROR(VLOOKUP(C469,'Budget Detail as of 11.30'!B:K,COLUMNS('Budget Detail as of 11.30'!B:K),FALSE),0)</f>
        <v>310</v>
      </c>
      <c r="N469" s="155">
        <f>SUMIFS('Budget Detail as of 11.30'!L:L,'Budget Detail as of 11.30'!B:B,'Questica Mapping'!C469)</f>
        <v>310</v>
      </c>
      <c r="O469" s="100">
        <v>0</v>
      </c>
      <c r="P469" s="101">
        <f t="shared" si="17"/>
        <v>0</v>
      </c>
    </row>
    <row r="470" spans="1:17" hidden="1" x14ac:dyDescent="0.3">
      <c r="A470" s="90">
        <v>585135</v>
      </c>
      <c r="B470" s="92" t="s">
        <v>1162</v>
      </c>
      <c r="C470" s="92" t="s">
        <v>1829</v>
      </c>
      <c r="D470" s="92" t="s">
        <v>10</v>
      </c>
      <c r="E470" s="103" t="s">
        <v>212</v>
      </c>
      <c r="F470" s="92" t="s">
        <v>1713</v>
      </c>
      <c r="G470" s="92" t="s">
        <v>1240</v>
      </c>
      <c r="H470" s="92" t="s">
        <v>953</v>
      </c>
      <c r="I470" s="92" t="s">
        <v>1088</v>
      </c>
      <c r="J470" s="92" t="s">
        <v>1830</v>
      </c>
      <c r="K470" s="90" t="b">
        <v>0</v>
      </c>
      <c r="L470" s="92" t="s">
        <v>867</v>
      </c>
      <c r="M470" s="278">
        <f>IFERROR(VLOOKUP(C470,'Budget Detail as of 11.30'!B:K,COLUMNS('Budget Detail as of 11.30'!B:K),FALSE),0)</f>
        <v>450</v>
      </c>
      <c r="N470" s="155">
        <f>SUMIFS('Budget Detail as of 11.30'!L:L,'Budget Detail as of 11.30'!B:B,'Questica Mapping'!C470)</f>
        <v>450</v>
      </c>
      <c r="O470" s="100">
        <v>16</v>
      </c>
      <c r="P470" s="101">
        <f t="shared" si="17"/>
        <v>16</v>
      </c>
    </row>
    <row r="471" spans="1:17" hidden="1" x14ac:dyDescent="0.3">
      <c r="A471" s="90">
        <v>585136</v>
      </c>
      <c r="B471" s="92" t="s">
        <v>1162</v>
      </c>
      <c r="C471" s="92" t="s">
        <v>1831</v>
      </c>
      <c r="D471" s="92" t="s">
        <v>10</v>
      </c>
      <c r="E471" s="103" t="s">
        <v>212</v>
      </c>
      <c r="F471" s="92" t="s">
        <v>1713</v>
      </c>
      <c r="G471" s="92" t="s">
        <v>1240</v>
      </c>
      <c r="H471" s="92" t="s">
        <v>953</v>
      </c>
      <c r="I471" s="92" t="s">
        <v>1066</v>
      </c>
      <c r="J471" s="92" t="s">
        <v>1832</v>
      </c>
      <c r="K471" s="90" t="b">
        <v>0</v>
      </c>
      <c r="L471" s="92" t="s">
        <v>867</v>
      </c>
      <c r="M471" s="278">
        <f>IFERROR(VLOOKUP(C471,'Budget Detail as of 11.30'!B:K,COLUMNS('Budget Detail as of 11.30'!B:K),FALSE),0)</f>
        <v>12000</v>
      </c>
      <c r="N471" s="155">
        <f>SUMIFS('Budget Detail as of 11.30'!L:L,'Budget Detail as of 11.30'!B:B,'Questica Mapping'!C471)</f>
        <v>12000</v>
      </c>
      <c r="O471" s="100">
        <v>103997</v>
      </c>
      <c r="P471" s="101">
        <f t="shared" si="17"/>
        <v>103997</v>
      </c>
    </row>
    <row r="472" spans="1:17" hidden="1" x14ac:dyDescent="0.3">
      <c r="A472" s="90">
        <v>585137</v>
      </c>
      <c r="B472" s="92" t="s">
        <v>1162</v>
      </c>
      <c r="C472" s="92" t="s">
        <v>1833</v>
      </c>
      <c r="D472" s="92" t="s">
        <v>10</v>
      </c>
      <c r="E472" s="103" t="s">
        <v>215</v>
      </c>
      <c r="F472" s="92" t="s">
        <v>1713</v>
      </c>
      <c r="G472" s="92" t="s">
        <v>1576</v>
      </c>
      <c r="H472" s="92" t="s">
        <v>953</v>
      </c>
      <c r="I472" s="92" t="s">
        <v>865</v>
      </c>
      <c r="J472" s="92" t="s">
        <v>1577</v>
      </c>
      <c r="K472" s="90" t="b">
        <v>0</v>
      </c>
      <c r="L472" s="92" t="s">
        <v>867</v>
      </c>
      <c r="M472" s="278">
        <f>IFERROR(VLOOKUP(C472,'Budget Detail as of 11.30'!B:K,COLUMNS('Budget Detail as of 11.30'!B:K),FALSE),0)</f>
        <v>700</v>
      </c>
      <c r="N472" s="155">
        <f>SUMIFS('Budget Detail as of 11.30'!L:L,'Budget Detail as of 11.30'!B:B,'Questica Mapping'!C472)</f>
        <v>700</v>
      </c>
      <c r="O472" s="100">
        <v>0</v>
      </c>
      <c r="P472" s="101">
        <f t="shared" si="17"/>
        <v>0</v>
      </c>
    </row>
    <row r="473" spans="1:17" hidden="1" x14ac:dyDescent="0.3">
      <c r="A473" s="90">
        <v>585138</v>
      </c>
      <c r="B473" s="92" t="s">
        <v>1162</v>
      </c>
      <c r="C473" s="92" t="s">
        <v>1834</v>
      </c>
      <c r="D473" s="92" t="s">
        <v>10</v>
      </c>
      <c r="E473" s="103" t="s">
        <v>215</v>
      </c>
      <c r="F473" s="92" t="s">
        <v>1713</v>
      </c>
      <c r="G473" s="92" t="s">
        <v>1243</v>
      </c>
      <c r="H473" s="92" t="s">
        <v>953</v>
      </c>
      <c r="I473" s="92" t="s">
        <v>865</v>
      </c>
      <c r="J473" s="92" t="s">
        <v>1244</v>
      </c>
      <c r="K473" s="90" t="b">
        <v>0</v>
      </c>
      <c r="L473" s="92" t="s">
        <v>867</v>
      </c>
      <c r="M473" s="278">
        <f>IFERROR(VLOOKUP(C473,'Budget Detail as of 11.30'!B:K,COLUMNS('Budget Detail as of 11.30'!B:K),FALSE),0)</f>
        <v>93000</v>
      </c>
      <c r="N473" s="155">
        <f>SUMIFS('Budget Detail as of 11.30'!L:L,'Budget Detail as of 11.30'!B:B,'Questica Mapping'!C473)</f>
        <v>93000</v>
      </c>
      <c r="O473" s="100">
        <v>0</v>
      </c>
      <c r="P473" s="101">
        <f t="shared" si="17"/>
        <v>0</v>
      </c>
    </row>
    <row r="474" spans="1:17" hidden="1" x14ac:dyDescent="0.3">
      <c r="A474" s="90">
        <v>585139</v>
      </c>
      <c r="B474" s="92" t="s">
        <v>1162</v>
      </c>
      <c r="C474" s="92" t="s">
        <v>1835</v>
      </c>
      <c r="D474" s="92" t="s">
        <v>10</v>
      </c>
      <c r="E474" s="103" t="s">
        <v>215</v>
      </c>
      <c r="F474" s="92" t="s">
        <v>1713</v>
      </c>
      <c r="G474" s="92" t="s">
        <v>1243</v>
      </c>
      <c r="H474" s="92" t="s">
        <v>953</v>
      </c>
      <c r="I474" s="92" t="s">
        <v>925</v>
      </c>
      <c r="J474" s="92" t="s">
        <v>1836</v>
      </c>
      <c r="K474" s="90" t="b">
        <v>0</v>
      </c>
      <c r="L474" s="92" t="s">
        <v>867</v>
      </c>
      <c r="M474" s="278">
        <f>IFERROR(VLOOKUP(C474,'Budget Detail as of 11.30'!B:K,COLUMNS('Budget Detail as of 11.30'!B:K),FALSE),0)</f>
        <v>0</v>
      </c>
      <c r="N474" s="155">
        <f>SUMIFS('Budget Detail as of 11.30'!L:L,'Budget Detail as of 11.30'!B:B,'Questica Mapping'!C474)</f>
        <v>0</v>
      </c>
      <c r="O474" s="100">
        <v>11220</v>
      </c>
      <c r="P474" s="101">
        <f t="shared" si="17"/>
        <v>11220</v>
      </c>
    </row>
    <row r="475" spans="1:17" hidden="1" x14ac:dyDescent="0.3">
      <c r="A475" s="90">
        <v>585140</v>
      </c>
      <c r="B475" s="92" t="s">
        <v>1162</v>
      </c>
      <c r="C475" s="92" t="s">
        <v>1837</v>
      </c>
      <c r="D475" s="92" t="s">
        <v>10</v>
      </c>
      <c r="E475" s="103" t="s">
        <v>215</v>
      </c>
      <c r="F475" s="92" t="s">
        <v>1713</v>
      </c>
      <c r="G475" s="92" t="s">
        <v>1243</v>
      </c>
      <c r="H475" s="92" t="s">
        <v>953</v>
      </c>
      <c r="I475" s="92" t="s">
        <v>928</v>
      </c>
      <c r="J475" s="92" t="s">
        <v>1838</v>
      </c>
      <c r="K475" s="90" t="b">
        <v>0</v>
      </c>
      <c r="L475" s="92" t="s">
        <v>867</v>
      </c>
      <c r="M475" s="278">
        <f>IFERROR(VLOOKUP(C475,'Budget Detail as of 11.30'!B:K,COLUMNS('Budget Detail as of 11.30'!B:K),FALSE),0)</f>
        <v>0</v>
      </c>
      <c r="N475" s="155">
        <f>SUMIFS('Budget Detail as of 11.30'!L:L,'Budget Detail as of 11.30'!B:B,'Questica Mapping'!C475)</f>
        <v>0</v>
      </c>
      <c r="O475" s="100">
        <v>0</v>
      </c>
      <c r="P475" s="101">
        <f t="shared" si="17"/>
        <v>0</v>
      </c>
    </row>
    <row r="476" spans="1:17" hidden="1" x14ac:dyDescent="0.3">
      <c r="A476" s="90">
        <v>586163</v>
      </c>
      <c r="B476" s="92" t="s">
        <v>1162</v>
      </c>
      <c r="C476" s="92" t="s">
        <v>1839</v>
      </c>
      <c r="D476" s="92" t="s">
        <v>10</v>
      </c>
      <c r="E476" s="103" t="s">
        <v>215</v>
      </c>
      <c r="F476" s="92" t="s">
        <v>1713</v>
      </c>
      <c r="G476" s="92" t="s">
        <v>1246</v>
      </c>
      <c r="H476" s="92" t="s">
        <v>953</v>
      </c>
      <c r="I476" s="92" t="s">
        <v>865</v>
      </c>
      <c r="J476" s="92" t="s">
        <v>1326</v>
      </c>
      <c r="K476" s="90" t="b">
        <v>0</v>
      </c>
      <c r="L476" s="92" t="s">
        <v>867</v>
      </c>
      <c r="M476" s="278">
        <f>IFERROR(VLOOKUP(C476,'Budget Detail as of 11.30'!B:K,COLUMNS('Budget Detail as of 11.30'!B:K),FALSE),0)</f>
        <v>11220</v>
      </c>
      <c r="N476" s="155">
        <f>SUMIFS('Budget Detail as of 11.30'!L:L,'Budget Detail as of 11.30'!B:B,'Questica Mapping'!C476)</f>
        <v>13500</v>
      </c>
      <c r="O476" s="100"/>
      <c r="P476" s="101"/>
    </row>
    <row r="477" spans="1:17" hidden="1" x14ac:dyDescent="0.3">
      <c r="A477" s="90">
        <v>585141</v>
      </c>
      <c r="B477" s="92" t="s">
        <v>1162</v>
      </c>
      <c r="C477" s="92" t="s">
        <v>1840</v>
      </c>
      <c r="D477" s="92" t="s">
        <v>10</v>
      </c>
      <c r="E477" s="103" t="s">
        <v>215</v>
      </c>
      <c r="F477" s="92" t="s">
        <v>1713</v>
      </c>
      <c r="G477" s="92" t="s">
        <v>1246</v>
      </c>
      <c r="H477" s="92" t="s">
        <v>953</v>
      </c>
      <c r="I477" s="92" t="s">
        <v>925</v>
      </c>
      <c r="J477" s="92" t="s">
        <v>1841</v>
      </c>
      <c r="K477" s="90" t="b">
        <v>0</v>
      </c>
      <c r="L477" s="92" t="s">
        <v>867</v>
      </c>
      <c r="M477" s="278">
        <f>IFERROR(VLOOKUP(C477,'Budget Detail as of 11.30'!B:K,COLUMNS('Budget Detail as of 11.30'!B:K),FALSE),0)</f>
        <v>2280</v>
      </c>
      <c r="N477" s="155">
        <f>SUMIFS('Budget Detail as of 11.30'!L:L,'Budget Detail as of 11.30'!B:B,'Questica Mapping'!C477)</f>
        <v>1200</v>
      </c>
      <c r="O477" s="100">
        <v>89556</v>
      </c>
      <c r="P477" s="101">
        <f>+O477</f>
        <v>89556</v>
      </c>
    </row>
    <row r="478" spans="1:17" hidden="1" x14ac:dyDescent="0.3">
      <c r="A478" s="90">
        <v>1209993</v>
      </c>
      <c r="B478" s="159" t="s">
        <v>1162</v>
      </c>
      <c r="C478" s="159" t="s">
        <v>1842</v>
      </c>
      <c r="D478" s="280" t="s">
        <v>10</v>
      </c>
      <c r="E478" s="103" t="s">
        <v>215</v>
      </c>
      <c r="F478" s="279" t="s">
        <v>1713</v>
      </c>
      <c r="G478" s="279" t="s">
        <v>1246</v>
      </c>
      <c r="H478" s="279" t="s">
        <v>953</v>
      </c>
      <c r="I478" s="279" t="s">
        <v>928</v>
      </c>
      <c r="J478" s="269" t="s">
        <v>1251</v>
      </c>
      <c r="K478" s="279" t="b">
        <v>0</v>
      </c>
      <c r="L478" s="279" t="s">
        <v>867</v>
      </c>
      <c r="M478" s="278">
        <f>IFERROR(VLOOKUP(C478,'Budget Detail as of 11.30'!B:K,COLUMNS('Budget Detail as of 11.30'!B:K),FALSE),0)</f>
        <v>1200</v>
      </c>
      <c r="N478" s="155">
        <f>SUMIFS('Budget Detail as of 11.30'!L:L,'Budget Detail as of 11.30'!B:B,'Questica Mapping'!C478)</f>
        <v>0</v>
      </c>
      <c r="O478" s="100">
        <v>30000</v>
      </c>
      <c r="P478" s="101">
        <f>+O478</f>
        <v>30000</v>
      </c>
      <c r="Q478" s="279" t="s">
        <v>1169</v>
      </c>
    </row>
    <row r="479" spans="1:17" hidden="1" x14ac:dyDescent="0.3">
      <c r="A479" s="90">
        <v>1209994</v>
      </c>
      <c r="B479" s="92" t="s">
        <v>1162</v>
      </c>
      <c r="C479" s="92" t="s">
        <v>1843</v>
      </c>
      <c r="D479" s="92" t="s">
        <v>10</v>
      </c>
      <c r="E479" s="103" t="s">
        <v>215</v>
      </c>
      <c r="F479" s="92" t="s">
        <v>1713</v>
      </c>
      <c r="G479" s="92" t="s">
        <v>1253</v>
      </c>
      <c r="H479" s="92" t="s">
        <v>953</v>
      </c>
      <c r="I479" s="92" t="s">
        <v>865</v>
      </c>
      <c r="J479" s="92" t="s">
        <v>1254</v>
      </c>
      <c r="K479" s="90" t="b">
        <v>0</v>
      </c>
      <c r="L479" s="92" t="s">
        <v>867</v>
      </c>
      <c r="M479" s="278">
        <f>IFERROR(VLOOKUP(C479,'Budget Detail as of 11.30'!B:K,COLUMNS('Budget Detail as of 11.30'!B:K),FALSE),0)</f>
        <v>113220</v>
      </c>
      <c r="N479" s="155">
        <f>SUMIFS('Budget Detail as of 11.30'!L:L,'Budget Detail as of 11.30'!B:B,'Questica Mapping'!C479)</f>
        <v>113220</v>
      </c>
      <c r="O479" s="100">
        <v>0</v>
      </c>
      <c r="P479" s="101">
        <f>+O479</f>
        <v>0</v>
      </c>
    </row>
    <row r="480" spans="1:17" hidden="1" x14ac:dyDescent="0.3">
      <c r="A480" s="90">
        <v>850152</v>
      </c>
      <c r="B480" s="92" t="s">
        <v>1162</v>
      </c>
      <c r="C480" s="92" t="s">
        <v>1844</v>
      </c>
      <c r="D480" s="92" t="s">
        <v>10</v>
      </c>
      <c r="E480" s="103" t="s">
        <v>215</v>
      </c>
      <c r="F480" s="92" t="s">
        <v>1713</v>
      </c>
      <c r="G480" s="92" t="s">
        <v>1253</v>
      </c>
      <c r="H480" s="92" t="s">
        <v>953</v>
      </c>
      <c r="I480" s="92" t="s">
        <v>925</v>
      </c>
      <c r="J480" s="92" t="s">
        <v>1256</v>
      </c>
      <c r="K480" s="90" t="b">
        <v>0</v>
      </c>
      <c r="L480" s="92" t="s">
        <v>867</v>
      </c>
      <c r="M480" s="278">
        <f>IFERROR(VLOOKUP(C480,'Budget Detail as of 11.30'!B:K,COLUMNS('Budget Detail as of 11.30'!B:K),FALSE),0)</f>
        <v>61820</v>
      </c>
      <c r="N480" s="155">
        <f>SUMIFS('Budget Detail as of 11.30'!L:L,'Budget Detail as of 11.30'!B:B,'Questica Mapping'!C480)</f>
        <v>61820</v>
      </c>
      <c r="O480" s="100"/>
      <c r="P480" s="101"/>
    </row>
    <row r="481" spans="1:17" hidden="1" x14ac:dyDescent="0.3">
      <c r="A481" s="90">
        <v>850154</v>
      </c>
      <c r="B481" s="92" t="s">
        <v>1162</v>
      </c>
      <c r="C481" s="92" t="s">
        <v>1845</v>
      </c>
      <c r="D481" s="92" t="s">
        <v>10</v>
      </c>
      <c r="E481" s="103" t="s">
        <v>215</v>
      </c>
      <c r="F481" s="92" t="s">
        <v>1713</v>
      </c>
      <c r="G481" s="92" t="s">
        <v>1253</v>
      </c>
      <c r="H481" s="92" t="s">
        <v>953</v>
      </c>
      <c r="I481" s="92" t="s">
        <v>928</v>
      </c>
      <c r="J481" s="92" t="s">
        <v>1259</v>
      </c>
      <c r="K481" s="90" t="b">
        <v>0</v>
      </c>
      <c r="L481" s="92" t="s">
        <v>867</v>
      </c>
      <c r="M481" s="278">
        <f>IFERROR(VLOOKUP(C481,'Budget Detail as of 11.30'!B:K,COLUMNS('Budget Detail as of 11.30'!B:K),FALSE),0)</f>
        <v>0</v>
      </c>
      <c r="N481" s="155">
        <f>SUMIFS('Budget Detail as of 11.30'!L:L,'Budget Detail as of 11.30'!B:B,'Questica Mapping'!C481)</f>
        <v>0</v>
      </c>
      <c r="O481" s="100">
        <v>0</v>
      </c>
      <c r="P481" s="101">
        <f>+O481</f>
        <v>0</v>
      </c>
    </row>
    <row r="482" spans="1:17" hidden="1" x14ac:dyDescent="0.3">
      <c r="A482" s="90">
        <v>586227</v>
      </c>
      <c r="B482" s="159" t="s">
        <v>1162</v>
      </c>
      <c r="C482" s="159" t="s">
        <v>1846</v>
      </c>
      <c r="D482" s="280" t="s">
        <v>10</v>
      </c>
      <c r="E482" s="103" t="s">
        <v>215</v>
      </c>
      <c r="F482" s="279" t="s">
        <v>1713</v>
      </c>
      <c r="G482" s="279" t="s">
        <v>1253</v>
      </c>
      <c r="H482" s="279" t="s">
        <v>953</v>
      </c>
      <c r="I482" s="279" t="s">
        <v>931</v>
      </c>
      <c r="J482" s="279" t="s">
        <v>1847</v>
      </c>
      <c r="K482" s="279" t="b">
        <v>0</v>
      </c>
      <c r="L482" s="279" t="s">
        <v>867</v>
      </c>
      <c r="M482" s="278">
        <f>IFERROR(VLOOKUP(C482,'Budget Detail as of 11.30'!B:K,COLUMNS('Budget Detail as of 11.30'!B:K),FALSE),0)</f>
        <v>5760</v>
      </c>
      <c r="N482" s="155">
        <f>SUMIFS('Budget Detail as of 11.30'!L:L,'Budget Detail as of 11.30'!B:B,'Questica Mapping'!C482)</f>
        <v>5760</v>
      </c>
      <c r="O482" s="100">
        <v>0</v>
      </c>
      <c r="P482" s="101">
        <f>+O482</f>
        <v>0</v>
      </c>
      <c r="Q482" s="279" t="s">
        <v>1169</v>
      </c>
    </row>
    <row r="483" spans="1:17" hidden="1" x14ac:dyDescent="0.3">
      <c r="A483" s="90">
        <v>586228</v>
      </c>
      <c r="B483" s="92" t="s">
        <v>1162</v>
      </c>
      <c r="C483" s="92" t="s">
        <v>1848</v>
      </c>
      <c r="D483" s="92" t="s">
        <v>10</v>
      </c>
      <c r="E483" s="103" t="s">
        <v>215</v>
      </c>
      <c r="F483" s="92" t="s">
        <v>1713</v>
      </c>
      <c r="G483" s="92" t="s">
        <v>1253</v>
      </c>
      <c r="H483" s="92" t="s">
        <v>953</v>
      </c>
      <c r="I483" s="92" t="s">
        <v>944</v>
      </c>
      <c r="J483" s="92" t="s">
        <v>1849</v>
      </c>
      <c r="K483" s="90" t="b">
        <v>0</v>
      </c>
      <c r="L483" s="92" t="s">
        <v>867</v>
      </c>
      <c r="M483" s="278">
        <f>IFERROR(VLOOKUP(C483,'Budget Detail as of 11.30'!B:K,COLUMNS('Budget Detail as of 11.30'!B:K),FALSE),0)</f>
        <v>0</v>
      </c>
      <c r="N483" s="155">
        <f>SUMIFS('Budget Detail as of 11.30'!L:L,'Budget Detail as of 11.30'!B:B,'Questica Mapping'!C483)</f>
        <v>0</v>
      </c>
      <c r="O483" s="100">
        <v>0</v>
      </c>
      <c r="P483" s="101">
        <f>+O483</f>
        <v>0</v>
      </c>
    </row>
    <row r="484" spans="1:17" hidden="1" x14ac:dyDescent="0.3">
      <c r="A484" s="90">
        <v>586229</v>
      </c>
      <c r="B484" s="92" t="s">
        <v>1162</v>
      </c>
      <c r="C484" s="92" t="s">
        <v>1850</v>
      </c>
      <c r="D484" s="92" t="s">
        <v>10</v>
      </c>
      <c r="E484" s="103" t="s">
        <v>215</v>
      </c>
      <c r="F484" s="92" t="s">
        <v>1713</v>
      </c>
      <c r="G484" s="92" t="s">
        <v>1253</v>
      </c>
      <c r="H484" s="92" t="s">
        <v>953</v>
      </c>
      <c r="I484" s="92" t="s">
        <v>1060</v>
      </c>
      <c r="J484" s="92" t="s">
        <v>1851</v>
      </c>
      <c r="K484" s="90" t="b">
        <v>0</v>
      </c>
      <c r="L484" s="92" t="s">
        <v>867</v>
      </c>
      <c r="M484" s="278">
        <f>IFERROR(VLOOKUP(C484,'Budget Detail as of 11.30'!B:K,COLUMNS('Budget Detail as of 11.30'!B:K),FALSE),0)</f>
        <v>0</v>
      </c>
      <c r="N484" s="155">
        <f>SUMIFS('Budget Detail as of 11.30'!L:L,'Budget Detail as of 11.30'!B:B,'Questica Mapping'!C484)</f>
        <v>0</v>
      </c>
      <c r="O484" s="100"/>
      <c r="P484" s="101"/>
    </row>
    <row r="485" spans="1:17" hidden="1" x14ac:dyDescent="0.3">
      <c r="A485" s="90">
        <v>1670407</v>
      </c>
      <c r="B485" s="92" t="s">
        <v>1162</v>
      </c>
      <c r="C485" s="92" t="s">
        <v>1852</v>
      </c>
      <c r="D485" s="92" t="s">
        <v>10</v>
      </c>
      <c r="E485" s="103" t="s">
        <v>215</v>
      </c>
      <c r="F485" s="92" t="s">
        <v>1713</v>
      </c>
      <c r="G485" s="92" t="s">
        <v>1253</v>
      </c>
      <c r="H485" s="92" t="s">
        <v>953</v>
      </c>
      <c r="I485" s="92" t="s">
        <v>1063</v>
      </c>
      <c r="J485" s="92" t="s">
        <v>1853</v>
      </c>
      <c r="K485" s="90" t="b">
        <v>0</v>
      </c>
      <c r="L485" s="92" t="s">
        <v>867</v>
      </c>
      <c r="M485" s="278">
        <f>IFERROR(VLOOKUP(C485,'Budget Detail as of 11.30'!B:K,COLUMNS('Budget Detail as of 11.30'!B:K),FALSE),0)</f>
        <v>0</v>
      </c>
      <c r="N485" s="155">
        <f>SUMIFS('Budget Detail as of 11.30'!L:L,'Budget Detail as of 11.30'!B:B,'Questica Mapping'!C485)</f>
        <v>0</v>
      </c>
      <c r="O485" s="100"/>
      <c r="P485" s="101"/>
    </row>
    <row r="486" spans="1:17" hidden="1" x14ac:dyDescent="0.3">
      <c r="A486" s="90">
        <v>1209982</v>
      </c>
      <c r="B486" s="159" t="s">
        <v>1162</v>
      </c>
      <c r="C486" s="159" t="s">
        <v>1854</v>
      </c>
      <c r="D486" s="280" t="s">
        <v>10</v>
      </c>
      <c r="E486" s="281">
        <v>0</v>
      </c>
      <c r="F486" s="279" t="s">
        <v>1713</v>
      </c>
      <c r="G486" s="279" t="s">
        <v>1253</v>
      </c>
      <c r="H486" s="279" t="s">
        <v>953</v>
      </c>
      <c r="I486" s="279" t="s">
        <v>1088</v>
      </c>
      <c r="J486" s="279" t="s">
        <v>1855</v>
      </c>
      <c r="K486" s="279" t="b">
        <v>0</v>
      </c>
      <c r="L486" s="279" t="s">
        <v>867</v>
      </c>
      <c r="M486" s="278">
        <f>IFERROR(VLOOKUP(C486,'Budget Detail as of 11.30'!B:K,COLUMNS('Budget Detail as of 11.30'!B:K),FALSE),0)</f>
        <v>0</v>
      </c>
      <c r="N486" s="155">
        <f>SUMIFS('Budget Detail as of 11.30'!L:L,'Budget Detail as of 11.30'!B:B,'Questica Mapping'!C486)</f>
        <v>0</v>
      </c>
      <c r="O486" s="100"/>
      <c r="P486" s="101"/>
    </row>
    <row r="487" spans="1:17" hidden="1" x14ac:dyDescent="0.3">
      <c r="A487" s="90">
        <v>1209989</v>
      </c>
      <c r="B487" s="92" t="s">
        <v>1162</v>
      </c>
      <c r="C487" s="92" t="s">
        <v>1856</v>
      </c>
      <c r="D487" s="279" t="s">
        <v>10</v>
      </c>
      <c r="E487" s="103" t="s">
        <v>215</v>
      </c>
      <c r="F487" s="90" t="s">
        <v>1713</v>
      </c>
      <c r="G487" s="90" t="s">
        <v>1265</v>
      </c>
      <c r="H487" s="90" t="s">
        <v>953</v>
      </c>
      <c r="I487" s="90" t="s">
        <v>865</v>
      </c>
      <c r="J487" s="90" t="s">
        <v>1266</v>
      </c>
      <c r="K487" s="90" t="b">
        <v>0</v>
      </c>
      <c r="L487" s="90" t="s">
        <v>867</v>
      </c>
      <c r="M487" s="278">
        <f>IFERROR(VLOOKUP(C487,'Budget Detail as of 11.30'!B:K,COLUMNS('Budget Detail as of 11.30'!B:K),FALSE),0)</f>
        <v>102130</v>
      </c>
      <c r="N487" s="155">
        <f>SUMIFS('Budget Detail as of 11.30'!L:L,'Budget Detail as of 11.30'!B:B,'Questica Mapping'!C487)</f>
        <v>102130</v>
      </c>
      <c r="O487" s="100">
        <v>1750</v>
      </c>
      <c r="P487" s="101">
        <f t="shared" ref="P487:P497" si="18">+O487</f>
        <v>1750</v>
      </c>
    </row>
    <row r="488" spans="1:17" hidden="1" x14ac:dyDescent="0.3">
      <c r="A488" s="90">
        <v>1209986</v>
      </c>
      <c r="B488" s="92" t="s">
        <v>1162</v>
      </c>
      <c r="C488" s="92" t="s">
        <v>1857</v>
      </c>
      <c r="D488" s="279" t="s">
        <v>10</v>
      </c>
      <c r="E488" s="103" t="s">
        <v>215</v>
      </c>
      <c r="F488" s="90" t="s">
        <v>1713</v>
      </c>
      <c r="G488" s="90" t="s">
        <v>1265</v>
      </c>
      <c r="H488" s="90" t="s">
        <v>953</v>
      </c>
      <c r="I488" s="90" t="s">
        <v>925</v>
      </c>
      <c r="J488" s="90" t="s">
        <v>1391</v>
      </c>
      <c r="K488" s="90" t="b">
        <v>0</v>
      </c>
      <c r="L488" s="90" t="s">
        <v>867</v>
      </c>
      <c r="M488" s="278">
        <f>IFERROR(VLOOKUP(C488,'Budget Detail as of 11.30'!B:K,COLUMNS('Budget Detail as of 11.30'!B:K),FALSE),0)</f>
        <v>131470</v>
      </c>
      <c r="N488" s="155">
        <f>SUMIFS('Budget Detail as of 11.30'!L:L,'Budget Detail as of 11.30'!B:B,'Questica Mapping'!C488)</f>
        <v>131470</v>
      </c>
      <c r="O488" s="100">
        <v>0</v>
      </c>
      <c r="P488" s="101">
        <f t="shared" si="18"/>
        <v>0</v>
      </c>
    </row>
    <row r="489" spans="1:17" hidden="1" x14ac:dyDescent="0.3">
      <c r="A489" s="90">
        <v>586071</v>
      </c>
      <c r="B489" s="92" t="s">
        <v>1162</v>
      </c>
      <c r="C489" s="92" t="s">
        <v>1858</v>
      </c>
      <c r="D489" s="92" t="s">
        <v>10</v>
      </c>
      <c r="E489" s="103" t="s">
        <v>212</v>
      </c>
      <c r="F489" s="92" t="s">
        <v>1713</v>
      </c>
      <c r="G489" s="92" t="s">
        <v>1268</v>
      </c>
      <c r="H489" s="92" t="s">
        <v>953</v>
      </c>
      <c r="I489" s="92" t="s">
        <v>865</v>
      </c>
      <c r="J489" s="92" t="s">
        <v>1333</v>
      </c>
      <c r="K489" s="90" t="b">
        <v>0</v>
      </c>
      <c r="L489" s="92" t="s">
        <v>867</v>
      </c>
      <c r="M489" s="278">
        <f>IFERROR(VLOOKUP(C489,'Budget Detail as of 11.30'!B:K,COLUMNS('Budget Detail as of 11.30'!B:K),FALSE),0)</f>
        <v>1750</v>
      </c>
      <c r="N489" s="155">
        <f>SUMIFS('Budget Detail as of 11.30'!L:L,'Budget Detail as of 11.30'!B:B,'Questica Mapping'!C489)</f>
        <v>1750</v>
      </c>
      <c r="O489" s="100">
        <v>45000</v>
      </c>
      <c r="P489" s="101">
        <f t="shared" si="18"/>
        <v>45000</v>
      </c>
    </row>
    <row r="490" spans="1:17" hidden="1" x14ac:dyDescent="0.3">
      <c r="A490" s="90">
        <v>1670406</v>
      </c>
      <c r="B490" s="92" t="s">
        <v>1162</v>
      </c>
      <c r="C490" s="92" t="s">
        <v>1859</v>
      </c>
      <c r="D490" s="92" t="s">
        <v>10</v>
      </c>
      <c r="E490" s="103" t="s">
        <v>212</v>
      </c>
      <c r="F490" s="92" t="s">
        <v>1713</v>
      </c>
      <c r="G490" s="92" t="s">
        <v>1268</v>
      </c>
      <c r="H490" s="92" t="s">
        <v>953</v>
      </c>
      <c r="I490" s="92" t="s">
        <v>925</v>
      </c>
      <c r="J490" s="92" t="s">
        <v>1860</v>
      </c>
      <c r="K490" s="90" t="b">
        <v>0</v>
      </c>
      <c r="L490" s="92" t="s">
        <v>867</v>
      </c>
      <c r="M490" s="278">
        <f>IFERROR(VLOOKUP(C490,'Budget Detail as of 11.30'!B:K,COLUMNS('Budget Detail as of 11.30'!B:K),FALSE),0)</f>
        <v>3500</v>
      </c>
      <c r="N490" s="155">
        <f>SUMIFS('Budget Detail as of 11.30'!L:L,'Budget Detail as of 11.30'!B:B,'Questica Mapping'!C490)</f>
        <v>3500</v>
      </c>
      <c r="O490" s="100">
        <v>0</v>
      </c>
      <c r="P490" s="101">
        <f t="shared" si="18"/>
        <v>0</v>
      </c>
    </row>
    <row r="491" spans="1:17" hidden="1" x14ac:dyDescent="0.3">
      <c r="A491" s="90">
        <v>1209981</v>
      </c>
      <c r="B491" s="92" t="s">
        <v>1162</v>
      </c>
      <c r="C491" s="92" t="s">
        <v>1861</v>
      </c>
      <c r="D491" s="92" t="s">
        <v>10</v>
      </c>
      <c r="E491" s="103" t="s">
        <v>212</v>
      </c>
      <c r="F491" s="92" t="s">
        <v>1713</v>
      </c>
      <c r="G491" s="92" t="s">
        <v>1268</v>
      </c>
      <c r="H491" s="92" t="s">
        <v>953</v>
      </c>
      <c r="I491" s="92" t="s">
        <v>928</v>
      </c>
      <c r="J491" s="92" t="s">
        <v>1862</v>
      </c>
      <c r="K491" s="90" t="b">
        <v>0</v>
      </c>
      <c r="L491" s="92" t="s">
        <v>867</v>
      </c>
      <c r="M491" s="278">
        <f>IFERROR(VLOOKUP(C491,'Budget Detail as of 11.30'!B:K,COLUMNS('Budget Detail as of 11.30'!B:K),FALSE),0)</f>
        <v>45000</v>
      </c>
      <c r="N491" s="155">
        <f>SUMIFS('Budget Detail as of 11.30'!L:L,'Budget Detail as of 11.30'!B:B,'Questica Mapping'!C491)</f>
        <v>45000</v>
      </c>
      <c r="O491" s="100">
        <v>0</v>
      </c>
      <c r="P491" s="101">
        <f t="shared" si="18"/>
        <v>0</v>
      </c>
    </row>
    <row r="492" spans="1:17" hidden="1" x14ac:dyDescent="0.3">
      <c r="A492" s="90">
        <v>1209987</v>
      </c>
      <c r="B492" s="92" t="s">
        <v>1162</v>
      </c>
      <c r="C492" s="92" t="s">
        <v>1863</v>
      </c>
      <c r="D492" s="92" t="s">
        <v>10</v>
      </c>
      <c r="E492" s="103" t="s">
        <v>212</v>
      </c>
      <c r="F492" s="92" t="s">
        <v>1713</v>
      </c>
      <c r="G492" s="92" t="s">
        <v>1268</v>
      </c>
      <c r="H492" s="92" t="s">
        <v>953</v>
      </c>
      <c r="I492" s="92" t="s">
        <v>931</v>
      </c>
      <c r="J492" s="92" t="s">
        <v>1864</v>
      </c>
      <c r="K492" s="90" t="b">
        <v>0</v>
      </c>
      <c r="L492" s="92" t="s">
        <v>867</v>
      </c>
      <c r="M492" s="278">
        <f>IFERROR(VLOOKUP(C492,'Budget Detail as of 11.30'!B:K,COLUMNS('Budget Detail as of 11.30'!B:K),FALSE),0)</f>
        <v>600</v>
      </c>
      <c r="N492" s="155">
        <f>SUMIFS('Budget Detail as of 11.30'!L:L,'Budget Detail as of 11.30'!B:B,'Questica Mapping'!C492)</f>
        <v>600</v>
      </c>
      <c r="O492" s="100">
        <v>407290</v>
      </c>
      <c r="P492" s="101">
        <f t="shared" si="18"/>
        <v>407290</v>
      </c>
    </row>
    <row r="493" spans="1:17" hidden="1" x14ac:dyDescent="0.3">
      <c r="A493" s="90">
        <v>1209984</v>
      </c>
      <c r="B493" s="92" t="s">
        <v>1162</v>
      </c>
      <c r="C493" s="92" t="s">
        <v>1865</v>
      </c>
      <c r="D493" s="92" t="s">
        <v>10</v>
      </c>
      <c r="E493" s="103" t="s">
        <v>1866</v>
      </c>
      <c r="F493" s="92" t="s">
        <v>1713</v>
      </c>
      <c r="G493" s="92" t="s">
        <v>1273</v>
      </c>
      <c r="H493" s="92" t="s">
        <v>953</v>
      </c>
      <c r="I493" s="92" t="s">
        <v>865</v>
      </c>
      <c r="J493" s="92" t="s">
        <v>1867</v>
      </c>
      <c r="K493" s="90" t="b">
        <v>0</v>
      </c>
      <c r="L493" s="92" t="s">
        <v>867</v>
      </c>
      <c r="M493" s="278">
        <f>IFERROR(VLOOKUP(C493,'Budget Detail as of 11.30'!B:K,COLUMNS('Budget Detail as of 11.30'!B:K),FALSE),0)</f>
        <v>0</v>
      </c>
      <c r="N493" s="155">
        <f>SUMIFS('Budget Detail as of 11.30'!L:L,'Budget Detail as of 11.30'!B:B,'Questica Mapping'!C493)</f>
        <v>0</v>
      </c>
      <c r="O493" s="100">
        <v>150</v>
      </c>
      <c r="P493" s="101">
        <f t="shared" si="18"/>
        <v>150</v>
      </c>
    </row>
    <row r="494" spans="1:17" hidden="1" x14ac:dyDescent="0.3">
      <c r="A494" s="90">
        <v>586088</v>
      </c>
      <c r="B494" s="92" t="s">
        <v>1162</v>
      </c>
      <c r="C494" s="92" t="s">
        <v>1868</v>
      </c>
      <c r="D494" s="92" t="s">
        <v>10</v>
      </c>
      <c r="E494" s="103" t="s">
        <v>219</v>
      </c>
      <c r="F494" s="92" t="s">
        <v>1869</v>
      </c>
      <c r="G494" s="92" t="s">
        <v>1165</v>
      </c>
      <c r="H494" s="92" t="s">
        <v>1010</v>
      </c>
      <c r="I494" s="92" t="s">
        <v>865</v>
      </c>
      <c r="J494" s="92">
        <v>0</v>
      </c>
      <c r="K494" s="90" t="b">
        <v>0</v>
      </c>
      <c r="L494" s="92" t="s">
        <v>1166</v>
      </c>
      <c r="M494" s="278">
        <f>IFERROR(VLOOKUP(C494,'Budget Detail as of 11.30'!B:K,COLUMNS('Budget Detail as of 11.30'!B:K),FALSE),0)</f>
        <v>414090</v>
      </c>
      <c r="N494" s="155">
        <f>SUMIFS('Budget Detail as of 11.30'!L:L,'Budget Detail as of 11.30'!B:B,'Questica Mapping'!C494)</f>
        <v>411340</v>
      </c>
      <c r="O494" s="100">
        <v>7500</v>
      </c>
      <c r="P494" s="101">
        <f t="shared" si="18"/>
        <v>7500</v>
      </c>
    </row>
    <row r="495" spans="1:17" hidden="1" x14ac:dyDescent="0.3">
      <c r="A495" s="90">
        <v>586110</v>
      </c>
      <c r="B495" s="92" t="s">
        <v>1162</v>
      </c>
      <c r="C495" s="92" t="s">
        <v>1870</v>
      </c>
      <c r="D495" s="92" t="s">
        <v>10</v>
      </c>
      <c r="E495" s="103" t="s">
        <v>221</v>
      </c>
      <c r="F495" s="92" t="s">
        <v>1869</v>
      </c>
      <c r="G495" s="92" t="s">
        <v>1173</v>
      </c>
      <c r="H495" s="92" t="s">
        <v>1010</v>
      </c>
      <c r="I495" s="92" t="s">
        <v>865</v>
      </c>
      <c r="J495" s="92" t="s">
        <v>1174</v>
      </c>
      <c r="K495" s="90" t="b">
        <v>0</v>
      </c>
      <c r="L495" s="92" t="s">
        <v>867</v>
      </c>
      <c r="M495" s="278">
        <f>IFERROR(VLOOKUP(C495,'Budget Detail as of 11.30'!B:K,COLUMNS('Budget Detail as of 11.30'!B:K),FALSE),0)</f>
        <v>1000</v>
      </c>
      <c r="N495" s="155">
        <f>SUMIFS('Budget Detail as of 11.30'!L:L,'Budget Detail as of 11.30'!B:B,'Questica Mapping'!C495)</f>
        <v>1000</v>
      </c>
      <c r="O495" s="100">
        <v>228530</v>
      </c>
      <c r="P495" s="101">
        <f t="shared" si="18"/>
        <v>228530</v>
      </c>
    </row>
    <row r="496" spans="1:17" hidden="1" x14ac:dyDescent="0.3">
      <c r="A496" s="90">
        <v>586074</v>
      </c>
      <c r="B496" s="92" t="s">
        <v>1162</v>
      </c>
      <c r="C496" s="92" t="s">
        <v>1871</v>
      </c>
      <c r="D496" s="92" t="s">
        <v>10</v>
      </c>
      <c r="E496" s="103" t="s">
        <v>221</v>
      </c>
      <c r="F496" s="92" t="s">
        <v>1869</v>
      </c>
      <c r="G496" s="92" t="s">
        <v>1173</v>
      </c>
      <c r="H496" s="92" t="s">
        <v>1010</v>
      </c>
      <c r="I496" s="92" t="s">
        <v>925</v>
      </c>
      <c r="J496" s="92" t="s">
        <v>1872</v>
      </c>
      <c r="K496" s="90" t="b">
        <v>0</v>
      </c>
      <c r="L496" s="92" t="s">
        <v>867</v>
      </c>
      <c r="M496" s="278">
        <f>IFERROR(VLOOKUP(C496,'Budget Detail as of 11.30'!B:K,COLUMNS('Budget Detail as of 11.30'!B:K),FALSE),0)</f>
        <v>7500</v>
      </c>
      <c r="N496" s="155">
        <f>SUMIFS('Budget Detail as of 11.30'!L:L,'Budget Detail as of 11.30'!B:B,'Questica Mapping'!C496)</f>
        <v>7500</v>
      </c>
      <c r="O496" s="100">
        <v>46767</v>
      </c>
      <c r="P496" s="101">
        <f t="shared" si="18"/>
        <v>46767</v>
      </c>
    </row>
    <row r="497" spans="1:17" hidden="1" x14ac:dyDescent="0.3">
      <c r="A497" s="90">
        <v>586116</v>
      </c>
      <c r="B497" s="92" t="s">
        <v>1162</v>
      </c>
      <c r="C497" s="92" t="s">
        <v>1873</v>
      </c>
      <c r="D497" s="92" t="s">
        <v>10</v>
      </c>
      <c r="E497" s="103" t="s">
        <v>219</v>
      </c>
      <c r="F497" s="92" t="s">
        <v>1869</v>
      </c>
      <c r="G497" s="92" t="s">
        <v>1176</v>
      </c>
      <c r="H497" s="92" t="s">
        <v>1010</v>
      </c>
      <c r="I497" s="92" t="s">
        <v>865</v>
      </c>
      <c r="J497" s="92">
        <v>0</v>
      </c>
      <c r="K497" s="90" t="b">
        <v>0</v>
      </c>
      <c r="L497" s="92" t="s">
        <v>1166</v>
      </c>
      <c r="M497" s="278">
        <f>IFERROR(VLOOKUP(C497,'Budget Detail as of 11.30'!B:K,COLUMNS('Budget Detail as of 11.30'!B:K),FALSE),0)</f>
        <v>232840</v>
      </c>
      <c r="N497" s="155">
        <f>SUMIFS('Budget Detail as of 11.30'!L:L,'Budget Detail as of 11.30'!B:B,'Questica Mapping'!C497)</f>
        <v>232110</v>
      </c>
      <c r="O497" s="100">
        <v>0</v>
      </c>
      <c r="P497" s="101">
        <f t="shared" si="18"/>
        <v>0</v>
      </c>
    </row>
    <row r="498" spans="1:17" hidden="1" x14ac:dyDescent="0.3">
      <c r="A498" s="90">
        <v>586094</v>
      </c>
      <c r="B498" s="159" t="s">
        <v>1162</v>
      </c>
      <c r="C498" s="159" t="s">
        <v>1874</v>
      </c>
      <c r="D498" s="181" t="s">
        <v>10</v>
      </c>
      <c r="E498" s="103" t="s">
        <v>219</v>
      </c>
      <c r="F498" s="179" t="s">
        <v>1869</v>
      </c>
      <c r="G498" s="179" t="s">
        <v>1176</v>
      </c>
      <c r="H498" s="179" t="s">
        <v>1010</v>
      </c>
      <c r="I498" s="179" t="s">
        <v>925</v>
      </c>
      <c r="J498" s="105" t="s">
        <v>1251</v>
      </c>
      <c r="K498" s="179" t="b">
        <f>VLOOKUP($C498,'Budget Detail as of 11.30'!$B:$K,COLUMNS('Budget Detail as of 11.30'!$B:I),FALSE)</f>
        <v>0</v>
      </c>
      <c r="L498" s="179" t="str">
        <f>VLOOKUP($C498,'Budget Detail as of 11.30'!$B:$K,COLUMNS('Budget Detail as of 11.30'!$B:J),FALSE)</f>
        <v>Operating</v>
      </c>
      <c r="M498" s="278">
        <f>IFERROR(VLOOKUP(C498,'Budget Detail as of 11.30'!B:K,COLUMNS('Budget Detail as of 11.30'!B:K),FALSE),0)</f>
        <v>60000</v>
      </c>
      <c r="N498" s="155">
        <f>SUMIFS('Budget Detail as of 11.30'!L:L,'Budget Detail as of 11.30'!B:B,'Questica Mapping'!C498)</f>
        <v>0</v>
      </c>
      <c r="Q498" s="279" t="s">
        <v>1169</v>
      </c>
    </row>
    <row r="499" spans="1:17" hidden="1" x14ac:dyDescent="0.3">
      <c r="A499" s="90">
        <v>586038</v>
      </c>
      <c r="B499" s="92" t="s">
        <v>1162</v>
      </c>
      <c r="C499" s="92" t="s">
        <v>1875</v>
      </c>
      <c r="D499" s="92" t="s">
        <v>10</v>
      </c>
      <c r="E499" s="103" t="s">
        <v>219</v>
      </c>
      <c r="F499" s="92" t="s">
        <v>1869</v>
      </c>
      <c r="G499" s="92" t="s">
        <v>1522</v>
      </c>
      <c r="H499" s="92" t="s">
        <v>1010</v>
      </c>
      <c r="I499" s="92" t="s">
        <v>865</v>
      </c>
      <c r="J499" s="92" t="s">
        <v>1523</v>
      </c>
      <c r="K499" s="90" t="b">
        <v>0</v>
      </c>
      <c r="L499" s="92" t="s">
        <v>867</v>
      </c>
      <c r="M499" s="278">
        <f>IFERROR(VLOOKUP(C499,'Budget Detail as of 11.30'!B:K,COLUMNS('Budget Detail as of 11.30'!B:K),FALSE),0)</f>
        <v>41000</v>
      </c>
      <c r="N499" s="155">
        <f>SUMIFS('Budget Detail as of 11.30'!L:L,'Budget Detail as of 11.30'!B:B,'Questica Mapping'!C499)</f>
        <v>41000</v>
      </c>
      <c r="O499" s="100">
        <v>2040</v>
      </c>
      <c r="P499" s="101">
        <f t="shared" ref="P499:P533" si="19">+O499</f>
        <v>2040</v>
      </c>
    </row>
    <row r="500" spans="1:17" hidden="1" x14ac:dyDescent="0.3">
      <c r="A500" s="90">
        <v>586075</v>
      </c>
      <c r="B500" s="92" t="s">
        <v>1162</v>
      </c>
      <c r="C500" s="92" t="s">
        <v>1876</v>
      </c>
      <c r="D500" s="92" t="s">
        <v>10</v>
      </c>
      <c r="E500" s="103" t="s">
        <v>219</v>
      </c>
      <c r="F500" s="92" t="s">
        <v>1869</v>
      </c>
      <c r="G500" s="92" t="s">
        <v>1522</v>
      </c>
      <c r="H500" s="92" t="s">
        <v>1010</v>
      </c>
      <c r="I500" s="92" t="s">
        <v>925</v>
      </c>
      <c r="J500" s="92" t="s">
        <v>1877</v>
      </c>
      <c r="K500" s="90" t="b">
        <v>0</v>
      </c>
      <c r="L500" s="92" t="s">
        <v>867</v>
      </c>
      <c r="M500" s="278">
        <f>IFERROR(VLOOKUP(C500,'Budget Detail as of 11.30'!B:K,COLUMNS('Budget Detail as of 11.30'!B:K),FALSE),0)</f>
        <v>0</v>
      </c>
      <c r="N500" s="155">
        <f>SUMIFS('Budget Detail as of 11.30'!L:L,'Budget Detail as of 11.30'!B:B,'Questica Mapping'!C500)</f>
        <v>0</v>
      </c>
      <c r="O500" s="100">
        <v>1000</v>
      </c>
      <c r="P500" s="101">
        <f t="shared" si="19"/>
        <v>1000</v>
      </c>
    </row>
    <row r="501" spans="1:17" hidden="1" x14ac:dyDescent="0.3">
      <c r="A501" s="90">
        <v>586117</v>
      </c>
      <c r="B501" s="92" t="s">
        <v>1162</v>
      </c>
      <c r="C501" s="92" t="s">
        <v>1878</v>
      </c>
      <c r="D501" s="92" t="s">
        <v>10</v>
      </c>
      <c r="E501" s="103" t="s">
        <v>219</v>
      </c>
      <c r="F501" s="92" t="s">
        <v>1869</v>
      </c>
      <c r="G501" s="92" t="s">
        <v>1525</v>
      </c>
      <c r="H501" s="92" t="s">
        <v>1010</v>
      </c>
      <c r="I501" s="92" t="s">
        <v>865</v>
      </c>
      <c r="J501" s="92" t="s">
        <v>1526</v>
      </c>
      <c r="K501" s="90" t="b">
        <v>0</v>
      </c>
      <c r="L501" s="92" t="s">
        <v>867</v>
      </c>
      <c r="M501" s="278">
        <f>IFERROR(VLOOKUP(C501,'Budget Detail as of 11.30'!B:K,COLUMNS('Budget Detail as of 11.30'!B:K),FALSE),0)</f>
        <v>2040</v>
      </c>
      <c r="N501" s="155">
        <f>SUMIFS('Budget Detail as of 11.30'!L:L,'Budget Detail as of 11.30'!B:B,'Questica Mapping'!C501)</f>
        <v>2040</v>
      </c>
      <c r="O501" s="100">
        <v>0</v>
      </c>
      <c r="P501" s="101">
        <f t="shared" si="19"/>
        <v>0</v>
      </c>
    </row>
    <row r="502" spans="1:17" hidden="1" x14ac:dyDescent="0.3">
      <c r="A502" s="90">
        <v>586095</v>
      </c>
      <c r="B502" s="92" t="s">
        <v>1162</v>
      </c>
      <c r="C502" s="92" t="s">
        <v>1879</v>
      </c>
      <c r="D502" s="92" t="s">
        <v>10</v>
      </c>
      <c r="E502" s="103" t="s">
        <v>219</v>
      </c>
      <c r="F502" s="92" t="s">
        <v>1869</v>
      </c>
      <c r="G502" s="92" t="s">
        <v>1627</v>
      </c>
      <c r="H502" s="92" t="s">
        <v>1160</v>
      </c>
      <c r="I502" s="92" t="s">
        <v>865</v>
      </c>
      <c r="J502" s="92" t="s">
        <v>1161</v>
      </c>
      <c r="K502" s="90" t="b">
        <v>0</v>
      </c>
      <c r="L502" s="92" t="s">
        <v>867</v>
      </c>
      <c r="M502" s="278">
        <f>IFERROR(VLOOKUP(C502,'Budget Detail as of 11.30'!B:K,COLUMNS('Budget Detail as of 11.30'!B:K),FALSE),0)</f>
        <v>1000</v>
      </c>
      <c r="N502" s="155">
        <f>SUMIFS('Budget Detail as of 11.30'!L:L,'Budget Detail as of 11.30'!B:B,'Questica Mapping'!C502)</f>
        <v>1000</v>
      </c>
      <c r="O502" s="100">
        <v>735</v>
      </c>
      <c r="P502" s="101">
        <f t="shared" si="19"/>
        <v>735</v>
      </c>
    </row>
    <row r="503" spans="1:17" hidden="1" x14ac:dyDescent="0.3">
      <c r="A503" s="90">
        <v>586039</v>
      </c>
      <c r="B503" s="92" t="s">
        <v>1162</v>
      </c>
      <c r="C503" s="92" t="s">
        <v>1880</v>
      </c>
      <c r="D503" s="92" t="s">
        <v>10</v>
      </c>
      <c r="E503" s="103" t="s">
        <v>219</v>
      </c>
      <c r="F503" s="92" t="s">
        <v>1869</v>
      </c>
      <c r="G503" s="92" t="s">
        <v>1182</v>
      </c>
      <c r="H503" s="92" t="s">
        <v>1010</v>
      </c>
      <c r="I503" s="92" t="s">
        <v>865</v>
      </c>
      <c r="J503" s="92" t="s">
        <v>1183</v>
      </c>
      <c r="K503" s="90" t="b">
        <v>0</v>
      </c>
      <c r="L503" s="92" t="s">
        <v>867</v>
      </c>
      <c r="M503" s="278">
        <f>IFERROR(VLOOKUP(C503,'Budget Detail as of 11.30'!B:K,COLUMNS('Budget Detail as of 11.30'!B:K),FALSE),0)</f>
        <v>0</v>
      </c>
      <c r="N503" s="155">
        <f>SUMIFS('Budget Detail as of 11.30'!L:L,'Budget Detail as of 11.30'!B:B,'Questica Mapping'!C503)</f>
        <v>0</v>
      </c>
      <c r="O503" s="100">
        <v>35000</v>
      </c>
      <c r="P503" s="101">
        <f t="shared" si="19"/>
        <v>35000</v>
      </c>
    </row>
    <row r="504" spans="1:17" hidden="1" x14ac:dyDescent="0.3">
      <c r="A504" s="90">
        <v>586040</v>
      </c>
      <c r="B504" s="92" t="s">
        <v>1162</v>
      </c>
      <c r="C504" s="92" t="s">
        <v>1881</v>
      </c>
      <c r="D504" s="92" t="s">
        <v>10</v>
      </c>
      <c r="E504" s="103" t="s">
        <v>217</v>
      </c>
      <c r="F504" s="92" t="s">
        <v>1869</v>
      </c>
      <c r="G504" s="92" t="s">
        <v>1185</v>
      </c>
      <c r="H504" s="92" t="s">
        <v>1010</v>
      </c>
      <c r="I504" s="92" t="s">
        <v>865</v>
      </c>
      <c r="J504" s="92" t="s">
        <v>1186</v>
      </c>
      <c r="K504" s="90" t="b">
        <v>0</v>
      </c>
      <c r="L504" s="92" t="s">
        <v>867</v>
      </c>
      <c r="M504" s="278">
        <f>IFERROR(VLOOKUP(C504,'Budget Detail as of 11.30'!B:K,COLUMNS('Budget Detail as of 11.30'!B:K),FALSE),0)</f>
        <v>2000</v>
      </c>
      <c r="N504" s="155">
        <f>SUMIFS('Budget Detail as of 11.30'!L:L,'Budget Detail as of 11.30'!B:B,'Questica Mapping'!C504)</f>
        <v>2000</v>
      </c>
      <c r="O504" s="100">
        <v>23500</v>
      </c>
      <c r="P504" s="101">
        <f t="shared" si="19"/>
        <v>23500</v>
      </c>
    </row>
    <row r="505" spans="1:17" hidden="1" x14ac:dyDescent="0.3">
      <c r="A505" s="90">
        <v>586076</v>
      </c>
      <c r="B505" s="92" t="s">
        <v>1162</v>
      </c>
      <c r="C505" s="92" t="s">
        <v>1882</v>
      </c>
      <c r="D505" s="92" t="s">
        <v>10</v>
      </c>
      <c r="E505" s="103" t="s">
        <v>217</v>
      </c>
      <c r="F505" s="92" t="s">
        <v>1869</v>
      </c>
      <c r="G505" s="92" t="s">
        <v>1185</v>
      </c>
      <c r="H505" s="92" t="s">
        <v>1010</v>
      </c>
      <c r="I505" s="92" t="s">
        <v>925</v>
      </c>
      <c r="J505" s="92" t="s">
        <v>1883</v>
      </c>
      <c r="K505" s="90" t="b">
        <v>0</v>
      </c>
      <c r="L505" s="92" t="s">
        <v>867</v>
      </c>
      <c r="M505" s="278">
        <f>IFERROR(VLOOKUP(C505,'Budget Detail as of 11.30'!B:K,COLUMNS('Budget Detail as of 11.30'!B:K),FALSE),0)</f>
        <v>35000</v>
      </c>
      <c r="N505" s="155">
        <f>SUMIFS('Budget Detail as of 11.30'!L:L,'Budget Detail as of 11.30'!B:B,'Questica Mapping'!C505)</f>
        <v>35000</v>
      </c>
      <c r="O505" s="100">
        <v>50</v>
      </c>
      <c r="P505" s="101">
        <f t="shared" si="19"/>
        <v>50</v>
      </c>
    </row>
    <row r="506" spans="1:17" hidden="1" x14ac:dyDescent="0.3">
      <c r="A506" s="90">
        <v>586118</v>
      </c>
      <c r="B506" s="92" t="s">
        <v>1162</v>
      </c>
      <c r="C506" s="92" t="s">
        <v>1884</v>
      </c>
      <c r="D506" s="92" t="s">
        <v>10</v>
      </c>
      <c r="E506" s="103" t="s">
        <v>217</v>
      </c>
      <c r="F506" s="92" t="s">
        <v>1869</v>
      </c>
      <c r="G506" s="92" t="s">
        <v>1185</v>
      </c>
      <c r="H506" s="92" t="s">
        <v>1010</v>
      </c>
      <c r="I506" s="92" t="s">
        <v>928</v>
      </c>
      <c r="J506" s="92" t="s">
        <v>1885</v>
      </c>
      <c r="K506" s="90" t="b">
        <v>0</v>
      </c>
      <c r="L506" s="92" t="s">
        <v>867</v>
      </c>
      <c r="M506" s="278">
        <f>IFERROR(VLOOKUP(C506,'Budget Detail as of 11.30'!B:K,COLUMNS('Budget Detail as of 11.30'!B:K),FALSE),0)</f>
        <v>23500</v>
      </c>
      <c r="N506" s="155">
        <f>SUMIFS('Budget Detail as of 11.30'!L:L,'Budget Detail as of 11.30'!B:B,'Questica Mapping'!C506)</f>
        <v>23500</v>
      </c>
      <c r="O506" s="100">
        <v>3100</v>
      </c>
      <c r="P506" s="101">
        <f t="shared" si="19"/>
        <v>3100</v>
      </c>
    </row>
    <row r="507" spans="1:17" hidden="1" x14ac:dyDescent="0.3">
      <c r="A507" s="90">
        <v>586096</v>
      </c>
      <c r="B507" s="92" t="s">
        <v>1162</v>
      </c>
      <c r="C507" s="92" t="s">
        <v>1886</v>
      </c>
      <c r="D507" s="92" t="s">
        <v>10</v>
      </c>
      <c r="E507" s="103" t="s">
        <v>217</v>
      </c>
      <c r="F507" s="92" t="s">
        <v>1869</v>
      </c>
      <c r="G507" s="92" t="s">
        <v>1188</v>
      </c>
      <c r="H507" s="92" t="s">
        <v>1010</v>
      </c>
      <c r="I507" s="92" t="s">
        <v>865</v>
      </c>
      <c r="J507" s="92" t="s">
        <v>1189</v>
      </c>
      <c r="K507" s="90" t="b">
        <v>0</v>
      </c>
      <c r="L507" s="92" t="s">
        <v>867</v>
      </c>
      <c r="M507" s="278">
        <f>IFERROR(VLOOKUP(C507,'Budget Detail as of 11.30'!B:K,COLUMNS('Budget Detail as of 11.30'!B:K),FALSE),0)</f>
        <v>50</v>
      </c>
      <c r="N507" s="155">
        <f>SUMIFS('Budget Detail as of 11.30'!L:L,'Budget Detail as of 11.30'!B:B,'Questica Mapping'!C507)</f>
        <v>50</v>
      </c>
      <c r="O507" s="100">
        <v>250</v>
      </c>
      <c r="P507" s="101">
        <f t="shared" si="19"/>
        <v>250</v>
      </c>
    </row>
    <row r="508" spans="1:17" hidden="1" x14ac:dyDescent="0.3">
      <c r="A508" s="90">
        <v>586041</v>
      </c>
      <c r="B508" s="92" t="s">
        <v>1162</v>
      </c>
      <c r="C508" s="92" t="s">
        <v>1887</v>
      </c>
      <c r="D508" s="92" t="s">
        <v>10</v>
      </c>
      <c r="E508" s="103" t="s">
        <v>217</v>
      </c>
      <c r="F508" s="92" t="s">
        <v>1869</v>
      </c>
      <c r="G508" s="92" t="s">
        <v>1191</v>
      </c>
      <c r="H508" s="92" t="s">
        <v>1010</v>
      </c>
      <c r="I508" s="92" t="s">
        <v>865</v>
      </c>
      <c r="J508" s="92" t="s">
        <v>1192</v>
      </c>
      <c r="K508" s="90" t="b">
        <v>0</v>
      </c>
      <c r="L508" s="92" t="s">
        <v>867</v>
      </c>
      <c r="M508" s="278">
        <f>IFERROR(VLOOKUP(C508,'Budget Detail as of 11.30'!B:K,COLUMNS('Budget Detail as of 11.30'!B:K),FALSE),0)</f>
        <v>3000</v>
      </c>
      <c r="N508" s="155">
        <f>SUMIFS('Budget Detail as of 11.30'!L:L,'Budget Detail as of 11.30'!B:B,'Questica Mapping'!C508)</f>
        <v>3000</v>
      </c>
      <c r="O508" s="100">
        <v>2500</v>
      </c>
      <c r="P508" s="101">
        <f t="shared" si="19"/>
        <v>2500</v>
      </c>
    </row>
    <row r="509" spans="1:17" hidden="1" x14ac:dyDescent="0.3">
      <c r="A509" s="90">
        <v>586077</v>
      </c>
      <c r="B509" s="92" t="s">
        <v>1162</v>
      </c>
      <c r="C509" s="92" t="s">
        <v>1888</v>
      </c>
      <c r="D509" s="92" t="s">
        <v>10</v>
      </c>
      <c r="E509" s="103" t="s">
        <v>217</v>
      </c>
      <c r="F509" s="92" t="s">
        <v>1869</v>
      </c>
      <c r="G509" s="92" t="s">
        <v>1194</v>
      </c>
      <c r="H509" s="92" t="s">
        <v>1010</v>
      </c>
      <c r="I509" s="92" t="s">
        <v>865</v>
      </c>
      <c r="J509" s="92" t="s">
        <v>1889</v>
      </c>
      <c r="K509" s="90" t="b">
        <v>0</v>
      </c>
      <c r="L509" s="92" t="s">
        <v>867</v>
      </c>
      <c r="M509" s="278">
        <f>IFERROR(VLOOKUP(C509,'Budget Detail as of 11.30'!B:K,COLUMNS('Budget Detail as of 11.30'!B:K),FALSE),0)</f>
        <v>290</v>
      </c>
      <c r="N509" s="155">
        <f>SUMIFS('Budget Detail as of 11.30'!L:L,'Budget Detail as of 11.30'!B:B,'Questica Mapping'!C509)</f>
        <v>290</v>
      </c>
      <c r="O509" s="100">
        <v>1500</v>
      </c>
      <c r="P509" s="101">
        <f t="shared" si="19"/>
        <v>1500</v>
      </c>
    </row>
    <row r="510" spans="1:17" hidden="1" x14ac:dyDescent="0.3">
      <c r="A510" s="90">
        <v>586119</v>
      </c>
      <c r="B510" s="92" t="s">
        <v>1162</v>
      </c>
      <c r="C510" s="92" t="s">
        <v>1890</v>
      </c>
      <c r="D510" s="92" t="s">
        <v>10</v>
      </c>
      <c r="E510" s="103" t="s">
        <v>217</v>
      </c>
      <c r="F510" s="92" t="s">
        <v>1869</v>
      </c>
      <c r="G510" s="92" t="s">
        <v>1194</v>
      </c>
      <c r="H510" s="92" t="s">
        <v>1010</v>
      </c>
      <c r="I510" s="92" t="s">
        <v>925</v>
      </c>
      <c r="J510" s="92" t="s">
        <v>1195</v>
      </c>
      <c r="K510" s="90" t="b">
        <v>0</v>
      </c>
      <c r="L510" s="92" t="s">
        <v>867</v>
      </c>
      <c r="M510" s="278">
        <f>IFERROR(VLOOKUP(C510,'Budget Detail as of 11.30'!B:K,COLUMNS('Budget Detail as of 11.30'!B:K),FALSE),0)</f>
        <v>2470</v>
      </c>
      <c r="N510" s="155">
        <f>SUMIFS('Budget Detail as of 11.30'!L:L,'Budget Detail as of 11.30'!B:B,'Questica Mapping'!C510)</f>
        <v>2470</v>
      </c>
      <c r="O510" s="100">
        <v>1550</v>
      </c>
      <c r="P510" s="101">
        <f t="shared" si="19"/>
        <v>1550</v>
      </c>
    </row>
    <row r="511" spans="1:17" hidden="1" x14ac:dyDescent="0.3">
      <c r="A511" s="90">
        <v>586097</v>
      </c>
      <c r="B511" s="92" t="s">
        <v>1162</v>
      </c>
      <c r="C511" s="92" t="s">
        <v>1891</v>
      </c>
      <c r="D511" s="92" t="s">
        <v>10</v>
      </c>
      <c r="E511" s="103" t="s">
        <v>217</v>
      </c>
      <c r="F511" s="92" t="s">
        <v>1869</v>
      </c>
      <c r="G511" s="92" t="s">
        <v>1202</v>
      </c>
      <c r="H511" s="92" t="s">
        <v>1010</v>
      </c>
      <c r="I511" s="92" t="s">
        <v>865</v>
      </c>
      <c r="J511" s="92" t="s">
        <v>1203</v>
      </c>
      <c r="K511" s="90" t="b">
        <v>0</v>
      </c>
      <c r="L511" s="92" t="s">
        <v>867</v>
      </c>
      <c r="M511" s="278">
        <f>IFERROR(VLOOKUP(C511,'Budget Detail as of 11.30'!B:K,COLUMNS('Budget Detail as of 11.30'!B:K),FALSE),0)</f>
        <v>1200</v>
      </c>
      <c r="N511" s="155">
        <f>SUMIFS('Budget Detail as of 11.30'!L:L,'Budget Detail as of 11.30'!B:B,'Questica Mapping'!C511)</f>
        <v>1200</v>
      </c>
      <c r="O511" s="100">
        <v>2160</v>
      </c>
      <c r="P511" s="101">
        <f t="shared" si="19"/>
        <v>2160</v>
      </c>
    </row>
    <row r="512" spans="1:17" hidden="1" x14ac:dyDescent="0.3">
      <c r="A512" s="90">
        <v>1595912</v>
      </c>
      <c r="B512" s="92" t="s">
        <v>1162</v>
      </c>
      <c r="C512" s="92" t="s">
        <v>1892</v>
      </c>
      <c r="D512" s="92" t="s">
        <v>10</v>
      </c>
      <c r="E512" s="103" t="s">
        <v>217</v>
      </c>
      <c r="F512" s="92" t="s">
        <v>1869</v>
      </c>
      <c r="G512" s="92" t="s">
        <v>1354</v>
      </c>
      <c r="H512" s="92" t="s">
        <v>1010</v>
      </c>
      <c r="I512" s="92" t="s">
        <v>865</v>
      </c>
      <c r="J512" s="92" t="s">
        <v>1893</v>
      </c>
      <c r="K512" s="90" t="b">
        <v>0</v>
      </c>
      <c r="L512" s="92" t="s">
        <v>867</v>
      </c>
      <c r="M512" s="278">
        <f>IFERROR(VLOOKUP(C512,'Budget Detail as of 11.30'!B:K,COLUMNS('Budget Detail as of 11.30'!B:K),FALSE),0)</f>
        <v>1550</v>
      </c>
      <c r="N512" s="155">
        <f>SUMIFS('Budget Detail as of 11.30'!L:L,'Budget Detail as of 11.30'!B:B,'Questica Mapping'!C512)</f>
        <v>1550</v>
      </c>
      <c r="O512" s="100">
        <v>1000</v>
      </c>
      <c r="P512" s="101">
        <f t="shared" si="19"/>
        <v>1000</v>
      </c>
    </row>
    <row r="513" spans="1:16" hidden="1" x14ac:dyDescent="0.3">
      <c r="A513" s="90">
        <v>1595913</v>
      </c>
      <c r="B513" s="92" t="s">
        <v>1162</v>
      </c>
      <c r="C513" s="92" t="s">
        <v>1894</v>
      </c>
      <c r="D513" s="92" t="s">
        <v>10</v>
      </c>
      <c r="E513" s="103" t="s">
        <v>217</v>
      </c>
      <c r="F513" s="92" t="s">
        <v>1869</v>
      </c>
      <c r="G513" s="92" t="s">
        <v>1354</v>
      </c>
      <c r="H513" s="92" t="s">
        <v>1010</v>
      </c>
      <c r="I513" s="92" t="s">
        <v>925</v>
      </c>
      <c r="J513" s="92" t="s">
        <v>1355</v>
      </c>
      <c r="K513" s="90" t="b">
        <v>0</v>
      </c>
      <c r="L513" s="92" t="s">
        <v>867</v>
      </c>
      <c r="M513" s="278">
        <f>IFERROR(VLOOKUP(C513,'Budget Detail as of 11.30'!B:K,COLUMNS('Budget Detail as of 11.30'!B:K),FALSE),0)</f>
        <v>2160</v>
      </c>
      <c r="N513" s="155">
        <f>SUMIFS('Budget Detail as of 11.30'!L:L,'Budget Detail as of 11.30'!B:B,'Questica Mapping'!C513)</f>
        <v>2160</v>
      </c>
      <c r="O513" s="100">
        <v>5725</v>
      </c>
      <c r="P513" s="101">
        <f t="shared" si="19"/>
        <v>5725</v>
      </c>
    </row>
    <row r="514" spans="1:16" hidden="1" x14ac:dyDescent="0.3">
      <c r="A514" s="90">
        <v>1191748</v>
      </c>
      <c r="B514" s="92" t="s">
        <v>1162</v>
      </c>
      <c r="C514" s="92" t="s">
        <v>1895</v>
      </c>
      <c r="D514" s="92" t="s">
        <v>10</v>
      </c>
      <c r="E514" s="103" t="s">
        <v>217</v>
      </c>
      <c r="F514" s="92" t="s">
        <v>1869</v>
      </c>
      <c r="G514" s="92" t="s">
        <v>1212</v>
      </c>
      <c r="H514" s="92" t="s">
        <v>1010</v>
      </c>
      <c r="I514" s="92" t="s">
        <v>865</v>
      </c>
      <c r="J514" s="92" t="s">
        <v>1896</v>
      </c>
      <c r="K514" s="90" t="b">
        <v>0</v>
      </c>
      <c r="L514" s="92" t="s">
        <v>867</v>
      </c>
      <c r="M514" s="278">
        <f>IFERROR(VLOOKUP(C514,'Budget Detail as of 11.30'!B:K,COLUMNS('Budget Detail as of 11.30'!B:K),FALSE),0)</f>
        <v>1000</v>
      </c>
      <c r="N514" s="155">
        <f>SUMIFS('Budget Detail as of 11.30'!L:L,'Budget Detail as of 11.30'!B:B,'Questica Mapping'!C514)</f>
        <v>1000</v>
      </c>
      <c r="O514" s="100">
        <v>3000</v>
      </c>
      <c r="P514" s="101">
        <f t="shared" si="19"/>
        <v>3000</v>
      </c>
    </row>
    <row r="515" spans="1:16" hidden="1" x14ac:dyDescent="0.3">
      <c r="A515" s="90">
        <v>586042</v>
      </c>
      <c r="B515" s="92" t="s">
        <v>1162</v>
      </c>
      <c r="C515" s="92" t="s">
        <v>1897</v>
      </c>
      <c r="D515" s="92" t="s">
        <v>10</v>
      </c>
      <c r="E515" s="103" t="s">
        <v>217</v>
      </c>
      <c r="F515" s="92" t="s">
        <v>1869</v>
      </c>
      <c r="G515" s="92" t="s">
        <v>1220</v>
      </c>
      <c r="H515" s="92" t="s">
        <v>1010</v>
      </c>
      <c r="I515" s="92" t="s">
        <v>865</v>
      </c>
      <c r="J515" s="92" t="s">
        <v>1898</v>
      </c>
      <c r="K515" s="90" t="b">
        <v>0</v>
      </c>
      <c r="L515" s="92" t="s">
        <v>867</v>
      </c>
      <c r="M515" s="278">
        <f>IFERROR(VLOOKUP(C515,'Budget Detail as of 11.30'!B:K,COLUMNS('Budget Detail as of 11.30'!B:K),FALSE),0)</f>
        <v>6000</v>
      </c>
      <c r="N515" s="155">
        <f>SUMIFS('Budget Detail as of 11.30'!L:L,'Budget Detail as of 11.30'!B:B,'Questica Mapping'!C515)</f>
        <v>6000</v>
      </c>
      <c r="O515" s="100">
        <v>2000</v>
      </c>
      <c r="P515" s="101">
        <f t="shared" si="19"/>
        <v>2000</v>
      </c>
    </row>
    <row r="516" spans="1:16" hidden="1" x14ac:dyDescent="0.3">
      <c r="A516" s="90">
        <v>586043</v>
      </c>
      <c r="B516" s="92" t="s">
        <v>1162</v>
      </c>
      <c r="C516" s="92" t="s">
        <v>1899</v>
      </c>
      <c r="D516" s="92" t="s">
        <v>10</v>
      </c>
      <c r="E516" s="103" t="s">
        <v>217</v>
      </c>
      <c r="F516" s="92" t="s">
        <v>1869</v>
      </c>
      <c r="G516" s="92" t="s">
        <v>1220</v>
      </c>
      <c r="H516" s="92" t="s">
        <v>1010</v>
      </c>
      <c r="I516" s="92" t="s">
        <v>925</v>
      </c>
      <c r="J516" s="92" t="s">
        <v>1900</v>
      </c>
      <c r="K516" s="90" t="b">
        <v>0</v>
      </c>
      <c r="L516" s="92" t="s">
        <v>867</v>
      </c>
      <c r="M516" s="278">
        <f>IFERROR(VLOOKUP(C516,'Budget Detail as of 11.30'!B:K,COLUMNS('Budget Detail as of 11.30'!B:K),FALSE),0)</f>
        <v>5000</v>
      </c>
      <c r="N516" s="155">
        <f>SUMIFS('Budget Detail as of 11.30'!L:L,'Budget Detail as of 11.30'!B:B,'Questica Mapping'!C516)</f>
        <v>5000</v>
      </c>
      <c r="O516" s="100">
        <v>6500</v>
      </c>
      <c r="P516" s="101">
        <f t="shared" si="19"/>
        <v>6500</v>
      </c>
    </row>
    <row r="517" spans="1:16" hidden="1" x14ac:dyDescent="0.3">
      <c r="A517" s="90">
        <v>1595914</v>
      </c>
      <c r="B517" s="92" t="s">
        <v>1162</v>
      </c>
      <c r="C517" s="92" t="s">
        <v>1901</v>
      </c>
      <c r="D517" s="92" t="s">
        <v>10</v>
      </c>
      <c r="E517" s="103" t="s">
        <v>217</v>
      </c>
      <c r="F517" s="92" t="s">
        <v>1869</v>
      </c>
      <c r="G517" s="92" t="s">
        <v>1220</v>
      </c>
      <c r="H517" s="92" t="s">
        <v>1010</v>
      </c>
      <c r="I517" s="92" t="s">
        <v>928</v>
      </c>
      <c r="J517" s="92" t="s">
        <v>1371</v>
      </c>
      <c r="K517" s="90" t="b">
        <v>0</v>
      </c>
      <c r="L517" s="92" t="s">
        <v>867</v>
      </c>
      <c r="M517" s="278">
        <f>IFERROR(VLOOKUP(C517,'Budget Detail as of 11.30'!B:K,COLUMNS('Budget Detail as of 11.30'!B:K),FALSE),0)</f>
        <v>4000</v>
      </c>
      <c r="N517" s="155">
        <f>SUMIFS('Budget Detail as of 11.30'!L:L,'Budget Detail as of 11.30'!B:B,'Questica Mapping'!C517)</f>
        <v>4000</v>
      </c>
      <c r="O517" s="100">
        <v>250</v>
      </c>
      <c r="P517" s="101">
        <f t="shared" si="19"/>
        <v>250</v>
      </c>
    </row>
    <row r="518" spans="1:16" hidden="1" x14ac:dyDescent="0.3">
      <c r="A518" s="90">
        <v>586044</v>
      </c>
      <c r="B518" s="92" t="s">
        <v>1162</v>
      </c>
      <c r="C518" s="92" t="s">
        <v>1902</v>
      </c>
      <c r="D518" s="92" t="s">
        <v>10</v>
      </c>
      <c r="E518" s="103" t="s">
        <v>217</v>
      </c>
      <c r="F518" s="92" t="s">
        <v>1869</v>
      </c>
      <c r="G518" s="92" t="s">
        <v>1229</v>
      </c>
      <c r="H518" s="92" t="s">
        <v>1010</v>
      </c>
      <c r="I518" s="92" t="s">
        <v>865</v>
      </c>
      <c r="J518" s="92" t="s">
        <v>1308</v>
      </c>
      <c r="K518" s="90" t="b">
        <v>0</v>
      </c>
      <c r="L518" s="92" t="s">
        <v>867</v>
      </c>
      <c r="M518" s="278">
        <f>IFERROR(VLOOKUP(C518,'Budget Detail as of 11.30'!B:K,COLUMNS('Budget Detail as of 11.30'!B:K),FALSE),0)</f>
        <v>12000</v>
      </c>
      <c r="N518" s="155">
        <f>SUMIFS('Budget Detail as of 11.30'!L:L,'Budget Detail as of 11.30'!B:B,'Questica Mapping'!C518)</f>
        <v>12000</v>
      </c>
      <c r="O518" s="100">
        <v>7000</v>
      </c>
      <c r="P518" s="101">
        <f t="shared" si="19"/>
        <v>7000</v>
      </c>
    </row>
    <row r="519" spans="1:16" hidden="1" x14ac:dyDescent="0.3">
      <c r="A519" s="90">
        <v>586078</v>
      </c>
      <c r="B519" s="92" t="s">
        <v>1162</v>
      </c>
      <c r="C519" s="92" t="s">
        <v>1903</v>
      </c>
      <c r="D519" s="92" t="s">
        <v>10</v>
      </c>
      <c r="E519" s="103" t="s">
        <v>217</v>
      </c>
      <c r="F519" s="92" t="s">
        <v>1869</v>
      </c>
      <c r="G519" s="92" t="s">
        <v>1229</v>
      </c>
      <c r="H519" s="92" t="s">
        <v>1010</v>
      </c>
      <c r="I519" s="92" t="s">
        <v>925</v>
      </c>
      <c r="J519" s="92" t="s">
        <v>1314</v>
      </c>
      <c r="K519" s="90" t="b">
        <v>0</v>
      </c>
      <c r="L519" s="92" t="s">
        <v>867</v>
      </c>
      <c r="M519" s="278">
        <f>IFERROR(VLOOKUP(C519,'Budget Detail as of 11.30'!B:K,COLUMNS('Budget Detail as of 11.30'!B:K),FALSE),0)</f>
        <v>1000</v>
      </c>
      <c r="N519" s="155">
        <f>SUMIFS('Budget Detail as of 11.30'!L:L,'Budget Detail as of 11.30'!B:B,'Questica Mapping'!C519)</f>
        <v>1000</v>
      </c>
      <c r="O519" s="100">
        <v>60</v>
      </c>
      <c r="P519" s="101">
        <f t="shared" si="19"/>
        <v>60</v>
      </c>
    </row>
    <row r="520" spans="1:16" hidden="1" x14ac:dyDescent="0.3">
      <c r="A520" s="90">
        <v>586120</v>
      </c>
      <c r="B520" s="92" t="s">
        <v>1162</v>
      </c>
      <c r="C520" s="92" t="s">
        <v>1904</v>
      </c>
      <c r="D520" s="92" t="s">
        <v>10</v>
      </c>
      <c r="E520" s="103" t="s">
        <v>217</v>
      </c>
      <c r="F520" s="92" t="s">
        <v>1869</v>
      </c>
      <c r="G520" s="92" t="s">
        <v>1229</v>
      </c>
      <c r="H520" s="92" t="s">
        <v>1010</v>
      </c>
      <c r="I520" s="92" t="s">
        <v>928</v>
      </c>
      <c r="J520" s="92" t="s">
        <v>1905</v>
      </c>
      <c r="K520" s="90" t="b">
        <v>0</v>
      </c>
      <c r="L520" s="92" t="s">
        <v>867</v>
      </c>
      <c r="M520" s="278">
        <f>IFERROR(VLOOKUP(C520,'Budget Detail as of 11.30'!B:K,COLUMNS('Budget Detail as of 11.30'!B:K),FALSE),0)</f>
        <v>10000</v>
      </c>
      <c r="N520" s="155">
        <f>SUMIFS('Budget Detail as of 11.30'!L:L,'Budget Detail as of 11.30'!B:B,'Questica Mapping'!C520)</f>
        <v>10000</v>
      </c>
      <c r="O520" s="100">
        <v>250</v>
      </c>
      <c r="P520" s="101">
        <f t="shared" si="19"/>
        <v>250</v>
      </c>
    </row>
    <row r="521" spans="1:16" hidden="1" x14ac:dyDescent="0.3">
      <c r="A521" s="90">
        <v>586098</v>
      </c>
      <c r="B521" s="92" t="s">
        <v>1162</v>
      </c>
      <c r="C521" s="92" t="s">
        <v>1906</v>
      </c>
      <c r="D521" s="92" t="s">
        <v>10</v>
      </c>
      <c r="E521" s="103" t="s">
        <v>217</v>
      </c>
      <c r="F521" s="92" t="s">
        <v>1869</v>
      </c>
      <c r="G521" s="92" t="s">
        <v>1229</v>
      </c>
      <c r="H521" s="92" t="s">
        <v>1010</v>
      </c>
      <c r="I521" s="92" t="s">
        <v>931</v>
      </c>
      <c r="J521" s="92" t="s">
        <v>1907</v>
      </c>
      <c r="K521" s="90" t="b">
        <v>0</v>
      </c>
      <c r="L521" s="92" t="s">
        <v>867</v>
      </c>
      <c r="M521" s="278">
        <f>IFERROR(VLOOKUP(C521,'Budget Detail as of 11.30'!B:K,COLUMNS('Budget Detail as of 11.30'!B:K),FALSE),0)</f>
        <v>80</v>
      </c>
      <c r="N521" s="155">
        <f>SUMIFS('Budget Detail as of 11.30'!L:L,'Budget Detail as of 11.30'!B:B,'Questica Mapping'!C521)</f>
        <v>80</v>
      </c>
      <c r="O521" s="100">
        <v>33300</v>
      </c>
      <c r="P521" s="101">
        <f t="shared" si="19"/>
        <v>33300</v>
      </c>
    </row>
    <row r="522" spans="1:16" hidden="1" x14ac:dyDescent="0.3">
      <c r="A522" s="90">
        <v>586079</v>
      </c>
      <c r="B522" s="92" t="s">
        <v>1162</v>
      </c>
      <c r="C522" s="92" t="s">
        <v>1908</v>
      </c>
      <c r="D522" s="92" t="s">
        <v>10</v>
      </c>
      <c r="E522" s="103" t="s">
        <v>217</v>
      </c>
      <c r="F522" s="92" t="s">
        <v>1869</v>
      </c>
      <c r="G522" s="92" t="s">
        <v>1229</v>
      </c>
      <c r="H522" s="92" t="s">
        <v>1010</v>
      </c>
      <c r="I522" s="92" t="s">
        <v>944</v>
      </c>
      <c r="J522" s="92" t="s">
        <v>1238</v>
      </c>
      <c r="K522" s="90" t="b">
        <v>0</v>
      </c>
      <c r="L522" s="92" t="s">
        <v>867</v>
      </c>
      <c r="M522" s="278">
        <f>IFERROR(VLOOKUP(C522,'Budget Detail as of 11.30'!B:K,COLUMNS('Budget Detail as of 11.30'!B:K),FALSE),0)</f>
        <v>250</v>
      </c>
      <c r="N522" s="155">
        <f>SUMIFS('Budget Detail as of 11.30'!L:L,'Budget Detail as of 11.30'!B:B,'Questica Mapping'!C522)</f>
        <v>250</v>
      </c>
      <c r="O522" s="100">
        <v>0</v>
      </c>
      <c r="P522" s="101">
        <f t="shared" si="19"/>
        <v>0</v>
      </c>
    </row>
    <row r="523" spans="1:16" hidden="1" x14ac:dyDescent="0.3">
      <c r="A523" s="90">
        <v>586121</v>
      </c>
      <c r="B523" s="92" t="s">
        <v>1162</v>
      </c>
      <c r="C523" s="92" t="s">
        <v>1909</v>
      </c>
      <c r="D523" s="92" t="s">
        <v>10</v>
      </c>
      <c r="E523" s="103" t="s">
        <v>217</v>
      </c>
      <c r="F523" s="92" t="s">
        <v>1869</v>
      </c>
      <c r="G523" s="92" t="s">
        <v>1229</v>
      </c>
      <c r="H523" s="92" t="s">
        <v>1010</v>
      </c>
      <c r="I523" s="92" t="s">
        <v>1060</v>
      </c>
      <c r="J523" s="92" t="s">
        <v>1910</v>
      </c>
      <c r="K523" s="90" t="b">
        <v>0</v>
      </c>
      <c r="L523" s="92" t="s">
        <v>867</v>
      </c>
      <c r="M523" s="278">
        <f>IFERROR(VLOOKUP(C523,'Budget Detail as of 11.30'!B:K,COLUMNS('Budget Detail as of 11.30'!B:K),FALSE),0)</f>
        <v>33300</v>
      </c>
      <c r="N523" s="155">
        <f>SUMIFS('Budget Detail as of 11.30'!L:L,'Budget Detail as of 11.30'!B:B,'Questica Mapping'!C523)</f>
        <v>33300</v>
      </c>
      <c r="O523" s="100">
        <v>0</v>
      </c>
      <c r="P523" s="101">
        <f t="shared" si="19"/>
        <v>0</v>
      </c>
    </row>
    <row r="524" spans="1:16" hidden="1" x14ac:dyDescent="0.3">
      <c r="A524" s="90">
        <v>586099</v>
      </c>
      <c r="B524" s="92" t="s">
        <v>1162</v>
      </c>
      <c r="C524" s="92" t="s">
        <v>1911</v>
      </c>
      <c r="D524" s="92" t="s">
        <v>10</v>
      </c>
      <c r="E524" s="103" t="s">
        <v>217</v>
      </c>
      <c r="F524" s="92" t="s">
        <v>1869</v>
      </c>
      <c r="G524" s="92" t="s">
        <v>1229</v>
      </c>
      <c r="H524" s="92" t="s">
        <v>1010</v>
      </c>
      <c r="I524" s="92" t="s">
        <v>1063</v>
      </c>
      <c r="J524" s="92" t="s">
        <v>1912</v>
      </c>
      <c r="K524" s="90" t="b">
        <v>0</v>
      </c>
      <c r="L524" s="92" t="s">
        <v>867</v>
      </c>
      <c r="M524" s="278">
        <f>IFERROR(VLOOKUP(C524,'Budget Detail as of 11.30'!B:K,COLUMNS('Budget Detail as of 11.30'!B:K),FALSE),0)</f>
        <v>1270</v>
      </c>
      <c r="N524" s="155">
        <f>SUMIFS('Budget Detail as of 11.30'!L:L,'Budget Detail as of 11.30'!B:B,'Questica Mapping'!C524)</f>
        <v>1270</v>
      </c>
      <c r="O524" s="100">
        <v>120000</v>
      </c>
      <c r="P524" s="101">
        <f t="shared" si="19"/>
        <v>120000</v>
      </c>
    </row>
    <row r="525" spans="1:16" hidden="1" x14ac:dyDescent="0.3">
      <c r="A525" s="90">
        <v>586062</v>
      </c>
      <c r="B525" s="92" t="s">
        <v>1162</v>
      </c>
      <c r="C525" s="92" t="s">
        <v>1913</v>
      </c>
      <c r="D525" s="92" t="s">
        <v>10</v>
      </c>
      <c r="E525" s="103" t="s">
        <v>217</v>
      </c>
      <c r="F525" s="92" t="s">
        <v>1869</v>
      </c>
      <c r="G525" s="92" t="s">
        <v>1229</v>
      </c>
      <c r="H525" s="92" t="s">
        <v>1010</v>
      </c>
      <c r="I525" s="92" t="s">
        <v>1088</v>
      </c>
      <c r="J525" s="92" t="s">
        <v>1914</v>
      </c>
      <c r="K525" s="90" t="b">
        <v>0</v>
      </c>
      <c r="L525" s="92" t="s">
        <v>867</v>
      </c>
      <c r="M525" s="278">
        <f>IFERROR(VLOOKUP(C525,'Budget Detail as of 11.30'!B:K,COLUMNS('Budget Detail as of 11.30'!B:K),FALSE),0)</f>
        <v>2500</v>
      </c>
      <c r="N525" s="155">
        <f>SUMIFS('Budget Detail as of 11.30'!L:L,'Budget Detail as of 11.30'!B:B,'Questica Mapping'!C525)</f>
        <v>2500</v>
      </c>
      <c r="O525" s="100">
        <v>111920</v>
      </c>
      <c r="P525" s="101">
        <f t="shared" si="19"/>
        <v>111920</v>
      </c>
    </row>
    <row r="526" spans="1:16" hidden="1" x14ac:dyDescent="0.3">
      <c r="A526" s="90">
        <v>586045</v>
      </c>
      <c r="B526" s="92" t="s">
        <v>1162</v>
      </c>
      <c r="C526" s="92" t="s">
        <v>1915</v>
      </c>
      <c r="D526" s="92" t="s">
        <v>10</v>
      </c>
      <c r="E526" s="103" t="s">
        <v>217</v>
      </c>
      <c r="F526" s="92" t="s">
        <v>1869</v>
      </c>
      <c r="G526" s="92" t="s">
        <v>1240</v>
      </c>
      <c r="H526" s="92" t="s">
        <v>1010</v>
      </c>
      <c r="I526" s="92" t="s">
        <v>865</v>
      </c>
      <c r="J526" s="92" t="s">
        <v>1916</v>
      </c>
      <c r="K526" s="90" t="b">
        <v>0</v>
      </c>
      <c r="L526" s="92" t="s">
        <v>867</v>
      </c>
      <c r="M526" s="278">
        <f>IFERROR(VLOOKUP(C526,'Budget Detail as of 11.30'!B:K,COLUMNS('Budget Detail as of 11.30'!B:K),FALSE),0)</f>
        <v>125000</v>
      </c>
      <c r="N526" s="155">
        <f>SUMIFS('Budget Detail as of 11.30'!L:L,'Budget Detail as of 11.30'!B:B,'Questica Mapping'!C526)</f>
        <v>125000</v>
      </c>
      <c r="O526" s="100">
        <v>203783</v>
      </c>
      <c r="P526" s="101">
        <f t="shared" si="19"/>
        <v>203783</v>
      </c>
    </row>
    <row r="527" spans="1:16" hidden="1" x14ac:dyDescent="0.3">
      <c r="A527" s="90">
        <v>586046</v>
      </c>
      <c r="B527" s="92" t="s">
        <v>1162</v>
      </c>
      <c r="C527" s="92" t="s">
        <v>1917</v>
      </c>
      <c r="D527" s="92" t="s">
        <v>10</v>
      </c>
      <c r="E527" s="103" t="s">
        <v>223</v>
      </c>
      <c r="F527" s="92" t="s">
        <v>1869</v>
      </c>
      <c r="G527" s="92" t="s">
        <v>1576</v>
      </c>
      <c r="H527" s="92" t="s">
        <v>1010</v>
      </c>
      <c r="I527" s="92" t="s">
        <v>865</v>
      </c>
      <c r="J527" s="92" t="s">
        <v>1577</v>
      </c>
      <c r="K527" s="90" t="b">
        <v>0</v>
      </c>
      <c r="L527" s="92" t="s">
        <v>867</v>
      </c>
      <c r="M527" s="278">
        <f>IFERROR(VLOOKUP(C527,'Budget Detail as of 11.30'!B:K,COLUMNS('Budget Detail as of 11.30'!B:K),FALSE),0)</f>
        <v>146880</v>
      </c>
      <c r="N527" s="155">
        <f>SUMIFS('Budget Detail as of 11.30'!L:L,'Budget Detail as of 11.30'!B:B,'Questica Mapping'!C527)</f>
        <v>146880</v>
      </c>
      <c r="O527" s="100">
        <v>5220</v>
      </c>
      <c r="P527" s="101">
        <f t="shared" si="19"/>
        <v>5220</v>
      </c>
    </row>
    <row r="528" spans="1:16" hidden="1" x14ac:dyDescent="0.3">
      <c r="A528" s="90">
        <v>586047</v>
      </c>
      <c r="B528" s="92" t="s">
        <v>1162</v>
      </c>
      <c r="C528" s="92" t="s">
        <v>1918</v>
      </c>
      <c r="D528" s="92" t="s">
        <v>10</v>
      </c>
      <c r="E528" s="103" t="s">
        <v>223</v>
      </c>
      <c r="F528" s="92" t="s">
        <v>1869</v>
      </c>
      <c r="G528" s="92" t="s">
        <v>1243</v>
      </c>
      <c r="H528" s="92" t="s">
        <v>1010</v>
      </c>
      <c r="I528" s="92" t="s">
        <v>865</v>
      </c>
      <c r="J528" s="92" t="s">
        <v>1244</v>
      </c>
      <c r="K528" s="90" t="b">
        <v>0</v>
      </c>
      <c r="L528" s="92" t="s">
        <v>867</v>
      </c>
      <c r="M528" s="278">
        <f>IFERROR(VLOOKUP(C528,'Budget Detail as of 11.30'!B:K,COLUMNS('Budget Detail as of 11.30'!B:K),FALSE),0)</f>
        <v>147000</v>
      </c>
      <c r="N528" s="155">
        <f>SUMIFS('Budget Detail as of 11.30'!L:L,'Budget Detail as of 11.30'!B:B,'Questica Mapping'!C528)</f>
        <v>147000</v>
      </c>
      <c r="O528" s="100">
        <v>0</v>
      </c>
      <c r="P528" s="101">
        <f t="shared" si="19"/>
        <v>0</v>
      </c>
    </row>
    <row r="529" spans="1:17" hidden="1" x14ac:dyDescent="0.3">
      <c r="A529" s="90">
        <v>586048</v>
      </c>
      <c r="B529" s="92" t="s">
        <v>1162</v>
      </c>
      <c r="C529" s="92" t="s">
        <v>1919</v>
      </c>
      <c r="D529" s="92" t="s">
        <v>10</v>
      </c>
      <c r="E529" s="103" t="s">
        <v>223</v>
      </c>
      <c r="F529" s="92" t="s">
        <v>1869</v>
      </c>
      <c r="G529" s="92" t="s">
        <v>1246</v>
      </c>
      <c r="H529" s="92" t="s">
        <v>1010</v>
      </c>
      <c r="I529" s="92" t="s">
        <v>865</v>
      </c>
      <c r="J529" s="92" t="s">
        <v>1326</v>
      </c>
      <c r="K529" s="90" t="b">
        <v>0</v>
      </c>
      <c r="L529" s="92" t="s">
        <v>867</v>
      </c>
      <c r="M529" s="278">
        <f>IFERROR(VLOOKUP(C529,'Budget Detail as of 11.30'!B:K,COLUMNS('Budget Detail as of 11.30'!B:K),FALSE),0)</f>
        <v>5220</v>
      </c>
      <c r="N529" s="155">
        <f>SUMIFS('Budget Detail as of 11.30'!L:L,'Budget Detail as of 11.30'!B:B,'Questica Mapping'!C529)</f>
        <v>6300</v>
      </c>
      <c r="O529" s="100">
        <v>11000</v>
      </c>
      <c r="P529" s="101">
        <f t="shared" si="19"/>
        <v>11000</v>
      </c>
    </row>
    <row r="530" spans="1:17" hidden="1" x14ac:dyDescent="0.3">
      <c r="A530" s="90">
        <v>586049</v>
      </c>
      <c r="B530" s="92" t="s">
        <v>1162</v>
      </c>
      <c r="C530" s="92" t="s">
        <v>1920</v>
      </c>
      <c r="D530" s="92" t="s">
        <v>10</v>
      </c>
      <c r="E530" s="103" t="s">
        <v>223</v>
      </c>
      <c r="F530" s="92" t="s">
        <v>1869</v>
      </c>
      <c r="G530" s="92" t="s">
        <v>1246</v>
      </c>
      <c r="H530" s="92" t="s">
        <v>1010</v>
      </c>
      <c r="I530" s="92" t="s">
        <v>925</v>
      </c>
      <c r="J530" s="270" t="s">
        <v>1251</v>
      </c>
      <c r="K530" s="90" t="b">
        <v>0</v>
      </c>
      <c r="L530" s="92" t="s">
        <v>867</v>
      </c>
      <c r="M530" s="278">
        <f>IFERROR(VLOOKUP(C530,'Budget Detail as of 11.30'!B:K,COLUMNS('Budget Detail as of 11.30'!B:K),FALSE),0)</f>
        <v>1080</v>
      </c>
      <c r="N530" s="155">
        <f>SUMIFS('Budget Detail as of 11.30'!L:L,'Budget Detail as of 11.30'!B:B,'Questica Mapping'!C530)</f>
        <v>0</v>
      </c>
      <c r="O530" s="100">
        <v>8219</v>
      </c>
      <c r="P530" s="101">
        <f t="shared" si="19"/>
        <v>8219</v>
      </c>
    </row>
    <row r="531" spans="1:17" hidden="1" x14ac:dyDescent="0.3">
      <c r="A531" s="90">
        <v>586080</v>
      </c>
      <c r="B531" s="92" t="s">
        <v>1162</v>
      </c>
      <c r="C531" s="92" t="s">
        <v>1921</v>
      </c>
      <c r="D531" s="92" t="s">
        <v>10</v>
      </c>
      <c r="E531" s="103" t="s">
        <v>223</v>
      </c>
      <c r="F531" s="92" t="s">
        <v>1869</v>
      </c>
      <c r="G531" s="92" t="s">
        <v>1586</v>
      </c>
      <c r="H531" s="92" t="s">
        <v>1010</v>
      </c>
      <c r="I531" s="92" t="s">
        <v>865</v>
      </c>
      <c r="J531" s="92" t="s">
        <v>1922</v>
      </c>
      <c r="K531" s="90" t="b">
        <v>0</v>
      </c>
      <c r="L531" s="92" t="s">
        <v>867</v>
      </c>
      <c r="M531" s="278">
        <f>IFERROR(VLOOKUP(C531,'Budget Detail as of 11.30'!B:K,COLUMNS('Budget Detail as of 11.30'!B:K),FALSE),0)</f>
        <v>12550</v>
      </c>
      <c r="N531" s="155">
        <f>SUMIFS('Budget Detail as of 11.30'!L:L,'Budget Detail as of 11.30'!B:B,'Questica Mapping'!C531)</f>
        <v>12550</v>
      </c>
      <c r="O531" s="100">
        <v>6079</v>
      </c>
      <c r="P531" s="101">
        <f t="shared" si="19"/>
        <v>6079</v>
      </c>
    </row>
    <row r="532" spans="1:17" hidden="1" x14ac:dyDescent="0.3">
      <c r="A532" s="90">
        <v>586081</v>
      </c>
      <c r="B532" s="92" t="s">
        <v>1162</v>
      </c>
      <c r="C532" s="92" t="s">
        <v>1923</v>
      </c>
      <c r="D532" s="92" t="s">
        <v>10</v>
      </c>
      <c r="E532" s="103" t="s">
        <v>223</v>
      </c>
      <c r="F532" s="92" t="s">
        <v>1869</v>
      </c>
      <c r="G532" s="92" t="s">
        <v>1253</v>
      </c>
      <c r="H532" s="92" t="s">
        <v>1010</v>
      </c>
      <c r="I532" s="92" t="s">
        <v>865</v>
      </c>
      <c r="J532" s="92" t="s">
        <v>1254</v>
      </c>
      <c r="K532" s="90" t="b">
        <v>0</v>
      </c>
      <c r="L532" s="92" t="s">
        <v>867</v>
      </c>
      <c r="M532" s="278">
        <f>IFERROR(VLOOKUP(C532,'Budget Detail as of 11.30'!B:K,COLUMNS('Budget Detail as of 11.30'!B:K),FALSE),0)</f>
        <v>16410</v>
      </c>
      <c r="N532" s="155">
        <f>SUMIFS('Budget Detail as of 11.30'!L:L,'Budget Detail as of 11.30'!B:B,'Questica Mapping'!C532)</f>
        <v>16410</v>
      </c>
      <c r="O532" s="100">
        <v>0</v>
      </c>
      <c r="P532" s="101">
        <f t="shared" si="19"/>
        <v>0</v>
      </c>
    </row>
    <row r="533" spans="1:17" hidden="1" x14ac:dyDescent="0.3">
      <c r="A533" s="90">
        <v>586122</v>
      </c>
      <c r="B533" s="92" t="s">
        <v>1162</v>
      </c>
      <c r="C533" s="92" t="s">
        <v>1924</v>
      </c>
      <c r="D533" s="92" t="s">
        <v>10</v>
      </c>
      <c r="E533" s="103" t="s">
        <v>223</v>
      </c>
      <c r="F533" s="92" t="s">
        <v>1869</v>
      </c>
      <c r="G533" s="92" t="s">
        <v>1253</v>
      </c>
      <c r="H533" s="92" t="s">
        <v>1010</v>
      </c>
      <c r="I533" s="92" t="s">
        <v>925</v>
      </c>
      <c r="J533" s="92" t="s">
        <v>1256</v>
      </c>
      <c r="K533" s="90" t="b">
        <v>0</v>
      </c>
      <c r="L533" s="92" t="s">
        <v>867</v>
      </c>
      <c r="M533" s="278">
        <f>IFERROR(VLOOKUP(C533,'Budget Detail as of 11.30'!B:K,COLUMNS('Budget Detail as of 11.30'!B:K),FALSE),0)</f>
        <v>432760</v>
      </c>
      <c r="N533" s="155">
        <f>SUMIFS('Budget Detail as of 11.30'!L:L,'Budget Detail as of 11.30'!B:B,'Questica Mapping'!C533)</f>
        <v>432760</v>
      </c>
      <c r="O533" s="100">
        <v>0</v>
      </c>
      <c r="P533" s="101">
        <f t="shared" si="19"/>
        <v>0</v>
      </c>
    </row>
    <row r="534" spans="1:17" hidden="1" x14ac:dyDescent="0.3">
      <c r="A534" s="90">
        <v>586123</v>
      </c>
      <c r="B534" s="92" t="s">
        <v>1162</v>
      </c>
      <c r="C534" s="92" t="s">
        <v>1925</v>
      </c>
      <c r="D534" s="92" t="s">
        <v>10</v>
      </c>
      <c r="E534" s="103" t="s">
        <v>223</v>
      </c>
      <c r="F534" s="92" t="s">
        <v>1869</v>
      </c>
      <c r="G534" s="92" t="s">
        <v>1253</v>
      </c>
      <c r="H534" s="92" t="s">
        <v>1010</v>
      </c>
      <c r="I534" s="92" t="s">
        <v>928</v>
      </c>
      <c r="J534" s="92" t="s">
        <v>1926</v>
      </c>
      <c r="K534" s="90" t="b">
        <v>0</v>
      </c>
      <c r="L534" s="92" t="s">
        <v>867</v>
      </c>
      <c r="M534" s="278">
        <f>IFERROR(VLOOKUP(C534,'Budget Detail as of 11.30'!B:K,COLUMNS('Budget Detail as of 11.30'!B:K),FALSE),0)</f>
        <v>400</v>
      </c>
      <c r="N534" s="155">
        <f>SUMIFS('Budget Detail as of 11.30'!L:L,'Budget Detail as of 11.30'!B:B,'Questica Mapping'!C534)</f>
        <v>400</v>
      </c>
      <c r="O534" s="100"/>
      <c r="P534" s="101"/>
    </row>
    <row r="535" spans="1:17" hidden="1" x14ac:dyDescent="0.3">
      <c r="A535" s="90">
        <v>586100</v>
      </c>
      <c r="B535" s="92" t="s">
        <v>1162</v>
      </c>
      <c r="C535" s="92" t="s">
        <v>1927</v>
      </c>
      <c r="D535" s="92" t="s">
        <v>10</v>
      </c>
      <c r="E535" s="103" t="s">
        <v>223</v>
      </c>
      <c r="F535" s="92" t="s">
        <v>1869</v>
      </c>
      <c r="G535" s="92" t="s">
        <v>1253</v>
      </c>
      <c r="H535" s="92" t="s">
        <v>1010</v>
      </c>
      <c r="I535" s="92" t="s">
        <v>931</v>
      </c>
      <c r="J535" s="92" t="s">
        <v>1928</v>
      </c>
      <c r="K535" s="90" t="b">
        <v>0</v>
      </c>
      <c r="L535" s="92" t="s">
        <v>867</v>
      </c>
      <c r="M535" s="278">
        <f>IFERROR(VLOOKUP(C535,'Budget Detail as of 11.30'!B:K,COLUMNS('Budget Detail as of 11.30'!B:K),FALSE),0)</f>
        <v>890</v>
      </c>
      <c r="N535" s="155">
        <f>SUMIFS('Budget Detail as of 11.30'!L:L,'Budget Detail as of 11.30'!B:B,'Questica Mapping'!C535)</f>
        <v>890</v>
      </c>
      <c r="O535" s="100"/>
      <c r="P535" s="101"/>
    </row>
    <row r="536" spans="1:17" hidden="1" x14ac:dyDescent="0.3">
      <c r="A536" s="90">
        <v>586101</v>
      </c>
      <c r="B536" s="92" t="s">
        <v>1162</v>
      </c>
      <c r="C536" s="92" t="s">
        <v>1929</v>
      </c>
      <c r="D536" s="279" t="s">
        <v>10</v>
      </c>
      <c r="E536" s="103" t="s">
        <v>223</v>
      </c>
      <c r="F536" s="90" t="s">
        <v>1869</v>
      </c>
      <c r="G536" s="90" t="s">
        <v>1265</v>
      </c>
      <c r="H536" s="90" t="s">
        <v>1010</v>
      </c>
      <c r="I536" s="90" t="s">
        <v>865</v>
      </c>
      <c r="J536" s="90" t="s">
        <v>1266</v>
      </c>
      <c r="K536" s="90" t="b">
        <v>0</v>
      </c>
      <c r="L536" s="90" t="s">
        <v>867</v>
      </c>
      <c r="M536" s="278">
        <f>IFERROR(VLOOKUP(C536,'Budget Detail as of 11.30'!B:K,COLUMNS('Budget Detail as of 11.30'!B:K),FALSE),0)</f>
        <v>42030</v>
      </c>
      <c r="N536" s="155">
        <f>SUMIFS('Budget Detail as of 11.30'!L:L,'Budget Detail as of 11.30'!B:B,'Questica Mapping'!C536)</f>
        <v>42030</v>
      </c>
      <c r="O536" s="100">
        <v>13080</v>
      </c>
      <c r="P536" s="101">
        <f t="shared" ref="P536:P541" si="20">+O536</f>
        <v>13080</v>
      </c>
    </row>
    <row r="537" spans="1:17" hidden="1" x14ac:dyDescent="0.3">
      <c r="A537" s="90">
        <v>586050</v>
      </c>
      <c r="B537" s="92" t="s">
        <v>1162</v>
      </c>
      <c r="C537" s="92" t="s">
        <v>1930</v>
      </c>
      <c r="D537" s="279" t="s">
        <v>10</v>
      </c>
      <c r="E537" s="103" t="s">
        <v>223</v>
      </c>
      <c r="F537" s="90" t="s">
        <v>1869</v>
      </c>
      <c r="G537" s="90" t="s">
        <v>1265</v>
      </c>
      <c r="H537" s="90" t="s">
        <v>1010</v>
      </c>
      <c r="I537" s="90" t="s">
        <v>925</v>
      </c>
      <c r="J537" s="90" t="s">
        <v>1391</v>
      </c>
      <c r="K537" s="90" t="b">
        <v>0</v>
      </c>
      <c r="L537" s="90" t="s">
        <v>867</v>
      </c>
      <c r="M537" s="278">
        <f>IFERROR(VLOOKUP(C537,'Budget Detail as of 11.30'!B:K,COLUMNS('Budget Detail as of 11.30'!B:K),FALSE),0)</f>
        <v>330</v>
      </c>
      <c r="N537" s="155">
        <f>SUMIFS('Budget Detail as of 11.30'!L:L,'Budget Detail as of 11.30'!B:B,'Questica Mapping'!C537)</f>
        <v>330</v>
      </c>
      <c r="O537" s="100">
        <v>2000</v>
      </c>
      <c r="P537" s="101">
        <f t="shared" si="20"/>
        <v>2000</v>
      </c>
    </row>
    <row r="538" spans="1:17" hidden="1" x14ac:dyDescent="0.3">
      <c r="A538" s="90">
        <v>586051</v>
      </c>
      <c r="B538" s="92" t="s">
        <v>1162</v>
      </c>
      <c r="C538" s="92" t="s">
        <v>1931</v>
      </c>
      <c r="D538" s="92" t="s">
        <v>10</v>
      </c>
      <c r="E538" s="103" t="s">
        <v>217</v>
      </c>
      <c r="F538" s="92" t="s">
        <v>1869</v>
      </c>
      <c r="G538" s="92" t="s">
        <v>1268</v>
      </c>
      <c r="H538" s="92" t="s">
        <v>1010</v>
      </c>
      <c r="I538" s="92" t="s">
        <v>865</v>
      </c>
      <c r="J538" s="92" t="s">
        <v>1932</v>
      </c>
      <c r="K538" s="90" t="b">
        <v>0</v>
      </c>
      <c r="L538" s="92" t="s">
        <v>867</v>
      </c>
      <c r="M538" s="278">
        <f>IFERROR(VLOOKUP(C538,'Budget Detail as of 11.30'!B:K,COLUMNS('Budget Detail as of 11.30'!B:K),FALSE),0)</f>
        <v>13080</v>
      </c>
      <c r="N538" s="155">
        <f>SUMIFS('Budget Detail as of 11.30'!L:L,'Budget Detail as of 11.30'!B:B,'Questica Mapping'!C538)</f>
        <v>13080</v>
      </c>
      <c r="O538" s="100">
        <v>500</v>
      </c>
      <c r="P538" s="101">
        <f t="shared" si="20"/>
        <v>500</v>
      </c>
    </row>
    <row r="539" spans="1:17" hidden="1" x14ac:dyDescent="0.3">
      <c r="A539" s="90">
        <v>1858208</v>
      </c>
      <c r="B539" s="92" t="s">
        <v>1162</v>
      </c>
      <c r="C539" s="92" t="s">
        <v>1933</v>
      </c>
      <c r="D539" s="92" t="s">
        <v>10</v>
      </c>
      <c r="E539" s="103" t="s">
        <v>217</v>
      </c>
      <c r="F539" s="92" t="s">
        <v>1869</v>
      </c>
      <c r="G539" s="92" t="s">
        <v>1273</v>
      </c>
      <c r="H539" s="92" t="s">
        <v>1010</v>
      </c>
      <c r="I539" s="92" t="s">
        <v>865</v>
      </c>
      <c r="J539" s="92" t="s">
        <v>1934</v>
      </c>
      <c r="K539" s="90" t="b">
        <v>0</v>
      </c>
      <c r="L539" s="92" t="s">
        <v>867</v>
      </c>
      <c r="M539" s="278">
        <f>IFERROR(VLOOKUP(C539,'Budget Detail as of 11.30'!B:K,COLUMNS('Budget Detail as of 11.30'!B:K),FALSE),0)</f>
        <v>5000</v>
      </c>
      <c r="N539" s="155">
        <f>SUMIFS('Budget Detail as of 11.30'!L:L,'Budget Detail as of 11.30'!B:B,'Questica Mapping'!C539)</f>
        <v>5000</v>
      </c>
      <c r="O539" s="100">
        <v>16250</v>
      </c>
      <c r="P539" s="101">
        <f t="shared" si="20"/>
        <v>16250</v>
      </c>
    </row>
    <row r="540" spans="1:17" hidden="1" x14ac:dyDescent="0.3">
      <c r="A540" s="90">
        <v>586052</v>
      </c>
      <c r="B540" s="92" t="s">
        <v>1162</v>
      </c>
      <c r="C540" s="92" t="s">
        <v>1935</v>
      </c>
      <c r="D540" s="92" t="s">
        <v>10</v>
      </c>
      <c r="E540" s="103" t="s">
        <v>217</v>
      </c>
      <c r="F540" s="92" t="s">
        <v>1869</v>
      </c>
      <c r="G540" s="92" t="s">
        <v>1273</v>
      </c>
      <c r="H540" s="92" t="s">
        <v>1010</v>
      </c>
      <c r="I540" s="92" t="s">
        <v>925</v>
      </c>
      <c r="J540" s="92" t="s">
        <v>1936</v>
      </c>
      <c r="K540" s="90" t="b">
        <v>0</v>
      </c>
      <c r="L540" s="92" t="s">
        <v>867</v>
      </c>
      <c r="M540" s="278">
        <f>IFERROR(VLOOKUP(C540,'Budget Detail as of 11.30'!B:K,COLUMNS('Budget Detail as of 11.30'!B:K),FALSE),0)</f>
        <v>5000</v>
      </c>
      <c r="N540" s="155">
        <f>SUMIFS('Budget Detail as of 11.30'!L:L,'Budget Detail as of 11.30'!B:B,'Questica Mapping'!C540)</f>
        <v>5000</v>
      </c>
      <c r="O540" s="100">
        <v>33566</v>
      </c>
      <c r="P540" s="101">
        <f t="shared" si="20"/>
        <v>33566</v>
      </c>
    </row>
    <row r="541" spans="1:17" hidden="1" x14ac:dyDescent="0.3">
      <c r="A541" s="90">
        <v>586053</v>
      </c>
      <c r="B541" s="92" t="s">
        <v>1162</v>
      </c>
      <c r="C541" s="92" t="s">
        <v>1937</v>
      </c>
      <c r="D541" s="92" t="s">
        <v>10</v>
      </c>
      <c r="E541" s="103" t="s">
        <v>217</v>
      </c>
      <c r="F541" s="90" t="s">
        <v>1869</v>
      </c>
      <c r="G541" s="90" t="s">
        <v>1273</v>
      </c>
      <c r="H541" s="90" t="s">
        <v>1938</v>
      </c>
      <c r="I541" s="178">
        <v>3</v>
      </c>
      <c r="J541" s="269" t="s">
        <v>1251</v>
      </c>
      <c r="L541" s="92"/>
      <c r="M541" s="278">
        <f>IFERROR(VLOOKUP(C541,'Budget Detail as of 11.30'!B:K,COLUMNS('Budget Detail as of 11.30'!B:K),FALSE),0)</f>
        <v>0</v>
      </c>
      <c r="N541" s="155">
        <f>SUMIFS('Budget Detail as of 11.30'!L:L,'Budget Detail as of 11.30'!B:B,'Questica Mapping'!C541)</f>
        <v>0</v>
      </c>
      <c r="O541" s="100">
        <v>2730030</v>
      </c>
      <c r="P541" s="101">
        <f t="shared" si="20"/>
        <v>2730030</v>
      </c>
    </row>
    <row r="542" spans="1:17" hidden="1" x14ac:dyDescent="0.3">
      <c r="A542" s="90">
        <v>1858211</v>
      </c>
      <c r="B542" s="92" t="s">
        <v>1162</v>
      </c>
      <c r="C542" s="92" t="s">
        <v>1939</v>
      </c>
      <c r="D542" s="92" t="s">
        <v>10</v>
      </c>
      <c r="E542" s="103" t="s">
        <v>217</v>
      </c>
      <c r="F542" s="90" t="s">
        <v>1869</v>
      </c>
      <c r="G542" s="90" t="s">
        <v>1273</v>
      </c>
      <c r="H542" s="90" t="s">
        <v>1938</v>
      </c>
      <c r="I542" s="178">
        <v>4</v>
      </c>
      <c r="J542" s="269" t="s">
        <v>1251</v>
      </c>
      <c r="L542" s="92"/>
      <c r="M542" s="278">
        <f>IFERROR(VLOOKUP(C542,'Budget Detail as of 11.30'!B:K,COLUMNS('Budget Detail as of 11.30'!B:K),FALSE),0)</f>
        <v>0</v>
      </c>
      <c r="N542" s="155">
        <f>SUMIFS('Budget Detail as of 11.30'!L:L,'Budget Detail as of 11.30'!B:B,'Questica Mapping'!C542)</f>
        <v>0</v>
      </c>
      <c r="O542" s="100"/>
      <c r="P542" s="101"/>
    </row>
    <row r="543" spans="1:17" hidden="1" x14ac:dyDescent="0.3">
      <c r="A543" s="90">
        <v>586086</v>
      </c>
      <c r="B543" s="92" t="s">
        <v>1162</v>
      </c>
      <c r="C543" s="92" t="s">
        <v>1940</v>
      </c>
      <c r="D543" s="92" t="s">
        <v>10</v>
      </c>
      <c r="E543" s="103" t="s">
        <v>219</v>
      </c>
      <c r="F543" s="92" t="s">
        <v>1941</v>
      </c>
      <c r="G543" s="92" t="s">
        <v>1165</v>
      </c>
      <c r="H543" s="92" t="s">
        <v>1942</v>
      </c>
      <c r="I543" s="92" t="s">
        <v>865</v>
      </c>
      <c r="J543" s="92">
        <v>0</v>
      </c>
      <c r="K543" s="90" t="b">
        <v>0</v>
      </c>
      <c r="L543" s="92" t="s">
        <v>1166</v>
      </c>
      <c r="M543" s="278">
        <f>IFERROR(VLOOKUP(C543,'Budget Detail as of 11.30'!B:K,COLUMNS('Budget Detail as of 11.30'!B:K),FALSE),0)</f>
        <v>2987460</v>
      </c>
      <c r="N543" s="155">
        <f>SUMIFS('Budget Detail as of 11.30'!L:L,'Budget Detail as of 11.30'!B:B,'Questica Mapping'!C543)</f>
        <v>2858860</v>
      </c>
      <c r="O543" s="100"/>
      <c r="P543" s="101"/>
    </row>
    <row r="544" spans="1:17" hidden="1" x14ac:dyDescent="0.3">
      <c r="A544" s="90">
        <v>1191810</v>
      </c>
      <c r="B544" s="92" t="s">
        <v>1162</v>
      </c>
      <c r="C544" s="92" t="s">
        <v>1943</v>
      </c>
      <c r="D544" s="279" t="s">
        <v>10</v>
      </c>
      <c r="E544" s="103" t="s">
        <v>219</v>
      </c>
      <c r="F544" s="90" t="s">
        <v>1941</v>
      </c>
      <c r="G544" s="90" t="s">
        <v>1165</v>
      </c>
      <c r="H544" s="90" t="s">
        <v>1942</v>
      </c>
      <c r="I544" s="90" t="s">
        <v>925</v>
      </c>
      <c r="J544" s="90" t="s">
        <v>1944</v>
      </c>
      <c r="K544" s="90" t="b">
        <v>0</v>
      </c>
      <c r="L544" s="90" t="s">
        <v>867</v>
      </c>
      <c r="M544" s="278">
        <f>IFERROR(VLOOKUP(C544,'Budget Detail as of 11.30'!B:K,COLUMNS('Budget Detail as of 11.30'!B:K),FALSE),0)</f>
        <v>15780</v>
      </c>
      <c r="N544" s="155">
        <f>SUMIFS('Budget Detail as of 11.30'!L:L,'Budget Detail as of 11.30'!B:B,'Questica Mapping'!C544)</f>
        <v>15780</v>
      </c>
      <c r="O544" s="100">
        <v>100000</v>
      </c>
      <c r="P544" s="101">
        <f t="shared" ref="P544:P562" si="21">+O544</f>
        <v>100000</v>
      </c>
      <c r="Q544" s="279" t="s">
        <v>1169</v>
      </c>
    </row>
    <row r="545" spans="1:17" hidden="1" x14ac:dyDescent="0.3">
      <c r="A545" s="90">
        <v>1191419</v>
      </c>
      <c r="B545" s="92" t="s">
        <v>1162</v>
      </c>
      <c r="C545" s="92" t="s">
        <v>1945</v>
      </c>
      <c r="D545" s="279" t="s">
        <v>10</v>
      </c>
      <c r="E545" s="103" t="s">
        <v>219</v>
      </c>
      <c r="F545" s="90" t="s">
        <v>1941</v>
      </c>
      <c r="G545" s="90" t="s">
        <v>1165</v>
      </c>
      <c r="H545" s="90" t="s">
        <v>1942</v>
      </c>
      <c r="I545" s="90" t="s">
        <v>928</v>
      </c>
      <c r="J545" s="90" t="s">
        <v>1946</v>
      </c>
      <c r="K545" s="90" t="b">
        <v>0</v>
      </c>
      <c r="L545" s="90" t="s">
        <v>867</v>
      </c>
      <c r="M545" s="278">
        <f>IFERROR(VLOOKUP(C545,'Budget Detail as of 11.30'!B:K,COLUMNS('Budget Detail as of 11.30'!B:K),FALSE),0)</f>
        <v>224890</v>
      </c>
      <c r="N545" s="155">
        <f>SUMIFS('Budget Detail as of 11.30'!L:L,'Budget Detail as of 11.30'!B:B,'Questica Mapping'!C545)</f>
        <v>224890</v>
      </c>
      <c r="O545" s="100">
        <v>5000</v>
      </c>
      <c r="P545" s="101">
        <f t="shared" si="21"/>
        <v>5000</v>
      </c>
      <c r="Q545" s="279" t="s">
        <v>1169</v>
      </c>
    </row>
    <row r="546" spans="1:17" hidden="1" x14ac:dyDescent="0.3">
      <c r="A546" s="90">
        <v>586082</v>
      </c>
      <c r="B546" s="92" t="s">
        <v>1162</v>
      </c>
      <c r="C546" s="92" t="s">
        <v>1947</v>
      </c>
      <c r="D546" s="92" t="s">
        <v>10</v>
      </c>
      <c r="E546" s="103" t="s">
        <v>221</v>
      </c>
      <c r="F546" s="92" t="s">
        <v>1941</v>
      </c>
      <c r="G546" s="92" t="s">
        <v>1173</v>
      </c>
      <c r="H546" s="92" t="s">
        <v>1942</v>
      </c>
      <c r="I546" s="92" t="s">
        <v>865</v>
      </c>
      <c r="J546" s="92" t="s">
        <v>1174</v>
      </c>
      <c r="K546" s="90" t="b">
        <v>0</v>
      </c>
      <c r="L546" s="92" t="s">
        <v>867</v>
      </c>
      <c r="M546" s="278">
        <f>IFERROR(VLOOKUP(C546,'Budget Detail as of 11.30'!B:K,COLUMNS('Budget Detail as of 11.30'!B:K),FALSE),0)</f>
        <v>100000</v>
      </c>
      <c r="N546" s="155">
        <f>SUMIFS('Budget Detail as of 11.30'!L:L,'Budget Detail as of 11.30'!B:B,'Questica Mapping'!C546)</f>
        <v>100000</v>
      </c>
      <c r="O546" s="100">
        <v>35000</v>
      </c>
      <c r="P546" s="101">
        <f t="shared" si="21"/>
        <v>35000</v>
      </c>
    </row>
    <row r="547" spans="1:17" hidden="1" x14ac:dyDescent="0.3">
      <c r="A547" s="90">
        <v>586124</v>
      </c>
      <c r="B547" s="92" t="s">
        <v>1162</v>
      </c>
      <c r="C547" s="92" t="s">
        <v>1948</v>
      </c>
      <c r="D547" s="92" t="s">
        <v>10</v>
      </c>
      <c r="E547" s="103" t="s">
        <v>221</v>
      </c>
      <c r="F547" s="92" t="s">
        <v>1941</v>
      </c>
      <c r="G547" s="92" t="s">
        <v>1173</v>
      </c>
      <c r="H547" s="92" t="s">
        <v>1942</v>
      </c>
      <c r="I547" s="92" t="s">
        <v>925</v>
      </c>
      <c r="J547" s="92" t="s">
        <v>1949</v>
      </c>
      <c r="K547" s="90" t="b">
        <v>0</v>
      </c>
      <c r="L547" s="92" t="s">
        <v>867</v>
      </c>
      <c r="M547" s="278">
        <f>IFERROR(VLOOKUP(C547,'Budget Detail as of 11.30'!B:K,COLUMNS('Budget Detail as of 11.30'!B:K),FALSE),0)</f>
        <v>5000</v>
      </c>
      <c r="N547" s="155">
        <f>SUMIFS('Budget Detail as of 11.30'!L:L,'Budget Detail as of 11.30'!B:B,'Questica Mapping'!C547)</f>
        <v>5000</v>
      </c>
      <c r="O547" s="100">
        <v>35000</v>
      </c>
      <c r="P547" s="101">
        <f t="shared" si="21"/>
        <v>35000</v>
      </c>
    </row>
    <row r="548" spans="1:17" hidden="1" x14ac:dyDescent="0.3">
      <c r="A548" s="90">
        <v>586102</v>
      </c>
      <c r="B548" s="92" t="s">
        <v>1162</v>
      </c>
      <c r="C548" s="92" t="s">
        <v>1950</v>
      </c>
      <c r="D548" s="92" t="s">
        <v>10</v>
      </c>
      <c r="E548" s="103" t="s">
        <v>221</v>
      </c>
      <c r="F548" s="92" t="s">
        <v>1941</v>
      </c>
      <c r="G548" s="92" t="s">
        <v>1173</v>
      </c>
      <c r="H548" s="92" t="s">
        <v>1951</v>
      </c>
      <c r="I548" s="92" t="s">
        <v>865</v>
      </c>
      <c r="J548" s="92" t="s">
        <v>1952</v>
      </c>
      <c r="K548" s="90" t="b">
        <v>0</v>
      </c>
      <c r="L548" s="92" t="s">
        <v>867</v>
      </c>
      <c r="M548" s="278">
        <f>IFERROR(VLOOKUP(C548,'Budget Detail as of 11.30'!B:K,COLUMNS('Budget Detail as of 11.30'!B:K),FALSE),0)</f>
        <v>35000</v>
      </c>
      <c r="N548" s="155">
        <f>SUMIFS('Budget Detail as of 11.30'!L:L,'Budget Detail as of 11.30'!B:B,'Questica Mapping'!C548)</f>
        <v>35000</v>
      </c>
      <c r="O548" s="100">
        <v>44000</v>
      </c>
      <c r="P548" s="101">
        <f t="shared" si="21"/>
        <v>44000</v>
      </c>
    </row>
    <row r="549" spans="1:17" hidden="1" x14ac:dyDescent="0.3">
      <c r="A549" s="90">
        <v>586087</v>
      </c>
      <c r="B549" s="92" t="s">
        <v>1162</v>
      </c>
      <c r="C549" s="92" t="s">
        <v>1953</v>
      </c>
      <c r="D549" s="92" t="s">
        <v>10</v>
      </c>
      <c r="E549" s="103" t="s">
        <v>221</v>
      </c>
      <c r="F549" s="92" t="s">
        <v>1941</v>
      </c>
      <c r="G549" s="92" t="s">
        <v>1173</v>
      </c>
      <c r="H549" s="92" t="s">
        <v>1954</v>
      </c>
      <c r="I549" s="92" t="s">
        <v>865</v>
      </c>
      <c r="J549" s="92" t="s">
        <v>1955</v>
      </c>
      <c r="K549" s="90" t="b">
        <v>0</v>
      </c>
      <c r="L549" s="92" t="s">
        <v>867</v>
      </c>
      <c r="M549" s="278">
        <f>IFERROR(VLOOKUP(C549,'Budget Detail as of 11.30'!B:K,COLUMNS('Budget Detail as of 11.30'!B:K),FALSE),0)</f>
        <v>35000</v>
      </c>
      <c r="N549" s="155">
        <f>SUMIFS('Budget Detail as of 11.30'!L:L,'Budget Detail as of 11.30'!B:B,'Questica Mapping'!C549)</f>
        <v>35000</v>
      </c>
      <c r="O549" s="100">
        <v>1868280</v>
      </c>
      <c r="P549" s="101">
        <f t="shared" si="21"/>
        <v>1868280</v>
      </c>
    </row>
    <row r="550" spans="1:17" hidden="1" x14ac:dyDescent="0.3">
      <c r="A550" s="90">
        <v>1595915</v>
      </c>
      <c r="B550" s="92" t="s">
        <v>1162</v>
      </c>
      <c r="C550" s="92" t="s">
        <v>1956</v>
      </c>
      <c r="D550" s="92" t="s">
        <v>10</v>
      </c>
      <c r="E550" s="103" t="s">
        <v>219</v>
      </c>
      <c r="F550" s="92" t="s">
        <v>1941</v>
      </c>
      <c r="G550" s="92" t="s">
        <v>1286</v>
      </c>
      <c r="H550" s="92" t="s">
        <v>1942</v>
      </c>
      <c r="I550" s="92" t="s">
        <v>865</v>
      </c>
      <c r="J550" s="92" t="s">
        <v>1287</v>
      </c>
      <c r="K550" s="90" t="b">
        <v>0</v>
      </c>
      <c r="L550" s="92" t="s">
        <v>867</v>
      </c>
      <c r="M550" s="278">
        <f>IFERROR(VLOOKUP(C550,'Budget Detail as of 11.30'!B:K,COLUMNS('Budget Detail as of 11.30'!B:K),FALSE),0)</f>
        <v>44000</v>
      </c>
      <c r="N550" s="155">
        <f>SUMIFS('Budget Detail as of 11.30'!L:L,'Budget Detail as of 11.30'!B:B,'Questica Mapping'!C550)</f>
        <v>44000</v>
      </c>
      <c r="O550" s="100">
        <v>39780</v>
      </c>
      <c r="P550" s="101">
        <f t="shared" si="21"/>
        <v>39780</v>
      </c>
    </row>
    <row r="551" spans="1:17" hidden="1" x14ac:dyDescent="0.3">
      <c r="A551" s="90">
        <v>1595916</v>
      </c>
      <c r="B551" s="92" t="s">
        <v>1162</v>
      </c>
      <c r="C551" s="92" t="s">
        <v>1957</v>
      </c>
      <c r="D551" s="92" t="s">
        <v>10</v>
      </c>
      <c r="E551" s="103" t="s">
        <v>219</v>
      </c>
      <c r="F551" s="92" t="s">
        <v>1941</v>
      </c>
      <c r="G551" s="92" t="s">
        <v>1176</v>
      </c>
      <c r="H551" s="92" t="s">
        <v>1942</v>
      </c>
      <c r="I551" s="92" t="s">
        <v>865</v>
      </c>
      <c r="J551" s="92">
        <v>0</v>
      </c>
      <c r="K551" s="90" t="b">
        <v>0</v>
      </c>
      <c r="L551" s="92" t="s">
        <v>1166</v>
      </c>
      <c r="M551" s="278">
        <f>IFERROR(VLOOKUP(C551,'Budget Detail as of 11.30'!B:K,COLUMNS('Budget Detail as of 11.30'!B:K),FALSE),0)</f>
        <v>2007530</v>
      </c>
      <c r="N551" s="155">
        <f>SUMIFS('Budget Detail as of 11.30'!L:L,'Budget Detail as of 11.30'!B:B,'Questica Mapping'!C551)</f>
        <v>1956870</v>
      </c>
      <c r="O551" s="100">
        <v>0</v>
      </c>
      <c r="P551" s="101">
        <f t="shared" si="21"/>
        <v>0</v>
      </c>
    </row>
    <row r="552" spans="1:17" hidden="1" x14ac:dyDescent="0.3">
      <c r="A552" s="90">
        <v>850988</v>
      </c>
      <c r="B552" s="92" t="s">
        <v>1162</v>
      </c>
      <c r="C552" s="92" t="s">
        <v>1958</v>
      </c>
      <c r="D552" s="92" t="s">
        <v>10</v>
      </c>
      <c r="E552" s="103" t="s">
        <v>219</v>
      </c>
      <c r="F552" s="92" t="s">
        <v>1941</v>
      </c>
      <c r="G552" s="92" t="s">
        <v>1525</v>
      </c>
      <c r="H552" s="92" t="s">
        <v>1942</v>
      </c>
      <c r="I552" s="92" t="s">
        <v>865</v>
      </c>
      <c r="J552" s="92" t="s">
        <v>1526</v>
      </c>
      <c r="K552" s="90" t="b">
        <v>0</v>
      </c>
      <c r="L552" s="92" t="s">
        <v>867</v>
      </c>
      <c r="M552" s="278">
        <f>IFERROR(VLOOKUP(C552,'Budget Detail as of 11.30'!B:K,COLUMNS('Budget Detail as of 11.30'!B:K),FALSE),0)</f>
        <v>39780</v>
      </c>
      <c r="N552" s="155">
        <f>SUMIFS('Budget Detail as of 11.30'!L:L,'Budget Detail as of 11.30'!B:B,'Questica Mapping'!C552)</f>
        <v>39780</v>
      </c>
      <c r="O552" s="100">
        <v>4200</v>
      </c>
      <c r="P552" s="101">
        <f t="shared" si="21"/>
        <v>4200</v>
      </c>
    </row>
    <row r="553" spans="1:17" hidden="1" x14ac:dyDescent="0.3">
      <c r="A553" s="90">
        <v>851019</v>
      </c>
      <c r="B553" s="92" t="s">
        <v>1162</v>
      </c>
      <c r="C553" s="92" t="s">
        <v>1959</v>
      </c>
      <c r="D553" s="92" t="s">
        <v>10</v>
      </c>
      <c r="E553" s="103" t="s">
        <v>219</v>
      </c>
      <c r="F553" s="92" t="s">
        <v>1941</v>
      </c>
      <c r="G553" s="92" t="s">
        <v>1182</v>
      </c>
      <c r="H553" s="92" t="s">
        <v>1942</v>
      </c>
      <c r="I553" s="92" t="s">
        <v>865</v>
      </c>
      <c r="J553" s="92" t="s">
        <v>1183</v>
      </c>
      <c r="K553" s="90" t="b">
        <v>0</v>
      </c>
      <c r="L553" s="92" t="s">
        <v>867</v>
      </c>
      <c r="M553" s="278">
        <f>IFERROR(VLOOKUP(C553,'Budget Detail as of 11.30'!B:K,COLUMNS('Budget Detail as of 11.30'!B:K),FALSE),0)</f>
        <v>0</v>
      </c>
      <c r="N553" s="155">
        <f>SUMIFS('Budget Detail as of 11.30'!L:L,'Budget Detail as of 11.30'!B:B,'Questica Mapping'!C553)</f>
        <v>0</v>
      </c>
      <c r="O553" s="100">
        <v>150</v>
      </c>
      <c r="P553" s="101">
        <f t="shared" si="21"/>
        <v>150</v>
      </c>
    </row>
    <row r="554" spans="1:17" hidden="1" x14ac:dyDescent="0.3">
      <c r="A554" s="90">
        <v>851049</v>
      </c>
      <c r="B554" s="92" t="s">
        <v>1162</v>
      </c>
      <c r="C554" s="92" t="s">
        <v>1960</v>
      </c>
      <c r="D554" s="92" t="s">
        <v>10</v>
      </c>
      <c r="E554" s="103" t="s">
        <v>217</v>
      </c>
      <c r="F554" s="92" t="s">
        <v>1941</v>
      </c>
      <c r="G554" s="92" t="s">
        <v>1185</v>
      </c>
      <c r="H554" s="92" t="s">
        <v>1942</v>
      </c>
      <c r="I554" s="92" t="s">
        <v>865</v>
      </c>
      <c r="J554" s="92" t="s">
        <v>1186</v>
      </c>
      <c r="K554" s="90" t="b">
        <v>0</v>
      </c>
      <c r="L554" s="92" t="s">
        <v>867</v>
      </c>
      <c r="M554" s="278">
        <f>IFERROR(VLOOKUP(C554,'Budget Detail as of 11.30'!B:K,COLUMNS('Budget Detail as of 11.30'!B:K),FALSE),0)</f>
        <v>4200</v>
      </c>
      <c r="N554" s="155">
        <f>SUMIFS('Budget Detail as of 11.30'!L:L,'Budget Detail as of 11.30'!B:B,'Questica Mapping'!C554)</f>
        <v>4200</v>
      </c>
      <c r="O554" s="100">
        <v>0</v>
      </c>
      <c r="P554" s="101">
        <f t="shared" si="21"/>
        <v>0</v>
      </c>
    </row>
    <row r="555" spans="1:17" hidden="1" x14ac:dyDescent="0.3">
      <c r="A555" s="90">
        <v>851057</v>
      </c>
      <c r="B555" s="92" t="s">
        <v>1162</v>
      </c>
      <c r="C555" s="92" t="s">
        <v>1961</v>
      </c>
      <c r="D555" s="92" t="s">
        <v>10</v>
      </c>
      <c r="E555" s="103" t="s">
        <v>217</v>
      </c>
      <c r="F555" s="92" t="s">
        <v>1941</v>
      </c>
      <c r="G555" s="92" t="s">
        <v>1185</v>
      </c>
      <c r="H555" s="92" t="s">
        <v>1951</v>
      </c>
      <c r="I555" s="92" t="s">
        <v>865</v>
      </c>
      <c r="J555" s="92" t="s">
        <v>1962</v>
      </c>
      <c r="K555" s="90" t="b">
        <v>0</v>
      </c>
      <c r="L555" s="92" t="s">
        <v>867</v>
      </c>
      <c r="M555" s="278">
        <f>IFERROR(VLOOKUP(C555,'Budget Detail as of 11.30'!B:K,COLUMNS('Budget Detail as of 11.30'!B:K),FALSE),0)</f>
        <v>150</v>
      </c>
      <c r="N555" s="155">
        <f>SUMIFS('Budget Detail as of 11.30'!L:L,'Budget Detail as of 11.30'!B:B,'Questica Mapping'!C555)</f>
        <v>150</v>
      </c>
      <c r="O555" s="100">
        <v>300</v>
      </c>
      <c r="P555" s="101">
        <f t="shared" si="21"/>
        <v>300</v>
      </c>
    </row>
    <row r="556" spans="1:17" hidden="1" x14ac:dyDescent="0.3">
      <c r="A556" s="90">
        <v>851064</v>
      </c>
      <c r="B556" s="92" t="s">
        <v>1162</v>
      </c>
      <c r="C556" s="92" t="s">
        <v>1963</v>
      </c>
      <c r="D556" s="92" t="s">
        <v>10</v>
      </c>
      <c r="E556" s="103" t="s">
        <v>217</v>
      </c>
      <c r="F556" s="92" t="s">
        <v>1941</v>
      </c>
      <c r="G556" s="92" t="s">
        <v>1185</v>
      </c>
      <c r="H556" s="92" t="s">
        <v>1954</v>
      </c>
      <c r="I556" s="92" t="s">
        <v>865</v>
      </c>
      <c r="J556" s="92" t="s">
        <v>1964</v>
      </c>
      <c r="K556" s="90" t="b">
        <v>0</v>
      </c>
      <c r="L556" s="92" t="s">
        <v>867</v>
      </c>
      <c r="M556" s="278">
        <f>IFERROR(VLOOKUP(C556,'Budget Detail as of 11.30'!B:K,COLUMNS('Budget Detail as of 11.30'!B:K),FALSE),0)</f>
        <v>360</v>
      </c>
      <c r="N556" s="155">
        <f>SUMIFS('Budget Detail as of 11.30'!L:L,'Budget Detail as of 11.30'!B:B,'Questica Mapping'!C556)</f>
        <v>360</v>
      </c>
      <c r="O556" s="100">
        <v>50</v>
      </c>
      <c r="P556" s="101">
        <f t="shared" si="21"/>
        <v>50</v>
      </c>
    </row>
    <row r="557" spans="1:17" hidden="1" x14ac:dyDescent="0.3">
      <c r="A557" s="90">
        <v>851110</v>
      </c>
      <c r="B557" s="92" t="s">
        <v>1162</v>
      </c>
      <c r="C557" s="92" t="s">
        <v>1965</v>
      </c>
      <c r="D557" s="92" t="s">
        <v>10</v>
      </c>
      <c r="E557" s="103" t="s">
        <v>217</v>
      </c>
      <c r="F557" s="92" t="s">
        <v>1941</v>
      </c>
      <c r="G557" s="92" t="s">
        <v>1188</v>
      </c>
      <c r="H557" s="92" t="s">
        <v>1942</v>
      </c>
      <c r="I557" s="92" t="s">
        <v>865</v>
      </c>
      <c r="J557" s="92" t="s">
        <v>1189</v>
      </c>
      <c r="K557" s="90" t="b">
        <v>0</v>
      </c>
      <c r="L557" s="92" t="s">
        <v>867</v>
      </c>
      <c r="M557" s="278">
        <f>IFERROR(VLOOKUP(C557,'Budget Detail as of 11.30'!B:K,COLUMNS('Budget Detail as of 11.30'!B:K),FALSE),0)</f>
        <v>300</v>
      </c>
      <c r="N557" s="155">
        <f>SUMIFS('Budget Detail as of 11.30'!L:L,'Budget Detail as of 11.30'!B:B,'Questica Mapping'!C557)</f>
        <v>300</v>
      </c>
      <c r="O557" s="100">
        <v>5000</v>
      </c>
      <c r="P557" s="101">
        <f t="shared" si="21"/>
        <v>5000</v>
      </c>
    </row>
    <row r="558" spans="1:17" hidden="1" x14ac:dyDescent="0.3">
      <c r="A558" s="90">
        <v>851148</v>
      </c>
      <c r="B558" s="92" t="s">
        <v>1162</v>
      </c>
      <c r="C558" s="92" t="s">
        <v>1966</v>
      </c>
      <c r="D558" s="92" t="s">
        <v>10</v>
      </c>
      <c r="E558" s="103" t="s">
        <v>217</v>
      </c>
      <c r="F558" s="92" t="s">
        <v>1941</v>
      </c>
      <c r="G558" s="92" t="s">
        <v>1188</v>
      </c>
      <c r="H558" s="92" t="s">
        <v>1942</v>
      </c>
      <c r="I558" s="92" t="s">
        <v>925</v>
      </c>
      <c r="J558" s="92" t="s">
        <v>1967</v>
      </c>
      <c r="K558" s="90" t="b">
        <v>0</v>
      </c>
      <c r="L558" s="92" t="s">
        <v>867</v>
      </c>
      <c r="M558" s="278">
        <f>IFERROR(VLOOKUP(C558,'Budget Detail as of 11.30'!B:K,COLUMNS('Budget Detail as of 11.30'!B:K),FALSE),0)</f>
        <v>50</v>
      </c>
      <c r="N558" s="155">
        <f>SUMIFS('Budget Detail as of 11.30'!L:L,'Budget Detail as of 11.30'!B:B,'Questica Mapping'!C558)</f>
        <v>50</v>
      </c>
      <c r="O558" s="100">
        <v>100</v>
      </c>
      <c r="P558" s="101">
        <f t="shared" si="21"/>
        <v>100</v>
      </c>
    </row>
    <row r="559" spans="1:17" hidden="1" x14ac:dyDescent="0.3">
      <c r="A559" s="90">
        <v>850989</v>
      </c>
      <c r="B559" s="92" t="s">
        <v>1162</v>
      </c>
      <c r="C559" s="92" t="s">
        <v>1968</v>
      </c>
      <c r="D559" s="92" t="s">
        <v>10</v>
      </c>
      <c r="E559" s="103" t="s">
        <v>217</v>
      </c>
      <c r="F559" s="92" t="s">
        <v>1941</v>
      </c>
      <c r="G559" s="92" t="s">
        <v>1191</v>
      </c>
      <c r="H559" s="92" t="s">
        <v>1942</v>
      </c>
      <c r="I559" s="92" t="s">
        <v>865</v>
      </c>
      <c r="J559" s="92" t="s">
        <v>1192</v>
      </c>
      <c r="K559" s="90" t="b">
        <v>0</v>
      </c>
      <c r="L559" s="92" t="s">
        <v>867</v>
      </c>
      <c r="M559" s="278">
        <f>IFERROR(VLOOKUP(C559,'Budget Detail as of 11.30'!B:K,COLUMNS('Budget Detail as of 11.30'!B:K),FALSE),0)</f>
        <v>5000</v>
      </c>
      <c r="N559" s="155">
        <f>SUMIFS('Budget Detail as of 11.30'!L:L,'Budget Detail as of 11.30'!B:B,'Questica Mapping'!C559)</f>
        <v>5000</v>
      </c>
      <c r="O559" s="100">
        <v>250</v>
      </c>
      <c r="P559" s="101">
        <f t="shared" si="21"/>
        <v>250</v>
      </c>
    </row>
    <row r="560" spans="1:17" hidden="1" x14ac:dyDescent="0.3">
      <c r="A560" s="90">
        <v>850990</v>
      </c>
      <c r="B560" s="92" t="s">
        <v>1162</v>
      </c>
      <c r="C560" s="92" t="s">
        <v>1969</v>
      </c>
      <c r="D560" s="92" t="s">
        <v>10</v>
      </c>
      <c r="E560" s="103" t="s">
        <v>217</v>
      </c>
      <c r="F560" s="92" t="s">
        <v>1941</v>
      </c>
      <c r="G560" s="92" t="s">
        <v>1191</v>
      </c>
      <c r="H560" s="92" t="s">
        <v>1951</v>
      </c>
      <c r="I560" s="92" t="s">
        <v>865</v>
      </c>
      <c r="J560" s="92" t="s">
        <v>1192</v>
      </c>
      <c r="K560" s="90" t="b">
        <v>0</v>
      </c>
      <c r="L560" s="92" t="s">
        <v>867</v>
      </c>
      <c r="M560" s="278">
        <f>IFERROR(VLOOKUP(C560,'Budget Detail as of 11.30'!B:K,COLUMNS('Budget Detail as of 11.30'!B:K),FALSE),0)</f>
        <v>100</v>
      </c>
      <c r="N560" s="155">
        <f>SUMIFS('Budget Detail as of 11.30'!L:L,'Budget Detail as of 11.30'!B:B,'Questica Mapping'!C560)</f>
        <v>100</v>
      </c>
      <c r="O560" s="100">
        <v>9000</v>
      </c>
      <c r="P560" s="101">
        <f t="shared" si="21"/>
        <v>9000</v>
      </c>
    </row>
    <row r="561" spans="1:17" hidden="1" x14ac:dyDescent="0.3">
      <c r="A561" s="90">
        <v>851020</v>
      </c>
      <c r="B561" s="92" t="s">
        <v>1162</v>
      </c>
      <c r="C561" s="92" t="s">
        <v>1970</v>
      </c>
      <c r="D561" s="92" t="s">
        <v>10</v>
      </c>
      <c r="E561" s="103" t="s">
        <v>217</v>
      </c>
      <c r="F561" s="92" t="s">
        <v>1941</v>
      </c>
      <c r="G561" s="92" t="s">
        <v>1194</v>
      </c>
      <c r="H561" s="92" t="s">
        <v>1942</v>
      </c>
      <c r="I561" s="92" t="s">
        <v>865</v>
      </c>
      <c r="J561" s="92" t="s">
        <v>1195</v>
      </c>
      <c r="K561" s="90" t="b">
        <v>0</v>
      </c>
      <c r="L561" s="92" t="s">
        <v>867</v>
      </c>
      <c r="M561" s="278">
        <f>IFERROR(VLOOKUP(C561,'Budget Detail as of 11.30'!B:K,COLUMNS('Budget Detail as of 11.30'!B:K),FALSE),0)</f>
        <v>250</v>
      </c>
      <c r="N561" s="155">
        <f>SUMIFS('Budget Detail as of 11.30'!L:L,'Budget Detail as of 11.30'!B:B,'Questica Mapping'!C561)</f>
        <v>250</v>
      </c>
      <c r="O561" s="100">
        <v>37000</v>
      </c>
      <c r="P561" s="101">
        <f t="shared" si="21"/>
        <v>37000</v>
      </c>
    </row>
    <row r="562" spans="1:17" hidden="1" x14ac:dyDescent="0.3">
      <c r="A562" s="90">
        <v>851051</v>
      </c>
      <c r="B562" s="92" t="s">
        <v>1162</v>
      </c>
      <c r="C562" s="92" t="s">
        <v>1971</v>
      </c>
      <c r="D562" s="92" t="s">
        <v>10</v>
      </c>
      <c r="E562" s="103" t="s">
        <v>217</v>
      </c>
      <c r="F562" s="92" t="s">
        <v>1941</v>
      </c>
      <c r="G562" s="92" t="s">
        <v>1202</v>
      </c>
      <c r="H562" s="92" t="s">
        <v>1942</v>
      </c>
      <c r="I562" s="92" t="s">
        <v>865</v>
      </c>
      <c r="J562" s="92" t="s">
        <v>1203</v>
      </c>
      <c r="K562" s="90" t="b">
        <v>0</v>
      </c>
      <c r="L562" s="92" t="s">
        <v>867</v>
      </c>
      <c r="M562" s="278">
        <f>IFERROR(VLOOKUP(C562,'Budget Detail as of 11.30'!B:K,COLUMNS('Budget Detail as of 11.30'!B:K),FALSE),0)</f>
        <v>9000</v>
      </c>
      <c r="N562" s="155">
        <f>SUMIFS('Budget Detail as of 11.30'!L:L,'Budget Detail as of 11.30'!B:B,'Questica Mapping'!C562)</f>
        <v>9000</v>
      </c>
      <c r="O562" s="100">
        <v>2275</v>
      </c>
      <c r="P562" s="101">
        <f t="shared" si="21"/>
        <v>2275</v>
      </c>
    </row>
    <row r="563" spans="1:17" hidden="1" x14ac:dyDescent="0.3">
      <c r="A563" s="90">
        <v>851055</v>
      </c>
      <c r="B563" s="92" t="s">
        <v>1162</v>
      </c>
      <c r="C563" s="92" t="s">
        <v>1972</v>
      </c>
      <c r="D563" s="92" t="s">
        <v>10</v>
      </c>
      <c r="E563" s="103" t="s">
        <v>217</v>
      </c>
      <c r="F563" s="92" t="s">
        <v>1941</v>
      </c>
      <c r="G563" s="92" t="s">
        <v>1202</v>
      </c>
      <c r="H563" s="92" t="s">
        <v>1951</v>
      </c>
      <c r="I563" s="92" t="s">
        <v>865</v>
      </c>
      <c r="J563" s="92" t="s">
        <v>1973</v>
      </c>
      <c r="K563" s="90" t="b">
        <v>0</v>
      </c>
      <c r="L563" s="92" t="s">
        <v>867</v>
      </c>
      <c r="M563" s="278">
        <f>IFERROR(VLOOKUP(C563,'Budget Detail as of 11.30'!B:K,COLUMNS('Budget Detail as of 11.30'!B:K),FALSE),0)</f>
        <v>37000</v>
      </c>
      <c r="N563" s="155">
        <f>SUMIFS('Budget Detail as of 11.30'!L:L,'Budget Detail as of 11.30'!B:B,'Questica Mapping'!C563)</f>
        <v>37000</v>
      </c>
      <c r="O563" s="100"/>
      <c r="P563" s="101"/>
    </row>
    <row r="564" spans="1:17" hidden="1" x14ac:dyDescent="0.3">
      <c r="A564" s="90">
        <v>851164</v>
      </c>
      <c r="B564" s="92" t="s">
        <v>1162</v>
      </c>
      <c r="C564" s="92" t="s">
        <v>1974</v>
      </c>
      <c r="D564" s="92" t="s">
        <v>10</v>
      </c>
      <c r="E564" s="103" t="s">
        <v>217</v>
      </c>
      <c r="F564" s="92" t="s">
        <v>1941</v>
      </c>
      <c r="G564" s="92" t="s">
        <v>1202</v>
      </c>
      <c r="H564" s="92" t="s">
        <v>1951</v>
      </c>
      <c r="I564" s="92" t="s">
        <v>925</v>
      </c>
      <c r="J564" s="92" t="s">
        <v>1203</v>
      </c>
      <c r="K564" s="90" t="b">
        <v>0</v>
      </c>
      <c r="L564" s="92" t="s">
        <v>867</v>
      </c>
      <c r="M564" s="278">
        <f>IFERROR(VLOOKUP(C564,'Budget Detail as of 11.30'!B:K,COLUMNS('Budget Detail as of 11.30'!B:K),FALSE),0)</f>
        <v>4000</v>
      </c>
      <c r="N564" s="155">
        <f>SUMIFS('Budget Detail as of 11.30'!L:L,'Budget Detail as of 11.30'!B:B,'Questica Mapping'!C564)</f>
        <v>4000</v>
      </c>
      <c r="O564" s="100"/>
      <c r="P564" s="101"/>
    </row>
    <row r="565" spans="1:17" hidden="1" x14ac:dyDescent="0.3">
      <c r="A565" s="90">
        <v>851065</v>
      </c>
      <c r="B565" s="92" t="s">
        <v>1162</v>
      </c>
      <c r="C565" s="92" t="s">
        <v>1975</v>
      </c>
      <c r="D565" s="279" t="s">
        <v>10</v>
      </c>
      <c r="E565" s="103" t="s">
        <v>217</v>
      </c>
      <c r="F565" s="90" t="s">
        <v>1941</v>
      </c>
      <c r="G565" s="90" t="s">
        <v>1202</v>
      </c>
      <c r="H565" s="90" t="s">
        <v>1951</v>
      </c>
      <c r="I565" s="90" t="s">
        <v>928</v>
      </c>
      <c r="J565" s="90" t="s">
        <v>1976</v>
      </c>
      <c r="K565" s="90" t="b">
        <v>0</v>
      </c>
      <c r="L565" s="90" t="s">
        <v>867</v>
      </c>
      <c r="M565" s="278">
        <f>IFERROR(VLOOKUP(C565,'Budget Detail as of 11.30'!B:K,COLUMNS('Budget Detail as of 11.30'!B:K),FALSE),0)</f>
        <v>8000</v>
      </c>
      <c r="N565" s="155">
        <f>SUMIFS('Budget Detail as of 11.30'!L:L,'Budget Detail as of 11.30'!B:B,'Questica Mapping'!C565)</f>
        <v>8000</v>
      </c>
      <c r="O565" s="100"/>
      <c r="P565" s="101"/>
      <c r="Q565" s="279" t="s">
        <v>1169</v>
      </c>
    </row>
    <row r="566" spans="1:17" hidden="1" x14ac:dyDescent="0.3">
      <c r="A566" s="90">
        <v>851108</v>
      </c>
      <c r="B566" s="92" t="s">
        <v>1162</v>
      </c>
      <c r="C566" s="92" t="s">
        <v>1977</v>
      </c>
      <c r="D566" s="279" t="s">
        <v>10</v>
      </c>
      <c r="E566" s="103" t="s">
        <v>217</v>
      </c>
      <c r="F566" s="90" t="s">
        <v>1941</v>
      </c>
      <c r="G566" s="90" t="s">
        <v>1202</v>
      </c>
      <c r="H566" s="90" t="s">
        <v>1951</v>
      </c>
      <c r="I566" s="90" t="s">
        <v>931</v>
      </c>
      <c r="J566" s="90" t="s">
        <v>1978</v>
      </c>
      <c r="K566" s="90" t="b">
        <v>0</v>
      </c>
      <c r="L566" s="90" t="s">
        <v>867</v>
      </c>
      <c r="M566" s="278">
        <f>IFERROR(VLOOKUP(C566,'Budget Detail as of 11.30'!B:K,COLUMNS('Budget Detail as of 11.30'!B:K),FALSE),0)</f>
        <v>3000</v>
      </c>
      <c r="N566" s="155">
        <f>SUMIFS('Budget Detail as of 11.30'!L:L,'Budget Detail as of 11.30'!B:B,'Questica Mapping'!C566)</f>
        <v>3000</v>
      </c>
      <c r="O566" s="100">
        <v>250</v>
      </c>
      <c r="P566" s="101">
        <f t="shared" ref="P566:P580" si="22">+O566</f>
        <v>250</v>
      </c>
      <c r="Q566" s="279" t="s">
        <v>1169</v>
      </c>
    </row>
    <row r="567" spans="1:17" hidden="1" x14ac:dyDescent="0.3">
      <c r="A567" s="90">
        <v>851151</v>
      </c>
      <c r="B567" s="92" t="s">
        <v>1162</v>
      </c>
      <c r="C567" s="92" t="s">
        <v>1979</v>
      </c>
      <c r="D567" s="279" t="s">
        <v>10</v>
      </c>
      <c r="E567" s="103" t="s">
        <v>217</v>
      </c>
      <c r="F567" s="90" t="s">
        <v>1941</v>
      </c>
      <c r="G567" s="90" t="s">
        <v>1202</v>
      </c>
      <c r="H567" s="90" t="s">
        <v>1951</v>
      </c>
      <c r="I567" s="90" t="s">
        <v>1060</v>
      </c>
      <c r="J567" s="90" t="s">
        <v>1980</v>
      </c>
      <c r="K567" s="90" t="b">
        <v>0</v>
      </c>
      <c r="L567" s="90" t="s">
        <v>867</v>
      </c>
      <c r="M567" s="278">
        <f>IFERROR(VLOOKUP(C567,'Budget Detail as of 11.30'!B:K,COLUMNS('Budget Detail as of 11.30'!B:K),FALSE),0)</f>
        <v>2000</v>
      </c>
      <c r="N567" s="155">
        <f>SUMIFS('Budget Detail as of 11.30'!L:L,'Budget Detail as of 11.30'!B:B,'Questica Mapping'!C567)</f>
        <v>2000</v>
      </c>
      <c r="O567" s="100">
        <v>19000</v>
      </c>
      <c r="P567" s="101">
        <f t="shared" si="22"/>
        <v>19000</v>
      </c>
      <c r="Q567" s="279" t="s">
        <v>1169</v>
      </c>
    </row>
    <row r="568" spans="1:17" hidden="1" x14ac:dyDescent="0.3">
      <c r="A568" s="90">
        <v>851024</v>
      </c>
      <c r="B568" s="92" t="s">
        <v>1162</v>
      </c>
      <c r="C568" s="92" t="s">
        <v>1981</v>
      </c>
      <c r="D568" s="92" t="s">
        <v>10</v>
      </c>
      <c r="E568" s="103" t="s">
        <v>217</v>
      </c>
      <c r="F568" s="92" t="s">
        <v>1941</v>
      </c>
      <c r="G568" s="92" t="s">
        <v>1202</v>
      </c>
      <c r="H568" s="92" t="s">
        <v>1954</v>
      </c>
      <c r="I568" s="92" t="s">
        <v>865</v>
      </c>
      <c r="J568" s="92" t="s">
        <v>1982</v>
      </c>
      <c r="K568" s="90" t="b">
        <v>0</v>
      </c>
      <c r="L568" s="92" t="s">
        <v>867</v>
      </c>
      <c r="M568" s="278">
        <f>IFERROR(VLOOKUP(C568,'Budget Detail as of 11.30'!B:K,COLUMNS('Budget Detail as of 11.30'!B:K),FALSE),0)</f>
        <v>500</v>
      </c>
      <c r="N568" s="155">
        <f>SUMIFS('Budget Detail as of 11.30'!L:L,'Budget Detail as of 11.30'!B:B,'Questica Mapping'!C568)</f>
        <v>500</v>
      </c>
      <c r="O568" s="100">
        <v>21000</v>
      </c>
      <c r="P568" s="101">
        <f t="shared" si="22"/>
        <v>21000</v>
      </c>
    </row>
    <row r="569" spans="1:17" hidden="1" x14ac:dyDescent="0.3">
      <c r="A569" s="90">
        <v>851111</v>
      </c>
      <c r="B569" s="92" t="s">
        <v>1162</v>
      </c>
      <c r="C569" s="92" t="s">
        <v>1983</v>
      </c>
      <c r="D569" s="92" t="s">
        <v>10</v>
      </c>
      <c r="E569" s="103" t="s">
        <v>217</v>
      </c>
      <c r="F569" s="92" t="s">
        <v>1941</v>
      </c>
      <c r="G569" s="92" t="s">
        <v>1354</v>
      </c>
      <c r="H569" s="92" t="s">
        <v>1942</v>
      </c>
      <c r="I569" s="92" t="s">
        <v>865</v>
      </c>
      <c r="J569" s="92" t="s">
        <v>1893</v>
      </c>
      <c r="K569" s="90" t="b">
        <v>0</v>
      </c>
      <c r="L569" s="92" t="s">
        <v>867</v>
      </c>
      <c r="M569" s="278">
        <f>IFERROR(VLOOKUP(C569,'Budget Detail as of 11.30'!B:K,COLUMNS('Budget Detail as of 11.30'!B:K),FALSE),0)</f>
        <v>19000</v>
      </c>
      <c r="N569" s="155">
        <f>SUMIFS('Budget Detail as of 11.30'!L:L,'Budget Detail as of 11.30'!B:B,'Questica Mapping'!C569)</f>
        <v>19000</v>
      </c>
      <c r="O569" s="100">
        <v>2000</v>
      </c>
      <c r="P569" s="101">
        <f t="shared" si="22"/>
        <v>2000</v>
      </c>
    </row>
    <row r="570" spans="1:17" hidden="1" x14ac:dyDescent="0.3">
      <c r="A570" s="90">
        <v>851022</v>
      </c>
      <c r="B570" s="92" t="s">
        <v>1162</v>
      </c>
      <c r="C570" s="92" t="s">
        <v>1984</v>
      </c>
      <c r="D570" s="92" t="s">
        <v>10</v>
      </c>
      <c r="E570" s="103" t="s">
        <v>217</v>
      </c>
      <c r="F570" s="92" t="s">
        <v>1941</v>
      </c>
      <c r="G570" s="92" t="s">
        <v>1354</v>
      </c>
      <c r="H570" s="92" t="s">
        <v>1942</v>
      </c>
      <c r="I570" s="92" t="s">
        <v>925</v>
      </c>
      <c r="J570" s="92" t="s">
        <v>1355</v>
      </c>
      <c r="K570" s="90" t="b">
        <v>0</v>
      </c>
      <c r="L570" s="92" t="s">
        <v>867</v>
      </c>
      <c r="M570" s="278">
        <f>IFERROR(VLOOKUP(C570,'Budget Detail as of 11.30'!B:K,COLUMNS('Budget Detail as of 11.30'!B:K),FALSE),0)</f>
        <v>21000</v>
      </c>
      <c r="N570" s="155">
        <f>SUMIFS('Budget Detail as of 11.30'!L:L,'Budget Detail as of 11.30'!B:B,'Questica Mapping'!C570)</f>
        <v>21000</v>
      </c>
      <c r="O570" s="100">
        <v>7000</v>
      </c>
      <c r="P570" s="101">
        <f t="shared" si="22"/>
        <v>7000</v>
      </c>
    </row>
    <row r="571" spans="1:17" hidden="1" x14ac:dyDescent="0.3">
      <c r="A571" s="90">
        <v>851025</v>
      </c>
      <c r="B571" s="92" t="s">
        <v>1162</v>
      </c>
      <c r="C571" s="92" t="s">
        <v>1985</v>
      </c>
      <c r="D571" s="92" t="s">
        <v>10</v>
      </c>
      <c r="E571" s="103" t="s">
        <v>217</v>
      </c>
      <c r="F571" s="92" t="s">
        <v>1941</v>
      </c>
      <c r="G571" s="92" t="s">
        <v>1207</v>
      </c>
      <c r="H571" s="92" t="s">
        <v>1942</v>
      </c>
      <c r="I571" s="92" t="s">
        <v>865</v>
      </c>
      <c r="J571" s="92" t="s">
        <v>1986</v>
      </c>
      <c r="K571" s="90" t="b">
        <v>0</v>
      </c>
      <c r="L571" s="92" t="s">
        <v>867</v>
      </c>
      <c r="M571" s="278">
        <f>IFERROR(VLOOKUP(C571,'Budget Detail as of 11.30'!B:K,COLUMNS('Budget Detail as of 11.30'!B:K),FALSE),0)</f>
        <v>2500</v>
      </c>
      <c r="N571" s="155">
        <f>SUMIFS('Budget Detail as of 11.30'!L:L,'Budget Detail as of 11.30'!B:B,'Questica Mapping'!C571)</f>
        <v>2500</v>
      </c>
      <c r="O571" s="100">
        <v>500</v>
      </c>
      <c r="P571" s="101">
        <f t="shared" si="22"/>
        <v>500</v>
      </c>
    </row>
    <row r="572" spans="1:17" hidden="1" x14ac:dyDescent="0.3">
      <c r="A572" s="90">
        <v>851150</v>
      </c>
      <c r="B572" s="92" t="s">
        <v>1162</v>
      </c>
      <c r="C572" s="92" t="s">
        <v>1987</v>
      </c>
      <c r="D572" s="92" t="s">
        <v>10</v>
      </c>
      <c r="E572" s="103" t="s">
        <v>217</v>
      </c>
      <c r="F572" s="92" t="s">
        <v>1941</v>
      </c>
      <c r="G572" s="92" t="s">
        <v>1212</v>
      </c>
      <c r="H572" s="92" t="s">
        <v>1954</v>
      </c>
      <c r="I572" s="92" t="s">
        <v>865</v>
      </c>
      <c r="J572" s="92" t="s">
        <v>1988</v>
      </c>
      <c r="K572" s="90" t="b">
        <v>0</v>
      </c>
      <c r="L572" s="92" t="s">
        <v>867</v>
      </c>
      <c r="M572" s="278">
        <f>IFERROR(VLOOKUP(C572,'Budget Detail as of 11.30'!B:K,COLUMNS('Budget Detail as of 11.30'!B:K),FALSE),0)</f>
        <v>7000</v>
      </c>
      <c r="N572" s="155">
        <f>SUMIFS('Budget Detail as of 11.30'!L:L,'Budget Detail as of 11.30'!B:B,'Questica Mapping'!C572)</f>
        <v>7000</v>
      </c>
      <c r="O572" s="100">
        <v>1000</v>
      </c>
      <c r="P572" s="101">
        <f t="shared" si="22"/>
        <v>1000</v>
      </c>
    </row>
    <row r="573" spans="1:17" hidden="1" x14ac:dyDescent="0.3">
      <c r="A573" s="90">
        <v>1190798</v>
      </c>
      <c r="B573" s="92" t="s">
        <v>1162</v>
      </c>
      <c r="C573" s="92" t="s">
        <v>1989</v>
      </c>
      <c r="D573" s="92" t="s">
        <v>10</v>
      </c>
      <c r="E573" s="103" t="s">
        <v>217</v>
      </c>
      <c r="F573" s="92" t="s">
        <v>1941</v>
      </c>
      <c r="G573" s="92" t="s">
        <v>1215</v>
      </c>
      <c r="H573" s="92" t="s">
        <v>1942</v>
      </c>
      <c r="I573" s="92" t="s">
        <v>865</v>
      </c>
      <c r="J573" s="92" t="s">
        <v>1990</v>
      </c>
      <c r="K573" s="90" t="b">
        <v>0</v>
      </c>
      <c r="L573" s="92" t="s">
        <v>867</v>
      </c>
      <c r="M573" s="278">
        <f>IFERROR(VLOOKUP(C573,'Budget Detail as of 11.30'!B:K,COLUMNS('Budget Detail as of 11.30'!B:K),FALSE),0)</f>
        <v>1000</v>
      </c>
      <c r="N573" s="155">
        <f>SUMIFS('Budget Detail as of 11.30'!L:L,'Budget Detail as of 11.30'!B:B,'Questica Mapping'!C573)</f>
        <v>1000</v>
      </c>
      <c r="O573" s="100">
        <v>4000</v>
      </c>
      <c r="P573" s="101">
        <f t="shared" si="22"/>
        <v>4000</v>
      </c>
    </row>
    <row r="574" spans="1:17" hidden="1" x14ac:dyDescent="0.3">
      <c r="A574" s="90">
        <v>850992</v>
      </c>
      <c r="B574" s="92" t="s">
        <v>1162</v>
      </c>
      <c r="C574" s="92" t="s">
        <v>1991</v>
      </c>
      <c r="D574" s="92" t="s">
        <v>10</v>
      </c>
      <c r="E574" s="103" t="s">
        <v>217</v>
      </c>
      <c r="F574" s="92" t="s">
        <v>1941</v>
      </c>
      <c r="G574" s="92" t="s">
        <v>1215</v>
      </c>
      <c r="H574" s="92" t="s">
        <v>1942</v>
      </c>
      <c r="I574" s="92" t="s">
        <v>925</v>
      </c>
      <c r="J574" s="92" t="s">
        <v>1992</v>
      </c>
      <c r="K574" s="90" t="b">
        <v>0</v>
      </c>
      <c r="L574" s="92" t="s">
        <v>867</v>
      </c>
      <c r="M574" s="278">
        <f>IFERROR(VLOOKUP(C574,'Budget Detail as of 11.30'!B:K,COLUMNS('Budget Detail as of 11.30'!B:K),FALSE),0)</f>
        <v>1500</v>
      </c>
      <c r="N574" s="155">
        <f>SUMIFS('Budget Detail as of 11.30'!L:L,'Budget Detail as of 11.30'!B:B,'Questica Mapping'!C574)</f>
        <v>1500</v>
      </c>
      <c r="O574" s="100">
        <v>150</v>
      </c>
      <c r="P574" s="101">
        <f t="shared" si="22"/>
        <v>150</v>
      </c>
    </row>
    <row r="575" spans="1:17" hidden="1" x14ac:dyDescent="0.3">
      <c r="A575" s="90">
        <v>851026</v>
      </c>
      <c r="B575" s="92" t="s">
        <v>1162</v>
      </c>
      <c r="C575" s="92" t="s">
        <v>1993</v>
      </c>
      <c r="D575" s="92" t="s">
        <v>10</v>
      </c>
      <c r="E575" s="103" t="s">
        <v>217</v>
      </c>
      <c r="F575" s="92" t="s">
        <v>1941</v>
      </c>
      <c r="G575" s="92" t="s">
        <v>1215</v>
      </c>
      <c r="H575" s="92" t="s">
        <v>1942</v>
      </c>
      <c r="I575" s="92" t="s">
        <v>928</v>
      </c>
      <c r="J575" s="92" t="s">
        <v>1994</v>
      </c>
      <c r="K575" s="90" t="b">
        <v>0</v>
      </c>
      <c r="L575" s="92" t="s">
        <v>867</v>
      </c>
      <c r="M575" s="278">
        <f>IFERROR(VLOOKUP(C575,'Budget Detail as of 11.30'!B:K,COLUMNS('Budget Detail as of 11.30'!B:K),FALSE),0)</f>
        <v>4000</v>
      </c>
      <c r="N575" s="155">
        <f>SUMIFS('Budget Detail as of 11.30'!L:L,'Budget Detail as of 11.30'!B:B,'Questica Mapping'!C575)</f>
        <v>4000</v>
      </c>
      <c r="O575" s="100">
        <v>3000</v>
      </c>
      <c r="P575" s="101">
        <f t="shared" si="22"/>
        <v>3000</v>
      </c>
    </row>
    <row r="576" spans="1:17" hidden="1" x14ac:dyDescent="0.3">
      <c r="A576" s="90">
        <v>851342</v>
      </c>
      <c r="B576" s="92" t="s">
        <v>1162</v>
      </c>
      <c r="C576" s="92" t="s">
        <v>1995</v>
      </c>
      <c r="D576" s="92" t="s">
        <v>10</v>
      </c>
      <c r="E576" s="103" t="s">
        <v>217</v>
      </c>
      <c r="F576" s="92" t="s">
        <v>1941</v>
      </c>
      <c r="G576" s="92" t="s">
        <v>1215</v>
      </c>
      <c r="H576" s="92" t="s">
        <v>1942</v>
      </c>
      <c r="I576" s="92" t="s">
        <v>931</v>
      </c>
      <c r="J576" s="92" t="s">
        <v>1996</v>
      </c>
      <c r="K576" s="90" t="b">
        <v>0</v>
      </c>
      <c r="L576" s="92" t="s">
        <v>867</v>
      </c>
      <c r="M576" s="278">
        <f>IFERROR(VLOOKUP(C576,'Budget Detail as of 11.30'!B:K,COLUMNS('Budget Detail as of 11.30'!B:K),FALSE),0)</f>
        <v>500</v>
      </c>
      <c r="N576" s="155">
        <f>SUMIFS('Budget Detail as of 11.30'!L:L,'Budget Detail as of 11.30'!B:B,'Questica Mapping'!C576)</f>
        <v>500</v>
      </c>
      <c r="O576" s="100">
        <v>1000</v>
      </c>
      <c r="P576" s="101">
        <f t="shared" si="22"/>
        <v>1000</v>
      </c>
    </row>
    <row r="577" spans="1:17" hidden="1" x14ac:dyDescent="0.3">
      <c r="A577" s="90">
        <v>851045</v>
      </c>
      <c r="B577" s="92" t="s">
        <v>1162</v>
      </c>
      <c r="C577" s="92" t="s">
        <v>1997</v>
      </c>
      <c r="D577" s="92" t="s">
        <v>10</v>
      </c>
      <c r="E577" s="103" t="s">
        <v>217</v>
      </c>
      <c r="F577" s="92" t="s">
        <v>1941</v>
      </c>
      <c r="G577" s="92" t="s">
        <v>1215</v>
      </c>
      <c r="H577" s="92" t="s">
        <v>1951</v>
      </c>
      <c r="I577" s="92" t="s">
        <v>865</v>
      </c>
      <c r="J577" s="92" t="s">
        <v>1998</v>
      </c>
      <c r="K577" s="90" t="b">
        <v>0</v>
      </c>
      <c r="L577" s="92" t="s">
        <v>867</v>
      </c>
      <c r="M577" s="278">
        <f>IFERROR(VLOOKUP(C577,'Budget Detail as of 11.30'!B:K,COLUMNS('Budget Detail as of 11.30'!B:K),FALSE),0)</f>
        <v>5000</v>
      </c>
      <c r="N577" s="155">
        <f>SUMIFS('Budget Detail as of 11.30'!L:L,'Budget Detail as of 11.30'!B:B,'Questica Mapping'!C577)</f>
        <v>5000</v>
      </c>
      <c r="O577" s="100">
        <v>3000</v>
      </c>
      <c r="P577" s="101">
        <f t="shared" si="22"/>
        <v>3000</v>
      </c>
    </row>
    <row r="578" spans="1:17" hidden="1" x14ac:dyDescent="0.3">
      <c r="A578" s="90">
        <v>851052</v>
      </c>
      <c r="B578" s="92" t="s">
        <v>1162</v>
      </c>
      <c r="C578" s="92" t="s">
        <v>1999</v>
      </c>
      <c r="D578" s="92" t="s">
        <v>10</v>
      </c>
      <c r="E578" s="103" t="s">
        <v>217</v>
      </c>
      <c r="F578" s="92" t="s">
        <v>1941</v>
      </c>
      <c r="G578" s="92" t="s">
        <v>1215</v>
      </c>
      <c r="H578" s="92" t="s">
        <v>1954</v>
      </c>
      <c r="I578" s="92" t="s">
        <v>865</v>
      </c>
      <c r="J578" s="92" t="s">
        <v>2000</v>
      </c>
      <c r="K578" s="90" t="b">
        <v>0</v>
      </c>
      <c r="L578" s="92" t="s">
        <v>867</v>
      </c>
      <c r="M578" s="278">
        <f>IFERROR(VLOOKUP(C578,'Budget Detail as of 11.30'!B:K,COLUMNS('Budget Detail as of 11.30'!B:K),FALSE),0)</f>
        <v>1000</v>
      </c>
      <c r="N578" s="155">
        <f>SUMIFS('Budget Detail as of 11.30'!L:L,'Budget Detail as of 11.30'!B:B,'Questica Mapping'!C578)</f>
        <v>1000</v>
      </c>
      <c r="O578" s="100">
        <v>2000</v>
      </c>
      <c r="P578" s="101">
        <f t="shared" si="22"/>
        <v>2000</v>
      </c>
    </row>
    <row r="579" spans="1:17" hidden="1" x14ac:dyDescent="0.3">
      <c r="A579" s="90">
        <v>851058</v>
      </c>
      <c r="B579" s="92" t="s">
        <v>1162</v>
      </c>
      <c r="C579" s="92" t="s">
        <v>2001</v>
      </c>
      <c r="D579" s="92" t="s">
        <v>10</v>
      </c>
      <c r="E579" s="103" t="s">
        <v>217</v>
      </c>
      <c r="F579" s="92" t="s">
        <v>1941</v>
      </c>
      <c r="G579" s="92" t="s">
        <v>1220</v>
      </c>
      <c r="H579" s="92" t="s">
        <v>1942</v>
      </c>
      <c r="I579" s="92" t="s">
        <v>865</v>
      </c>
      <c r="J579" s="92" t="s">
        <v>2002</v>
      </c>
      <c r="K579" s="90" t="b">
        <v>0</v>
      </c>
      <c r="L579" s="92" t="s">
        <v>867</v>
      </c>
      <c r="M579" s="278">
        <f>IFERROR(VLOOKUP(C579,'Budget Detail as of 11.30'!B:K,COLUMNS('Budget Detail as of 11.30'!B:K),FALSE),0)</f>
        <v>4500</v>
      </c>
      <c r="N579" s="155">
        <f>SUMIFS('Budget Detail as of 11.30'!L:L,'Budget Detail as of 11.30'!B:B,'Questica Mapping'!C579)</f>
        <v>4500</v>
      </c>
      <c r="O579" s="100">
        <v>17000</v>
      </c>
      <c r="P579" s="101">
        <f t="shared" si="22"/>
        <v>17000</v>
      </c>
    </row>
    <row r="580" spans="1:17" hidden="1" x14ac:dyDescent="0.3">
      <c r="A580" s="90">
        <v>851167</v>
      </c>
      <c r="B580" s="92" t="s">
        <v>1162</v>
      </c>
      <c r="C580" s="92" t="s">
        <v>2003</v>
      </c>
      <c r="D580" s="92" t="s">
        <v>10</v>
      </c>
      <c r="E580" s="103" t="s">
        <v>217</v>
      </c>
      <c r="F580" s="92" t="s">
        <v>1941</v>
      </c>
      <c r="G580" s="92" t="s">
        <v>1220</v>
      </c>
      <c r="H580" s="92" t="s">
        <v>1942</v>
      </c>
      <c r="I580" s="92" t="s">
        <v>925</v>
      </c>
      <c r="J580" s="92" t="s">
        <v>2004</v>
      </c>
      <c r="K580" s="90" t="b">
        <v>0</v>
      </c>
      <c r="L580" s="92" t="s">
        <v>867</v>
      </c>
      <c r="M580" s="278">
        <f>IFERROR(VLOOKUP(C580,'Budget Detail as of 11.30'!B:K,COLUMNS('Budget Detail as of 11.30'!B:K),FALSE),0)</f>
        <v>3000</v>
      </c>
      <c r="N580" s="155">
        <f>SUMIFS('Budget Detail as of 11.30'!L:L,'Budget Detail as of 11.30'!B:B,'Questica Mapping'!C580)</f>
        <v>3000</v>
      </c>
      <c r="O580" s="100">
        <v>1600</v>
      </c>
      <c r="P580" s="101">
        <f t="shared" si="22"/>
        <v>1600</v>
      </c>
    </row>
    <row r="581" spans="1:17" hidden="1" x14ac:dyDescent="0.3">
      <c r="A581" s="90">
        <v>851168</v>
      </c>
      <c r="B581" s="92" t="s">
        <v>1162</v>
      </c>
      <c r="C581" s="92" t="s">
        <v>2005</v>
      </c>
      <c r="D581" s="92" t="s">
        <v>10</v>
      </c>
      <c r="E581" s="103" t="s">
        <v>217</v>
      </c>
      <c r="F581" s="92" t="s">
        <v>1941</v>
      </c>
      <c r="G581" s="92" t="s">
        <v>1220</v>
      </c>
      <c r="H581" s="92" t="s">
        <v>1942</v>
      </c>
      <c r="I581" s="92" t="s">
        <v>928</v>
      </c>
      <c r="J581" s="92" t="s">
        <v>2006</v>
      </c>
      <c r="K581" s="90" t="b">
        <v>0</v>
      </c>
      <c r="L581" s="92" t="s">
        <v>867</v>
      </c>
      <c r="M581" s="278">
        <f>IFERROR(VLOOKUP(C581,'Budget Detail as of 11.30'!B:K,COLUMNS('Budget Detail as of 11.30'!B:K),FALSE),0)</f>
        <v>17000</v>
      </c>
      <c r="N581" s="155">
        <f>SUMIFS('Budget Detail as of 11.30'!L:L,'Budget Detail as of 11.30'!B:B,'Questica Mapping'!C581)</f>
        <v>17000</v>
      </c>
      <c r="O581" s="100"/>
      <c r="P581" s="101"/>
    </row>
    <row r="582" spans="1:17" hidden="1" x14ac:dyDescent="0.3">
      <c r="A582" s="90">
        <v>851351</v>
      </c>
      <c r="B582" s="92" t="s">
        <v>1162</v>
      </c>
      <c r="C582" s="92" t="s">
        <v>2007</v>
      </c>
      <c r="D582" s="92" t="s">
        <v>10</v>
      </c>
      <c r="E582" s="103" t="s">
        <v>217</v>
      </c>
      <c r="F582" s="92" t="s">
        <v>1941</v>
      </c>
      <c r="G582" s="92" t="s">
        <v>1220</v>
      </c>
      <c r="H582" s="92" t="s">
        <v>1942</v>
      </c>
      <c r="I582" s="92" t="s">
        <v>931</v>
      </c>
      <c r="J582" s="92" t="s">
        <v>2008</v>
      </c>
      <c r="K582" s="90" t="b">
        <v>0</v>
      </c>
      <c r="L582" s="92" t="s">
        <v>867</v>
      </c>
      <c r="M582" s="278">
        <f>IFERROR(VLOOKUP(C582,'Budget Detail as of 11.30'!B:K,COLUMNS('Budget Detail as of 11.30'!B:K),FALSE),0)</f>
        <v>2000</v>
      </c>
      <c r="N582" s="155">
        <f>SUMIFS('Budget Detail as of 11.30'!L:L,'Budget Detail as of 11.30'!B:B,'Questica Mapping'!C582)</f>
        <v>2000</v>
      </c>
      <c r="O582" s="100">
        <v>2350</v>
      </c>
      <c r="P582" s="101">
        <f t="shared" ref="P582:P604" si="23">+O582</f>
        <v>2350</v>
      </c>
    </row>
    <row r="583" spans="1:17" hidden="1" x14ac:dyDescent="0.3">
      <c r="A583" s="90">
        <v>851367</v>
      </c>
      <c r="B583" s="92" t="s">
        <v>1162</v>
      </c>
      <c r="C583" s="92" t="s">
        <v>2009</v>
      </c>
      <c r="D583" s="279" t="s">
        <v>10</v>
      </c>
      <c r="E583" s="103" t="s">
        <v>217</v>
      </c>
      <c r="F583" s="90" t="s">
        <v>1941</v>
      </c>
      <c r="G583" s="90" t="s">
        <v>1220</v>
      </c>
      <c r="H583" s="90" t="s">
        <v>1942</v>
      </c>
      <c r="I583" s="90" t="s">
        <v>944</v>
      </c>
      <c r="J583" s="90" t="s">
        <v>2010</v>
      </c>
      <c r="K583" s="90" t="b">
        <v>0</v>
      </c>
      <c r="L583" s="90" t="s">
        <v>867</v>
      </c>
      <c r="M583" s="278">
        <f>IFERROR(VLOOKUP(C583,'Budget Detail as of 11.30'!B:K,COLUMNS('Budget Detail as of 11.30'!B:K),FALSE),0)</f>
        <v>6000</v>
      </c>
      <c r="N583" s="155">
        <f>SUMIFS('Budget Detail as of 11.30'!L:L,'Budget Detail as of 11.30'!B:B,'Questica Mapping'!C583)</f>
        <v>6000</v>
      </c>
      <c r="O583" s="100">
        <v>4250</v>
      </c>
      <c r="P583" s="101">
        <f t="shared" si="23"/>
        <v>4250</v>
      </c>
      <c r="Q583" s="279" t="s">
        <v>1169</v>
      </c>
    </row>
    <row r="584" spans="1:17" hidden="1" x14ac:dyDescent="0.3">
      <c r="A584" s="90">
        <v>851152</v>
      </c>
      <c r="B584" s="92" t="s">
        <v>1162</v>
      </c>
      <c r="C584" s="92" t="s">
        <v>2011</v>
      </c>
      <c r="D584" s="92" t="s">
        <v>10</v>
      </c>
      <c r="E584" s="103" t="s">
        <v>217</v>
      </c>
      <c r="F584" s="92" t="s">
        <v>1941</v>
      </c>
      <c r="G584" s="92" t="s">
        <v>1220</v>
      </c>
      <c r="H584" s="92" t="s">
        <v>1951</v>
      </c>
      <c r="I584" s="92" t="s">
        <v>865</v>
      </c>
      <c r="J584" s="92" t="s">
        <v>2012</v>
      </c>
      <c r="K584" s="90" t="b">
        <v>0</v>
      </c>
      <c r="L584" s="92" t="s">
        <v>867</v>
      </c>
      <c r="M584" s="278">
        <f>IFERROR(VLOOKUP(C584,'Budget Detail as of 11.30'!B:K,COLUMNS('Budget Detail as of 11.30'!B:K),FALSE),0)</f>
        <v>2350</v>
      </c>
      <c r="N584" s="155">
        <f>SUMIFS('Budget Detail as of 11.30'!L:L,'Budget Detail as of 11.30'!B:B,'Questica Mapping'!C584)</f>
        <v>2350</v>
      </c>
      <c r="O584" s="100">
        <v>2000</v>
      </c>
      <c r="P584" s="101">
        <f t="shared" si="23"/>
        <v>2000</v>
      </c>
    </row>
    <row r="585" spans="1:17" hidden="1" x14ac:dyDescent="0.3">
      <c r="A585" s="90">
        <v>851023</v>
      </c>
      <c r="B585" s="92" t="s">
        <v>1162</v>
      </c>
      <c r="C585" s="92" t="s">
        <v>2013</v>
      </c>
      <c r="D585" s="92" t="s">
        <v>10</v>
      </c>
      <c r="E585" s="103" t="s">
        <v>217</v>
      </c>
      <c r="F585" s="92" t="s">
        <v>1941</v>
      </c>
      <c r="G585" s="92" t="s">
        <v>1220</v>
      </c>
      <c r="H585" s="92" t="s">
        <v>1951</v>
      </c>
      <c r="I585" s="92" t="s">
        <v>925</v>
      </c>
      <c r="J585" s="92" t="s">
        <v>2014</v>
      </c>
      <c r="K585" s="90" t="b">
        <v>0</v>
      </c>
      <c r="L585" s="92" t="s">
        <v>867</v>
      </c>
      <c r="M585" s="278">
        <f>IFERROR(VLOOKUP(C585,'Budget Detail as of 11.30'!B:K,COLUMNS('Budget Detail as of 11.30'!B:K),FALSE),0)</f>
        <v>4250</v>
      </c>
      <c r="N585" s="155">
        <f>SUMIFS('Budget Detail as of 11.30'!L:L,'Budget Detail as of 11.30'!B:B,'Questica Mapping'!C585)</f>
        <v>4250</v>
      </c>
      <c r="O585" s="100">
        <v>1800</v>
      </c>
      <c r="P585" s="101">
        <f t="shared" si="23"/>
        <v>1800</v>
      </c>
    </row>
    <row r="586" spans="1:17" hidden="1" x14ac:dyDescent="0.3">
      <c r="A586" s="90">
        <v>851352</v>
      </c>
      <c r="B586" s="92" t="s">
        <v>1162</v>
      </c>
      <c r="C586" s="92" t="s">
        <v>2015</v>
      </c>
      <c r="D586" s="92" t="s">
        <v>10</v>
      </c>
      <c r="E586" s="103" t="s">
        <v>217</v>
      </c>
      <c r="F586" s="92" t="s">
        <v>1941</v>
      </c>
      <c r="G586" s="92" t="s">
        <v>1220</v>
      </c>
      <c r="H586" s="92" t="s">
        <v>1951</v>
      </c>
      <c r="I586" s="92" t="s">
        <v>928</v>
      </c>
      <c r="J586" s="92" t="s">
        <v>2016</v>
      </c>
      <c r="K586" s="90" t="b">
        <v>0</v>
      </c>
      <c r="L586" s="92" t="s">
        <v>867</v>
      </c>
      <c r="M586" s="278">
        <f>IFERROR(VLOOKUP(C586,'Budget Detail as of 11.30'!B:K,COLUMNS('Budget Detail as of 11.30'!B:K),FALSE),0)</f>
        <v>2000</v>
      </c>
      <c r="N586" s="155">
        <f>SUMIFS('Budget Detail as of 11.30'!L:L,'Budget Detail as of 11.30'!B:B,'Questica Mapping'!C586)</f>
        <v>2000</v>
      </c>
      <c r="O586" s="100">
        <v>750</v>
      </c>
      <c r="P586" s="101">
        <f t="shared" si="23"/>
        <v>750</v>
      </c>
    </row>
    <row r="587" spans="1:17" hidden="1" x14ac:dyDescent="0.3">
      <c r="A587" s="90">
        <v>586626</v>
      </c>
      <c r="B587" s="92" t="s">
        <v>1162</v>
      </c>
      <c r="C587" s="92" t="s">
        <v>2017</v>
      </c>
      <c r="D587" s="92" t="s">
        <v>10</v>
      </c>
      <c r="E587" s="103" t="s">
        <v>217</v>
      </c>
      <c r="F587" s="92" t="s">
        <v>1941</v>
      </c>
      <c r="G587" s="92" t="s">
        <v>1220</v>
      </c>
      <c r="H587" s="92" t="s">
        <v>1951</v>
      </c>
      <c r="I587" s="92" t="s">
        <v>931</v>
      </c>
      <c r="J587" s="92" t="s">
        <v>2018</v>
      </c>
      <c r="K587" s="90" t="b">
        <v>0</v>
      </c>
      <c r="L587" s="92" t="s">
        <v>867</v>
      </c>
      <c r="M587" s="278">
        <f>IFERROR(VLOOKUP(C587,'Budget Detail as of 11.30'!B:K,COLUMNS('Budget Detail as of 11.30'!B:K),FALSE),0)</f>
        <v>1800</v>
      </c>
      <c r="N587" s="155">
        <f>SUMIFS('Budget Detail as of 11.30'!L:L,'Budget Detail as of 11.30'!B:B,'Questica Mapping'!C587)</f>
        <v>1800</v>
      </c>
      <c r="O587" s="100">
        <v>6400</v>
      </c>
      <c r="P587" s="101">
        <f t="shared" si="23"/>
        <v>6400</v>
      </c>
    </row>
    <row r="588" spans="1:17" hidden="1" x14ac:dyDescent="0.3">
      <c r="A588" s="90">
        <v>586609</v>
      </c>
      <c r="B588" s="92" t="s">
        <v>1162</v>
      </c>
      <c r="C588" s="92" t="s">
        <v>2019</v>
      </c>
      <c r="D588" s="92" t="s">
        <v>10</v>
      </c>
      <c r="E588" s="103" t="s">
        <v>217</v>
      </c>
      <c r="F588" s="92" t="s">
        <v>1941</v>
      </c>
      <c r="G588" s="92" t="s">
        <v>1220</v>
      </c>
      <c r="H588" s="92" t="s">
        <v>1954</v>
      </c>
      <c r="I588" s="92" t="s">
        <v>865</v>
      </c>
      <c r="J588" s="92" t="s">
        <v>2004</v>
      </c>
      <c r="K588" s="90" t="b">
        <v>0</v>
      </c>
      <c r="L588" s="92" t="s">
        <v>867</v>
      </c>
      <c r="M588" s="278">
        <f>IFERROR(VLOOKUP(C588,'Budget Detail as of 11.30'!B:K,COLUMNS('Budget Detail as of 11.30'!B:K),FALSE),0)</f>
        <v>1350</v>
      </c>
      <c r="N588" s="155">
        <f>SUMIFS('Budget Detail as of 11.30'!L:L,'Budget Detail as of 11.30'!B:B,'Questica Mapping'!C588)</f>
        <v>1350</v>
      </c>
      <c r="O588" s="100">
        <v>11500</v>
      </c>
      <c r="P588" s="101">
        <f t="shared" si="23"/>
        <v>11500</v>
      </c>
    </row>
    <row r="589" spans="1:17" hidden="1" x14ac:dyDescent="0.3">
      <c r="A589" s="90">
        <v>850993</v>
      </c>
      <c r="B589" s="92" t="s">
        <v>1162</v>
      </c>
      <c r="C589" s="92" t="s">
        <v>2020</v>
      </c>
      <c r="D589" s="92" t="s">
        <v>10</v>
      </c>
      <c r="E589" s="103" t="s">
        <v>217</v>
      </c>
      <c r="F589" s="92" t="s">
        <v>1941</v>
      </c>
      <c r="G589" s="92" t="s">
        <v>1220</v>
      </c>
      <c r="H589" s="92" t="s">
        <v>1954</v>
      </c>
      <c r="I589" s="92" t="s">
        <v>925</v>
      </c>
      <c r="J589" s="92" t="s">
        <v>2006</v>
      </c>
      <c r="K589" s="90" t="b">
        <v>0</v>
      </c>
      <c r="L589" s="92" t="s">
        <v>867</v>
      </c>
      <c r="M589" s="278">
        <f>IFERROR(VLOOKUP(C589,'Budget Detail as of 11.30'!B:K,COLUMNS('Budget Detail as of 11.30'!B:K),FALSE),0)</f>
        <v>7000</v>
      </c>
      <c r="N589" s="155">
        <f>SUMIFS('Budget Detail as of 11.30'!L:L,'Budget Detail as of 11.30'!B:B,'Questica Mapping'!C589)</f>
        <v>7000</v>
      </c>
      <c r="O589" s="100">
        <v>750</v>
      </c>
      <c r="P589" s="101">
        <f t="shared" si="23"/>
        <v>750</v>
      </c>
    </row>
    <row r="590" spans="1:17" hidden="1" x14ac:dyDescent="0.3">
      <c r="A590" s="90">
        <v>851369</v>
      </c>
      <c r="B590" s="92" t="s">
        <v>1162</v>
      </c>
      <c r="C590" s="92" t="s">
        <v>2021</v>
      </c>
      <c r="D590" s="92" t="s">
        <v>10</v>
      </c>
      <c r="E590" s="103" t="s">
        <v>217</v>
      </c>
      <c r="F590" s="92" t="s">
        <v>1941</v>
      </c>
      <c r="G590" s="92" t="s">
        <v>1229</v>
      </c>
      <c r="H590" s="92" t="s">
        <v>1942</v>
      </c>
      <c r="I590" s="92" t="s">
        <v>865</v>
      </c>
      <c r="J590" s="92" t="s">
        <v>1308</v>
      </c>
      <c r="K590" s="90" t="b">
        <v>0</v>
      </c>
      <c r="L590" s="92" t="s">
        <v>867</v>
      </c>
      <c r="M590" s="278">
        <f>IFERROR(VLOOKUP(C590,'Budget Detail as of 11.30'!B:K,COLUMNS('Budget Detail as of 11.30'!B:K),FALSE),0)</f>
        <v>13000</v>
      </c>
      <c r="N590" s="155">
        <f>SUMIFS('Budget Detail as of 11.30'!L:L,'Budget Detail as of 11.30'!B:B,'Questica Mapping'!C590)</f>
        <v>13000</v>
      </c>
      <c r="O590" s="100">
        <v>585</v>
      </c>
      <c r="P590" s="101">
        <f t="shared" si="23"/>
        <v>585</v>
      </c>
    </row>
    <row r="591" spans="1:17" hidden="1" x14ac:dyDescent="0.3">
      <c r="A591" s="90">
        <v>851370</v>
      </c>
      <c r="B591" s="92" t="s">
        <v>1162</v>
      </c>
      <c r="C591" s="92" t="s">
        <v>2022</v>
      </c>
      <c r="D591" s="92" t="s">
        <v>10</v>
      </c>
      <c r="E591" s="103" t="s">
        <v>217</v>
      </c>
      <c r="F591" s="92" t="s">
        <v>1941</v>
      </c>
      <c r="G591" s="92" t="s">
        <v>1229</v>
      </c>
      <c r="H591" s="92" t="s">
        <v>1942</v>
      </c>
      <c r="I591" s="92" t="s">
        <v>925</v>
      </c>
      <c r="J591" s="92" t="s">
        <v>1234</v>
      </c>
      <c r="K591" s="90" t="b">
        <v>0</v>
      </c>
      <c r="L591" s="92" t="s">
        <v>867</v>
      </c>
      <c r="M591" s="278">
        <f>IFERROR(VLOOKUP(C591,'Budget Detail as of 11.30'!B:K,COLUMNS('Budget Detail as of 11.30'!B:K),FALSE),0)</f>
        <v>950</v>
      </c>
      <c r="N591" s="155">
        <f>SUMIFS('Budget Detail as of 11.30'!L:L,'Budget Detail as of 11.30'!B:B,'Questica Mapping'!C591)</f>
        <v>950</v>
      </c>
      <c r="O591" s="100">
        <v>250</v>
      </c>
      <c r="P591" s="101">
        <f t="shared" si="23"/>
        <v>250</v>
      </c>
    </row>
    <row r="592" spans="1:17" hidden="1" x14ac:dyDescent="0.3">
      <c r="A592" s="90">
        <v>589951</v>
      </c>
      <c r="B592" s="92" t="s">
        <v>1162</v>
      </c>
      <c r="C592" s="92" t="s">
        <v>2023</v>
      </c>
      <c r="D592" s="92" t="s">
        <v>10</v>
      </c>
      <c r="E592" s="103" t="s">
        <v>217</v>
      </c>
      <c r="F592" s="92" t="s">
        <v>1941</v>
      </c>
      <c r="G592" s="92" t="s">
        <v>1229</v>
      </c>
      <c r="H592" s="92" t="s">
        <v>1942</v>
      </c>
      <c r="I592" s="92" t="s">
        <v>928</v>
      </c>
      <c r="J592" s="92" t="s">
        <v>2024</v>
      </c>
      <c r="K592" s="90" t="b">
        <v>0</v>
      </c>
      <c r="L592" s="92" t="s">
        <v>867</v>
      </c>
      <c r="M592" s="278">
        <f>IFERROR(VLOOKUP(C592,'Budget Detail as of 11.30'!B:K,COLUMNS('Budget Detail as of 11.30'!B:K),FALSE),0)</f>
        <v>740</v>
      </c>
      <c r="N592" s="155">
        <f>SUMIFS('Budget Detail as of 11.30'!L:L,'Budget Detail as of 11.30'!B:B,'Questica Mapping'!C592)</f>
        <v>740</v>
      </c>
      <c r="O592" s="100">
        <v>1000</v>
      </c>
      <c r="P592" s="101">
        <f t="shared" si="23"/>
        <v>1000</v>
      </c>
    </row>
    <row r="593" spans="1:17" hidden="1" x14ac:dyDescent="0.3">
      <c r="A593" s="90">
        <v>1191534</v>
      </c>
      <c r="B593" s="92" t="s">
        <v>1162</v>
      </c>
      <c r="C593" s="92" t="s">
        <v>2025</v>
      </c>
      <c r="D593" s="92" t="s">
        <v>10</v>
      </c>
      <c r="E593" s="103" t="s">
        <v>217</v>
      </c>
      <c r="F593" s="92" t="s">
        <v>1941</v>
      </c>
      <c r="G593" s="92" t="s">
        <v>1229</v>
      </c>
      <c r="H593" s="92" t="s">
        <v>1942</v>
      </c>
      <c r="I593" s="92" t="s">
        <v>931</v>
      </c>
      <c r="J593" s="92" t="s">
        <v>2026</v>
      </c>
      <c r="K593" s="90" t="b">
        <v>0</v>
      </c>
      <c r="L593" s="92" t="s">
        <v>867</v>
      </c>
      <c r="M593" s="278">
        <f>IFERROR(VLOOKUP(C593,'Budget Detail as of 11.30'!B:K,COLUMNS('Budget Detail as of 11.30'!B:K),FALSE),0)</f>
        <v>250</v>
      </c>
      <c r="N593" s="155">
        <f>SUMIFS('Budget Detail as of 11.30'!L:L,'Budget Detail as of 11.30'!B:B,'Questica Mapping'!C593)</f>
        <v>250</v>
      </c>
      <c r="O593" s="100">
        <v>0</v>
      </c>
      <c r="P593" s="101">
        <f t="shared" si="23"/>
        <v>0</v>
      </c>
    </row>
    <row r="594" spans="1:17" hidden="1" x14ac:dyDescent="0.3">
      <c r="A594" s="90">
        <v>589971</v>
      </c>
      <c r="B594" s="92" t="s">
        <v>1162</v>
      </c>
      <c r="C594" s="92" t="s">
        <v>2027</v>
      </c>
      <c r="D594" s="92" t="s">
        <v>10</v>
      </c>
      <c r="E594" s="103" t="s">
        <v>217</v>
      </c>
      <c r="F594" s="92" t="s">
        <v>1941</v>
      </c>
      <c r="G594" s="92" t="s">
        <v>1229</v>
      </c>
      <c r="H594" s="92" t="s">
        <v>1942</v>
      </c>
      <c r="I594" s="92" t="s">
        <v>944</v>
      </c>
      <c r="J594" s="92" t="s">
        <v>2028</v>
      </c>
      <c r="K594" s="90" t="b">
        <v>0</v>
      </c>
      <c r="L594" s="92" t="s">
        <v>867</v>
      </c>
      <c r="M594" s="278">
        <f>IFERROR(VLOOKUP(C594,'Budget Detail as of 11.30'!B:K,COLUMNS('Budget Detail as of 11.30'!B:K),FALSE),0)</f>
        <v>1000</v>
      </c>
      <c r="N594" s="155">
        <f>SUMIFS('Budget Detail as of 11.30'!L:L,'Budget Detail as of 11.30'!B:B,'Questica Mapping'!C594)</f>
        <v>1000</v>
      </c>
      <c r="O594" s="100">
        <v>0</v>
      </c>
      <c r="P594" s="101">
        <f t="shared" si="23"/>
        <v>0</v>
      </c>
    </row>
    <row r="595" spans="1:17" hidden="1" x14ac:dyDescent="0.3">
      <c r="A595" s="90">
        <v>851343</v>
      </c>
      <c r="B595" s="92" t="s">
        <v>1162</v>
      </c>
      <c r="C595" s="92" t="s">
        <v>2029</v>
      </c>
      <c r="D595" s="92" t="s">
        <v>10</v>
      </c>
      <c r="E595" s="103" t="s">
        <v>217</v>
      </c>
      <c r="F595" s="92" t="s">
        <v>1941</v>
      </c>
      <c r="G595" s="92" t="s">
        <v>1229</v>
      </c>
      <c r="H595" s="92" t="s">
        <v>1942</v>
      </c>
      <c r="I595" s="92" t="s">
        <v>1060</v>
      </c>
      <c r="J595" s="92" t="s">
        <v>1912</v>
      </c>
      <c r="K595" s="90" t="b">
        <v>0</v>
      </c>
      <c r="L595" s="92" t="s">
        <v>867</v>
      </c>
      <c r="M595" s="278">
        <f>IFERROR(VLOOKUP(C595,'Budget Detail as of 11.30'!B:K,COLUMNS('Budget Detail as of 11.30'!B:K),FALSE),0)</f>
        <v>100</v>
      </c>
      <c r="N595" s="155">
        <f>SUMIFS('Budget Detail as of 11.30'!L:L,'Budget Detail as of 11.30'!B:B,'Questica Mapping'!C595)</f>
        <v>100</v>
      </c>
      <c r="O595" s="100">
        <v>7000</v>
      </c>
      <c r="P595" s="101">
        <f t="shared" si="23"/>
        <v>7000</v>
      </c>
    </row>
    <row r="596" spans="1:17" hidden="1" x14ac:dyDescent="0.3">
      <c r="A596" s="90">
        <v>851344</v>
      </c>
      <c r="B596" s="92" t="s">
        <v>1162</v>
      </c>
      <c r="C596" s="92" t="s">
        <v>2030</v>
      </c>
      <c r="D596" s="92" t="s">
        <v>10</v>
      </c>
      <c r="E596" s="103" t="s">
        <v>217</v>
      </c>
      <c r="F596" s="92" t="s">
        <v>1941</v>
      </c>
      <c r="G596" s="92" t="s">
        <v>1229</v>
      </c>
      <c r="H596" s="92" t="s">
        <v>1942</v>
      </c>
      <c r="I596" s="92" t="s">
        <v>1063</v>
      </c>
      <c r="J596" s="92" t="s">
        <v>1914</v>
      </c>
      <c r="K596" s="90" t="b">
        <v>0</v>
      </c>
      <c r="L596" s="92" t="s">
        <v>867</v>
      </c>
      <c r="M596" s="278">
        <f>IFERROR(VLOOKUP(C596,'Budget Detail as of 11.30'!B:K,COLUMNS('Budget Detail as of 11.30'!B:K),FALSE),0)</f>
        <v>2500</v>
      </c>
      <c r="N596" s="155">
        <f>SUMIFS('Budget Detail as of 11.30'!L:L,'Budget Detail as of 11.30'!B:B,'Questica Mapping'!C596)</f>
        <v>2500</v>
      </c>
      <c r="O596" s="100">
        <v>150</v>
      </c>
      <c r="P596" s="101">
        <f t="shared" si="23"/>
        <v>150</v>
      </c>
    </row>
    <row r="597" spans="1:17" hidden="1" x14ac:dyDescent="0.3">
      <c r="A597" s="90">
        <v>851345</v>
      </c>
      <c r="B597" s="92" t="s">
        <v>1162</v>
      </c>
      <c r="C597" s="92" t="s">
        <v>2031</v>
      </c>
      <c r="D597" s="92" t="s">
        <v>10</v>
      </c>
      <c r="E597" s="103" t="s">
        <v>217</v>
      </c>
      <c r="F597" s="92" t="s">
        <v>1941</v>
      </c>
      <c r="G597" s="92" t="s">
        <v>1229</v>
      </c>
      <c r="H597" s="92" t="s">
        <v>1951</v>
      </c>
      <c r="I597" s="92" t="s">
        <v>865</v>
      </c>
      <c r="J597" s="92" t="s">
        <v>2032</v>
      </c>
      <c r="K597" s="90" t="b">
        <v>0</v>
      </c>
      <c r="L597" s="92" t="s">
        <v>867</v>
      </c>
      <c r="M597" s="278">
        <f>IFERROR(VLOOKUP(C597,'Budget Detail as of 11.30'!B:K,COLUMNS('Budget Detail as of 11.30'!B:K),FALSE),0)</f>
        <v>8000</v>
      </c>
      <c r="N597" s="155">
        <f>SUMIFS('Budget Detail as of 11.30'!L:L,'Budget Detail as of 11.30'!B:B,'Questica Mapping'!C597)</f>
        <v>8000</v>
      </c>
      <c r="O597" s="100">
        <v>1100</v>
      </c>
      <c r="P597" s="101">
        <f t="shared" si="23"/>
        <v>1100</v>
      </c>
    </row>
    <row r="598" spans="1:17" hidden="1" x14ac:dyDescent="0.3">
      <c r="A598" s="90">
        <v>851169</v>
      </c>
      <c r="B598" s="92" t="s">
        <v>1162</v>
      </c>
      <c r="C598" s="92" t="s">
        <v>2033</v>
      </c>
      <c r="D598" s="92" t="s">
        <v>10</v>
      </c>
      <c r="E598" s="103" t="s">
        <v>217</v>
      </c>
      <c r="F598" s="92" t="s">
        <v>1941</v>
      </c>
      <c r="G598" s="92" t="s">
        <v>1229</v>
      </c>
      <c r="H598" s="92" t="s">
        <v>1951</v>
      </c>
      <c r="I598" s="92" t="s">
        <v>925</v>
      </c>
      <c r="J598" s="92" t="s">
        <v>2034</v>
      </c>
      <c r="K598" s="90" t="b">
        <v>0</v>
      </c>
      <c r="L598" s="92" t="s">
        <v>867</v>
      </c>
      <c r="M598" s="278">
        <f>IFERROR(VLOOKUP(C598,'Budget Detail as of 11.30'!B:K,COLUMNS('Budget Detail as of 11.30'!B:K),FALSE),0)</f>
        <v>250</v>
      </c>
      <c r="N598" s="155">
        <f>SUMIFS('Budget Detail as of 11.30'!L:L,'Budget Detail as of 11.30'!B:B,'Questica Mapping'!C598)</f>
        <v>250</v>
      </c>
      <c r="O598" s="100">
        <v>150</v>
      </c>
      <c r="P598" s="101">
        <f t="shared" si="23"/>
        <v>150</v>
      </c>
    </row>
    <row r="599" spans="1:17" hidden="1" x14ac:dyDescent="0.3">
      <c r="A599" s="90">
        <v>851170</v>
      </c>
      <c r="B599" s="92" t="s">
        <v>1162</v>
      </c>
      <c r="C599" s="92" t="s">
        <v>2035</v>
      </c>
      <c r="D599" s="92" t="s">
        <v>10</v>
      </c>
      <c r="E599" s="103" t="s">
        <v>217</v>
      </c>
      <c r="F599" s="92" t="s">
        <v>1941</v>
      </c>
      <c r="G599" s="92" t="s">
        <v>1229</v>
      </c>
      <c r="H599" s="92" t="s">
        <v>1951</v>
      </c>
      <c r="I599" s="92" t="s">
        <v>928</v>
      </c>
      <c r="J599" s="92" t="s">
        <v>2036</v>
      </c>
      <c r="K599" s="90" t="b">
        <v>0</v>
      </c>
      <c r="L599" s="92" t="s">
        <v>867</v>
      </c>
      <c r="M599" s="278">
        <f>IFERROR(VLOOKUP(C599,'Budget Detail as of 11.30'!B:K,COLUMNS('Budget Detail as of 11.30'!B:K),FALSE),0)</f>
        <v>2000</v>
      </c>
      <c r="N599" s="155">
        <f>SUMIFS('Budget Detail as of 11.30'!L:L,'Budget Detail as of 11.30'!B:B,'Questica Mapping'!C599)</f>
        <v>2000</v>
      </c>
      <c r="O599" s="100">
        <v>4500</v>
      </c>
      <c r="P599" s="101">
        <f t="shared" si="23"/>
        <v>4500</v>
      </c>
    </row>
    <row r="600" spans="1:17" hidden="1" x14ac:dyDescent="0.3">
      <c r="A600" s="90">
        <v>851171</v>
      </c>
      <c r="B600" s="92" t="s">
        <v>1162</v>
      </c>
      <c r="C600" s="92" t="s">
        <v>2037</v>
      </c>
      <c r="D600" s="92" t="s">
        <v>10</v>
      </c>
      <c r="E600" s="103" t="s">
        <v>217</v>
      </c>
      <c r="F600" s="92" t="s">
        <v>1941</v>
      </c>
      <c r="G600" s="92" t="s">
        <v>1229</v>
      </c>
      <c r="H600" s="92" t="s">
        <v>1951</v>
      </c>
      <c r="I600" s="92" t="s">
        <v>931</v>
      </c>
      <c r="J600" s="92" t="s">
        <v>1905</v>
      </c>
      <c r="K600" s="90" t="b">
        <v>0</v>
      </c>
      <c r="L600" s="92" t="s">
        <v>867</v>
      </c>
      <c r="M600" s="278">
        <f>IFERROR(VLOOKUP(C600,'Budget Detail as of 11.30'!B:K,COLUMNS('Budget Detail as of 11.30'!B:K),FALSE),0)</f>
        <v>400</v>
      </c>
      <c r="N600" s="155">
        <f>SUMIFS('Budget Detail as of 11.30'!L:L,'Budget Detail as of 11.30'!B:B,'Questica Mapping'!C600)</f>
        <v>400</v>
      </c>
      <c r="O600" s="100">
        <v>3000</v>
      </c>
      <c r="P600" s="101">
        <f t="shared" si="23"/>
        <v>3000</v>
      </c>
    </row>
    <row r="601" spans="1:17" hidden="1" x14ac:dyDescent="0.3">
      <c r="A601" s="90">
        <v>851172</v>
      </c>
      <c r="B601" s="92" t="s">
        <v>1162</v>
      </c>
      <c r="C601" s="92" t="s">
        <v>2038</v>
      </c>
      <c r="D601" s="92" t="s">
        <v>10</v>
      </c>
      <c r="E601" s="103" t="s">
        <v>217</v>
      </c>
      <c r="F601" s="92" t="s">
        <v>1941</v>
      </c>
      <c r="G601" s="92" t="s">
        <v>1229</v>
      </c>
      <c r="H601" s="92" t="s">
        <v>1954</v>
      </c>
      <c r="I601" s="92" t="s">
        <v>865</v>
      </c>
      <c r="J601" s="92" t="s">
        <v>2039</v>
      </c>
      <c r="K601" s="90" t="b">
        <v>0</v>
      </c>
      <c r="L601" s="92" t="s">
        <v>867</v>
      </c>
      <c r="M601" s="278">
        <f>IFERROR(VLOOKUP(C601,'Budget Detail as of 11.30'!B:K,COLUMNS('Budget Detail as of 11.30'!B:K),FALSE),0)</f>
        <v>5000</v>
      </c>
      <c r="N601" s="155">
        <f>SUMIFS('Budget Detail as of 11.30'!L:L,'Budget Detail as of 11.30'!B:B,'Questica Mapping'!C601)</f>
        <v>5000</v>
      </c>
      <c r="O601" s="100">
        <v>900</v>
      </c>
      <c r="P601" s="101">
        <f t="shared" si="23"/>
        <v>900</v>
      </c>
    </row>
    <row r="602" spans="1:17" hidden="1" x14ac:dyDescent="0.3">
      <c r="A602" s="90">
        <v>851353</v>
      </c>
      <c r="B602" s="92" t="s">
        <v>1162</v>
      </c>
      <c r="C602" s="92" t="s">
        <v>2040</v>
      </c>
      <c r="D602" s="92" t="s">
        <v>10</v>
      </c>
      <c r="E602" s="103" t="s">
        <v>217</v>
      </c>
      <c r="F602" s="92" t="s">
        <v>1941</v>
      </c>
      <c r="G602" s="92" t="s">
        <v>1240</v>
      </c>
      <c r="H602" s="92" t="s">
        <v>1942</v>
      </c>
      <c r="I602" s="92" t="s">
        <v>865</v>
      </c>
      <c r="J602" s="92" t="s">
        <v>2041</v>
      </c>
      <c r="K602" s="90" t="b">
        <v>0</v>
      </c>
      <c r="L602" s="92" t="s">
        <v>867</v>
      </c>
      <c r="M602" s="278">
        <f>IFERROR(VLOOKUP(C602,'Budget Detail as of 11.30'!B:K,COLUMNS('Budget Detail as of 11.30'!B:K),FALSE),0)</f>
        <v>3000</v>
      </c>
      <c r="N602" s="155">
        <f>SUMIFS('Budget Detail as of 11.30'!L:L,'Budget Detail as of 11.30'!B:B,'Questica Mapping'!C602)</f>
        <v>3000</v>
      </c>
      <c r="O602" s="100">
        <v>990</v>
      </c>
      <c r="P602" s="101">
        <f t="shared" si="23"/>
        <v>990</v>
      </c>
    </row>
    <row r="603" spans="1:17" hidden="1" x14ac:dyDescent="0.3">
      <c r="A603" s="90">
        <v>851354</v>
      </c>
      <c r="B603" s="92" t="s">
        <v>1162</v>
      </c>
      <c r="C603" s="92" t="s">
        <v>2042</v>
      </c>
      <c r="D603" s="92" t="s">
        <v>10</v>
      </c>
      <c r="E603" s="103" t="s">
        <v>217</v>
      </c>
      <c r="F603" s="92" t="s">
        <v>1941</v>
      </c>
      <c r="G603" s="92" t="s">
        <v>1240</v>
      </c>
      <c r="H603" s="92" t="s">
        <v>1942</v>
      </c>
      <c r="I603" s="92" t="s">
        <v>925</v>
      </c>
      <c r="J603" s="92" t="s">
        <v>2043</v>
      </c>
      <c r="K603" s="90" t="b">
        <v>0</v>
      </c>
      <c r="L603" s="92" t="s">
        <v>867</v>
      </c>
      <c r="M603" s="278">
        <f>IFERROR(VLOOKUP(C603,'Budget Detail as of 11.30'!B:K,COLUMNS('Budget Detail as of 11.30'!B:K),FALSE),0)</f>
        <v>900</v>
      </c>
      <c r="N603" s="155">
        <f>SUMIFS('Budget Detail as of 11.30'!L:L,'Budget Detail as of 11.30'!B:B,'Questica Mapping'!C603)</f>
        <v>900</v>
      </c>
      <c r="O603" s="100">
        <v>1596740</v>
      </c>
      <c r="P603" s="101">
        <f t="shared" si="23"/>
        <v>1596740</v>
      </c>
    </row>
    <row r="604" spans="1:17" hidden="1" x14ac:dyDescent="0.3">
      <c r="A604" s="90">
        <v>851355</v>
      </c>
      <c r="B604" s="92" t="s">
        <v>1162</v>
      </c>
      <c r="C604" s="92" t="s">
        <v>2044</v>
      </c>
      <c r="D604" s="92" t="s">
        <v>10</v>
      </c>
      <c r="E604" s="103" t="s">
        <v>217</v>
      </c>
      <c r="F604" s="92" t="s">
        <v>1941</v>
      </c>
      <c r="G604" s="92" t="s">
        <v>2045</v>
      </c>
      <c r="H604" s="92" t="s">
        <v>1942</v>
      </c>
      <c r="I604" s="92" t="s">
        <v>865</v>
      </c>
      <c r="J604" s="92" t="s">
        <v>2046</v>
      </c>
      <c r="K604" s="90" t="b">
        <v>0</v>
      </c>
      <c r="L604" s="92" t="s">
        <v>867</v>
      </c>
      <c r="M604" s="278">
        <f>IFERROR(VLOOKUP(C604,'Budget Detail as of 11.30'!B:K,COLUMNS('Budget Detail as of 11.30'!B:K),FALSE),0)</f>
        <v>990</v>
      </c>
      <c r="N604" s="155">
        <f>SUMIFS('Budget Detail as of 11.30'!L:L,'Budget Detail as of 11.30'!B:B,'Questica Mapping'!C604)</f>
        <v>990</v>
      </c>
      <c r="O604" s="100">
        <v>32120</v>
      </c>
      <c r="P604" s="101">
        <f t="shared" si="23"/>
        <v>32120</v>
      </c>
    </row>
    <row r="605" spans="1:17" hidden="1" x14ac:dyDescent="0.3">
      <c r="A605" s="90">
        <v>851067</v>
      </c>
      <c r="B605" s="92" t="s">
        <v>1162</v>
      </c>
      <c r="C605" s="92" t="s">
        <v>2047</v>
      </c>
      <c r="D605" s="92" t="s">
        <v>10</v>
      </c>
      <c r="E605" s="103" t="s">
        <v>223</v>
      </c>
      <c r="F605" s="92" t="s">
        <v>1941</v>
      </c>
      <c r="G605" s="92" t="s">
        <v>1576</v>
      </c>
      <c r="H605" s="92" t="s">
        <v>1942</v>
      </c>
      <c r="I605" s="92" t="s">
        <v>865</v>
      </c>
      <c r="J605" s="92" t="s">
        <v>1577</v>
      </c>
      <c r="K605" s="90" t="b">
        <v>0</v>
      </c>
      <c r="L605" s="92" t="s">
        <v>867</v>
      </c>
      <c r="M605" s="278">
        <f>IFERROR(VLOOKUP(C605,'Budget Detail as of 11.30'!B:K,COLUMNS('Budget Detail as of 11.30'!B:K),FALSE),0)</f>
        <v>1483300</v>
      </c>
      <c r="N605" s="155">
        <f>SUMIFS('Budget Detail as of 11.30'!L:L,'Budget Detail as of 11.30'!B:B,'Questica Mapping'!C605)</f>
        <v>1483300</v>
      </c>
      <c r="O605" s="100"/>
      <c r="P605" s="101"/>
    </row>
    <row r="606" spans="1:17" hidden="1" x14ac:dyDescent="0.3">
      <c r="A606" s="90">
        <v>851112</v>
      </c>
      <c r="B606" s="92" t="s">
        <v>1162</v>
      </c>
      <c r="C606" s="92" t="s">
        <v>2048</v>
      </c>
      <c r="D606" s="92" t="s">
        <v>10</v>
      </c>
      <c r="E606" s="103" t="s">
        <v>223</v>
      </c>
      <c r="F606" s="92" t="s">
        <v>1941</v>
      </c>
      <c r="G606" s="92" t="s">
        <v>1576</v>
      </c>
      <c r="H606" s="92" t="s">
        <v>1951</v>
      </c>
      <c r="I606" s="92" t="s">
        <v>865</v>
      </c>
      <c r="J606" s="92" t="s">
        <v>1577</v>
      </c>
      <c r="K606" s="90" t="b">
        <v>0</v>
      </c>
      <c r="L606" s="92" t="s">
        <v>867</v>
      </c>
      <c r="M606" s="278">
        <f>IFERROR(VLOOKUP(C606,'Budget Detail as of 11.30'!B:K,COLUMNS('Budget Detail as of 11.30'!B:K),FALSE),0)</f>
        <v>0</v>
      </c>
      <c r="N606" s="155">
        <f>SUMIFS('Budget Detail as of 11.30'!L:L,'Budget Detail as of 11.30'!B:B,'Questica Mapping'!C606)</f>
        <v>0</v>
      </c>
      <c r="O606" s="100">
        <v>132232</v>
      </c>
      <c r="P606" s="101">
        <f t="shared" ref="P606:P613" si="24">+O606</f>
        <v>132232</v>
      </c>
    </row>
    <row r="607" spans="1:17" hidden="1" x14ac:dyDescent="0.3">
      <c r="A607" s="90">
        <v>851113</v>
      </c>
      <c r="B607" s="92" t="s">
        <v>1162</v>
      </c>
      <c r="C607" s="92" t="s">
        <v>2049</v>
      </c>
      <c r="D607" s="279" t="s">
        <v>10</v>
      </c>
      <c r="E607" s="103" t="s">
        <v>223</v>
      </c>
      <c r="F607" s="90" t="s">
        <v>1941</v>
      </c>
      <c r="G607" s="90" t="s">
        <v>1576</v>
      </c>
      <c r="H607" s="90" t="s">
        <v>1951</v>
      </c>
      <c r="I607" s="90" t="s">
        <v>925</v>
      </c>
      <c r="J607" s="90" t="s">
        <v>2050</v>
      </c>
      <c r="K607" s="90" t="b">
        <v>0</v>
      </c>
      <c r="L607" s="90" t="s">
        <v>867</v>
      </c>
      <c r="M607" s="278">
        <f>IFERROR(VLOOKUP(C607,'Budget Detail as of 11.30'!B:K,COLUMNS('Budget Detail as of 11.30'!B:K),FALSE),0)</f>
        <v>13000</v>
      </c>
      <c r="N607" s="155">
        <f>SUMIFS('Budget Detail as of 11.30'!L:L,'Budget Detail as of 11.30'!B:B,'Questica Mapping'!C607)</f>
        <v>13000</v>
      </c>
      <c r="O607" s="100">
        <v>7620</v>
      </c>
      <c r="P607" s="101">
        <f t="shared" si="24"/>
        <v>7620</v>
      </c>
      <c r="Q607" s="279" t="s">
        <v>1169</v>
      </c>
    </row>
    <row r="608" spans="1:17" hidden="1" x14ac:dyDescent="0.3">
      <c r="A608" s="90">
        <v>851153</v>
      </c>
      <c r="B608" s="92" t="s">
        <v>1162</v>
      </c>
      <c r="C608" s="92" t="s">
        <v>2051</v>
      </c>
      <c r="D608" s="92" t="s">
        <v>10</v>
      </c>
      <c r="E608" s="103" t="s">
        <v>223</v>
      </c>
      <c r="F608" s="92" t="s">
        <v>1941</v>
      </c>
      <c r="G608" s="92" t="s">
        <v>1243</v>
      </c>
      <c r="H608" s="92" t="s">
        <v>1942</v>
      </c>
      <c r="I608" s="92" t="s">
        <v>865</v>
      </c>
      <c r="J608" s="92" t="s">
        <v>1244</v>
      </c>
      <c r="K608" s="90" t="b">
        <v>0</v>
      </c>
      <c r="L608" s="92" t="s">
        <v>867</v>
      </c>
      <c r="M608" s="278">
        <f>IFERROR(VLOOKUP(C608,'Budget Detail as of 11.30'!B:K,COLUMNS('Budget Detail as of 11.30'!B:K),FALSE),0)</f>
        <v>96000</v>
      </c>
      <c r="N608" s="155">
        <f>SUMIFS('Budget Detail as of 11.30'!L:L,'Budget Detail as of 11.30'!B:B,'Questica Mapping'!C608)</f>
        <v>96000</v>
      </c>
      <c r="O608" s="100">
        <v>0</v>
      </c>
      <c r="P608" s="101">
        <f t="shared" si="24"/>
        <v>0</v>
      </c>
    </row>
    <row r="609" spans="1:17" hidden="1" x14ac:dyDescent="0.3">
      <c r="A609" s="90">
        <v>1190799</v>
      </c>
      <c r="B609" s="92" t="s">
        <v>1162</v>
      </c>
      <c r="C609" s="92" t="s">
        <v>2052</v>
      </c>
      <c r="D609" s="92" t="s">
        <v>10</v>
      </c>
      <c r="E609" s="103" t="s">
        <v>223</v>
      </c>
      <c r="F609" s="92" t="s">
        <v>1941</v>
      </c>
      <c r="G609" s="92" t="s">
        <v>1246</v>
      </c>
      <c r="H609" s="92" t="s">
        <v>1942</v>
      </c>
      <c r="I609" s="92" t="s">
        <v>865</v>
      </c>
      <c r="J609" s="92" t="s">
        <v>1326</v>
      </c>
      <c r="K609" s="90" t="b">
        <v>0</v>
      </c>
      <c r="L609" s="92" t="s">
        <v>867</v>
      </c>
      <c r="M609" s="278">
        <f>IFERROR(VLOOKUP(C609,'Budget Detail as of 11.30'!B:K,COLUMNS('Budget Detail as of 11.30'!B:K),FALSE),0)</f>
        <v>7020</v>
      </c>
      <c r="N609" s="155">
        <f>SUMIFS('Budget Detail as of 11.30'!L:L,'Budget Detail as of 11.30'!B:B,'Questica Mapping'!C609)</f>
        <v>8460</v>
      </c>
      <c r="O609" s="100">
        <v>143800</v>
      </c>
      <c r="P609" s="101">
        <f t="shared" si="24"/>
        <v>143800</v>
      </c>
    </row>
    <row r="610" spans="1:17" hidden="1" x14ac:dyDescent="0.3">
      <c r="A610" s="90">
        <v>586670</v>
      </c>
      <c r="B610" s="92" t="s">
        <v>1162</v>
      </c>
      <c r="C610" s="92" t="s">
        <v>2053</v>
      </c>
      <c r="D610" s="92" t="s">
        <v>10</v>
      </c>
      <c r="E610" s="103" t="s">
        <v>223</v>
      </c>
      <c r="F610" s="92" t="s">
        <v>1941</v>
      </c>
      <c r="G610" s="92" t="s">
        <v>1246</v>
      </c>
      <c r="H610" s="92" t="s">
        <v>1942</v>
      </c>
      <c r="I610" s="92" t="s">
        <v>925</v>
      </c>
      <c r="J610" s="270" t="s">
        <v>1251</v>
      </c>
      <c r="K610" s="90" t="b">
        <v>0</v>
      </c>
      <c r="L610" s="92" t="s">
        <v>867</v>
      </c>
      <c r="M610" s="278">
        <f>IFERROR(VLOOKUP(C610,'Budget Detail as of 11.30'!B:K,COLUMNS('Budget Detail as of 11.30'!B:K),FALSE),0)</f>
        <v>1440</v>
      </c>
      <c r="N610" s="155">
        <f>SUMIFS('Budget Detail as of 11.30'!L:L,'Budget Detail as of 11.30'!B:B,'Questica Mapping'!C610)</f>
        <v>0</v>
      </c>
      <c r="O610" s="100">
        <v>17200</v>
      </c>
      <c r="P610" s="101">
        <f t="shared" si="24"/>
        <v>17200</v>
      </c>
    </row>
    <row r="611" spans="1:17" hidden="1" x14ac:dyDescent="0.3">
      <c r="A611" s="90">
        <v>850994</v>
      </c>
      <c r="B611" s="92" t="s">
        <v>1162</v>
      </c>
      <c r="C611" s="92" t="s">
        <v>2054</v>
      </c>
      <c r="D611" s="92" t="s">
        <v>10</v>
      </c>
      <c r="E611" s="103" t="s">
        <v>223</v>
      </c>
      <c r="F611" s="92" t="s">
        <v>1941</v>
      </c>
      <c r="G611" s="92" t="s">
        <v>1586</v>
      </c>
      <c r="H611" s="92" t="s">
        <v>1942</v>
      </c>
      <c r="I611" s="92" t="s">
        <v>865</v>
      </c>
      <c r="J611" s="92" t="s">
        <v>1922</v>
      </c>
      <c r="K611" s="90" t="b">
        <v>0</v>
      </c>
      <c r="L611" s="92" t="s">
        <v>867</v>
      </c>
      <c r="M611" s="278">
        <f>IFERROR(VLOOKUP(C611,'Budget Detail as of 11.30'!B:K,COLUMNS('Budget Detail as of 11.30'!B:K),FALSE),0)</f>
        <v>124900</v>
      </c>
      <c r="N611" s="155">
        <f>SUMIFS('Budget Detail as of 11.30'!L:L,'Budget Detail as of 11.30'!B:B,'Questica Mapping'!C611)</f>
        <v>124900</v>
      </c>
      <c r="O611" s="100">
        <v>82189</v>
      </c>
      <c r="P611" s="101">
        <f t="shared" si="24"/>
        <v>82189</v>
      </c>
    </row>
    <row r="612" spans="1:17" hidden="1" x14ac:dyDescent="0.3">
      <c r="A612" s="90">
        <v>851340</v>
      </c>
      <c r="B612" s="92" t="s">
        <v>1162</v>
      </c>
      <c r="C612" s="92" t="s">
        <v>2055</v>
      </c>
      <c r="D612" s="92" t="s">
        <v>10</v>
      </c>
      <c r="E612" s="103" t="s">
        <v>223</v>
      </c>
      <c r="F612" s="92" t="s">
        <v>1941</v>
      </c>
      <c r="G612" s="92" t="s">
        <v>1586</v>
      </c>
      <c r="H612" s="92" t="s">
        <v>1951</v>
      </c>
      <c r="I612" s="92" t="s">
        <v>865</v>
      </c>
      <c r="J612" s="92" t="s">
        <v>1922</v>
      </c>
      <c r="K612" s="90" t="b">
        <v>0</v>
      </c>
      <c r="L612" s="92" t="s">
        <v>867</v>
      </c>
      <c r="M612" s="278">
        <f>IFERROR(VLOOKUP(C612,'Budget Detail as of 11.30'!B:K,COLUMNS('Budget Detail as of 11.30'!B:K),FALSE),0)</f>
        <v>23400</v>
      </c>
      <c r="N612" s="155">
        <f>SUMIFS('Budget Detail as of 11.30'!L:L,'Budget Detail as of 11.30'!B:B,'Questica Mapping'!C612)</f>
        <v>23400</v>
      </c>
      <c r="O612" s="100">
        <v>60792</v>
      </c>
      <c r="P612" s="101">
        <f t="shared" si="24"/>
        <v>60792</v>
      </c>
    </row>
    <row r="613" spans="1:17" hidden="1" x14ac:dyDescent="0.3">
      <c r="A613" s="90">
        <v>589952</v>
      </c>
      <c r="B613" s="92" t="s">
        <v>1162</v>
      </c>
      <c r="C613" s="92" t="s">
        <v>2056</v>
      </c>
      <c r="D613" s="92" t="s">
        <v>10</v>
      </c>
      <c r="E613" s="103" t="s">
        <v>223</v>
      </c>
      <c r="F613" s="92" t="s">
        <v>1941</v>
      </c>
      <c r="G613" s="92" t="s">
        <v>1253</v>
      </c>
      <c r="H613" s="92" t="s">
        <v>1942</v>
      </c>
      <c r="I613" s="92" t="s">
        <v>865</v>
      </c>
      <c r="J613" s="92" t="s">
        <v>1254</v>
      </c>
      <c r="K613" s="90" t="b">
        <v>0</v>
      </c>
      <c r="L613" s="92" t="s">
        <v>867</v>
      </c>
      <c r="M613" s="278">
        <f>IFERROR(VLOOKUP(C613,'Budget Detail as of 11.30'!B:K,COLUMNS('Budget Detail as of 11.30'!B:K),FALSE),0)</f>
        <v>172120</v>
      </c>
      <c r="N613" s="155">
        <f>SUMIFS('Budget Detail as of 11.30'!L:L,'Budget Detail as of 11.30'!B:B,'Questica Mapping'!C613)</f>
        <v>172120</v>
      </c>
      <c r="O613" s="100">
        <v>0</v>
      </c>
      <c r="P613" s="101">
        <f t="shared" si="24"/>
        <v>0</v>
      </c>
    </row>
    <row r="614" spans="1:17" hidden="1" x14ac:dyDescent="0.3">
      <c r="A614" s="90">
        <v>851346</v>
      </c>
      <c r="B614" s="92" t="s">
        <v>1162</v>
      </c>
      <c r="C614" s="92" t="s">
        <v>2057</v>
      </c>
      <c r="D614" s="92" t="s">
        <v>10</v>
      </c>
      <c r="E614" s="103" t="s">
        <v>223</v>
      </c>
      <c r="F614" s="92" t="s">
        <v>1941</v>
      </c>
      <c r="G614" s="92" t="s">
        <v>1253</v>
      </c>
      <c r="H614" s="92" t="s">
        <v>1942</v>
      </c>
      <c r="I614" s="92" t="s">
        <v>928</v>
      </c>
      <c r="J614" s="92" t="s">
        <v>1926</v>
      </c>
      <c r="K614" s="90" t="b">
        <v>0</v>
      </c>
      <c r="L614" s="92" t="s">
        <v>867</v>
      </c>
      <c r="M614" s="278">
        <f>IFERROR(VLOOKUP(C614,'Budget Detail as of 11.30'!B:K,COLUMNS('Budget Detail as of 11.30'!B:K),FALSE),0)</f>
        <v>200</v>
      </c>
      <c r="N614" s="155">
        <f>SUMIFS('Budget Detail as of 11.30'!L:L,'Budget Detail as of 11.30'!B:B,'Questica Mapping'!C614)</f>
        <v>200</v>
      </c>
      <c r="O614" s="100"/>
      <c r="P614" s="101"/>
    </row>
    <row r="615" spans="1:17" hidden="1" x14ac:dyDescent="0.3">
      <c r="A615" s="90">
        <v>851173</v>
      </c>
      <c r="B615" s="92" t="s">
        <v>1162</v>
      </c>
      <c r="C615" s="92" t="s">
        <v>2058</v>
      </c>
      <c r="D615" s="92" t="s">
        <v>10</v>
      </c>
      <c r="E615" s="103" t="s">
        <v>223</v>
      </c>
      <c r="F615" s="92" t="s">
        <v>1941</v>
      </c>
      <c r="G615" s="92" t="s">
        <v>1253</v>
      </c>
      <c r="H615" s="92" t="s">
        <v>1942</v>
      </c>
      <c r="I615" s="92" t="s">
        <v>931</v>
      </c>
      <c r="J615" s="92" t="s">
        <v>2059</v>
      </c>
      <c r="K615" s="90" t="b">
        <v>0</v>
      </c>
      <c r="L615" s="92" t="s">
        <v>867</v>
      </c>
      <c r="M615" s="278">
        <f>IFERROR(VLOOKUP(C615,'Budget Detail as of 11.30'!B:K,COLUMNS('Budget Detail as of 11.30'!B:K),FALSE),0)</f>
        <v>2660</v>
      </c>
      <c r="N615" s="155">
        <f>SUMIFS('Budget Detail as of 11.30'!L:L,'Budget Detail as of 11.30'!B:B,'Questica Mapping'!C615)</f>
        <v>2660</v>
      </c>
      <c r="O615" s="100"/>
      <c r="P615" s="101"/>
    </row>
    <row r="616" spans="1:17" hidden="1" x14ac:dyDescent="0.3">
      <c r="A616" s="90">
        <v>851068</v>
      </c>
      <c r="B616" s="92" t="s">
        <v>1162</v>
      </c>
      <c r="C616" s="92" t="s">
        <v>2060</v>
      </c>
      <c r="D616" s="279" t="s">
        <v>10</v>
      </c>
      <c r="E616" s="103" t="s">
        <v>223</v>
      </c>
      <c r="F616" s="90" t="s">
        <v>1941</v>
      </c>
      <c r="G616" s="90" t="s">
        <v>1265</v>
      </c>
      <c r="H616" s="90" t="s">
        <v>1942</v>
      </c>
      <c r="I616" s="90" t="s">
        <v>865</v>
      </c>
      <c r="J616" s="90" t="s">
        <v>1266</v>
      </c>
      <c r="K616" s="90" t="b">
        <v>0</v>
      </c>
      <c r="L616" s="90" t="s">
        <v>867</v>
      </c>
      <c r="M616" s="278">
        <f>IFERROR(VLOOKUP(C616,'Budget Detail as of 11.30'!B:K,COLUMNS('Budget Detail as of 11.30'!B:K),FALSE),0)</f>
        <v>277630</v>
      </c>
      <c r="N616" s="155">
        <f>SUMIFS('Budget Detail as of 11.30'!L:L,'Budget Detail as of 11.30'!B:B,'Questica Mapping'!C616)</f>
        <v>277630</v>
      </c>
      <c r="O616" s="100">
        <v>100</v>
      </c>
      <c r="P616" s="101">
        <f>+O616</f>
        <v>100</v>
      </c>
    </row>
    <row r="617" spans="1:17" hidden="1" x14ac:dyDescent="0.3">
      <c r="A617" s="90">
        <v>851069</v>
      </c>
      <c r="B617" s="92" t="s">
        <v>1162</v>
      </c>
      <c r="C617" s="92" t="s">
        <v>2061</v>
      </c>
      <c r="D617" s="279" t="s">
        <v>10</v>
      </c>
      <c r="E617" s="103" t="s">
        <v>223</v>
      </c>
      <c r="F617" s="90" t="s">
        <v>1941</v>
      </c>
      <c r="G617" s="90" t="s">
        <v>1265</v>
      </c>
      <c r="H617" s="90" t="s">
        <v>1942</v>
      </c>
      <c r="I617" s="90" t="s">
        <v>925</v>
      </c>
      <c r="J617" s="90" t="s">
        <v>1391</v>
      </c>
      <c r="K617" s="90" t="b">
        <v>0</v>
      </c>
      <c r="L617" s="90" t="s">
        <v>867</v>
      </c>
      <c r="M617" s="278">
        <f>IFERROR(VLOOKUP(C617,'Budget Detail as of 11.30'!B:K,COLUMNS('Budget Detail as of 11.30'!B:K),FALSE),0)</f>
        <v>5800</v>
      </c>
      <c r="N617" s="155">
        <f>SUMIFS('Budget Detail as of 11.30'!L:L,'Budget Detail as of 11.30'!B:B,'Questica Mapping'!C617)</f>
        <v>5800</v>
      </c>
      <c r="O617" s="100">
        <v>250</v>
      </c>
      <c r="P617" s="101">
        <f>+O617</f>
        <v>250</v>
      </c>
    </row>
    <row r="618" spans="1:17" hidden="1" x14ac:dyDescent="0.3">
      <c r="A618" s="90">
        <v>586502</v>
      </c>
      <c r="B618" s="92" t="s">
        <v>1162</v>
      </c>
      <c r="C618" s="92" t="s">
        <v>2062</v>
      </c>
      <c r="D618" s="92" t="s">
        <v>10</v>
      </c>
      <c r="E618" s="103" t="s">
        <v>217</v>
      </c>
      <c r="F618" s="92" t="s">
        <v>1941</v>
      </c>
      <c r="G618" s="92" t="s">
        <v>1268</v>
      </c>
      <c r="H618" s="92" t="s">
        <v>1942</v>
      </c>
      <c r="I618" s="92" t="s">
        <v>865</v>
      </c>
      <c r="J618" s="92" t="s">
        <v>2063</v>
      </c>
      <c r="K618" s="90" t="b">
        <v>0</v>
      </c>
      <c r="L618" s="92" t="s">
        <v>867</v>
      </c>
      <c r="M618" s="278">
        <f>IFERROR(VLOOKUP(C618,'Budget Detail as of 11.30'!B:K,COLUMNS('Budget Detail as of 11.30'!B:K),FALSE),0)</f>
        <v>100</v>
      </c>
      <c r="N618" s="155">
        <f>SUMIFS('Budget Detail as of 11.30'!L:L,'Budget Detail as of 11.30'!B:B,'Questica Mapping'!C618)</f>
        <v>100</v>
      </c>
      <c r="O618" s="100">
        <v>200</v>
      </c>
      <c r="P618" s="101">
        <f>+O618</f>
        <v>200</v>
      </c>
    </row>
    <row r="619" spans="1:17" hidden="1" x14ac:dyDescent="0.3">
      <c r="A619" s="90">
        <v>1190797</v>
      </c>
      <c r="B619" s="92" t="s">
        <v>1162</v>
      </c>
      <c r="C619" s="92" t="s">
        <v>2064</v>
      </c>
      <c r="D619" s="92" t="s">
        <v>10</v>
      </c>
      <c r="E619" s="103" t="s">
        <v>217</v>
      </c>
      <c r="F619" s="92" t="s">
        <v>1941</v>
      </c>
      <c r="G619" s="92" t="s">
        <v>1268</v>
      </c>
      <c r="H619" s="92" t="s">
        <v>1942</v>
      </c>
      <c r="I619" s="92" t="s">
        <v>925</v>
      </c>
      <c r="J619" s="92" t="s">
        <v>2065</v>
      </c>
      <c r="K619" s="90" t="b">
        <v>0</v>
      </c>
      <c r="L619" s="92" t="s">
        <v>867</v>
      </c>
      <c r="M619" s="278">
        <f>IFERROR(VLOOKUP(C619,'Budget Detail as of 11.30'!B:K,COLUMNS('Budget Detail as of 11.30'!B:K),FALSE),0)</f>
        <v>250</v>
      </c>
      <c r="N619" s="155">
        <f>SUMIFS('Budget Detail as of 11.30'!L:L,'Budget Detail as of 11.30'!B:B,'Questica Mapping'!C619)</f>
        <v>250</v>
      </c>
      <c r="O619" s="100">
        <v>200</v>
      </c>
      <c r="P619" s="101">
        <f>+O619</f>
        <v>200</v>
      </c>
    </row>
    <row r="620" spans="1:17" hidden="1" x14ac:dyDescent="0.3">
      <c r="A620" s="90">
        <v>586504</v>
      </c>
      <c r="B620" s="92" t="s">
        <v>1162</v>
      </c>
      <c r="C620" s="92" t="s">
        <v>2066</v>
      </c>
      <c r="D620" s="92" t="s">
        <v>10</v>
      </c>
      <c r="E620" s="103" t="s">
        <v>217</v>
      </c>
      <c r="F620" s="92" t="s">
        <v>1941</v>
      </c>
      <c r="G620" s="92" t="s">
        <v>1268</v>
      </c>
      <c r="H620" s="92" t="s">
        <v>1942</v>
      </c>
      <c r="I620" s="92" t="s">
        <v>928</v>
      </c>
      <c r="J620" s="92" t="s">
        <v>2067</v>
      </c>
      <c r="K620" s="90" t="b">
        <v>0</v>
      </c>
      <c r="L620" s="92" t="s">
        <v>867</v>
      </c>
      <c r="M620" s="278">
        <f>IFERROR(VLOOKUP(C620,'Budget Detail as of 11.30'!B:K,COLUMNS('Budget Detail as of 11.30'!B:K),FALSE),0)</f>
        <v>200</v>
      </c>
      <c r="N620" s="155">
        <f>SUMIFS('Budget Detail as of 11.30'!L:L,'Budget Detail as of 11.30'!B:B,'Questica Mapping'!C620)</f>
        <v>200</v>
      </c>
      <c r="O620" s="100"/>
      <c r="P620" s="101"/>
    </row>
    <row r="621" spans="1:17" hidden="1" x14ac:dyDescent="0.3">
      <c r="A621" s="90">
        <v>586664</v>
      </c>
      <c r="B621" s="92" t="s">
        <v>1162</v>
      </c>
      <c r="C621" s="92" t="s">
        <v>2068</v>
      </c>
      <c r="D621" s="92" t="s">
        <v>10</v>
      </c>
      <c r="E621" s="103" t="s">
        <v>217</v>
      </c>
      <c r="F621" s="92" t="s">
        <v>1941</v>
      </c>
      <c r="G621" s="92" t="s">
        <v>1268</v>
      </c>
      <c r="H621" s="92" t="s">
        <v>1951</v>
      </c>
      <c r="I621" s="92" t="s">
        <v>865</v>
      </c>
      <c r="J621" s="92" t="s">
        <v>2065</v>
      </c>
      <c r="K621" s="90" t="b">
        <v>0</v>
      </c>
      <c r="L621" s="92" t="s">
        <v>867</v>
      </c>
      <c r="M621" s="278">
        <f>IFERROR(VLOOKUP(C621,'Budget Detail as of 11.30'!B:K,COLUMNS('Budget Detail as of 11.30'!B:K),FALSE),0)</f>
        <v>200</v>
      </c>
      <c r="N621" s="155">
        <f>SUMIFS('Budget Detail as of 11.30'!L:L,'Budget Detail as of 11.30'!B:B,'Questica Mapping'!C621)</f>
        <v>200</v>
      </c>
      <c r="O621" s="100"/>
      <c r="P621" s="101"/>
    </row>
    <row r="622" spans="1:17" hidden="1" x14ac:dyDescent="0.3">
      <c r="A622" s="90">
        <v>851154</v>
      </c>
      <c r="B622" s="92" t="s">
        <v>1162</v>
      </c>
      <c r="C622" s="92" t="s">
        <v>2069</v>
      </c>
      <c r="D622" s="279" t="s">
        <v>10</v>
      </c>
      <c r="E622" s="103" t="s">
        <v>217</v>
      </c>
      <c r="F622" s="90" t="s">
        <v>1941</v>
      </c>
      <c r="G622" s="90" t="s">
        <v>1617</v>
      </c>
      <c r="H622" s="90" t="s">
        <v>1942</v>
      </c>
      <c r="I622" s="90" t="s">
        <v>865</v>
      </c>
      <c r="J622" s="269" t="s">
        <v>1251</v>
      </c>
      <c r="K622" s="90" t="b">
        <v>0</v>
      </c>
      <c r="L622" s="90" t="s">
        <v>867</v>
      </c>
      <c r="M622" s="278">
        <f>IFERROR(VLOOKUP(C622,'Budget Detail as of 11.30'!B:K,COLUMNS('Budget Detail as of 11.30'!B:K),FALSE),0)</f>
        <v>20000</v>
      </c>
      <c r="N622" s="155">
        <f>SUMIFS('Budget Detail as of 11.30'!L:L,'Budget Detail as of 11.30'!B:B,'Questica Mapping'!C622)</f>
        <v>0</v>
      </c>
      <c r="O622" s="100">
        <v>10000</v>
      </c>
      <c r="P622" s="101">
        <f>+O622</f>
        <v>10000</v>
      </c>
      <c r="Q622" s="279" t="s">
        <v>1169</v>
      </c>
    </row>
    <row r="623" spans="1:17" hidden="1" x14ac:dyDescent="0.3">
      <c r="A623" s="90">
        <v>586662</v>
      </c>
      <c r="B623" s="92" t="s">
        <v>1162</v>
      </c>
      <c r="C623" s="92" t="s">
        <v>2070</v>
      </c>
      <c r="D623" s="279" t="s">
        <v>10</v>
      </c>
      <c r="E623" s="103" t="s">
        <v>217</v>
      </c>
      <c r="F623" s="90" t="s">
        <v>1941</v>
      </c>
      <c r="G623" s="90" t="s">
        <v>1617</v>
      </c>
      <c r="H623" s="90" t="s">
        <v>1951</v>
      </c>
      <c r="I623" s="90" t="s">
        <v>865</v>
      </c>
      <c r="J623" s="90" t="s">
        <v>2071</v>
      </c>
      <c r="K623" s="90" t="b">
        <v>0</v>
      </c>
      <c r="L623" s="90" t="s">
        <v>867</v>
      </c>
      <c r="M623" s="278">
        <f>IFERROR(VLOOKUP(C623,'Budget Detail as of 11.30'!B:K,COLUMNS('Budget Detail as of 11.30'!B:K),FALSE),0)</f>
        <v>12000</v>
      </c>
      <c r="N623" s="155">
        <f>SUMIFS('Budget Detail as of 11.30'!L:L,'Budget Detail as of 11.30'!B:B,'Questica Mapping'!C623)</f>
        <v>12000</v>
      </c>
      <c r="O623" s="100">
        <v>11000</v>
      </c>
      <c r="P623" s="101">
        <f>+O623</f>
        <v>11000</v>
      </c>
      <c r="Q623" s="279" t="s">
        <v>1169</v>
      </c>
    </row>
    <row r="624" spans="1:17" hidden="1" x14ac:dyDescent="0.3">
      <c r="A624" s="90">
        <v>851371</v>
      </c>
      <c r="B624" s="92" t="s">
        <v>1162</v>
      </c>
      <c r="C624" s="92" t="s">
        <v>2072</v>
      </c>
      <c r="D624" s="92" t="s">
        <v>10</v>
      </c>
      <c r="E624" s="103" t="s">
        <v>217</v>
      </c>
      <c r="F624" s="92" t="s">
        <v>1941</v>
      </c>
      <c r="G624" s="92" t="s">
        <v>1617</v>
      </c>
      <c r="H624" s="92" t="s">
        <v>1954</v>
      </c>
      <c r="I624" s="92" t="s">
        <v>865</v>
      </c>
      <c r="J624" s="92" t="s">
        <v>2073</v>
      </c>
      <c r="K624" s="90" t="b">
        <v>0</v>
      </c>
      <c r="L624" s="92" t="s">
        <v>867</v>
      </c>
      <c r="M624" s="278">
        <f>IFERROR(VLOOKUP(C624,'Budget Detail as of 11.30'!B:K,COLUMNS('Budget Detail as of 11.30'!B:K),FALSE),0)</f>
        <v>10500</v>
      </c>
      <c r="N624" s="155">
        <f>SUMIFS('Budget Detail as of 11.30'!L:L,'Budget Detail as of 11.30'!B:B,'Questica Mapping'!C624)</f>
        <v>10500</v>
      </c>
      <c r="O624" s="100"/>
      <c r="P624" s="101"/>
    </row>
    <row r="625" spans="1:17" hidden="1" x14ac:dyDescent="0.3">
      <c r="A625" s="90">
        <v>586388</v>
      </c>
      <c r="B625" s="92" t="s">
        <v>1162</v>
      </c>
      <c r="C625" s="92" t="s">
        <v>2074</v>
      </c>
      <c r="D625" s="92" t="s">
        <v>10</v>
      </c>
      <c r="E625" s="103" t="s">
        <v>217</v>
      </c>
      <c r="F625" s="92" t="s">
        <v>1941</v>
      </c>
      <c r="G625" s="92" t="s">
        <v>1273</v>
      </c>
      <c r="H625" s="92" t="s">
        <v>1942</v>
      </c>
      <c r="I625" s="92" t="s">
        <v>865</v>
      </c>
      <c r="J625" s="92" t="s">
        <v>2075</v>
      </c>
      <c r="K625" s="90" t="b">
        <v>0</v>
      </c>
      <c r="L625" s="92" t="s">
        <v>867</v>
      </c>
      <c r="M625" s="278">
        <f>IFERROR(VLOOKUP(C625,'Budget Detail as of 11.30'!B:K,COLUMNS('Budget Detail as of 11.30'!B:K),FALSE),0)</f>
        <v>13000</v>
      </c>
      <c r="N625" s="155">
        <f>SUMIFS('Budget Detail as of 11.30'!L:L,'Budget Detail as of 11.30'!B:B,'Questica Mapping'!C625)</f>
        <v>13000</v>
      </c>
      <c r="O625" s="100">
        <v>4000</v>
      </c>
      <c r="P625" s="101">
        <f t="shared" ref="P625:P634" si="25">+O625</f>
        <v>4000</v>
      </c>
    </row>
    <row r="626" spans="1:17" hidden="1" x14ac:dyDescent="0.3">
      <c r="A626" s="90">
        <v>851114</v>
      </c>
      <c r="B626" s="92" t="s">
        <v>1162</v>
      </c>
      <c r="C626" s="92" t="s">
        <v>2076</v>
      </c>
      <c r="D626" s="279" t="s">
        <v>10</v>
      </c>
      <c r="E626" s="103" t="s">
        <v>217</v>
      </c>
      <c r="F626" s="90" t="s">
        <v>1941</v>
      </c>
      <c r="G626" s="90" t="s">
        <v>1273</v>
      </c>
      <c r="H626" s="90" t="s">
        <v>1942</v>
      </c>
      <c r="I626" s="90" t="s">
        <v>1807</v>
      </c>
      <c r="J626" s="90" t="s">
        <v>2077</v>
      </c>
      <c r="K626" s="90" t="b">
        <v>0</v>
      </c>
      <c r="L626" s="90" t="s">
        <v>867</v>
      </c>
      <c r="M626" s="278">
        <f>IFERROR(VLOOKUP(C626,'Budget Detail as of 11.30'!B:K,COLUMNS('Budget Detail as of 11.30'!B:K),FALSE),0)</f>
        <v>5000</v>
      </c>
      <c r="N626" s="155">
        <f>SUMIFS('Budget Detail as of 11.30'!L:L,'Budget Detail as of 11.30'!B:B,'Questica Mapping'!C626)</f>
        <v>5000</v>
      </c>
      <c r="O626" s="100">
        <v>3200</v>
      </c>
      <c r="P626" s="101">
        <f t="shared" si="25"/>
        <v>3200</v>
      </c>
      <c r="Q626" s="279" t="s">
        <v>1169</v>
      </c>
    </row>
    <row r="627" spans="1:17" hidden="1" x14ac:dyDescent="0.3">
      <c r="A627" s="90">
        <v>589979</v>
      </c>
      <c r="B627" s="92" t="s">
        <v>1162</v>
      </c>
      <c r="C627" s="92" t="s">
        <v>2078</v>
      </c>
      <c r="D627" s="92" t="s">
        <v>10</v>
      </c>
      <c r="E627" s="103" t="s">
        <v>217</v>
      </c>
      <c r="F627" s="92" t="s">
        <v>1941</v>
      </c>
      <c r="G627" s="92" t="s">
        <v>1273</v>
      </c>
      <c r="H627" s="92" t="s">
        <v>1942</v>
      </c>
      <c r="I627" s="92" t="s">
        <v>925</v>
      </c>
      <c r="J627" s="92" t="s">
        <v>2079</v>
      </c>
      <c r="K627" s="90" t="b">
        <v>0</v>
      </c>
      <c r="L627" s="92" t="s">
        <v>867</v>
      </c>
      <c r="M627" s="278">
        <f>IFERROR(VLOOKUP(C627,'Budget Detail as of 11.30'!B:K,COLUMNS('Budget Detail as of 11.30'!B:K),FALSE),0)</f>
        <v>5400</v>
      </c>
      <c r="N627" s="155">
        <f>SUMIFS('Budget Detail as of 11.30'!L:L,'Budget Detail as of 11.30'!B:B,'Questica Mapping'!C627)</f>
        <v>5400</v>
      </c>
      <c r="O627" s="100">
        <v>1800</v>
      </c>
      <c r="P627" s="101">
        <f t="shared" si="25"/>
        <v>1800</v>
      </c>
    </row>
    <row r="628" spans="1:17" hidden="1" x14ac:dyDescent="0.3">
      <c r="A628" s="90">
        <v>586387</v>
      </c>
      <c r="B628" s="92" t="s">
        <v>1162</v>
      </c>
      <c r="C628" s="92" t="s">
        <v>2080</v>
      </c>
      <c r="D628" s="92" t="s">
        <v>10</v>
      </c>
      <c r="E628" s="103" t="s">
        <v>217</v>
      </c>
      <c r="F628" s="92" t="s">
        <v>1941</v>
      </c>
      <c r="G628" s="92" t="s">
        <v>1273</v>
      </c>
      <c r="H628" s="92" t="s">
        <v>1942</v>
      </c>
      <c r="I628" s="92" t="s">
        <v>928</v>
      </c>
      <c r="J628" s="92" t="s">
        <v>2081</v>
      </c>
      <c r="K628" s="90" t="b">
        <v>0</v>
      </c>
      <c r="L628" s="92" t="s">
        <v>867</v>
      </c>
      <c r="M628" s="278">
        <f>IFERROR(VLOOKUP(C628,'Budget Detail as of 11.30'!B:K,COLUMNS('Budget Detail as of 11.30'!B:K),FALSE),0)</f>
        <v>3200</v>
      </c>
      <c r="N628" s="155">
        <f>SUMIFS('Budget Detail as of 11.30'!L:L,'Budget Detail as of 11.30'!B:B,'Questica Mapping'!C628)</f>
        <v>3200</v>
      </c>
      <c r="O628" s="100">
        <v>100</v>
      </c>
      <c r="P628" s="101">
        <f t="shared" si="25"/>
        <v>100</v>
      </c>
    </row>
    <row r="629" spans="1:17" hidden="1" x14ac:dyDescent="0.3">
      <c r="A629" s="90">
        <v>850976</v>
      </c>
      <c r="B629" s="92" t="s">
        <v>1162</v>
      </c>
      <c r="C629" s="92" t="s">
        <v>2082</v>
      </c>
      <c r="D629" s="92" t="s">
        <v>10</v>
      </c>
      <c r="E629" s="103" t="s">
        <v>217</v>
      </c>
      <c r="F629" s="92" t="s">
        <v>1941</v>
      </c>
      <c r="G629" s="92" t="s">
        <v>1273</v>
      </c>
      <c r="H629" s="92" t="s">
        <v>1942</v>
      </c>
      <c r="I629" s="92" t="s">
        <v>931</v>
      </c>
      <c r="J629" s="92" t="s">
        <v>2083</v>
      </c>
      <c r="K629" s="90" t="b">
        <v>0</v>
      </c>
      <c r="L629" s="92" t="s">
        <v>867</v>
      </c>
      <c r="M629" s="278">
        <f>IFERROR(VLOOKUP(C629,'Budget Detail as of 11.30'!B:K,COLUMNS('Budget Detail as of 11.30'!B:K),FALSE),0)</f>
        <v>1800</v>
      </c>
      <c r="N629" s="155">
        <f>SUMIFS('Budget Detail as of 11.30'!L:L,'Budget Detail as of 11.30'!B:B,'Questica Mapping'!C629)</f>
        <v>1800</v>
      </c>
      <c r="O629" s="100">
        <v>195000</v>
      </c>
      <c r="P629" s="101">
        <f t="shared" si="25"/>
        <v>195000</v>
      </c>
    </row>
    <row r="630" spans="1:17" hidden="1" x14ac:dyDescent="0.3">
      <c r="A630" s="90">
        <v>850982</v>
      </c>
      <c r="B630" s="92" t="s">
        <v>1162</v>
      </c>
      <c r="C630" s="92" t="s">
        <v>2084</v>
      </c>
      <c r="D630" s="92" t="s">
        <v>10</v>
      </c>
      <c r="E630" s="103" t="s">
        <v>217</v>
      </c>
      <c r="F630" s="92" t="s">
        <v>1941</v>
      </c>
      <c r="G630" s="92" t="s">
        <v>1273</v>
      </c>
      <c r="H630" s="92" t="s">
        <v>1942</v>
      </c>
      <c r="I630" s="92" t="s">
        <v>944</v>
      </c>
      <c r="J630" s="92" t="s">
        <v>2085</v>
      </c>
      <c r="K630" s="90" t="b">
        <v>0</v>
      </c>
      <c r="L630" s="92" t="s">
        <v>867</v>
      </c>
      <c r="M630" s="278">
        <f>IFERROR(VLOOKUP(C630,'Budget Detail as of 11.30'!B:K,COLUMNS('Budget Detail as of 11.30'!B:K),FALSE),0)</f>
        <v>100</v>
      </c>
      <c r="N630" s="155">
        <f>SUMIFS('Budget Detail as of 11.30'!L:L,'Budget Detail as of 11.30'!B:B,'Questica Mapping'!C630)</f>
        <v>100</v>
      </c>
      <c r="O630" s="100">
        <v>0</v>
      </c>
      <c r="P630" s="101">
        <f t="shared" si="25"/>
        <v>0</v>
      </c>
    </row>
    <row r="631" spans="1:17" hidden="1" x14ac:dyDescent="0.3">
      <c r="A631" s="90">
        <v>851174</v>
      </c>
      <c r="B631" s="92" t="s">
        <v>1162</v>
      </c>
      <c r="C631" s="92" t="s">
        <v>2086</v>
      </c>
      <c r="D631" s="92" t="s">
        <v>10</v>
      </c>
      <c r="E631" s="103" t="s">
        <v>217</v>
      </c>
      <c r="F631" s="92" t="s">
        <v>1941</v>
      </c>
      <c r="G631" s="92" t="s">
        <v>1273</v>
      </c>
      <c r="H631" s="92" t="s">
        <v>1942</v>
      </c>
      <c r="I631" s="92" t="s">
        <v>1060</v>
      </c>
      <c r="J631" s="92" t="s">
        <v>2087</v>
      </c>
      <c r="K631" s="90" t="b">
        <v>0</v>
      </c>
      <c r="L631" s="92" t="s">
        <v>867</v>
      </c>
      <c r="M631" s="278">
        <f>IFERROR(VLOOKUP(C631,'Budget Detail as of 11.30'!B:K,COLUMNS('Budget Detail as of 11.30'!B:K),FALSE),0)</f>
        <v>830</v>
      </c>
      <c r="N631" s="155">
        <f>SUMIFS('Budget Detail as of 11.30'!L:L,'Budget Detail as of 11.30'!B:B,'Questica Mapping'!C631)</f>
        <v>830</v>
      </c>
      <c r="O631" s="100">
        <v>0</v>
      </c>
      <c r="P631" s="101">
        <f t="shared" si="25"/>
        <v>0</v>
      </c>
    </row>
    <row r="632" spans="1:17" hidden="1" x14ac:dyDescent="0.3">
      <c r="A632" s="90">
        <v>850977</v>
      </c>
      <c r="B632" s="92" t="s">
        <v>1162</v>
      </c>
      <c r="C632" s="92" t="s">
        <v>2088</v>
      </c>
      <c r="D632" s="92" t="s">
        <v>10</v>
      </c>
      <c r="E632" s="103" t="s">
        <v>217</v>
      </c>
      <c r="F632" s="92" t="s">
        <v>1941</v>
      </c>
      <c r="G632" s="92" t="s">
        <v>1273</v>
      </c>
      <c r="H632" s="92" t="s">
        <v>1942</v>
      </c>
      <c r="I632" s="92" t="s">
        <v>1063</v>
      </c>
      <c r="J632" s="92" t="s">
        <v>2089</v>
      </c>
      <c r="K632" s="90" t="b">
        <v>0</v>
      </c>
      <c r="L632" s="92" t="s">
        <v>867</v>
      </c>
      <c r="M632" s="278">
        <f>IFERROR(VLOOKUP(C632,'Budget Detail as of 11.30'!B:K,COLUMNS('Budget Detail as of 11.30'!B:K),FALSE),0)</f>
        <v>500</v>
      </c>
      <c r="N632" s="155">
        <f>SUMIFS('Budget Detail as of 11.30'!L:L,'Budget Detail as of 11.30'!B:B,'Questica Mapping'!C632)</f>
        <v>500</v>
      </c>
      <c r="O632" s="100">
        <v>0</v>
      </c>
      <c r="P632" s="101">
        <f t="shared" si="25"/>
        <v>0</v>
      </c>
    </row>
    <row r="633" spans="1:17" hidden="1" x14ac:dyDescent="0.3">
      <c r="A633" s="90">
        <v>851100</v>
      </c>
      <c r="B633" s="92" t="s">
        <v>1162</v>
      </c>
      <c r="C633" s="92" t="s">
        <v>2090</v>
      </c>
      <c r="D633" s="92" t="s">
        <v>10</v>
      </c>
      <c r="E633" s="103" t="s">
        <v>217</v>
      </c>
      <c r="F633" s="92" t="s">
        <v>1941</v>
      </c>
      <c r="G633" s="92" t="s">
        <v>1273</v>
      </c>
      <c r="H633" s="92" t="s">
        <v>1942</v>
      </c>
      <c r="I633" s="92" t="s">
        <v>1088</v>
      </c>
      <c r="J633" s="92" t="s">
        <v>2091</v>
      </c>
      <c r="K633" s="90" t="b">
        <v>0</v>
      </c>
      <c r="L633" s="92" t="s">
        <v>867</v>
      </c>
      <c r="M633" s="278">
        <f>IFERROR(VLOOKUP(C633,'Budget Detail as of 11.30'!B:K,COLUMNS('Budget Detail as of 11.30'!B:K),FALSE),0)</f>
        <v>200</v>
      </c>
      <c r="N633" s="155">
        <f>SUMIFS('Budget Detail as of 11.30'!L:L,'Budget Detail as of 11.30'!B:B,'Questica Mapping'!C633)</f>
        <v>200</v>
      </c>
      <c r="O633" s="100">
        <v>2700</v>
      </c>
      <c r="P633" s="101">
        <f t="shared" si="25"/>
        <v>2700</v>
      </c>
    </row>
    <row r="634" spans="1:17" hidden="1" x14ac:dyDescent="0.3">
      <c r="A634" s="90">
        <v>586505</v>
      </c>
      <c r="B634" s="92" t="s">
        <v>1162</v>
      </c>
      <c r="C634" s="92" t="s">
        <v>2092</v>
      </c>
      <c r="D634" s="92" t="s">
        <v>10</v>
      </c>
      <c r="E634" s="103" t="s">
        <v>217</v>
      </c>
      <c r="F634" s="92" t="s">
        <v>1941</v>
      </c>
      <c r="G634" s="92" t="s">
        <v>1273</v>
      </c>
      <c r="H634" s="92" t="s">
        <v>1942</v>
      </c>
      <c r="I634" s="92" t="s">
        <v>1066</v>
      </c>
      <c r="J634" s="92" t="s">
        <v>2093</v>
      </c>
      <c r="K634" s="90" t="b">
        <v>0</v>
      </c>
      <c r="L634" s="92" t="s">
        <v>867</v>
      </c>
      <c r="M634" s="278">
        <f>IFERROR(VLOOKUP(C634,'Budget Detail as of 11.30'!B:K,COLUMNS('Budget Detail as of 11.30'!B:K),FALSE),0)</f>
        <v>12000</v>
      </c>
      <c r="N634" s="155">
        <f>SUMIFS('Budget Detail as of 11.30'!L:L,'Budget Detail as of 11.30'!B:B,'Questica Mapping'!C634)</f>
        <v>12000</v>
      </c>
      <c r="O634" s="100">
        <v>4000</v>
      </c>
      <c r="P634" s="101">
        <f t="shared" si="25"/>
        <v>4000</v>
      </c>
    </row>
    <row r="635" spans="1:17" hidden="1" x14ac:dyDescent="0.3">
      <c r="A635" s="90">
        <v>586506</v>
      </c>
      <c r="B635" s="92" t="s">
        <v>1162</v>
      </c>
      <c r="C635" s="92" t="s">
        <v>2094</v>
      </c>
      <c r="D635" s="92" t="s">
        <v>10</v>
      </c>
      <c r="E635" s="103" t="s">
        <v>217</v>
      </c>
      <c r="F635" s="92" t="s">
        <v>1941</v>
      </c>
      <c r="G635" s="92" t="s">
        <v>1273</v>
      </c>
      <c r="H635" s="92" t="s">
        <v>1951</v>
      </c>
      <c r="I635" s="92" t="s">
        <v>865</v>
      </c>
      <c r="J635" s="92" t="s">
        <v>2095</v>
      </c>
      <c r="K635" s="90" t="b">
        <v>0</v>
      </c>
      <c r="L635" s="92" t="s">
        <v>867</v>
      </c>
      <c r="M635" s="278">
        <f>IFERROR(VLOOKUP(C635,'Budget Detail as of 11.30'!B:K,COLUMNS('Budget Detail as of 11.30'!B:K),FALSE),0)</f>
        <v>4000</v>
      </c>
      <c r="N635" s="155">
        <f>SUMIFS('Budget Detail as of 11.30'!L:L,'Budget Detail as of 11.30'!B:B,'Questica Mapping'!C635)</f>
        <v>4000</v>
      </c>
      <c r="O635" s="100"/>
      <c r="P635" s="101"/>
    </row>
    <row r="636" spans="1:17" hidden="1" x14ac:dyDescent="0.3">
      <c r="A636" s="90">
        <v>1190800</v>
      </c>
      <c r="B636" s="92" t="s">
        <v>1162</v>
      </c>
      <c r="C636" s="92" t="s">
        <v>2096</v>
      </c>
      <c r="D636" s="92" t="s">
        <v>10</v>
      </c>
      <c r="E636" s="103" t="s">
        <v>217</v>
      </c>
      <c r="F636" s="92" t="s">
        <v>1941</v>
      </c>
      <c r="G636" s="92" t="s">
        <v>1273</v>
      </c>
      <c r="H636" s="92" t="s">
        <v>1951</v>
      </c>
      <c r="I636" s="92" t="s">
        <v>925</v>
      </c>
      <c r="J636" s="92" t="s">
        <v>2097</v>
      </c>
      <c r="K636" s="90" t="b">
        <v>0</v>
      </c>
      <c r="L636" s="92" t="s">
        <v>867</v>
      </c>
      <c r="M636" s="278">
        <f>IFERROR(VLOOKUP(C636,'Budget Detail as of 11.30'!B:K,COLUMNS('Budget Detail as of 11.30'!B:K),FALSE),0)</f>
        <v>5000</v>
      </c>
      <c r="N636" s="155">
        <f>SUMIFS('Budget Detail as of 11.30'!L:L,'Budget Detail as of 11.30'!B:B,'Questica Mapping'!C636)</f>
        <v>5000</v>
      </c>
      <c r="O636" s="100"/>
      <c r="P636" s="101"/>
    </row>
    <row r="637" spans="1:17" hidden="1" x14ac:dyDescent="0.3">
      <c r="A637" s="90">
        <v>586686</v>
      </c>
      <c r="B637" s="92" t="s">
        <v>1162</v>
      </c>
      <c r="C637" s="92" t="s">
        <v>2098</v>
      </c>
      <c r="D637" s="279" t="s">
        <v>10</v>
      </c>
      <c r="E637" s="103" t="s">
        <v>217</v>
      </c>
      <c r="F637" s="90" t="s">
        <v>1941</v>
      </c>
      <c r="G637" s="90" t="s">
        <v>1273</v>
      </c>
      <c r="H637" s="90" t="s">
        <v>1951</v>
      </c>
      <c r="I637" s="90" t="s">
        <v>928</v>
      </c>
      <c r="J637" s="90" t="s">
        <v>2099</v>
      </c>
      <c r="K637" s="90" t="b">
        <v>0</v>
      </c>
      <c r="L637" s="90" t="s">
        <v>867</v>
      </c>
      <c r="M637" s="278">
        <f>IFERROR(VLOOKUP(C637,'Budget Detail as of 11.30'!B:K,COLUMNS('Budget Detail as of 11.30'!B:K),FALSE),0)</f>
        <v>4000</v>
      </c>
      <c r="N637" s="155">
        <f>SUMIFS('Budget Detail as of 11.30'!L:L,'Budget Detail as of 11.30'!B:B,'Questica Mapping'!C637)</f>
        <v>4000</v>
      </c>
      <c r="O637" s="100">
        <v>1500</v>
      </c>
      <c r="P637" s="101">
        <f t="shared" ref="P637:P668" si="26">+O637</f>
        <v>1500</v>
      </c>
      <c r="Q637" s="279" t="s">
        <v>1169</v>
      </c>
    </row>
    <row r="638" spans="1:17" hidden="1" x14ac:dyDescent="0.3">
      <c r="A638" s="90">
        <v>851377</v>
      </c>
      <c r="B638" s="92" t="s">
        <v>1162</v>
      </c>
      <c r="C638" s="92" t="s">
        <v>2100</v>
      </c>
      <c r="D638" s="279" t="s">
        <v>10</v>
      </c>
      <c r="E638" s="103" t="s">
        <v>217</v>
      </c>
      <c r="F638" s="90" t="s">
        <v>1941</v>
      </c>
      <c r="G638" s="90" t="s">
        <v>1273</v>
      </c>
      <c r="H638" s="90" t="s">
        <v>1951</v>
      </c>
      <c r="I638" s="90" t="s">
        <v>931</v>
      </c>
      <c r="J638" s="90" t="s">
        <v>2101</v>
      </c>
      <c r="K638" s="90" t="b">
        <v>0</v>
      </c>
      <c r="L638" s="90" t="s">
        <v>867</v>
      </c>
      <c r="M638" s="278">
        <f>IFERROR(VLOOKUP(C638,'Budget Detail as of 11.30'!B:K,COLUMNS('Budget Detail as of 11.30'!B:K),FALSE),0)</f>
        <v>6500</v>
      </c>
      <c r="N638" s="155">
        <f>SUMIFS('Budget Detail as of 11.30'!L:L,'Budget Detail as of 11.30'!B:B,'Questica Mapping'!C638)</f>
        <v>6500</v>
      </c>
      <c r="O638" s="100">
        <v>500</v>
      </c>
      <c r="P638" s="101">
        <f t="shared" si="26"/>
        <v>500</v>
      </c>
      <c r="Q638" s="279" t="s">
        <v>1169</v>
      </c>
    </row>
    <row r="639" spans="1:17" hidden="1" x14ac:dyDescent="0.3">
      <c r="A639" s="90">
        <v>850995</v>
      </c>
      <c r="B639" s="92" t="s">
        <v>1162</v>
      </c>
      <c r="C639" s="92" t="s">
        <v>2102</v>
      </c>
      <c r="D639" s="92" t="s">
        <v>10</v>
      </c>
      <c r="E639" s="103" t="s">
        <v>217</v>
      </c>
      <c r="F639" s="92" t="s">
        <v>1941</v>
      </c>
      <c r="G639" s="92" t="s">
        <v>1273</v>
      </c>
      <c r="H639" s="92" t="s">
        <v>1954</v>
      </c>
      <c r="I639" s="92" t="s">
        <v>865</v>
      </c>
      <c r="J639" s="92" t="s">
        <v>2103</v>
      </c>
      <c r="K639" s="90" t="b">
        <v>0</v>
      </c>
      <c r="L639" s="92" t="s">
        <v>867</v>
      </c>
      <c r="M639" s="278">
        <f>IFERROR(VLOOKUP(C639,'Budget Detail as of 11.30'!B:K,COLUMNS('Budget Detail as of 11.30'!B:K),FALSE),0)</f>
        <v>2000</v>
      </c>
      <c r="N639" s="155">
        <f>SUMIFS('Budget Detail as of 11.30'!L:L,'Budget Detail as of 11.30'!B:B,'Questica Mapping'!C639)</f>
        <v>2000</v>
      </c>
      <c r="O639" s="100">
        <v>275</v>
      </c>
      <c r="P639" s="101">
        <f t="shared" si="26"/>
        <v>275</v>
      </c>
    </row>
    <row r="640" spans="1:17" hidden="1" x14ac:dyDescent="0.3">
      <c r="A640" s="90">
        <v>850996</v>
      </c>
      <c r="B640" s="92" t="s">
        <v>1162</v>
      </c>
      <c r="C640" s="92" t="s">
        <v>2104</v>
      </c>
      <c r="D640" s="92" t="s">
        <v>10</v>
      </c>
      <c r="E640" s="103" t="s">
        <v>217</v>
      </c>
      <c r="F640" s="92" t="s">
        <v>1941</v>
      </c>
      <c r="G640" s="92" t="s">
        <v>1273</v>
      </c>
      <c r="H640" s="92" t="s">
        <v>1954</v>
      </c>
      <c r="I640" s="92" t="s">
        <v>925</v>
      </c>
      <c r="J640" s="92" t="s">
        <v>2105</v>
      </c>
      <c r="K640" s="90" t="b">
        <v>0</v>
      </c>
      <c r="L640" s="92" t="s">
        <v>867</v>
      </c>
      <c r="M640" s="278">
        <f>IFERROR(VLOOKUP(C640,'Budget Detail as of 11.30'!B:K,COLUMNS('Budget Detail as of 11.30'!B:K),FALSE),0)</f>
        <v>500</v>
      </c>
      <c r="N640" s="155">
        <f>SUMIFS('Budget Detail as of 11.30'!L:L,'Budget Detail as of 11.30'!B:B,'Questica Mapping'!C640)</f>
        <v>500</v>
      </c>
      <c r="O640" s="100">
        <v>0</v>
      </c>
      <c r="P640" s="101">
        <f t="shared" si="26"/>
        <v>0</v>
      </c>
    </row>
    <row r="641" spans="1:16" hidden="1" x14ac:dyDescent="0.3">
      <c r="A641" s="90">
        <v>851341</v>
      </c>
      <c r="B641" s="92" t="s">
        <v>1162</v>
      </c>
      <c r="C641" s="92" t="s">
        <v>2106</v>
      </c>
      <c r="D641" s="92" t="s">
        <v>10</v>
      </c>
      <c r="E641" s="103" t="s">
        <v>217</v>
      </c>
      <c r="F641" s="92" t="s">
        <v>1941</v>
      </c>
      <c r="G641" s="92" t="s">
        <v>1273</v>
      </c>
      <c r="H641" s="92" t="s">
        <v>1954</v>
      </c>
      <c r="I641" s="92" t="s">
        <v>928</v>
      </c>
      <c r="J641" s="92" t="s">
        <v>2107</v>
      </c>
      <c r="K641" s="90" t="b">
        <v>0</v>
      </c>
      <c r="L641" s="92" t="s">
        <v>867</v>
      </c>
      <c r="M641" s="278">
        <f>IFERROR(VLOOKUP(C641,'Budget Detail as of 11.30'!B:K,COLUMNS('Budget Detail as of 11.30'!B:K),FALSE),0)</f>
        <v>780</v>
      </c>
      <c r="N641" s="155">
        <f>SUMIFS('Budget Detail as of 11.30'!L:L,'Budget Detail as of 11.30'!B:B,'Questica Mapping'!C641)</f>
        <v>780</v>
      </c>
      <c r="O641" s="100">
        <v>488400</v>
      </c>
      <c r="P641" s="101">
        <f t="shared" si="26"/>
        <v>488400</v>
      </c>
    </row>
    <row r="642" spans="1:16" hidden="1" x14ac:dyDescent="0.3">
      <c r="A642" s="90">
        <v>851372</v>
      </c>
      <c r="B642" s="92" t="s">
        <v>1162</v>
      </c>
      <c r="C642" s="92" t="s">
        <v>2108</v>
      </c>
      <c r="D642" s="92" t="s">
        <v>10</v>
      </c>
      <c r="E642" s="103" t="s">
        <v>217</v>
      </c>
      <c r="F642" s="92" t="s">
        <v>1941</v>
      </c>
      <c r="G642" s="92" t="s">
        <v>2109</v>
      </c>
      <c r="H642" s="92" t="s">
        <v>1942</v>
      </c>
      <c r="I642" s="92" t="s">
        <v>865</v>
      </c>
      <c r="J642" s="92" t="s">
        <v>2110</v>
      </c>
      <c r="K642" s="90" t="b">
        <v>0</v>
      </c>
      <c r="L642" s="92" t="s">
        <v>867</v>
      </c>
      <c r="M642" s="278">
        <f>IFERROR(VLOOKUP(C642,'Budget Detail as of 11.30'!B:K,COLUMNS('Budget Detail as of 11.30'!B:K),FALSE),0)</f>
        <v>260</v>
      </c>
      <c r="N642" s="155">
        <f>SUMIFS('Budget Detail as of 11.30'!L:L,'Budget Detail as of 11.30'!B:B,'Questica Mapping'!C642)</f>
        <v>260</v>
      </c>
      <c r="O642" s="100">
        <v>24678</v>
      </c>
      <c r="P642" s="101">
        <f t="shared" si="26"/>
        <v>24678</v>
      </c>
    </row>
    <row r="643" spans="1:16" hidden="1" x14ac:dyDescent="0.3">
      <c r="A643" s="90">
        <v>851373</v>
      </c>
      <c r="B643" s="92" t="s">
        <v>1162</v>
      </c>
      <c r="C643" s="92" t="s">
        <v>2111</v>
      </c>
      <c r="D643" s="92" t="s">
        <v>10</v>
      </c>
      <c r="E643" s="103" t="s">
        <v>219</v>
      </c>
      <c r="F643" s="92" t="s">
        <v>2112</v>
      </c>
      <c r="G643" s="92" t="s">
        <v>1165</v>
      </c>
      <c r="H643" s="92" t="s">
        <v>2113</v>
      </c>
      <c r="I643" s="92" t="s">
        <v>865</v>
      </c>
      <c r="J643" s="92">
        <v>0</v>
      </c>
      <c r="K643" s="90" t="b">
        <v>0</v>
      </c>
      <c r="L643" s="92" t="s">
        <v>1166</v>
      </c>
      <c r="M643" s="278">
        <f>IFERROR(VLOOKUP(C643,'Budget Detail as of 11.30'!B:K,COLUMNS('Budget Detail as of 11.30'!B:K),FALSE),0)</f>
        <v>526850</v>
      </c>
      <c r="N643" s="155">
        <f>SUMIFS('Budget Detail as of 11.30'!L:L,'Budget Detail as of 11.30'!B:B,'Questica Mapping'!C643)</f>
        <v>504160</v>
      </c>
      <c r="O643" s="100">
        <v>16928</v>
      </c>
      <c r="P643" s="101">
        <f t="shared" si="26"/>
        <v>16928</v>
      </c>
    </row>
    <row r="644" spans="1:16" hidden="1" x14ac:dyDescent="0.3">
      <c r="A644" s="90">
        <v>1191029</v>
      </c>
      <c r="B644" s="92" t="s">
        <v>1162</v>
      </c>
      <c r="C644" s="92" t="s">
        <v>2114</v>
      </c>
      <c r="D644" s="92" t="s">
        <v>10</v>
      </c>
      <c r="E644" s="103" t="s">
        <v>221</v>
      </c>
      <c r="F644" s="92" t="s">
        <v>2112</v>
      </c>
      <c r="G644" s="92" t="s">
        <v>1173</v>
      </c>
      <c r="H644" s="92" t="s">
        <v>2113</v>
      </c>
      <c r="I644" s="92" t="s">
        <v>865</v>
      </c>
      <c r="J644" s="92" t="s">
        <v>1174</v>
      </c>
      <c r="K644" s="90" t="b">
        <v>0</v>
      </c>
      <c r="L644" s="92" t="s">
        <v>867</v>
      </c>
      <c r="M644" s="278">
        <f>IFERROR(VLOOKUP(C644,'Budget Detail as of 11.30'!B:K,COLUMNS('Budget Detail as of 11.30'!B:K),FALSE),0)</f>
        <v>0</v>
      </c>
      <c r="N644" s="155">
        <f>SUMIFS('Budget Detail as of 11.30'!L:L,'Budget Detail as of 11.30'!B:B,'Questica Mapping'!C644)</f>
        <v>0</v>
      </c>
      <c r="O644" s="100">
        <v>12852</v>
      </c>
      <c r="P644" s="101">
        <f t="shared" si="26"/>
        <v>12852</v>
      </c>
    </row>
    <row r="645" spans="1:16" hidden="1" x14ac:dyDescent="0.3">
      <c r="A645" s="90">
        <v>1191535</v>
      </c>
      <c r="B645" s="92" t="s">
        <v>1162</v>
      </c>
      <c r="C645" s="92" t="s">
        <v>2115</v>
      </c>
      <c r="D645" s="92" t="s">
        <v>10</v>
      </c>
      <c r="E645" s="103" t="s">
        <v>221</v>
      </c>
      <c r="F645" s="92" t="s">
        <v>2112</v>
      </c>
      <c r="G645" s="92" t="s">
        <v>1173</v>
      </c>
      <c r="H645" s="92" t="s">
        <v>961</v>
      </c>
      <c r="I645" s="92" t="s">
        <v>865</v>
      </c>
      <c r="J645" s="92" t="s">
        <v>1174</v>
      </c>
      <c r="K645" s="90" t="b">
        <v>0</v>
      </c>
      <c r="L645" s="92" t="s">
        <v>867</v>
      </c>
      <c r="M645" s="278">
        <f>IFERROR(VLOOKUP(C645,'Budget Detail as of 11.30'!B:K,COLUMNS('Budget Detail as of 11.30'!B:K),FALSE),0)</f>
        <v>0</v>
      </c>
      <c r="N645" s="155">
        <f>SUMIFS('Budget Detail as of 11.30'!L:L,'Budget Detail as of 11.30'!B:B,'Questica Mapping'!C645)</f>
        <v>0</v>
      </c>
      <c r="O645" s="100">
        <v>12852</v>
      </c>
      <c r="P645" s="101">
        <f t="shared" si="26"/>
        <v>12852</v>
      </c>
    </row>
    <row r="646" spans="1:16" hidden="1" x14ac:dyDescent="0.3">
      <c r="A646" s="90">
        <v>1191536</v>
      </c>
      <c r="B646" s="92" t="s">
        <v>1162</v>
      </c>
      <c r="C646" s="92" t="s">
        <v>2116</v>
      </c>
      <c r="D646" s="92" t="s">
        <v>10</v>
      </c>
      <c r="E646" s="103" t="s">
        <v>219</v>
      </c>
      <c r="F646" s="92" t="s">
        <v>2112</v>
      </c>
      <c r="G646" s="92" t="s">
        <v>2117</v>
      </c>
      <c r="H646" s="92" t="s">
        <v>2113</v>
      </c>
      <c r="I646" s="92" t="s">
        <v>865</v>
      </c>
      <c r="J646" s="92" t="s">
        <v>2118</v>
      </c>
      <c r="K646" s="90" t="b">
        <v>0</v>
      </c>
      <c r="L646" s="92" t="s">
        <v>867</v>
      </c>
      <c r="M646" s="278">
        <f>IFERROR(VLOOKUP(C646,'Budget Detail as of 11.30'!B:K,COLUMNS('Budget Detail as of 11.30'!B:K),FALSE),0)</f>
        <v>0</v>
      </c>
      <c r="N646" s="155">
        <f>SUMIFS('Budget Detail as of 11.30'!L:L,'Budget Detail as of 11.30'!B:B,'Questica Mapping'!C646)</f>
        <v>0</v>
      </c>
      <c r="O646" s="100">
        <v>332090</v>
      </c>
      <c r="P646" s="101">
        <f t="shared" si="26"/>
        <v>332090</v>
      </c>
    </row>
    <row r="647" spans="1:16" hidden="1" x14ac:dyDescent="0.3">
      <c r="A647" s="90">
        <v>1191537</v>
      </c>
      <c r="B647" s="92" t="s">
        <v>1162</v>
      </c>
      <c r="C647" s="92" t="s">
        <v>2119</v>
      </c>
      <c r="D647" s="92" t="s">
        <v>10</v>
      </c>
      <c r="E647" s="103" t="s">
        <v>219</v>
      </c>
      <c r="F647" s="92" t="s">
        <v>2112</v>
      </c>
      <c r="G647" s="92" t="s">
        <v>2117</v>
      </c>
      <c r="H647" s="92" t="s">
        <v>961</v>
      </c>
      <c r="I647" s="92" t="s">
        <v>865</v>
      </c>
      <c r="J647" s="92" t="s">
        <v>2118</v>
      </c>
      <c r="K647" s="90" t="b">
        <v>0</v>
      </c>
      <c r="L647" s="92" t="s">
        <v>867</v>
      </c>
      <c r="M647" s="278">
        <f>IFERROR(VLOOKUP(C647,'Budget Detail as of 11.30'!B:K,COLUMNS('Budget Detail as of 11.30'!B:K),FALSE),0)</f>
        <v>0</v>
      </c>
      <c r="N647" s="155">
        <f>SUMIFS('Budget Detail as of 11.30'!L:L,'Budget Detail as of 11.30'!B:B,'Questica Mapping'!C647)</f>
        <v>0</v>
      </c>
      <c r="O647" s="100">
        <v>13260</v>
      </c>
      <c r="P647" s="101">
        <f t="shared" si="26"/>
        <v>13260</v>
      </c>
    </row>
    <row r="648" spans="1:16" hidden="1" x14ac:dyDescent="0.3">
      <c r="A648" s="90">
        <v>851380</v>
      </c>
      <c r="B648" s="92" t="s">
        <v>1162</v>
      </c>
      <c r="C648" s="92" t="s">
        <v>2120</v>
      </c>
      <c r="D648" s="92" t="s">
        <v>10</v>
      </c>
      <c r="E648" s="103" t="s">
        <v>219</v>
      </c>
      <c r="F648" s="92" t="s">
        <v>2112</v>
      </c>
      <c r="G648" s="92" t="s">
        <v>1176</v>
      </c>
      <c r="H648" s="92" t="s">
        <v>2113</v>
      </c>
      <c r="I648" s="92" t="s">
        <v>865</v>
      </c>
      <c r="J648" s="92">
        <v>0</v>
      </c>
      <c r="K648" s="90" t="b">
        <v>0</v>
      </c>
      <c r="L648" s="92" t="s">
        <v>1166</v>
      </c>
      <c r="M648" s="278">
        <f>IFERROR(VLOOKUP(C648,'Budget Detail as of 11.30'!B:K,COLUMNS('Budget Detail as of 11.30'!B:K),FALSE),0)</f>
        <v>371530</v>
      </c>
      <c r="N648" s="155">
        <f>SUMIFS('Budget Detail as of 11.30'!L:L,'Budget Detail as of 11.30'!B:B,'Questica Mapping'!C648)</f>
        <v>362260</v>
      </c>
      <c r="O648" s="100">
        <v>0</v>
      </c>
      <c r="P648" s="101">
        <f t="shared" si="26"/>
        <v>0</v>
      </c>
    </row>
    <row r="649" spans="1:16" hidden="1" x14ac:dyDescent="0.3">
      <c r="A649" s="90">
        <v>851381</v>
      </c>
      <c r="B649" s="92" t="s">
        <v>1162</v>
      </c>
      <c r="C649" s="92" t="s">
        <v>2121</v>
      </c>
      <c r="D649" s="92" t="s">
        <v>10</v>
      </c>
      <c r="E649" s="103" t="s">
        <v>219</v>
      </c>
      <c r="F649" s="92" t="s">
        <v>2112</v>
      </c>
      <c r="G649" s="92" t="s">
        <v>1525</v>
      </c>
      <c r="H649" s="92" t="s">
        <v>2113</v>
      </c>
      <c r="I649" s="92" t="s">
        <v>865</v>
      </c>
      <c r="J649" s="92" t="s">
        <v>1526</v>
      </c>
      <c r="K649" s="90" t="b">
        <v>0</v>
      </c>
      <c r="L649" s="92" t="s">
        <v>867</v>
      </c>
      <c r="M649" s="278">
        <f>IFERROR(VLOOKUP(C649,'Budget Detail as of 11.30'!B:K,COLUMNS('Budget Detail as of 11.30'!B:K),FALSE),0)</f>
        <v>6120</v>
      </c>
      <c r="N649" s="155">
        <f>SUMIFS('Budget Detail as of 11.30'!L:L,'Budget Detail as of 11.30'!B:B,'Questica Mapping'!C649)</f>
        <v>6120</v>
      </c>
      <c r="O649" s="100">
        <v>600</v>
      </c>
      <c r="P649" s="101">
        <f t="shared" si="26"/>
        <v>600</v>
      </c>
    </row>
    <row r="650" spans="1:16" hidden="1" x14ac:dyDescent="0.3">
      <c r="A650" s="90">
        <v>851059</v>
      </c>
      <c r="B650" s="92" t="s">
        <v>1162</v>
      </c>
      <c r="C650" s="92" t="s">
        <v>2122</v>
      </c>
      <c r="D650" s="92" t="s">
        <v>10</v>
      </c>
      <c r="E650" s="103" t="s">
        <v>219</v>
      </c>
      <c r="F650" s="92" t="s">
        <v>2112</v>
      </c>
      <c r="G650" s="92" t="s">
        <v>1182</v>
      </c>
      <c r="H650" s="92" t="s">
        <v>2113</v>
      </c>
      <c r="I650" s="92" t="s">
        <v>865</v>
      </c>
      <c r="J650" s="92" t="s">
        <v>1183</v>
      </c>
      <c r="K650" s="90" t="b">
        <v>0</v>
      </c>
      <c r="L650" s="92" t="s">
        <v>867</v>
      </c>
      <c r="M650" s="278">
        <f>IFERROR(VLOOKUP(C650,'Budget Detail as of 11.30'!B:K,COLUMNS('Budget Detail as of 11.30'!B:K),FALSE),0)</f>
        <v>0</v>
      </c>
      <c r="N650" s="155">
        <f>SUMIFS('Budget Detail as of 11.30'!L:L,'Budget Detail as of 11.30'!B:B,'Questica Mapping'!C650)</f>
        <v>0</v>
      </c>
      <c r="O650" s="100">
        <v>3200</v>
      </c>
      <c r="P650" s="101">
        <f t="shared" si="26"/>
        <v>3200</v>
      </c>
    </row>
    <row r="651" spans="1:16" hidden="1" x14ac:dyDescent="0.3">
      <c r="A651" s="90">
        <v>851175</v>
      </c>
      <c r="B651" s="92" t="s">
        <v>1162</v>
      </c>
      <c r="C651" s="92" t="s">
        <v>2123</v>
      </c>
      <c r="D651" s="92" t="s">
        <v>10</v>
      </c>
      <c r="E651" s="103" t="s">
        <v>217</v>
      </c>
      <c r="F651" s="92" t="s">
        <v>2112</v>
      </c>
      <c r="G651" s="92" t="s">
        <v>1185</v>
      </c>
      <c r="H651" s="92" t="s">
        <v>2113</v>
      </c>
      <c r="I651" s="92" t="s">
        <v>865</v>
      </c>
      <c r="J651" s="92" t="s">
        <v>1186</v>
      </c>
      <c r="K651" s="90" t="b">
        <v>0</v>
      </c>
      <c r="L651" s="92" t="s">
        <v>867</v>
      </c>
      <c r="M651" s="278">
        <f>IFERROR(VLOOKUP(C651,'Budget Detail as of 11.30'!B:K,COLUMNS('Budget Detail as of 11.30'!B:K),FALSE),0)</f>
        <v>600</v>
      </c>
      <c r="N651" s="155">
        <f>SUMIFS('Budget Detail as of 11.30'!L:L,'Budget Detail as of 11.30'!B:B,'Questica Mapping'!C651)</f>
        <v>600</v>
      </c>
      <c r="O651" s="100">
        <v>985</v>
      </c>
      <c r="P651" s="101">
        <f t="shared" si="26"/>
        <v>985</v>
      </c>
    </row>
    <row r="652" spans="1:16" hidden="1" x14ac:dyDescent="0.3">
      <c r="A652" s="90">
        <v>851356</v>
      </c>
      <c r="B652" s="92" t="s">
        <v>1162</v>
      </c>
      <c r="C652" s="92" t="s">
        <v>2124</v>
      </c>
      <c r="D652" s="92" t="s">
        <v>10</v>
      </c>
      <c r="E652" s="103" t="s">
        <v>217</v>
      </c>
      <c r="F652" s="92" t="s">
        <v>2112</v>
      </c>
      <c r="G652" s="92" t="s">
        <v>1185</v>
      </c>
      <c r="H652" s="92" t="s">
        <v>2113</v>
      </c>
      <c r="I652" s="92" t="s">
        <v>925</v>
      </c>
      <c r="J652" s="92" t="s">
        <v>2125</v>
      </c>
      <c r="K652" s="90" t="b">
        <v>0</v>
      </c>
      <c r="L652" s="92" t="s">
        <v>867</v>
      </c>
      <c r="M652" s="278">
        <f>IFERROR(VLOOKUP(C652,'Budget Detail as of 11.30'!B:K,COLUMNS('Budget Detail as of 11.30'!B:K),FALSE),0)</f>
        <v>3200</v>
      </c>
      <c r="N652" s="155">
        <f>SUMIFS('Budget Detail as of 11.30'!L:L,'Budget Detail as of 11.30'!B:B,'Questica Mapping'!C652)</f>
        <v>3200</v>
      </c>
      <c r="O652" s="100">
        <v>235</v>
      </c>
      <c r="P652" s="101">
        <f t="shared" si="26"/>
        <v>235</v>
      </c>
    </row>
    <row r="653" spans="1:16" hidden="1" x14ac:dyDescent="0.3">
      <c r="A653" s="90">
        <v>851070</v>
      </c>
      <c r="B653" s="92" t="s">
        <v>1162</v>
      </c>
      <c r="C653" s="92" t="s">
        <v>2126</v>
      </c>
      <c r="D653" s="92" t="s">
        <v>10</v>
      </c>
      <c r="E653" s="103" t="s">
        <v>217</v>
      </c>
      <c r="F653" s="92" t="s">
        <v>2112</v>
      </c>
      <c r="G653" s="92" t="s">
        <v>1185</v>
      </c>
      <c r="H653" s="92" t="s">
        <v>961</v>
      </c>
      <c r="I653" s="92" t="s">
        <v>865</v>
      </c>
      <c r="J653" s="92" t="s">
        <v>1186</v>
      </c>
      <c r="K653" s="90" t="b">
        <v>0</v>
      </c>
      <c r="L653" s="92" t="s">
        <v>867</v>
      </c>
      <c r="M653" s="278">
        <f>IFERROR(VLOOKUP(C653,'Budget Detail as of 11.30'!B:K,COLUMNS('Budget Detail as of 11.30'!B:K),FALSE),0)</f>
        <v>990</v>
      </c>
      <c r="N653" s="155">
        <f>SUMIFS('Budget Detail as of 11.30'!L:L,'Budget Detail as of 11.30'!B:B,'Questica Mapping'!C653)</f>
        <v>990</v>
      </c>
      <c r="O653" s="100">
        <v>1200</v>
      </c>
      <c r="P653" s="101">
        <f t="shared" si="26"/>
        <v>1200</v>
      </c>
    </row>
    <row r="654" spans="1:16" hidden="1" x14ac:dyDescent="0.3">
      <c r="A654" s="90">
        <v>851071</v>
      </c>
      <c r="B654" s="92" t="s">
        <v>1162</v>
      </c>
      <c r="C654" s="92" t="s">
        <v>2127</v>
      </c>
      <c r="D654" s="92" t="s">
        <v>10</v>
      </c>
      <c r="E654" s="103" t="s">
        <v>217</v>
      </c>
      <c r="F654" s="92" t="s">
        <v>2112</v>
      </c>
      <c r="G654" s="92" t="s">
        <v>1188</v>
      </c>
      <c r="H654" s="92" t="s">
        <v>2113</v>
      </c>
      <c r="I654" s="92" t="s">
        <v>865</v>
      </c>
      <c r="J654" s="92" t="s">
        <v>1189</v>
      </c>
      <c r="K654" s="90" t="b">
        <v>0</v>
      </c>
      <c r="L654" s="92" t="s">
        <v>867</v>
      </c>
      <c r="M654" s="278">
        <f>IFERROR(VLOOKUP(C654,'Budget Detail as of 11.30'!B:K,COLUMNS('Budget Detail as of 11.30'!B:K),FALSE),0)</f>
        <v>240</v>
      </c>
      <c r="N654" s="155">
        <f>SUMIFS('Budget Detail as of 11.30'!L:L,'Budget Detail as of 11.30'!B:B,'Questica Mapping'!C654)</f>
        <v>240</v>
      </c>
      <c r="O654" s="100">
        <v>3500</v>
      </c>
      <c r="P654" s="101">
        <f t="shared" si="26"/>
        <v>3500</v>
      </c>
    </row>
    <row r="655" spans="1:16" hidden="1" x14ac:dyDescent="0.3">
      <c r="A655" s="90">
        <v>851072</v>
      </c>
      <c r="B655" s="92" t="s">
        <v>1162</v>
      </c>
      <c r="C655" s="92" t="s">
        <v>2128</v>
      </c>
      <c r="D655" s="92" t="s">
        <v>10</v>
      </c>
      <c r="E655" s="103" t="s">
        <v>217</v>
      </c>
      <c r="F655" s="92" t="s">
        <v>2112</v>
      </c>
      <c r="G655" s="92" t="s">
        <v>1191</v>
      </c>
      <c r="H655" s="92" t="s">
        <v>2113</v>
      </c>
      <c r="I655" s="92" t="s">
        <v>865</v>
      </c>
      <c r="J655" s="92" t="s">
        <v>1192</v>
      </c>
      <c r="K655" s="90" t="b">
        <v>0</v>
      </c>
      <c r="L655" s="92" t="s">
        <v>867</v>
      </c>
      <c r="M655" s="278">
        <f>IFERROR(VLOOKUP(C655,'Budget Detail as of 11.30'!B:K,COLUMNS('Budget Detail as of 11.30'!B:K),FALSE),0)</f>
        <v>1300</v>
      </c>
      <c r="N655" s="155">
        <f>SUMIFS('Budget Detail as of 11.30'!L:L,'Budget Detail as of 11.30'!B:B,'Questica Mapping'!C655)</f>
        <v>1300</v>
      </c>
      <c r="O655" s="100">
        <v>25</v>
      </c>
      <c r="P655" s="101">
        <f t="shared" si="26"/>
        <v>25</v>
      </c>
    </row>
    <row r="656" spans="1:16" hidden="1" x14ac:dyDescent="0.3">
      <c r="A656" s="90">
        <v>851073</v>
      </c>
      <c r="B656" s="92" t="s">
        <v>1162</v>
      </c>
      <c r="C656" s="92" t="s">
        <v>2129</v>
      </c>
      <c r="D656" s="92" t="s">
        <v>10</v>
      </c>
      <c r="E656" s="103" t="s">
        <v>217</v>
      </c>
      <c r="F656" s="92" t="s">
        <v>2112</v>
      </c>
      <c r="G656" s="92" t="s">
        <v>1191</v>
      </c>
      <c r="H656" s="92" t="s">
        <v>961</v>
      </c>
      <c r="I656" s="92" t="s">
        <v>865</v>
      </c>
      <c r="J656" s="92" t="s">
        <v>2130</v>
      </c>
      <c r="K656" s="90" t="b">
        <v>0</v>
      </c>
      <c r="L656" s="92" t="s">
        <v>867</v>
      </c>
      <c r="M656" s="278">
        <f>IFERROR(VLOOKUP(C656,'Budget Detail as of 11.30'!B:K,COLUMNS('Budget Detail as of 11.30'!B:K),FALSE),0)</f>
        <v>3500</v>
      </c>
      <c r="N656" s="155">
        <f>SUMIFS('Budget Detail as of 11.30'!L:L,'Budget Detail as of 11.30'!B:B,'Questica Mapping'!C656)</f>
        <v>3500</v>
      </c>
      <c r="O656" s="100">
        <v>200</v>
      </c>
      <c r="P656" s="101">
        <f t="shared" si="26"/>
        <v>200</v>
      </c>
    </row>
    <row r="657" spans="1:16" hidden="1" x14ac:dyDescent="0.3">
      <c r="A657" s="90">
        <v>851101</v>
      </c>
      <c r="B657" s="92" t="s">
        <v>1162</v>
      </c>
      <c r="C657" s="92" t="s">
        <v>2131</v>
      </c>
      <c r="D657" s="92" t="s">
        <v>10</v>
      </c>
      <c r="E657" s="103" t="s">
        <v>217</v>
      </c>
      <c r="F657" s="92" t="s">
        <v>2112</v>
      </c>
      <c r="G657" s="92" t="s">
        <v>1194</v>
      </c>
      <c r="H657" s="92" t="s">
        <v>2113</v>
      </c>
      <c r="I657" s="92" t="s">
        <v>865</v>
      </c>
      <c r="J657" s="92" t="s">
        <v>1195</v>
      </c>
      <c r="K657" s="90" t="b">
        <v>0</v>
      </c>
      <c r="L657" s="92" t="s">
        <v>867</v>
      </c>
      <c r="M657" s="278">
        <f>IFERROR(VLOOKUP(C657,'Budget Detail as of 11.30'!B:K,COLUMNS('Budget Detail as of 11.30'!B:K),FALSE),0)</f>
        <v>30</v>
      </c>
      <c r="N657" s="155">
        <f>SUMIFS('Budget Detail as of 11.30'!L:L,'Budget Detail as of 11.30'!B:B,'Questica Mapping'!C657)</f>
        <v>30</v>
      </c>
      <c r="O657" s="100">
        <v>2900</v>
      </c>
      <c r="P657" s="101">
        <f t="shared" si="26"/>
        <v>2900</v>
      </c>
    </row>
    <row r="658" spans="1:16" hidden="1" x14ac:dyDescent="0.3">
      <c r="A658" s="90">
        <v>851115</v>
      </c>
      <c r="B658" s="92" t="s">
        <v>1162</v>
      </c>
      <c r="C658" s="92" t="s">
        <v>2132</v>
      </c>
      <c r="D658" s="92" t="s">
        <v>10</v>
      </c>
      <c r="E658" s="103" t="s">
        <v>217</v>
      </c>
      <c r="F658" s="92" t="s">
        <v>2112</v>
      </c>
      <c r="G658" s="92" t="s">
        <v>1194</v>
      </c>
      <c r="H658" s="92" t="s">
        <v>961</v>
      </c>
      <c r="I658" s="92" t="s">
        <v>865</v>
      </c>
      <c r="J658" s="92" t="s">
        <v>1195</v>
      </c>
      <c r="K658" s="90" t="b">
        <v>0</v>
      </c>
      <c r="L658" s="92" t="s">
        <v>867</v>
      </c>
      <c r="M658" s="278">
        <f>IFERROR(VLOOKUP(C658,'Budget Detail as of 11.30'!B:K,COLUMNS('Budget Detail as of 11.30'!B:K),FALSE),0)</f>
        <v>200</v>
      </c>
      <c r="N658" s="155">
        <f>SUMIFS('Budget Detail as of 11.30'!L:L,'Budget Detail as of 11.30'!B:B,'Questica Mapping'!C658)</f>
        <v>200</v>
      </c>
      <c r="O658" s="100">
        <v>750</v>
      </c>
      <c r="P658" s="101">
        <f t="shared" si="26"/>
        <v>750</v>
      </c>
    </row>
    <row r="659" spans="1:16" hidden="1" x14ac:dyDescent="0.3">
      <c r="A659" s="90">
        <v>851155</v>
      </c>
      <c r="B659" s="92" t="s">
        <v>1162</v>
      </c>
      <c r="C659" s="92" t="s">
        <v>2133</v>
      </c>
      <c r="D659" s="92" t="s">
        <v>10</v>
      </c>
      <c r="E659" s="103" t="s">
        <v>217</v>
      </c>
      <c r="F659" s="92" t="s">
        <v>2112</v>
      </c>
      <c r="G659" s="92" t="s">
        <v>1202</v>
      </c>
      <c r="H659" s="92" t="s">
        <v>2113</v>
      </c>
      <c r="I659" s="92" t="s">
        <v>865</v>
      </c>
      <c r="J659" s="92" t="s">
        <v>1203</v>
      </c>
      <c r="K659" s="90" t="b">
        <v>0</v>
      </c>
      <c r="L659" s="92" t="s">
        <v>867</v>
      </c>
      <c r="M659" s="278">
        <f>IFERROR(VLOOKUP(C659,'Budget Detail as of 11.30'!B:K,COLUMNS('Budget Detail as of 11.30'!B:K),FALSE),0)</f>
        <v>2800</v>
      </c>
      <c r="N659" s="155">
        <f>SUMIFS('Budget Detail as of 11.30'!L:L,'Budget Detail as of 11.30'!B:B,'Questica Mapping'!C659)</f>
        <v>2800</v>
      </c>
      <c r="O659" s="100">
        <v>2730</v>
      </c>
      <c r="P659" s="101">
        <f t="shared" si="26"/>
        <v>2730</v>
      </c>
    </row>
    <row r="660" spans="1:16" hidden="1" x14ac:dyDescent="0.3">
      <c r="A660" s="90">
        <v>850978</v>
      </c>
      <c r="B660" s="92" t="s">
        <v>1162</v>
      </c>
      <c r="C660" s="92" t="s">
        <v>2134</v>
      </c>
      <c r="D660" s="92" t="s">
        <v>10</v>
      </c>
      <c r="E660" s="103" t="s">
        <v>217</v>
      </c>
      <c r="F660" s="92" t="s">
        <v>2112</v>
      </c>
      <c r="G660" s="92" t="s">
        <v>1202</v>
      </c>
      <c r="H660" s="92" t="s">
        <v>2113</v>
      </c>
      <c r="I660" s="92" t="s">
        <v>925</v>
      </c>
      <c r="J660" s="92" t="s">
        <v>2135</v>
      </c>
      <c r="K660" s="90" t="b">
        <v>0</v>
      </c>
      <c r="L660" s="92" t="s">
        <v>867</v>
      </c>
      <c r="M660" s="278">
        <f>IFERROR(VLOOKUP(C660,'Budget Detail as of 11.30'!B:K,COLUMNS('Budget Detail as of 11.30'!B:K),FALSE),0)</f>
        <v>1200</v>
      </c>
      <c r="N660" s="155">
        <f>SUMIFS('Budget Detail as of 11.30'!L:L,'Budget Detail as of 11.30'!B:B,'Questica Mapping'!C660)</f>
        <v>1200</v>
      </c>
      <c r="O660" s="100">
        <v>5900</v>
      </c>
      <c r="P660" s="101">
        <f t="shared" si="26"/>
        <v>5900</v>
      </c>
    </row>
    <row r="661" spans="1:16" hidden="1" x14ac:dyDescent="0.3">
      <c r="A661" s="90">
        <v>1190801</v>
      </c>
      <c r="B661" s="92" t="s">
        <v>1162</v>
      </c>
      <c r="C661" s="92" t="s">
        <v>2136</v>
      </c>
      <c r="D661" s="92" t="s">
        <v>10</v>
      </c>
      <c r="E661" s="103" t="s">
        <v>217</v>
      </c>
      <c r="F661" s="92" t="s">
        <v>2112</v>
      </c>
      <c r="G661" s="92" t="s">
        <v>1202</v>
      </c>
      <c r="H661" s="92" t="s">
        <v>961</v>
      </c>
      <c r="I661" s="92" t="s">
        <v>865</v>
      </c>
      <c r="J661" s="92" t="s">
        <v>1203</v>
      </c>
      <c r="K661" s="90" t="b">
        <v>0</v>
      </c>
      <c r="L661" s="92" t="s">
        <v>867</v>
      </c>
      <c r="M661" s="278">
        <f>IFERROR(VLOOKUP(C661,'Budget Detail as of 11.30'!B:K,COLUMNS('Budget Detail as of 11.30'!B:K),FALSE),0)</f>
        <v>2730</v>
      </c>
      <c r="N661" s="155">
        <f>SUMIFS('Budget Detail as of 11.30'!L:L,'Budget Detail as of 11.30'!B:B,'Questica Mapping'!C661)</f>
        <v>2730</v>
      </c>
      <c r="O661" s="100">
        <v>6300</v>
      </c>
      <c r="P661" s="101">
        <f t="shared" si="26"/>
        <v>6300</v>
      </c>
    </row>
    <row r="662" spans="1:16" hidden="1" x14ac:dyDescent="0.3">
      <c r="A662" s="90">
        <v>586627</v>
      </c>
      <c r="B662" s="92" t="s">
        <v>1162</v>
      </c>
      <c r="C662" s="92" t="s">
        <v>2137</v>
      </c>
      <c r="D662" s="92" t="s">
        <v>10</v>
      </c>
      <c r="E662" s="103" t="s">
        <v>217</v>
      </c>
      <c r="F662" s="92" t="s">
        <v>2112</v>
      </c>
      <c r="G662" s="92" t="s">
        <v>1354</v>
      </c>
      <c r="H662" s="92" t="s">
        <v>2113</v>
      </c>
      <c r="I662" s="92" t="s">
        <v>865</v>
      </c>
      <c r="J662" s="92" t="s">
        <v>1893</v>
      </c>
      <c r="K662" s="90" t="b">
        <v>0</v>
      </c>
      <c r="L662" s="92" t="s">
        <v>867</v>
      </c>
      <c r="M662" s="278">
        <f>IFERROR(VLOOKUP(C662,'Budget Detail as of 11.30'!B:K,COLUMNS('Budget Detail as of 11.30'!B:K),FALSE),0)</f>
        <v>6440</v>
      </c>
      <c r="N662" s="155">
        <f>SUMIFS('Budget Detail as of 11.30'!L:L,'Budget Detail as of 11.30'!B:B,'Questica Mapping'!C662)</f>
        <v>6440</v>
      </c>
      <c r="O662" s="100">
        <v>550</v>
      </c>
      <c r="P662" s="101">
        <f t="shared" si="26"/>
        <v>550</v>
      </c>
    </row>
    <row r="663" spans="1:16" hidden="1" x14ac:dyDescent="0.3">
      <c r="A663" s="90">
        <v>850997</v>
      </c>
      <c r="B663" s="92" t="s">
        <v>1162</v>
      </c>
      <c r="C663" s="92" t="s">
        <v>2138</v>
      </c>
      <c r="D663" s="92" t="s">
        <v>10</v>
      </c>
      <c r="E663" s="103" t="s">
        <v>217</v>
      </c>
      <c r="F663" s="92" t="s">
        <v>2112</v>
      </c>
      <c r="G663" s="92" t="s">
        <v>1354</v>
      </c>
      <c r="H663" s="92" t="s">
        <v>2113</v>
      </c>
      <c r="I663" s="92" t="s">
        <v>925</v>
      </c>
      <c r="J663" s="92" t="s">
        <v>1355</v>
      </c>
      <c r="K663" s="90" t="b">
        <v>0</v>
      </c>
      <c r="L663" s="92" t="s">
        <v>867</v>
      </c>
      <c r="M663" s="278">
        <f>IFERROR(VLOOKUP(C663,'Budget Detail as of 11.30'!B:K,COLUMNS('Budget Detail as of 11.30'!B:K),FALSE),0)</f>
        <v>7020</v>
      </c>
      <c r="N663" s="155">
        <f>SUMIFS('Budget Detail as of 11.30'!L:L,'Budget Detail as of 11.30'!B:B,'Questica Mapping'!C663)</f>
        <v>7020</v>
      </c>
      <c r="O663" s="100">
        <v>2250</v>
      </c>
      <c r="P663" s="101">
        <f t="shared" si="26"/>
        <v>2250</v>
      </c>
    </row>
    <row r="664" spans="1:16" hidden="1" x14ac:dyDescent="0.3">
      <c r="A664" s="90">
        <v>850998</v>
      </c>
      <c r="B664" s="92" t="s">
        <v>1162</v>
      </c>
      <c r="C664" s="92" t="s">
        <v>2139</v>
      </c>
      <c r="D664" s="92" t="s">
        <v>10</v>
      </c>
      <c r="E664" s="103" t="s">
        <v>217</v>
      </c>
      <c r="F664" s="92" t="s">
        <v>2112</v>
      </c>
      <c r="G664" s="92" t="s">
        <v>1354</v>
      </c>
      <c r="H664" s="92" t="s">
        <v>2113</v>
      </c>
      <c r="I664" s="92" t="s">
        <v>928</v>
      </c>
      <c r="J664" s="92" t="s">
        <v>2140</v>
      </c>
      <c r="K664" s="90" t="b">
        <v>0</v>
      </c>
      <c r="L664" s="92" t="s">
        <v>867</v>
      </c>
      <c r="M664" s="278">
        <f>IFERROR(VLOOKUP(C664,'Budget Detail as of 11.30'!B:K,COLUMNS('Budget Detail as of 11.30'!B:K),FALSE),0)</f>
        <v>550</v>
      </c>
      <c r="N664" s="155">
        <f>SUMIFS('Budget Detail as of 11.30'!L:L,'Budget Detail as of 11.30'!B:B,'Questica Mapping'!C664)</f>
        <v>550</v>
      </c>
      <c r="O664" s="100">
        <v>2700</v>
      </c>
      <c r="P664" s="101">
        <f t="shared" si="26"/>
        <v>2700</v>
      </c>
    </row>
    <row r="665" spans="1:16" hidden="1" x14ac:dyDescent="0.3">
      <c r="A665" s="90">
        <v>589966</v>
      </c>
      <c r="B665" s="92" t="s">
        <v>1162</v>
      </c>
      <c r="C665" s="92" t="s">
        <v>2141</v>
      </c>
      <c r="D665" s="92" t="s">
        <v>10</v>
      </c>
      <c r="E665" s="103" t="s">
        <v>217</v>
      </c>
      <c r="F665" s="92" t="s">
        <v>2112</v>
      </c>
      <c r="G665" s="92" t="s">
        <v>1354</v>
      </c>
      <c r="H665" s="92" t="s">
        <v>961</v>
      </c>
      <c r="I665" s="92" t="s">
        <v>865</v>
      </c>
      <c r="J665" s="92" t="s">
        <v>1893</v>
      </c>
      <c r="K665" s="90" t="b">
        <v>0</v>
      </c>
      <c r="L665" s="92" t="s">
        <v>867</v>
      </c>
      <c r="M665" s="278">
        <f>IFERROR(VLOOKUP(C665,'Budget Detail as of 11.30'!B:K,COLUMNS('Budget Detail as of 11.30'!B:K),FALSE),0)</f>
        <v>2250</v>
      </c>
      <c r="N665" s="155">
        <f>SUMIFS('Budget Detail as of 11.30'!L:L,'Budget Detail as of 11.30'!B:B,'Questica Mapping'!C665)</f>
        <v>2250</v>
      </c>
      <c r="O665" s="100">
        <v>3150</v>
      </c>
      <c r="P665" s="101">
        <f t="shared" si="26"/>
        <v>3150</v>
      </c>
    </row>
    <row r="666" spans="1:16" hidden="1" x14ac:dyDescent="0.3">
      <c r="A666" s="90">
        <v>851347</v>
      </c>
      <c r="B666" s="92" t="s">
        <v>1162</v>
      </c>
      <c r="C666" s="92" t="s">
        <v>2142</v>
      </c>
      <c r="D666" s="92" t="s">
        <v>10</v>
      </c>
      <c r="E666" s="103" t="s">
        <v>217</v>
      </c>
      <c r="F666" s="92" t="s">
        <v>2112</v>
      </c>
      <c r="G666" s="92" t="s">
        <v>1354</v>
      </c>
      <c r="H666" s="92" t="s">
        <v>961</v>
      </c>
      <c r="I666" s="92" t="s">
        <v>925</v>
      </c>
      <c r="J666" s="92" t="s">
        <v>1355</v>
      </c>
      <c r="K666" s="90" t="b">
        <v>0</v>
      </c>
      <c r="L666" s="92" t="s">
        <v>867</v>
      </c>
      <c r="M666" s="278">
        <f>IFERROR(VLOOKUP(C666,'Budget Detail as of 11.30'!B:K,COLUMNS('Budget Detail as of 11.30'!B:K),FALSE),0)</f>
        <v>2700</v>
      </c>
      <c r="N666" s="155">
        <f>SUMIFS('Budget Detail as of 11.30'!L:L,'Budget Detail as of 11.30'!B:B,'Questica Mapping'!C666)</f>
        <v>2700</v>
      </c>
      <c r="O666" s="100">
        <v>3150</v>
      </c>
      <c r="P666" s="101">
        <f t="shared" si="26"/>
        <v>3150</v>
      </c>
    </row>
    <row r="667" spans="1:16" hidden="1" x14ac:dyDescent="0.3">
      <c r="A667" s="90">
        <v>851046</v>
      </c>
      <c r="B667" s="92" t="s">
        <v>1162</v>
      </c>
      <c r="C667" s="92" t="s">
        <v>2143</v>
      </c>
      <c r="D667" s="92" t="s">
        <v>10</v>
      </c>
      <c r="E667" s="103" t="s">
        <v>217</v>
      </c>
      <c r="F667" s="92" t="s">
        <v>2112</v>
      </c>
      <c r="G667" s="92" t="s">
        <v>1207</v>
      </c>
      <c r="H667" s="92" t="s">
        <v>2113</v>
      </c>
      <c r="I667" s="92" t="s">
        <v>925</v>
      </c>
      <c r="J667" s="92" t="s">
        <v>2144</v>
      </c>
      <c r="K667" s="90" t="b">
        <v>0</v>
      </c>
      <c r="L667" s="92" t="s">
        <v>867</v>
      </c>
      <c r="M667" s="278">
        <f>IFERROR(VLOOKUP(C667,'Budget Detail as of 11.30'!B:K,COLUMNS('Budget Detail as of 11.30'!B:K),FALSE),0)</f>
        <v>3150</v>
      </c>
      <c r="N667" s="155">
        <f>SUMIFS('Budget Detail as of 11.30'!L:L,'Budget Detail as of 11.30'!B:B,'Questica Mapping'!C667)</f>
        <v>3150</v>
      </c>
      <c r="O667" s="100">
        <v>250</v>
      </c>
      <c r="P667" s="101">
        <f t="shared" si="26"/>
        <v>250</v>
      </c>
    </row>
    <row r="668" spans="1:16" hidden="1" x14ac:dyDescent="0.3">
      <c r="A668" s="90">
        <v>851053</v>
      </c>
      <c r="B668" s="92" t="s">
        <v>1162</v>
      </c>
      <c r="C668" s="92" t="s">
        <v>2145</v>
      </c>
      <c r="D668" s="92" t="s">
        <v>10</v>
      </c>
      <c r="E668" s="103" t="s">
        <v>217</v>
      </c>
      <c r="F668" s="92" t="s">
        <v>2112</v>
      </c>
      <c r="G668" s="92" t="s">
        <v>1207</v>
      </c>
      <c r="H668" s="92" t="s">
        <v>2113</v>
      </c>
      <c r="I668" s="92" t="s">
        <v>928</v>
      </c>
      <c r="J668" s="92" t="s">
        <v>2146</v>
      </c>
      <c r="K668" s="90" t="b">
        <v>0</v>
      </c>
      <c r="L668" s="92" t="s">
        <v>867</v>
      </c>
      <c r="M668" s="278">
        <f>IFERROR(VLOOKUP(C668,'Budget Detail as of 11.30'!B:K,COLUMNS('Budget Detail as of 11.30'!B:K),FALSE),0)</f>
        <v>3150</v>
      </c>
      <c r="N668" s="155">
        <f>SUMIFS('Budget Detail as of 11.30'!L:L,'Budget Detail as of 11.30'!B:B,'Questica Mapping'!C668)</f>
        <v>3150</v>
      </c>
      <c r="O668" s="100">
        <v>7100</v>
      </c>
      <c r="P668" s="101">
        <f t="shared" si="26"/>
        <v>7100</v>
      </c>
    </row>
    <row r="669" spans="1:16" hidden="1" x14ac:dyDescent="0.3">
      <c r="A669" s="90">
        <v>851060</v>
      </c>
      <c r="B669" s="92" t="s">
        <v>1162</v>
      </c>
      <c r="C669" s="92" t="s">
        <v>2147</v>
      </c>
      <c r="D669" s="92" t="s">
        <v>10</v>
      </c>
      <c r="E669" s="103" t="s">
        <v>217</v>
      </c>
      <c r="F669" s="92" t="s">
        <v>2112</v>
      </c>
      <c r="G669" s="92" t="s">
        <v>1207</v>
      </c>
      <c r="H669" s="92" t="s">
        <v>2113</v>
      </c>
      <c r="I669" s="92" t="s">
        <v>931</v>
      </c>
      <c r="J669" s="92" t="s">
        <v>2148</v>
      </c>
      <c r="K669" s="90" t="b">
        <v>0</v>
      </c>
      <c r="L669" s="92" t="s">
        <v>867</v>
      </c>
      <c r="M669" s="278">
        <f>IFERROR(VLOOKUP(C669,'Budget Detail as of 11.30'!B:K,COLUMNS('Budget Detail as of 11.30'!B:K),FALSE),0)</f>
        <v>250</v>
      </c>
      <c r="N669" s="155">
        <f>SUMIFS('Budget Detail as of 11.30'!L:L,'Budget Detail as of 11.30'!B:B,'Questica Mapping'!C669)</f>
        <v>250</v>
      </c>
      <c r="O669" s="100">
        <v>4200</v>
      </c>
      <c r="P669" s="101">
        <f t="shared" ref="P669:P700" si="27">+O669</f>
        <v>4200</v>
      </c>
    </row>
    <row r="670" spans="1:16" hidden="1" x14ac:dyDescent="0.3">
      <c r="A670" s="90">
        <v>851176</v>
      </c>
      <c r="B670" s="92" t="s">
        <v>1162</v>
      </c>
      <c r="C670" s="92" t="s">
        <v>2149</v>
      </c>
      <c r="D670" s="92" t="s">
        <v>10</v>
      </c>
      <c r="E670" s="103" t="s">
        <v>217</v>
      </c>
      <c r="F670" s="92" t="s">
        <v>2112</v>
      </c>
      <c r="G670" s="92" t="s">
        <v>1207</v>
      </c>
      <c r="H670" s="92" t="s">
        <v>961</v>
      </c>
      <c r="I670" s="92" t="s">
        <v>925</v>
      </c>
      <c r="J670" s="92" t="s">
        <v>2150</v>
      </c>
      <c r="K670" s="90" t="b">
        <v>0</v>
      </c>
      <c r="L670" s="92" t="s">
        <v>867</v>
      </c>
      <c r="M670" s="278">
        <f>IFERROR(VLOOKUP(C670,'Budget Detail as of 11.30'!B:K,COLUMNS('Budget Detail as of 11.30'!B:K),FALSE),0)</f>
        <v>7100</v>
      </c>
      <c r="N670" s="155">
        <f>SUMIFS('Budget Detail as of 11.30'!L:L,'Budget Detail as of 11.30'!B:B,'Questica Mapping'!C670)</f>
        <v>7100</v>
      </c>
      <c r="O670" s="100">
        <v>1500</v>
      </c>
      <c r="P670" s="101">
        <f t="shared" si="27"/>
        <v>1500</v>
      </c>
    </row>
    <row r="671" spans="1:16" hidden="1" x14ac:dyDescent="0.3">
      <c r="A671" s="90">
        <v>851357</v>
      </c>
      <c r="B671" s="92" t="s">
        <v>1162</v>
      </c>
      <c r="C671" s="92" t="s">
        <v>2151</v>
      </c>
      <c r="D671" s="92" t="s">
        <v>10</v>
      </c>
      <c r="E671" s="103" t="s">
        <v>217</v>
      </c>
      <c r="F671" s="92" t="s">
        <v>2112</v>
      </c>
      <c r="G671" s="92" t="s">
        <v>1212</v>
      </c>
      <c r="H671" s="92" t="s">
        <v>2113</v>
      </c>
      <c r="I671" s="92" t="s">
        <v>865</v>
      </c>
      <c r="J671" s="92" t="s">
        <v>2152</v>
      </c>
      <c r="K671" s="90" t="b">
        <v>0</v>
      </c>
      <c r="L671" s="92" t="s">
        <v>867</v>
      </c>
      <c r="M671" s="278">
        <f>IFERROR(VLOOKUP(C671,'Budget Detail as of 11.30'!B:K,COLUMNS('Budget Detail as of 11.30'!B:K),FALSE),0)</f>
        <v>2180</v>
      </c>
      <c r="N671" s="155">
        <f>SUMIFS('Budget Detail as of 11.30'!L:L,'Budget Detail as of 11.30'!B:B,'Questica Mapping'!C671)</f>
        <v>2180</v>
      </c>
      <c r="O671" s="100">
        <v>350</v>
      </c>
      <c r="P671" s="101">
        <f t="shared" si="27"/>
        <v>350</v>
      </c>
    </row>
    <row r="672" spans="1:16" hidden="1" x14ac:dyDescent="0.3">
      <c r="A672" s="90">
        <v>851074</v>
      </c>
      <c r="B672" s="92" t="s">
        <v>1162</v>
      </c>
      <c r="C672" s="92" t="s">
        <v>2153</v>
      </c>
      <c r="D672" s="92" t="s">
        <v>10</v>
      </c>
      <c r="E672" s="103" t="s">
        <v>217</v>
      </c>
      <c r="F672" s="92" t="s">
        <v>2112</v>
      </c>
      <c r="G672" s="92" t="s">
        <v>1212</v>
      </c>
      <c r="H672" s="92" t="s">
        <v>2113</v>
      </c>
      <c r="I672" s="92" t="s">
        <v>925</v>
      </c>
      <c r="J672" s="92" t="s">
        <v>2154</v>
      </c>
      <c r="K672" s="90" t="b">
        <v>0</v>
      </c>
      <c r="L672" s="92" t="s">
        <v>867</v>
      </c>
      <c r="M672" s="278">
        <f>IFERROR(VLOOKUP(C672,'Budget Detail as of 11.30'!B:K,COLUMNS('Budget Detail as of 11.30'!B:K),FALSE),0)</f>
        <v>1500</v>
      </c>
      <c r="N672" s="155">
        <f>SUMIFS('Budget Detail as of 11.30'!L:L,'Budget Detail as of 11.30'!B:B,'Questica Mapping'!C672)</f>
        <v>1500</v>
      </c>
      <c r="O672" s="100">
        <v>0</v>
      </c>
      <c r="P672" s="101">
        <f t="shared" si="27"/>
        <v>0</v>
      </c>
    </row>
    <row r="673" spans="1:16" hidden="1" x14ac:dyDescent="0.3">
      <c r="A673" s="90">
        <v>851075</v>
      </c>
      <c r="B673" s="92" t="s">
        <v>1162</v>
      </c>
      <c r="C673" s="92" t="s">
        <v>2155</v>
      </c>
      <c r="D673" s="92" t="s">
        <v>10</v>
      </c>
      <c r="E673" s="103" t="s">
        <v>217</v>
      </c>
      <c r="F673" s="92" t="s">
        <v>2112</v>
      </c>
      <c r="G673" s="92" t="s">
        <v>1215</v>
      </c>
      <c r="H673" s="92" t="s">
        <v>2113</v>
      </c>
      <c r="I673" s="92" t="s">
        <v>865</v>
      </c>
      <c r="J673" s="92" t="s">
        <v>1990</v>
      </c>
      <c r="K673" s="90" t="b">
        <v>0</v>
      </c>
      <c r="L673" s="92" t="s">
        <v>867</v>
      </c>
      <c r="M673" s="278">
        <f>IFERROR(VLOOKUP(C673,'Budget Detail as of 11.30'!B:K,COLUMNS('Budget Detail as of 11.30'!B:K),FALSE),0)</f>
        <v>350</v>
      </c>
      <c r="N673" s="155">
        <f>SUMIFS('Budget Detail as of 11.30'!L:L,'Budget Detail as of 11.30'!B:B,'Questica Mapping'!C673)</f>
        <v>350</v>
      </c>
      <c r="O673" s="100">
        <v>550</v>
      </c>
      <c r="P673" s="101">
        <f t="shared" si="27"/>
        <v>550</v>
      </c>
    </row>
    <row r="674" spans="1:16" hidden="1" x14ac:dyDescent="0.3">
      <c r="A674" s="90">
        <v>851102</v>
      </c>
      <c r="B674" s="92" t="s">
        <v>1162</v>
      </c>
      <c r="C674" s="92" t="s">
        <v>2156</v>
      </c>
      <c r="D674" s="92" t="s">
        <v>10</v>
      </c>
      <c r="E674" s="103" t="s">
        <v>217</v>
      </c>
      <c r="F674" s="92" t="s">
        <v>2112</v>
      </c>
      <c r="G674" s="92" t="s">
        <v>1215</v>
      </c>
      <c r="H674" s="92" t="s">
        <v>2113</v>
      </c>
      <c r="I674" s="92" t="s">
        <v>1817</v>
      </c>
      <c r="J674" s="92" t="s">
        <v>1996</v>
      </c>
      <c r="K674" s="90" t="b">
        <v>0</v>
      </c>
      <c r="L674" s="92" t="s">
        <v>867</v>
      </c>
      <c r="M674" s="278">
        <f>IFERROR(VLOOKUP(C674,'Budget Detail as of 11.30'!B:K,COLUMNS('Budget Detail as of 11.30'!B:K),FALSE),0)</f>
        <v>200</v>
      </c>
      <c r="N674" s="155">
        <f>SUMIFS('Budget Detail as of 11.30'!L:L,'Budget Detail as of 11.30'!B:B,'Questica Mapping'!C674)</f>
        <v>200</v>
      </c>
      <c r="O674" s="100">
        <v>1860</v>
      </c>
      <c r="P674" s="101">
        <f t="shared" si="27"/>
        <v>1860</v>
      </c>
    </row>
    <row r="675" spans="1:16" hidden="1" x14ac:dyDescent="0.3">
      <c r="A675" s="90">
        <v>586389</v>
      </c>
      <c r="B675" s="92" t="s">
        <v>1162</v>
      </c>
      <c r="C675" s="92" t="s">
        <v>2157</v>
      </c>
      <c r="D675" s="92" t="s">
        <v>10</v>
      </c>
      <c r="E675" s="103" t="s">
        <v>217</v>
      </c>
      <c r="F675" s="92" t="s">
        <v>2112</v>
      </c>
      <c r="G675" s="92" t="s">
        <v>1215</v>
      </c>
      <c r="H675" s="92" t="s">
        <v>2113</v>
      </c>
      <c r="I675" s="92" t="s">
        <v>925</v>
      </c>
      <c r="J675" s="92" t="s">
        <v>1992</v>
      </c>
      <c r="K675" s="90" t="b">
        <v>0</v>
      </c>
      <c r="L675" s="92" t="s">
        <v>867</v>
      </c>
      <c r="M675" s="278">
        <f>IFERROR(VLOOKUP(C675,'Budget Detail as of 11.30'!B:K,COLUMNS('Budget Detail as of 11.30'!B:K),FALSE),0)</f>
        <v>1200</v>
      </c>
      <c r="N675" s="155">
        <f>SUMIFS('Budget Detail as of 11.30'!L:L,'Budget Detail as of 11.30'!B:B,'Questica Mapping'!C675)</f>
        <v>1200</v>
      </c>
      <c r="O675" s="100">
        <v>2500</v>
      </c>
      <c r="P675" s="101">
        <f t="shared" si="27"/>
        <v>2500</v>
      </c>
    </row>
    <row r="676" spans="1:16" hidden="1" x14ac:dyDescent="0.3">
      <c r="A676" s="90">
        <v>851124</v>
      </c>
      <c r="B676" s="92" t="s">
        <v>1162</v>
      </c>
      <c r="C676" s="92" t="s">
        <v>2158</v>
      </c>
      <c r="D676" s="92" t="s">
        <v>10</v>
      </c>
      <c r="E676" s="103" t="s">
        <v>217</v>
      </c>
      <c r="F676" s="92" t="s">
        <v>2112</v>
      </c>
      <c r="G676" s="92" t="s">
        <v>1215</v>
      </c>
      <c r="H676" s="92" t="s">
        <v>2113</v>
      </c>
      <c r="I676" s="92" t="s">
        <v>928</v>
      </c>
      <c r="J676" s="92" t="s">
        <v>1994</v>
      </c>
      <c r="K676" s="90" t="b">
        <v>0</v>
      </c>
      <c r="L676" s="92" t="s">
        <v>867</v>
      </c>
      <c r="M676" s="278">
        <f>IFERROR(VLOOKUP(C676,'Budget Detail as of 11.30'!B:K,COLUMNS('Budget Detail as of 11.30'!B:K),FALSE),0)</f>
        <v>3900</v>
      </c>
      <c r="N676" s="155">
        <f>SUMIFS('Budget Detail as of 11.30'!L:L,'Budget Detail as of 11.30'!B:B,'Questica Mapping'!C676)</f>
        <v>3900</v>
      </c>
      <c r="O676" s="100">
        <v>3000</v>
      </c>
      <c r="P676" s="101">
        <f t="shared" si="27"/>
        <v>3000</v>
      </c>
    </row>
    <row r="677" spans="1:16" hidden="1" x14ac:dyDescent="0.3">
      <c r="A677" s="90">
        <v>851125</v>
      </c>
      <c r="B677" s="92" t="s">
        <v>1162</v>
      </c>
      <c r="C677" s="92" t="s">
        <v>2159</v>
      </c>
      <c r="D677" s="92" t="s">
        <v>10</v>
      </c>
      <c r="E677" s="103" t="s">
        <v>217</v>
      </c>
      <c r="F677" s="92" t="s">
        <v>2112</v>
      </c>
      <c r="G677" s="92" t="s">
        <v>1215</v>
      </c>
      <c r="H677" s="92" t="s">
        <v>961</v>
      </c>
      <c r="I677" s="92" t="s">
        <v>865</v>
      </c>
      <c r="J677" s="92" t="s">
        <v>2160</v>
      </c>
      <c r="K677" s="90" t="b">
        <v>0</v>
      </c>
      <c r="L677" s="92" t="s">
        <v>867</v>
      </c>
      <c r="M677" s="278">
        <f>IFERROR(VLOOKUP(C677,'Budget Detail as of 11.30'!B:K,COLUMNS('Budget Detail as of 11.30'!B:K),FALSE),0)</f>
        <v>3000</v>
      </c>
      <c r="N677" s="155">
        <f>SUMIFS('Budget Detail as of 11.30'!L:L,'Budget Detail as of 11.30'!B:B,'Questica Mapping'!C677)</f>
        <v>3000</v>
      </c>
      <c r="O677" s="100">
        <v>1975</v>
      </c>
      <c r="P677" s="101">
        <f t="shared" si="27"/>
        <v>1975</v>
      </c>
    </row>
    <row r="678" spans="1:16" hidden="1" x14ac:dyDescent="0.3">
      <c r="A678" s="90">
        <v>851126</v>
      </c>
      <c r="B678" s="92" t="s">
        <v>1162</v>
      </c>
      <c r="C678" s="92" t="s">
        <v>2161</v>
      </c>
      <c r="D678" s="92" t="s">
        <v>10</v>
      </c>
      <c r="E678" s="103" t="s">
        <v>217</v>
      </c>
      <c r="F678" s="92" t="s">
        <v>2112</v>
      </c>
      <c r="G678" s="92" t="s">
        <v>1220</v>
      </c>
      <c r="H678" s="92" t="s">
        <v>2113</v>
      </c>
      <c r="I678" s="92" t="s">
        <v>865</v>
      </c>
      <c r="J678" s="92" t="s">
        <v>2002</v>
      </c>
      <c r="K678" s="90" t="b">
        <v>0</v>
      </c>
      <c r="L678" s="92" t="s">
        <v>867</v>
      </c>
      <c r="M678" s="278">
        <f>IFERROR(VLOOKUP(C678,'Budget Detail as of 11.30'!B:K,COLUMNS('Budget Detail as of 11.30'!B:K),FALSE),0)</f>
        <v>2300</v>
      </c>
      <c r="N678" s="155">
        <f>SUMIFS('Budget Detail as of 11.30'!L:L,'Budget Detail as of 11.30'!B:B,'Questica Mapping'!C678)</f>
        <v>2300</v>
      </c>
      <c r="O678" s="100">
        <v>6135</v>
      </c>
      <c r="P678" s="101">
        <f t="shared" si="27"/>
        <v>6135</v>
      </c>
    </row>
    <row r="679" spans="1:16" hidden="1" x14ac:dyDescent="0.3">
      <c r="A679" s="90">
        <v>851127</v>
      </c>
      <c r="B679" s="92" t="s">
        <v>1162</v>
      </c>
      <c r="C679" s="92" t="s">
        <v>2162</v>
      </c>
      <c r="D679" s="92" t="s">
        <v>10</v>
      </c>
      <c r="E679" s="103" t="s">
        <v>217</v>
      </c>
      <c r="F679" s="92" t="s">
        <v>2112</v>
      </c>
      <c r="G679" s="92" t="s">
        <v>1220</v>
      </c>
      <c r="H679" s="92" t="s">
        <v>2113</v>
      </c>
      <c r="I679" s="92" t="s">
        <v>925</v>
      </c>
      <c r="J679" s="92" t="s">
        <v>2004</v>
      </c>
      <c r="K679" s="90" t="b">
        <v>0</v>
      </c>
      <c r="L679" s="92" t="s">
        <v>867</v>
      </c>
      <c r="M679" s="278">
        <f>IFERROR(VLOOKUP(C679,'Budget Detail as of 11.30'!B:K,COLUMNS('Budget Detail as of 11.30'!B:K),FALSE),0)</f>
        <v>1980</v>
      </c>
      <c r="N679" s="155">
        <f>SUMIFS('Budget Detail as of 11.30'!L:L,'Budget Detail as of 11.30'!B:B,'Questica Mapping'!C679)</f>
        <v>1980</v>
      </c>
      <c r="O679" s="100">
        <v>17200</v>
      </c>
      <c r="P679" s="101">
        <f t="shared" si="27"/>
        <v>17200</v>
      </c>
    </row>
    <row r="680" spans="1:16" hidden="1" x14ac:dyDescent="0.3">
      <c r="A680" s="90">
        <v>851116</v>
      </c>
      <c r="B680" s="92" t="s">
        <v>1162</v>
      </c>
      <c r="C680" s="92" t="s">
        <v>2163</v>
      </c>
      <c r="D680" s="92" t="s">
        <v>10</v>
      </c>
      <c r="E680" s="103" t="s">
        <v>217</v>
      </c>
      <c r="F680" s="92" t="s">
        <v>2112</v>
      </c>
      <c r="G680" s="92" t="s">
        <v>1220</v>
      </c>
      <c r="H680" s="92" t="s">
        <v>2113</v>
      </c>
      <c r="I680" s="92" t="s">
        <v>928</v>
      </c>
      <c r="J680" s="92" t="s">
        <v>2006</v>
      </c>
      <c r="K680" s="90" t="b">
        <v>0</v>
      </c>
      <c r="L680" s="92" t="s">
        <v>867</v>
      </c>
      <c r="M680" s="278">
        <f>IFERROR(VLOOKUP(C680,'Budget Detail as of 11.30'!B:K,COLUMNS('Budget Detail as of 11.30'!B:K),FALSE),0)</f>
        <v>12200</v>
      </c>
      <c r="N680" s="155">
        <f>SUMIFS('Budget Detail as of 11.30'!L:L,'Budget Detail as of 11.30'!B:B,'Questica Mapping'!C680)</f>
        <v>12200</v>
      </c>
      <c r="O680" s="100">
        <v>1500</v>
      </c>
      <c r="P680" s="101">
        <f t="shared" si="27"/>
        <v>1500</v>
      </c>
    </row>
    <row r="681" spans="1:16" hidden="1" x14ac:dyDescent="0.3">
      <c r="A681" s="90">
        <v>851117</v>
      </c>
      <c r="B681" s="92" t="s">
        <v>1162</v>
      </c>
      <c r="C681" s="92" t="s">
        <v>2164</v>
      </c>
      <c r="D681" s="92" t="s">
        <v>10</v>
      </c>
      <c r="E681" s="103" t="s">
        <v>217</v>
      </c>
      <c r="F681" s="92" t="s">
        <v>2112</v>
      </c>
      <c r="G681" s="92" t="s">
        <v>1220</v>
      </c>
      <c r="H681" s="92" t="s">
        <v>961</v>
      </c>
      <c r="I681" s="92" t="s">
        <v>865</v>
      </c>
      <c r="J681" s="92" t="s">
        <v>2165</v>
      </c>
      <c r="K681" s="90" t="b">
        <v>0</v>
      </c>
      <c r="L681" s="92" t="s">
        <v>867</v>
      </c>
      <c r="M681" s="278">
        <f>IFERROR(VLOOKUP(C681,'Budget Detail as of 11.30'!B:K,COLUMNS('Budget Detail as of 11.30'!B:K),FALSE),0)</f>
        <v>17200</v>
      </c>
      <c r="N681" s="155">
        <f>SUMIFS('Budget Detail as of 11.30'!L:L,'Budget Detail as of 11.30'!B:B,'Questica Mapping'!C681)</f>
        <v>17200</v>
      </c>
      <c r="O681" s="100">
        <v>150</v>
      </c>
      <c r="P681" s="101">
        <f t="shared" si="27"/>
        <v>150</v>
      </c>
    </row>
    <row r="682" spans="1:16" hidden="1" x14ac:dyDescent="0.3">
      <c r="A682" s="90">
        <v>851118</v>
      </c>
      <c r="B682" s="92" t="s">
        <v>1162</v>
      </c>
      <c r="C682" s="92" t="s">
        <v>2166</v>
      </c>
      <c r="D682" s="92" t="s">
        <v>10</v>
      </c>
      <c r="E682" s="103" t="s">
        <v>217</v>
      </c>
      <c r="F682" s="92" t="s">
        <v>2112</v>
      </c>
      <c r="G682" s="92" t="s">
        <v>1229</v>
      </c>
      <c r="H682" s="92" t="s">
        <v>2113</v>
      </c>
      <c r="I682" s="92" t="s">
        <v>865</v>
      </c>
      <c r="J682" s="92" t="s">
        <v>1308</v>
      </c>
      <c r="K682" s="90" t="b">
        <v>0</v>
      </c>
      <c r="L682" s="92" t="s">
        <v>867</v>
      </c>
      <c r="M682" s="278">
        <f>IFERROR(VLOOKUP(C682,'Budget Detail as of 11.30'!B:K,COLUMNS('Budget Detail as of 11.30'!B:K),FALSE),0)</f>
        <v>4620</v>
      </c>
      <c r="N682" s="155">
        <f>SUMIFS('Budget Detail as of 11.30'!L:L,'Budget Detail as of 11.30'!B:B,'Questica Mapping'!C682)</f>
        <v>4620</v>
      </c>
      <c r="O682" s="100">
        <v>195</v>
      </c>
      <c r="P682" s="101">
        <f t="shared" si="27"/>
        <v>195</v>
      </c>
    </row>
    <row r="683" spans="1:16" hidden="1" x14ac:dyDescent="0.3">
      <c r="A683" s="90">
        <v>851119</v>
      </c>
      <c r="B683" s="92" t="s">
        <v>1162</v>
      </c>
      <c r="C683" s="92" t="s">
        <v>2167</v>
      </c>
      <c r="D683" s="92" t="s">
        <v>10</v>
      </c>
      <c r="E683" s="103" t="s">
        <v>217</v>
      </c>
      <c r="F683" s="92" t="s">
        <v>2112</v>
      </c>
      <c r="G683" s="92" t="s">
        <v>1229</v>
      </c>
      <c r="H683" s="92" t="s">
        <v>2113</v>
      </c>
      <c r="I683" s="92" t="s">
        <v>925</v>
      </c>
      <c r="J683" s="92" t="s">
        <v>1314</v>
      </c>
      <c r="K683" s="90" t="b">
        <v>0</v>
      </c>
      <c r="L683" s="92" t="s">
        <v>867</v>
      </c>
      <c r="M683" s="278">
        <f>IFERROR(VLOOKUP(C683,'Budget Detail as of 11.30'!B:K,COLUMNS('Budget Detail as of 11.30'!B:K),FALSE),0)</f>
        <v>150</v>
      </c>
      <c r="N683" s="155">
        <f>SUMIFS('Budget Detail as of 11.30'!L:L,'Budget Detail as of 11.30'!B:B,'Questica Mapping'!C683)</f>
        <v>150</v>
      </c>
      <c r="O683" s="100">
        <v>75</v>
      </c>
      <c r="P683" s="101">
        <f t="shared" si="27"/>
        <v>75</v>
      </c>
    </row>
    <row r="684" spans="1:16" hidden="1" x14ac:dyDescent="0.3">
      <c r="A684" s="90">
        <v>851120</v>
      </c>
      <c r="B684" s="92" t="s">
        <v>1162</v>
      </c>
      <c r="C684" s="92" t="s">
        <v>2168</v>
      </c>
      <c r="D684" s="92" t="s">
        <v>10</v>
      </c>
      <c r="E684" s="103" t="s">
        <v>217</v>
      </c>
      <c r="F684" s="92" t="s">
        <v>2112</v>
      </c>
      <c r="G684" s="92" t="s">
        <v>1229</v>
      </c>
      <c r="H684" s="92" t="s">
        <v>2113</v>
      </c>
      <c r="I684" s="92" t="s">
        <v>928</v>
      </c>
      <c r="J684" s="92" t="s">
        <v>2169</v>
      </c>
      <c r="K684" s="90" t="b">
        <v>0</v>
      </c>
      <c r="L684" s="92" t="s">
        <v>867</v>
      </c>
      <c r="M684" s="278">
        <f>IFERROR(VLOOKUP(C684,'Budget Detail as of 11.30'!B:K,COLUMNS('Budget Detail as of 11.30'!B:K),FALSE),0)</f>
        <v>330</v>
      </c>
      <c r="N684" s="155">
        <f>SUMIFS('Budget Detail as of 11.30'!L:L,'Budget Detail as of 11.30'!B:B,'Questica Mapping'!C684)</f>
        <v>330</v>
      </c>
      <c r="O684" s="100">
        <v>400</v>
      </c>
      <c r="P684" s="101">
        <f t="shared" si="27"/>
        <v>400</v>
      </c>
    </row>
    <row r="685" spans="1:16" hidden="1" x14ac:dyDescent="0.3">
      <c r="A685" s="90">
        <v>851121</v>
      </c>
      <c r="B685" s="92" t="s">
        <v>1162</v>
      </c>
      <c r="C685" s="92" t="s">
        <v>2170</v>
      </c>
      <c r="D685" s="92" t="s">
        <v>10</v>
      </c>
      <c r="E685" s="103" t="s">
        <v>217</v>
      </c>
      <c r="F685" s="92" t="s">
        <v>2112</v>
      </c>
      <c r="G685" s="92" t="s">
        <v>1229</v>
      </c>
      <c r="H685" s="92" t="s">
        <v>2113</v>
      </c>
      <c r="I685" s="92" t="s">
        <v>931</v>
      </c>
      <c r="J685" s="92" t="s">
        <v>1905</v>
      </c>
      <c r="K685" s="90" t="b">
        <v>0</v>
      </c>
      <c r="L685" s="92" t="s">
        <v>867</v>
      </c>
      <c r="M685" s="278">
        <f>IFERROR(VLOOKUP(C685,'Budget Detail as of 11.30'!B:K,COLUMNS('Budget Detail as of 11.30'!B:K),FALSE),0)</f>
        <v>80</v>
      </c>
      <c r="N685" s="155">
        <f>SUMIFS('Budget Detail as of 11.30'!L:L,'Budget Detail as of 11.30'!B:B,'Questica Mapping'!C685)</f>
        <v>80</v>
      </c>
      <c r="O685" s="100">
        <v>0</v>
      </c>
      <c r="P685" s="101">
        <f t="shared" si="27"/>
        <v>0</v>
      </c>
    </row>
    <row r="686" spans="1:16" hidden="1" x14ac:dyDescent="0.3">
      <c r="A686" s="90">
        <v>851122</v>
      </c>
      <c r="B686" s="92" t="s">
        <v>1162</v>
      </c>
      <c r="C686" s="92" t="s">
        <v>2171</v>
      </c>
      <c r="D686" s="92" t="s">
        <v>10</v>
      </c>
      <c r="E686" s="103" t="s">
        <v>217</v>
      </c>
      <c r="F686" s="92" t="s">
        <v>2112</v>
      </c>
      <c r="G686" s="92" t="s">
        <v>1229</v>
      </c>
      <c r="H686" s="92" t="s">
        <v>2113</v>
      </c>
      <c r="I686" s="92" t="s">
        <v>944</v>
      </c>
      <c r="J686" s="92" t="s">
        <v>2028</v>
      </c>
      <c r="K686" s="90" t="b">
        <v>0</v>
      </c>
      <c r="L686" s="92" t="s">
        <v>867</v>
      </c>
      <c r="M686" s="278">
        <f>IFERROR(VLOOKUP(C686,'Budget Detail as of 11.30'!B:K,COLUMNS('Budget Detail as of 11.30'!B:K),FALSE),0)</f>
        <v>800</v>
      </c>
      <c r="N686" s="155">
        <f>SUMIFS('Budget Detail as of 11.30'!L:L,'Budget Detail as of 11.30'!B:B,'Questica Mapping'!C686)</f>
        <v>800</v>
      </c>
      <c r="O686" s="100">
        <v>6800</v>
      </c>
      <c r="P686" s="101">
        <f t="shared" si="27"/>
        <v>6800</v>
      </c>
    </row>
    <row r="687" spans="1:16" hidden="1" x14ac:dyDescent="0.3">
      <c r="A687" s="90">
        <v>851123</v>
      </c>
      <c r="B687" s="92" t="s">
        <v>1162</v>
      </c>
      <c r="C687" s="92" t="s">
        <v>2172</v>
      </c>
      <c r="D687" s="92" t="s">
        <v>10</v>
      </c>
      <c r="E687" s="103" t="s">
        <v>217</v>
      </c>
      <c r="F687" s="92" t="s">
        <v>2112</v>
      </c>
      <c r="G687" s="92" t="s">
        <v>1229</v>
      </c>
      <c r="H687" s="92" t="s">
        <v>2113</v>
      </c>
      <c r="I687" s="92" t="s">
        <v>1060</v>
      </c>
      <c r="J687" s="92" t="s">
        <v>1912</v>
      </c>
      <c r="K687" s="90" t="b">
        <v>0</v>
      </c>
      <c r="L687" s="92" t="s">
        <v>867</v>
      </c>
      <c r="M687" s="278">
        <f>IFERROR(VLOOKUP(C687,'Budget Detail as of 11.30'!B:K,COLUMNS('Budget Detail as of 11.30'!B:K),FALSE),0)</f>
        <v>100</v>
      </c>
      <c r="N687" s="155">
        <f>SUMIFS('Budget Detail as of 11.30'!L:L,'Budget Detail as of 11.30'!B:B,'Questica Mapping'!C687)</f>
        <v>100</v>
      </c>
      <c r="O687" s="100">
        <v>75</v>
      </c>
      <c r="P687" s="101">
        <f t="shared" si="27"/>
        <v>75</v>
      </c>
    </row>
    <row r="688" spans="1:16" hidden="1" x14ac:dyDescent="0.3">
      <c r="A688" s="90">
        <v>851156</v>
      </c>
      <c r="B688" s="92" t="s">
        <v>1162</v>
      </c>
      <c r="C688" s="92" t="s">
        <v>2173</v>
      </c>
      <c r="D688" s="92" t="s">
        <v>10</v>
      </c>
      <c r="E688" s="103" t="s">
        <v>217</v>
      </c>
      <c r="F688" s="92" t="s">
        <v>2112</v>
      </c>
      <c r="G688" s="92" t="s">
        <v>1229</v>
      </c>
      <c r="H688" s="92" t="s">
        <v>961</v>
      </c>
      <c r="I688" s="92" t="s">
        <v>865</v>
      </c>
      <c r="J688" s="92" t="s">
        <v>2174</v>
      </c>
      <c r="K688" s="90" t="b">
        <v>0</v>
      </c>
      <c r="L688" s="92" t="s">
        <v>867</v>
      </c>
      <c r="M688" s="278">
        <f>IFERROR(VLOOKUP(C688,'Budget Detail as of 11.30'!B:K,COLUMNS('Budget Detail as of 11.30'!B:K),FALSE),0)</f>
        <v>6800</v>
      </c>
      <c r="N688" s="155">
        <f>SUMIFS('Budget Detail as of 11.30'!L:L,'Budget Detail as of 11.30'!B:B,'Questica Mapping'!C688)</f>
        <v>6800</v>
      </c>
      <c r="O688" s="100">
        <v>3000</v>
      </c>
      <c r="P688" s="101">
        <f t="shared" si="27"/>
        <v>3000</v>
      </c>
    </row>
    <row r="689" spans="1:16" hidden="1" x14ac:dyDescent="0.3">
      <c r="A689" s="90">
        <v>586507</v>
      </c>
      <c r="B689" s="92" t="s">
        <v>1162</v>
      </c>
      <c r="C689" s="92" t="s">
        <v>2175</v>
      </c>
      <c r="D689" s="92" t="s">
        <v>10</v>
      </c>
      <c r="E689" s="103" t="s">
        <v>217</v>
      </c>
      <c r="F689" s="92" t="s">
        <v>2112</v>
      </c>
      <c r="G689" s="92" t="s">
        <v>1229</v>
      </c>
      <c r="H689" s="92" t="s">
        <v>961</v>
      </c>
      <c r="I689" s="92" t="s">
        <v>925</v>
      </c>
      <c r="J689" s="92" t="s">
        <v>1799</v>
      </c>
      <c r="K689" s="90" t="b">
        <v>0</v>
      </c>
      <c r="L689" s="92" t="s">
        <v>867</v>
      </c>
      <c r="M689" s="278">
        <f>IFERROR(VLOOKUP(C689,'Budget Detail as of 11.30'!B:K,COLUMNS('Budget Detail as of 11.30'!B:K),FALSE),0)</f>
        <v>0</v>
      </c>
      <c r="N689" s="155">
        <f>SUMIFS('Budget Detail as of 11.30'!L:L,'Budget Detail as of 11.30'!B:B,'Questica Mapping'!C689)</f>
        <v>0</v>
      </c>
      <c r="O689" s="100">
        <v>23266</v>
      </c>
      <c r="P689" s="101">
        <f t="shared" si="27"/>
        <v>23266</v>
      </c>
    </row>
    <row r="690" spans="1:16" hidden="1" x14ac:dyDescent="0.3">
      <c r="A690" s="90">
        <v>586508</v>
      </c>
      <c r="B690" s="92" t="s">
        <v>1162</v>
      </c>
      <c r="C690" s="92" t="s">
        <v>2176</v>
      </c>
      <c r="D690" s="92" t="s">
        <v>10</v>
      </c>
      <c r="E690" s="103" t="s">
        <v>217</v>
      </c>
      <c r="F690" s="92" t="s">
        <v>2112</v>
      </c>
      <c r="G690" s="92" t="s">
        <v>1240</v>
      </c>
      <c r="H690" s="92" t="s">
        <v>2113</v>
      </c>
      <c r="I690" s="92" t="s">
        <v>865</v>
      </c>
      <c r="J690" s="92" t="s">
        <v>2041</v>
      </c>
      <c r="K690" s="90" t="b">
        <v>0</v>
      </c>
      <c r="L690" s="92" t="s">
        <v>867</v>
      </c>
      <c r="M690" s="278">
        <f>IFERROR(VLOOKUP(C690,'Budget Detail as of 11.30'!B:K,COLUMNS('Budget Detail as of 11.30'!B:K),FALSE),0)</f>
        <v>3000</v>
      </c>
      <c r="N690" s="155">
        <f>SUMIFS('Budget Detail as of 11.30'!L:L,'Budget Detail as of 11.30'!B:B,'Questica Mapping'!C690)</f>
        <v>3000</v>
      </c>
      <c r="O690" s="100">
        <v>238600</v>
      </c>
      <c r="P690" s="101">
        <f t="shared" si="27"/>
        <v>238600</v>
      </c>
    </row>
    <row r="691" spans="1:16" hidden="1" x14ac:dyDescent="0.3">
      <c r="A691" s="90">
        <v>1191030</v>
      </c>
      <c r="B691" s="92" t="s">
        <v>1162</v>
      </c>
      <c r="C691" s="92" t="s">
        <v>2177</v>
      </c>
      <c r="D691" s="92" t="s">
        <v>10</v>
      </c>
      <c r="E691" s="103" t="s">
        <v>217</v>
      </c>
      <c r="F691" s="92" t="s">
        <v>2112</v>
      </c>
      <c r="G691" s="92" t="s">
        <v>1240</v>
      </c>
      <c r="H691" s="92" t="s">
        <v>961</v>
      </c>
      <c r="I691" s="92" t="s">
        <v>865</v>
      </c>
      <c r="J691" s="92" t="s">
        <v>2178</v>
      </c>
      <c r="K691" s="90" t="b">
        <v>0</v>
      </c>
      <c r="L691" s="92" t="s">
        <v>867</v>
      </c>
      <c r="M691" s="278">
        <f>IFERROR(VLOOKUP(C691,'Budget Detail as of 11.30'!B:K,COLUMNS('Budget Detail as of 11.30'!B:K),FALSE),0)</f>
        <v>23270</v>
      </c>
      <c r="N691" s="155">
        <f>SUMIFS('Budget Detail as of 11.30'!L:L,'Budget Detail as of 11.30'!B:B,'Questica Mapping'!C691)</f>
        <v>23270</v>
      </c>
      <c r="O691" s="100">
        <v>0</v>
      </c>
      <c r="P691" s="101">
        <f t="shared" si="27"/>
        <v>0</v>
      </c>
    </row>
    <row r="692" spans="1:16" hidden="1" x14ac:dyDescent="0.3">
      <c r="A692" s="90">
        <v>586681</v>
      </c>
      <c r="B692" s="92" t="s">
        <v>1162</v>
      </c>
      <c r="C692" s="92" t="s">
        <v>2179</v>
      </c>
      <c r="D692" s="92" t="s">
        <v>10</v>
      </c>
      <c r="E692" s="103" t="s">
        <v>223</v>
      </c>
      <c r="F692" s="92" t="s">
        <v>2112</v>
      </c>
      <c r="G692" s="92" t="s">
        <v>1576</v>
      </c>
      <c r="H692" s="92" t="s">
        <v>2113</v>
      </c>
      <c r="I692" s="92" t="s">
        <v>865</v>
      </c>
      <c r="J692" s="92" t="s">
        <v>1577</v>
      </c>
      <c r="K692" s="90" t="b">
        <v>0</v>
      </c>
      <c r="L692" s="92" t="s">
        <v>867</v>
      </c>
      <c r="M692" s="278">
        <f>IFERROR(VLOOKUP(C692,'Budget Detail as of 11.30'!B:K,COLUMNS('Budget Detail as of 11.30'!B:K),FALSE),0)</f>
        <v>168060</v>
      </c>
      <c r="N692" s="155">
        <f>SUMIFS('Budget Detail as of 11.30'!L:L,'Budget Detail as of 11.30'!B:B,'Questica Mapping'!C692)</f>
        <v>168060</v>
      </c>
      <c r="O692" s="100">
        <v>121647</v>
      </c>
      <c r="P692" s="101">
        <f t="shared" si="27"/>
        <v>121647</v>
      </c>
    </row>
    <row r="693" spans="1:16" hidden="1" x14ac:dyDescent="0.3">
      <c r="A693" s="90">
        <v>851157</v>
      </c>
      <c r="B693" s="92" t="s">
        <v>1162</v>
      </c>
      <c r="C693" s="92" t="s">
        <v>2180</v>
      </c>
      <c r="D693" s="92" t="s">
        <v>10</v>
      </c>
      <c r="E693" s="103" t="s">
        <v>223</v>
      </c>
      <c r="F693" s="92" t="s">
        <v>2112</v>
      </c>
      <c r="G693" s="92" t="s">
        <v>1576</v>
      </c>
      <c r="H693" s="92" t="s">
        <v>961</v>
      </c>
      <c r="I693" s="92" t="s">
        <v>865</v>
      </c>
      <c r="J693" s="92" t="s">
        <v>1577</v>
      </c>
      <c r="K693" s="90" t="b">
        <v>0</v>
      </c>
      <c r="L693" s="92" t="s">
        <v>867</v>
      </c>
      <c r="M693" s="278">
        <f>IFERROR(VLOOKUP(C693,'Budget Detail as of 11.30'!B:K,COLUMNS('Budget Detail as of 11.30'!B:K),FALSE),0)</f>
        <v>252510</v>
      </c>
      <c r="N693" s="155">
        <f>SUMIFS('Budget Detail as of 11.30'!L:L,'Budget Detail as of 11.30'!B:B,'Questica Mapping'!C693)</f>
        <v>252510</v>
      </c>
      <c r="O693" s="100">
        <v>51214</v>
      </c>
      <c r="P693" s="101">
        <f t="shared" si="27"/>
        <v>51214</v>
      </c>
    </row>
    <row r="694" spans="1:16" hidden="1" x14ac:dyDescent="0.3">
      <c r="A694" s="90">
        <v>586630</v>
      </c>
      <c r="B694" s="92" t="s">
        <v>1162</v>
      </c>
      <c r="C694" s="92" t="s">
        <v>2181</v>
      </c>
      <c r="D694" s="92" t="s">
        <v>10</v>
      </c>
      <c r="E694" s="103" t="s">
        <v>223</v>
      </c>
      <c r="F694" s="92" t="s">
        <v>2112</v>
      </c>
      <c r="G694" s="92" t="s">
        <v>1243</v>
      </c>
      <c r="H694" s="92" t="s">
        <v>2113</v>
      </c>
      <c r="I694" s="92" t="s">
        <v>865</v>
      </c>
      <c r="J694" s="92" t="s">
        <v>1244</v>
      </c>
      <c r="K694" s="90" t="b">
        <v>0</v>
      </c>
      <c r="L694" s="92" t="s">
        <v>867</v>
      </c>
      <c r="M694" s="278">
        <f>IFERROR(VLOOKUP(C694,'Budget Detail as of 11.30'!B:K,COLUMNS('Budget Detail as of 11.30'!B:K),FALSE),0)</f>
        <v>88000</v>
      </c>
      <c r="N694" s="155">
        <f>SUMIFS('Budget Detail as of 11.30'!L:L,'Budget Detail as of 11.30'!B:B,'Questica Mapping'!C694)</f>
        <v>88000</v>
      </c>
      <c r="O694" s="100">
        <v>8220</v>
      </c>
      <c r="P694" s="101">
        <f t="shared" si="27"/>
        <v>8220</v>
      </c>
    </row>
    <row r="695" spans="1:16" hidden="1" x14ac:dyDescent="0.3">
      <c r="A695" s="90">
        <v>586612</v>
      </c>
      <c r="B695" s="92" t="s">
        <v>1162</v>
      </c>
      <c r="C695" s="92" t="s">
        <v>2182</v>
      </c>
      <c r="D695" s="92" t="s">
        <v>10</v>
      </c>
      <c r="E695" s="103" t="s">
        <v>223</v>
      </c>
      <c r="F695" s="92" t="s">
        <v>2112</v>
      </c>
      <c r="G695" s="92" t="s">
        <v>1243</v>
      </c>
      <c r="H695" s="92" t="s">
        <v>961</v>
      </c>
      <c r="I695" s="92" t="s">
        <v>865</v>
      </c>
      <c r="J695" s="92" t="s">
        <v>1244</v>
      </c>
      <c r="K695" s="90" t="b">
        <v>0</v>
      </c>
      <c r="L695" s="92" t="s">
        <v>867</v>
      </c>
      <c r="M695" s="278">
        <f>IFERROR(VLOOKUP(C695,'Budget Detail as of 11.30'!B:K,COLUMNS('Budget Detail as of 11.30'!B:K),FALSE),0)</f>
        <v>43000</v>
      </c>
      <c r="N695" s="155">
        <f>SUMIFS('Budget Detail as of 11.30'!L:L,'Budget Detail as of 11.30'!B:B,'Questica Mapping'!C695)</f>
        <v>43000</v>
      </c>
      <c r="O695" s="100">
        <v>0</v>
      </c>
      <c r="P695" s="101">
        <f t="shared" si="27"/>
        <v>0</v>
      </c>
    </row>
    <row r="696" spans="1:16" hidden="1" x14ac:dyDescent="0.3">
      <c r="A696" s="90">
        <v>586613</v>
      </c>
      <c r="B696" s="92" t="s">
        <v>1162</v>
      </c>
      <c r="C696" s="92" t="s">
        <v>2183</v>
      </c>
      <c r="D696" s="92" t="s">
        <v>10</v>
      </c>
      <c r="E696" s="103" t="s">
        <v>223</v>
      </c>
      <c r="F696" s="92" t="s">
        <v>2112</v>
      </c>
      <c r="G696" s="92" t="s">
        <v>1246</v>
      </c>
      <c r="H696" s="92" t="s">
        <v>2113</v>
      </c>
      <c r="I696" s="92" t="s">
        <v>865</v>
      </c>
      <c r="J696" s="92" t="s">
        <v>1326</v>
      </c>
      <c r="K696" s="90" t="b">
        <v>0</v>
      </c>
      <c r="L696" s="92" t="s">
        <v>867</v>
      </c>
      <c r="M696" s="278">
        <f>IFERROR(VLOOKUP(C696,'Budget Detail as of 11.30'!B:K,COLUMNS('Budget Detail as of 11.30'!B:K),FALSE),0)</f>
        <v>8220</v>
      </c>
      <c r="N696" s="155">
        <f>SUMIFS('Budget Detail as of 11.30'!L:L,'Budget Detail as of 11.30'!B:B,'Questica Mapping'!C696)</f>
        <v>9900</v>
      </c>
      <c r="O696" s="100">
        <v>5820</v>
      </c>
      <c r="P696" s="101">
        <f t="shared" si="27"/>
        <v>5820</v>
      </c>
    </row>
    <row r="697" spans="1:16" hidden="1" x14ac:dyDescent="0.3">
      <c r="A697" s="90">
        <v>586614</v>
      </c>
      <c r="B697" s="92" t="s">
        <v>1162</v>
      </c>
      <c r="C697" s="92" t="s">
        <v>2184</v>
      </c>
      <c r="D697" s="92" t="s">
        <v>10</v>
      </c>
      <c r="E697" s="103" t="s">
        <v>223</v>
      </c>
      <c r="F697" s="92" t="s">
        <v>2112</v>
      </c>
      <c r="G697" s="92" t="s">
        <v>1246</v>
      </c>
      <c r="H697" s="92" t="s">
        <v>2113</v>
      </c>
      <c r="I697" s="92" t="s">
        <v>925</v>
      </c>
      <c r="J697" s="270" t="s">
        <v>1251</v>
      </c>
      <c r="K697" s="90" t="b">
        <v>0</v>
      </c>
      <c r="L697" s="92" t="s">
        <v>867</v>
      </c>
      <c r="M697" s="278">
        <f>IFERROR(VLOOKUP(C697,'Budget Detail as of 11.30'!B:K,COLUMNS('Budget Detail as of 11.30'!B:K),FALSE),0)</f>
        <v>1680</v>
      </c>
      <c r="N697" s="155">
        <f>SUMIFS('Budget Detail as of 11.30'!L:L,'Budget Detail as of 11.30'!B:B,'Questica Mapping'!C697)</f>
        <v>0</v>
      </c>
      <c r="O697" s="100">
        <v>0</v>
      </c>
      <c r="P697" s="101">
        <f t="shared" si="27"/>
        <v>0</v>
      </c>
    </row>
    <row r="698" spans="1:16" hidden="1" x14ac:dyDescent="0.3">
      <c r="A698" s="90">
        <v>586615</v>
      </c>
      <c r="B698" s="92" t="s">
        <v>1162</v>
      </c>
      <c r="C698" s="92" t="s">
        <v>2185</v>
      </c>
      <c r="D698" s="92" t="s">
        <v>10</v>
      </c>
      <c r="E698" s="103" t="s">
        <v>223</v>
      </c>
      <c r="F698" s="92" t="s">
        <v>2112</v>
      </c>
      <c r="G698" s="92" t="s">
        <v>1246</v>
      </c>
      <c r="H698" s="92" t="s">
        <v>961</v>
      </c>
      <c r="I698" s="92" t="s">
        <v>865</v>
      </c>
      <c r="J698" s="92" t="s">
        <v>1326</v>
      </c>
      <c r="K698" s="90" t="b">
        <v>0</v>
      </c>
      <c r="L698" s="92" t="s">
        <v>867</v>
      </c>
      <c r="M698" s="278">
        <f>IFERROR(VLOOKUP(C698,'Budget Detail as of 11.30'!B:K,COLUMNS('Budget Detail as of 11.30'!B:K),FALSE),0)</f>
        <v>6420</v>
      </c>
      <c r="N698" s="155">
        <f>SUMIFS('Budget Detail as of 11.30'!L:L,'Budget Detail as of 11.30'!B:B,'Questica Mapping'!C698)</f>
        <v>7740</v>
      </c>
      <c r="O698" s="100">
        <v>103850</v>
      </c>
      <c r="P698" s="101">
        <f t="shared" si="27"/>
        <v>103850</v>
      </c>
    </row>
    <row r="699" spans="1:16" hidden="1" x14ac:dyDescent="0.3">
      <c r="A699" s="90">
        <v>586616</v>
      </c>
      <c r="B699" s="92" t="s">
        <v>1162</v>
      </c>
      <c r="C699" s="92" t="s">
        <v>2186</v>
      </c>
      <c r="D699" s="92" t="s">
        <v>10</v>
      </c>
      <c r="E699" s="103" t="s">
        <v>223</v>
      </c>
      <c r="F699" s="92" t="s">
        <v>2112</v>
      </c>
      <c r="G699" s="92" t="s">
        <v>1246</v>
      </c>
      <c r="H699" s="92" t="s">
        <v>961</v>
      </c>
      <c r="I699" s="92" t="s">
        <v>925</v>
      </c>
      <c r="J699" s="270" t="s">
        <v>1251</v>
      </c>
      <c r="K699" s="90" t="b">
        <v>0</v>
      </c>
      <c r="L699" s="92" t="s">
        <v>867</v>
      </c>
      <c r="M699" s="278">
        <f>IFERROR(VLOOKUP(C699,'Budget Detail as of 11.30'!B:K,COLUMNS('Budget Detail as of 11.30'!B:K),FALSE),0)</f>
        <v>1320</v>
      </c>
      <c r="N699" s="155">
        <f>SUMIFS('Budget Detail as of 11.30'!L:L,'Budget Detail as of 11.30'!B:B,'Questica Mapping'!C699)</f>
        <v>0</v>
      </c>
      <c r="O699" s="100">
        <v>3100</v>
      </c>
      <c r="P699" s="101">
        <f t="shared" si="27"/>
        <v>3100</v>
      </c>
    </row>
    <row r="700" spans="1:16" hidden="1" x14ac:dyDescent="0.3">
      <c r="A700" s="90">
        <v>586617</v>
      </c>
      <c r="B700" s="92" t="s">
        <v>1162</v>
      </c>
      <c r="C700" s="92" t="s">
        <v>2187</v>
      </c>
      <c r="D700" s="92" t="s">
        <v>10</v>
      </c>
      <c r="E700" s="103" t="s">
        <v>223</v>
      </c>
      <c r="F700" s="92" t="s">
        <v>2112</v>
      </c>
      <c r="G700" s="92" t="s">
        <v>1586</v>
      </c>
      <c r="H700" s="92" t="s">
        <v>2113</v>
      </c>
      <c r="I700" s="92" t="s">
        <v>865</v>
      </c>
      <c r="J700" s="92" t="s">
        <v>1922</v>
      </c>
      <c r="K700" s="90" t="b">
        <v>0</v>
      </c>
      <c r="L700" s="92" t="s">
        <v>867</v>
      </c>
      <c r="M700" s="278">
        <f>IFERROR(VLOOKUP(C700,'Budget Detail as of 11.30'!B:K,COLUMNS('Budget Detail as of 11.30'!B:K),FALSE),0)</f>
        <v>30000</v>
      </c>
      <c r="N700" s="155">
        <f>SUMIFS('Budget Detail as of 11.30'!L:L,'Budget Detail as of 11.30'!B:B,'Questica Mapping'!C700)</f>
        <v>30000</v>
      </c>
      <c r="O700" s="100">
        <v>36985</v>
      </c>
      <c r="P700" s="101">
        <f t="shared" si="27"/>
        <v>36985</v>
      </c>
    </row>
    <row r="701" spans="1:16" hidden="1" x14ac:dyDescent="0.3">
      <c r="A701" s="90">
        <v>586618</v>
      </c>
      <c r="B701" s="92" t="s">
        <v>1162</v>
      </c>
      <c r="C701" s="92" t="s">
        <v>2188</v>
      </c>
      <c r="D701" s="92" t="s">
        <v>10</v>
      </c>
      <c r="E701" s="103" t="s">
        <v>223</v>
      </c>
      <c r="F701" s="92" t="s">
        <v>2112</v>
      </c>
      <c r="G701" s="92" t="s">
        <v>1586</v>
      </c>
      <c r="H701" s="92" t="s">
        <v>961</v>
      </c>
      <c r="I701" s="92" t="s">
        <v>865</v>
      </c>
      <c r="J701" s="92" t="s">
        <v>1922</v>
      </c>
      <c r="K701" s="90" t="b">
        <v>0</v>
      </c>
      <c r="L701" s="92" t="s">
        <v>867</v>
      </c>
      <c r="M701" s="278">
        <f>IFERROR(VLOOKUP(C701,'Budget Detail as of 11.30'!B:K,COLUMNS('Budget Detail as of 11.30'!B:K),FALSE),0)</f>
        <v>9000</v>
      </c>
      <c r="N701" s="155">
        <f>SUMIFS('Budget Detail as of 11.30'!L:L,'Budget Detail as of 11.30'!B:B,'Questica Mapping'!C701)</f>
        <v>9000</v>
      </c>
      <c r="O701" s="100">
        <v>27356</v>
      </c>
      <c r="P701" s="101">
        <f t="shared" ref="P701:P702" si="28">+O701</f>
        <v>27356</v>
      </c>
    </row>
    <row r="702" spans="1:16" hidden="1" x14ac:dyDescent="0.3">
      <c r="A702" s="90">
        <v>586682</v>
      </c>
      <c r="B702" s="92" t="s">
        <v>1162</v>
      </c>
      <c r="C702" s="92" t="s">
        <v>2189</v>
      </c>
      <c r="D702" s="92" t="s">
        <v>10</v>
      </c>
      <c r="E702" s="103" t="s">
        <v>223</v>
      </c>
      <c r="F702" s="92" t="s">
        <v>2112</v>
      </c>
      <c r="G702" s="92" t="s">
        <v>1253</v>
      </c>
      <c r="H702" s="92" t="s">
        <v>2113</v>
      </c>
      <c r="I702" s="92" t="s">
        <v>865</v>
      </c>
      <c r="J702" s="92" t="s">
        <v>1254</v>
      </c>
      <c r="K702" s="90" t="b">
        <v>0</v>
      </c>
      <c r="L702" s="92" t="s">
        <v>867</v>
      </c>
      <c r="M702" s="278">
        <f>IFERROR(VLOOKUP(C702,'Budget Detail as of 11.30'!B:K,COLUMNS('Budget Detail as of 11.30'!B:K),FALSE),0)</f>
        <v>52630</v>
      </c>
      <c r="N702" s="155">
        <f>SUMIFS('Budget Detail as of 11.30'!L:L,'Budget Detail as of 11.30'!B:B,'Questica Mapping'!C702)</f>
        <v>52630</v>
      </c>
      <c r="O702" s="100">
        <v>0</v>
      </c>
      <c r="P702" s="101">
        <f t="shared" si="28"/>
        <v>0</v>
      </c>
    </row>
    <row r="703" spans="1:16" hidden="1" x14ac:dyDescent="0.3">
      <c r="A703" s="90">
        <v>851001</v>
      </c>
      <c r="B703" s="92" t="s">
        <v>1162</v>
      </c>
      <c r="C703" s="92" t="s">
        <v>2190</v>
      </c>
      <c r="D703" s="92" t="s">
        <v>10</v>
      </c>
      <c r="E703" s="103" t="s">
        <v>223</v>
      </c>
      <c r="F703" s="90" t="s">
        <v>2112</v>
      </c>
      <c r="G703" s="90" t="s">
        <v>1253</v>
      </c>
      <c r="H703" s="90" t="s">
        <v>2191</v>
      </c>
      <c r="I703" s="178">
        <v>2</v>
      </c>
      <c r="J703" s="269" t="s">
        <v>1251</v>
      </c>
      <c r="L703" s="92"/>
      <c r="M703" s="278">
        <f>IFERROR(VLOOKUP(C703,'Budget Detail as of 11.30'!B:K,COLUMNS('Budget Detail as of 11.30'!B:K),FALSE),0)</f>
        <v>0</v>
      </c>
      <c r="N703" s="155">
        <f>SUMIFS('Budget Detail as of 11.30'!L:L,'Budget Detail as of 11.30'!B:B,'Questica Mapping'!C703)</f>
        <v>0</v>
      </c>
      <c r="O703" s="100"/>
      <c r="P703" s="101"/>
    </row>
    <row r="704" spans="1:16" hidden="1" x14ac:dyDescent="0.3">
      <c r="A704" s="90">
        <v>851002</v>
      </c>
      <c r="B704" s="92" t="s">
        <v>1162</v>
      </c>
      <c r="C704" s="92" t="s">
        <v>2192</v>
      </c>
      <c r="D704" s="92" t="s">
        <v>10</v>
      </c>
      <c r="E704" s="103" t="s">
        <v>223</v>
      </c>
      <c r="F704" s="92" t="s">
        <v>2112</v>
      </c>
      <c r="G704" s="92" t="s">
        <v>1253</v>
      </c>
      <c r="H704" s="92" t="s">
        <v>961</v>
      </c>
      <c r="I704" s="92" t="s">
        <v>865</v>
      </c>
      <c r="J704" s="92" t="s">
        <v>1254</v>
      </c>
      <c r="K704" s="90" t="b">
        <v>0</v>
      </c>
      <c r="L704" s="92" t="s">
        <v>867</v>
      </c>
      <c r="M704" s="278">
        <f>IFERROR(VLOOKUP(C704,'Budget Detail as of 11.30'!B:K,COLUMNS('Budget Detail as of 11.30'!B:K),FALSE),0)</f>
        <v>30750</v>
      </c>
      <c r="N704" s="155">
        <f>SUMIFS('Budget Detail as of 11.30'!L:L,'Budget Detail as of 11.30'!B:B,'Questica Mapping'!C704)</f>
        <v>30750</v>
      </c>
      <c r="O704" s="100"/>
      <c r="P704" s="101"/>
    </row>
    <row r="705" spans="1:17" hidden="1" x14ac:dyDescent="0.3">
      <c r="A705" s="90">
        <v>850999</v>
      </c>
      <c r="B705" s="92" t="s">
        <v>1162</v>
      </c>
      <c r="C705" s="92" t="s">
        <v>2193</v>
      </c>
      <c r="D705" s="279" t="s">
        <v>10</v>
      </c>
      <c r="E705" s="103" t="s">
        <v>223</v>
      </c>
      <c r="F705" s="90" t="s">
        <v>2112</v>
      </c>
      <c r="G705" s="90" t="s">
        <v>1265</v>
      </c>
      <c r="H705" s="90" t="s">
        <v>2113</v>
      </c>
      <c r="I705" s="90" t="s">
        <v>865</v>
      </c>
      <c r="J705" s="90" t="s">
        <v>1266</v>
      </c>
      <c r="K705" s="90" t="b">
        <v>0</v>
      </c>
      <c r="L705" s="90" t="s">
        <v>867</v>
      </c>
      <c r="M705" s="278">
        <f>IFERROR(VLOOKUP(C705,'Budget Detail as of 11.30'!B:K,COLUMNS('Budget Detail as of 11.30'!B:K),FALSE),0)</f>
        <v>57050</v>
      </c>
      <c r="N705" s="155">
        <f>SUMIFS('Budget Detail as of 11.30'!L:L,'Budget Detail as of 11.30'!B:B,'Questica Mapping'!C705)</f>
        <v>57050</v>
      </c>
      <c r="O705" s="100">
        <v>500</v>
      </c>
      <c r="P705" s="101">
        <f>+O705</f>
        <v>500</v>
      </c>
    </row>
    <row r="706" spans="1:17" hidden="1" x14ac:dyDescent="0.3">
      <c r="A706" s="90">
        <v>851000</v>
      </c>
      <c r="B706" s="92" t="s">
        <v>1162</v>
      </c>
      <c r="C706" s="92" t="s">
        <v>2194</v>
      </c>
      <c r="D706" s="279" t="s">
        <v>10</v>
      </c>
      <c r="E706" s="103" t="s">
        <v>223</v>
      </c>
      <c r="F706" s="90" t="s">
        <v>2112</v>
      </c>
      <c r="G706" s="90" t="s">
        <v>1265</v>
      </c>
      <c r="H706" s="90" t="s">
        <v>2113</v>
      </c>
      <c r="I706" s="90" t="s">
        <v>925</v>
      </c>
      <c r="J706" s="90" t="s">
        <v>1391</v>
      </c>
      <c r="K706" s="90" t="b">
        <v>0</v>
      </c>
      <c r="L706" s="90" t="s">
        <v>867</v>
      </c>
      <c r="M706" s="278">
        <f>IFERROR(VLOOKUP(C706,'Budget Detail as of 11.30'!B:K,COLUMNS('Budget Detail as of 11.30'!B:K),FALSE),0)</f>
        <v>31120</v>
      </c>
      <c r="N706" s="155">
        <f>SUMIFS('Budget Detail as of 11.30'!L:L,'Budget Detail as of 11.30'!B:B,'Questica Mapping'!C706)</f>
        <v>31120</v>
      </c>
      <c r="O706" s="100">
        <v>1500</v>
      </c>
      <c r="P706" s="101">
        <f>+O706</f>
        <v>1500</v>
      </c>
    </row>
    <row r="707" spans="1:17" hidden="1" x14ac:dyDescent="0.3">
      <c r="A707" s="90">
        <v>851031</v>
      </c>
      <c r="B707" s="92" t="s">
        <v>1162</v>
      </c>
      <c r="C707" s="92" t="s">
        <v>2195</v>
      </c>
      <c r="D707" s="92" t="s">
        <v>10</v>
      </c>
      <c r="E707" s="103" t="s">
        <v>217</v>
      </c>
      <c r="F707" s="92" t="s">
        <v>2112</v>
      </c>
      <c r="G707" s="92" t="s">
        <v>1268</v>
      </c>
      <c r="H707" s="92" t="s">
        <v>2113</v>
      </c>
      <c r="I707" s="92" t="s">
        <v>865</v>
      </c>
      <c r="J707" s="92" t="s">
        <v>2196</v>
      </c>
      <c r="K707" s="90" t="b">
        <v>0</v>
      </c>
      <c r="L707" s="92" t="s">
        <v>867</v>
      </c>
      <c r="M707" s="278">
        <f>IFERROR(VLOOKUP(C707,'Budget Detail as of 11.30'!B:K,COLUMNS('Budget Detail as of 11.30'!B:K),FALSE),0)</f>
        <v>500</v>
      </c>
      <c r="N707" s="155">
        <f>SUMIFS('Budget Detail as of 11.30'!L:L,'Budget Detail as of 11.30'!B:B,'Questica Mapping'!C707)</f>
        <v>500</v>
      </c>
      <c r="O707" s="100">
        <v>9600</v>
      </c>
      <c r="P707" s="101">
        <f>+O707</f>
        <v>9600</v>
      </c>
    </row>
    <row r="708" spans="1:17" hidden="1" x14ac:dyDescent="0.3">
      <c r="A708" s="90">
        <v>851032</v>
      </c>
      <c r="B708" s="92" t="s">
        <v>1162</v>
      </c>
      <c r="C708" s="92" t="s">
        <v>2197</v>
      </c>
      <c r="D708" s="92" t="s">
        <v>10</v>
      </c>
      <c r="E708" s="103" t="s">
        <v>217</v>
      </c>
      <c r="F708" s="92" t="s">
        <v>2112</v>
      </c>
      <c r="G708" s="92" t="s">
        <v>1268</v>
      </c>
      <c r="H708" s="92" t="s">
        <v>961</v>
      </c>
      <c r="I708" s="92" t="s">
        <v>865</v>
      </c>
      <c r="J708" s="92" t="s">
        <v>1597</v>
      </c>
      <c r="K708" s="90" t="b">
        <v>0</v>
      </c>
      <c r="L708" s="92" t="s">
        <v>867</v>
      </c>
      <c r="M708" s="278">
        <f>IFERROR(VLOOKUP(C708,'Budget Detail as of 11.30'!B:K,COLUMNS('Budget Detail as of 11.30'!B:K),FALSE),0)</f>
        <v>1500</v>
      </c>
      <c r="N708" s="155">
        <f>SUMIFS('Budget Detail as of 11.30'!L:L,'Budget Detail as of 11.30'!B:B,'Questica Mapping'!C708)</f>
        <v>1500</v>
      </c>
      <c r="O708" s="100">
        <v>0</v>
      </c>
      <c r="P708" s="101">
        <f>+O708</f>
        <v>0</v>
      </c>
    </row>
    <row r="709" spans="1:17" hidden="1" x14ac:dyDescent="0.3">
      <c r="A709" s="90">
        <v>851033</v>
      </c>
      <c r="B709" s="92" t="s">
        <v>1162</v>
      </c>
      <c r="C709" s="92" t="s">
        <v>2198</v>
      </c>
      <c r="D709" s="92" t="s">
        <v>10</v>
      </c>
      <c r="E709" s="103" t="s">
        <v>217</v>
      </c>
      <c r="F709" s="92" t="s">
        <v>2112</v>
      </c>
      <c r="G709" s="92" t="s">
        <v>1273</v>
      </c>
      <c r="H709" s="92" t="s">
        <v>2113</v>
      </c>
      <c r="I709" s="92" t="s">
        <v>865</v>
      </c>
      <c r="J709" s="92" t="s">
        <v>2199</v>
      </c>
      <c r="K709" s="90" t="b">
        <v>0</v>
      </c>
      <c r="L709" s="92" t="s">
        <v>867</v>
      </c>
      <c r="M709" s="278">
        <f>IFERROR(VLOOKUP(C709,'Budget Detail as of 11.30'!B:K,COLUMNS('Budget Detail as of 11.30'!B:K),FALSE),0)</f>
        <v>7420</v>
      </c>
      <c r="N709" s="155">
        <f>SUMIFS('Budget Detail as of 11.30'!L:L,'Budget Detail as of 11.30'!B:B,'Questica Mapping'!C709)</f>
        <v>7420</v>
      </c>
      <c r="O709" s="100">
        <v>3641570</v>
      </c>
      <c r="P709" s="101">
        <f>+O709</f>
        <v>3641570</v>
      </c>
    </row>
    <row r="710" spans="1:17" hidden="1" x14ac:dyDescent="0.3">
      <c r="A710" s="90">
        <v>851027</v>
      </c>
      <c r="B710" s="92" t="s">
        <v>1162</v>
      </c>
      <c r="C710" s="92" t="s">
        <v>2200</v>
      </c>
      <c r="D710" s="92" t="s">
        <v>10</v>
      </c>
      <c r="E710" s="103" t="s">
        <v>217</v>
      </c>
      <c r="F710" s="92" t="s">
        <v>2112</v>
      </c>
      <c r="G710" s="92" t="s">
        <v>1273</v>
      </c>
      <c r="H710" s="92" t="s">
        <v>2113</v>
      </c>
      <c r="I710" s="92" t="s">
        <v>944</v>
      </c>
      <c r="J710" s="92" t="s">
        <v>2201</v>
      </c>
      <c r="K710" s="90" t="b">
        <v>0</v>
      </c>
      <c r="L710" s="92" t="s">
        <v>867</v>
      </c>
      <c r="M710" s="278">
        <f>IFERROR(VLOOKUP(C710,'Budget Detail as of 11.30'!B:K,COLUMNS('Budget Detail as of 11.30'!B:K),FALSE),0)</f>
        <v>2500</v>
      </c>
      <c r="N710" s="155">
        <f>SUMIFS('Budget Detail as of 11.30'!L:L,'Budget Detail as of 11.30'!B:B,'Questica Mapping'!C710)</f>
        <v>2500</v>
      </c>
      <c r="O710" s="100"/>
      <c r="P710" s="101"/>
    </row>
    <row r="711" spans="1:17" hidden="1" x14ac:dyDescent="0.3">
      <c r="A711" s="90">
        <v>851028</v>
      </c>
      <c r="B711" s="92" t="s">
        <v>1162</v>
      </c>
      <c r="C711" s="92" t="s">
        <v>2202</v>
      </c>
      <c r="D711" s="92" t="s">
        <v>10</v>
      </c>
      <c r="E711" s="103" t="s">
        <v>219</v>
      </c>
      <c r="F711" s="92" t="s">
        <v>2203</v>
      </c>
      <c r="G711" s="92" t="s">
        <v>1165</v>
      </c>
      <c r="H711" s="92" t="s">
        <v>965</v>
      </c>
      <c r="I711" s="92" t="s">
        <v>865</v>
      </c>
      <c r="J711" s="92">
        <v>0</v>
      </c>
      <c r="K711" s="90" t="b">
        <v>0</v>
      </c>
      <c r="L711" s="92" t="s">
        <v>1166</v>
      </c>
      <c r="M711" s="278">
        <f>IFERROR(VLOOKUP(C711,'Budget Detail as of 11.30'!B:K,COLUMNS('Budget Detail as of 11.30'!B:K),FALSE),0)</f>
        <v>3943010</v>
      </c>
      <c r="N711" s="155">
        <f>SUMIFS('Budget Detail as of 11.30'!L:L,'Budget Detail as of 11.30'!B:B,'Questica Mapping'!C711)</f>
        <v>3778230</v>
      </c>
      <c r="O711" s="100">
        <v>59000</v>
      </c>
      <c r="P711" s="101">
        <f t="shared" ref="P711:P742" si="29">+O711</f>
        <v>59000</v>
      </c>
    </row>
    <row r="712" spans="1:17" hidden="1" x14ac:dyDescent="0.3">
      <c r="A712" s="90">
        <v>851029</v>
      </c>
      <c r="B712" s="92" t="s">
        <v>1162</v>
      </c>
      <c r="C712" s="92" t="s">
        <v>2204</v>
      </c>
      <c r="D712" s="279" t="s">
        <v>10</v>
      </c>
      <c r="E712" s="103" t="s">
        <v>219</v>
      </c>
      <c r="F712" s="90" t="s">
        <v>2203</v>
      </c>
      <c r="G712" s="90" t="s">
        <v>1165</v>
      </c>
      <c r="H712" s="90" t="s">
        <v>987</v>
      </c>
      <c r="I712" s="90" t="s">
        <v>925</v>
      </c>
      <c r="J712" s="90" t="s">
        <v>2205</v>
      </c>
      <c r="K712" s="90" t="b">
        <v>0</v>
      </c>
      <c r="L712" s="90" t="s">
        <v>867</v>
      </c>
      <c r="M712" s="278">
        <f>IFERROR(VLOOKUP(C712,'Budget Detail as of 11.30'!B:K,COLUMNS('Budget Detail as of 11.30'!B:K),FALSE),0)</f>
        <v>16560</v>
      </c>
      <c r="N712" s="155">
        <f>SUMIFS('Budget Detail as of 11.30'!L:L,'Budget Detail as of 11.30'!B:B,'Questica Mapping'!C712)</f>
        <v>16560</v>
      </c>
      <c r="O712" s="100">
        <v>59000</v>
      </c>
      <c r="P712" s="101">
        <f t="shared" si="29"/>
        <v>59000</v>
      </c>
      <c r="Q712" s="279" t="s">
        <v>1169</v>
      </c>
    </row>
    <row r="713" spans="1:17" hidden="1" x14ac:dyDescent="0.3">
      <c r="A713" s="90">
        <v>851030</v>
      </c>
      <c r="B713" s="92" t="s">
        <v>1162</v>
      </c>
      <c r="C713" s="92" t="s">
        <v>2206</v>
      </c>
      <c r="D713" s="92" t="s">
        <v>10</v>
      </c>
      <c r="E713" s="103" t="s">
        <v>221</v>
      </c>
      <c r="F713" s="92" t="s">
        <v>2203</v>
      </c>
      <c r="G713" s="92" t="s">
        <v>1173</v>
      </c>
      <c r="H713" s="92" t="s">
        <v>965</v>
      </c>
      <c r="I713" s="92" t="s">
        <v>865</v>
      </c>
      <c r="J713" s="92" t="s">
        <v>1174</v>
      </c>
      <c r="K713" s="90" t="b">
        <v>0</v>
      </c>
      <c r="L713" s="92" t="s">
        <v>867</v>
      </c>
      <c r="M713" s="278">
        <f>IFERROR(VLOOKUP(C713,'Budget Detail as of 11.30'!B:K,COLUMNS('Budget Detail as of 11.30'!B:K),FALSE),0)</f>
        <v>59000</v>
      </c>
      <c r="N713" s="155">
        <f>SUMIFS('Budget Detail as of 11.30'!L:L,'Budget Detail as of 11.30'!B:B,'Questica Mapping'!C713)</f>
        <v>59000</v>
      </c>
      <c r="O713" s="100">
        <v>0</v>
      </c>
      <c r="P713" s="101">
        <f t="shared" si="29"/>
        <v>0</v>
      </c>
    </row>
    <row r="714" spans="1:17" hidden="1" x14ac:dyDescent="0.3">
      <c r="A714" s="90">
        <v>851382</v>
      </c>
      <c r="B714" s="92" t="s">
        <v>1162</v>
      </c>
      <c r="C714" s="92" t="s">
        <v>2207</v>
      </c>
      <c r="D714" s="92" t="s">
        <v>10</v>
      </c>
      <c r="E714" s="103" t="s">
        <v>221</v>
      </c>
      <c r="F714" s="92" t="s">
        <v>2203</v>
      </c>
      <c r="G714" s="92" t="s">
        <v>1173</v>
      </c>
      <c r="H714" s="92" t="s">
        <v>987</v>
      </c>
      <c r="I714" s="92" t="s">
        <v>865</v>
      </c>
      <c r="J714" s="92" t="s">
        <v>1174</v>
      </c>
      <c r="K714" s="90" t="b">
        <v>0</v>
      </c>
      <c r="L714" s="92" t="s">
        <v>867</v>
      </c>
      <c r="M714" s="278">
        <f>IFERROR(VLOOKUP(C714,'Budget Detail as of 11.30'!B:K,COLUMNS('Budget Detail as of 11.30'!B:K),FALSE),0)</f>
        <v>59000</v>
      </c>
      <c r="N714" s="155">
        <f>SUMIFS('Budget Detail as of 11.30'!L:L,'Budget Detail as of 11.30'!B:B,'Questica Mapping'!C714)</f>
        <v>59000</v>
      </c>
      <c r="O714" s="100">
        <v>0</v>
      </c>
      <c r="P714" s="101">
        <f t="shared" si="29"/>
        <v>0</v>
      </c>
    </row>
    <row r="715" spans="1:17" hidden="1" x14ac:dyDescent="0.3">
      <c r="A715" s="90">
        <v>851383</v>
      </c>
      <c r="B715" s="92" t="s">
        <v>1162</v>
      </c>
      <c r="C715" s="92" t="s">
        <v>2208</v>
      </c>
      <c r="D715" s="92" t="s">
        <v>10</v>
      </c>
      <c r="E715" s="103" t="s">
        <v>221</v>
      </c>
      <c r="F715" s="92" t="s">
        <v>2203</v>
      </c>
      <c r="G715" s="92" t="s">
        <v>1173</v>
      </c>
      <c r="H715" s="92" t="s">
        <v>2209</v>
      </c>
      <c r="I715" s="92" t="s">
        <v>865</v>
      </c>
      <c r="J715" s="92" t="s">
        <v>1174</v>
      </c>
      <c r="K715" s="90" t="b">
        <v>0</v>
      </c>
      <c r="L715" s="92" t="s">
        <v>867</v>
      </c>
      <c r="M715" s="278">
        <f>IFERROR(VLOOKUP(C715,'Budget Detail as of 11.30'!B:K,COLUMNS('Budget Detail as of 11.30'!B:K),FALSE),0)</f>
        <v>0</v>
      </c>
      <c r="N715" s="155">
        <f>SUMIFS('Budget Detail as of 11.30'!L:L,'Budget Detail as of 11.30'!B:B,'Questica Mapping'!C715)</f>
        <v>0</v>
      </c>
      <c r="O715" s="100">
        <v>0</v>
      </c>
      <c r="P715" s="101">
        <f t="shared" si="29"/>
        <v>0</v>
      </c>
    </row>
    <row r="716" spans="1:17" hidden="1" x14ac:dyDescent="0.3">
      <c r="A716" s="90">
        <v>851384</v>
      </c>
      <c r="B716" s="92" t="s">
        <v>1162</v>
      </c>
      <c r="C716" s="92" t="s">
        <v>2210</v>
      </c>
      <c r="D716" s="92" t="s">
        <v>10</v>
      </c>
      <c r="E716" s="103" t="s">
        <v>221</v>
      </c>
      <c r="F716" s="92" t="s">
        <v>2203</v>
      </c>
      <c r="G716" s="92" t="s">
        <v>1173</v>
      </c>
      <c r="H716" s="92" t="s">
        <v>2211</v>
      </c>
      <c r="I716" s="92" t="s">
        <v>865</v>
      </c>
      <c r="J716" s="92" t="s">
        <v>1174</v>
      </c>
      <c r="K716" s="90" t="b">
        <v>0</v>
      </c>
      <c r="L716" s="92" t="s">
        <v>867</v>
      </c>
      <c r="M716" s="278">
        <f>IFERROR(VLOOKUP(C716,'Budget Detail as of 11.30'!B:K,COLUMNS('Budget Detail as of 11.30'!B:K),FALSE),0)</f>
        <v>0</v>
      </c>
      <c r="N716" s="155">
        <f>SUMIFS('Budget Detail as of 11.30'!L:L,'Budget Detail as of 11.30'!B:B,'Questica Mapping'!C716)</f>
        <v>0</v>
      </c>
      <c r="O716" s="100">
        <v>0</v>
      </c>
      <c r="P716" s="101">
        <f t="shared" si="29"/>
        <v>0</v>
      </c>
    </row>
    <row r="717" spans="1:17" hidden="1" x14ac:dyDescent="0.3">
      <c r="A717" s="90">
        <v>851177</v>
      </c>
      <c r="B717" s="92" t="s">
        <v>1162</v>
      </c>
      <c r="C717" s="92" t="s">
        <v>2212</v>
      </c>
      <c r="D717" s="92" t="s">
        <v>10</v>
      </c>
      <c r="E717" s="103" t="s">
        <v>221</v>
      </c>
      <c r="F717" s="92" t="s">
        <v>2203</v>
      </c>
      <c r="G717" s="92" t="s">
        <v>1173</v>
      </c>
      <c r="H717" s="92" t="s">
        <v>2213</v>
      </c>
      <c r="I717" s="92" t="s">
        <v>865</v>
      </c>
      <c r="J717" s="92" t="s">
        <v>1174</v>
      </c>
      <c r="K717" s="90" t="b">
        <v>0</v>
      </c>
      <c r="L717" s="92" t="s">
        <v>867</v>
      </c>
      <c r="M717" s="278">
        <f>IFERROR(VLOOKUP(C717,'Budget Detail as of 11.30'!B:K,COLUMNS('Budget Detail as of 11.30'!B:K),FALSE),0)</f>
        <v>0</v>
      </c>
      <c r="N717" s="155">
        <f>SUMIFS('Budget Detail as of 11.30'!L:L,'Budget Detail as of 11.30'!B:B,'Questica Mapping'!C717)</f>
        <v>0</v>
      </c>
      <c r="O717" s="100">
        <v>0</v>
      </c>
      <c r="P717" s="101">
        <f t="shared" si="29"/>
        <v>0</v>
      </c>
    </row>
    <row r="718" spans="1:17" hidden="1" x14ac:dyDescent="0.3">
      <c r="A718" s="90">
        <v>851178</v>
      </c>
      <c r="B718" s="92" t="s">
        <v>1162</v>
      </c>
      <c r="C718" s="92" t="s">
        <v>2214</v>
      </c>
      <c r="D718" s="92" t="s">
        <v>10</v>
      </c>
      <c r="E718" s="103" t="s">
        <v>221</v>
      </c>
      <c r="F718" s="92" t="s">
        <v>2203</v>
      </c>
      <c r="G718" s="92" t="s">
        <v>1173</v>
      </c>
      <c r="H718" s="92" t="s">
        <v>2215</v>
      </c>
      <c r="I718" s="92" t="s">
        <v>865</v>
      </c>
      <c r="J718" s="92" t="s">
        <v>1174</v>
      </c>
      <c r="K718" s="90" t="b">
        <v>0</v>
      </c>
      <c r="L718" s="92" t="s">
        <v>867</v>
      </c>
      <c r="M718" s="278">
        <f>IFERROR(VLOOKUP(C718,'Budget Detail as of 11.30'!B:K,COLUMNS('Budget Detail as of 11.30'!B:K),FALSE),0)</f>
        <v>0</v>
      </c>
      <c r="N718" s="155">
        <f>SUMIFS('Budget Detail as of 11.30'!L:L,'Budget Detail as of 11.30'!B:B,'Questica Mapping'!C718)</f>
        <v>0</v>
      </c>
      <c r="O718" s="100">
        <v>0</v>
      </c>
      <c r="P718" s="101">
        <f t="shared" si="29"/>
        <v>0</v>
      </c>
    </row>
    <row r="719" spans="1:17" hidden="1" x14ac:dyDescent="0.3">
      <c r="A719" s="90">
        <v>851179</v>
      </c>
      <c r="B719" s="92" t="s">
        <v>1162</v>
      </c>
      <c r="C719" s="92" t="s">
        <v>2216</v>
      </c>
      <c r="D719" s="92" t="s">
        <v>10</v>
      </c>
      <c r="E719" s="103" t="s">
        <v>221</v>
      </c>
      <c r="F719" s="92" t="s">
        <v>2203</v>
      </c>
      <c r="G719" s="92" t="s">
        <v>1173</v>
      </c>
      <c r="H719" s="92" t="s">
        <v>2217</v>
      </c>
      <c r="I719" s="92" t="s">
        <v>865</v>
      </c>
      <c r="J719" s="92" t="s">
        <v>1174</v>
      </c>
      <c r="K719" s="90" t="b">
        <v>0</v>
      </c>
      <c r="L719" s="92" t="s">
        <v>867</v>
      </c>
      <c r="M719" s="278">
        <f>IFERROR(VLOOKUP(C719,'Budget Detail as of 11.30'!B:K,COLUMNS('Budget Detail as of 11.30'!B:K),FALSE),0)</f>
        <v>0</v>
      </c>
      <c r="N719" s="155">
        <f>SUMIFS('Budget Detail as of 11.30'!L:L,'Budget Detail as of 11.30'!B:B,'Questica Mapping'!C719)</f>
        <v>0</v>
      </c>
      <c r="O719" s="100">
        <v>0</v>
      </c>
      <c r="P719" s="101">
        <f t="shared" si="29"/>
        <v>0</v>
      </c>
    </row>
    <row r="720" spans="1:17" hidden="1" x14ac:dyDescent="0.3">
      <c r="A720" s="90">
        <v>851358</v>
      </c>
      <c r="B720" s="92" t="s">
        <v>1162</v>
      </c>
      <c r="C720" s="92" t="s">
        <v>2218</v>
      </c>
      <c r="D720" s="92" t="s">
        <v>10</v>
      </c>
      <c r="E720" s="103" t="s">
        <v>221</v>
      </c>
      <c r="F720" s="92" t="s">
        <v>2203</v>
      </c>
      <c r="G720" s="92" t="s">
        <v>1173</v>
      </c>
      <c r="H720" s="92" t="s">
        <v>2219</v>
      </c>
      <c r="I720" s="92" t="s">
        <v>865</v>
      </c>
      <c r="J720" s="92" t="s">
        <v>1174</v>
      </c>
      <c r="K720" s="90" t="b">
        <v>0</v>
      </c>
      <c r="L720" s="92" t="s">
        <v>867</v>
      </c>
      <c r="M720" s="278">
        <f>IFERROR(VLOOKUP(C720,'Budget Detail as of 11.30'!B:K,COLUMNS('Budget Detail as of 11.30'!B:K),FALSE),0)</f>
        <v>0</v>
      </c>
      <c r="N720" s="155">
        <f>SUMIFS('Budget Detail as of 11.30'!L:L,'Budget Detail as of 11.30'!B:B,'Questica Mapping'!C720)</f>
        <v>0</v>
      </c>
      <c r="O720" s="100">
        <v>0</v>
      </c>
      <c r="P720" s="101">
        <f t="shared" si="29"/>
        <v>0</v>
      </c>
    </row>
    <row r="721" spans="1:16" hidden="1" x14ac:dyDescent="0.3">
      <c r="A721" s="90">
        <v>851359</v>
      </c>
      <c r="B721" s="92" t="s">
        <v>1162</v>
      </c>
      <c r="C721" s="92" t="s">
        <v>2220</v>
      </c>
      <c r="D721" s="92" t="s">
        <v>10</v>
      </c>
      <c r="E721" s="103" t="s">
        <v>221</v>
      </c>
      <c r="F721" s="92" t="s">
        <v>2203</v>
      </c>
      <c r="G721" s="92" t="s">
        <v>1173</v>
      </c>
      <c r="H721" s="92" t="s">
        <v>2221</v>
      </c>
      <c r="I721" s="92" t="s">
        <v>865</v>
      </c>
      <c r="J721" s="92" t="s">
        <v>1174</v>
      </c>
      <c r="K721" s="90" t="b">
        <v>0</v>
      </c>
      <c r="L721" s="92" t="s">
        <v>867</v>
      </c>
      <c r="M721" s="278">
        <f>IFERROR(VLOOKUP(C721,'Budget Detail as of 11.30'!B:K,COLUMNS('Budget Detail as of 11.30'!B:K),FALSE),0)</f>
        <v>0</v>
      </c>
      <c r="N721" s="155">
        <f>SUMIFS('Budget Detail as of 11.30'!L:L,'Budget Detail as of 11.30'!B:B,'Questica Mapping'!C721)</f>
        <v>0</v>
      </c>
      <c r="O721" s="100">
        <v>0</v>
      </c>
      <c r="P721" s="101">
        <f t="shared" si="29"/>
        <v>0</v>
      </c>
    </row>
    <row r="722" spans="1:16" hidden="1" x14ac:dyDescent="0.3">
      <c r="A722" s="90">
        <v>851360</v>
      </c>
      <c r="B722" s="92" t="s">
        <v>1162</v>
      </c>
      <c r="C722" s="92" t="s">
        <v>2222</v>
      </c>
      <c r="D722" s="92" t="s">
        <v>10</v>
      </c>
      <c r="E722" s="103" t="s">
        <v>221</v>
      </c>
      <c r="F722" s="92" t="s">
        <v>2203</v>
      </c>
      <c r="G722" s="92" t="s">
        <v>1173</v>
      </c>
      <c r="H722" s="92" t="s">
        <v>2223</v>
      </c>
      <c r="I722" s="92" t="s">
        <v>865</v>
      </c>
      <c r="J722" s="92" t="s">
        <v>1174</v>
      </c>
      <c r="K722" s="90" t="b">
        <v>0</v>
      </c>
      <c r="L722" s="92" t="s">
        <v>867</v>
      </c>
      <c r="M722" s="278">
        <f>IFERROR(VLOOKUP(C722,'Budget Detail as of 11.30'!B:K,COLUMNS('Budget Detail as of 11.30'!B:K),FALSE),0)</f>
        <v>0</v>
      </c>
      <c r="N722" s="155">
        <f>SUMIFS('Budget Detail as of 11.30'!L:L,'Budget Detail as of 11.30'!B:B,'Questica Mapping'!C722)</f>
        <v>0</v>
      </c>
      <c r="O722" s="100">
        <v>0</v>
      </c>
      <c r="P722" s="101">
        <f t="shared" si="29"/>
        <v>0</v>
      </c>
    </row>
    <row r="723" spans="1:16" hidden="1" x14ac:dyDescent="0.3">
      <c r="A723" s="90">
        <v>851084</v>
      </c>
      <c r="B723" s="92" t="s">
        <v>1162</v>
      </c>
      <c r="C723" s="92" t="s">
        <v>2224</v>
      </c>
      <c r="D723" s="92" t="s">
        <v>10</v>
      </c>
      <c r="E723" s="103" t="s">
        <v>221</v>
      </c>
      <c r="F723" s="92" t="s">
        <v>2203</v>
      </c>
      <c r="G723" s="92" t="s">
        <v>1173</v>
      </c>
      <c r="H723" s="92" t="s">
        <v>2225</v>
      </c>
      <c r="I723" s="92" t="s">
        <v>865</v>
      </c>
      <c r="J723" s="92" t="s">
        <v>1174</v>
      </c>
      <c r="K723" s="90" t="b">
        <v>0</v>
      </c>
      <c r="L723" s="92" t="s">
        <v>867</v>
      </c>
      <c r="M723" s="278">
        <f>IFERROR(VLOOKUP(C723,'Budget Detail as of 11.30'!B:K,COLUMNS('Budget Detail as of 11.30'!B:K),FALSE),0)</f>
        <v>0</v>
      </c>
      <c r="N723" s="155">
        <f>SUMIFS('Budget Detail as of 11.30'!L:L,'Budget Detail as of 11.30'!B:B,'Questica Mapping'!C723)</f>
        <v>0</v>
      </c>
      <c r="O723" s="100">
        <v>108845</v>
      </c>
      <c r="P723" s="101">
        <f t="shared" si="29"/>
        <v>108845</v>
      </c>
    </row>
    <row r="724" spans="1:16" hidden="1" x14ac:dyDescent="0.3">
      <c r="A724" s="90">
        <v>851085</v>
      </c>
      <c r="B724" s="92" t="s">
        <v>1162</v>
      </c>
      <c r="C724" s="92" t="s">
        <v>2226</v>
      </c>
      <c r="D724" s="92" t="s">
        <v>10</v>
      </c>
      <c r="E724" s="103" t="s">
        <v>219</v>
      </c>
      <c r="F724" s="92" t="s">
        <v>2203</v>
      </c>
      <c r="G724" s="92" t="s">
        <v>2117</v>
      </c>
      <c r="H724" s="92" t="s">
        <v>965</v>
      </c>
      <c r="I724" s="92" t="s">
        <v>865</v>
      </c>
      <c r="J724" s="92" t="s">
        <v>2118</v>
      </c>
      <c r="K724" s="90" t="b">
        <v>0</v>
      </c>
      <c r="L724" s="92" t="s">
        <v>867</v>
      </c>
      <c r="M724" s="278">
        <f>IFERROR(VLOOKUP(C724,'Budget Detail as of 11.30'!B:K,COLUMNS('Budget Detail as of 11.30'!B:K),FALSE),0)</f>
        <v>0</v>
      </c>
      <c r="N724" s="155">
        <f>SUMIFS('Budget Detail as of 11.30'!L:L,'Budget Detail as of 11.30'!B:B,'Questica Mapping'!C724)</f>
        <v>0</v>
      </c>
      <c r="O724" s="100">
        <v>0</v>
      </c>
      <c r="P724" s="101">
        <f t="shared" si="29"/>
        <v>0</v>
      </c>
    </row>
    <row r="725" spans="1:16" hidden="1" x14ac:dyDescent="0.3">
      <c r="A725" s="90">
        <v>851086</v>
      </c>
      <c r="B725" s="92" t="s">
        <v>1162</v>
      </c>
      <c r="C725" s="92" t="s">
        <v>2227</v>
      </c>
      <c r="D725" s="92" t="s">
        <v>10</v>
      </c>
      <c r="E725" s="103" t="s">
        <v>219</v>
      </c>
      <c r="F725" s="92" t="s">
        <v>2203</v>
      </c>
      <c r="G725" s="92" t="s">
        <v>1286</v>
      </c>
      <c r="H725" s="92" t="s">
        <v>965</v>
      </c>
      <c r="I725" s="92" t="s">
        <v>865</v>
      </c>
      <c r="J725" s="92" t="s">
        <v>1287</v>
      </c>
      <c r="K725" s="90" t="b">
        <v>0</v>
      </c>
      <c r="L725" s="92" t="s">
        <v>867</v>
      </c>
      <c r="M725" s="278">
        <f>IFERROR(VLOOKUP(C725,'Budget Detail as of 11.30'!B:K,COLUMNS('Budget Detail as of 11.30'!B:K),FALSE),0)</f>
        <v>45430</v>
      </c>
      <c r="N725" s="155">
        <f>SUMIFS('Budget Detail as of 11.30'!L:L,'Budget Detail as of 11.30'!B:B,'Questica Mapping'!C725)</f>
        <v>45430</v>
      </c>
      <c r="O725" s="100">
        <v>0</v>
      </c>
      <c r="P725" s="101">
        <f t="shared" si="29"/>
        <v>0</v>
      </c>
    </row>
    <row r="726" spans="1:16" hidden="1" x14ac:dyDescent="0.3">
      <c r="A726" s="90">
        <v>851087</v>
      </c>
      <c r="B726" s="92" t="s">
        <v>1162</v>
      </c>
      <c r="C726" s="92" t="s">
        <v>2228</v>
      </c>
      <c r="D726" s="92" t="s">
        <v>10</v>
      </c>
      <c r="E726" s="103" t="s">
        <v>219</v>
      </c>
      <c r="F726" s="92" t="s">
        <v>2203</v>
      </c>
      <c r="G726" s="92" t="s">
        <v>1286</v>
      </c>
      <c r="H726" s="92" t="s">
        <v>987</v>
      </c>
      <c r="I726" s="92" t="s">
        <v>865</v>
      </c>
      <c r="J726" s="92" t="s">
        <v>1287</v>
      </c>
      <c r="K726" s="90" t="b">
        <v>0</v>
      </c>
      <c r="L726" s="92" t="s">
        <v>867</v>
      </c>
      <c r="M726" s="278">
        <f>IFERROR(VLOOKUP(C726,'Budget Detail as of 11.30'!B:K,COLUMNS('Budget Detail as of 11.30'!B:K),FALSE),0)</f>
        <v>0</v>
      </c>
      <c r="N726" s="155">
        <f>SUMIFS('Budget Detail as of 11.30'!L:L,'Budget Detail as of 11.30'!B:B,'Questica Mapping'!C726)</f>
        <v>0</v>
      </c>
      <c r="O726" s="100">
        <v>0</v>
      </c>
      <c r="P726" s="101">
        <f t="shared" si="29"/>
        <v>0</v>
      </c>
    </row>
    <row r="727" spans="1:16" hidden="1" x14ac:dyDescent="0.3">
      <c r="A727" s="90">
        <v>851088</v>
      </c>
      <c r="B727" s="92" t="s">
        <v>1162</v>
      </c>
      <c r="C727" s="92" t="s">
        <v>2229</v>
      </c>
      <c r="D727" s="92" t="s">
        <v>10</v>
      </c>
      <c r="E727" s="103" t="s">
        <v>219</v>
      </c>
      <c r="F727" s="92" t="s">
        <v>2203</v>
      </c>
      <c r="G727" s="92" t="s">
        <v>1286</v>
      </c>
      <c r="H727" s="92" t="s">
        <v>2209</v>
      </c>
      <c r="I727" s="92" t="s">
        <v>865</v>
      </c>
      <c r="J727" s="92" t="s">
        <v>1287</v>
      </c>
      <c r="K727" s="90" t="b">
        <v>0</v>
      </c>
      <c r="L727" s="92" t="s">
        <v>867</v>
      </c>
      <c r="M727" s="278">
        <f>IFERROR(VLOOKUP(C727,'Budget Detail as of 11.30'!B:K,COLUMNS('Budget Detail as of 11.30'!B:K),FALSE),0)</f>
        <v>63410</v>
      </c>
      <c r="N727" s="155">
        <f>SUMIFS('Budget Detail as of 11.30'!L:L,'Budget Detail as of 11.30'!B:B,'Questica Mapping'!C727)</f>
        <v>63410</v>
      </c>
      <c r="O727" s="100">
        <v>0</v>
      </c>
      <c r="P727" s="101">
        <f t="shared" si="29"/>
        <v>0</v>
      </c>
    </row>
    <row r="728" spans="1:16" hidden="1" x14ac:dyDescent="0.3">
      <c r="A728" s="90">
        <v>851089</v>
      </c>
      <c r="B728" s="92" t="s">
        <v>1162</v>
      </c>
      <c r="C728" s="92" t="s">
        <v>2230</v>
      </c>
      <c r="D728" s="92" t="s">
        <v>10</v>
      </c>
      <c r="E728" s="103" t="s">
        <v>219</v>
      </c>
      <c r="F728" s="92" t="s">
        <v>2203</v>
      </c>
      <c r="G728" s="92" t="s">
        <v>1286</v>
      </c>
      <c r="H728" s="92" t="s">
        <v>2215</v>
      </c>
      <c r="I728" s="92" t="s">
        <v>865</v>
      </c>
      <c r="J728" s="92" t="s">
        <v>1287</v>
      </c>
      <c r="K728" s="90" t="b">
        <v>0</v>
      </c>
      <c r="L728" s="92" t="s">
        <v>867</v>
      </c>
      <c r="M728" s="278">
        <f>IFERROR(VLOOKUP(C728,'Budget Detail as of 11.30'!B:K,COLUMNS('Budget Detail as of 11.30'!B:K),FALSE),0)</f>
        <v>0</v>
      </c>
      <c r="N728" s="155">
        <f>SUMIFS('Budget Detail as of 11.30'!L:L,'Budget Detail as of 11.30'!B:B,'Questica Mapping'!C728)</f>
        <v>0</v>
      </c>
      <c r="O728" s="100">
        <v>0</v>
      </c>
      <c r="P728" s="101">
        <f t="shared" si="29"/>
        <v>0</v>
      </c>
    </row>
    <row r="729" spans="1:16" hidden="1" x14ac:dyDescent="0.3">
      <c r="A729" s="90">
        <v>851090</v>
      </c>
      <c r="B729" s="92" t="s">
        <v>1162</v>
      </c>
      <c r="C729" s="92" t="s">
        <v>2231</v>
      </c>
      <c r="D729" s="92" t="s">
        <v>10</v>
      </c>
      <c r="E729" s="103" t="s">
        <v>219</v>
      </c>
      <c r="F729" s="92" t="s">
        <v>2203</v>
      </c>
      <c r="G729" s="92" t="s">
        <v>1286</v>
      </c>
      <c r="H729" s="92" t="s">
        <v>2217</v>
      </c>
      <c r="I729" s="92" t="s">
        <v>865</v>
      </c>
      <c r="J729" s="92" t="s">
        <v>1287</v>
      </c>
      <c r="K729" s="90" t="b">
        <v>0</v>
      </c>
      <c r="L729" s="92" t="s">
        <v>867</v>
      </c>
      <c r="M729" s="278">
        <f>IFERROR(VLOOKUP(C729,'Budget Detail as of 11.30'!B:K,COLUMNS('Budget Detail as of 11.30'!B:K),FALSE),0)</f>
        <v>0</v>
      </c>
      <c r="N729" s="155">
        <f>SUMIFS('Budget Detail as of 11.30'!L:L,'Budget Detail as of 11.30'!B:B,'Questica Mapping'!C729)</f>
        <v>0</v>
      </c>
      <c r="O729" s="100">
        <v>0</v>
      </c>
      <c r="P729" s="101">
        <f t="shared" si="29"/>
        <v>0</v>
      </c>
    </row>
    <row r="730" spans="1:16" hidden="1" x14ac:dyDescent="0.3">
      <c r="A730" s="90">
        <v>851091</v>
      </c>
      <c r="B730" s="92" t="s">
        <v>1162</v>
      </c>
      <c r="C730" s="92" t="s">
        <v>2232</v>
      </c>
      <c r="D730" s="92" t="s">
        <v>10</v>
      </c>
      <c r="E730" s="103" t="s">
        <v>219</v>
      </c>
      <c r="F730" s="92" t="s">
        <v>2203</v>
      </c>
      <c r="G730" s="92" t="s">
        <v>1286</v>
      </c>
      <c r="H730" s="92" t="s">
        <v>2219</v>
      </c>
      <c r="I730" s="92" t="s">
        <v>865</v>
      </c>
      <c r="J730" s="92" t="s">
        <v>1287</v>
      </c>
      <c r="K730" s="90" t="b">
        <v>0</v>
      </c>
      <c r="L730" s="92" t="s">
        <v>867</v>
      </c>
      <c r="M730" s="278">
        <f>IFERROR(VLOOKUP(C730,'Budget Detail as of 11.30'!B:K,COLUMNS('Budget Detail as of 11.30'!B:K),FALSE),0)</f>
        <v>0</v>
      </c>
      <c r="N730" s="155">
        <f>SUMIFS('Budget Detail as of 11.30'!L:L,'Budget Detail as of 11.30'!B:B,'Questica Mapping'!C730)</f>
        <v>0</v>
      </c>
      <c r="O730" s="100">
        <v>0</v>
      </c>
      <c r="P730" s="101">
        <f t="shared" si="29"/>
        <v>0</v>
      </c>
    </row>
    <row r="731" spans="1:16" hidden="1" x14ac:dyDescent="0.3">
      <c r="A731" s="90">
        <v>851092</v>
      </c>
      <c r="B731" s="92" t="s">
        <v>1162</v>
      </c>
      <c r="C731" s="92" t="s">
        <v>2233</v>
      </c>
      <c r="D731" s="92" t="s">
        <v>10</v>
      </c>
      <c r="E731" s="103" t="s">
        <v>219</v>
      </c>
      <c r="F731" s="92" t="s">
        <v>2203</v>
      </c>
      <c r="G731" s="92" t="s">
        <v>1286</v>
      </c>
      <c r="H731" s="92" t="s">
        <v>2223</v>
      </c>
      <c r="I731" s="92" t="s">
        <v>865</v>
      </c>
      <c r="J731" s="92" t="s">
        <v>1287</v>
      </c>
      <c r="K731" s="90" t="b">
        <v>0</v>
      </c>
      <c r="L731" s="92" t="s">
        <v>867</v>
      </c>
      <c r="M731" s="278">
        <f>IFERROR(VLOOKUP(C731,'Budget Detail as of 11.30'!B:K,COLUMNS('Budget Detail as of 11.30'!B:K),FALSE),0)</f>
        <v>0</v>
      </c>
      <c r="N731" s="155">
        <f>SUMIFS('Budget Detail as of 11.30'!L:L,'Budget Detail as of 11.30'!B:B,'Questica Mapping'!C731)</f>
        <v>0</v>
      </c>
      <c r="O731" s="100">
        <v>2321090</v>
      </c>
      <c r="P731" s="101">
        <f t="shared" si="29"/>
        <v>2321090</v>
      </c>
    </row>
    <row r="732" spans="1:16" hidden="1" x14ac:dyDescent="0.3">
      <c r="A732" s="90">
        <v>851076</v>
      </c>
      <c r="B732" s="92" t="s">
        <v>1162</v>
      </c>
      <c r="C732" s="92" t="s">
        <v>2234</v>
      </c>
      <c r="D732" s="92" t="s">
        <v>10</v>
      </c>
      <c r="E732" s="103" t="s">
        <v>219</v>
      </c>
      <c r="F732" s="92" t="s">
        <v>2203</v>
      </c>
      <c r="G732" s="92" t="s">
        <v>1286</v>
      </c>
      <c r="H732" s="92" t="s">
        <v>2225</v>
      </c>
      <c r="I732" s="92" t="s">
        <v>865</v>
      </c>
      <c r="J732" s="92" t="s">
        <v>1287</v>
      </c>
      <c r="K732" s="90" t="b">
        <v>0</v>
      </c>
      <c r="L732" s="92" t="s">
        <v>867</v>
      </c>
      <c r="M732" s="278">
        <f>IFERROR(VLOOKUP(C732,'Budget Detail as of 11.30'!B:K,COLUMNS('Budget Detail as of 11.30'!B:K),FALSE),0)</f>
        <v>0</v>
      </c>
      <c r="N732" s="155">
        <f>SUMIFS('Budget Detail as of 11.30'!L:L,'Budget Detail as of 11.30'!B:B,'Questica Mapping'!C732)</f>
        <v>0</v>
      </c>
      <c r="O732" s="100">
        <v>52020</v>
      </c>
      <c r="P732" s="101">
        <f t="shared" si="29"/>
        <v>52020</v>
      </c>
    </row>
    <row r="733" spans="1:16" hidden="1" x14ac:dyDescent="0.3">
      <c r="A733" s="90">
        <v>851077</v>
      </c>
      <c r="B733" s="92" t="s">
        <v>1162</v>
      </c>
      <c r="C733" s="92" t="s">
        <v>2235</v>
      </c>
      <c r="D733" s="92" t="s">
        <v>10</v>
      </c>
      <c r="E733" s="103" t="s">
        <v>219</v>
      </c>
      <c r="F733" s="92" t="s">
        <v>2203</v>
      </c>
      <c r="G733" s="92" t="s">
        <v>1176</v>
      </c>
      <c r="H733" s="92" t="s">
        <v>965</v>
      </c>
      <c r="I733" s="92" t="s">
        <v>865</v>
      </c>
      <c r="J733" s="92">
        <v>0</v>
      </c>
      <c r="K733" s="90" t="b">
        <v>0</v>
      </c>
      <c r="L733" s="92" t="s">
        <v>1166</v>
      </c>
      <c r="M733" s="278">
        <f>IFERROR(VLOOKUP(C733,'Budget Detail as of 11.30'!B:K,COLUMNS('Budget Detail as of 11.30'!B:K),FALSE),0)</f>
        <v>2448650</v>
      </c>
      <c r="N733" s="155">
        <f>SUMIFS('Budget Detail as of 11.30'!L:L,'Budget Detail as of 11.30'!B:B,'Questica Mapping'!C733)</f>
        <v>2389480</v>
      </c>
      <c r="O733" s="100">
        <v>0</v>
      </c>
      <c r="P733" s="101">
        <f t="shared" si="29"/>
        <v>0</v>
      </c>
    </row>
    <row r="734" spans="1:16" hidden="1" x14ac:dyDescent="0.3">
      <c r="A734" s="90">
        <v>851078</v>
      </c>
      <c r="B734" s="92" t="s">
        <v>1162</v>
      </c>
      <c r="C734" s="92" t="s">
        <v>2236</v>
      </c>
      <c r="D734" s="92" t="s">
        <v>10</v>
      </c>
      <c r="E734" s="103" t="s">
        <v>219</v>
      </c>
      <c r="F734" s="92" t="s">
        <v>2203</v>
      </c>
      <c r="G734" s="92" t="s">
        <v>1525</v>
      </c>
      <c r="H734" s="92" t="s">
        <v>965</v>
      </c>
      <c r="I734" s="92" t="s">
        <v>865</v>
      </c>
      <c r="J734" s="92" t="s">
        <v>1526</v>
      </c>
      <c r="K734" s="90" t="b">
        <v>0</v>
      </c>
      <c r="L734" s="92" t="s">
        <v>867</v>
      </c>
      <c r="M734" s="278">
        <f>IFERROR(VLOOKUP(C734,'Budget Detail as of 11.30'!B:K,COLUMNS('Budget Detail as of 11.30'!B:K),FALSE),0)</f>
        <v>52020</v>
      </c>
      <c r="N734" s="155">
        <f>SUMIFS('Budget Detail as of 11.30'!L:L,'Budget Detail as of 11.30'!B:B,'Questica Mapping'!C734)</f>
        <v>52020</v>
      </c>
      <c r="O734" s="100">
        <v>400</v>
      </c>
      <c r="P734" s="101">
        <f t="shared" si="29"/>
        <v>400</v>
      </c>
    </row>
    <row r="735" spans="1:16" hidden="1" x14ac:dyDescent="0.3">
      <c r="A735" s="90">
        <v>851079</v>
      </c>
      <c r="B735" s="92" t="s">
        <v>1162</v>
      </c>
      <c r="C735" s="92" t="s">
        <v>2237</v>
      </c>
      <c r="D735" s="92" t="s">
        <v>10</v>
      </c>
      <c r="E735" s="103" t="s">
        <v>219</v>
      </c>
      <c r="F735" s="92" t="s">
        <v>2203</v>
      </c>
      <c r="G735" s="92" t="s">
        <v>1182</v>
      </c>
      <c r="H735" s="92" t="s">
        <v>965</v>
      </c>
      <c r="I735" s="92" t="s">
        <v>865</v>
      </c>
      <c r="J735" s="92" t="s">
        <v>1183</v>
      </c>
      <c r="K735" s="90" t="b">
        <v>0</v>
      </c>
      <c r="L735" s="92" t="s">
        <v>867</v>
      </c>
      <c r="M735" s="278">
        <f>IFERROR(VLOOKUP(C735,'Budget Detail as of 11.30'!B:K,COLUMNS('Budget Detail as of 11.30'!B:K),FALSE),0)</f>
        <v>0</v>
      </c>
      <c r="N735" s="155">
        <f>SUMIFS('Budget Detail as of 11.30'!L:L,'Budget Detail as of 11.30'!B:B,'Questica Mapping'!C735)</f>
        <v>0</v>
      </c>
      <c r="O735" s="100">
        <v>400</v>
      </c>
      <c r="P735" s="101">
        <f t="shared" si="29"/>
        <v>400</v>
      </c>
    </row>
    <row r="736" spans="1:16" hidden="1" x14ac:dyDescent="0.3">
      <c r="A736" s="90">
        <v>851080</v>
      </c>
      <c r="B736" s="92" t="s">
        <v>1162</v>
      </c>
      <c r="C736" s="92" t="s">
        <v>2238</v>
      </c>
      <c r="D736" s="92" t="s">
        <v>10</v>
      </c>
      <c r="E736" s="103" t="s">
        <v>217</v>
      </c>
      <c r="F736" s="92" t="s">
        <v>2203</v>
      </c>
      <c r="G736" s="92" t="s">
        <v>1185</v>
      </c>
      <c r="H736" s="92" t="s">
        <v>965</v>
      </c>
      <c r="I736" s="92" t="s">
        <v>865</v>
      </c>
      <c r="J736" s="92" t="s">
        <v>1186</v>
      </c>
      <c r="K736" s="90" t="b">
        <v>0</v>
      </c>
      <c r="L736" s="92" t="s">
        <v>867</v>
      </c>
      <c r="M736" s="278">
        <f>IFERROR(VLOOKUP(C736,'Budget Detail as of 11.30'!B:K,COLUMNS('Budget Detail as of 11.30'!B:K),FALSE),0)</f>
        <v>410</v>
      </c>
      <c r="N736" s="155">
        <f>SUMIFS('Budget Detail as of 11.30'!L:L,'Budget Detail as of 11.30'!B:B,'Questica Mapping'!C736)</f>
        <v>410</v>
      </c>
      <c r="O736" s="100">
        <v>100</v>
      </c>
      <c r="P736" s="101">
        <f t="shared" si="29"/>
        <v>100</v>
      </c>
    </row>
    <row r="737" spans="1:16" hidden="1" x14ac:dyDescent="0.3">
      <c r="A737" s="90">
        <v>851081</v>
      </c>
      <c r="B737" s="92" t="s">
        <v>1162</v>
      </c>
      <c r="C737" s="92" t="s">
        <v>2239</v>
      </c>
      <c r="D737" s="92" t="s">
        <v>10</v>
      </c>
      <c r="E737" s="103" t="s">
        <v>217</v>
      </c>
      <c r="F737" s="92" t="s">
        <v>2203</v>
      </c>
      <c r="G737" s="92" t="s">
        <v>1185</v>
      </c>
      <c r="H737" s="92" t="s">
        <v>987</v>
      </c>
      <c r="I737" s="92" t="s">
        <v>865</v>
      </c>
      <c r="J737" s="92" t="s">
        <v>2240</v>
      </c>
      <c r="K737" s="90" t="b">
        <v>0</v>
      </c>
      <c r="L737" s="92" t="s">
        <v>867</v>
      </c>
      <c r="M737" s="278">
        <f>IFERROR(VLOOKUP(C737,'Budget Detail as of 11.30'!B:K,COLUMNS('Budget Detail as of 11.30'!B:K),FALSE),0)</f>
        <v>400</v>
      </c>
      <c r="N737" s="155">
        <f>SUMIFS('Budget Detail as of 11.30'!L:L,'Budget Detail as of 11.30'!B:B,'Questica Mapping'!C737)</f>
        <v>400</v>
      </c>
      <c r="O737" s="100">
        <v>75</v>
      </c>
      <c r="P737" s="101">
        <f t="shared" si="29"/>
        <v>75</v>
      </c>
    </row>
    <row r="738" spans="1:16" hidden="1" x14ac:dyDescent="0.3">
      <c r="A738" s="90">
        <v>851082</v>
      </c>
      <c r="B738" s="92" t="s">
        <v>1162</v>
      </c>
      <c r="C738" s="92" t="s">
        <v>2241</v>
      </c>
      <c r="D738" s="92" t="s">
        <v>10</v>
      </c>
      <c r="E738" s="103" t="s">
        <v>217</v>
      </c>
      <c r="F738" s="92" t="s">
        <v>2203</v>
      </c>
      <c r="G738" s="92" t="s">
        <v>1185</v>
      </c>
      <c r="H738" s="92" t="s">
        <v>987</v>
      </c>
      <c r="I738" s="92" t="s">
        <v>925</v>
      </c>
      <c r="J738" s="92" t="s">
        <v>2242</v>
      </c>
      <c r="K738" s="90" t="b">
        <v>0</v>
      </c>
      <c r="L738" s="92" t="s">
        <v>867</v>
      </c>
      <c r="M738" s="278">
        <f>IFERROR(VLOOKUP(C738,'Budget Detail as of 11.30'!B:K,COLUMNS('Budget Detail as of 11.30'!B:K),FALSE),0)</f>
        <v>100</v>
      </c>
      <c r="N738" s="155">
        <f>SUMIFS('Budget Detail as of 11.30'!L:L,'Budget Detail as of 11.30'!B:B,'Questica Mapping'!C738)</f>
        <v>100</v>
      </c>
      <c r="O738" s="100">
        <v>25</v>
      </c>
      <c r="P738" s="101">
        <f t="shared" si="29"/>
        <v>25</v>
      </c>
    </row>
    <row r="739" spans="1:16" hidden="1" x14ac:dyDescent="0.3">
      <c r="A739" s="90">
        <v>851083</v>
      </c>
      <c r="B739" s="92" t="s">
        <v>1162</v>
      </c>
      <c r="C739" s="92" t="s">
        <v>2243</v>
      </c>
      <c r="D739" s="92" t="s">
        <v>10</v>
      </c>
      <c r="E739" s="103" t="s">
        <v>217</v>
      </c>
      <c r="F739" s="92" t="s">
        <v>2203</v>
      </c>
      <c r="G739" s="92" t="s">
        <v>1188</v>
      </c>
      <c r="H739" s="92" t="s">
        <v>965</v>
      </c>
      <c r="I739" s="92" t="s">
        <v>865</v>
      </c>
      <c r="J739" s="92" t="s">
        <v>1189</v>
      </c>
      <c r="K739" s="90" t="b">
        <v>0</v>
      </c>
      <c r="L739" s="92" t="s">
        <v>867</v>
      </c>
      <c r="M739" s="278">
        <f>IFERROR(VLOOKUP(C739,'Budget Detail as of 11.30'!B:K,COLUMNS('Budget Detail as of 11.30'!B:K),FALSE),0)</f>
        <v>80</v>
      </c>
      <c r="N739" s="155">
        <f>SUMIFS('Budget Detail as of 11.30'!L:L,'Budget Detail as of 11.30'!B:B,'Questica Mapping'!C739)</f>
        <v>80</v>
      </c>
      <c r="O739" s="100">
        <v>0</v>
      </c>
      <c r="P739" s="101">
        <f t="shared" si="29"/>
        <v>0</v>
      </c>
    </row>
    <row r="740" spans="1:16" hidden="1" x14ac:dyDescent="0.3">
      <c r="A740" s="90">
        <v>851103</v>
      </c>
      <c r="B740" s="92" t="s">
        <v>1162</v>
      </c>
      <c r="C740" s="92" t="s">
        <v>2244</v>
      </c>
      <c r="D740" s="92" t="s">
        <v>10</v>
      </c>
      <c r="E740" s="103" t="s">
        <v>217</v>
      </c>
      <c r="F740" s="92" t="s">
        <v>2203</v>
      </c>
      <c r="G740" s="92" t="s">
        <v>1188</v>
      </c>
      <c r="H740" s="92" t="s">
        <v>965</v>
      </c>
      <c r="I740" s="92" t="s">
        <v>925</v>
      </c>
      <c r="J740" s="92" t="s">
        <v>2245</v>
      </c>
      <c r="K740" s="90" t="b">
        <v>0</v>
      </c>
      <c r="L740" s="92" t="s">
        <v>867</v>
      </c>
      <c r="M740" s="278">
        <f>IFERROR(VLOOKUP(C740,'Budget Detail as of 11.30'!B:K,COLUMNS('Budget Detail as of 11.30'!B:K),FALSE),0)</f>
        <v>30</v>
      </c>
      <c r="N740" s="155">
        <f>SUMIFS('Budget Detail as of 11.30'!L:L,'Budget Detail as of 11.30'!B:B,'Questica Mapping'!C740)</f>
        <v>30</v>
      </c>
      <c r="O740" s="100">
        <v>1750</v>
      </c>
      <c r="P740" s="101">
        <f t="shared" si="29"/>
        <v>1750</v>
      </c>
    </row>
    <row r="741" spans="1:16" hidden="1" x14ac:dyDescent="0.3">
      <c r="A741" s="90">
        <v>851368</v>
      </c>
      <c r="B741" s="92" t="s">
        <v>1162</v>
      </c>
      <c r="C741" s="92" t="s">
        <v>2246</v>
      </c>
      <c r="D741" s="92" t="s">
        <v>10</v>
      </c>
      <c r="E741" s="103" t="s">
        <v>217</v>
      </c>
      <c r="F741" s="92" t="s">
        <v>2203</v>
      </c>
      <c r="G741" s="92" t="s">
        <v>1188</v>
      </c>
      <c r="H741" s="92" t="s">
        <v>2217</v>
      </c>
      <c r="I741" s="92" t="s">
        <v>865</v>
      </c>
      <c r="J741" s="92" t="s">
        <v>1189</v>
      </c>
      <c r="K741" s="90" t="b">
        <v>0</v>
      </c>
      <c r="L741" s="92" t="s">
        <v>867</v>
      </c>
      <c r="M741" s="278">
        <f>IFERROR(VLOOKUP(C741,'Budget Detail as of 11.30'!B:K,COLUMNS('Budget Detail as of 11.30'!B:K),FALSE),0)</f>
        <v>0</v>
      </c>
      <c r="N741" s="155">
        <f>SUMIFS('Budget Detail as of 11.30'!L:L,'Budget Detail as of 11.30'!B:B,'Questica Mapping'!C741)</f>
        <v>0</v>
      </c>
      <c r="O741" s="100">
        <v>1750</v>
      </c>
      <c r="P741" s="101">
        <f t="shared" si="29"/>
        <v>1750</v>
      </c>
    </row>
    <row r="742" spans="1:16" hidden="1" x14ac:dyDescent="0.3">
      <c r="A742" s="90">
        <v>851158</v>
      </c>
      <c r="B742" s="92" t="s">
        <v>1162</v>
      </c>
      <c r="C742" s="92" t="s">
        <v>2247</v>
      </c>
      <c r="D742" s="92" t="s">
        <v>10</v>
      </c>
      <c r="E742" s="103" t="s">
        <v>217</v>
      </c>
      <c r="F742" s="92" t="s">
        <v>2203</v>
      </c>
      <c r="G742" s="92" t="s">
        <v>1191</v>
      </c>
      <c r="H742" s="92" t="s">
        <v>965</v>
      </c>
      <c r="I742" s="92" t="s">
        <v>865</v>
      </c>
      <c r="J742" s="92" t="s">
        <v>1192</v>
      </c>
      <c r="K742" s="90" t="b">
        <v>0</v>
      </c>
      <c r="L742" s="92" t="s">
        <v>867</v>
      </c>
      <c r="M742" s="278">
        <f>IFERROR(VLOOKUP(C742,'Budget Detail as of 11.30'!B:K,COLUMNS('Budget Detail as of 11.30'!B:K),FALSE),0)</f>
        <v>1450</v>
      </c>
      <c r="N742" s="155">
        <f>SUMIFS('Budget Detail as of 11.30'!L:L,'Budget Detail as of 11.30'!B:B,'Questica Mapping'!C742)</f>
        <v>1450</v>
      </c>
      <c r="O742" s="100">
        <v>1600</v>
      </c>
      <c r="P742" s="101">
        <f t="shared" si="29"/>
        <v>1600</v>
      </c>
    </row>
    <row r="743" spans="1:16" hidden="1" x14ac:dyDescent="0.3">
      <c r="A743" s="90">
        <v>850979</v>
      </c>
      <c r="B743" s="92" t="s">
        <v>1162</v>
      </c>
      <c r="C743" s="92" t="s">
        <v>2248</v>
      </c>
      <c r="D743" s="92" t="s">
        <v>10</v>
      </c>
      <c r="E743" s="103" t="s">
        <v>217</v>
      </c>
      <c r="F743" s="92" t="s">
        <v>2203</v>
      </c>
      <c r="G743" s="92" t="s">
        <v>1191</v>
      </c>
      <c r="H743" s="92" t="s">
        <v>987</v>
      </c>
      <c r="I743" s="92" t="s">
        <v>865</v>
      </c>
      <c r="J743" s="92" t="s">
        <v>1192</v>
      </c>
      <c r="K743" s="90" t="b">
        <v>0</v>
      </c>
      <c r="L743" s="92" t="s">
        <v>867</v>
      </c>
      <c r="M743" s="278">
        <f>IFERROR(VLOOKUP(C743,'Budget Detail as of 11.30'!B:K,COLUMNS('Budget Detail as of 11.30'!B:K),FALSE),0)</f>
        <v>1750</v>
      </c>
      <c r="N743" s="155">
        <f>SUMIFS('Budget Detail as of 11.30'!L:L,'Budget Detail as of 11.30'!B:B,'Questica Mapping'!C743)</f>
        <v>1750</v>
      </c>
      <c r="O743" s="100">
        <v>385</v>
      </c>
      <c r="P743" s="101">
        <f t="shared" ref="P743:P774" si="30">+O743</f>
        <v>385</v>
      </c>
    </row>
    <row r="744" spans="1:16" hidden="1" x14ac:dyDescent="0.3">
      <c r="A744" s="90">
        <v>586665</v>
      </c>
      <c r="B744" s="92" t="s">
        <v>1162</v>
      </c>
      <c r="C744" s="92" t="s">
        <v>2249</v>
      </c>
      <c r="D744" s="92" t="s">
        <v>10</v>
      </c>
      <c r="E744" s="103" t="s">
        <v>217</v>
      </c>
      <c r="F744" s="92" t="s">
        <v>2203</v>
      </c>
      <c r="G744" s="92" t="s">
        <v>1194</v>
      </c>
      <c r="H744" s="92" t="s">
        <v>965</v>
      </c>
      <c r="I744" s="92" t="s">
        <v>865</v>
      </c>
      <c r="J744" s="92" t="s">
        <v>1195</v>
      </c>
      <c r="K744" s="90" t="b">
        <v>0</v>
      </c>
      <c r="L744" s="92" t="s">
        <v>867</v>
      </c>
      <c r="M744" s="278">
        <f>IFERROR(VLOOKUP(C744,'Budget Detail as of 11.30'!B:K,COLUMNS('Budget Detail as of 11.30'!B:K),FALSE),0)</f>
        <v>1600</v>
      </c>
      <c r="N744" s="155">
        <f>SUMIFS('Budget Detail as of 11.30'!L:L,'Budget Detail as of 11.30'!B:B,'Questica Mapping'!C744)</f>
        <v>1600</v>
      </c>
      <c r="O744" s="100">
        <v>4500</v>
      </c>
      <c r="P744" s="101">
        <f t="shared" si="30"/>
        <v>4500</v>
      </c>
    </row>
    <row r="745" spans="1:16" hidden="1" x14ac:dyDescent="0.3">
      <c r="A745" s="90">
        <v>586611</v>
      </c>
      <c r="B745" s="92" t="s">
        <v>1162</v>
      </c>
      <c r="C745" s="92" t="s">
        <v>2250</v>
      </c>
      <c r="D745" s="92" t="s">
        <v>10</v>
      </c>
      <c r="E745" s="103" t="s">
        <v>217</v>
      </c>
      <c r="F745" s="92" t="s">
        <v>2203</v>
      </c>
      <c r="G745" s="92" t="s">
        <v>1197</v>
      </c>
      <c r="H745" s="92" t="s">
        <v>965</v>
      </c>
      <c r="I745" s="92" t="s">
        <v>865</v>
      </c>
      <c r="J745" s="92" t="s">
        <v>2251</v>
      </c>
      <c r="K745" s="90" t="b">
        <v>0</v>
      </c>
      <c r="L745" s="92" t="s">
        <v>867</v>
      </c>
      <c r="M745" s="278">
        <f>IFERROR(VLOOKUP(C745,'Budget Detail as of 11.30'!B:K,COLUMNS('Budget Detail as of 11.30'!B:K),FALSE),0)</f>
        <v>390</v>
      </c>
      <c r="N745" s="155">
        <f>SUMIFS('Budget Detail as of 11.30'!L:L,'Budget Detail as of 11.30'!B:B,'Questica Mapping'!C745)</f>
        <v>390</v>
      </c>
      <c r="O745" s="100">
        <v>5000</v>
      </c>
      <c r="P745" s="101">
        <f t="shared" si="30"/>
        <v>5000</v>
      </c>
    </row>
    <row r="746" spans="1:16" hidden="1" x14ac:dyDescent="0.3">
      <c r="A746" s="90">
        <v>851034</v>
      </c>
      <c r="B746" s="92" t="s">
        <v>1162</v>
      </c>
      <c r="C746" s="92" t="s">
        <v>2252</v>
      </c>
      <c r="D746" s="92" t="s">
        <v>10</v>
      </c>
      <c r="E746" s="103" t="s">
        <v>217</v>
      </c>
      <c r="F746" s="92" t="s">
        <v>2203</v>
      </c>
      <c r="G746" s="92" t="s">
        <v>1202</v>
      </c>
      <c r="H746" s="92" t="s">
        <v>965</v>
      </c>
      <c r="I746" s="92" t="s">
        <v>865</v>
      </c>
      <c r="J746" s="92" t="s">
        <v>1203</v>
      </c>
      <c r="K746" s="90" t="b">
        <v>0</v>
      </c>
      <c r="L746" s="92" t="s">
        <v>867</v>
      </c>
      <c r="M746" s="278">
        <f>IFERROR(VLOOKUP(C746,'Budget Detail as of 11.30'!B:K,COLUMNS('Budget Detail as of 11.30'!B:K),FALSE),0)</f>
        <v>4500</v>
      </c>
      <c r="N746" s="155">
        <f>SUMIFS('Budget Detail as of 11.30'!L:L,'Budget Detail as of 11.30'!B:B,'Questica Mapping'!C746)</f>
        <v>4500</v>
      </c>
      <c r="O746" s="100">
        <v>8000</v>
      </c>
      <c r="P746" s="101">
        <f t="shared" si="30"/>
        <v>8000</v>
      </c>
    </row>
    <row r="747" spans="1:16" hidden="1" x14ac:dyDescent="0.3">
      <c r="A747" s="90">
        <v>851093</v>
      </c>
      <c r="B747" s="92" t="s">
        <v>1162</v>
      </c>
      <c r="C747" s="92" t="s">
        <v>2253</v>
      </c>
      <c r="D747" s="92" t="s">
        <v>10</v>
      </c>
      <c r="E747" s="103" t="s">
        <v>217</v>
      </c>
      <c r="F747" s="92" t="s">
        <v>2203</v>
      </c>
      <c r="G747" s="92" t="s">
        <v>1202</v>
      </c>
      <c r="H747" s="92" t="s">
        <v>987</v>
      </c>
      <c r="I747" s="92" t="s">
        <v>865</v>
      </c>
      <c r="J747" s="92" t="s">
        <v>2254</v>
      </c>
      <c r="K747" s="90" t="b">
        <v>0</v>
      </c>
      <c r="L747" s="92" t="s">
        <v>867</v>
      </c>
      <c r="M747" s="278">
        <f>IFERROR(VLOOKUP(C747,'Budget Detail as of 11.30'!B:K,COLUMNS('Budget Detail as of 11.30'!B:K),FALSE),0)</f>
        <v>4900</v>
      </c>
      <c r="N747" s="155">
        <f>SUMIFS('Budget Detail as of 11.30'!L:L,'Budget Detail as of 11.30'!B:B,'Questica Mapping'!C747)</f>
        <v>4900</v>
      </c>
      <c r="O747" s="100">
        <v>10000</v>
      </c>
      <c r="P747" s="101">
        <f t="shared" si="30"/>
        <v>10000</v>
      </c>
    </row>
    <row r="748" spans="1:16" hidden="1" x14ac:dyDescent="0.3">
      <c r="A748" s="90">
        <v>851128</v>
      </c>
      <c r="B748" s="92" t="s">
        <v>1162</v>
      </c>
      <c r="C748" s="92" t="s">
        <v>2255</v>
      </c>
      <c r="D748" s="92" t="s">
        <v>10</v>
      </c>
      <c r="E748" s="103" t="s">
        <v>217</v>
      </c>
      <c r="F748" s="92" t="s">
        <v>2203</v>
      </c>
      <c r="G748" s="92" t="s">
        <v>1354</v>
      </c>
      <c r="H748" s="92" t="s">
        <v>965</v>
      </c>
      <c r="I748" s="92" t="s">
        <v>865</v>
      </c>
      <c r="J748" s="92" t="s">
        <v>1893</v>
      </c>
      <c r="K748" s="90" t="b">
        <v>0</v>
      </c>
      <c r="L748" s="92" t="s">
        <v>867</v>
      </c>
      <c r="M748" s="278">
        <f>IFERROR(VLOOKUP(C748,'Budget Detail as of 11.30'!B:K,COLUMNS('Budget Detail as of 11.30'!B:K),FALSE),0)</f>
        <v>8000</v>
      </c>
      <c r="N748" s="155">
        <f>SUMIFS('Budget Detail as of 11.30'!L:L,'Budget Detail as of 11.30'!B:B,'Questica Mapping'!C748)</f>
        <v>8000</v>
      </c>
      <c r="O748" s="100">
        <v>1800</v>
      </c>
      <c r="P748" s="101">
        <f t="shared" si="30"/>
        <v>1800</v>
      </c>
    </row>
    <row r="749" spans="1:16" hidden="1" x14ac:dyDescent="0.3">
      <c r="A749" s="90">
        <v>586509</v>
      </c>
      <c r="B749" s="92" t="s">
        <v>1162</v>
      </c>
      <c r="C749" s="92" t="s">
        <v>2256</v>
      </c>
      <c r="D749" s="92" t="s">
        <v>10</v>
      </c>
      <c r="E749" s="103" t="s">
        <v>217</v>
      </c>
      <c r="F749" s="92" t="s">
        <v>2203</v>
      </c>
      <c r="G749" s="92" t="s">
        <v>1354</v>
      </c>
      <c r="H749" s="92" t="s">
        <v>965</v>
      </c>
      <c r="I749" s="92" t="s">
        <v>925</v>
      </c>
      <c r="J749" s="92" t="s">
        <v>1355</v>
      </c>
      <c r="K749" s="90" t="b">
        <v>0</v>
      </c>
      <c r="L749" s="92" t="s">
        <v>867</v>
      </c>
      <c r="M749" s="278">
        <f>IFERROR(VLOOKUP(C749,'Budget Detail as of 11.30'!B:K,COLUMNS('Budget Detail as of 11.30'!B:K),FALSE),0)</f>
        <v>10000</v>
      </c>
      <c r="N749" s="155">
        <f>SUMIFS('Budget Detail as of 11.30'!L:L,'Budget Detail as of 11.30'!B:B,'Questica Mapping'!C749)</f>
        <v>10000</v>
      </c>
      <c r="O749" s="100">
        <v>1500</v>
      </c>
      <c r="P749" s="101">
        <f t="shared" si="30"/>
        <v>1500</v>
      </c>
    </row>
    <row r="750" spans="1:16" hidden="1" x14ac:dyDescent="0.3">
      <c r="A750" s="90">
        <v>586679</v>
      </c>
      <c r="B750" s="92" t="s">
        <v>1162</v>
      </c>
      <c r="C750" s="92" t="s">
        <v>2257</v>
      </c>
      <c r="D750" s="92" t="s">
        <v>10</v>
      </c>
      <c r="E750" s="103" t="s">
        <v>217</v>
      </c>
      <c r="F750" s="92" t="s">
        <v>2203</v>
      </c>
      <c r="G750" s="92" t="s">
        <v>1207</v>
      </c>
      <c r="H750" s="92" t="s">
        <v>965</v>
      </c>
      <c r="I750" s="92" t="s">
        <v>865</v>
      </c>
      <c r="J750" s="92" t="s">
        <v>2258</v>
      </c>
      <c r="K750" s="90" t="b">
        <v>0</v>
      </c>
      <c r="L750" s="92" t="s">
        <v>867</v>
      </c>
      <c r="M750" s="278">
        <f>IFERROR(VLOOKUP(C750,'Budget Detail as of 11.30'!B:K,COLUMNS('Budget Detail as of 11.30'!B:K),FALSE),0)</f>
        <v>1800</v>
      </c>
      <c r="N750" s="155">
        <f>SUMIFS('Budget Detail as of 11.30'!L:L,'Budget Detail as of 11.30'!B:B,'Questica Mapping'!C750)</f>
        <v>1800</v>
      </c>
      <c r="O750" s="100">
        <v>7000</v>
      </c>
      <c r="P750" s="101">
        <f t="shared" si="30"/>
        <v>7000</v>
      </c>
    </row>
    <row r="751" spans="1:16" hidden="1" x14ac:dyDescent="0.3">
      <c r="A751" s="90">
        <v>1190802</v>
      </c>
      <c r="B751" s="92" t="s">
        <v>1162</v>
      </c>
      <c r="C751" s="92" t="s">
        <v>2259</v>
      </c>
      <c r="D751" s="92" t="s">
        <v>10</v>
      </c>
      <c r="E751" s="103" t="s">
        <v>217</v>
      </c>
      <c r="F751" s="92" t="s">
        <v>2203</v>
      </c>
      <c r="G751" s="92" t="s">
        <v>1207</v>
      </c>
      <c r="H751" s="92" t="s">
        <v>965</v>
      </c>
      <c r="I751" s="92" t="s">
        <v>925</v>
      </c>
      <c r="J751" s="92" t="s">
        <v>2260</v>
      </c>
      <c r="K751" s="90" t="b">
        <v>0</v>
      </c>
      <c r="L751" s="92" t="s">
        <v>867</v>
      </c>
      <c r="M751" s="278">
        <f>IFERROR(VLOOKUP(C751,'Budget Detail as of 11.30'!B:K,COLUMNS('Budget Detail as of 11.30'!B:K),FALSE),0)</f>
        <v>1500</v>
      </c>
      <c r="N751" s="155">
        <f>SUMIFS('Budget Detail as of 11.30'!L:L,'Budget Detail as of 11.30'!B:B,'Questica Mapping'!C751)</f>
        <v>1500</v>
      </c>
      <c r="O751" s="100">
        <v>1000</v>
      </c>
      <c r="P751" s="101">
        <f t="shared" si="30"/>
        <v>1000</v>
      </c>
    </row>
    <row r="752" spans="1:16" hidden="1" x14ac:dyDescent="0.3">
      <c r="A752" s="90">
        <v>1190803</v>
      </c>
      <c r="B752" s="92" t="s">
        <v>1162</v>
      </c>
      <c r="C752" s="92" t="s">
        <v>2261</v>
      </c>
      <c r="D752" s="92" t="s">
        <v>10</v>
      </c>
      <c r="E752" s="103" t="s">
        <v>217</v>
      </c>
      <c r="F752" s="92" t="s">
        <v>2203</v>
      </c>
      <c r="G752" s="92" t="s">
        <v>1212</v>
      </c>
      <c r="H752" s="92" t="s">
        <v>987</v>
      </c>
      <c r="I752" s="92" t="s">
        <v>865</v>
      </c>
      <c r="J752" s="92" t="s">
        <v>2262</v>
      </c>
      <c r="K752" s="90" t="b">
        <v>0</v>
      </c>
      <c r="L752" s="92" t="s">
        <v>867</v>
      </c>
      <c r="M752" s="278">
        <f>IFERROR(VLOOKUP(C752,'Budget Detail as of 11.30'!B:K,COLUMNS('Budget Detail as of 11.30'!B:K),FALSE),0)</f>
        <v>7000</v>
      </c>
      <c r="N752" s="155">
        <f>SUMIFS('Budget Detail as of 11.30'!L:L,'Budget Detail as of 11.30'!B:B,'Questica Mapping'!C752)</f>
        <v>7000</v>
      </c>
      <c r="O752" s="100">
        <v>3450</v>
      </c>
      <c r="P752" s="101">
        <f t="shared" si="30"/>
        <v>3450</v>
      </c>
    </row>
    <row r="753" spans="1:16" hidden="1" x14ac:dyDescent="0.3">
      <c r="A753" s="90">
        <v>851378</v>
      </c>
      <c r="B753" s="92" t="s">
        <v>1162</v>
      </c>
      <c r="C753" s="92" t="s">
        <v>2263</v>
      </c>
      <c r="D753" s="92" t="s">
        <v>10</v>
      </c>
      <c r="E753" s="103" t="s">
        <v>217</v>
      </c>
      <c r="F753" s="92" t="s">
        <v>2203</v>
      </c>
      <c r="G753" s="92" t="s">
        <v>1212</v>
      </c>
      <c r="H753" s="92" t="s">
        <v>987</v>
      </c>
      <c r="I753" s="92" t="s">
        <v>925</v>
      </c>
      <c r="J753" s="92" t="s">
        <v>2264</v>
      </c>
      <c r="K753" s="90" t="b">
        <v>0</v>
      </c>
      <c r="L753" s="92" t="s">
        <v>867</v>
      </c>
      <c r="M753" s="278">
        <f>IFERROR(VLOOKUP(C753,'Budget Detail as of 11.30'!B:K,COLUMNS('Budget Detail as of 11.30'!B:K),FALSE),0)</f>
        <v>1000</v>
      </c>
      <c r="N753" s="155">
        <f>SUMIFS('Budget Detail as of 11.30'!L:L,'Budget Detail as of 11.30'!B:B,'Questica Mapping'!C753)</f>
        <v>1000</v>
      </c>
      <c r="O753" s="100">
        <v>3375</v>
      </c>
      <c r="P753" s="101">
        <f t="shared" si="30"/>
        <v>3375</v>
      </c>
    </row>
    <row r="754" spans="1:16" hidden="1" x14ac:dyDescent="0.3">
      <c r="A754" s="90">
        <v>851379</v>
      </c>
      <c r="B754" s="92" t="s">
        <v>1162</v>
      </c>
      <c r="C754" s="92" t="s">
        <v>2265</v>
      </c>
      <c r="D754" s="92" t="s">
        <v>10</v>
      </c>
      <c r="E754" s="103" t="s">
        <v>217</v>
      </c>
      <c r="F754" s="92" t="s">
        <v>2203</v>
      </c>
      <c r="G754" s="92" t="s">
        <v>1215</v>
      </c>
      <c r="H754" s="92" t="s">
        <v>965</v>
      </c>
      <c r="I754" s="92" t="s">
        <v>865</v>
      </c>
      <c r="J754" s="92" t="s">
        <v>1990</v>
      </c>
      <c r="K754" s="90" t="b">
        <v>0</v>
      </c>
      <c r="L754" s="92" t="s">
        <v>867</v>
      </c>
      <c r="M754" s="278">
        <f>IFERROR(VLOOKUP(C754,'Budget Detail as of 11.30'!B:K,COLUMNS('Budget Detail as of 11.30'!B:K),FALSE),0)</f>
        <v>3450</v>
      </c>
      <c r="N754" s="155">
        <f>SUMIFS('Budget Detail as of 11.30'!L:L,'Budget Detail as of 11.30'!B:B,'Questica Mapping'!C754)</f>
        <v>3450</v>
      </c>
      <c r="O754" s="100">
        <v>3450</v>
      </c>
      <c r="P754" s="101">
        <f t="shared" si="30"/>
        <v>3450</v>
      </c>
    </row>
    <row r="755" spans="1:16" hidden="1" x14ac:dyDescent="0.3">
      <c r="A755" s="90">
        <v>851003</v>
      </c>
      <c r="B755" s="92" t="s">
        <v>1162</v>
      </c>
      <c r="C755" s="92" t="s">
        <v>2266</v>
      </c>
      <c r="D755" s="92" t="s">
        <v>10</v>
      </c>
      <c r="E755" s="103" t="s">
        <v>217</v>
      </c>
      <c r="F755" s="92" t="s">
        <v>2203</v>
      </c>
      <c r="G755" s="92" t="s">
        <v>1215</v>
      </c>
      <c r="H755" s="92" t="s">
        <v>965</v>
      </c>
      <c r="I755" s="92" t="s">
        <v>925</v>
      </c>
      <c r="J755" s="92" t="s">
        <v>1992</v>
      </c>
      <c r="K755" s="90" t="b">
        <v>0</v>
      </c>
      <c r="L755" s="92" t="s">
        <v>867</v>
      </c>
      <c r="M755" s="278">
        <f>IFERROR(VLOOKUP(C755,'Budget Detail as of 11.30'!B:K,COLUMNS('Budget Detail as of 11.30'!B:K),FALSE),0)</f>
        <v>3380</v>
      </c>
      <c r="N755" s="155">
        <f>SUMIFS('Budget Detail as of 11.30'!L:L,'Budget Detail as of 11.30'!B:B,'Questica Mapping'!C755)</f>
        <v>3380</v>
      </c>
      <c r="O755" s="100">
        <v>3450</v>
      </c>
      <c r="P755" s="101">
        <f t="shared" si="30"/>
        <v>3450</v>
      </c>
    </row>
    <row r="756" spans="1:16" hidden="1" x14ac:dyDescent="0.3">
      <c r="A756" s="90">
        <v>851004</v>
      </c>
      <c r="B756" s="92" t="s">
        <v>1162</v>
      </c>
      <c r="C756" s="92" t="s">
        <v>2267</v>
      </c>
      <c r="D756" s="92" t="s">
        <v>10</v>
      </c>
      <c r="E756" s="103" t="s">
        <v>217</v>
      </c>
      <c r="F756" s="92" t="s">
        <v>2203</v>
      </c>
      <c r="G756" s="92" t="s">
        <v>1215</v>
      </c>
      <c r="H756" s="92" t="s">
        <v>965</v>
      </c>
      <c r="I756" s="92" t="s">
        <v>928</v>
      </c>
      <c r="J756" s="92" t="s">
        <v>2268</v>
      </c>
      <c r="K756" s="90" t="b">
        <v>0</v>
      </c>
      <c r="L756" s="92" t="s">
        <v>867</v>
      </c>
      <c r="M756" s="278">
        <f>IFERROR(VLOOKUP(C756,'Budget Detail as of 11.30'!B:K,COLUMNS('Budget Detail as of 11.30'!B:K),FALSE),0)</f>
        <v>3450</v>
      </c>
      <c r="N756" s="155">
        <f>SUMIFS('Budget Detail as of 11.30'!L:L,'Budget Detail as of 11.30'!B:B,'Questica Mapping'!C756)</f>
        <v>3450</v>
      </c>
      <c r="O756" s="100">
        <v>975</v>
      </c>
      <c r="P756" s="101">
        <f t="shared" si="30"/>
        <v>975</v>
      </c>
    </row>
    <row r="757" spans="1:16" hidden="1" x14ac:dyDescent="0.3">
      <c r="A757" s="90">
        <v>851374</v>
      </c>
      <c r="B757" s="92" t="s">
        <v>1162</v>
      </c>
      <c r="C757" s="92" t="s">
        <v>2269</v>
      </c>
      <c r="D757" s="92" t="s">
        <v>10</v>
      </c>
      <c r="E757" s="103" t="s">
        <v>217</v>
      </c>
      <c r="F757" s="92" t="s">
        <v>2203</v>
      </c>
      <c r="G757" s="92" t="s">
        <v>1215</v>
      </c>
      <c r="H757" s="92" t="s">
        <v>965</v>
      </c>
      <c r="I757" s="92" t="s">
        <v>931</v>
      </c>
      <c r="J757" s="92" t="s">
        <v>1365</v>
      </c>
      <c r="K757" s="90" t="b">
        <v>0</v>
      </c>
      <c r="L757" s="92" t="s">
        <v>867</v>
      </c>
      <c r="M757" s="278">
        <f>IFERROR(VLOOKUP(C757,'Budget Detail as of 11.30'!B:K,COLUMNS('Budget Detail as of 11.30'!B:K),FALSE),0)</f>
        <v>3450</v>
      </c>
      <c r="N757" s="155">
        <f>SUMIFS('Budget Detail as of 11.30'!L:L,'Budget Detail as of 11.30'!B:B,'Questica Mapping'!C757)</f>
        <v>3450</v>
      </c>
      <c r="O757" s="100">
        <v>2450</v>
      </c>
      <c r="P757" s="101">
        <f t="shared" si="30"/>
        <v>2450</v>
      </c>
    </row>
    <row r="758" spans="1:16" hidden="1" x14ac:dyDescent="0.3">
      <c r="A758" s="90">
        <v>1191538</v>
      </c>
      <c r="B758" s="92" t="s">
        <v>1162</v>
      </c>
      <c r="C758" s="92" t="s">
        <v>2270</v>
      </c>
      <c r="D758" s="92" t="s">
        <v>10</v>
      </c>
      <c r="E758" s="103" t="s">
        <v>217</v>
      </c>
      <c r="F758" s="92" t="s">
        <v>2203</v>
      </c>
      <c r="G758" s="92" t="s">
        <v>1215</v>
      </c>
      <c r="H758" s="92" t="s">
        <v>965</v>
      </c>
      <c r="I758" s="92" t="s">
        <v>944</v>
      </c>
      <c r="J758" s="92" t="s">
        <v>2271</v>
      </c>
      <c r="K758" s="90" t="b">
        <v>0</v>
      </c>
      <c r="L758" s="92" t="s">
        <v>867</v>
      </c>
      <c r="M758" s="278">
        <f>IFERROR(VLOOKUP(C758,'Budget Detail as of 11.30'!B:K,COLUMNS('Budget Detail as of 11.30'!B:K),FALSE),0)</f>
        <v>1900</v>
      </c>
      <c r="N758" s="155">
        <f>SUMIFS('Budget Detail as of 11.30'!L:L,'Budget Detail as of 11.30'!B:B,'Questica Mapping'!C758)</f>
        <v>1900</v>
      </c>
      <c r="O758" s="100">
        <v>2375</v>
      </c>
      <c r="P758" s="101">
        <f t="shared" si="30"/>
        <v>2375</v>
      </c>
    </row>
    <row r="759" spans="1:16" hidden="1" x14ac:dyDescent="0.3">
      <c r="A759" s="90">
        <v>851035</v>
      </c>
      <c r="B759" s="92" t="s">
        <v>1162</v>
      </c>
      <c r="C759" s="92" t="s">
        <v>2272</v>
      </c>
      <c r="D759" s="92" t="s">
        <v>10</v>
      </c>
      <c r="E759" s="103" t="s">
        <v>217</v>
      </c>
      <c r="F759" s="92" t="s">
        <v>2203</v>
      </c>
      <c r="G759" s="92" t="s">
        <v>1215</v>
      </c>
      <c r="H759" s="92" t="s">
        <v>987</v>
      </c>
      <c r="I759" s="92" t="s">
        <v>865</v>
      </c>
      <c r="J759" s="92" t="s">
        <v>1990</v>
      </c>
      <c r="K759" s="90" t="b">
        <v>0</v>
      </c>
      <c r="L759" s="92" t="s">
        <v>867</v>
      </c>
      <c r="M759" s="278">
        <f>IFERROR(VLOOKUP(C759,'Budget Detail as of 11.30'!B:K,COLUMNS('Budget Detail as of 11.30'!B:K),FALSE),0)</f>
        <v>1700</v>
      </c>
      <c r="N759" s="155">
        <f>SUMIFS('Budget Detail as of 11.30'!L:L,'Budget Detail as of 11.30'!B:B,'Questica Mapping'!C759)</f>
        <v>1700</v>
      </c>
      <c r="O759" s="100">
        <v>2300</v>
      </c>
      <c r="P759" s="101">
        <f t="shared" si="30"/>
        <v>2300</v>
      </c>
    </row>
    <row r="760" spans="1:16" hidden="1" x14ac:dyDescent="0.3">
      <c r="A760" s="90">
        <v>851036</v>
      </c>
      <c r="B760" s="92" t="s">
        <v>1162</v>
      </c>
      <c r="C760" s="92" t="s">
        <v>2273</v>
      </c>
      <c r="D760" s="92" t="s">
        <v>10</v>
      </c>
      <c r="E760" s="103" t="s">
        <v>217</v>
      </c>
      <c r="F760" s="92" t="s">
        <v>2203</v>
      </c>
      <c r="G760" s="92" t="s">
        <v>1215</v>
      </c>
      <c r="H760" s="92" t="s">
        <v>987</v>
      </c>
      <c r="I760" s="92" t="s">
        <v>925</v>
      </c>
      <c r="J760" s="92" t="s">
        <v>1992</v>
      </c>
      <c r="K760" s="90" t="b">
        <v>0</v>
      </c>
      <c r="L760" s="92" t="s">
        <v>867</v>
      </c>
      <c r="M760" s="278">
        <f>IFERROR(VLOOKUP(C760,'Budget Detail as of 11.30'!B:K,COLUMNS('Budget Detail as of 11.30'!B:K),FALSE),0)</f>
        <v>2380</v>
      </c>
      <c r="N760" s="155">
        <f>SUMIFS('Budget Detail as of 11.30'!L:L,'Budget Detail as of 11.30'!B:B,'Questica Mapping'!C760)</f>
        <v>2380</v>
      </c>
      <c r="O760" s="100">
        <v>2900</v>
      </c>
      <c r="P760" s="101">
        <f t="shared" si="30"/>
        <v>2900</v>
      </c>
    </row>
    <row r="761" spans="1:16" hidden="1" x14ac:dyDescent="0.3">
      <c r="A761" s="90">
        <v>851037</v>
      </c>
      <c r="B761" s="92" t="s">
        <v>1162</v>
      </c>
      <c r="C761" s="92" t="s">
        <v>2274</v>
      </c>
      <c r="D761" s="92" t="s">
        <v>10</v>
      </c>
      <c r="E761" s="103" t="s">
        <v>217</v>
      </c>
      <c r="F761" s="92" t="s">
        <v>2203</v>
      </c>
      <c r="G761" s="92" t="s">
        <v>1215</v>
      </c>
      <c r="H761" s="92" t="s">
        <v>987</v>
      </c>
      <c r="I761" s="92" t="s">
        <v>928</v>
      </c>
      <c r="J761" s="92" t="s">
        <v>2275</v>
      </c>
      <c r="K761" s="90" t="b">
        <v>0</v>
      </c>
      <c r="L761" s="92" t="s">
        <v>867</v>
      </c>
      <c r="M761" s="278">
        <f>IFERROR(VLOOKUP(C761,'Budget Detail as of 11.30'!B:K,COLUMNS('Budget Detail as of 11.30'!B:K),FALSE),0)</f>
        <v>2300</v>
      </c>
      <c r="N761" s="155">
        <f>SUMIFS('Budget Detail as of 11.30'!L:L,'Budget Detail as of 11.30'!B:B,'Questica Mapping'!C761)</f>
        <v>2300</v>
      </c>
      <c r="O761" s="100">
        <v>1975</v>
      </c>
      <c r="P761" s="101">
        <f t="shared" si="30"/>
        <v>1975</v>
      </c>
    </row>
    <row r="762" spans="1:16" hidden="1" x14ac:dyDescent="0.3">
      <c r="A762" s="90">
        <v>851038</v>
      </c>
      <c r="B762" s="92" t="s">
        <v>1162</v>
      </c>
      <c r="C762" s="92" t="s">
        <v>2276</v>
      </c>
      <c r="D762" s="92" t="s">
        <v>10</v>
      </c>
      <c r="E762" s="103" t="s">
        <v>217</v>
      </c>
      <c r="F762" s="92" t="s">
        <v>2203</v>
      </c>
      <c r="G762" s="92" t="s">
        <v>1215</v>
      </c>
      <c r="H762" s="92" t="s">
        <v>987</v>
      </c>
      <c r="I762" s="92" t="s">
        <v>931</v>
      </c>
      <c r="J762" s="92" t="s">
        <v>2268</v>
      </c>
      <c r="K762" s="90" t="b">
        <v>0</v>
      </c>
      <c r="L762" s="92" t="s">
        <v>867</v>
      </c>
      <c r="M762" s="278">
        <f>IFERROR(VLOOKUP(C762,'Budget Detail as of 11.30'!B:K,COLUMNS('Budget Detail as of 11.30'!B:K),FALSE),0)</f>
        <v>2900</v>
      </c>
      <c r="N762" s="155">
        <f>SUMIFS('Budget Detail as of 11.30'!L:L,'Budget Detail as of 11.30'!B:B,'Questica Mapping'!C762)</f>
        <v>2900</v>
      </c>
      <c r="O762" s="100">
        <v>3750</v>
      </c>
      <c r="P762" s="101">
        <f t="shared" si="30"/>
        <v>3750</v>
      </c>
    </row>
    <row r="763" spans="1:16" hidden="1" x14ac:dyDescent="0.3">
      <c r="A763" s="90">
        <v>851039</v>
      </c>
      <c r="B763" s="92" t="s">
        <v>1162</v>
      </c>
      <c r="C763" s="92" t="s">
        <v>2277</v>
      </c>
      <c r="D763" s="92" t="s">
        <v>10</v>
      </c>
      <c r="E763" s="103" t="s">
        <v>217</v>
      </c>
      <c r="F763" s="92" t="s">
        <v>2203</v>
      </c>
      <c r="G763" s="92" t="s">
        <v>1215</v>
      </c>
      <c r="H763" s="92" t="s">
        <v>987</v>
      </c>
      <c r="I763" s="92" t="s">
        <v>944</v>
      </c>
      <c r="J763" s="92" t="s">
        <v>2271</v>
      </c>
      <c r="K763" s="90" t="b">
        <v>0</v>
      </c>
      <c r="L763" s="92" t="s">
        <v>867</v>
      </c>
      <c r="M763" s="278">
        <f>IFERROR(VLOOKUP(C763,'Budget Detail as of 11.30'!B:K,COLUMNS('Budget Detail as of 11.30'!B:K),FALSE),0)</f>
        <v>1980</v>
      </c>
      <c r="N763" s="155">
        <f>SUMIFS('Budget Detail as of 11.30'!L:L,'Budget Detail as of 11.30'!B:B,'Questica Mapping'!C763)</f>
        <v>1980</v>
      </c>
      <c r="O763" s="100">
        <v>4000</v>
      </c>
      <c r="P763" s="101">
        <f t="shared" si="30"/>
        <v>4000</v>
      </c>
    </row>
    <row r="764" spans="1:16" hidden="1" x14ac:dyDescent="0.3">
      <c r="A764" s="90">
        <v>851348</v>
      </c>
      <c r="B764" s="92" t="s">
        <v>1162</v>
      </c>
      <c r="C764" s="92" t="s">
        <v>2278</v>
      </c>
      <c r="D764" s="92" t="s">
        <v>10</v>
      </c>
      <c r="E764" s="103" t="s">
        <v>217</v>
      </c>
      <c r="F764" s="92" t="s">
        <v>2203</v>
      </c>
      <c r="G764" s="92" t="s">
        <v>1220</v>
      </c>
      <c r="H764" s="92" t="s">
        <v>965</v>
      </c>
      <c r="I764" s="92" t="s">
        <v>865</v>
      </c>
      <c r="J764" s="92" t="s">
        <v>1371</v>
      </c>
      <c r="K764" s="90" t="b">
        <v>0</v>
      </c>
      <c r="L764" s="92" t="s">
        <v>867</v>
      </c>
      <c r="M764" s="278">
        <f>IFERROR(VLOOKUP(C764,'Budget Detail as of 11.30'!B:K,COLUMNS('Budget Detail as of 11.30'!B:K),FALSE),0)</f>
        <v>3750</v>
      </c>
      <c r="N764" s="155">
        <f>SUMIFS('Budget Detail as of 11.30'!L:L,'Budget Detail as of 11.30'!B:B,'Questica Mapping'!C764)</f>
        <v>3750</v>
      </c>
      <c r="O764" s="100">
        <v>4250</v>
      </c>
      <c r="P764" s="101">
        <f t="shared" si="30"/>
        <v>4250</v>
      </c>
    </row>
    <row r="765" spans="1:16" hidden="1" x14ac:dyDescent="0.3">
      <c r="A765" s="90">
        <v>851047</v>
      </c>
      <c r="B765" s="92" t="s">
        <v>1162</v>
      </c>
      <c r="C765" s="92" t="s">
        <v>2279</v>
      </c>
      <c r="D765" s="92" t="s">
        <v>10</v>
      </c>
      <c r="E765" s="103" t="s">
        <v>217</v>
      </c>
      <c r="F765" s="92" t="s">
        <v>2203</v>
      </c>
      <c r="G765" s="92" t="s">
        <v>1220</v>
      </c>
      <c r="H765" s="92" t="s">
        <v>965</v>
      </c>
      <c r="I765" s="92" t="s">
        <v>925</v>
      </c>
      <c r="J765" s="92" t="s">
        <v>2002</v>
      </c>
      <c r="K765" s="90" t="b">
        <v>0</v>
      </c>
      <c r="L765" s="92" t="s">
        <v>867</v>
      </c>
      <c r="M765" s="278">
        <f>IFERROR(VLOOKUP(C765,'Budget Detail as of 11.30'!B:K,COLUMNS('Budget Detail as of 11.30'!B:K),FALSE),0)</f>
        <v>4000</v>
      </c>
      <c r="N765" s="155">
        <f>SUMIFS('Budget Detail as of 11.30'!L:L,'Budget Detail as of 11.30'!B:B,'Questica Mapping'!C765)</f>
        <v>4000</v>
      </c>
      <c r="O765" s="100">
        <v>3000</v>
      </c>
      <c r="P765" s="101">
        <f t="shared" si="30"/>
        <v>3000</v>
      </c>
    </row>
    <row r="766" spans="1:16" hidden="1" x14ac:dyDescent="0.3">
      <c r="A766" s="90">
        <v>851061</v>
      </c>
      <c r="B766" s="92" t="s">
        <v>1162</v>
      </c>
      <c r="C766" s="92" t="s">
        <v>2280</v>
      </c>
      <c r="D766" s="92" t="s">
        <v>10</v>
      </c>
      <c r="E766" s="103" t="s">
        <v>217</v>
      </c>
      <c r="F766" s="92" t="s">
        <v>2203</v>
      </c>
      <c r="G766" s="92" t="s">
        <v>1220</v>
      </c>
      <c r="H766" s="92" t="s">
        <v>965</v>
      </c>
      <c r="I766" s="92" t="s">
        <v>928</v>
      </c>
      <c r="J766" s="92" t="s">
        <v>2004</v>
      </c>
      <c r="K766" s="90" t="b">
        <v>0</v>
      </c>
      <c r="L766" s="92" t="s">
        <v>867</v>
      </c>
      <c r="M766" s="278">
        <f>IFERROR(VLOOKUP(C766,'Budget Detail as of 11.30'!B:K,COLUMNS('Budget Detail as of 11.30'!B:K),FALSE),0)</f>
        <v>4250</v>
      </c>
      <c r="N766" s="155">
        <f>SUMIFS('Budget Detail as of 11.30'!L:L,'Budget Detail as of 11.30'!B:B,'Questica Mapping'!C766)</f>
        <v>4250</v>
      </c>
      <c r="O766" s="100">
        <v>4000</v>
      </c>
      <c r="P766" s="101">
        <f t="shared" si="30"/>
        <v>4000</v>
      </c>
    </row>
    <row r="767" spans="1:16" hidden="1" x14ac:dyDescent="0.3">
      <c r="A767" s="90">
        <v>851180</v>
      </c>
      <c r="B767" s="92" t="s">
        <v>1162</v>
      </c>
      <c r="C767" s="92" t="s">
        <v>2281</v>
      </c>
      <c r="D767" s="92" t="s">
        <v>10</v>
      </c>
      <c r="E767" s="103" t="s">
        <v>217</v>
      </c>
      <c r="F767" s="92" t="s">
        <v>2203</v>
      </c>
      <c r="G767" s="92" t="s">
        <v>1220</v>
      </c>
      <c r="H767" s="92" t="s">
        <v>965</v>
      </c>
      <c r="I767" s="92" t="s">
        <v>931</v>
      </c>
      <c r="J767" s="92" t="s">
        <v>2282</v>
      </c>
      <c r="K767" s="90" t="b">
        <v>0</v>
      </c>
      <c r="L767" s="92" t="s">
        <v>867</v>
      </c>
      <c r="M767" s="278">
        <f>IFERROR(VLOOKUP(C767,'Budget Detail as of 11.30'!B:K,COLUMNS('Budget Detail as of 11.30'!B:K),FALSE),0)</f>
        <v>3000</v>
      </c>
      <c r="N767" s="155">
        <f>SUMIFS('Budget Detail as of 11.30'!L:L,'Budget Detail as of 11.30'!B:B,'Questica Mapping'!C767)</f>
        <v>3000</v>
      </c>
      <c r="O767" s="100">
        <v>4500</v>
      </c>
      <c r="P767" s="101">
        <f t="shared" si="30"/>
        <v>4500</v>
      </c>
    </row>
    <row r="768" spans="1:16" hidden="1" x14ac:dyDescent="0.3">
      <c r="A768" s="90">
        <v>851094</v>
      </c>
      <c r="B768" s="92" t="s">
        <v>1162</v>
      </c>
      <c r="C768" s="92" t="s">
        <v>2283</v>
      </c>
      <c r="D768" s="92" t="s">
        <v>10</v>
      </c>
      <c r="E768" s="103" t="s">
        <v>217</v>
      </c>
      <c r="F768" s="92" t="s">
        <v>2203</v>
      </c>
      <c r="G768" s="92" t="s">
        <v>1220</v>
      </c>
      <c r="H768" s="92" t="s">
        <v>987</v>
      </c>
      <c r="I768" s="92" t="s">
        <v>865</v>
      </c>
      <c r="J768" s="92" t="s">
        <v>2002</v>
      </c>
      <c r="K768" s="90" t="b">
        <v>0</v>
      </c>
      <c r="L768" s="92" t="s">
        <v>867</v>
      </c>
      <c r="M768" s="278">
        <f>IFERROR(VLOOKUP(C768,'Budget Detail as of 11.30'!B:K,COLUMNS('Budget Detail as of 11.30'!B:K),FALSE),0)</f>
        <v>3500</v>
      </c>
      <c r="N768" s="155">
        <f>SUMIFS('Budget Detail as of 11.30'!L:L,'Budget Detail as of 11.30'!B:B,'Questica Mapping'!C768)</f>
        <v>3500</v>
      </c>
      <c r="O768" s="100">
        <v>4000</v>
      </c>
      <c r="P768" s="101">
        <f t="shared" si="30"/>
        <v>4000</v>
      </c>
    </row>
    <row r="769" spans="1:16" hidden="1" x14ac:dyDescent="0.3">
      <c r="A769" s="90">
        <v>851104</v>
      </c>
      <c r="B769" s="92" t="s">
        <v>1162</v>
      </c>
      <c r="C769" s="92" t="s">
        <v>2284</v>
      </c>
      <c r="D769" s="92" t="s">
        <v>10</v>
      </c>
      <c r="E769" s="103" t="s">
        <v>217</v>
      </c>
      <c r="F769" s="92" t="s">
        <v>2203</v>
      </c>
      <c r="G769" s="92" t="s">
        <v>1220</v>
      </c>
      <c r="H769" s="92" t="s">
        <v>987</v>
      </c>
      <c r="I769" s="92" t="s">
        <v>925</v>
      </c>
      <c r="J769" s="92" t="s">
        <v>2285</v>
      </c>
      <c r="K769" s="90" t="b">
        <v>0</v>
      </c>
      <c r="L769" s="92" t="s">
        <v>867</v>
      </c>
      <c r="M769" s="278">
        <f>IFERROR(VLOOKUP(C769,'Budget Detail as of 11.30'!B:K,COLUMNS('Budget Detail as of 11.30'!B:K),FALSE),0)</f>
        <v>4500</v>
      </c>
      <c r="N769" s="155">
        <f>SUMIFS('Budget Detail as of 11.30'!L:L,'Budget Detail as of 11.30'!B:B,'Questica Mapping'!C769)</f>
        <v>4500</v>
      </c>
      <c r="O769" s="100">
        <v>3500</v>
      </c>
      <c r="P769" s="101">
        <f t="shared" si="30"/>
        <v>3500</v>
      </c>
    </row>
    <row r="770" spans="1:16" hidden="1" x14ac:dyDescent="0.3">
      <c r="A770" s="90">
        <v>851135</v>
      </c>
      <c r="B770" s="92" t="s">
        <v>1162</v>
      </c>
      <c r="C770" s="92" t="s">
        <v>2286</v>
      </c>
      <c r="D770" s="92" t="s">
        <v>10</v>
      </c>
      <c r="E770" s="103" t="s">
        <v>217</v>
      </c>
      <c r="F770" s="92" t="s">
        <v>2203</v>
      </c>
      <c r="G770" s="92" t="s">
        <v>1220</v>
      </c>
      <c r="H770" s="92" t="s">
        <v>987</v>
      </c>
      <c r="I770" s="92" t="s">
        <v>928</v>
      </c>
      <c r="J770" s="92" t="s">
        <v>2287</v>
      </c>
      <c r="K770" s="90" t="b">
        <v>0</v>
      </c>
      <c r="L770" s="92" t="s">
        <v>867</v>
      </c>
      <c r="M770" s="278">
        <f>IFERROR(VLOOKUP(C770,'Budget Detail as of 11.30'!B:K,COLUMNS('Budget Detail as of 11.30'!B:K),FALSE),0)</f>
        <v>3800</v>
      </c>
      <c r="N770" s="155">
        <f>SUMIFS('Budget Detail as of 11.30'!L:L,'Budget Detail as of 11.30'!B:B,'Questica Mapping'!C770)</f>
        <v>3800</v>
      </c>
      <c r="O770" s="100">
        <v>4500</v>
      </c>
      <c r="P770" s="101">
        <f t="shared" si="30"/>
        <v>4500</v>
      </c>
    </row>
    <row r="771" spans="1:16" hidden="1" x14ac:dyDescent="0.3">
      <c r="A771" s="90">
        <v>851136</v>
      </c>
      <c r="B771" s="92" t="s">
        <v>1162</v>
      </c>
      <c r="C771" s="92" t="s">
        <v>2288</v>
      </c>
      <c r="D771" s="92" t="s">
        <v>10</v>
      </c>
      <c r="E771" s="103" t="s">
        <v>217</v>
      </c>
      <c r="F771" s="92" t="s">
        <v>2203</v>
      </c>
      <c r="G771" s="92" t="s">
        <v>1220</v>
      </c>
      <c r="H771" s="92" t="s">
        <v>987</v>
      </c>
      <c r="I771" s="92" t="s">
        <v>931</v>
      </c>
      <c r="J771" s="92" t="s">
        <v>2282</v>
      </c>
      <c r="K771" s="90" t="b">
        <v>0</v>
      </c>
      <c r="L771" s="92" t="s">
        <v>867</v>
      </c>
      <c r="M771" s="278">
        <f>IFERROR(VLOOKUP(C771,'Budget Detail as of 11.30'!B:K,COLUMNS('Budget Detail as of 11.30'!B:K),FALSE),0)</f>
        <v>1800</v>
      </c>
      <c r="N771" s="155">
        <f>SUMIFS('Budget Detail as of 11.30'!L:L,'Budget Detail as of 11.30'!B:B,'Questica Mapping'!C771)</f>
        <v>1800</v>
      </c>
      <c r="O771" s="100">
        <v>6000</v>
      </c>
      <c r="P771" s="101">
        <f t="shared" si="30"/>
        <v>6000</v>
      </c>
    </row>
    <row r="772" spans="1:16" hidden="1" x14ac:dyDescent="0.3">
      <c r="A772" s="90">
        <v>851137</v>
      </c>
      <c r="B772" s="92" t="s">
        <v>1162</v>
      </c>
      <c r="C772" s="92" t="s">
        <v>2289</v>
      </c>
      <c r="D772" s="92" t="s">
        <v>10</v>
      </c>
      <c r="E772" s="103" t="s">
        <v>217</v>
      </c>
      <c r="F772" s="92" t="s">
        <v>2203</v>
      </c>
      <c r="G772" s="92" t="s">
        <v>1220</v>
      </c>
      <c r="H772" s="92" t="s">
        <v>987</v>
      </c>
      <c r="I772" s="92" t="s">
        <v>944</v>
      </c>
      <c r="J772" s="92" t="s">
        <v>2290</v>
      </c>
      <c r="K772" s="90" t="b">
        <v>0</v>
      </c>
      <c r="L772" s="92" t="s">
        <v>867</v>
      </c>
      <c r="M772" s="278">
        <f>IFERROR(VLOOKUP(C772,'Budget Detail as of 11.30'!B:K,COLUMNS('Budget Detail as of 11.30'!B:K),FALSE),0)</f>
        <v>7900</v>
      </c>
      <c r="N772" s="155">
        <f>SUMIFS('Budget Detail as of 11.30'!L:L,'Budget Detail as of 11.30'!B:B,'Questica Mapping'!C772)</f>
        <v>7900</v>
      </c>
      <c r="O772" s="100">
        <v>50</v>
      </c>
      <c r="P772" s="101">
        <f t="shared" si="30"/>
        <v>50</v>
      </c>
    </row>
    <row r="773" spans="1:16" hidden="1" x14ac:dyDescent="0.3">
      <c r="A773" s="90">
        <v>851138</v>
      </c>
      <c r="B773" s="92" t="s">
        <v>1162</v>
      </c>
      <c r="C773" s="92" t="s">
        <v>2291</v>
      </c>
      <c r="D773" s="92" t="s">
        <v>10</v>
      </c>
      <c r="E773" s="103" t="s">
        <v>217</v>
      </c>
      <c r="F773" s="92" t="s">
        <v>2203</v>
      </c>
      <c r="G773" s="92" t="s">
        <v>1229</v>
      </c>
      <c r="H773" s="92" t="s">
        <v>965</v>
      </c>
      <c r="I773" s="92" t="s">
        <v>865</v>
      </c>
      <c r="J773" s="92" t="s">
        <v>1308</v>
      </c>
      <c r="K773" s="90" t="b">
        <v>0</v>
      </c>
      <c r="L773" s="92" t="s">
        <v>867</v>
      </c>
      <c r="M773" s="278">
        <f>IFERROR(VLOOKUP(C773,'Budget Detail as of 11.30'!B:K,COLUMNS('Budget Detail as of 11.30'!B:K),FALSE),0)</f>
        <v>4290</v>
      </c>
      <c r="N773" s="155">
        <f>SUMIFS('Budget Detail as of 11.30'!L:L,'Budget Detail as of 11.30'!B:B,'Questica Mapping'!C773)</f>
        <v>4290</v>
      </c>
      <c r="O773" s="100">
        <v>570</v>
      </c>
      <c r="P773" s="101">
        <f t="shared" si="30"/>
        <v>570</v>
      </c>
    </row>
    <row r="774" spans="1:16" hidden="1" x14ac:dyDescent="0.3">
      <c r="A774" s="90">
        <v>851139</v>
      </c>
      <c r="B774" s="92" t="s">
        <v>1162</v>
      </c>
      <c r="C774" s="92" t="s">
        <v>2292</v>
      </c>
      <c r="D774" s="92" t="s">
        <v>10</v>
      </c>
      <c r="E774" s="103" t="s">
        <v>217</v>
      </c>
      <c r="F774" s="92" t="s">
        <v>2203</v>
      </c>
      <c r="G774" s="92" t="s">
        <v>1229</v>
      </c>
      <c r="H774" s="92" t="s">
        <v>965</v>
      </c>
      <c r="I774" s="92" t="s">
        <v>925</v>
      </c>
      <c r="J774" s="92" t="s">
        <v>1314</v>
      </c>
      <c r="K774" s="90" t="b">
        <v>0</v>
      </c>
      <c r="L774" s="92" t="s">
        <v>867</v>
      </c>
      <c r="M774" s="278">
        <f>IFERROR(VLOOKUP(C774,'Budget Detail as of 11.30'!B:K,COLUMNS('Budget Detail as of 11.30'!B:K),FALSE),0)</f>
        <v>250</v>
      </c>
      <c r="N774" s="155">
        <f>SUMIFS('Budget Detail as of 11.30'!L:L,'Budget Detail as of 11.30'!B:B,'Questica Mapping'!C774)</f>
        <v>250</v>
      </c>
      <c r="O774" s="100">
        <v>250</v>
      </c>
      <c r="P774" s="101">
        <f t="shared" si="30"/>
        <v>250</v>
      </c>
    </row>
    <row r="775" spans="1:16" hidden="1" x14ac:dyDescent="0.3">
      <c r="A775" s="90">
        <v>851140</v>
      </c>
      <c r="B775" s="92" t="s">
        <v>1162</v>
      </c>
      <c r="C775" s="92" t="s">
        <v>2293</v>
      </c>
      <c r="D775" s="92" t="s">
        <v>10</v>
      </c>
      <c r="E775" s="103" t="s">
        <v>217</v>
      </c>
      <c r="F775" s="92" t="s">
        <v>2203</v>
      </c>
      <c r="G775" s="92" t="s">
        <v>1229</v>
      </c>
      <c r="H775" s="92" t="s">
        <v>965</v>
      </c>
      <c r="I775" s="92" t="s">
        <v>928</v>
      </c>
      <c r="J775" s="92" t="s">
        <v>2294</v>
      </c>
      <c r="K775" s="90" t="b">
        <v>0</v>
      </c>
      <c r="L775" s="92" t="s">
        <v>867</v>
      </c>
      <c r="M775" s="278">
        <f>IFERROR(VLOOKUP(C775,'Budget Detail as of 11.30'!B:K,COLUMNS('Budget Detail as of 11.30'!B:K),FALSE),0)</f>
        <v>1080</v>
      </c>
      <c r="N775" s="155">
        <f>SUMIFS('Budget Detail as of 11.30'!L:L,'Budget Detail as of 11.30'!B:B,'Questica Mapping'!C775)</f>
        <v>1080</v>
      </c>
      <c r="O775" s="100">
        <v>5300</v>
      </c>
      <c r="P775" s="101">
        <f t="shared" ref="P775:P800" si="31">+O775</f>
        <v>5300</v>
      </c>
    </row>
    <row r="776" spans="1:16" hidden="1" x14ac:dyDescent="0.3">
      <c r="A776" s="90">
        <v>851141</v>
      </c>
      <c r="B776" s="92" t="s">
        <v>1162</v>
      </c>
      <c r="C776" s="92" t="s">
        <v>2295</v>
      </c>
      <c r="D776" s="92" t="s">
        <v>10</v>
      </c>
      <c r="E776" s="103" t="s">
        <v>217</v>
      </c>
      <c r="F776" s="92" t="s">
        <v>2203</v>
      </c>
      <c r="G776" s="92" t="s">
        <v>1229</v>
      </c>
      <c r="H776" s="92" t="s">
        <v>965</v>
      </c>
      <c r="I776" s="92" t="s">
        <v>931</v>
      </c>
      <c r="J776" s="92" t="s">
        <v>2028</v>
      </c>
      <c r="K776" s="90" t="b">
        <v>0</v>
      </c>
      <c r="L776" s="92" t="s">
        <v>867</v>
      </c>
      <c r="M776" s="278">
        <f>IFERROR(VLOOKUP(C776,'Budget Detail as of 11.30'!B:K,COLUMNS('Budget Detail as of 11.30'!B:K),FALSE),0)</f>
        <v>250</v>
      </c>
      <c r="N776" s="155">
        <f>SUMIFS('Budget Detail as of 11.30'!L:L,'Budget Detail as of 11.30'!B:B,'Questica Mapping'!C776)</f>
        <v>250</v>
      </c>
      <c r="O776" s="100">
        <v>0</v>
      </c>
      <c r="P776" s="101">
        <f t="shared" si="31"/>
        <v>0</v>
      </c>
    </row>
    <row r="777" spans="1:16" hidden="1" x14ac:dyDescent="0.3">
      <c r="A777" s="90">
        <v>851142</v>
      </c>
      <c r="B777" s="92" t="s">
        <v>1162</v>
      </c>
      <c r="C777" s="92" t="s">
        <v>2296</v>
      </c>
      <c r="D777" s="92" t="s">
        <v>10</v>
      </c>
      <c r="E777" s="103" t="s">
        <v>217</v>
      </c>
      <c r="F777" s="92" t="s">
        <v>2203</v>
      </c>
      <c r="G777" s="92" t="s">
        <v>1229</v>
      </c>
      <c r="H777" s="92" t="s">
        <v>965</v>
      </c>
      <c r="I777" s="92" t="s">
        <v>944</v>
      </c>
      <c r="J777" s="92" t="s">
        <v>2297</v>
      </c>
      <c r="K777" s="90" t="b">
        <v>0</v>
      </c>
      <c r="L777" s="92" t="s">
        <v>867</v>
      </c>
      <c r="M777" s="278">
        <f>IFERROR(VLOOKUP(C777,'Budget Detail as of 11.30'!B:K,COLUMNS('Budget Detail as of 11.30'!B:K),FALSE),0)</f>
        <v>5300</v>
      </c>
      <c r="N777" s="155">
        <f>SUMIFS('Budget Detail as of 11.30'!L:L,'Budget Detail as of 11.30'!B:B,'Questica Mapping'!C777)</f>
        <v>5300</v>
      </c>
      <c r="O777" s="100">
        <v>0</v>
      </c>
      <c r="P777" s="101">
        <f t="shared" si="31"/>
        <v>0</v>
      </c>
    </row>
    <row r="778" spans="1:16" hidden="1" x14ac:dyDescent="0.3">
      <c r="A778" s="90">
        <v>851129</v>
      </c>
      <c r="B778" s="92" t="s">
        <v>1162</v>
      </c>
      <c r="C778" s="92" t="s">
        <v>2298</v>
      </c>
      <c r="D778" s="92" t="s">
        <v>10</v>
      </c>
      <c r="E778" s="103" t="s">
        <v>217</v>
      </c>
      <c r="F778" s="92" t="s">
        <v>2203</v>
      </c>
      <c r="G778" s="92" t="s">
        <v>1229</v>
      </c>
      <c r="H778" s="92" t="s">
        <v>965</v>
      </c>
      <c r="I778" s="92" t="s">
        <v>1060</v>
      </c>
      <c r="J778" s="92" t="s">
        <v>1912</v>
      </c>
      <c r="K778" s="90" t="b">
        <v>0</v>
      </c>
      <c r="L778" s="92" t="s">
        <v>867</v>
      </c>
      <c r="M778" s="278">
        <f>IFERROR(VLOOKUP(C778,'Budget Detail as of 11.30'!B:K,COLUMNS('Budget Detail as of 11.30'!B:K),FALSE),0)</f>
        <v>100</v>
      </c>
      <c r="N778" s="155">
        <f>SUMIFS('Budget Detail as of 11.30'!L:L,'Budget Detail as of 11.30'!B:B,'Questica Mapping'!C778)</f>
        <v>100</v>
      </c>
      <c r="O778" s="100">
        <v>0</v>
      </c>
      <c r="P778" s="101">
        <f t="shared" si="31"/>
        <v>0</v>
      </c>
    </row>
    <row r="779" spans="1:16" hidden="1" x14ac:dyDescent="0.3">
      <c r="A779" s="90">
        <v>851130</v>
      </c>
      <c r="B779" s="92" t="s">
        <v>1162</v>
      </c>
      <c r="C779" s="92" t="s">
        <v>2299</v>
      </c>
      <c r="D779" s="92" t="s">
        <v>10</v>
      </c>
      <c r="E779" s="103" t="s">
        <v>217</v>
      </c>
      <c r="F779" s="92" t="s">
        <v>2203</v>
      </c>
      <c r="G779" s="92" t="s">
        <v>1229</v>
      </c>
      <c r="H779" s="92" t="s">
        <v>965</v>
      </c>
      <c r="I779" s="92" t="s">
        <v>1063</v>
      </c>
      <c r="J779" s="92" t="s">
        <v>2300</v>
      </c>
      <c r="K779" s="90" t="b">
        <v>0</v>
      </c>
      <c r="L779" s="92" t="s">
        <v>867</v>
      </c>
      <c r="M779" s="278">
        <f>IFERROR(VLOOKUP(C779,'Budget Detail as of 11.30'!B:K,COLUMNS('Budget Detail as of 11.30'!B:K),FALSE),0)</f>
        <v>150</v>
      </c>
      <c r="N779" s="155">
        <f>SUMIFS('Budget Detail as of 11.30'!L:L,'Budget Detail as of 11.30'!B:B,'Questica Mapping'!C779)</f>
        <v>150</v>
      </c>
      <c r="O779" s="100">
        <v>5600</v>
      </c>
      <c r="P779" s="101">
        <f t="shared" si="31"/>
        <v>5600</v>
      </c>
    </row>
    <row r="780" spans="1:16" hidden="1" x14ac:dyDescent="0.3">
      <c r="A780" s="90">
        <v>851131</v>
      </c>
      <c r="B780" s="92" t="s">
        <v>1162</v>
      </c>
      <c r="C780" s="92" t="s">
        <v>2301</v>
      </c>
      <c r="D780" s="92" t="s">
        <v>10</v>
      </c>
      <c r="E780" s="103" t="s">
        <v>217</v>
      </c>
      <c r="F780" s="92" t="s">
        <v>2203</v>
      </c>
      <c r="G780" s="92" t="s">
        <v>1229</v>
      </c>
      <c r="H780" s="92" t="s">
        <v>965</v>
      </c>
      <c r="I780" s="92" t="s">
        <v>1088</v>
      </c>
      <c r="J780" s="92" t="s">
        <v>1914</v>
      </c>
      <c r="K780" s="90" t="b">
        <v>0</v>
      </c>
      <c r="L780" s="92" t="s">
        <v>867</v>
      </c>
      <c r="M780" s="278">
        <f>IFERROR(VLOOKUP(C780,'Budget Detail as of 11.30'!B:K,COLUMNS('Budget Detail as of 11.30'!B:K),FALSE),0)</f>
        <v>2500</v>
      </c>
      <c r="N780" s="155">
        <f>SUMIFS('Budget Detail as of 11.30'!L:L,'Budget Detail as of 11.30'!B:B,'Questica Mapping'!C780)</f>
        <v>2500</v>
      </c>
      <c r="O780" s="100">
        <v>50</v>
      </c>
      <c r="P780" s="101">
        <f t="shared" si="31"/>
        <v>50</v>
      </c>
    </row>
    <row r="781" spans="1:16" hidden="1" x14ac:dyDescent="0.3">
      <c r="A781" s="90">
        <v>851132</v>
      </c>
      <c r="B781" s="92" t="s">
        <v>1162</v>
      </c>
      <c r="C781" s="92" t="s">
        <v>2302</v>
      </c>
      <c r="D781" s="92" t="s">
        <v>10</v>
      </c>
      <c r="E781" s="103" t="s">
        <v>217</v>
      </c>
      <c r="F781" s="92" t="s">
        <v>2203</v>
      </c>
      <c r="G781" s="92" t="s">
        <v>1229</v>
      </c>
      <c r="H781" s="92" t="s">
        <v>987</v>
      </c>
      <c r="I781" s="92" t="s">
        <v>865</v>
      </c>
      <c r="J781" s="92" t="s">
        <v>1308</v>
      </c>
      <c r="K781" s="90" t="b">
        <v>0</v>
      </c>
      <c r="L781" s="92" t="s">
        <v>867</v>
      </c>
      <c r="M781" s="278">
        <f>IFERROR(VLOOKUP(C781,'Budget Detail as of 11.30'!B:K,COLUMNS('Budget Detail as of 11.30'!B:K),FALSE),0)</f>
        <v>5000</v>
      </c>
      <c r="N781" s="155">
        <f>SUMIFS('Budget Detail as of 11.30'!L:L,'Budget Detail as of 11.30'!B:B,'Questica Mapping'!C781)</f>
        <v>5000</v>
      </c>
      <c r="O781" s="100">
        <v>330</v>
      </c>
      <c r="P781" s="101">
        <f t="shared" si="31"/>
        <v>330</v>
      </c>
    </row>
    <row r="782" spans="1:16" hidden="1" x14ac:dyDescent="0.3">
      <c r="A782" s="90">
        <v>851133</v>
      </c>
      <c r="B782" s="92" t="s">
        <v>1162</v>
      </c>
      <c r="C782" s="92" t="s">
        <v>2303</v>
      </c>
      <c r="D782" s="92" t="s">
        <v>10</v>
      </c>
      <c r="E782" s="103" t="s">
        <v>217</v>
      </c>
      <c r="F782" s="92" t="s">
        <v>2203</v>
      </c>
      <c r="G782" s="92" t="s">
        <v>1229</v>
      </c>
      <c r="H782" s="92" t="s">
        <v>987</v>
      </c>
      <c r="I782" s="92" t="s">
        <v>925</v>
      </c>
      <c r="J782" s="92" t="s">
        <v>1234</v>
      </c>
      <c r="K782" s="90" t="b">
        <v>0</v>
      </c>
      <c r="L782" s="92" t="s">
        <v>867</v>
      </c>
      <c r="M782" s="278">
        <f>IFERROR(VLOOKUP(C782,'Budget Detail as of 11.30'!B:K,COLUMNS('Budget Detail as of 11.30'!B:K),FALSE),0)</f>
        <v>50</v>
      </c>
      <c r="N782" s="155">
        <f>SUMIFS('Budget Detail as of 11.30'!L:L,'Budget Detail as of 11.30'!B:B,'Questica Mapping'!C782)</f>
        <v>50</v>
      </c>
      <c r="O782" s="100">
        <v>600</v>
      </c>
      <c r="P782" s="101">
        <f t="shared" si="31"/>
        <v>600</v>
      </c>
    </row>
    <row r="783" spans="1:16" hidden="1" x14ac:dyDescent="0.3">
      <c r="A783" s="90">
        <v>851134</v>
      </c>
      <c r="B783" s="92" t="s">
        <v>1162</v>
      </c>
      <c r="C783" s="92" t="s">
        <v>2304</v>
      </c>
      <c r="D783" s="92" t="s">
        <v>10</v>
      </c>
      <c r="E783" s="103" t="s">
        <v>217</v>
      </c>
      <c r="F783" s="92" t="s">
        <v>2203</v>
      </c>
      <c r="G783" s="92" t="s">
        <v>1229</v>
      </c>
      <c r="H783" s="92" t="s">
        <v>987</v>
      </c>
      <c r="I783" s="92" t="s">
        <v>928</v>
      </c>
      <c r="J783" s="92" t="s">
        <v>1799</v>
      </c>
      <c r="K783" s="90" t="b">
        <v>0</v>
      </c>
      <c r="L783" s="92" t="s">
        <v>867</v>
      </c>
      <c r="M783" s="278">
        <f>IFERROR(VLOOKUP(C783,'Budget Detail as of 11.30'!B:K,COLUMNS('Budget Detail as of 11.30'!B:K),FALSE),0)</f>
        <v>330</v>
      </c>
      <c r="N783" s="155">
        <f>SUMIFS('Budget Detail as of 11.30'!L:L,'Budget Detail as of 11.30'!B:B,'Questica Mapping'!C783)</f>
        <v>330</v>
      </c>
      <c r="O783" s="100">
        <v>250</v>
      </c>
      <c r="P783" s="101">
        <f t="shared" si="31"/>
        <v>250</v>
      </c>
    </row>
    <row r="784" spans="1:16" hidden="1" x14ac:dyDescent="0.3">
      <c r="A784" s="90">
        <v>1190804</v>
      </c>
      <c r="B784" s="92" t="s">
        <v>1162</v>
      </c>
      <c r="C784" s="92" t="s">
        <v>2305</v>
      </c>
      <c r="D784" s="92" t="s">
        <v>10</v>
      </c>
      <c r="E784" s="103" t="s">
        <v>217</v>
      </c>
      <c r="F784" s="92" t="s">
        <v>2203</v>
      </c>
      <c r="G784" s="92" t="s">
        <v>1229</v>
      </c>
      <c r="H784" s="92" t="s">
        <v>987</v>
      </c>
      <c r="I784" s="92" t="s">
        <v>931</v>
      </c>
      <c r="J784" s="92" t="s">
        <v>2306</v>
      </c>
      <c r="K784" s="90" t="b">
        <v>0</v>
      </c>
      <c r="L784" s="92" t="s">
        <v>867</v>
      </c>
      <c r="M784" s="278">
        <f>IFERROR(VLOOKUP(C784,'Budget Detail as of 11.30'!B:K,COLUMNS('Budget Detail as of 11.30'!B:K),FALSE),0)</f>
        <v>600</v>
      </c>
      <c r="N784" s="155">
        <f>SUMIFS('Budget Detail as of 11.30'!L:L,'Budget Detail as of 11.30'!B:B,'Questica Mapping'!C784)</f>
        <v>600</v>
      </c>
      <c r="O784" s="100">
        <v>320</v>
      </c>
      <c r="P784" s="101">
        <f t="shared" si="31"/>
        <v>320</v>
      </c>
    </row>
    <row r="785" spans="1:16" hidden="1" x14ac:dyDescent="0.3">
      <c r="A785" s="90">
        <v>586685</v>
      </c>
      <c r="B785" s="92" t="s">
        <v>1162</v>
      </c>
      <c r="C785" s="92" t="s">
        <v>2307</v>
      </c>
      <c r="D785" s="92" t="s">
        <v>10</v>
      </c>
      <c r="E785" s="103" t="s">
        <v>217</v>
      </c>
      <c r="F785" s="92" t="s">
        <v>2203</v>
      </c>
      <c r="G785" s="92" t="s">
        <v>1229</v>
      </c>
      <c r="H785" s="92" t="s">
        <v>987</v>
      </c>
      <c r="I785" s="92" t="s">
        <v>944</v>
      </c>
      <c r="J785" s="92" t="s">
        <v>2028</v>
      </c>
      <c r="K785" s="90" t="b">
        <v>0</v>
      </c>
      <c r="L785" s="92" t="s">
        <v>867</v>
      </c>
      <c r="M785" s="278">
        <f>IFERROR(VLOOKUP(C785,'Budget Detail as of 11.30'!B:K,COLUMNS('Budget Detail as of 11.30'!B:K),FALSE),0)</f>
        <v>250</v>
      </c>
      <c r="N785" s="155">
        <f>SUMIFS('Budget Detail as of 11.30'!L:L,'Budget Detail as of 11.30'!B:B,'Questica Mapping'!C785)</f>
        <v>250</v>
      </c>
      <c r="O785" s="100">
        <v>0</v>
      </c>
      <c r="P785" s="101">
        <f t="shared" si="31"/>
        <v>0</v>
      </c>
    </row>
    <row r="786" spans="1:16" hidden="1" x14ac:dyDescent="0.3">
      <c r="A786" s="90">
        <v>850983</v>
      </c>
      <c r="B786" s="92" t="s">
        <v>1162</v>
      </c>
      <c r="C786" s="92" t="s">
        <v>2308</v>
      </c>
      <c r="D786" s="92" t="s">
        <v>10</v>
      </c>
      <c r="E786" s="103" t="s">
        <v>217</v>
      </c>
      <c r="F786" s="92" t="s">
        <v>2203</v>
      </c>
      <c r="G786" s="92" t="s">
        <v>1229</v>
      </c>
      <c r="H786" s="92" t="s">
        <v>987</v>
      </c>
      <c r="I786" s="92" t="s">
        <v>1060</v>
      </c>
      <c r="J786" s="92" t="s">
        <v>2309</v>
      </c>
      <c r="K786" s="90" t="b">
        <v>0</v>
      </c>
      <c r="L786" s="92" t="s">
        <v>867</v>
      </c>
      <c r="M786" s="278">
        <f>IFERROR(VLOOKUP(C786,'Budget Detail as of 11.30'!B:K,COLUMNS('Budget Detail as of 11.30'!B:K),FALSE),0)</f>
        <v>320</v>
      </c>
      <c r="N786" s="155">
        <f>SUMIFS('Budget Detail as of 11.30'!L:L,'Budget Detail as of 11.30'!B:B,'Questica Mapping'!C786)</f>
        <v>320</v>
      </c>
      <c r="O786" s="100">
        <v>0</v>
      </c>
      <c r="P786" s="101">
        <f t="shared" si="31"/>
        <v>0</v>
      </c>
    </row>
    <row r="787" spans="1:16" hidden="1" x14ac:dyDescent="0.3">
      <c r="A787" s="90">
        <v>851005</v>
      </c>
      <c r="B787" s="92" t="s">
        <v>1162</v>
      </c>
      <c r="C787" s="92" t="s">
        <v>2310</v>
      </c>
      <c r="D787" s="92" t="s">
        <v>10</v>
      </c>
      <c r="E787" s="103" t="s">
        <v>217</v>
      </c>
      <c r="F787" s="92" t="s">
        <v>2203</v>
      </c>
      <c r="G787" s="92" t="s">
        <v>1229</v>
      </c>
      <c r="H787" s="92" t="s">
        <v>987</v>
      </c>
      <c r="I787" s="92" t="s">
        <v>1063</v>
      </c>
      <c r="J787" s="92" t="s">
        <v>1912</v>
      </c>
      <c r="K787" s="90" t="b">
        <v>0</v>
      </c>
      <c r="L787" s="92" t="s">
        <v>867</v>
      </c>
      <c r="M787" s="278">
        <f>IFERROR(VLOOKUP(C787,'Budget Detail as of 11.30'!B:K,COLUMNS('Budget Detail as of 11.30'!B:K),FALSE),0)</f>
        <v>100</v>
      </c>
      <c r="N787" s="155">
        <f>SUMIFS('Budget Detail as of 11.30'!L:L,'Budget Detail as of 11.30'!B:B,'Questica Mapping'!C787)</f>
        <v>100</v>
      </c>
      <c r="O787" s="100">
        <v>0</v>
      </c>
      <c r="P787" s="101">
        <f t="shared" si="31"/>
        <v>0</v>
      </c>
    </row>
    <row r="788" spans="1:16" hidden="1" x14ac:dyDescent="0.3">
      <c r="A788" s="90">
        <v>851040</v>
      </c>
      <c r="B788" s="92" t="s">
        <v>1162</v>
      </c>
      <c r="C788" s="92" t="s">
        <v>2311</v>
      </c>
      <c r="D788" s="92" t="s">
        <v>10</v>
      </c>
      <c r="E788" s="103" t="s">
        <v>217</v>
      </c>
      <c r="F788" s="92" t="s">
        <v>2203</v>
      </c>
      <c r="G788" s="92" t="s">
        <v>1229</v>
      </c>
      <c r="H788" s="92" t="s">
        <v>987</v>
      </c>
      <c r="I788" s="92" t="s">
        <v>1088</v>
      </c>
      <c r="J788" s="92" t="s">
        <v>1238</v>
      </c>
      <c r="K788" s="90" t="b">
        <v>0</v>
      </c>
      <c r="L788" s="92" t="s">
        <v>867</v>
      </c>
      <c r="M788" s="278">
        <f>IFERROR(VLOOKUP(C788,'Budget Detail as of 11.30'!B:K,COLUMNS('Budget Detail as of 11.30'!B:K),FALSE),0)</f>
        <v>520</v>
      </c>
      <c r="N788" s="155">
        <f>SUMIFS('Budget Detail as of 11.30'!L:L,'Budget Detail as of 11.30'!B:B,'Questica Mapping'!C788)</f>
        <v>520</v>
      </c>
      <c r="O788" s="100">
        <v>0</v>
      </c>
      <c r="P788" s="101">
        <f t="shared" si="31"/>
        <v>0</v>
      </c>
    </row>
    <row r="789" spans="1:16" hidden="1" x14ac:dyDescent="0.3">
      <c r="A789" s="90">
        <v>851159</v>
      </c>
      <c r="B789" s="92" t="s">
        <v>1162</v>
      </c>
      <c r="C789" s="92" t="s">
        <v>2312</v>
      </c>
      <c r="D789" s="92" t="s">
        <v>10</v>
      </c>
      <c r="E789" s="103" t="s">
        <v>217</v>
      </c>
      <c r="F789" s="92" t="s">
        <v>2203</v>
      </c>
      <c r="G789" s="92" t="s">
        <v>1229</v>
      </c>
      <c r="H789" s="92" t="s">
        <v>987</v>
      </c>
      <c r="I789" s="92" t="s">
        <v>1066</v>
      </c>
      <c r="J789" s="92" t="s">
        <v>1914</v>
      </c>
      <c r="K789" s="90" t="b">
        <v>0</v>
      </c>
      <c r="L789" s="92" t="s">
        <v>867</v>
      </c>
      <c r="M789" s="278">
        <f>IFERROR(VLOOKUP(C789,'Budget Detail as of 11.30'!B:K,COLUMNS('Budget Detail as of 11.30'!B:K),FALSE),0)</f>
        <v>2500</v>
      </c>
      <c r="N789" s="155">
        <f>SUMIFS('Budget Detail as of 11.30'!L:L,'Budget Detail as of 11.30'!B:B,'Questica Mapping'!C789)</f>
        <v>2500</v>
      </c>
      <c r="O789" s="100">
        <v>0</v>
      </c>
      <c r="P789" s="101">
        <f t="shared" si="31"/>
        <v>0</v>
      </c>
    </row>
    <row r="790" spans="1:16" hidden="1" x14ac:dyDescent="0.3">
      <c r="A790" s="90">
        <v>851160</v>
      </c>
      <c r="B790" s="92" t="s">
        <v>1162</v>
      </c>
      <c r="C790" s="92" t="s">
        <v>2313</v>
      </c>
      <c r="D790" s="92" t="s">
        <v>10</v>
      </c>
      <c r="E790" s="103" t="s">
        <v>217</v>
      </c>
      <c r="F790" s="92" t="s">
        <v>2203</v>
      </c>
      <c r="G790" s="92" t="s">
        <v>1240</v>
      </c>
      <c r="H790" s="92" t="s">
        <v>965</v>
      </c>
      <c r="I790" s="92" t="s">
        <v>925</v>
      </c>
      <c r="J790" s="92" t="s">
        <v>2314</v>
      </c>
      <c r="K790" s="90" t="b">
        <v>0</v>
      </c>
      <c r="L790" s="92" t="s">
        <v>867</v>
      </c>
      <c r="M790" s="278">
        <f>IFERROR(VLOOKUP(C790,'Budget Detail as of 11.30'!B:K,COLUMNS('Budget Detail as of 11.30'!B:K),FALSE),0)</f>
        <v>800</v>
      </c>
      <c r="N790" s="155">
        <f>SUMIFS('Budget Detail as of 11.30'!L:L,'Budget Detail as of 11.30'!B:B,'Questica Mapping'!C790)</f>
        <v>800</v>
      </c>
      <c r="O790" s="100">
        <v>320</v>
      </c>
      <c r="P790" s="101">
        <f t="shared" si="31"/>
        <v>320</v>
      </c>
    </row>
    <row r="791" spans="1:16" hidden="1" x14ac:dyDescent="0.3">
      <c r="A791" s="90">
        <v>586510</v>
      </c>
      <c r="B791" s="92" t="s">
        <v>1162</v>
      </c>
      <c r="C791" s="92" t="s">
        <v>2315</v>
      </c>
      <c r="D791" s="92" t="s">
        <v>10</v>
      </c>
      <c r="E791" s="103" t="s">
        <v>217</v>
      </c>
      <c r="F791" s="92" t="s">
        <v>2203</v>
      </c>
      <c r="G791" s="92" t="s">
        <v>1240</v>
      </c>
      <c r="H791" s="92" t="s">
        <v>987</v>
      </c>
      <c r="I791" s="92" t="s">
        <v>865</v>
      </c>
      <c r="J791" s="92" t="s">
        <v>2316</v>
      </c>
      <c r="K791" s="90" t="b">
        <v>0</v>
      </c>
      <c r="L791" s="92" t="s">
        <v>867</v>
      </c>
      <c r="M791" s="278">
        <f>IFERROR(VLOOKUP(C791,'Budget Detail as of 11.30'!B:K,COLUMNS('Budget Detail as of 11.30'!B:K),FALSE),0)</f>
        <v>460</v>
      </c>
      <c r="N791" s="155">
        <f>SUMIFS('Budget Detail as of 11.30'!L:L,'Budget Detail as of 11.30'!B:B,'Questica Mapping'!C791)</f>
        <v>460</v>
      </c>
      <c r="O791" s="100">
        <v>320</v>
      </c>
      <c r="P791" s="101">
        <f t="shared" si="31"/>
        <v>320</v>
      </c>
    </row>
    <row r="792" spans="1:16" hidden="1" x14ac:dyDescent="0.3">
      <c r="A792" s="90">
        <v>586603</v>
      </c>
      <c r="B792" s="92" t="s">
        <v>1162</v>
      </c>
      <c r="C792" s="92" t="s">
        <v>2317</v>
      </c>
      <c r="D792" s="92" t="s">
        <v>10</v>
      </c>
      <c r="E792" s="103" t="s">
        <v>217</v>
      </c>
      <c r="F792" s="92" t="s">
        <v>2203</v>
      </c>
      <c r="G792" s="92" t="s">
        <v>1668</v>
      </c>
      <c r="H792" s="92" t="s">
        <v>965</v>
      </c>
      <c r="I792" s="92" t="s">
        <v>865</v>
      </c>
      <c r="J792" s="92" t="s">
        <v>2318</v>
      </c>
      <c r="K792" s="90" t="b">
        <v>0</v>
      </c>
      <c r="L792" s="92" t="s">
        <v>867</v>
      </c>
      <c r="M792" s="278">
        <f>IFERROR(VLOOKUP(C792,'Budget Detail as of 11.30'!B:K,COLUMNS('Budget Detail as of 11.30'!B:K),FALSE),0)</f>
        <v>320</v>
      </c>
      <c r="N792" s="155">
        <f>SUMIFS('Budget Detail as of 11.30'!L:L,'Budget Detail as of 11.30'!B:B,'Questica Mapping'!C792)</f>
        <v>320</v>
      </c>
      <c r="O792" s="100">
        <v>272880</v>
      </c>
      <c r="P792" s="101">
        <f t="shared" si="31"/>
        <v>272880</v>
      </c>
    </row>
    <row r="793" spans="1:16" hidden="1" x14ac:dyDescent="0.3">
      <c r="A793" s="90">
        <v>586663</v>
      </c>
      <c r="B793" s="92" t="s">
        <v>1162</v>
      </c>
      <c r="C793" s="92" t="s">
        <v>2319</v>
      </c>
      <c r="D793" s="92" t="s">
        <v>10</v>
      </c>
      <c r="E793" s="103" t="s">
        <v>217</v>
      </c>
      <c r="F793" s="92" t="s">
        <v>2203</v>
      </c>
      <c r="G793" s="92" t="s">
        <v>1668</v>
      </c>
      <c r="H793" s="92" t="s">
        <v>987</v>
      </c>
      <c r="I793" s="92" t="s">
        <v>865</v>
      </c>
      <c r="J793" s="92" t="s">
        <v>2318</v>
      </c>
      <c r="K793" s="90" t="b">
        <v>0</v>
      </c>
      <c r="L793" s="92" t="s">
        <v>867</v>
      </c>
      <c r="M793" s="278">
        <f>IFERROR(VLOOKUP(C793,'Budget Detail as of 11.30'!B:K,COLUMNS('Budget Detail as of 11.30'!B:K),FALSE),0)</f>
        <v>320</v>
      </c>
      <c r="N793" s="155">
        <f>SUMIFS('Budget Detail as of 11.30'!L:L,'Budget Detail as of 11.30'!B:B,'Questica Mapping'!C793)</f>
        <v>320</v>
      </c>
      <c r="O793" s="100">
        <v>63252</v>
      </c>
      <c r="P793" s="101">
        <f t="shared" si="31"/>
        <v>63252</v>
      </c>
    </row>
    <row r="794" spans="1:16" hidden="1" x14ac:dyDescent="0.3">
      <c r="A794" s="90">
        <v>586610</v>
      </c>
      <c r="B794" s="92" t="s">
        <v>1162</v>
      </c>
      <c r="C794" s="92" t="s">
        <v>2320</v>
      </c>
      <c r="D794" s="92" t="s">
        <v>10</v>
      </c>
      <c r="E794" s="103" t="s">
        <v>223</v>
      </c>
      <c r="F794" s="92" t="s">
        <v>2203</v>
      </c>
      <c r="G794" s="92" t="s">
        <v>1576</v>
      </c>
      <c r="H794" s="92" t="s">
        <v>965</v>
      </c>
      <c r="I794" s="92" t="s">
        <v>865</v>
      </c>
      <c r="J794" s="92" t="s">
        <v>1577</v>
      </c>
      <c r="K794" s="90" t="b">
        <v>0</v>
      </c>
      <c r="L794" s="92" t="s">
        <v>867</v>
      </c>
      <c r="M794" s="278">
        <f>IFERROR(VLOOKUP(C794,'Budget Detail as of 11.30'!B:K,COLUMNS('Budget Detail as of 11.30'!B:K),FALSE),0)</f>
        <v>597820</v>
      </c>
      <c r="N794" s="155">
        <f>SUMIFS('Budget Detail as of 11.30'!L:L,'Budget Detail as of 11.30'!B:B,'Questica Mapping'!C794)</f>
        <v>597820</v>
      </c>
      <c r="O794" s="100">
        <v>0</v>
      </c>
      <c r="P794" s="101">
        <f t="shared" si="31"/>
        <v>0</v>
      </c>
    </row>
    <row r="795" spans="1:16" hidden="1" x14ac:dyDescent="0.3">
      <c r="A795" s="90">
        <v>586680</v>
      </c>
      <c r="B795" s="92" t="s">
        <v>1162</v>
      </c>
      <c r="C795" s="92" t="s">
        <v>2321</v>
      </c>
      <c r="D795" s="92" t="s">
        <v>10</v>
      </c>
      <c r="E795" s="103" t="s">
        <v>223</v>
      </c>
      <c r="F795" s="92" t="s">
        <v>2203</v>
      </c>
      <c r="G795" s="92" t="s">
        <v>1243</v>
      </c>
      <c r="H795" s="92" t="s">
        <v>965</v>
      </c>
      <c r="I795" s="92" t="s">
        <v>865</v>
      </c>
      <c r="J795" s="92" t="s">
        <v>1244</v>
      </c>
      <c r="K795" s="90" t="b">
        <v>0</v>
      </c>
      <c r="L795" s="92" t="s">
        <v>867</v>
      </c>
      <c r="M795" s="278">
        <f>IFERROR(VLOOKUP(C795,'Budget Detail as of 11.30'!B:K,COLUMNS('Budget Detail as of 11.30'!B:K),FALSE),0)</f>
        <v>60000</v>
      </c>
      <c r="N795" s="155">
        <f>SUMIFS('Budget Detail as of 11.30'!L:L,'Budget Detail as of 11.30'!B:B,'Questica Mapping'!C795)</f>
        <v>60000</v>
      </c>
      <c r="O795" s="100">
        <v>9420</v>
      </c>
      <c r="P795" s="101">
        <f t="shared" si="31"/>
        <v>9420</v>
      </c>
    </row>
    <row r="796" spans="1:16" hidden="1" x14ac:dyDescent="0.3">
      <c r="A796" s="90">
        <v>851006</v>
      </c>
      <c r="B796" s="92" t="s">
        <v>1162</v>
      </c>
      <c r="C796" s="92" t="s">
        <v>2322</v>
      </c>
      <c r="D796" s="92" t="s">
        <v>10</v>
      </c>
      <c r="E796" s="103" t="s">
        <v>223</v>
      </c>
      <c r="F796" s="92" t="s">
        <v>2203</v>
      </c>
      <c r="G796" s="92" t="s">
        <v>1243</v>
      </c>
      <c r="H796" s="92" t="s">
        <v>965</v>
      </c>
      <c r="I796" s="92" t="s">
        <v>925</v>
      </c>
      <c r="J796" s="92" t="s">
        <v>2323</v>
      </c>
      <c r="K796" s="90" t="b">
        <v>0</v>
      </c>
      <c r="L796" s="92" t="s">
        <v>867</v>
      </c>
      <c r="M796" s="278">
        <f>IFERROR(VLOOKUP(C796,'Budget Detail as of 11.30'!B:K,COLUMNS('Budget Detail as of 11.30'!B:K),FALSE),0)</f>
        <v>0</v>
      </c>
      <c r="N796" s="155">
        <f>SUMIFS('Budget Detail as of 11.30'!L:L,'Budget Detail as of 11.30'!B:B,'Questica Mapping'!C796)</f>
        <v>0</v>
      </c>
      <c r="O796" s="100">
        <v>0</v>
      </c>
      <c r="P796" s="101">
        <f t="shared" si="31"/>
        <v>0</v>
      </c>
    </row>
    <row r="797" spans="1:16" hidden="1" x14ac:dyDescent="0.3">
      <c r="A797" s="90">
        <v>851013</v>
      </c>
      <c r="B797" s="92" t="s">
        <v>1162</v>
      </c>
      <c r="C797" s="92" t="s">
        <v>2324</v>
      </c>
      <c r="D797" s="92" t="s">
        <v>10</v>
      </c>
      <c r="E797" s="103" t="s">
        <v>223</v>
      </c>
      <c r="F797" s="92" t="s">
        <v>2203</v>
      </c>
      <c r="G797" s="92" t="s">
        <v>1246</v>
      </c>
      <c r="H797" s="92" t="s">
        <v>965</v>
      </c>
      <c r="I797" s="92" t="s">
        <v>865</v>
      </c>
      <c r="J797" s="92" t="s">
        <v>1326</v>
      </c>
      <c r="K797" s="90" t="b">
        <v>0</v>
      </c>
      <c r="L797" s="92" t="s">
        <v>867</v>
      </c>
      <c r="M797" s="278">
        <f>IFERROR(VLOOKUP(C797,'Budget Detail as of 11.30'!B:K,COLUMNS('Budget Detail as of 11.30'!B:K),FALSE),0)</f>
        <v>10620</v>
      </c>
      <c r="N797" s="155">
        <f>SUMIFS('Budget Detail as of 11.30'!L:L,'Budget Detail as of 11.30'!B:B,'Questica Mapping'!C797)</f>
        <v>12660</v>
      </c>
      <c r="O797" s="100">
        <v>101000</v>
      </c>
      <c r="P797" s="101">
        <f t="shared" si="31"/>
        <v>101000</v>
      </c>
    </row>
    <row r="798" spans="1:16" hidden="1" x14ac:dyDescent="0.3">
      <c r="A798" s="90">
        <v>851014</v>
      </c>
      <c r="B798" s="92" t="s">
        <v>1162</v>
      </c>
      <c r="C798" s="92" t="s">
        <v>2325</v>
      </c>
      <c r="D798" s="92" t="s">
        <v>10</v>
      </c>
      <c r="E798" s="103" t="s">
        <v>223</v>
      </c>
      <c r="F798" s="92" t="s">
        <v>2203</v>
      </c>
      <c r="G798" s="92" t="s">
        <v>1246</v>
      </c>
      <c r="H798" s="92" t="s">
        <v>965</v>
      </c>
      <c r="I798" s="92" t="s">
        <v>925</v>
      </c>
      <c r="J798" s="270" t="s">
        <v>1251</v>
      </c>
      <c r="K798" s="90" t="b">
        <v>0</v>
      </c>
      <c r="L798" s="92" t="s">
        <v>867</v>
      </c>
      <c r="M798" s="278">
        <f>IFERROR(VLOOKUP(C798,'Budget Detail as of 11.30'!B:K,COLUMNS('Budget Detail as of 11.30'!B:K),FALSE),0)</f>
        <v>2040</v>
      </c>
      <c r="N798" s="155">
        <f>SUMIFS('Budget Detail as of 11.30'!L:L,'Budget Detail as of 11.30'!B:B,'Questica Mapping'!C798)</f>
        <v>0</v>
      </c>
      <c r="O798" s="100">
        <v>122255</v>
      </c>
      <c r="P798" s="101">
        <f t="shared" si="31"/>
        <v>122255</v>
      </c>
    </row>
    <row r="799" spans="1:16" hidden="1" x14ac:dyDescent="0.3">
      <c r="A799" s="90">
        <v>851015</v>
      </c>
      <c r="B799" s="92" t="s">
        <v>1162</v>
      </c>
      <c r="C799" s="92" t="s">
        <v>2326</v>
      </c>
      <c r="D799" s="92" t="s">
        <v>10</v>
      </c>
      <c r="E799" s="103" t="s">
        <v>223</v>
      </c>
      <c r="F799" s="92" t="s">
        <v>2203</v>
      </c>
      <c r="G799" s="92" t="s">
        <v>1586</v>
      </c>
      <c r="H799" s="92" t="s">
        <v>965</v>
      </c>
      <c r="I799" s="92" t="s">
        <v>865</v>
      </c>
      <c r="J799" s="92" t="s">
        <v>1922</v>
      </c>
      <c r="K799" s="90" t="b">
        <v>0</v>
      </c>
      <c r="L799" s="92" t="s">
        <v>867</v>
      </c>
      <c r="M799" s="278">
        <f>IFERROR(VLOOKUP(C799,'Budget Detail as of 11.30'!B:K,COLUMNS('Budget Detail as of 11.30'!B:K),FALSE),0)</f>
        <v>115100</v>
      </c>
      <c r="N799" s="155">
        <f>SUMIFS('Budget Detail as of 11.30'!L:L,'Budget Detail as of 11.30'!B:B,'Questica Mapping'!C799)</f>
        <v>115100</v>
      </c>
      <c r="O799" s="100">
        <v>90428</v>
      </c>
      <c r="P799" s="101">
        <f t="shared" si="31"/>
        <v>90428</v>
      </c>
    </row>
    <row r="800" spans="1:16" hidden="1" x14ac:dyDescent="0.3">
      <c r="A800" s="90">
        <v>851016</v>
      </c>
      <c r="B800" s="92" t="s">
        <v>1162</v>
      </c>
      <c r="C800" s="92" t="s">
        <v>2327</v>
      </c>
      <c r="D800" s="92" t="s">
        <v>10</v>
      </c>
      <c r="E800" s="103" t="s">
        <v>223</v>
      </c>
      <c r="F800" s="92" t="s">
        <v>2203</v>
      </c>
      <c r="G800" s="92" t="s">
        <v>1253</v>
      </c>
      <c r="H800" s="92" t="s">
        <v>965</v>
      </c>
      <c r="I800" s="92" t="s">
        <v>865</v>
      </c>
      <c r="J800" s="92" t="s">
        <v>1254</v>
      </c>
      <c r="K800" s="90" t="b">
        <v>0</v>
      </c>
      <c r="L800" s="92" t="s">
        <v>867</v>
      </c>
      <c r="M800" s="278">
        <f>IFERROR(VLOOKUP(C800,'Budget Detail as of 11.30'!B:K,COLUMNS('Budget Detail as of 11.30'!B:K),FALSE),0)</f>
        <v>78960</v>
      </c>
      <c r="N800" s="155">
        <f>SUMIFS('Budget Detail as of 11.30'!L:L,'Budget Detail as of 11.30'!B:B,'Questica Mapping'!C800)</f>
        <v>78960</v>
      </c>
      <c r="O800" s="100">
        <v>0</v>
      </c>
      <c r="P800" s="101">
        <f t="shared" si="31"/>
        <v>0</v>
      </c>
    </row>
    <row r="801" spans="1:17" hidden="1" x14ac:dyDescent="0.3">
      <c r="A801" s="90">
        <v>851007</v>
      </c>
      <c r="B801" s="92" t="s">
        <v>1162</v>
      </c>
      <c r="C801" s="92" t="s">
        <v>2328</v>
      </c>
      <c r="D801" s="92" t="s">
        <v>10</v>
      </c>
      <c r="E801" s="103" t="s">
        <v>223</v>
      </c>
      <c r="F801" s="92" t="s">
        <v>2203</v>
      </c>
      <c r="G801" s="92" t="s">
        <v>1253</v>
      </c>
      <c r="H801" s="92" t="s">
        <v>965</v>
      </c>
      <c r="I801" s="92" t="s">
        <v>928</v>
      </c>
      <c r="J801" s="92" t="s">
        <v>1926</v>
      </c>
      <c r="K801" s="90" t="b">
        <v>0</v>
      </c>
      <c r="L801" s="92" t="s">
        <v>867</v>
      </c>
      <c r="M801" s="278">
        <f>IFERROR(VLOOKUP(C801,'Budget Detail as of 11.30'!B:K,COLUMNS('Budget Detail as of 11.30'!B:K),FALSE),0)</f>
        <v>200</v>
      </c>
      <c r="N801" s="155">
        <f>SUMIFS('Budget Detail as of 11.30'!L:L,'Budget Detail as of 11.30'!B:B,'Questica Mapping'!C801)</f>
        <v>200</v>
      </c>
      <c r="O801" s="100"/>
      <c r="P801" s="101"/>
    </row>
    <row r="802" spans="1:17" hidden="1" x14ac:dyDescent="0.3">
      <c r="A802" s="90">
        <v>851008</v>
      </c>
      <c r="B802" s="92" t="s">
        <v>1162</v>
      </c>
      <c r="C802" s="92" t="s">
        <v>2329</v>
      </c>
      <c r="D802" s="92" t="s">
        <v>10</v>
      </c>
      <c r="E802" s="103" t="s">
        <v>223</v>
      </c>
      <c r="F802" s="92" t="s">
        <v>2203</v>
      </c>
      <c r="G802" s="92" t="s">
        <v>1253</v>
      </c>
      <c r="H802" s="92" t="s">
        <v>987</v>
      </c>
      <c r="I802" s="92" t="s">
        <v>865</v>
      </c>
      <c r="J802" s="92" t="s">
        <v>1254</v>
      </c>
      <c r="K802" s="90" t="b">
        <v>0</v>
      </c>
      <c r="L802" s="92" t="s">
        <v>867</v>
      </c>
      <c r="M802" s="278">
        <f>IFERROR(VLOOKUP(C802,'Budget Detail as of 11.30'!B:K,COLUMNS('Budget Detail as of 11.30'!B:K),FALSE),0)</f>
        <v>61300</v>
      </c>
      <c r="N802" s="155">
        <f>SUMIFS('Budget Detail as of 11.30'!L:L,'Budget Detail as of 11.30'!B:B,'Questica Mapping'!C802)</f>
        <v>61300</v>
      </c>
      <c r="O802" s="100">
        <v>120</v>
      </c>
      <c r="P802" s="101">
        <f>+O802</f>
        <v>120</v>
      </c>
    </row>
    <row r="803" spans="1:17" hidden="1" x14ac:dyDescent="0.3">
      <c r="A803" s="90">
        <v>851009</v>
      </c>
      <c r="B803" s="92" t="s">
        <v>1162</v>
      </c>
      <c r="C803" s="92" t="s">
        <v>2330</v>
      </c>
      <c r="D803" s="279" t="s">
        <v>10</v>
      </c>
      <c r="E803" s="103" t="s">
        <v>223</v>
      </c>
      <c r="F803" s="90" t="s">
        <v>2203</v>
      </c>
      <c r="G803" s="90" t="s">
        <v>1265</v>
      </c>
      <c r="H803" s="90" t="s">
        <v>965</v>
      </c>
      <c r="I803" s="90" t="s">
        <v>865</v>
      </c>
      <c r="J803" s="90" t="s">
        <v>1266</v>
      </c>
      <c r="K803" s="90" t="b">
        <v>0</v>
      </c>
      <c r="L803" s="90" t="s">
        <v>867</v>
      </c>
      <c r="M803" s="278">
        <f>IFERROR(VLOOKUP(C803,'Budget Detail as of 11.30'!B:K,COLUMNS('Budget Detail as of 11.30'!B:K),FALSE),0)</f>
        <v>282080</v>
      </c>
      <c r="N803" s="155">
        <f>SUMIFS('Budget Detail as of 11.30'!L:L,'Budget Detail as of 11.30'!B:B,'Questica Mapping'!C803)</f>
        <v>282080</v>
      </c>
      <c r="O803" s="100">
        <v>500</v>
      </c>
      <c r="P803" s="101">
        <f>+O803</f>
        <v>500</v>
      </c>
    </row>
    <row r="804" spans="1:17" hidden="1" x14ac:dyDescent="0.3">
      <c r="A804" s="90">
        <v>851010</v>
      </c>
      <c r="B804" s="92" t="s">
        <v>1162</v>
      </c>
      <c r="C804" s="92" t="s">
        <v>2331</v>
      </c>
      <c r="D804" s="92" t="s">
        <v>10</v>
      </c>
      <c r="E804" s="103" t="s">
        <v>217</v>
      </c>
      <c r="F804" s="92" t="s">
        <v>2203</v>
      </c>
      <c r="G804" s="92" t="s">
        <v>1268</v>
      </c>
      <c r="H804" s="92" t="s">
        <v>965</v>
      </c>
      <c r="I804" s="92" t="s">
        <v>865</v>
      </c>
      <c r="J804" s="92" t="s">
        <v>2063</v>
      </c>
      <c r="K804" s="90" t="b">
        <v>0</v>
      </c>
      <c r="L804" s="92" t="s">
        <v>867</v>
      </c>
      <c r="M804" s="278">
        <f>IFERROR(VLOOKUP(C804,'Budget Detail as of 11.30'!B:K,COLUMNS('Budget Detail as of 11.30'!B:K),FALSE),0)</f>
        <v>120</v>
      </c>
      <c r="N804" s="155">
        <f>SUMIFS('Budget Detail as of 11.30'!L:L,'Budget Detail as of 11.30'!B:B,'Questica Mapping'!C804)</f>
        <v>120</v>
      </c>
      <c r="O804" s="100">
        <v>4800</v>
      </c>
      <c r="P804" s="101">
        <f>+O804</f>
        <v>4800</v>
      </c>
    </row>
    <row r="805" spans="1:17" hidden="1" x14ac:dyDescent="0.3">
      <c r="A805" s="90">
        <v>851011</v>
      </c>
      <c r="B805" s="92" t="s">
        <v>1162</v>
      </c>
      <c r="C805" s="92" t="s">
        <v>2332</v>
      </c>
      <c r="D805" s="92" t="s">
        <v>10</v>
      </c>
      <c r="E805" s="103" t="s">
        <v>217</v>
      </c>
      <c r="F805" s="92" t="s">
        <v>2203</v>
      </c>
      <c r="G805" s="92" t="s">
        <v>1268</v>
      </c>
      <c r="H805" s="92" t="s">
        <v>965</v>
      </c>
      <c r="I805" s="92" t="s">
        <v>925</v>
      </c>
      <c r="J805" s="92" t="s">
        <v>2333</v>
      </c>
      <c r="K805" s="90" t="b">
        <v>0</v>
      </c>
      <c r="L805" s="92" t="s">
        <v>867</v>
      </c>
      <c r="M805" s="278">
        <f>IFERROR(VLOOKUP(C805,'Budget Detail as of 11.30'!B:K,COLUMNS('Budget Detail as of 11.30'!B:K),FALSE),0)</f>
        <v>500</v>
      </c>
      <c r="N805" s="155">
        <f>SUMIFS('Budget Detail as of 11.30'!L:L,'Budget Detail as of 11.30'!B:B,'Questica Mapping'!C805)</f>
        <v>500</v>
      </c>
      <c r="O805" s="100">
        <v>1250</v>
      </c>
      <c r="P805" s="101">
        <f>+O805</f>
        <v>1250</v>
      </c>
    </row>
    <row r="806" spans="1:17" hidden="1" x14ac:dyDescent="0.3">
      <c r="A806" s="90">
        <v>851012</v>
      </c>
      <c r="B806" s="92" t="s">
        <v>1162</v>
      </c>
      <c r="C806" s="92" t="s">
        <v>2334</v>
      </c>
      <c r="D806" s="92" t="s">
        <v>10</v>
      </c>
      <c r="E806" s="103" t="s">
        <v>217</v>
      </c>
      <c r="F806" s="92" t="s">
        <v>2203</v>
      </c>
      <c r="G806" s="92" t="s">
        <v>1273</v>
      </c>
      <c r="H806" s="92" t="s">
        <v>965</v>
      </c>
      <c r="I806" s="92" t="s">
        <v>865</v>
      </c>
      <c r="J806" s="92" t="s">
        <v>2199</v>
      </c>
      <c r="K806" s="90" t="b">
        <v>0</v>
      </c>
      <c r="L806" s="92" t="s">
        <v>867</v>
      </c>
      <c r="M806" s="278">
        <f>IFERROR(VLOOKUP(C806,'Budget Detail as of 11.30'!B:K,COLUMNS('Budget Detail as of 11.30'!B:K),FALSE),0)</f>
        <v>8000</v>
      </c>
      <c r="N806" s="155">
        <f>SUMIFS('Budget Detail as of 11.30'!L:L,'Budget Detail as of 11.30'!B:B,'Questica Mapping'!C806)</f>
        <v>8000</v>
      </c>
      <c r="O806" s="100">
        <v>50</v>
      </c>
      <c r="P806" s="101">
        <f>+O806</f>
        <v>50</v>
      </c>
    </row>
    <row r="807" spans="1:17" hidden="1" x14ac:dyDescent="0.3">
      <c r="A807" s="90">
        <v>851375</v>
      </c>
      <c r="B807" s="92" t="s">
        <v>1162</v>
      </c>
      <c r="C807" s="92" t="s">
        <v>2335</v>
      </c>
      <c r="D807" s="92" t="s">
        <v>10</v>
      </c>
      <c r="E807" s="103" t="s">
        <v>217</v>
      </c>
      <c r="F807" s="92" t="s">
        <v>2203</v>
      </c>
      <c r="G807" s="92" t="s">
        <v>1273</v>
      </c>
      <c r="H807" s="92" t="s">
        <v>965</v>
      </c>
      <c r="I807" s="92" t="s">
        <v>925</v>
      </c>
      <c r="J807" s="92" t="s">
        <v>2336</v>
      </c>
      <c r="K807" s="90" t="b">
        <v>0</v>
      </c>
      <c r="L807" s="92" t="s">
        <v>867</v>
      </c>
      <c r="M807" s="278">
        <f>IFERROR(VLOOKUP(C807,'Budget Detail as of 11.30'!B:K,COLUMNS('Budget Detail as of 11.30'!B:K),FALSE),0)</f>
        <v>4000</v>
      </c>
      <c r="N807" s="155">
        <f>SUMIFS('Budget Detail as of 11.30'!L:L,'Budget Detail as of 11.30'!B:B,'Questica Mapping'!C807)</f>
        <v>4000</v>
      </c>
      <c r="O807" s="100"/>
      <c r="P807" s="101"/>
    </row>
    <row r="808" spans="1:17" hidden="1" x14ac:dyDescent="0.3">
      <c r="A808" s="90">
        <v>851376</v>
      </c>
      <c r="B808" s="92" t="s">
        <v>1162</v>
      </c>
      <c r="C808" s="92" t="s">
        <v>2337</v>
      </c>
      <c r="D808" s="92" t="s">
        <v>10</v>
      </c>
      <c r="E808" s="103" t="s">
        <v>217</v>
      </c>
      <c r="F808" s="92" t="s">
        <v>2203</v>
      </c>
      <c r="G808" s="92" t="s">
        <v>1273</v>
      </c>
      <c r="H808" s="92" t="s">
        <v>965</v>
      </c>
      <c r="I808" s="92" t="s">
        <v>928</v>
      </c>
      <c r="J808" s="92" t="s">
        <v>2085</v>
      </c>
      <c r="K808" s="90" t="b">
        <v>0</v>
      </c>
      <c r="L808" s="92" t="s">
        <v>867</v>
      </c>
      <c r="M808" s="278">
        <f>IFERROR(VLOOKUP(C808,'Budget Detail as of 11.30'!B:K,COLUMNS('Budget Detail as of 11.30'!B:K),FALSE),0)</f>
        <v>20</v>
      </c>
      <c r="N808" s="155">
        <f>SUMIFS('Budget Detail as of 11.30'!L:L,'Budget Detail as of 11.30'!B:B,'Questica Mapping'!C808)</f>
        <v>20</v>
      </c>
      <c r="O808" s="100"/>
      <c r="P808" s="101"/>
    </row>
    <row r="809" spans="1:17" hidden="1" x14ac:dyDescent="0.3">
      <c r="A809" s="90">
        <v>589978</v>
      </c>
      <c r="B809" s="92" t="s">
        <v>1162</v>
      </c>
      <c r="C809" s="92" t="s">
        <v>2338</v>
      </c>
      <c r="D809" s="279" t="s">
        <v>10</v>
      </c>
      <c r="E809" s="103" t="s">
        <v>217</v>
      </c>
      <c r="F809" s="90" t="s">
        <v>2203</v>
      </c>
      <c r="G809" s="90" t="s">
        <v>1273</v>
      </c>
      <c r="H809" s="90" t="s">
        <v>965</v>
      </c>
      <c r="I809" s="90" t="s">
        <v>931</v>
      </c>
      <c r="J809" s="90" t="s">
        <v>2339</v>
      </c>
      <c r="K809" s="90" t="b">
        <v>0</v>
      </c>
      <c r="L809" s="90" t="s">
        <v>867</v>
      </c>
      <c r="M809" s="278">
        <f>IFERROR(VLOOKUP(C809,'Budget Detail as of 11.30'!B:K,COLUMNS('Budget Detail as of 11.30'!B:K),FALSE),0)</f>
        <v>8000</v>
      </c>
      <c r="N809" s="155">
        <f>SUMIFS('Budget Detail as of 11.30'!L:L,'Budget Detail as of 11.30'!B:B,'Questica Mapping'!C809)</f>
        <v>8000</v>
      </c>
      <c r="O809" s="100">
        <v>4800</v>
      </c>
      <c r="P809" s="101">
        <f>+O809</f>
        <v>4800</v>
      </c>
      <c r="Q809" s="279" t="s">
        <v>1169</v>
      </c>
    </row>
    <row r="810" spans="1:17" hidden="1" x14ac:dyDescent="0.3">
      <c r="A810" s="90">
        <v>851041</v>
      </c>
      <c r="B810" s="92" t="s">
        <v>1162</v>
      </c>
      <c r="C810" s="92" t="s">
        <v>2340</v>
      </c>
      <c r="D810" s="279" t="s">
        <v>10</v>
      </c>
      <c r="E810" s="103" t="s">
        <v>217</v>
      </c>
      <c r="F810" s="90" t="s">
        <v>2203</v>
      </c>
      <c r="G810" s="90" t="s">
        <v>1273</v>
      </c>
      <c r="H810" s="90" t="s">
        <v>965</v>
      </c>
      <c r="I810" s="90" t="s">
        <v>944</v>
      </c>
      <c r="J810" s="90" t="s">
        <v>2341</v>
      </c>
      <c r="K810" s="90" t="b">
        <v>0</v>
      </c>
      <c r="L810" s="90" t="s">
        <v>867</v>
      </c>
      <c r="M810" s="278">
        <f>IFERROR(VLOOKUP(C810,'Budget Detail as of 11.30'!B:K,COLUMNS('Budget Detail as of 11.30'!B:K),FALSE),0)</f>
        <v>4000</v>
      </c>
      <c r="N810" s="155">
        <f>SUMIFS('Budget Detail as of 11.30'!L:L,'Budget Detail as of 11.30'!B:B,'Questica Mapping'!C810)</f>
        <v>4000</v>
      </c>
      <c r="O810" s="100">
        <v>5000</v>
      </c>
      <c r="P810" s="101">
        <f>+O810</f>
        <v>5000</v>
      </c>
      <c r="Q810" s="279" t="s">
        <v>1169</v>
      </c>
    </row>
    <row r="811" spans="1:17" hidden="1" x14ac:dyDescent="0.3">
      <c r="A811" s="90">
        <v>851042</v>
      </c>
      <c r="B811" s="92" t="s">
        <v>1162</v>
      </c>
      <c r="C811" s="92" t="s">
        <v>2342</v>
      </c>
      <c r="D811" s="92" t="s">
        <v>10</v>
      </c>
      <c r="E811" s="103" t="s">
        <v>217</v>
      </c>
      <c r="F811" s="92" t="s">
        <v>2203</v>
      </c>
      <c r="G811" s="92" t="s">
        <v>1273</v>
      </c>
      <c r="H811" s="92" t="s">
        <v>987</v>
      </c>
      <c r="I811" s="92" t="s">
        <v>865</v>
      </c>
      <c r="J811" s="92" t="s">
        <v>2199</v>
      </c>
      <c r="K811" s="90" t="b">
        <v>0</v>
      </c>
      <c r="L811" s="92" t="s">
        <v>867</v>
      </c>
      <c r="M811" s="278">
        <f>IFERROR(VLOOKUP(C811,'Budget Detail as of 11.30'!B:K,COLUMNS('Budget Detail as of 11.30'!B:K),FALSE),0)</f>
        <v>6300</v>
      </c>
      <c r="N811" s="155">
        <f>SUMIFS('Budget Detail as of 11.30'!L:L,'Budget Detail as of 11.30'!B:B,'Questica Mapping'!C811)</f>
        <v>6300</v>
      </c>
      <c r="O811" s="100">
        <v>50</v>
      </c>
      <c r="P811" s="101">
        <f>+O811</f>
        <v>50</v>
      </c>
    </row>
    <row r="812" spans="1:17" hidden="1" x14ac:dyDescent="0.3">
      <c r="A812" s="90">
        <v>851349</v>
      </c>
      <c r="B812" s="92" t="s">
        <v>1162</v>
      </c>
      <c r="C812" s="92" t="s">
        <v>2343</v>
      </c>
      <c r="D812" s="92" t="s">
        <v>10</v>
      </c>
      <c r="E812" s="103" t="s">
        <v>217</v>
      </c>
      <c r="F812" s="92" t="s">
        <v>2203</v>
      </c>
      <c r="G812" s="92" t="s">
        <v>1273</v>
      </c>
      <c r="H812" s="92" t="s">
        <v>987</v>
      </c>
      <c r="I812" s="92" t="s">
        <v>925</v>
      </c>
      <c r="J812" s="92" t="s">
        <v>2344</v>
      </c>
      <c r="K812" s="90" t="b">
        <v>0</v>
      </c>
      <c r="L812" s="92" t="s">
        <v>867</v>
      </c>
      <c r="M812" s="278">
        <f>IFERROR(VLOOKUP(C812,'Budget Detail as of 11.30'!B:K,COLUMNS('Budget Detail as of 11.30'!B:K),FALSE),0)</f>
        <v>1600</v>
      </c>
      <c r="N812" s="155">
        <f>SUMIFS('Budget Detail as of 11.30'!L:L,'Budget Detail as of 11.30'!B:B,'Questica Mapping'!C812)</f>
        <v>1600</v>
      </c>
      <c r="O812" s="100">
        <v>500</v>
      </c>
      <c r="P812" s="101">
        <f>+O812</f>
        <v>500</v>
      </c>
    </row>
    <row r="813" spans="1:17" hidden="1" x14ac:dyDescent="0.3">
      <c r="A813" s="90">
        <v>851350</v>
      </c>
      <c r="B813" s="92" t="s">
        <v>1162</v>
      </c>
      <c r="C813" s="92" t="s">
        <v>2345</v>
      </c>
      <c r="D813" s="92" t="s">
        <v>10</v>
      </c>
      <c r="E813" s="103" t="s">
        <v>217</v>
      </c>
      <c r="F813" s="92" t="s">
        <v>2203</v>
      </c>
      <c r="G813" s="92" t="s">
        <v>1273</v>
      </c>
      <c r="H813" s="92" t="s">
        <v>987</v>
      </c>
      <c r="I813" s="92" t="s">
        <v>928</v>
      </c>
      <c r="J813" s="92" t="s">
        <v>2085</v>
      </c>
      <c r="K813" s="90" t="b">
        <v>0</v>
      </c>
      <c r="L813" s="92" t="s">
        <v>867</v>
      </c>
      <c r="M813" s="278">
        <f>IFERROR(VLOOKUP(C813,'Budget Detail as of 11.30'!B:K,COLUMNS('Budget Detail as of 11.30'!B:K),FALSE),0)</f>
        <v>50</v>
      </c>
      <c r="N813" s="155">
        <f>SUMIFS('Budget Detail as of 11.30'!L:L,'Budget Detail as of 11.30'!B:B,'Questica Mapping'!C813)</f>
        <v>50</v>
      </c>
      <c r="O813" s="100">
        <v>394690</v>
      </c>
      <c r="P813" s="101">
        <f>+O813</f>
        <v>394690</v>
      </c>
    </row>
    <row r="814" spans="1:17" hidden="1" x14ac:dyDescent="0.3">
      <c r="A814" s="90">
        <v>851062</v>
      </c>
      <c r="B814" s="92" t="s">
        <v>1162</v>
      </c>
      <c r="C814" s="92" t="s">
        <v>2346</v>
      </c>
      <c r="D814" s="92" t="s">
        <v>10</v>
      </c>
      <c r="E814" s="103" t="s">
        <v>217</v>
      </c>
      <c r="F814" s="92" t="s">
        <v>2203</v>
      </c>
      <c r="G814" s="92" t="s">
        <v>2109</v>
      </c>
      <c r="H814" s="92" t="s">
        <v>965</v>
      </c>
      <c r="I814" s="92" t="s">
        <v>865</v>
      </c>
      <c r="J814" s="92" t="s">
        <v>2347</v>
      </c>
      <c r="K814" s="90" t="b">
        <v>0</v>
      </c>
      <c r="L814" s="92" t="s">
        <v>867</v>
      </c>
      <c r="M814" s="278">
        <f>IFERROR(VLOOKUP(C814,'Budget Detail as of 11.30'!B:K,COLUMNS('Budget Detail as of 11.30'!B:K),FALSE),0)</f>
        <v>500</v>
      </c>
      <c r="N814" s="155">
        <f>SUMIFS('Budget Detail as of 11.30'!L:L,'Budget Detail as of 11.30'!B:B,'Questica Mapping'!C814)</f>
        <v>500</v>
      </c>
      <c r="O814" s="100"/>
      <c r="P814" s="101"/>
    </row>
    <row r="815" spans="1:17" hidden="1" x14ac:dyDescent="0.3">
      <c r="A815" s="90">
        <v>851181</v>
      </c>
      <c r="B815" s="92" t="s">
        <v>1162</v>
      </c>
      <c r="C815" s="92" t="s">
        <v>2348</v>
      </c>
      <c r="D815" s="92" t="s">
        <v>10</v>
      </c>
      <c r="E815" s="103" t="s">
        <v>219</v>
      </c>
      <c r="F815" s="92" t="s">
        <v>2349</v>
      </c>
      <c r="G815" s="92" t="s">
        <v>1165</v>
      </c>
      <c r="H815" s="92" t="s">
        <v>2350</v>
      </c>
      <c r="I815" s="92" t="s">
        <v>865</v>
      </c>
      <c r="J815" s="92">
        <v>0</v>
      </c>
      <c r="K815" s="90" t="b">
        <v>0</v>
      </c>
      <c r="L815" s="92" t="s">
        <v>1166</v>
      </c>
      <c r="M815" s="278">
        <f>IFERROR(VLOOKUP(C815,'Budget Detail as of 11.30'!B:K,COLUMNS('Budget Detail as of 11.30'!B:K),FALSE),0)</f>
        <v>501620</v>
      </c>
      <c r="N815" s="155">
        <f>SUMIFS('Budget Detail as of 11.30'!L:L,'Budget Detail as of 11.30'!B:B,'Questica Mapping'!C815)</f>
        <v>480020</v>
      </c>
      <c r="O815" s="100">
        <v>-75000</v>
      </c>
      <c r="P815" s="101">
        <f t="shared" ref="P815:P846" si="32">+O815</f>
        <v>-75000</v>
      </c>
    </row>
    <row r="816" spans="1:17" hidden="1" x14ac:dyDescent="0.3">
      <c r="A816" s="90">
        <v>851182</v>
      </c>
      <c r="B816" s="92" t="s">
        <v>1162</v>
      </c>
      <c r="C816" s="92" t="s">
        <v>2351</v>
      </c>
      <c r="D816" s="279" t="s">
        <v>10</v>
      </c>
      <c r="E816" s="103" t="s">
        <v>219</v>
      </c>
      <c r="F816" s="90" t="s">
        <v>2349</v>
      </c>
      <c r="G816" s="90" t="s">
        <v>1165</v>
      </c>
      <c r="H816" s="90" t="s">
        <v>2350</v>
      </c>
      <c r="I816" s="90" t="s">
        <v>925</v>
      </c>
      <c r="J816" s="90" t="s">
        <v>2352</v>
      </c>
      <c r="K816" s="90" t="b">
        <v>0</v>
      </c>
      <c r="L816" s="90" t="s">
        <v>867</v>
      </c>
      <c r="M816" s="278">
        <f>IFERROR(VLOOKUP(C816,'Budget Detail as of 11.30'!B:K,COLUMNS('Budget Detail as of 11.30'!B:K),FALSE),0)</f>
        <v>262290</v>
      </c>
      <c r="N816" s="155">
        <f>SUMIFS('Budget Detail as of 11.30'!L:L,'Budget Detail as of 11.30'!B:B,'Questica Mapping'!C816)</f>
        <v>262290</v>
      </c>
      <c r="O816" s="100">
        <v>16315</v>
      </c>
      <c r="P816" s="101">
        <f t="shared" si="32"/>
        <v>16315</v>
      </c>
      <c r="Q816" s="279" t="s">
        <v>1169</v>
      </c>
    </row>
    <row r="817" spans="1:16" hidden="1" x14ac:dyDescent="0.3">
      <c r="A817" s="90">
        <v>851361</v>
      </c>
      <c r="B817" s="92" t="s">
        <v>1162</v>
      </c>
      <c r="C817" s="92" t="s">
        <v>2353</v>
      </c>
      <c r="D817" s="92" t="s">
        <v>10</v>
      </c>
      <c r="E817" s="103" t="s">
        <v>219</v>
      </c>
      <c r="F817" s="90" t="s">
        <v>2349</v>
      </c>
      <c r="G817" s="90" t="s">
        <v>1165</v>
      </c>
      <c r="H817" s="90" t="s">
        <v>2354</v>
      </c>
      <c r="I817" s="178">
        <v>3</v>
      </c>
      <c r="J817" s="90" t="s">
        <v>2355</v>
      </c>
      <c r="L817" s="92"/>
      <c r="M817" s="278">
        <f>IFERROR(VLOOKUP(C817,'Budget Detail as of 11.30'!B:K,COLUMNS('Budget Detail as of 11.30'!B:K),FALSE),0)</f>
        <v>209040</v>
      </c>
      <c r="N817" s="155">
        <f>SUMIFS('Budget Detail as of 11.30'!L:L,'Budget Detail as of 11.30'!B:B,'Questica Mapping'!C817)</f>
        <v>209040</v>
      </c>
      <c r="O817" s="100">
        <v>15000</v>
      </c>
      <c r="P817" s="101">
        <f t="shared" si="32"/>
        <v>15000</v>
      </c>
    </row>
    <row r="818" spans="1:16" hidden="1" x14ac:dyDescent="0.3">
      <c r="A818" s="90">
        <v>851362</v>
      </c>
      <c r="B818" s="92" t="s">
        <v>1162</v>
      </c>
      <c r="C818" s="92" t="s">
        <v>2356</v>
      </c>
      <c r="D818" s="92" t="s">
        <v>10</v>
      </c>
      <c r="E818" s="103" t="s">
        <v>221</v>
      </c>
      <c r="F818" s="92" t="s">
        <v>2349</v>
      </c>
      <c r="G818" s="92" t="s">
        <v>1173</v>
      </c>
      <c r="H818" s="92" t="s">
        <v>2350</v>
      </c>
      <c r="I818" s="92" t="s">
        <v>865</v>
      </c>
      <c r="J818" s="92" t="s">
        <v>2357</v>
      </c>
      <c r="K818" s="90" t="b">
        <v>0</v>
      </c>
      <c r="L818" s="92" t="s">
        <v>867</v>
      </c>
      <c r="M818" s="278">
        <f>IFERROR(VLOOKUP(C818,'Budget Detail as of 11.30'!B:K,COLUMNS('Budget Detail as of 11.30'!B:K),FALSE),0)</f>
        <v>16300</v>
      </c>
      <c r="N818" s="155">
        <f>SUMIFS('Budget Detail as of 11.30'!L:L,'Budget Detail as of 11.30'!B:B,'Questica Mapping'!C818)</f>
        <v>16300</v>
      </c>
      <c r="O818" s="100">
        <v>20000</v>
      </c>
      <c r="P818" s="101">
        <f t="shared" si="32"/>
        <v>20000</v>
      </c>
    </row>
    <row r="819" spans="1:16" hidden="1" x14ac:dyDescent="0.3">
      <c r="A819" s="90">
        <v>851363</v>
      </c>
      <c r="B819" s="92" t="s">
        <v>1162</v>
      </c>
      <c r="C819" s="92" t="s">
        <v>2358</v>
      </c>
      <c r="D819" s="92" t="s">
        <v>10</v>
      </c>
      <c r="E819" s="103" t="s">
        <v>221</v>
      </c>
      <c r="F819" s="92" t="s">
        <v>2349</v>
      </c>
      <c r="G819" s="92" t="s">
        <v>1173</v>
      </c>
      <c r="H819" s="92" t="s">
        <v>2359</v>
      </c>
      <c r="I819" s="92" t="s">
        <v>865</v>
      </c>
      <c r="J819" s="92" t="s">
        <v>2360</v>
      </c>
      <c r="K819" s="90" t="b">
        <v>0</v>
      </c>
      <c r="L819" s="92" t="s">
        <v>867</v>
      </c>
      <c r="M819" s="278">
        <f>IFERROR(VLOOKUP(C819,'Budget Detail as of 11.30'!B:K,COLUMNS('Budget Detail as of 11.30'!B:K),FALSE),0)</f>
        <v>15300</v>
      </c>
      <c r="N819" s="155">
        <f>SUMIFS('Budget Detail as of 11.30'!L:L,'Budget Detail as of 11.30'!B:B,'Questica Mapping'!C819)</f>
        <v>15300</v>
      </c>
      <c r="O819" s="100">
        <v>15495</v>
      </c>
      <c r="P819" s="101">
        <f t="shared" si="32"/>
        <v>15495</v>
      </c>
    </row>
    <row r="820" spans="1:16" hidden="1" x14ac:dyDescent="0.3">
      <c r="A820" s="90">
        <v>851364</v>
      </c>
      <c r="B820" s="92" t="s">
        <v>1162</v>
      </c>
      <c r="C820" s="92" t="s">
        <v>2361</v>
      </c>
      <c r="D820" s="92" t="s">
        <v>10</v>
      </c>
      <c r="E820" s="103" t="s">
        <v>221</v>
      </c>
      <c r="F820" s="92" t="s">
        <v>2349</v>
      </c>
      <c r="G820" s="92" t="s">
        <v>1173</v>
      </c>
      <c r="H820" s="92" t="s">
        <v>991</v>
      </c>
      <c r="I820" s="92" t="s">
        <v>865</v>
      </c>
      <c r="J820" s="92" t="s">
        <v>2362</v>
      </c>
      <c r="K820" s="90" t="b">
        <v>0</v>
      </c>
      <c r="L820" s="92" t="s">
        <v>867</v>
      </c>
      <c r="M820" s="278">
        <f>IFERROR(VLOOKUP(C820,'Budget Detail as of 11.30'!B:K,COLUMNS('Budget Detail as of 11.30'!B:K),FALSE),0)</f>
        <v>20000</v>
      </c>
      <c r="N820" s="155">
        <f>SUMIFS('Budget Detail as of 11.30'!L:L,'Budget Detail as of 11.30'!B:B,'Questica Mapping'!C820)</f>
        <v>20000</v>
      </c>
      <c r="O820" s="100">
        <v>10000</v>
      </c>
      <c r="P820" s="101">
        <f t="shared" si="32"/>
        <v>10000</v>
      </c>
    </row>
    <row r="821" spans="1:16" hidden="1" x14ac:dyDescent="0.3">
      <c r="A821" s="90">
        <v>851365</v>
      </c>
      <c r="B821" s="92" t="s">
        <v>1162</v>
      </c>
      <c r="C821" s="92" t="s">
        <v>2363</v>
      </c>
      <c r="D821" s="92" t="s">
        <v>10</v>
      </c>
      <c r="E821" s="103" t="s">
        <v>219</v>
      </c>
      <c r="F821" s="92" t="s">
        <v>2349</v>
      </c>
      <c r="G821" s="92" t="s">
        <v>2117</v>
      </c>
      <c r="H821" s="92" t="s">
        <v>991</v>
      </c>
      <c r="I821" s="92" t="s">
        <v>865</v>
      </c>
      <c r="J821" s="92" t="s">
        <v>2118</v>
      </c>
      <c r="K821" s="90" t="b">
        <v>0</v>
      </c>
      <c r="L821" s="92" t="s">
        <v>867</v>
      </c>
      <c r="M821" s="278">
        <f>IFERROR(VLOOKUP(C821,'Budget Detail as of 11.30'!B:K,COLUMNS('Budget Detail as of 11.30'!B:K),FALSE),0)</f>
        <v>15500</v>
      </c>
      <c r="N821" s="155">
        <f>SUMIFS('Budget Detail as of 11.30'!L:L,'Budget Detail as of 11.30'!B:B,'Questica Mapping'!C821)</f>
        <v>15500</v>
      </c>
      <c r="O821" s="100">
        <v>0</v>
      </c>
      <c r="P821" s="101">
        <f t="shared" si="32"/>
        <v>0</v>
      </c>
    </row>
    <row r="822" spans="1:16" hidden="1" x14ac:dyDescent="0.3">
      <c r="A822" s="90">
        <v>851366</v>
      </c>
      <c r="B822" s="92" t="s">
        <v>1162</v>
      </c>
      <c r="C822" s="92" t="s">
        <v>2364</v>
      </c>
      <c r="D822" s="92" t="s">
        <v>10</v>
      </c>
      <c r="E822" s="103" t="s">
        <v>219</v>
      </c>
      <c r="F822" s="92" t="s">
        <v>2349</v>
      </c>
      <c r="G822" s="92" t="s">
        <v>1286</v>
      </c>
      <c r="H822" s="92" t="s">
        <v>2350</v>
      </c>
      <c r="I822" s="92" t="s">
        <v>865</v>
      </c>
      <c r="J822" s="92" t="s">
        <v>1287</v>
      </c>
      <c r="K822" s="90" t="b">
        <v>0</v>
      </c>
      <c r="L822" s="92" t="s">
        <v>867</v>
      </c>
      <c r="M822" s="278">
        <f>IFERROR(VLOOKUP(C822,'Budget Detail as of 11.30'!B:K,COLUMNS('Budget Detail as of 11.30'!B:K),FALSE),0)</f>
        <v>15000</v>
      </c>
      <c r="N822" s="155">
        <f>SUMIFS('Budget Detail as of 11.30'!L:L,'Budget Detail as of 11.30'!B:B,'Questica Mapping'!C822)</f>
        <v>15000</v>
      </c>
      <c r="O822" s="100">
        <v>271540</v>
      </c>
      <c r="P822" s="101">
        <f t="shared" si="32"/>
        <v>271540</v>
      </c>
    </row>
    <row r="823" spans="1:16" hidden="1" x14ac:dyDescent="0.3">
      <c r="A823" s="90">
        <v>851095</v>
      </c>
      <c r="B823" s="92" t="s">
        <v>1162</v>
      </c>
      <c r="C823" s="92" t="s">
        <v>2365</v>
      </c>
      <c r="D823" s="92" t="s">
        <v>10</v>
      </c>
      <c r="E823" s="103" t="s">
        <v>219</v>
      </c>
      <c r="F823" s="92" t="s">
        <v>2349</v>
      </c>
      <c r="G823" s="92" t="s">
        <v>1286</v>
      </c>
      <c r="H823" s="92" t="s">
        <v>991</v>
      </c>
      <c r="I823" s="92" t="s">
        <v>865</v>
      </c>
      <c r="J823" s="92" t="s">
        <v>1287</v>
      </c>
      <c r="K823" s="90" t="b">
        <v>0</v>
      </c>
      <c r="L823" s="92" t="s">
        <v>867</v>
      </c>
      <c r="M823" s="278">
        <f>IFERROR(VLOOKUP(C823,'Budget Detail as of 11.30'!B:K,COLUMNS('Budget Detail as of 11.30'!B:K),FALSE),0)</f>
        <v>0</v>
      </c>
      <c r="N823" s="155">
        <f>SUMIFS('Budget Detail as of 11.30'!L:L,'Budget Detail as of 11.30'!B:B,'Questica Mapping'!C823)</f>
        <v>0</v>
      </c>
      <c r="O823" s="100">
        <v>4080</v>
      </c>
      <c r="P823" s="101">
        <f t="shared" si="32"/>
        <v>4080</v>
      </c>
    </row>
    <row r="824" spans="1:16" hidden="1" x14ac:dyDescent="0.3">
      <c r="A824" s="90">
        <v>851096</v>
      </c>
      <c r="B824" s="92" t="s">
        <v>1162</v>
      </c>
      <c r="C824" s="92" t="s">
        <v>2366</v>
      </c>
      <c r="D824" s="92" t="s">
        <v>10</v>
      </c>
      <c r="E824" s="103" t="s">
        <v>219</v>
      </c>
      <c r="F824" s="92" t="s">
        <v>2349</v>
      </c>
      <c r="G824" s="92" t="s">
        <v>1176</v>
      </c>
      <c r="H824" s="92" t="s">
        <v>2350</v>
      </c>
      <c r="I824" s="92" t="s">
        <v>865</v>
      </c>
      <c r="J824" s="92">
        <v>0</v>
      </c>
      <c r="K824" s="90" t="b">
        <v>0</v>
      </c>
      <c r="L824" s="92" t="s">
        <v>1166</v>
      </c>
      <c r="M824" s="278">
        <f>IFERROR(VLOOKUP(C824,'Budget Detail as of 11.30'!B:K,COLUMNS('Budget Detail as of 11.30'!B:K),FALSE),0)</f>
        <v>322000</v>
      </c>
      <c r="N824" s="155">
        <f>SUMIFS('Budget Detail as of 11.30'!L:L,'Budget Detail as of 11.30'!B:B,'Questica Mapping'!C824)</f>
        <v>314640</v>
      </c>
      <c r="O824" s="100">
        <v>1500</v>
      </c>
      <c r="P824" s="101">
        <f t="shared" si="32"/>
        <v>1500</v>
      </c>
    </row>
    <row r="825" spans="1:16" hidden="1" x14ac:dyDescent="0.3">
      <c r="A825" s="90">
        <v>586385</v>
      </c>
      <c r="B825" s="92" t="s">
        <v>1162</v>
      </c>
      <c r="C825" s="92" t="s">
        <v>2367</v>
      </c>
      <c r="D825" s="92" t="s">
        <v>10</v>
      </c>
      <c r="E825" s="103" t="s">
        <v>219</v>
      </c>
      <c r="F825" s="92" t="s">
        <v>2349</v>
      </c>
      <c r="G825" s="92" t="s">
        <v>1525</v>
      </c>
      <c r="H825" s="92" t="s">
        <v>2350</v>
      </c>
      <c r="I825" s="92" t="s">
        <v>865</v>
      </c>
      <c r="J825" s="92" t="s">
        <v>1526</v>
      </c>
      <c r="K825" s="90" t="b">
        <v>0</v>
      </c>
      <c r="L825" s="92" t="s">
        <v>867</v>
      </c>
      <c r="M825" s="278">
        <f>IFERROR(VLOOKUP(C825,'Budget Detail as of 11.30'!B:K,COLUMNS('Budget Detail as of 11.30'!B:K),FALSE),0)</f>
        <v>4080</v>
      </c>
      <c r="N825" s="155">
        <f>SUMIFS('Budget Detail as of 11.30'!L:L,'Budget Detail as of 11.30'!B:B,'Questica Mapping'!C825)</f>
        <v>4080</v>
      </c>
      <c r="O825" s="100">
        <v>2000</v>
      </c>
      <c r="P825" s="101">
        <f t="shared" si="32"/>
        <v>2000</v>
      </c>
    </row>
    <row r="826" spans="1:16" hidden="1" x14ac:dyDescent="0.3">
      <c r="A826" s="90">
        <v>586390</v>
      </c>
      <c r="B826" s="92" t="s">
        <v>1162</v>
      </c>
      <c r="C826" s="92" t="s">
        <v>2368</v>
      </c>
      <c r="D826" s="92" t="s">
        <v>10</v>
      </c>
      <c r="E826" s="103" t="s">
        <v>217</v>
      </c>
      <c r="F826" s="92" t="s">
        <v>2349</v>
      </c>
      <c r="G826" s="92" t="s">
        <v>1185</v>
      </c>
      <c r="H826" s="92" t="s">
        <v>2350</v>
      </c>
      <c r="I826" s="92" t="s">
        <v>865</v>
      </c>
      <c r="J826" s="92" t="s">
        <v>1186</v>
      </c>
      <c r="K826" s="90" t="b">
        <v>0</v>
      </c>
      <c r="L826" s="92" t="s">
        <v>867</v>
      </c>
      <c r="M826" s="278">
        <f>IFERROR(VLOOKUP(C826,'Budget Detail as of 11.30'!B:K,COLUMNS('Budget Detail as of 11.30'!B:K),FALSE),0)</f>
        <v>1500</v>
      </c>
      <c r="N826" s="155">
        <f>SUMIFS('Budget Detail as of 11.30'!L:L,'Budget Detail as of 11.30'!B:B,'Questica Mapping'!C826)</f>
        <v>1500</v>
      </c>
      <c r="O826" s="100">
        <v>0</v>
      </c>
      <c r="P826" s="101">
        <f t="shared" si="32"/>
        <v>0</v>
      </c>
    </row>
    <row r="827" spans="1:16" hidden="1" x14ac:dyDescent="0.3">
      <c r="A827" s="90">
        <v>851143</v>
      </c>
      <c r="B827" s="92" t="s">
        <v>1162</v>
      </c>
      <c r="C827" s="92" t="s">
        <v>2369</v>
      </c>
      <c r="D827" s="92" t="s">
        <v>10</v>
      </c>
      <c r="E827" s="103" t="s">
        <v>217</v>
      </c>
      <c r="F827" s="92" t="s">
        <v>2349</v>
      </c>
      <c r="G827" s="92" t="s">
        <v>1185</v>
      </c>
      <c r="H827" s="92" t="s">
        <v>991</v>
      </c>
      <c r="I827" s="92" t="s">
        <v>865</v>
      </c>
      <c r="J827" s="92" t="s">
        <v>2370</v>
      </c>
      <c r="K827" s="90" t="b">
        <v>0</v>
      </c>
      <c r="L827" s="92" t="s">
        <v>867</v>
      </c>
      <c r="M827" s="278">
        <f>IFERROR(VLOOKUP(C827,'Budget Detail as of 11.30'!B:K,COLUMNS('Budget Detail as of 11.30'!B:K),FALSE),0)</f>
        <v>2000</v>
      </c>
      <c r="N827" s="155">
        <f>SUMIFS('Budget Detail as of 11.30'!L:L,'Budget Detail as of 11.30'!B:B,'Questica Mapping'!C827)</f>
        <v>2000</v>
      </c>
      <c r="O827" s="100">
        <v>350</v>
      </c>
      <c r="P827" s="101">
        <f t="shared" si="32"/>
        <v>350</v>
      </c>
    </row>
    <row r="828" spans="1:16" hidden="1" x14ac:dyDescent="0.3">
      <c r="A828" s="90">
        <v>851144</v>
      </c>
      <c r="B828" s="92" t="s">
        <v>1162</v>
      </c>
      <c r="C828" s="92" t="s">
        <v>2371</v>
      </c>
      <c r="D828" s="92" t="s">
        <v>10</v>
      </c>
      <c r="E828" s="103" t="s">
        <v>217</v>
      </c>
      <c r="F828" s="92" t="s">
        <v>2349</v>
      </c>
      <c r="G828" s="92" t="s">
        <v>1418</v>
      </c>
      <c r="H828" s="92" t="s">
        <v>2350</v>
      </c>
      <c r="I828" s="92" t="s">
        <v>865</v>
      </c>
      <c r="J828" s="92" t="s">
        <v>1636</v>
      </c>
      <c r="K828" s="90" t="b">
        <v>0</v>
      </c>
      <c r="L828" s="92" t="s">
        <v>867</v>
      </c>
      <c r="M828" s="278">
        <f>IFERROR(VLOOKUP(C828,'Budget Detail as of 11.30'!B:K,COLUMNS('Budget Detail as of 11.30'!B:K),FALSE),0)</f>
        <v>0</v>
      </c>
      <c r="N828" s="155">
        <f>SUMIFS('Budget Detail as of 11.30'!L:L,'Budget Detail as of 11.30'!B:B,'Questica Mapping'!C828)</f>
        <v>0</v>
      </c>
      <c r="O828" s="100">
        <v>25</v>
      </c>
      <c r="P828" s="101">
        <f t="shared" si="32"/>
        <v>25</v>
      </c>
    </row>
    <row r="829" spans="1:16" hidden="1" x14ac:dyDescent="0.3">
      <c r="A829" s="90">
        <v>851145</v>
      </c>
      <c r="B829" s="92" t="s">
        <v>1162</v>
      </c>
      <c r="C829" s="92" t="s">
        <v>2372</v>
      </c>
      <c r="D829" s="92" t="s">
        <v>10</v>
      </c>
      <c r="E829" s="103" t="s">
        <v>217</v>
      </c>
      <c r="F829" s="92" t="s">
        <v>2349</v>
      </c>
      <c r="G829" s="92" t="s">
        <v>1188</v>
      </c>
      <c r="H829" s="92" t="s">
        <v>2350</v>
      </c>
      <c r="I829" s="92" t="s">
        <v>865</v>
      </c>
      <c r="J829" s="92" t="s">
        <v>1189</v>
      </c>
      <c r="K829" s="90" t="b">
        <v>0</v>
      </c>
      <c r="L829" s="92" t="s">
        <v>867</v>
      </c>
      <c r="M829" s="278">
        <f>IFERROR(VLOOKUP(C829,'Budget Detail as of 11.30'!B:K,COLUMNS('Budget Detail as of 11.30'!B:K),FALSE),0)</f>
        <v>350</v>
      </c>
      <c r="N829" s="155">
        <f>SUMIFS('Budget Detail as of 11.30'!L:L,'Budget Detail as of 11.30'!B:B,'Questica Mapping'!C829)</f>
        <v>350</v>
      </c>
      <c r="O829" s="100">
        <v>3000</v>
      </c>
      <c r="P829" s="101">
        <f t="shared" si="32"/>
        <v>3000</v>
      </c>
    </row>
    <row r="830" spans="1:16" hidden="1" x14ac:dyDescent="0.3">
      <c r="A830" s="90">
        <v>851146</v>
      </c>
      <c r="B830" s="92" t="s">
        <v>1162</v>
      </c>
      <c r="C830" s="92" t="s">
        <v>2373</v>
      </c>
      <c r="D830" s="92" t="s">
        <v>10</v>
      </c>
      <c r="E830" s="103" t="s">
        <v>217</v>
      </c>
      <c r="F830" s="92" t="s">
        <v>2349</v>
      </c>
      <c r="G830" s="92" t="s">
        <v>1188</v>
      </c>
      <c r="H830" s="92" t="s">
        <v>2350</v>
      </c>
      <c r="I830" s="92" t="s">
        <v>925</v>
      </c>
      <c r="J830" s="92" t="s">
        <v>2245</v>
      </c>
      <c r="K830" s="90" t="b">
        <v>0</v>
      </c>
      <c r="L830" s="92" t="s">
        <v>867</v>
      </c>
      <c r="M830" s="278">
        <f>IFERROR(VLOOKUP(C830,'Budget Detail as of 11.30'!B:K,COLUMNS('Budget Detail as of 11.30'!B:K),FALSE),0)</f>
        <v>30</v>
      </c>
      <c r="N830" s="155">
        <f>SUMIFS('Budget Detail as of 11.30'!L:L,'Budget Detail as of 11.30'!B:B,'Questica Mapping'!C830)</f>
        <v>30</v>
      </c>
      <c r="O830" s="100">
        <v>250</v>
      </c>
      <c r="P830" s="101">
        <f t="shared" si="32"/>
        <v>250</v>
      </c>
    </row>
    <row r="831" spans="1:16" hidden="1" x14ac:dyDescent="0.3">
      <c r="A831" s="90">
        <v>851161</v>
      </c>
      <c r="B831" s="92" t="s">
        <v>1162</v>
      </c>
      <c r="C831" s="92" t="s">
        <v>2374</v>
      </c>
      <c r="D831" s="92" t="s">
        <v>10</v>
      </c>
      <c r="E831" s="103" t="s">
        <v>217</v>
      </c>
      <c r="F831" s="92" t="s">
        <v>2349</v>
      </c>
      <c r="G831" s="92" t="s">
        <v>1191</v>
      </c>
      <c r="H831" s="92" t="s">
        <v>2350</v>
      </c>
      <c r="I831" s="92" t="s">
        <v>865</v>
      </c>
      <c r="J831" s="92" t="s">
        <v>1192</v>
      </c>
      <c r="K831" s="90" t="b">
        <v>0</v>
      </c>
      <c r="L831" s="92" t="s">
        <v>867</v>
      </c>
      <c r="M831" s="278">
        <f>IFERROR(VLOOKUP(C831,'Budget Detail as of 11.30'!B:K,COLUMNS('Budget Detail as of 11.30'!B:K),FALSE),0)</f>
        <v>3000</v>
      </c>
      <c r="N831" s="155">
        <f>SUMIFS('Budget Detail as of 11.30'!L:L,'Budget Detail as of 11.30'!B:B,'Questica Mapping'!C831)</f>
        <v>3000</v>
      </c>
      <c r="O831" s="100">
        <v>5508</v>
      </c>
      <c r="P831" s="101">
        <f t="shared" si="32"/>
        <v>5508</v>
      </c>
    </row>
    <row r="832" spans="1:16" hidden="1" x14ac:dyDescent="0.3">
      <c r="A832" s="90">
        <v>851162</v>
      </c>
      <c r="B832" s="92" t="s">
        <v>1162</v>
      </c>
      <c r="C832" s="92" t="s">
        <v>2375</v>
      </c>
      <c r="D832" s="92" t="s">
        <v>10</v>
      </c>
      <c r="E832" s="103" t="s">
        <v>217</v>
      </c>
      <c r="F832" s="92" t="s">
        <v>2349</v>
      </c>
      <c r="G832" s="92" t="s">
        <v>1194</v>
      </c>
      <c r="H832" s="92" t="s">
        <v>2350</v>
      </c>
      <c r="I832" s="92" t="s">
        <v>865</v>
      </c>
      <c r="J832" s="92" t="s">
        <v>1195</v>
      </c>
      <c r="K832" s="90" t="b">
        <v>0</v>
      </c>
      <c r="L832" s="92" t="s">
        <v>867</v>
      </c>
      <c r="M832" s="278">
        <f>IFERROR(VLOOKUP(C832,'Budget Detail as of 11.30'!B:K,COLUMNS('Budget Detail as of 11.30'!B:K),FALSE),0)</f>
        <v>550</v>
      </c>
      <c r="N832" s="155">
        <f>SUMIFS('Budget Detail as of 11.30'!L:L,'Budget Detail as of 11.30'!B:B,'Questica Mapping'!C832)</f>
        <v>550</v>
      </c>
      <c r="O832" s="100">
        <v>8000</v>
      </c>
      <c r="P832" s="101">
        <f t="shared" si="32"/>
        <v>8000</v>
      </c>
    </row>
    <row r="833" spans="1:16" hidden="1" x14ac:dyDescent="0.3">
      <c r="A833" s="90">
        <v>851163</v>
      </c>
      <c r="B833" s="92" t="s">
        <v>1162</v>
      </c>
      <c r="C833" s="92" t="s">
        <v>2376</v>
      </c>
      <c r="D833" s="92" t="s">
        <v>10</v>
      </c>
      <c r="E833" s="103" t="s">
        <v>217</v>
      </c>
      <c r="F833" s="92" t="s">
        <v>2349</v>
      </c>
      <c r="G833" s="92" t="s">
        <v>1202</v>
      </c>
      <c r="H833" s="92" t="s">
        <v>2350</v>
      </c>
      <c r="I833" s="92" t="s">
        <v>865</v>
      </c>
      <c r="J833" s="92" t="s">
        <v>1203</v>
      </c>
      <c r="K833" s="90" t="b">
        <v>0</v>
      </c>
      <c r="L833" s="92" t="s">
        <v>867</v>
      </c>
      <c r="M833" s="278">
        <f>IFERROR(VLOOKUP(C833,'Budget Detail as of 11.30'!B:K,COLUMNS('Budget Detail as of 11.30'!B:K),FALSE),0)</f>
        <v>5510</v>
      </c>
      <c r="N833" s="155">
        <f>SUMIFS('Budget Detail as of 11.30'!L:L,'Budget Detail as of 11.30'!B:B,'Questica Mapping'!C833)</f>
        <v>5510</v>
      </c>
      <c r="O833" s="100">
        <v>4500</v>
      </c>
      <c r="P833" s="101">
        <f t="shared" si="32"/>
        <v>4500</v>
      </c>
    </row>
    <row r="834" spans="1:16" hidden="1" x14ac:dyDescent="0.3">
      <c r="A834" s="90">
        <v>850984</v>
      </c>
      <c r="B834" s="92" t="s">
        <v>1162</v>
      </c>
      <c r="C834" s="92" t="s">
        <v>2377</v>
      </c>
      <c r="D834" s="92" t="s">
        <v>10</v>
      </c>
      <c r="E834" s="103" t="s">
        <v>217</v>
      </c>
      <c r="F834" s="92" t="s">
        <v>2349</v>
      </c>
      <c r="G834" s="92" t="s">
        <v>1202</v>
      </c>
      <c r="H834" s="92" t="s">
        <v>2350</v>
      </c>
      <c r="I834" s="92" t="s">
        <v>925</v>
      </c>
      <c r="J834" s="92" t="s">
        <v>2378</v>
      </c>
      <c r="K834" s="90" t="b">
        <v>0</v>
      </c>
      <c r="L834" s="92" t="s">
        <v>867</v>
      </c>
      <c r="M834" s="278">
        <f>IFERROR(VLOOKUP(C834,'Budget Detail as of 11.30'!B:K,COLUMNS('Budget Detail as of 11.30'!B:K),FALSE),0)</f>
        <v>8000</v>
      </c>
      <c r="N834" s="155">
        <f>SUMIFS('Budget Detail as of 11.30'!L:L,'Budget Detail as of 11.30'!B:B,'Questica Mapping'!C834)</f>
        <v>8000</v>
      </c>
      <c r="O834" s="100">
        <v>8000</v>
      </c>
      <c r="P834" s="101">
        <f t="shared" si="32"/>
        <v>8000</v>
      </c>
    </row>
    <row r="835" spans="1:16" hidden="1" x14ac:dyDescent="0.3">
      <c r="A835" s="90">
        <v>589969</v>
      </c>
      <c r="B835" s="92" t="s">
        <v>1162</v>
      </c>
      <c r="C835" s="92" t="s">
        <v>2379</v>
      </c>
      <c r="D835" s="92" t="s">
        <v>10</v>
      </c>
      <c r="E835" s="103" t="s">
        <v>217</v>
      </c>
      <c r="F835" s="92" t="s">
        <v>2349</v>
      </c>
      <c r="G835" s="92" t="s">
        <v>1202</v>
      </c>
      <c r="H835" s="92" t="s">
        <v>2350</v>
      </c>
      <c r="I835" s="92" t="s">
        <v>928</v>
      </c>
      <c r="J835" s="92" t="s">
        <v>2380</v>
      </c>
      <c r="K835" s="90" t="b">
        <v>0</v>
      </c>
      <c r="L835" s="92" t="s">
        <v>867</v>
      </c>
      <c r="M835" s="278">
        <f>IFERROR(VLOOKUP(C835,'Budget Detail as of 11.30'!B:K,COLUMNS('Budget Detail as of 11.30'!B:K),FALSE),0)</f>
        <v>4650</v>
      </c>
      <c r="N835" s="155">
        <f>SUMIFS('Budget Detail as of 11.30'!L:L,'Budget Detail as of 11.30'!B:B,'Questica Mapping'!C835)</f>
        <v>4650</v>
      </c>
      <c r="O835" s="100">
        <v>1000</v>
      </c>
      <c r="P835" s="101">
        <f t="shared" si="32"/>
        <v>1000</v>
      </c>
    </row>
    <row r="836" spans="1:16" hidden="1" x14ac:dyDescent="0.3">
      <c r="A836" s="90">
        <v>851097</v>
      </c>
      <c r="B836" s="92" t="s">
        <v>1162</v>
      </c>
      <c r="C836" s="92" t="s">
        <v>2381</v>
      </c>
      <c r="D836" s="92" t="s">
        <v>10</v>
      </c>
      <c r="E836" s="103" t="s">
        <v>217</v>
      </c>
      <c r="F836" s="92" t="s">
        <v>2349</v>
      </c>
      <c r="G836" s="92" t="s">
        <v>1202</v>
      </c>
      <c r="H836" s="92" t="s">
        <v>2350</v>
      </c>
      <c r="I836" s="92" t="s">
        <v>931</v>
      </c>
      <c r="J836" s="92" t="s">
        <v>2382</v>
      </c>
      <c r="K836" s="90" t="b">
        <v>0</v>
      </c>
      <c r="L836" s="92" t="s">
        <v>867</v>
      </c>
      <c r="M836" s="278">
        <f>IFERROR(VLOOKUP(C836,'Budget Detail as of 11.30'!B:K,COLUMNS('Budget Detail as of 11.30'!B:K),FALSE),0)</f>
        <v>8000</v>
      </c>
      <c r="N836" s="155">
        <f>SUMIFS('Budget Detail as of 11.30'!L:L,'Budget Detail as of 11.30'!B:B,'Questica Mapping'!C836)</f>
        <v>8000</v>
      </c>
      <c r="O836" s="100">
        <v>9000</v>
      </c>
      <c r="P836" s="101">
        <f t="shared" si="32"/>
        <v>9000</v>
      </c>
    </row>
    <row r="837" spans="1:16" hidden="1" x14ac:dyDescent="0.3">
      <c r="A837" s="90">
        <v>850980</v>
      </c>
      <c r="B837" s="92" t="s">
        <v>1162</v>
      </c>
      <c r="C837" s="92" t="s">
        <v>2383</v>
      </c>
      <c r="D837" s="92" t="s">
        <v>10</v>
      </c>
      <c r="E837" s="103" t="s">
        <v>217</v>
      </c>
      <c r="F837" s="92" t="s">
        <v>2349</v>
      </c>
      <c r="G837" s="92" t="s">
        <v>1202</v>
      </c>
      <c r="H837" s="92" t="s">
        <v>2359</v>
      </c>
      <c r="I837" s="92" t="s">
        <v>865</v>
      </c>
      <c r="J837" s="92" t="s">
        <v>2384</v>
      </c>
      <c r="K837" s="90" t="b">
        <v>0</v>
      </c>
      <c r="L837" s="92" t="s">
        <v>867</v>
      </c>
      <c r="M837" s="278">
        <f>IFERROR(VLOOKUP(C837,'Budget Detail as of 11.30'!B:K,COLUMNS('Budget Detail as of 11.30'!B:K),FALSE),0)</f>
        <v>1000</v>
      </c>
      <c r="N837" s="155">
        <f>SUMIFS('Budget Detail as of 11.30'!L:L,'Budget Detail as of 11.30'!B:B,'Questica Mapping'!C837)</f>
        <v>1000</v>
      </c>
      <c r="O837" s="100">
        <v>100</v>
      </c>
      <c r="P837" s="101">
        <f t="shared" si="32"/>
        <v>100</v>
      </c>
    </row>
    <row r="838" spans="1:16" hidden="1" x14ac:dyDescent="0.3">
      <c r="A838" s="90">
        <v>850985</v>
      </c>
      <c r="B838" s="92" t="s">
        <v>1162</v>
      </c>
      <c r="C838" s="92" t="s">
        <v>2385</v>
      </c>
      <c r="D838" s="92" t="s">
        <v>10</v>
      </c>
      <c r="E838" s="103" t="s">
        <v>217</v>
      </c>
      <c r="F838" s="92" t="s">
        <v>2349</v>
      </c>
      <c r="G838" s="92" t="s">
        <v>1202</v>
      </c>
      <c r="H838" s="92" t="s">
        <v>991</v>
      </c>
      <c r="I838" s="92" t="s">
        <v>865</v>
      </c>
      <c r="J838" s="92" t="s">
        <v>1203</v>
      </c>
      <c r="K838" s="90" t="b">
        <v>0</v>
      </c>
      <c r="L838" s="92" t="s">
        <v>867</v>
      </c>
      <c r="M838" s="278">
        <f>IFERROR(VLOOKUP(C838,'Budget Detail as of 11.30'!B:K,COLUMNS('Budget Detail as of 11.30'!B:K),FALSE),0)</f>
        <v>9000</v>
      </c>
      <c r="N838" s="155">
        <f>SUMIFS('Budget Detail as of 11.30'!L:L,'Budget Detail as of 11.30'!B:B,'Questica Mapping'!C838)</f>
        <v>9000</v>
      </c>
      <c r="O838" s="100">
        <v>2700</v>
      </c>
      <c r="P838" s="101">
        <f t="shared" si="32"/>
        <v>2700</v>
      </c>
    </row>
    <row r="839" spans="1:16" hidden="1" x14ac:dyDescent="0.3">
      <c r="A839" s="90">
        <v>850986</v>
      </c>
      <c r="B839" s="92" t="s">
        <v>1162</v>
      </c>
      <c r="C839" s="92" t="s">
        <v>2386</v>
      </c>
      <c r="D839" s="92" t="s">
        <v>10</v>
      </c>
      <c r="E839" s="103" t="s">
        <v>217</v>
      </c>
      <c r="F839" s="92" t="s">
        <v>2349</v>
      </c>
      <c r="G839" s="92" t="s">
        <v>1202</v>
      </c>
      <c r="H839" s="92" t="s">
        <v>991</v>
      </c>
      <c r="I839" s="92" t="s">
        <v>925</v>
      </c>
      <c r="J839" s="92" t="s">
        <v>2387</v>
      </c>
      <c r="K839" s="90" t="b">
        <v>0</v>
      </c>
      <c r="L839" s="92" t="s">
        <v>867</v>
      </c>
      <c r="M839" s="278">
        <f>IFERROR(VLOOKUP(C839,'Budget Detail as of 11.30'!B:K,COLUMNS('Budget Detail as of 11.30'!B:K),FALSE),0)</f>
        <v>100</v>
      </c>
      <c r="N839" s="155">
        <f>SUMIFS('Budget Detail as of 11.30'!L:L,'Budget Detail as of 11.30'!B:B,'Questica Mapping'!C839)</f>
        <v>100</v>
      </c>
      <c r="O839" s="100">
        <v>2640</v>
      </c>
      <c r="P839" s="101">
        <f t="shared" si="32"/>
        <v>2640</v>
      </c>
    </row>
    <row r="840" spans="1:16" hidden="1" x14ac:dyDescent="0.3">
      <c r="A840" s="90">
        <v>1210019</v>
      </c>
      <c r="B840" s="92" t="s">
        <v>1162</v>
      </c>
      <c r="C840" s="92" t="s">
        <v>2388</v>
      </c>
      <c r="D840" s="92" t="s">
        <v>10</v>
      </c>
      <c r="E840" s="103" t="s">
        <v>217</v>
      </c>
      <c r="F840" s="92" t="s">
        <v>2349</v>
      </c>
      <c r="G840" s="92" t="s">
        <v>1354</v>
      </c>
      <c r="H840" s="92" t="s">
        <v>2350</v>
      </c>
      <c r="I840" s="92" t="s">
        <v>865</v>
      </c>
      <c r="J840" s="92" t="s">
        <v>1893</v>
      </c>
      <c r="K840" s="90" t="b">
        <v>0</v>
      </c>
      <c r="L840" s="92" t="s">
        <v>867</v>
      </c>
      <c r="M840" s="278">
        <f>IFERROR(VLOOKUP(C840,'Budget Detail as of 11.30'!B:K,COLUMNS('Budget Detail as of 11.30'!B:K),FALSE),0)</f>
        <v>2700</v>
      </c>
      <c r="N840" s="155">
        <f>SUMIFS('Budget Detail as of 11.30'!L:L,'Budget Detail as of 11.30'!B:B,'Questica Mapping'!C840)</f>
        <v>2700</v>
      </c>
      <c r="O840" s="100">
        <v>350</v>
      </c>
      <c r="P840" s="101">
        <f t="shared" si="32"/>
        <v>350</v>
      </c>
    </row>
    <row r="841" spans="1:16" hidden="1" x14ac:dyDescent="0.3">
      <c r="A841" s="90">
        <v>587298</v>
      </c>
      <c r="B841" s="92" t="s">
        <v>1162</v>
      </c>
      <c r="C841" s="92" t="s">
        <v>2389</v>
      </c>
      <c r="D841" s="92" t="s">
        <v>10</v>
      </c>
      <c r="E841" s="103" t="s">
        <v>217</v>
      </c>
      <c r="F841" s="92" t="s">
        <v>2349</v>
      </c>
      <c r="G841" s="92" t="s">
        <v>1354</v>
      </c>
      <c r="H841" s="92" t="s">
        <v>2350</v>
      </c>
      <c r="I841" s="92" t="s">
        <v>925</v>
      </c>
      <c r="J841" s="92" t="s">
        <v>1355</v>
      </c>
      <c r="K841" s="90" t="b">
        <v>0</v>
      </c>
      <c r="L841" s="92" t="s">
        <v>867</v>
      </c>
      <c r="M841" s="278">
        <f>IFERROR(VLOOKUP(C841,'Budget Detail as of 11.30'!B:K,COLUMNS('Budget Detail as of 11.30'!B:K),FALSE),0)</f>
        <v>2640</v>
      </c>
      <c r="N841" s="155">
        <f>SUMIFS('Budget Detail as of 11.30'!L:L,'Budget Detail as of 11.30'!B:B,'Questica Mapping'!C841)</f>
        <v>2640</v>
      </c>
      <c r="O841" s="100">
        <v>500</v>
      </c>
      <c r="P841" s="101">
        <f t="shared" si="32"/>
        <v>500</v>
      </c>
    </row>
    <row r="842" spans="1:16" hidden="1" x14ac:dyDescent="0.3">
      <c r="A842" s="90">
        <v>587299</v>
      </c>
      <c r="B842" s="92" t="s">
        <v>1162</v>
      </c>
      <c r="C842" s="92" t="s">
        <v>2390</v>
      </c>
      <c r="D842" s="92" t="s">
        <v>10</v>
      </c>
      <c r="E842" s="103" t="s">
        <v>217</v>
      </c>
      <c r="F842" s="92" t="s">
        <v>2349</v>
      </c>
      <c r="G842" s="92" t="s">
        <v>1354</v>
      </c>
      <c r="H842" s="92" t="s">
        <v>2350</v>
      </c>
      <c r="I842" s="92" t="s">
        <v>928</v>
      </c>
      <c r="J842" s="92" t="s">
        <v>2391</v>
      </c>
      <c r="K842" s="90" t="b">
        <v>0</v>
      </c>
      <c r="L842" s="92" t="s">
        <v>867</v>
      </c>
      <c r="M842" s="278">
        <f>IFERROR(VLOOKUP(C842,'Budget Detail as of 11.30'!B:K,COLUMNS('Budget Detail as of 11.30'!B:K),FALSE),0)</f>
        <v>350</v>
      </c>
      <c r="N842" s="155">
        <f>SUMIFS('Budget Detail as of 11.30'!L:L,'Budget Detail as of 11.30'!B:B,'Questica Mapping'!C842)</f>
        <v>350</v>
      </c>
      <c r="O842" s="100">
        <v>600</v>
      </c>
      <c r="P842" s="101">
        <f t="shared" si="32"/>
        <v>600</v>
      </c>
    </row>
    <row r="843" spans="1:16" hidden="1" x14ac:dyDescent="0.3">
      <c r="A843" s="90">
        <v>1210018</v>
      </c>
      <c r="B843" s="92" t="s">
        <v>1162</v>
      </c>
      <c r="C843" s="92" t="s">
        <v>2392</v>
      </c>
      <c r="D843" s="92" t="s">
        <v>10</v>
      </c>
      <c r="E843" s="103" t="s">
        <v>217</v>
      </c>
      <c r="F843" s="92" t="s">
        <v>2349</v>
      </c>
      <c r="G843" s="92" t="s">
        <v>1354</v>
      </c>
      <c r="H843" s="92" t="s">
        <v>2350</v>
      </c>
      <c r="I843" s="92" t="s">
        <v>931</v>
      </c>
      <c r="J843" s="92" t="s">
        <v>2393</v>
      </c>
      <c r="K843" s="90" t="b">
        <v>0</v>
      </c>
      <c r="L843" s="92" t="s">
        <v>867</v>
      </c>
      <c r="M843" s="278">
        <f>IFERROR(VLOOKUP(C843,'Budget Detail as of 11.30'!B:K,COLUMNS('Budget Detail as of 11.30'!B:K),FALSE),0)</f>
        <v>500</v>
      </c>
      <c r="N843" s="155">
        <f>SUMIFS('Budget Detail as of 11.30'!L:L,'Budget Detail as of 11.30'!B:B,'Questica Mapping'!C843)</f>
        <v>500</v>
      </c>
      <c r="O843" s="100">
        <v>300</v>
      </c>
      <c r="P843" s="101">
        <f t="shared" si="32"/>
        <v>300</v>
      </c>
    </row>
    <row r="844" spans="1:16" hidden="1" x14ac:dyDescent="0.3">
      <c r="A844" s="90">
        <v>849959</v>
      </c>
      <c r="B844" s="92" t="s">
        <v>1162</v>
      </c>
      <c r="C844" s="92" t="s">
        <v>2394</v>
      </c>
      <c r="D844" s="92" t="s">
        <v>10</v>
      </c>
      <c r="E844" s="103" t="s">
        <v>217</v>
      </c>
      <c r="F844" s="92" t="s">
        <v>2349</v>
      </c>
      <c r="G844" s="92" t="s">
        <v>1207</v>
      </c>
      <c r="H844" s="92" t="s">
        <v>2350</v>
      </c>
      <c r="I844" s="92" t="s">
        <v>865</v>
      </c>
      <c r="J844" s="92" t="s">
        <v>2395</v>
      </c>
      <c r="K844" s="90" t="b">
        <v>0</v>
      </c>
      <c r="L844" s="92" t="s">
        <v>867</v>
      </c>
      <c r="M844" s="278">
        <f>IFERROR(VLOOKUP(C844,'Budget Detail as of 11.30'!B:K,COLUMNS('Budget Detail as of 11.30'!B:K),FALSE),0)</f>
        <v>600</v>
      </c>
      <c r="N844" s="155">
        <f>SUMIFS('Budget Detail as of 11.30'!L:L,'Budget Detail as of 11.30'!B:B,'Questica Mapping'!C844)</f>
        <v>600</v>
      </c>
      <c r="O844" s="100">
        <v>100</v>
      </c>
      <c r="P844" s="101">
        <f t="shared" si="32"/>
        <v>100</v>
      </c>
    </row>
    <row r="845" spans="1:16" hidden="1" x14ac:dyDescent="0.3">
      <c r="A845" s="90">
        <v>587352</v>
      </c>
      <c r="B845" s="92" t="s">
        <v>1162</v>
      </c>
      <c r="C845" s="92" t="s">
        <v>2396</v>
      </c>
      <c r="D845" s="92" t="s">
        <v>10</v>
      </c>
      <c r="E845" s="103" t="s">
        <v>217</v>
      </c>
      <c r="F845" s="92" t="s">
        <v>2349</v>
      </c>
      <c r="G845" s="92" t="s">
        <v>1212</v>
      </c>
      <c r="H845" s="92" t="s">
        <v>2350</v>
      </c>
      <c r="I845" s="92" t="s">
        <v>865</v>
      </c>
      <c r="J845" s="92" t="s">
        <v>2397</v>
      </c>
      <c r="K845" s="90" t="b">
        <v>0</v>
      </c>
      <c r="L845" s="92" t="s">
        <v>867</v>
      </c>
      <c r="M845" s="278">
        <f>IFERROR(VLOOKUP(C845,'Budget Detail as of 11.30'!B:K,COLUMNS('Budget Detail as of 11.30'!B:K),FALSE),0)</f>
        <v>300</v>
      </c>
      <c r="N845" s="155">
        <f>SUMIFS('Budget Detail as of 11.30'!L:L,'Budget Detail as of 11.30'!B:B,'Questica Mapping'!C845)</f>
        <v>300</v>
      </c>
      <c r="O845" s="100">
        <v>100</v>
      </c>
      <c r="P845" s="101">
        <f t="shared" si="32"/>
        <v>100</v>
      </c>
    </row>
    <row r="846" spans="1:16" hidden="1" x14ac:dyDescent="0.3">
      <c r="A846" s="90">
        <v>849960</v>
      </c>
      <c r="B846" s="92" t="s">
        <v>1162</v>
      </c>
      <c r="C846" s="92" t="s">
        <v>2398</v>
      </c>
      <c r="D846" s="92" t="s">
        <v>10</v>
      </c>
      <c r="E846" s="103" t="s">
        <v>217</v>
      </c>
      <c r="F846" s="92" t="s">
        <v>2349</v>
      </c>
      <c r="G846" s="92" t="s">
        <v>1215</v>
      </c>
      <c r="H846" s="92" t="s">
        <v>2350</v>
      </c>
      <c r="I846" s="92" t="s">
        <v>865</v>
      </c>
      <c r="J846" s="92" t="s">
        <v>1990</v>
      </c>
      <c r="K846" s="90" t="b">
        <v>0</v>
      </c>
      <c r="L846" s="92" t="s">
        <v>867</v>
      </c>
      <c r="M846" s="278">
        <f>IFERROR(VLOOKUP(C846,'Budget Detail as of 11.30'!B:K,COLUMNS('Budget Detail as of 11.30'!B:K),FALSE),0)</f>
        <v>100</v>
      </c>
      <c r="N846" s="155">
        <f>SUMIFS('Budget Detail as of 11.30'!L:L,'Budget Detail as of 11.30'!B:B,'Questica Mapping'!C846)</f>
        <v>100</v>
      </c>
      <c r="O846" s="100">
        <v>1450</v>
      </c>
      <c r="P846" s="101">
        <f t="shared" si="32"/>
        <v>1450</v>
      </c>
    </row>
    <row r="847" spans="1:16" hidden="1" x14ac:dyDescent="0.3">
      <c r="A847" s="90">
        <v>587302</v>
      </c>
      <c r="B847" s="92" t="s">
        <v>1162</v>
      </c>
      <c r="C847" s="92" t="s">
        <v>2399</v>
      </c>
      <c r="D847" s="92" t="s">
        <v>10</v>
      </c>
      <c r="E847" s="103" t="s">
        <v>217</v>
      </c>
      <c r="F847" s="92" t="s">
        <v>2349</v>
      </c>
      <c r="G847" s="92" t="s">
        <v>1215</v>
      </c>
      <c r="H847" s="92" t="s">
        <v>2350</v>
      </c>
      <c r="I847" s="92" t="s">
        <v>925</v>
      </c>
      <c r="J847" s="92" t="s">
        <v>1992</v>
      </c>
      <c r="K847" s="90" t="b">
        <v>0</v>
      </c>
      <c r="L847" s="92" t="s">
        <v>867</v>
      </c>
      <c r="M847" s="278">
        <f>IFERROR(VLOOKUP(C847,'Budget Detail as of 11.30'!B:K,COLUMNS('Budget Detail as of 11.30'!B:K),FALSE),0)</f>
        <v>100</v>
      </c>
      <c r="N847" s="155">
        <f>SUMIFS('Budget Detail as of 11.30'!L:L,'Budget Detail as of 11.30'!B:B,'Questica Mapping'!C847)</f>
        <v>100</v>
      </c>
      <c r="O847" s="100">
        <v>1000</v>
      </c>
      <c r="P847" s="101">
        <f t="shared" ref="P847:P874" si="33">+O847</f>
        <v>1000</v>
      </c>
    </row>
    <row r="848" spans="1:16" hidden="1" x14ac:dyDescent="0.3">
      <c r="A848" s="90">
        <v>849963</v>
      </c>
      <c r="B848" s="92" t="s">
        <v>1162</v>
      </c>
      <c r="C848" s="92" t="s">
        <v>2400</v>
      </c>
      <c r="D848" s="92" t="s">
        <v>10</v>
      </c>
      <c r="E848" s="103" t="s">
        <v>217</v>
      </c>
      <c r="F848" s="92" t="s">
        <v>2349</v>
      </c>
      <c r="G848" s="92" t="s">
        <v>1215</v>
      </c>
      <c r="H848" s="92" t="s">
        <v>2359</v>
      </c>
      <c r="I848" s="92" t="s">
        <v>925</v>
      </c>
      <c r="J848" s="92" t="s">
        <v>2401</v>
      </c>
      <c r="K848" s="90" t="b">
        <v>0</v>
      </c>
      <c r="L848" s="92" t="s">
        <v>867</v>
      </c>
      <c r="M848" s="278">
        <f>IFERROR(VLOOKUP(C848,'Budget Detail as of 11.30'!B:K,COLUMNS('Budget Detail as of 11.30'!B:K),FALSE),0)</f>
        <v>1450</v>
      </c>
      <c r="N848" s="155">
        <f>SUMIFS('Budget Detail as of 11.30'!L:L,'Budget Detail as of 11.30'!B:B,'Questica Mapping'!C848)</f>
        <v>1450</v>
      </c>
      <c r="O848" s="100">
        <v>2500</v>
      </c>
      <c r="P848" s="101">
        <f t="shared" si="33"/>
        <v>2500</v>
      </c>
    </row>
    <row r="849" spans="1:16" hidden="1" x14ac:dyDescent="0.3">
      <c r="A849" s="90">
        <v>587303</v>
      </c>
      <c r="B849" s="92" t="s">
        <v>1162</v>
      </c>
      <c r="C849" s="92" t="s">
        <v>2402</v>
      </c>
      <c r="D849" s="92" t="s">
        <v>10</v>
      </c>
      <c r="E849" s="103" t="s">
        <v>217</v>
      </c>
      <c r="F849" s="92" t="s">
        <v>2349</v>
      </c>
      <c r="G849" s="92" t="s">
        <v>1215</v>
      </c>
      <c r="H849" s="92" t="s">
        <v>991</v>
      </c>
      <c r="I849" s="92" t="s">
        <v>865</v>
      </c>
      <c r="J849" s="92" t="s">
        <v>2403</v>
      </c>
      <c r="K849" s="90" t="b">
        <v>0</v>
      </c>
      <c r="L849" s="92" t="s">
        <v>867</v>
      </c>
      <c r="M849" s="278">
        <f>IFERROR(VLOOKUP(C849,'Budget Detail as of 11.30'!B:K,COLUMNS('Budget Detail as of 11.30'!B:K),FALSE),0)</f>
        <v>1000</v>
      </c>
      <c r="N849" s="155">
        <f>SUMIFS('Budget Detail as of 11.30'!L:L,'Budget Detail as of 11.30'!B:B,'Questica Mapping'!C849)</f>
        <v>1000</v>
      </c>
      <c r="O849" s="100">
        <v>2000</v>
      </c>
      <c r="P849" s="101">
        <f t="shared" si="33"/>
        <v>2000</v>
      </c>
    </row>
    <row r="850" spans="1:16" hidden="1" x14ac:dyDescent="0.3">
      <c r="A850" s="90">
        <v>587304</v>
      </c>
      <c r="B850" s="92" t="s">
        <v>1162</v>
      </c>
      <c r="C850" s="92" t="s">
        <v>2404</v>
      </c>
      <c r="D850" s="92" t="s">
        <v>10</v>
      </c>
      <c r="E850" s="103" t="s">
        <v>217</v>
      </c>
      <c r="F850" s="92" t="s">
        <v>2349</v>
      </c>
      <c r="G850" s="92" t="s">
        <v>1215</v>
      </c>
      <c r="H850" s="92" t="s">
        <v>991</v>
      </c>
      <c r="I850" s="92" t="s">
        <v>925</v>
      </c>
      <c r="J850" s="92" t="s">
        <v>2405</v>
      </c>
      <c r="K850" s="90" t="b">
        <v>0</v>
      </c>
      <c r="L850" s="92" t="s">
        <v>867</v>
      </c>
      <c r="M850" s="278">
        <f>IFERROR(VLOOKUP(C850,'Budget Detail as of 11.30'!B:K,COLUMNS('Budget Detail as of 11.30'!B:K),FALSE),0)</f>
        <v>2500</v>
      </c>
      <c r="N850" s="155">
        <f>SUMIFS('Budget Detail as of 11.30'!L:L,'Budget Detail as of 11.30'!B:B,'Questica Mapping'!C850)</f>
        <v>2500</v>
      </c>
      <c r="O850" s="100">
        <v>2000</v>
      </c>
      <c r="P850" s="101">
        <f t="shared" si="33"/>
        <v>2000</v>
      </c>
    </row>
    <row r="851" spans="1:16" hidden="1" x14ac:dyDescent="0.3">
      <c r="A851" s="90">
        <v>587305</v>
      </c>
      <c r="B851" s="92" t="s">
        <v>1162</v>
      </c>
      <c r="C851" s="92" t="s">
        <v>2406</v>
      </c>
      <c r="D851" s="92" t="s">
        <v>10</v>
      </c>
      <c r="E851" s="103" t="s">
        <v>217</v>
      </c>
      <c r="F851" s="92" t="s">
        <v>2349</v>
      </c>
      <c r="G851" s="92" t="s">
        <v>1220</v>
      </c>
      <c r="H851" s="92" t="s">
        <v>2350</v>
      </c>
      <c r="I851" s="92" t="s">
        <v>865</v>
      </c>
      <c r="J851" s="92" t="s">
        <v>2002</v>
      </c>
      <c r="K851" s="90" t="b">
        <v>0</v>
      </c>
      <c r="L851" s="92" t="s">
        <v>867</v>
      </c>
      <c r="M851" s="278">
        <f>IFERROR(VLOOKUP(C851,'Budget Detail as of 11.30'!B:K,COLUMNS('Budget Detail as of 11.30'!B:K),FALSE),0)</f>
        <v>2000</v>
      </c>
      <c r="N851" s="155">
        <f>SUMIFS('Budget Detail as of 11.30'!L:L,'Budget Detail as of 11.30'!B:B,'Questica Mapping'!C851)</f>
        <v>2000</v>
      </c>
      <c r="O851" s="100">
        <v>0</v>
      </c>
      <c r="P851" s="101">
        <f t="shared" si="33"/>
        <v>0</v>
      </c>
    </row>
    <row r="852" spans="1:16" hidden="1" x14ac:dyDescent="0.3">
      <c r="A852" s="90">
        <v>587306</v>
      </c>
      <c r="B852" s="92" t="s">
        <v>1162</v>
      </c>
      <c r="C852" s="92" t="s">
        <v>2407</v>
      </c>
      <c r="D852" s="92" t="s">
        <v>10</v>
      </c>
      <c r="E852" s="103" t="s">
        <v>217</v>
      </c>
      <c r="F852" s="92" t="s">
        <v>2349</v>
      </c>
      <c r="G852" s="92" t="s">
        <v>1220</v>
      </c>
      <c r="H852" s="92" t="s">
        <v>2350</v>
      </c>
      <c r="I852" s="92" t="s">
        <v>925</v>
      </c>
      <c r="J852" s="92" t="s">
        <v>2408</v>
      </c>
      <c r="K852" s="90" t="b">
        <v>0</v>
      </c>
      <c r="L852" s="92" t="s">
        <v>867</v>
      </c>
      <c r="M852" s="278">
        <f>IFERROR(VLOOKUP(C852,'Budget Detail as of 11.30'!B:K,COLUMNS('Budget Detail as of 11.30'!B:K),FALSE),0)</f>
        <v>2000</v>
      </c>
      <c r="N852" s="155">
        <f>SUMIFS('Budget Detail as of 11.30'!L:L,'Budget Detail as of 11.30'!B:B,'Questica Mapping'!C852)</f>
        <v>2000</v>
      </c>
      <c r="O852" s="100">
        <v>8000</v>
      </c>
      <c r="P852" s="101">
        <f t="shared" si="33"/>
        <v>8000</v>
      </c>
    </row>
    <row r="853" spans="1:16" hidden="1" x14ac:dyDescent="0.3">
      <c r="A853" s="90">
        <v>587307</v>
      </c>
      <c r="B853" s="92" t="s">
        <v>1162</v>
      </c>
      <c r="C853" s="92" t="s">
        <v>2409</v>
      </c>
      <c r="D853" s="92" t="s">
        <v>10</v>
      </c>
      <c r="E853" s="103" t="s">
        <v>217</v>
      </c>
      <c r="F853" s="92" t="s">
        <v>2349</v>
      </c>
      <c r="G853" s="92" t="s">
        <v>1220</v>
      </c>
      <c r="H853" s="92" t="s">
        <v>2359</v>
      </c>
      <c r="I853" s="92" t="s">
        <v>865</v>
      </c>
      <c r="J853" s="92" t="s">
        <v>2410</v>
      </c>
      <c r="K853" s="90" t="b">
        <v>0</v>
      </c>
      <c r="L853" s="92" t="s">
        <v>867</v>
      </c>
      <c r="M853" s="278">
        <f>IFERROR(VLOOKUP(C853,'Budget Detail as of 11.30'!B:K,COLUMNS('Budget Detail as of 11.30'!B:K),FALSE),0)</f>
        <v>0</v>
      </c>
      <c r="N853" s="155">
        <f>SUMIFS('Budget Detail as of 11.30'!L:L,'Budget Detail as of 11.30'!B:B,'Questica Mapping'!C853)</f>
        <v>0</v>
      </c>
      <c r="O853" s="100">
        <v>1200</v>
      </c>
      <c r="P853" s="101">
        <f t="shared" si="33"/>
        <v>1200</v>
      </c>
    </row>
    <row r="854" spans="1:16" hidden="1" x14ac:dyDescent="0.3">
      <c r="A854" s="90">
        <v>587308</v>
      </c>
      <c r="B854" s="92" t="s">
        <v>1162</v>
      </c>
      <c r="C854" s="92" t="s">
        <v>2411</v>
      </c>
      <c r="D854" s="92" t="s">
        <v>10</v>
      </c>
      <c r="E854" s="103" t="s">
        <v>217</v>
      </c>
      <c r="F854" s="92" t="s">
        <v>2349</v>
      </c>
      <c r="G854" s="92" t="s">
        <v>1220</v>
      </c>
      <c r="H854" s="92" t="s">
        <v>991</v>
      </c>
      <c r="I854" s="92" t="s">
        <v>865</v>
      </c>
      <c r="J854" s="92" t="s">
        <v>2412</v>
      </c>
      <c r="K854" s="90" t="b">
        <v>0</v>
      </c>
      <c r="L854" s="92" t="s">
        <v>867</v>
      </c>
      <c r="M854" s="278">
        <f>IFERROR(VLOOKUP(C854,'Budget Detail as of 11.30'!B:K,COLUMNS('Budget Detail as of 11.30'!B:K),FALSE),0)</f>
        <v>8000</v>
      </c>
      <c r="N854" s="155">
        <f>SUMIFS('Budget Detail as of 11.30'!L:L,'Budget Detail as of 11.30'!B:B,'Questica Mapping'!C854)</f>
        <v>8000</v>
      </c>
      <c r="O854" s="100">
        <v>6500</v>
      </c>
      <c r="P854" s="101">
        <f t="shared" si="33"/>
        <v>6500</v>
      </c>
    </row>
    <row r="855" spans="1:16" hidden="1" x14ac:dyDescent="0.3">
      <c r="A855" s="90">
        <v>587376</v>
      </c>
      <c r="B855" s="92" t="s">
        <v>1162</v>
      </c>
      <c r="C855" s="92" t="s">
        <v>2413</v>
      </c>
      <c r="D855" s="92" t="s">
        <v>10</v>
      </c>
      <c r="E855" s="103" t="s">
        <v>217</v>
      </c>
      <c r="F855" s="92" t="s">
        <v>2349</v>
      </c>
      <c r="G855" s="92" t="s">
        <v>1220</v>
      </c>
      <c r="H855" s="92" t="s">
        <v>991</v>
      </c>
      <c r="I855" s="92" t="s">
        <v>925</v>
      </c>
      <c r="J855" s="92" t="s">
        <v>2414</v>
      </c>
      <c r="K855" s="90" t="b">
        <v>0</v>
      </c>
      <c r="L855" s="92" t="s">
        <v>867</v>
      </c>
      <c r="M855" s="278">
        <f>IFERROR(VLOOKUP(C855,'Budget Detail as of 11.30'!B:K,COLUMNS('Budget Detail as of 11.30'!B:K),FALSE),0)</f>
        <v>1200</v>
      </c>
      <c r="N855" s="155">
        <f>SUMIFS('Budget Detail as of 11.30'!L:L,'Budget Detail as of 11.30'!B:B,'Questica Mapping'!C855)</f>
        <v>1200</v>
      </c>
      <c r="O855" s="100">
        <v>75</v>
      </c>
      <c r="P855" s="101">
        <f t="shared" si="33"/>
        <v>75</v>
      </c>
    </row>
    <row r="856" spans="1:16" hidden="1" x14ac:dyDescent="0.3">
      <c r="A856" s="90">
        <v>2365884</v>
      </c>
      <c r="B856" s="92" t="s">
        <v>1162</v>
      </c>
      <c r="C856" s="92" t="s">
        <v>2415</v>
      </c>
      <c r="D856" s="92" t="s">
        <v>10</v>
      </c>
      <c r="E856" s="103" t="s">
        <v>217</v>
      </c>
      <c r="F856" s="92" t="s">
        <v>2349</v>
      </c>
      <c r="G856" s="92" t="s">
        <v>1229</v>
      </c>
      <c r="H856" s="92" t="s">
        <v>2350</v>
      </c>
      <c r="I856" s="92" t="s">
        <v>865</v>
      </c>
      <c r="J856" s="92" t="s">
        <v>1457</v>
      </c>
      <c r="K856" s="90" t="b">
        <v>0</v>
      </c>
      <c r="L856" s="92" t="s">
        <v>867</v>
      </c>
      <c r="M856" s="278">
        <f>IFERROR(VLOOKUP(C856,'Budget Detail as of 11.30'!B:K,COLUMNS('Budget Detail as of 11.30'!B:K),FALSE),0)</f>
        <v>6500</v>
      </c>
      <c r="N856" s="155">
        <f>SUMIFS('Budget Detail as of 11.30'!L:L,'Budget Detail as of 11.30'!B:B,'Questica Mapping'!C856)</f>
        <v>6500</v>
      </c>
      <c r="O856" s="100">
        <v>500</v>
      </c>
      <c r="P856" s="101">
        <f t="shared" si="33"/>
        <v>500</v>
      </c>
    </row>
    <row r="857" spans="1:16" hidden="1" x14ac:dyDescent="0.3">
      <c r="A857" s="90">
        <v>2365885</v>
      </c>
      <c r="B857" s="92" t="s">
        <v>1162</v>
      </c>
      <c r="C857" s="92" t="s">
        <v>2416</v>
      </c>
      <c r="D857" s="92" t="s">
        <v>10</v>
      </c>
      <c r="E857" s="103" t="s">
        <v>217</v>
      </c>
      <c r="F857" s="92" t="s">
        <v>2349</v>
      </c>
      <c r="G857" s="92" t="s">
        <v>1229</v>
      </c>
      <c r="H857" s="92" t="s">
        <v>2350</v>
      </c>
      <c r="I857" s="92" t="s">
        <v>925</v>
      </c>
      <c r="J857" s="92" t="s">
        <v>2417</v>
      </c>
      <c r="K857" s="90" t="b">
        <v>0</v>
      </c>
      <c r="L857" s="92" t="s">
        <v>867</v>
      </c>
      <c r="M857" s="278">
        <f>IFERROR(VLOOKUP(C857,'Budget Detail as of 11.30'!B:K,COLUMNS('Budget Detail as of 11.30'!B:K),FALSE),0)</f>
        <v>170</v>
      </c>
      <c r="N857" s="155">
        <f>SUMIFS('Budget Detail as of 11.30'!L:L,'Budget Detail as of 11.30'!B:B,'Questica Mapping'!C857)</f>
        <v>170</v>
      </c>
      <c r="O857" s="100">
        <v>250</v>
      </c>
      <c r="P857" s="101">
        <f t="shared" si="33"/>
        <v>250</v>
      </c>
    </row>
    <row r="858" spans="1:16" hidden="1" x14ac:dyDescent="0.3">
      <c r="A858" s="90">
        <v>2365886</v>
      </c>
      <c r="B858" s="92" t="s">
        <v>1162</v>
      </c>
      <c r="C858" s="92" t="s">
        <v>2418</v>
      </c>
      <c r="D858" s="92" t="s">
        <v>10</v>
      </c>
      <c r="E858" s="103" t="s">
        <v>217</v>
      </c>
      <c r="F858" s="92" t="s">
        <v>2349</v>
      </c>
      <c r="G858" s="92" t="s">
        <v>1229</v>
      </c>
      <c r="H858" s="92" t="s">
        <v>2350</v>
      </c>
      <c r="I858" s="92" t="s">
        <v>928</v>
      </c>
      <c r="J858" s="92" t="s">
        <v>1314</v>
      </c>
      <c r="K858" s="90" t="b">
        <v>0</v>
      </c>
      <c r="L858" s="92" t="s">
        <v>867</v>
      </c>
      <c r="M858" s="278">
        <f>IFERROR(VLOOKUP(C858,'Budget Detail as of 11.30'!B:K,COLUMNS('Budget Detail as of 11.30'!B:K),FALSE),0)</f>
        <v>500</v>
      </c>
      <c r="N858" s="155">
        <f>SUMIFS('Budget Detail as of 11.30'!L:L,'Budget Detail as of 11.30'!B:B,'Questica Mapping'!C858)</f>
        <v>500</v>
      </c>
      <c r="O858" s="100">
        <v>0</v>
      </c>
      <c r="P858" s="101">
        <f t="shared" si="33"/>
        <v>0</v>
      </c>
    </row>
    <row r="859" spans="1:16" hidden="1" x14ac:dyDescent="0.3">
      <c r="A859" s="90">
        <v>587309</v>
      </c>
      <c r="B859" s="92" t="s">
        <v>1162</v>
      </c>
      <c r="C859" s="92" t="s">
        <v>2419</v>
      </c>
      <c r="D859" s="92" t="s">
        <v>10</v>
      </c>
      <c r="E859" s="103" t="s">
        <v>217</v>
      </c>
      <c r="F859" s="92" t="s">
        <v>2349</v>
      </c>
      <c r="G859" s="92" t="s">
        <v>1229</v>
      </c>
      <c r="H859" s="92" t="s">
        <v>2350</v>
      </c>
      <c r="I859" s="92" t="s">
        <v>931</v>
      </c>
      <c r="J859" s="92" t="s">
        <v>1905</v>
      </c>
      <c r="K859" s="90" t="b">
        <v>0</v>
      </c>
      <c r="L859" s="92" t="s">
        <v>867</v>
      </c>
      <c r="M859" s="278">
        <f>IFERROR(VLOOKUP(C859,'Budget Detail as of 11.30'!B:K,COLUMNS('Budget Detail as of 11.30'!B:K),FALSE),0)</f>
        <v>250</v>
      </c>
      <c r="N859" s="155">
        <f>SUMIFS('Budget Detail as of 11.30'!L:L,'Budget Detail as of 11.30'!B:B,'Questica Mapping'!C859)</f>
        <v>250</v>
      </c>
      <c r="O859" s="100">
        <v>1795</v>
      </c>
      <c r="P859" s="101">
        <f t="shared" si="33"/>
        <v>1795</v>
      </c>
    </row>
    <row r="860" spans="1:16" hidden="1" x14ac:dyDescent="0.3">
      <c r="A860" s="90">
        <v>587310</v>
      </c>
      <c r="B860" s="92" t="s">
        <v>1162</v>
      </c>
      <c r="C860" s="92" t="s">
        <v>2420</v>
      </c>
      <c r="D860" s="92" t="s">
        <v>10</v>
      </c>
      <c r="E860" s="103" t="s">
        <v>217</v>
      </c>
      <c r="F860" s="92" t="s">
        <v>2349</v>
      </c>
      <c r="G860" s="92" t="s">
        <v>1229</v>
      </c>
      <c r="H860" s="92" t="s">
        <v>2350</v>
      </c>
      <c r="I860" s="92" t="s">
        <v>944</v>
      </c>
      <c r="J860" s="92" t="s">
        <v>1914</v>
      </c>
      <c r="K860" s="90" t="b">
        <v>0</v>
      </c>
      <c r="L860" s="92" t="s">
        <v>867</v>
      </c>
      <c r="M860" s="278">
        <f>IFERROR(VLOOKUP(C860,'Budget Detail as of 11.30'!B:K,COLUMNS('Budget Detail as of 11.30'!B:K),FALSE),0)</f>
        <v>2500</v>
      </c>
      <c r="N860" s="155">
        <f>SUMIFS('Budget Detail as of 11.30'!L:L,'Budget Detail as of 11.30'!B:B,'Questica Mapping'!C860)</f>
        <v>2500</v>
      </c>
      <c r="O860" s="100">
        <v>2405</v>
      </c>
      <c r="P860" s="101">
        <f t="shared" si="33"/>
        <v>2405</v>
      </c>
    </row>
    <row r="861" spans="1:16" hidden="1" x14ac:dyDescent="0.3">
      <c r="A861" s="90">
        <v>587311</v>
      </c>
      <c r="B861" s="92" t="s">
        <v>1162</v>
      </c>
      <c r="C861" s="92" t="s">
        <v>2421</v>
      </c>
      <c r="D861" s="92" t="s">
        <v>10</v>
      </c>
      <c r="E861" s="103" t="s">
        <v>217</v>
      </c>
      <c r="F861" s="92" t="s">
        <v>2349</v>
      </c>
      <c r="G861" s="92" t="s">
        <v>1229</v>
      </c>
      <c r="H861" s="92" t="s">
        <v>2359</v>
      </c>
      <c r="I861" s="92" t="s">
        <v>865</v>
      </c>
      <c r="J861" s="92" t="s">
        <v>2422</v>
      </c>
      <c r="K861" s="90" t="b">
        <v>0</v>
      </c>
      <c r="L861" s="92" t="s">
        <v>867</v>
      </c>
      <c r="M861" s="278">
        <f>IFERROR(VLOOKUP(C861,'Budget Detail as of 11.30'!B:K,COLUMNS('Budget Detail as of 11.30'!B:K),FALSE),0)</f>
        <v>1700</v>
      </c>
      <c r="N861" s="155">
        <f>SUMIFS('Budget Detail as of 11.30'!L:L,'Budget Detail as of 11.30'!B:B,'Questica Mapping'!C861)</f>
        <v>1700</v>
      </c>
      <c r="O861" s="100">
        <v>25</v>
      </c>
      <c r="P861" s="101">
        <f t="shared" si="33"/>
        <v>25</v>
      </c>
    </row>
    <row r="862" spans="1:16" hidden="1" x14ac:dyDescent="0.3">
      <c r="A862" s="90">
        <v>587312</v>
      </c>
      <c r="B862" s="92" t="s">
        <v>1162</v>
      </c>
      <c r="C862" s="92" t="s">
        <v>2423</v>
      </c>
      <c r="D862" s="92" t="s">
        <v>10</v>
      </c>
      <c r="E862" s="103" t="s">
        <v>217</v>
      </c>
      <c r="F862" s="92" t="s">
        <v>2349</v>
      </c>
      <c r="G862" s="92" t="s">
        <v>1229</v>
      </c>
      <c r="H862" s="92" t="s">
        <v>2359</v>
      </c>
      <c r="I862" s="92" t="s">
        <v>925</v>
      </c>
      <c r="J862" s="92" t="s">
        <v>2424</v>
      </c>
      <c r="K862" s="90" t="b">
        <v>0</v>
      </c>
      <c r="L862" s="92" t="s">
        <v>867</v>
      </c>
      <c r="M862" s="278">
        <f>IFERROR(VLOOKUP(C862,'Budget Detail as of 11.30'!B:K,COLUMNS('Budget Detail as of 11.30'!B:K),FALSE),0)</f>
        <v>2410</v>
      </c>
      <c r="N862" s="155">
        <f>SUMIFS('Budget Detail as of 11.30'!L:L,'Budget Detail as of 11.30'!B:B,'Questica Mapping'!C862)</f>
        <v>2410</v>
      </c>
      <c r="O862" s="100">
        <v>0</v>
      </c>
      <c r="P862" s="101">
        <f t="shared" si="33"/>
        <v>0</v>
      </c>
    </row>
    <row r="863" spans="1:16" hidden="1" x14ac:dyDescent="0.3">
      <c r="A863" s="90">
        <v>849969</v>
      </c>
      <c r="B863" s="92" t="s">
        <v>1162</v>
      </c>
      <c r="C863" s="92" t="s">
        <v>2425</v>
      </c>
      <c r="D863" s="92" t="s">
        <v>10</v>
      </c>
      <c r="E863" s="103" t="s">
        <v>217</v>
      </c>
      <c r="F863" s="92" t="s">
        <v>2349</v>
      </c>
      <c r="G863" s="92" t="s">
        <v>1229</v>
      </c>
      <c r="H863" s="92" t="s">
        <v>2359</v>
      </c>
      <c r="I863" s="92" t="s">
        <v>928</v>
      </c>
      <c r="J863" s="92" t="s">
        <v>2426</v>
      </c>
      <c r="K863" s="90" t="b">
        <v>0</v>
      </c>
      <c r="L863" s="92" t="s">
        <v>867</v>
      </c>
      <c r="M863" s="278">
        <f>IFERROR(VLOOKUP(C863,'Budget Detail as of 11.30'!B:K,COLUMNS('Budget Detail as of 11.30'!B:K),FALSE),0)</f>
        <v>30</v>
      </c>
      <c r="N863" s="155">
        <f>SUMIFS('Budget Detail as of 11.30'!L:L,'Budget Detail as of 11.30'!B:B,'Questica Mapping'!C863)</f>
        <v>30</v>
      </c>
      <c r="O863" s="100">
        <v>8500</v>
      </c>
      <c r="P863" s="101">
        <f t="shared" si="33"/>
        <v>8500</v>
      </c>
    </row>
    <row r="864" spans="1:16" hidden="1" x14ac:dyDescent="0.3">
      <c r="A864" s="90">
        <v>587313</v>
      </c>
      <c r="B864" s="92" t="s">
        <v>1162</v>
      </c>
      <c r="C864" s="92" t="s">
        <v>2427</v>
      </c>
      <c r="D864" s="92" t="s">
        <v>10</v>
      </c>
      <c r="E864" s="103" t="s">
        <v>217</v>
      </c>
      <c r="F864" s="92" t="s">
        <v>2349</v>
      </c>
      <c r="G864" s="92" t="s">
        <v>1229</v>
      </c>
      <c r="H864" s="92" t="s">
        <v>2359</v>
      </c>
      <c r="I864" s="92" t="s">
        <v>931</v>
      </c>
      <c r="J864" s="92" t="s">
        <v>2428</v>
      </c>
      <c r="K864" s="90" t="b">
        <v>0</v>
      </c>
      <c r="L864" s="92" t="s">
        <v>867</v>
      </c>
      <c r="M864" s="278">
        <f>IFERROR(VLOOKUP(C864,'Budget Detail as of 11.30'!B:K,COLUMNS('Budget Detail as of 11.30'!B:K),FALSE),0)</f>
        <v>100</v>
      </c>
      <c r="N864" s="155">
        <f>SUMIFS('Budget Detail as of 11.30'!L:L,'Budget Detail as of 11.30'!B:B,'Questica Mapping'!C864)</f>
        <v>100</v>
      </c>
      <c r="O864" s="100">
        <v>5200</v>
      </c>
      <c r="P864" s="101">
        <f t="shared" si="33"/>
        <v>5200</v>
      </c>
    </row>
    <row r="865" spans="1:16" hidden="1" x14ac:dyDescent="0.3">
      <c r="A865" s="90">
        <v>587314</v>
      </c>
      <c r="B865" s="92" t="s">
        <v>1162</v>
      </c>
      <c r="C865" s="92" t="s">
        <v>2429</v>
      </c>
      <c r="D865" s="92" t="s">
        <v>10</v>
      </c>
      <c r="E865" s="103" t="s">
        <v>217</v>
      </c>
      <c r="F865" s="92" t="s">
        <v>2349</v>
      </c>
      <c r="G865" s="92" t="s">
        <v>1229</v>
      </c>
      <c r="H865" s="92" t="s">
        <v>991</v>
      </c>
      <c r="I865" s="92" t="s">
        <v>865</v>
      </c>
      <c r="J865" s="92" t="s">
        <v>2430</v>
      </c>
      <c r="K865" s="90" t="b">
        <v>0</v>
      </c>
      <c r="L865" s="92" t="s">
        <v>867</v>
      </c>
      <c r="M865" s="278">
        <f>IFERROR(VLOOKUP(C865,'Budget Detail as of 11.30'!B:K,COLUMNS('Budget Detail as of 11.30'!B:K),FALSE),0)</f>
        <v>8500</v>
      </c>
      <c r="N865" s="155">
        <f>SUMIFS('Budget Detail as of 11.30'!L:L,'Budget Detail as of 11.30'!B:B,'Questica Mapping'!C865)</f>
        <v>8500</v>
      </c>
      <c r="O865" s="100">
        <v>4800</v>
      </c>
      <c r="P865" s="101">
        <f t="shared" si="33"/>
        <v>4800</v>
      </c>
    </row>
    <row r="866" spans="1:16" hidden="1" x14ac:dyDescent="0.3">
      <c r="A866" s="90">
        <v>587315</v>
      </c>
      <c r="B866" s="92" t="s">
        <v>1162</v>
      </c>
      <c r="C866" s="92" t="s">
        <v>2431</v>
      </c>
      <c r="D866" s="92" t="s">
        <v>10</v>
      </c>
      <c r="E866" s="103" t="s">
        <v>217</v>
      </c>
      <c r="F866" s="92" t="s">
        <v>2349</v>
      </c>
      <c r="G866" s="92" t="s">
        <v>1229</v>
      </c>
      <c r="H866" s="92" t="s">
        <v>991</v>
      </c>
      <c r="I866" s="92" t="s">
        <v>925</v>
      </c>
      <c r="J866" s="92" t="s">
        <v>2432</v>
      </c>
      <c r="K866" s="90" t="b">
        <v>0</v>
      </c>
      <c r="L866" s="92" t="s">
        <v>867</v>
      </c>
      <c r="M866" s="278">
        <f>IFERROR(VLOOKUP(C866,'Budget Detail as of 11.30'!B:K,COLUMNS('Budget Detail as of 11.30'!B:K),FALSE),0)</f>
        <v>5200</v>
      </c>
      <c r="N866" s="155">
        <f>SUMIFS('Budget Detail as of 11.30'!L:L,'Budget Detail as of 11.30'!B:B,'Questica Mapping'!C866)</f>
        <v>5200</v>
      </c>
      <c r="O866" s="100">
        <v>500</v>
      </c>
      <c r="P866" s="101">
        <f t="shared" si="33"/>
        <v>500</v>
      </c>
    </row>
    <row r="867" spans="1:16" hidden="1" x14ac:dyDescent="0.3">
      <c r="A867" s="90">
        <v>587316</v>
      </c>
      <c r="B867" s="92" t="s">
        <v>1162</v>
      </c>
      <c r="C867" s="92" t="s">
        <v>2433</v>
      </c>
      <c r="D867" s="92" t="s">
        <v>10</v>
      </c>
      <c r="E867" s="103" t="s">
        <v>217</v>
      </c>
      <c r="F867" s="92" t="s">
        <v>2349</v>
      </c>
      <c r="G867" s="92" t="s">
        <v>1229</v>
      </c>
      <c r="H867" s="92" t="s">
        <v>991</v>
      </c>
      <c r="I867" s="92" t="s">
        <v>928</v>
      </c>
      <c r="J867" s="92" t="s">
        <v>2434</v>
      </c>
      <c r="K867" s="90" t="b">
        <v>0</v>
      </c>
      <c r="L867" s="92" t="s">
        <v>867</v>
      </c>
      <c r="M867" s="278">
        <f>IFERROR(VLOOKUP(C867,'Budget Detail as of 11.30'!B:K,COLUMNS('Budget Detail as of 11.30'!B:K),FALSE),0)</f>
        <v>4800</v>
      </c>
      <c r="N867" s="155">
        <f>SUMIFS('Budget Detail as of 11.30'!L:L,'Budget Detail as of 11.30'!B:B,'Questica Mapping'!C867)</f>
        <v>4800</v>
      </c>
      <c r="O867" s="100">
        <v>130</v>
      </c>
      <c r="P867" s="101">
        <f t="shared" si="33"/>
        <v>130</v>
      </c>
    </row>
    <row r="868" spans="1:16" hidden="1" x14ac:dyDescent="0.3">
      <c r="A868" s="90">
        <v>587317</v>
      </c>
      <c r="B868" s="92" t="s">
        <v>1162</v>
      </c>
      <c r="C868" s="92" t="s">
        <v>2435</v>
      </c>
      <c r="D868" s="92" t="s">
        <v>10</v>
      </c>
      <c r="E868" s="103" t="s">
        <v>217</v>
      </c>
      <c r="F868" s="92" t="s">
        <v>2349</v>
      </c>
      <c r="G868" s="92" t="s">
        <v>1229</v>
      </c>
      <c r="H868" s="92" t="s">
        <v>991</v>
      </c>
      <c r="I868" s="92" t="s">
        <v>931</v>
      </c>
      <c r="J868" s="92" t="s">
        <v>2436</v>
      </c>
      <c r="K868" s="90" t="b">
        <v>0</v>
      </c>
      <c r="L868" s="92" t="s">
        <v>867</v>
      </c>
      <c r="M868" s="278">
        <f>IFERROR(VLOOKUP(C868,'Budget Detail as of 11.30'!B:K,COLUMNS('Budget Detail as of 11.30'!B:K),FALSE),0)</f>
        <v>500</v>
      </c>
      <c r="N868" s="155">
        <f>SUMIFS('Budget Detail as of 11.30'!L:L,'Budget Detail as of 11.30'!B:B,'Questica Mapping'!C868)</f>
        <v>500</v>
      </c>
      <c r="O868" s="100">
        <v>110</v>
      </c>
      <c r="P868" s="101">
        <f t="shared" si="33"/>
        <v>110</v>
      </c>
    </row>
    <row r="869" spans="1:16" hidden="1" x14ac:dyDescent="0.3">
      <c r="A869" s="90">
        <v>587318</v>
      </c>
      <c r="B869" s="92" t="s">
        <v>1162</v>
      </c>
      <c r="C869" s="92" t="s">
        <v>2437</v>
      </c>
      <c r="D869" s="92" t="s">
        <v>10</v>
      </c>
      <c r="E869" s="103" t="s">
        <v>217</v>
      </c>
      <c r="F869" s="92" t="s">
        <v>2349</v>
      </c>
      <c r="G869" s="92" t="s">
        <v>1229</v>
      </c>
      <c r="H869" s="92" t="s">
        <v>991</v>
      </c>
      <c r="I869" s="92" t="s">
        <v>944</v>
      </c>
      <c r="J869" s="92" t="s">
        <v>2438</v>
      </c>
      <c r="K869" s="90" t="b">
        <v>0</v>
      </c>
      <c r="L869" s="92" t="s">
        <v>867</v>
      </c>
      <c r="M869" s="278">
        <f>IFERROR(VLOOKUP(C869,'Budget Detail as of 11.30'!B:K,COLUMNS('Budget Detail as of 11.30'!B:K),FALSE),0)</f>
        <v>200</v>
      </c>
      <c r="N869" s="155">
        <f>SUMIFS('Budget Detail as of 11.30'!L:L,'Budget Detail as of 11.30'!B:B,'Questica Mapping'!C869)</f>
        <v>200</v>
      </c>
      <c r="O869" s="100">
        <v>4820</v>
      </c>
      <c r="P869" s="101">
        <f t="shared" si="33"/>
        <v>4820</v>
      </c>
    </row>
    <row r="870" spans="1:16" hidden="1" x14ac:dyDescent="0.3">
      <c r="A870" s="90">
        <v>587374</v>
      </c>
      <c r="B870" s="92" t="s">
        <v>1162</v>
      </c>
      <c r="C870" s="92" t="s">
        <v>2439</v>
      </c>
      <c r="D870" s="92" t="s">
        <v>10</v>
      </c>
      <c r="E870" s="103" t="s">
        <v>217</v>
      </c>
      <c r="F870" s="92" t="s">
        <v>2349</v>
      </c>
      <c r="G870" s="92" t="s">
        <v>1240</v>
      </c>
      <c r="H870" s="92" t="s">
        <v>2350</v>
      </c>
      <c r="I870" s="92" t="s">
        <v>865</v>
      </c>
      <c r="J870" s="92" t="s">
        <v>2440</v>
      </c>
      <c r="K870" s="90" t="b">
        <v>0</v>
      </c>
      <c r="L870" s="92" t="s">
        <v>867</v>
      </c>
      <c r="M870" s="278">
        <f>IFERROR(VLOOKUP(C870,'Budget Detail as of 11.30'!B:K,COLUMNS('Budget Detail as of 11.30'!B:K),FALSE),0)</f>
        <v>110</v>
      </c>
      <c r="N870" s="155">
        <f>SUMIFS('Budget Detail as of 11.30'!L:L,'Budget Detail as of 11.30'!B:B,'Questica Mapping'!C870)</f>
        <v>110</v>
      </c>
      <c r="O870" s="100">
        <v>50</v>
      </c>
      <c r="P870" s="101">
        <f t="shared" si="33"/>
        <v>50</v>
      </c>
    </row>
    <row r="871" spans="1:16" hidden="1" x14ac:dyDescent="0.3">
      <c r="A871" s="90">
        <v>587319</v>
      </c>
      <c r="B871" s="92" t="s">
        <v>1162</v>
      </c>
      <c r="C871" s="92" t="s">
        <v>2441</v>
      </c>
      <c r="D871" s="92" t="s">
        <v>10</v>
      </c>
      <c r="E871" s="103" t="s">
        <v>217</v>
      </c>
      <c r="F871" s="92" t="s">
        <v>2349</v>
      </c>
      <c r="G871" s="92" t="s">
        <v>1240</v>
      </c>
      <c r="H871" s="92" t="s">
        <v>2350</v>
      </c>
      <c r="I871" s="92" t="s">
        <v>925</v>
      </c>
      <c r="J871" s="92" t="s">
        <v>2442</v>
      </c>
      <c r="K871" s="90" t="b">
        <v>0</v>
      </c>
      <c r="L871" s="92" t="s">
        <v>867</v>
      </c>
      <c r="M871" s="278">
        <f>IFERROR(VLOOKUP(C871,'Budget Detail as of 11.30'!B:K,COLUMNS('Budget Detail as of 11.30'!B:K),FALSE),0)</f>
        <v>5000</v>
      </c>
      <c r="N871" s="155">
        <f>SUMIFS('Budget Detail as of 11.30'!L:L,'Budget Detail as of 11.30'!B:B,'Questica Mapping'!C871)</f>
        <v>5000</v>
      </c>
      <c r="O871" s="100">
        <v>0</v>
      </c>
      <c r="P871" s="101">
        <f t="shared" si="33"/>
        <v>0</v>
      </c>
    </row>
    <row r="872" spans="1:16" hidden="1" x14ac:dyDescent="0.3">
      <c r="A872" s="90">
        <v>587320</v>
      </c>
      <c r="B872" s="92" t="s">
        <v>1162</v>
      </c>
      <c r="C872" s="92" t="s">
        <v>2443</v>
      </c>
      <c r="D872" s="92" t="s">
        <v>10</v>
      </c>
      <c r="E872" s="103" t="s">
        <v>217</v>
      </c>
      <c r="F872" s="92" t="s">
        <v>2349</v>
      </c>
      <c r="G872" s="92" t="s">
        <v>1240</v>
      </c>
      <c r="H872" s="92" t="s">
        <v>2350</v>
      </c>
      <c r="I872" s="92" t="s">
        <v>928</v>
      </c>
      <c r="J872" s="92" t="s">
        <v>2444</v>
      </c>
      <c r="K872" s="90" t="b">
        <v>0</v>
      </c>
      <c r="L872" s="92" t="s">
        <v>867</v>
      </c>
      <c r="M872" s="278">
        <f>IFERROR(VLOOKUP(C872,'Budget Detail as of 11.30'!B:K,COLUMNS('Budget Detail as of 11.30'!B:K),FALSE),0)</f>
        <v>50</v>
      </c>
      <c r="N872" s="155">
        <f>SUMIFS('Budget Detail as of 11.30'!L:L,'Budget Detail as of 11.30'!B:B,'Questica Mapping'!C872)</f>
        <v>50</v>
      </c>
      <c r="O872" s="100">
        <v>0</v>
      </c>
      <c r="P872" s="101">
        <f t="shared" si="33"/>
        <v>0</v>
      </c>
    </row>
    <row r="873" spans="1:16" hidden="1" x14ac:dyDescent="0.3">
      <c r="A873" s="90">
        <v>587321</v>
      </c>
      <c r="B873" s="92" t="s">
        <v>1162</v>
      </c>
      <c r="C873" s="92" t="s">
        <v>2445</v>
      </c>
      <c r="D873" s="92" t="s">
        <v>10</v>
      </c>
      <c r="E873" s="103" t="s">
        <v>217</v>
      </c>
      <c r="F873" s="92" t="s">
        <v>2349</v>
      </c>
      <c r="G873" s="92" t="s">
        <v>1240</v>
      </c>
      <c r="H873" s="92" t="s">
        <v>2350</v>
      </c>
      <c r="I873" s="92" t="s">
        <v>931</v>
      </c>
      <c r="J873" s="92" t="s">
        <v>2446</v>
      </c>
      <c r="K873" s="90" t="b">
        <v>0</v>
      </c>
      <c r="L873" s="92" t="s">
        <v>867</v>
      </c>
      <c r="M873" s="278">
        <f>IFERROR(VLOOKUP(C873,'Budget Detail as of 11.30'!B:K,COLUMNS('Budget Detail as of 11.30'!B:K),FALSE),0)</f>
        <v>1500</v>
      </c>
      <c r="N873" s="155">
        <f>SUMIFS('Budget Detail as of 11.30'!L:L,'Budget Detail as of 11.30'!B:B,'Questica Mapping'!C873)</f>
        <v>1500</v>
      </c>
      <c r="O873" s="100">
        <v>700</v>
      </c>
      <c r="P873" s="101">
        <f t="shared" si="33"/>
        <v>700</v>
      </c>
    </row>
    <row r="874" spans="1:16" hidden="1" x14ac:dyDescent="0.3">
      <c r="A874" s="90">
        <v>587322</v>
      </c>
      <c r="B874" s="92" t="s">
        <v>1162</v>
      </c>
      <c r="C874" s="92" t="s">
        <v>2447</v>
      </c>
      <c r="D874" s="92" t="s">
        <v>10</v>
      </c>
      <c r="E874" s="103" t="s">
        <v>217</v>
      </c>
      <c r="F874" s="92" t="s">
        <v>2349</v>
      </c>
      <c r="G874" s="92" t="s">
        <v>1240</v>
      </c>
      <c r="H874" s="92" t="s">
        <v>991</v>
      </c>
      <c r="I874" s="92" t="s">
        <v>865</v>
      </c>
      <c r="J874" s="92" t="s">
        <v>2448</v>
      </c>
      <c r="K874" s="90" t="b">
        <v>0</v>
      </c>
      <c r="L874" s="92" t="s">
        <v>867</v>
      </c>
      <c r="M874" s="278">
        <f>IFERROR(VLOOKUP(C874,'Budget Detail as of 11.30'!B:K,COLUMNS('Budget Detail as of 11.30'!B:K),FALSE),0)</f>
        <v>300</v>
      </c>
      <c r="N874" s="155">
        <f>SUMIFS('Budget Detail as of 11.30'!L:L,'Budget Detail as of 11.30'!B:B,'Questica Mapping'!C874)</f>
        <v>300</v>
      </c>
      <c r="O874" s="100">
        <v>5555</v>
      </c>
      <c r="P874" s="101">
        <f t="shared" si="33"/>
        <v>5555</v>
      </c>
    </row>
    <row r="875" spans="1:16" hidden="1" x14ac:dyDescent="0.3">
      <c r="A875" s="90">
        <v>587323</v>
      </c>
      <c r="B875" s="92" t="s">
        <v>1162</v>
      </c>
      <c r="C875" s="92" t="s">
        <v>2449</v>
      </c>
      <c r="D875" s="92" t="s">
        <v>10</v>
      </c>
      <c r="E875" s="103" t="s">
        <v>217</v>
      </c>
      <c r="F875" s="92" t="s">
        <v>2349</v>
      </c>
      <c r="G875" s="92" t="s">
        <v>2045</v>
      </c>
      <c r="H875" s="92" t="s">
        <v>2350</v>
      </c>
      <c r="I875" s="92" t="s">
        <v>865</v>
      </c>
      <c r="J875" s="92" t="s">
        <v>2450</v>
      </c>
      <c r="K875" s="90" t="b">
        <v>0</v>
      </c>
      <c r="L875" s="92" t="s">
        <v>867</v>
      </c>
      <c r="M875" s="278">
        <f>IFERROR(VLOOKUP(C875,'Budget Detail as of 11.30'!B:K,COLUMNS('Budget Detail as of 11.30'!B:K),FALSE),0)</f>
        <v>700</v>
      </c>
      <c r="N875" s="155">
        <f>SUMIFS('Budget Detail as of 11.30'!L:L,'Budget Detail as of 11.30'!B:B,'Questica Mapping'!C875)</f>
        <v>700</v>
      </c>
      <c r="O875" s="100"/>
      <c r="P875" s="101"/>
    </row>
    <row r="876" spans="1:16" hidden="1" x14ac:dyDescent="0.3">
      <c r="A876" s="90">
        <v>587324</v>
      </c>
      <c r="B876" s="92" t="s">
        <v>1162</v>
      </c>
      <c r="C876" s="92" t="s">
        <v>2451</v>
      </c>
      <c r="D876" s="92" t="s">
        <v>10</v>
      </c>
      <c r="E876" s="103" t="s">
        <v>217</v>
      </c>
      <c r="F876" s="92" t="s">
        <v>2349</v>
      </c>
      <c r="G876" s="92" t="s">
        <v>1668</v>
      </c>
      <c r="H876" s="92" t="s">
        <v>2350</v>
      </c>
      <c r="I876" s="92" t="s">
        <v>865</v>
      </c>
      <c r="J876" s="92" t="s">
        <v>2452</v>
      </c>
      <c r="K876" s="90" t="b">
        <v>0</v>
      </c>
      <c r="L876" s="92" t="s">
        <v>867</v>
      </c>
      <c r="M876" s="278">
        <f>IFERROR(VLOOKUP(C876,'Budget Detail as of 11.30'!B:K,COLUMNS('Budget Detail as of 11.30'!B:K),FALSE),0)</f>
        <v>8000</v>
      </c>
      <c r="N876" s="155">
        <f>SUMIFS('Budget Detail as of 11.30'!L:L,'Budget Detail as of 11.30'!B:B,'Questica Mapping'!C876)</f>
        <v>8000</v>
      </c>
      <c r="O876" s="100">
        <v>167840</v>
      </c>
      <c r="P876" s="101">
        <f t="shared" ref="P876:P884" si="34">+O876</f>
        <v>167840</v>
      </c>
    </row>
    <row r="877" spans="1:16" hidden="1" x14ac:dyDescent="0.3">
      <c r="A877" s="90">
        <v>587325</v>
      </c>
      <c r="B877" s="159" t="s">
        <v>1162</v>
      </c>
      <c r="C877" s="159" t="s">
        <v>2453</v>
      </c>
      <c r="D877" s="280" t="s">
        <v>10</v>
      </c>
      <c r="E877" s="103" t="s">
        <v>217</v>
      </c>
      <c r="F877" s="279" t="s">
        <v>2349</v>
      </c>
      <c r="G877" s="279" t="s">
        <v>1668</v>
      </c>
      <c r="H877" s="279" t="s">
        <v>2350</v>
      </c>
      <c r="I877" s="279" t="s">
        <v>925</v>
      </c>
      <c r="J877" s="279" t="s">
        <v>2454</v>
      </c>
      <c r="K877" s="279" t="b">
        <v>0</v>
      </c>
      <c r="L877" s="279" t="s">
        <v>867</v>
      </c>
      <c r="M877" s="278">
        <f>IFERROR(VLOOKUP(C877,'Budget Detail as of 11.30'!B:K,COLUMNS('Budget Detail as of 11.30'!B:K),FALSE),0)</f>
        <v>5000</v>
      </c>
      <c r="N877" s="155">
        <f>SUMIFS('Budget Detail as of 11.30'!L:L,'Budget Detail as of 11.30'!B:B,'Questica Mapping'!C877)</f>
        <v>5000</v>
      </c>
      <c r="O877" s="100">
        <v>23140</v>
      </c>
      <c r="P877" s="101">
        <f t="shared" si="34"/>
        <v>23140</v>
      </c>
    </row>
    <row r="878" spans="1:16" hidden="1" x14ac:dyDescent="0.3">
      <c r="A878" s="90">
        <v>587380</v>
      </c>
      <c r="B878" s="92" t="s">
        <v>1162</v>
      </c>
      <c r="C878" s="92" t="s">
        <v>2455</v>
      </c>
      <c r="D878" s="92" t="s">
        <v>10</v>
      </c>
      <c r="E878" s="103" t="s">
        <v>223</v>
      </c>
      <c r="F878" s="92" t="s">
        <v>2349</v>
      </c>
      <c r="G878" s="92" t="s">
        <v>1576</v>
      </c>
      <c r="H878" s="92" t="s">
        <v>2350</v>
      </c>
      <c r="I878" s="92" t="s">
        <v>865</v>
      </c>
      <c r="J878" s="92" t="s">
        <v>1577</v>
      </c>
      <c r="K878" s="90" t="b">
        <v>0</v>
      </c>
      <c r="L878" s="92" t="s">
        <v>867</v>
      </c>
      <c r="M878" s="278">
        <f>IFERROR(VLOOKUP(C878,'Budget Detail as of 11.30'!B:K,COLUMNS('Budget Detail as of 11.30'!B:K),FALSE),0)</f>
        <v>532640</v>
      </c>
      <c r="N878" s="155">
        <f>SUMIFS('Budget Detail as of 11.30'!L:L,'Budget Detail as of 11.30'!B:B,'Questica Mapping'!C878)</f>
        <v>532640</v>
      </c>
      <c r="O878" s="100">
        <v>113009</v>
      </c>
      <c r="P878" s="101">
        <f t="shared" si="34"/>
        <v>113009</v>
      </c>
    </row>
    <row r="879" spans="1:16" hidden="1" x14ac:dyDescent="0.3">
      <c r="A879" s="90">
        <v>849964</v>
      </c>
      <c r="B879" s="92" t="s">
        <v>1162</v>
      </c>
      <c r="C879" s="92" t="s">
        <v>2456</v>
      </c>
      <c r="D879" s="92" t="s">
        <v>10</v>
      </c>
      <c r="E879" s="103" t="s">
        <v>223</v>
      </c>
      <c r="F879" s="92" t="s">
        <v>2349</v>
      </c>
      <c r="G879" s="92" t="s">
        <v>1576</v>
      </c>
      <c r="H879" s="92" t="s">
        <v>991</v>
      </c>
      <c r="I879" s="92" t="s">
        <v>865</v>
      </c>
      <c r="J879" s="92" t="s">
        <v>1577</v>
      </c>
      <c r="K879" s="90" t="b">
        <v>0</v>
      </c>
      <c r="L879" s="92" t="s">
        <v>867</v>
      </c>
      <c r="M879" s="278">
        <f>IFERROR(VLOOKUP(C879,'Budget Detail as of 11.30'!B:K,COLUMNS('Budget Detail as of 11.30'!B:K),FALSE),0)</f>
        <v>0</v>
      </c>
      <c r="N879" s="155">
        <f>SUMIFS('Budget Detail as of 11.30'!L:L,'Budget Detail as of 11.30'!B:B,'Questica Mapping'!C879)</f>
        <v>0</v>
      </c>
      <c r="O879" s="100">
        <v>7680</v>
      </c>
      <c r="P879" s="101">
        <f t="shared" si="34"/>
        <v>7680</v>
      </c>
    </row>
    <row r="880" spans="1:16" hidden="1" x14ac:dyDescent="0.3">
      <c r="A880" s="90">
        <v>587326</v>
      </c>
      <c r="B880" s="92" t="s">
        <v>1162</v>
      </c>
      <c r="C880" s="92" t="s">
        <v>2457</v>
      </c>
      <c r="D880" s="92" t="s">
        <v>10</v>
      </c>
      <c r="E880" s="103" t="s">
        <v>223</v>
      </c>
      <c r="F880" s="92" t="s">
        <v>2349</v>
      </c>
      <c r="G880" s="92" t="s">
        <v>1243</v>
      </c>
      <c r="H880" s="92" t="s">
        <v>2350</v>
      </c>
      <c r="I880" s="92" t="s">
        <v>865</v>
      </c>
      <c r="J880" s="92" t="s">
        <v>1244</v>
      </c>
      <c r="K880" s="90" t="b">
        <v>0</v>
      </c>
      <c r="L880" s="92" t="s">
        <v>867</v>
      </c>
      <c r="M880" s="278">
        <f>IFERROR(VLOOKUP(C880,'Budget Detail as of 11.30'!B:K,COLUMNS('Budget Detail as of 11.30'!B:K),FALSE),0)</f>
        <v>86000</v>
      </c>
      <c r="N880" s="155">
        <f>SUMIFS('Budget Detail as of 11.30'!L:L,'Budget Detail as of 11.30'!B:B,'Questica Mapping'!C880)</f>
        <v>86000</v>
      </c>
      <c r="O880" s="100">
        <v>0</v>
      </c>
      <c r="P880" s="101">
        <f t="shared" si="34"/>
        <v>0</v>
      </c>
    </row>
    <row r="881" spans="1:16" hidden="1" x14ac:dyDescent="0.3">
      <c r="A881" s="90">
        <v>587327</v>
      </c>
      <c r="B881" s="92" t="s">
        <v>1162</v>
      </c>
      <c r="C881" s="92" t="s">
        <v>2458</v>
      </c>
      <c r="D881" s="92" t="s">
        <v>10</v>
      </c>
      <c r="E881" s="103" t="s">
        <v>223</v>
      </c>
      <c r="F881" s="92" t="s">
        <v>2349</v>
      </c>
      <c r="G881" s="92" t="s">
        <v>1246</v>
      </c>
      <c r="H881" s="92" t="s">
        <v>2350</v>
      </c>
      <c r="I881" s="92" t="s">
        <v>865</v>
      </c>
      <c r="J881" s="92" t="s">
        <v>1326</v>
      </c>
      <c r="K881" s="90" t="b">
        <v>0</v>
      </c>
      <c r="L881" s="92" t="s">
        <v>867</v>
      </c>
      <c r="M881" s="278">
        <f>IFERROR(VLOOKUP(C881,'Budget Detail as of 11.30'!B:K,COLUMNS('Budget Detail as of 11.30'!B:K),FALSE),0)</f>
        <v>8880</v>
      </c>
      <c r="N881" s="155">
        <f>SUMIFS('Budget Detail as of 11.30'!L:L,'Budget Detail as of 11.30'!B:B,'Questica Mapping'!C881)</f>
        <v>10680</v>
      </c>
      <c r="O881" s="100">
        <v>136715</v>
      </c>
      <c r="P881" s="101">
        <f t="shared" si="34"/>
        <v>136715</v>
      </c>
    </row>
    <row r="882" spans="1:16" hidden="1" x14ac:dyDescent="0.3">
      <c r="A882" s="90">
        <v>587328</v>
      </c>
      <c r="B882" s="92" t="s">
        <v>1162</v>
      </c>
      <c r="C882" s="92" t="s">
        <v>2459</v>
      </c>
      <c r="D882" s="92" t="s">
        <v>10</v>
      </c>
      <c r="E882" s="103" t="s">
        <v>223</v>
      </c>
      <c r="F882" s="92" t="s">
        <v>2349</v>
      </c>
      <c r="G882" s="92" t="s">
        <v>1246</v>
      </c>
      <c r="H882" s="92" t="s">
        <v>2350</v>
      </c>
      <c r="I882" s="92" t="s">
        <v>925</v>
      </c>
      <c r="J882" s="270" t="s">
        <v>1251</v>
      </c>
      <c r="K882" s="90" t="b">
        <v>0</v>
      </c>
      <c r="L882" s="92" t="s">
        <v>867</v>
      </c>
      <c r="M882" s="278">
        <f>IFERROR(VLOOKUP(C882,'Budget Detail as of 11.30'!B:K,COLUMNS('Budget Detail as of 11.30'!B:K),FALSE),0)</f>
        <v>1800</v>
      </c>
      <c r="N882" s="155">
        <f>SUMIFS('Budget Detail as of 11.30'!L:L,'Budget Detail as of 11.30'!B:B,'Questica Mapping'!C882)</f>
        <v>0</v>
      </c>
      <c r="O882" s="100">
        <v>10274</v>
      </c>
      <c r="P882" s="101">
        <f t="shared" si="34"/>
        <v>10274</v>
      </c>
    </row>
    <row r="883" spans="1:16" hidden="1" x14ac:dyDescent="0.3">
      <c r="A883" s="90">
        <v>849970</v>
      </c>
      <c r="B883" s="92" t="s">
        <v>1162</v>
      </c>
      <c r="C883" s="92" t="s">
        <v>2460</v>
      </c>
      <c r="D883" s="92" t="s">
        <v>10</v>
      </c>
      <c r="E883" s="103" t="s">
        <v>223</v>
      </c>
      <c r="F883" s="92" t="s">
        <v>2349</v>
      </c>
      <c r="G883" s="92" t="s">
        <v>1586</v>
      </c>
      <c r="H883" s="92" t="s">
        <v>2350</v>
      </c>
      <c r="I883" s="92" t="s">
        <v>865</v>
      </c>
      <c r="J883" s="92" t="s">
        <v>1922</v>
      </c>
      <c r="K883" s="90" t="b">
        <v>0</v>
      </c>
      <c r="L883" s="92" t="s">
        <v>867</v>
      </c>
      <c r="M883" s="278">
        <f>IFERROR(VLOOKUP(C883,'Budget Detail as of 11.30'!B:K,COLUMNS('Budget Detail as of 11.30'!B:K),FALSE),0)</f>
        <v>158550</v>
      </c>
      <c r="N883" s="155">
        <f>SUMIFS('Budget Detail as of 11.30'!L:L,'Budget Detail as of 11.30'!B:B,'Questica Mapping'!C883)</f>
        <v>158550</v>
      </c>
      <c r="O883" s="100">
        <v>7599</v>
      </c>
      <c r="P883" s="101">
        <f t="shared" si="34"/>
        <v>7599</v>
      </c>
    </row>
    <row r="884" spans="1:16" hidden="1" x14ac:dyDescent="0.3">
      <c r="A884" s="90">
        <v>587329</v>
      </c>
      <c r="B884" s="92" t="s">
        <v>1162</v>
      </c>
      <c r="C884" s="92" t="s">
        <v>2461</v>
      </c>
      <c r="D884" s="92" t="s">
        <v>10</v>
      </c>
      <c r="E884" s="103" t="s">
        <v>223</v>
      </c>
      <c r="F884" s="92" t="s">
        <v>2349</v>
      </c>
      <c r="G884" s="92" t="s">
        <v>1253</v>
      </c>
      <c r="H884" s="92" t="s">
        <v>2350</v>
      </c>
      <c r="I884" s="92" t="s">
        <v>865</v>
      </c>
      <c r="J884" s="92" t="s">
        <v>1254</v>
      </c>
      <c r="K884" s="90" t="b">
        <v>0</v>
      </c>
      <c r="L884" s="92" t="s">
        <v>867</v>
      </c>
      <c r="M884" s="278">
        <f>IFERROR(VLOOKUP(C884,'Budget Detail as of 11.30'!B:K,COLUMNS('Budget Detail as of 11.30'!B:K),FALSE),0)</f>
        <v>89720</v>
      </c>
      <c r="N884" s="155">
        <f>SUMIFS('Budget Detail as of 11.30'!L:L,'Budget Detail as of 11.30'!B:B,'Questica Mapping'!C884)</f>
        <v>89720</v>
      </c>
      <c r="O884" s="100">
        <v>0</v>
      </c>
      <c r="P884" s="101">
        <f t="shared" si="34"/>
        <v>0</v>
      </c>
    </row>
    <row r="885" spans="1:16" hidden="1" x14ac:dyDescent="0.3">
      <c r="A885" s="90">
        <v>587331</v>
      </c>
      <c r="B885" s="92" t="s">
        <v>1162</v>
      </c>
      <c r="C885" s="92" t="s">
        <v>2462</v>
      </c>
      <c r="D885" s="92" t="s">
        <v>10</v>
      </c>
      <c r="E885" s="103" t="s">
        <v>223</v>
      </c>
      <c r="F885" s="92" t="s">
        <v>2349</v>
      </c>
      <c r="G885" s="92" t="s">
        <v>1253</v>
      </c>
      <c r="H885" s="92" t="s">
        <v>2350</v>
      </c>
      <c r="I885" s="92" t="s">
        <v>928</v>
      </c>
      <c r="J885" s="92" t="s">
        <v>1926</v>
      </c>
      <c r="K885" s="90" t="b">
        <v>0</v>
      </c>
      <c r="L885" s="92" t="s">
        <v>867</v>
      </c>
      <c r="M885" s="278">
        <f>IFERROR(VLOOKUP(C885,'Budget Detail as of 11.30'!B:K,COLUMNS('Budget Detail as of 11.30'!B:K),FALSE),0)</f>
        <v>400</v>
      </c>
      <c r="N885" s="155">
        <f>SUMIFS('Budget Detail as of 11.30'!L:L,'Budget Detail as of 11.30'!B:B,'Questica Mapping'!C885)</f>
        <v>400</v>
      </c>
      <c r="O885" s="100"/>
      <c r="P885" s="101"/>
    </row>
    <row r="886" spans="1:16" hidden="1" x14ac:dyDescent="0.3">
      <c r="A886" s="90">
        <v>587332</v>
      </c>
      <c r="B886" s="92" t="s">
        <v>1162</v>
      </c>
      <c r="C886" s="92" t="s">
        <v>2463</v>
      </c>
      <c r="D886" s="92" t="s">
        <v>10</v>
      </c>
      <c r="E886" s="103" t="s">
        <v>223</v>
      </c>
      <c r="F886" s="92" t="s">
        <v>2349</v>
      </c>
      <c r="G886" s="92" t="s">
        <v>1253</v>
      </c>
      <c r="H886" s="92" t="s">
        <v>2359</v>
      </c>
      <c r="I886" s="92" t="s">
        <v>865</v>
      </c>
      <c r="J886" s="92" t="s">
        <v>1254</v>
      </c>
      <c r="K886" s="90" t="b">
        <v>0</v>
      </c>
      <c r="L886" s="92" t="s">
        <v>867</v>
      </c>
      <c r="M886" s="278">
        <f>IFERROR(VLOOKUP(C886,'Budget Detail as of 11.30'!B:K,COLUMNS('Budget Detail as of 11.30'!B:K),FALSE),0)</f>
        <v>0</v>
      </c>
      <c r="N886" s="155">
        <f>SUMIFS('Budget Detail as of 11.30'!L:L,'Budget Detail as of 11.30'!B:B,'Questica Mapping'!C886)</f>
        <v>0</v>
      </c>
      <c r="O886" s="100"/>
      <c r="P886" s="101"/>
    </row>
    <row r="887" spans="1:16" hidden="1" x14ac:dyDescent="0.3">
      <c r="A887" s="90">
        <v>849965</v>
      </c>
      <c r="B887" s="92" t="s">
        <v>1162</v>
      </c>
      <c r="C887" s="92" t="s">
        <v>2464</v>
      </c>
      <c r="D887" s="279" t="s">
        <v>10</v>
      </c>
      <c r="E887" s="103" t="s">
        <v>223</v>
      </c>
      <c r="F887" s="90" t="s">
        <v>2349</v>
      </c>
      <c r="G887" s="90" t="s">
        <v>1265</v>
      </c>
      <c r="H887" s="90" t="s">
        <v>2350</v>
      </c>
      <c r="I887" s="90" t="s">
        <v>865</v>
      </c>
      <c r="J887" s="90" t="s">
        <v>1266</v>
      </c>
      <c r="K887" s="90" t="b">
        <v>0</v>
      </c>
      <c r="L887" s="90" t="s">
        <v>867</v>
      </c>
      <c r="M887" s="278">
        <f>IFERROR(VLOOKUP(C887,'Budget Detail as of 11.30'!B:K,COLUMNS('Budget Detail as of 11.30'!B:K),FALSE),0)</f>
        <v>60240</v>
      </c>
      <c r="N887" s="155">
        <f>SUMIFS('Budget Detail as of 11.30'!L:L,'Budget Detail as of 11.30'!B:B,'Questica Mapping'!C887)</f>
        <v>60240</v>
      </c>
      <c r="O887" s="100">
        <v>1500</v>
      </c>
      <c r="P887" s="101">
        <f t="shared" ref="P887:P918" si="35">+O887</f>
        <v>1500</v>
      </c>
    </row>
    <row r="888" spans="1:16" hidden="1" x14ac:dyDescent="0.3">
      <c r="A888" s="90">
        <v>587333</v>
      </c>
      <c r="B888" s="92" t="s">
        <v>1162</v>
      </c>
      <c r="C888" s="92" t="s">
        <v>2465</v>
      </c>
      <c r="D888" s="279" t="s">
        <v>10</v>
      </c>
      <c r="E888" s="103" t="s">
        <v>223</v>
      </c>
      <c r="F888" s="90" t="s">
        <v>2349</v>
      </c>
      <c r="G888" s="90" t="s">
        <v>1265</v>
      </c>
      <c r="H888" s="90" t="s">
        <v>2350</v>
      </c>
      <c r="I888" s="90" t="s">
        <v>925</v>
      </c>
      <c r="J888" s="90" t="s">
        <v>1391</v>
      </c>
      <c r="K888" s="90" t="b">
        <v>0</v>
      </c>
      <c r="L888" s="90" t="s">
        <v>867</v>
      </c>
      <c r="M888" s="278">
        <f>IFERROR(VLOOKUP(C888,'Budget Detail as of 11.30'!B:K,COLUMNS('Budget Detail as of 11.30'!B:K),FALSE),0)</f>
        <v>42870</v>
      </c>
      <c r="N888" s="155">
        <f>SUMIFS('Budget Detail as of 11.30'!L:L,'Budget Detail as of 11.30'!B:B,'Questica Mapping'!C888)</f>
        <v>42870</v>
      </c>
      <c r="O888" s="100">
        <v>15</v>
      </c>
      <c r="P888" s="101">
        <f t="shared" si="35"/>
        <v>15</v>
      </c>
    </row>
    <row r="889" spans="1:16" hidden="1" x14ac:dyDescent="0.3">
      <c r="A889" s="90">
        <v>2365887</v>
      </c>
      <c r="B889" s="92" t="s">
        <v>1162</v>
      </c>
      <c r="C889" s="92" t="s">
        <v>2466</v>
      </c>
      <c r="D889" s="92" t="s">
        <v>10</v>
      </c>
      <c r="E889" s="103" t="s">
        <v>217</v>
      </c>
      <c r="F889" s="92" t="s">
        <v>2349</v>
      </c>
      <c r="G889" s="92" t="s">
        <v>1273</v>
      </c>
      <c r="H889" s="92" t="s">
        <v>2350</v>
      </c>
      <c r="I889" s="92" t="s">
        <v>865</v>
      </c>
      <c r="J889" s="92" t="s">
        <v>2467</v>
      </c>
      <c r="K889" s="90" t="b">
        <v>0</v>
      </c>
      <c r="L889" s="92" t="s">
        <v>867</v>
      </c>
      <c r="M889" s="278">
        <f>IFERROR(VLOOKUP(C889,'Budget Detail as of 11.30'!B:K,COLUMNS('Budget Detail as of 11.30'!B:K),FALSE),0)</f>
        <v>1500</v>
      </c>
      <c r="N889" s="155">
        <f>SUMIFS('Budget Detail as of 11.30'!L:L,'Budget Detail as of 11.30'!B:B,'Questica Mapping'!C889)</f>
        <v>1500</v>
      </c>
      <c r="O889" s="100">
        <v>2756</v>
      </c>
      <c r="P889" s="101">
        <f t="shared" si="35"/>
        <v>2756</v>
      </c>
    </row>
    <row r="890" spans="1:16" hidden="1" x14ac:dyDescent="0.3">
      <c r="A890" s="90">
        <v>2365889</v>
      </c>
      <c r="B890" s="92" t="s">
        <v>1162</v>
      </c>
      <c r="C890" s="92" t="s">
        <v>2468</v>
      </c>
      <c r="D890" s="92" t="s">
        <v>10</v>
      </c>
      <c r="E890" s="103" t="s">
        <v>217</v>
      </c>
      <c r="F890" s="92" t="s">
        <v>2349</v>
      </c>
      <c r="G890" s="92" t="s">
        <v>1273</v>
      </c>
      <c r="H890" s="92" t="s">
        <v>2350</v>
      </c>
      <c r="I890" s="92" t="s">
        <v>925</v>
      </c>
      <c r="J890" s="92" t="s">
        <v>2469</v>
      </c>
      <c r="K890" s="90" t="b">
        <v>0</v>
      </c>
      <c r="L890" s="92" t="s">
        <v>867</v>
      </c>
      <c r="M890" s="278">
        <f>IFERROR(VLOOKUP(C890,'Budget Detail as of 11.30'!B:K,COLUMNS('Budget Detail as of 11.30'!B:K),FALSE),0)</f>
        <v>20</v>
      </c>
      <c r="N890" s="155">
        <f>SUMIFS('Budget Detail as of 11.30'!L:L,'Budget Detail as of 11.30'!B:B,'Questica Mapping'!C890)</f>
        <v>20</v>
      </c>
      <c r="O890" s="100">
        <v>1044</v>
      </c>
      <c r="P890" s="101">
        <f t="shared" si="35"/>
        <v>1044</v>
      </c>
    </row>
    <row r="891" spans="1:16" hidden="1" x14ac:dyDescent="0.3">
      <c r="A891" s="90">
        <v>2365890</v>
      </c>
      <c r="B891" s="92" t="s">
        <v>1162</v>
      </c>
      <c r="C891" s="92" t="s">
        <v>2470</v>
      </c>
      <c r="D891" s="92" t="s">
        <v>10</v>
      </c>
      <c r="E891" s="103" t="s">
        <v>217</v>
      </c>
      <c r="F891" s="92" t="s">
        <v>2349</v>
      </c>
      <c r="G891" s="92" t="s">
        <v>1273</v>
      </c>
      <c r="H891" s="92" t="s">
        <v>991</v>
      </c>
      <c r="I891" s="92" t="s">
        <v>865</v>
      </c>
      <c r="J891" s="92" t="s">
        <v>2471</v>
      </c>
      <c r="K891" s="90" t="b">
        <v>0</v>
      </c>
      <c r="L891" s="92" t="s">
        <v>867</v>
      </c>
      <c r="M891" s="278">
        <f>IFERROR(VLOOKUP(C891,'Budget Detail as of 11.30'!B:K,COLUMNS('Budget Detail as of 11.30'!B:K),FALSE),0)</f>
        <v>1000</v>
      </c>
      <c r="N891" s="155">
        <f>SUMIFS('Budget Detail as of 11.30'!L:L,'Budget Detail as of 11.30'!B:B,'Questica Mapping'!C891)</f>
        <v>1000</v>
      </c>
      <c r="O891" s="100">
        <v>3000</v>
      </c>
      <c r="P891" s="101">
        <f t="shared" si="35"/>
        <v>3000</v>
      </c>
    </row>
    <row r="892" spans="1:16" hidden="1" x14ac:dyDescent="0.3">
      <c r="A892" s="90">
        <v>2365891</v>
      </c>
      <c r="B892" s="92" t="s">
        <v>1162</v>
      </c>
      <c r="C892" s="92" t="s">
        <v>2472</v>
      </c>
      <c r="D892" s="92" t="s">
        <v>10</v>
      </c>
      <c r="E892" s="103" t="s">
        <v>217</v>
      </c>
      <c r="F892" s="92" t="s">
        <v>2349</v>
      </c>
      <c r="G892" s="92" t="s">
        <v>1273</v>
      </c>
      <c r="H892" s="92" t="s">
        <v>991</v>
      </c>
      <c r="I892" s="92" t="s">
        <v>925</v>
      </c>
      <c r="J892" s="92" t="s">
        <v>2473</v>
      </c>
      <c r="K892" s="90" t="b">
        <v>0</v>
      </c>
      <c r="L892" s="92" t="s">
        <v>867</v>
      </c>
      <c r="M892" s="278">
        <f>IFERROR(VLOOKUP(C892,'Budget Detail as of 11.30'!B:K,COLUMNS('Budget Detail as of 11.30'!B:K),FALSE),0)</f>
        <v>6000</v>
      </c>
      <c r="N892" s="155">
        <f>SUMIFS('Budget Detail as of 11.30'!L:L,'Budget Detail as of 11.30'!B:B,'Questica Mapping'!C892)</f>
        <v>6000</v>
      </c>
      <c r="O892" s="100">
        <v>0</v>
      </c>
      <c r="P892" s="101">
        <f t="shared" si="35"/>
        <v>0</v>
      </c>
    </row>
    <row r="893" spans="1:16" hidden="1" x14ac:dyDescent="0.3">
      <c r="A893" s="90">
        <v>2365892</v>
      </c>
      <c r="B893" s="92" t="s">
        <v>1162</v>
      </c>
      <c r="C893" s="92" t="s">
        <v>2474</v>
      </c>
      <c r="D893" s="92" t="s">
        <v>10</v>
      </c>
      <c r="E893" s="103" t="s">
        <v>217</v>
      </c>
      <c r="F893" s="90" t="s">
        <v>2349</v>
      </c>
      <c r="G893" s="90" t="s">
        <v>1273</v>
      </c>
      <c r="H893" s="90" t="s">
        <v>2475</v>
      </c>
      <c r="I893" s="178">
        <v>3</v>
      </c>
      <c r="J893" s="269" t="s">
        <v>1251</v>
      </c>
      <c r="L893" s="92"/>
      <c r="M893" s="278">
        <f>IFERROR(VLOOKUP(C893,'Budget Detail as of 11.30'!B:K,COLUMNS('Budget Detail as of 11.30'!B:K),FALSE),0)</f>
        <v>0</v>
      </c>
      <c r="N893" s="155">
        <f>SUMIFS('Budget Detail as of 11.30'!L:L,'Budget Detail as of 11.30'!B:B,'Questica Mapping'!C893)</f>
        <v>0</v>
      </c>
      <c r="O893" s="100">
        <v>807060</v>
      </c>
      <c r="P893" s="101">
        <f t="shared" si="35"/>
        <v>807060</v>
      </c>
    </row>
    <row r="894" spans="1:16" hidden="1" x14ac:dyDescent="0.3">
      <c r="A894" s="90">
        <v>587334</v>
      </c>
      <c r="B894" s="92" t="s">
        <v>1162</v>
      </c>
      <c r="C894" s="92" t="s">
        <v>2476</v>
      </c>
      <c r="D894" s="92" t="s">
        <v>10</v>
      </c>
      <c r="E894" s="103" t="s">
        <v>217</v>
      </c>
      <c r="F894" s="90" t="s">
        <v>2349</v>
      </c>
      <c r="G894" s="90" t="s">
        <v>1273</v>
      </c>
      <c r="H894" s="90" t="s">
        <v>2475</v>
      </c>
      <c r="I894" s="178">
        <v>4</v>
      </c>
      <c r="J894" s="269" t="s">
        <v>1251</v>
      </c>
      <c r="L894" s="92"/>
      <c r="M894" s="278">
        <f>IFERROR(VLOOKUP(C894,'Budget Detail as of 11.30'!B:K,COLUMNS('Budget Detail as of 11.30'!B:K),FALSE),0)</f>
        <v>0</v>
      </c>
      <c r="N894" s="155">
        <f>SUMIFS('Budget Detail as of 11.30'!L:L,'Budget Detail as of 11.30'!B:B,'Questica Mapping'!C894)</f>
        <v>0</v>
      </c>
      <c r="O894" s="100">
        <v>34000</v>
      </c>
      <c r="P894" s="101">
        <f t="shared" si="35"/>
        <v>34000</v>
      </c>
    </row>
    <row r="895" spans="1:16" hidden="1" x14ac:dyDescent="0.3">
      <c r="A895" s="90">
        <v>587335</v>
      </c>
      <c r="B895" s="92" t="s">
        <v>1162</v>
      </c>
      <c r="C895" s="92" t="s">
        <v>2477</v>
      </c>
      <c r="D895" s="92" t="s">
        <v>10</v>
      </c>
      <c r="E895" s="103" t="s">
        <v>219</v>
      </c>
      <c r="F895" s="92" t="s">
        <v>2478</v>
      </c>
      <c r="G895" s="92" t="s">
        <v>1165</v>
      </c>
      <c r="H895" s="92" t="s">
        <v>999</v>
      </c>
      <c r="I895" s="92" t="s">
        <v>865</v>
      </c>
      <c r="J895" s="92">
        <v>0</v>
      </c>
      <c r="K895" s="90" t="b">
        <v>0</v>
      </c>
      <c r="L895" s="92" t="s">
        <v>1166</v>
      </c>
      <c r="M895" s="278">
        <f>IFERROR(VLOOKUP(C895,'Budget Detail as of 11.30'!B:K,COLUMNS('Budget Detail as of 11.30'!B:K),FALSE),0)</f>
        <v>915480</v>
      </c>
      <c r="N895" s="155">
        <f>SUMIFS('Budget Detail as of 11.30'!L:L,'Budget Detail as of 11.30'!B:B,'Questica Mapping'!C895)</f>
        <v>876070</v>
      </c>
      <c r="O895" s="100">
        <v>1000</v>
      </c>
      <c r="P895" s="101">
        <f t="shared" si="35"/>
        <v>1000</v>
      </c>
    </row>
    <row r="896" spans="1:16" hidden="1" x14ac:dyDescent="0.3">
      <c r="A896" s="90">
        <v>587336</v>
      </c>
      <c r="B896" s="92" t="s">
        <v>1162</v>
      </c>
      <c r="C896" s="92" t="s">
        <v>2479</v>
      </c>
      <c r="D896" s="92" t="s">
        <v>10</v>
      </c>
      <c r="E896" s="103" t="s">
        <v>221</v>
      </c>
      <c r="F896" s="92" t="s">
        <v>2478</v>
      </c>
      <c r="G896" s="92" t="s">
        <v>1173</v>
      </c>
      <c r="H896" s="92" t="s">
        <v>999</v>
      </c>
      <c r="I896" s="92" t="s">
        <v>865</v>
      </c>
      <c r="J896" s="92" t="s">
        <v>1174</v>
      </c>
      <c r="K896" s="90" t="b">
        <v>0</v>
      </c>
      <c r="L896" s="92" t="s">
        <v>867</v>
      </c>
      <c r="M896" s="278">
        <f>IFERROR(VLOOKUP(C896,'Budget Detail as of 11.30'!B:K,COLUMNS('Budget Detail as of 11.30'!B:K),FALSE),0)</f>
        <v>34680</v>
      </c>
      <c r="N896" s="155">
        <f>SUMIFS('Budget Detail as of 11.30'!L:L,'Budget Detail as of 11.30'!B:B,'Questica Mapping'!C896)</f>
        <v>34680</v>
      </c>
      <c r="O896" s="100">
        <v>12000</v>
      </c>
      <c r="P896" s="101">
        <f t="shared" si="35"/>
        <v>12000</v>
      </c>
    </row>
    <row r="897" spans="1:16" hidden="1" x14ac:dyDescent="0.3">
      <c r="A897" s="90">
        <v>587375</v>
      </c>
      <c r="B897" s="92" t="s">
        <v>1162</v>
      </c>
      <c r="C897" s="92" t="s">
        <v>2480</v>
      </c>
      <c r="D897" s="92" t="s">
        <v>10</v>
      </c>
      <c r="E897" s="103" t="s">
        <v>221</v>
      </c>
      <c r="F897" s="92" t="s">
        <v>2478</v>
      </c>
      <c r="G897" s="92" t="s">
        <v>1173</v>
      </c>
      <c r="H897" s="92" t="s">
        <v>2481</v>
      </c>
      <c r="I897" s="92" t="s">
        <v>865</v>
      </c>
      <c r="J897" s="92" t="s">
        <v>1174</v>
      </c>
      <c r="K897" s="90" t="b">
        <v>0</v>
      </c>
      <c r="L897" s="92" t="s">
        <v>867</v>
      </c>
      <c r="M897" s="278">
        <f>IFERROR(VLOOKUP(C897,'Budget Detail as of 11.30'!B:K,COLUMNS('Budget Detail as of 11.30'!B:K),FALSE),0)</f>
        <v>1000</v>
      </c>
      <c r="N897" s="155">
        <f>SUMIFS('Budget Detail as of 11.30'!L:L,'Budget Detail as of 11.30'!B:B,'Questica Mapping'!C897)</f>
        <v>1000</v>
      </c>
      <c r="O897" s="100">
        <v>7000</v>
      </c>
      <c r="P897" s="101">
        <f t="shared" si="35"/>
        <v>7000</v>
      </c>
    </row>
    <row r="898" spans="1:16" hidden="1" x14ac:dyDescent="0.3">
      <c r="A898" s="90">
        <v>587377</v>
      </c>
      <c r="B898" s="92" t="s">
        <v>1162</v>
      </c>
      <c r="C898" s="92" t="s">
        <v>2482</v>
      </c>
      <c r="D898" s="92" t="s">
        <v>10</v>
      </c>
      <c r="E898" s="103" t="s">
        <v>221</v>
      </c>
      <c r="F898" s="92" t="s">
        <v>2478</v>
      </c>
      <c r="G898" s="92" t="s">
        <v>1173</v>
      </c>
      <c r="H898" s="92" t="s">
        <v>2483</v>
      </c>
      <c r="I898" s="92" t="s">
        <v>865</v>
      </c>
      <c r="J898" s="92" t="s">
        <v>1174</v>
      </c>
      <c r="K898" s="90" t="b">
        <v>0</v>
      </c>
      <c r="L898" s="92" t="s">
        <v>867</v>
      </c>
      <c r="M898" s="278">
        <f>IFERROR(VLOOKUP(C898,'Budget Detail as of 11.30'!B:K,COLUMNS('Budget Detail as of 11.30'!B:K),FALSE),0)</f>
        <v>12000</v>
      </c>
      <c r="N898" s="155">
        <f>SUMIFS('Budget Detail as of 11.30'!L:L,'Budget Detail as of 11.30'!B:B,'Questica Mapping'!C898)</f>
        <v>12000</v>
      </c>
      <c r="O898" s="100">
        <v>5500</v>
      </c>
      <c r="P898" s="101">
        <f t="shared" si="35"/>
        <v>5500</v>
      </c>
    </row>
    <row r="899" spans="1:16" hidden="1" x14ac:dyDescent="0.3">
      <c r="A899" s="90">
        <v>587378</v>
      </c>
      <c r="B899" s="92" t="s">
        <v>1162</v>
      </c>
      <c r="C899" s="92" t="s">
        <v>2484</v>
      </c>
      <c r="D899" s="92" t="s">
        <v>10</v>
      </c>
      <c r="E899" s="103" t="s">
        <v>221</v>
      </c>
      <c r="F899" s="92" t="s">
        <v>2478</v>
      </c>
      <c r="G899" s="92" t="s">
        <v>1173</v>
      </c>
      <c r="H899" s="92" t="s">
        <v>2485</v>
      </c>
      <c r="I899" s="92" t="s">
        <v>865</v>
      </c>
      <c r="J899" s="92" t="s">
        <v>1174</v>
      </c>
      <c r="K899" s="90" t="b">
        <v>0</v>
      </c>
      <c r="L899" s="92" t="s">
        <v>867</v>
      </c>
      <c r="M899" s="278">
        <f>IFERROR(VLOOKUP(C899,'Budget Detail as of 11.30'!B:K,COLUMNS('Budget Detail as of 11.30'!B:K),FALSE),0)</f>
        <v>7000</v>
      </c>
      <c r="N899" s="155">
        <f>SUMIFS('Budget Detail as of 11.30'!L:L,'Budget Detail as of 11.30'!B:B,'Questica Mapping'!C899)</f>
        <v>7000</v>
      </c>
      <c r="O899" s="100">
        <v>0</v>
      </c>
      <c r="P899" s="101">
        <f t="shared" si="35"/>
        <v>0</v>
      </c>
    </row>
    <row r="900" spans="1:16" hidden="1" x14ac:dyDescent="0.3">
      <c r="A900" s="90">
        <v>849966</v>
      </c>
      <c r="B900" s="92" t="s">
        <v>1162</v>
      </c>
      <c r="C900" s="92" t="s">
        <v>2486</v>
      </c>
      <c r="D900" s="92" t="s">
        <v>10</v>
      </c>
      <c r="E900" s="103" t="s">
        <v>219</v>
      </c>
      <c r="F900" s="92" t="s">
        <v>2478</v>
      </c>
      <c r="G900" s="92" t="s">
        <v>1286</v>
      </c>
      <c r="H900" s="92" t="s">
        <v>999</v>
      </c>
      <c r="I900" s="92" t="s">
        <v>865</v>
      </c>
      <c r="J900" s="92" t="s">
        <v>1287</v>
      </c>
      <c r="K900" s="90" t="b">
        <v>0</v>
      </c>
      <c r="L900" s="92" t="s">
        <v>867</v>
      </c>
      <c r="M900" s="278">
        <f>IFERROR(VLOOKUP(C900,'Budget Detail as of 11.30'!B:K,COLUMNS('Budget Detail as of 11.30'!B:K),FALSE),0)</f>
        <v>5500</v>
      </c>
      <c r="N900" s="155">
        <f>SUMIFS('Budget Detail as of 11.30'!L:L,'Budget Detail as of 11.30'!B:B,'Questica Mapping'!C900)</f>
        <v>5500</v>
      </c>
      <c r="O900" s="100">
        <v>439480</v>
      </c>
      <c r="P900" s="101">
        <f t="shared" si="35"/>
        <v>439480</v>
      </c>
    </row>
    <row r="901" spans="1:16" hidden="1" x14ac:dyDescent="0.3">
      <c r="A901" s="90">
        <v>587337</v>
      </c>
      <c r="B901" s="92" t="s">
        <v>1162</v>
      </c>
      <c r="C901" s="92" t="s">
        <v>2487</v>
      </c>
      <c r="D901" s="92" t="s">
        <v>10</v>
      </c>
      <c r="E901" s="103" t="s">
        <v>219</v>
      </c>
      <c r="F901" s="92" t="s">
        <v>2478</v>
      </c>
      <c r="G901" s="92" t="s">
        <v>1286</v>
      </c>
      <c r="H901" s="92" t="s">
        <v>2483</v>
      </c>
      <c r="I901" s="92" t="s">
        <v>865</v>
      </c>
      <c r="J901" s="92" t="s">
        <v>1287</v>
      </c>
      <c r="K901" s="90" t="b">
        <v>0</v>
      </c>
      <c r="L901" s="92" t="s">
        <v>867</v>
      </c>
      <c r="M901" s="278">
        <f>IFERROR(VLOOKUP(C901,'Budget Detail as of 11.30'!B:K,COLUMNS('Budget Detail as of 11.30'!B:K),FALSE),0)</f>
        <v>0</v>
      </c>
      <c r="N901" s="155">
        <f>SUMIFS('Budget Detail as of 11.30'!L:L,'Budget Detail as of 11.30'!B:B,'Questica Mapping'!C901)</f>
        <v>0</v>
      </c>
      <c r="O901" s="100">
        <v>6120</v>
      </c>
      <c r="P901" s="101">
        <f t="shared" si="35"/>
        <v>6120</v>
      </c>
    </row>
    <row r="902" spans="1:16" hidden="1" x14ac:dyDescent="0.3">
      <c r="A902" s="90">
        <v>587338</v>
      </c>
      <c r="B902" s="92" t="s">
        <v>1162</v>
      </c>
      <c r="C902" s="92" t="s">
        <v>2488</v>
      </c>
      <c r="D902" s="92" t="s">
        <v>10</v>
      </c>
      <c r="E902" s="103" t="s">
        <v>219</v>
      </c>
      <c r="F902" s="92" t="s">
        <v>2478</v>
      </c>
      <c r="G902" s="92" t="s">
        <v>1176</v>
      </c>
      <c r="H902" s="92" t="s">
        <v>999</v>
      </c>
      <c r="I902" s="92" t="s">
        <v>865</v>
      </c>
      <c r="J902" s="92">
        <v>0</v>
      </c>
      <c r="K902" s="90" t="b">
        <v>0</v>
      </c>
      <c r="L902" s="92" t="s">
        <v>1166</v>
      </c>
      <c r="M902" s="278">
        <f>IFERROR(VLOOKUP(C902,'Budget Detail as of 11.30'!B:K,COLUMNS('Budget Detail as of 11.30'!B:K),FALSE),0)</f>
        <v>490970</v>
      </c>
      <c r="N902" s="155">
        <f>SUMIFS('Budget Detail as of 11.30'!L:L,'Budget Detail as of 11.30'!B:B,'Questica Mapping'!C902)</f>
        <v>477230</v>
      </c>
      <c r="O902" s="100">
        <v>0</v>
      </c>
      <c r="P902" s="101">
        <f t="shared" si="35"/>
        <v>0</v>
      </c>
    </row>
    <row r="903" spans="1:16" hidden="1" x14ac:dyDescent="0.3">
      <c r="A903" s="90">
        <v>587387</v>
      </c>
      <c r="B903" s="92" t="s">
        <v>1162</v>
      </c>
      <c r="C903" s="92" t="s">
        <v>2489</v>
      </c>
      <c r="D903" s="92" t="s">
        <v>10</v>
      </c>
      <c r="E903" s="103" t="s">
        <v>219</v>
      </c>
      <c r="F903" s="92" t="s">
        <v>2478</v>
      </c>
      <c r="G903" s="92" t="s">
        <v>1525</v>
      </c>
      <c r="H903" s="92" t="s">
        <v>999</v>
      </c>
      <c r="I903" s="92" t="s">
        <v>865</v>
      </c>
      <c r="J903" s="92" t="s">
        <v>1526</v>
      </c>
      <c r="K903" s="90" t="b">
        <v>0</v>
      </c>
      <c r="L903" s="92" t="s">
        <v>867</v>
      </c>
      <c r="M903" s="278">
        <f>IFERROR(VLOOKUP(C903,'Budget Detail as of 11.30'!B:K,COLUMNS('Budget Detail as of 11.30'!B:K),FALSE),0)</f>
        <v>6120</v>
      </c>
      <c r="N903" s="155">
        <f>SUMIFS('Budget Detail as of 11.30'!L:L,'Budget Detail as of 11.30'!B:B,'Questica Mapping'!C903)</f>
        <v>6120</v>
      </c>
      <c r="O903" s="100">
        <v>1250</v>
      </c>
      <c r="P903" s="101">
        <f t="shared" si="35"/>
        <v>1250</v>
      </c>
    </row>
    <row r="904" spans="1:16" hidden="1" x14ac:dyDescent="0.3">
      <c r="A904" s="90">
        <v>849967</v>
      </c>
      <c r="B904" s="92" t="s">
        <v>1162</v>
      </c>
      <c r="C904" s="92" t="s">
        <v>2490</v>
      </c>
      <c r="D904" s="92" t="s">
        <v>10</v>
      </c>
      <c r="E904" s="103" t="s">
        <v>219</v>
      </c>
      <c r="F904" s="92" t="s">
        <v>2478</v>
      </c>
      <c r="G904" s="92" t="s">
        <v>1182</v>
      </c>
      <c r="H904" s="92" t="s">
        <v>999</v>
      </c>
      <c r="I904" s="92" t="s">
        <v>865</v>
      </c>
      <c r="J904" s="92" t="s">
        <v>1183</v>
      </c>
      <c r="K904" s="90" t="b">
        <v>0</v>
      </c>
      <c r="L904" s="92" t="s">
        <v>867</v>
      </c>
      <c r="M904" s="278">
        <f>IFERROR(VLOOKUP(C904,'Budget Detail as of 11.30'!B:K,COLUMNS('Budget Detail as of 11.30'!B:K),FALSE),0)</f>
        <v>0</v>
      </c>
      <c r="N904" s="155">
        <f>SUMIFS('Budget Detail as of 11.30'!L:L,'Budget Detail as of 11.30'!B:B,'Questica Mapping'!C904)</f>
        <v>0</v>
      </c>
      <c r="O904" s="100">
        <v>0</v>
      </c>
      <c r="P904" s="101">
        <f t="shared" si="35"/>
        <v>0</v>
      </c>
    </row>
    <row r="905" spans="1:16" hidden="1" x14ac:dyDescent="0.3">
      <c r="A905" s="90">
        <v>587339</v>
      </c>
      <c r="B905" s="92" t="s">
        <v>1162</v>
      </c>
      <c r="C905" s="92" t="s">
        <v>2491</v>
      </c>
      <c r="D905" s="92" t="s">
        <v>10</v>
      </c>
      <c r="E905" s="103" t="s">
        <v>217</v>
      </c>
      <c r="F905" s="92" t="s">
        <v>2478</v>
      </c>
      <c r="G905" s="92" t="s">
        <v>1185</v>
      </c>
      <c r="H905" s="92" t="s">
        <v>999</v>
      </c>
      <c r="I905" s="92" t="s">
        <v>865</v>
      </c>
      <c r="J905" s="92" t="s">
        <v>1186</v>
      </c>
      <c r="K905" s="90" t="b">
        <v>0</v>
      </c>
      <c r="L905" s="92" t="s">
        <v>867</v>
      </c>
      <c r="M905" s="278">
        <f>IFERROR(VLOOKUP(C905,'Budget Detail as of 11.30'!B:K,COLUMNS('Budget Detail as of 11.30'!B:K),FALSE),0)</f>
        <v>1250</v>
      </c>
      <c r="N905" s="155">
        <f>SUMIFS('Budget Detail as of 11.30'!L:L,'Budget Detail as of 11.30'!B:B,'Questica Mapping'!C905)</f>
        <v>1250</v>
      </c>
      <c r="O905" s="100">
        <v>400</v>
      </c>
      <c r="P905" s="101">
        <f t="shared" si="35"/>
        <v>400</v>
      </c>
    </row>
    <row r="906" spans="1:16" hidden="1" x14ac:dyDescent="0.3">
      <c r="A906" s="90">
        <v>2171783</v>
      </c>
      <c r="B906" s="92" t="s">
        <v>1162</v>
      </c>
      <c r="C906" s="92" t="s">
        <v>2492</v>
      </c>
      <c r="D906" s="92" t="s">
        <v>10</v>
      </c>
      <c r="E906" s="103" t="s">
        <v>217</v>
      </c>
      <c r="F906" s="92" t="s">
        <v>2478</v>
      </c>
      <c r="G906" s="92" t="s">
        <v>1185</v>
      </c>
      <c r="H906" s="92" t="s">
        <v>2485</v>
      </c>
      <c r="I906" s="92" t="s">
        <v>865</v>
      </c>
      <c r="J906" s="92" t="s">
        <v>2493</v>
      </c>
      <c r="K906" s="90" t="b">
        <v>0</v>
      </c>
      <c r="L906" s="92" t="s">
        <v>867</v>
      </c>
      <c r="M906" s="278">
        <f>IFERROR(VLOOKUP(C906,'Budget Detail as of 11.30'!B:K,COLUMNS('Budget Detail as of 11.30'!B:K),FALSE),0)</f>
        <v>150</v>
      </c>
      <c r="N906" s="155">
        <f>SUMIFS('Budget Detail as of 11.30'!L:L,'Budget Detail as of 11.30'!B:B,'Questica Mapping'!C906)</f>
        <v>150</v>
      </c>
      <c r="O906" s="100">
        <v>2425</v>
      </c>
      <c r="P906" s="101">
        <f t="shared" si="35"/>
        <v>2425</v>
      </c>
    </row>
    <row r="907" spans="1:16" hidden="1" x14ac:dyDescent="0.3">
      <c r="A907" s="90">
        <v>587340</v>
      </c>
      <c r="B907" s="92" t="s">
        <v>1162</v>
      </c>
      <c r="C907" s="92" t="s">
        <v>2494</v>
      </c>
      <c r="D907" s="92" t="s">
        <v>10</v>
      </c>
      <c r="E907" s="103" t="s">
        <v>217</v>
      </c>
      <c r="F907" s="92" t="s">
        <v>2478</v>
      </c>
      <c r="G907" s="92" t="s">
        <v>1188</v>
      </c>
      <c r="H907" s="92" t="s">
        <v>999</v>
      </c>
      <c r="I907" s="92" t="s">
        <v>865</v>
      </c>
      <c r="J907" s="92" t="s">
        <v>1189</v>
      </c>
      <c r="K907" s="90" t="b">
        <v>0</v>
      </c>
      <c r="L907" s="92" t="s">
        <v>867</v>
      </c>
      <c r="M907" s="278">
        <f>IFERROR(VLOOKUP(C907,'Budget Detail as of 11.30'!B:K,COLUMNS('Budget Detail as of 11.30'!B:K),FALSE),0)</f>
        <v>400</v>
      </c>
      <c r="N907" s="155">
        <f>SUMIFS('Budget Detail as of 11.30'!L:L,'Budget Detail as of 11.30'!B:B,'Questica Mapping'!C907)</f>
        <v>400</v>
      </c>
      <c r="O907" s="100">
        <v>910</v>
      </c>
      <c r="P907" s="101">
        <f t="shared" si="35"/>
        <v>910</v>
      </c>
    </row>
    <row r="908" spans="1:16" hidden="1" x14ac:dyDescent="0.3">
      <c r="A908" s="90">
        <v>587341</v>
      </c>
      <c r="B908" s="92" t="s">
        <v>1162</v>
      </c>
      <c r="C908" s="92" t="s">
        <v>2495</v>
      </c>
      <c r="D908" s="92" t="s">
        <v>10</v>
      </c>
      <c r="E908" s="103" t="s">
        <v>217</v>
      </c>
      <c r="F908" s="92" t="s">
        <v>2478</v>
      </c>
      <c r="G908" s="92" t="s">
        <v>1191</v>
      </c>
      <c r="H908" s="92" t="s">
        <v>999</v>
      </c>
      <c r="I908" s="92" t="s">
        <v>865</v>
      </c>
      <c r="J908" s="92" t="s">
        <v>1192</v>
      </c>
      <c r="K908" s="90" t="b">
        <v>0</v>
      </c>
      <c r="L908" s="92" t="s">
        <v>867</v>
      </c>
      <c r="M908" s="278">
        <f>IFERROR(VLOOKUP(C908,'Budget Detail as of 11.30'!B:K,COLUMNS('Budget Detail as of 11.30'!B:K),FALSE),0)</f>
        <v>2500</v>
      </c>
      <c r="N908" s="155">
        <f>SUMIFS('Budget Detail as of 11.30'!L:L,'Budget Detail as of 11.30'!B:B,'Questica Mapping'!C908)</f>
        <v>2500</v>
      </c>
      <c r="O908" s="100">
        <v>0</v>
      </c>
      <c r="P908" s="101">
        <f t="shared" si="35"/>
        <v>0</v>
      </c>
    </row>
    <row r="909" spans="1:16" hidden="1" x14ac:dyDescent="0.3">
      <c r="A909" s="90">
        <v>849962</v>
      </c>
      <c r="B909" s="92" t="s">
        <v>1162</v>
      </c>
      <c r="C909" s="92" t="s">
        <v>2496</v>
      </c>
      <c r="D909" s="92" t="s">
        <v>10</v>
      </c>
      <c r="E909" s="103" t="s">
        <v>217</v>
      </c>
      <c r="F909" s="92" t="s">
        <v>2478</v>
      </c>
      <c r="G909" s="92" t="s">
        <v>1191</v>
      </c>
      <c r="H909" s="92" t="s">
        <v>2481</v>
      </c>
      <c r="I909" s="92" t="s">
        <v>865</v>
      </c>
      <c r="J909" s="92" t="s">
        <v>1192</v>
      </c>
      <c r="K909" s="90" t="b">
        <v>0</v>
      </c>
      <c r="L909" s="92" t="s">
        <v>867</v>
      </c>
      <c r="M909" s="278">
        <f>IFERROR(VLOOKUP(C909,'Budget Detail as of 11.30'!B:K,COLUMNS('Budget Detail as of 11.30'!B:K),FALSE),0)</f>
        <v>910</v>
      </c>
      <c r="N909" s="155">
        <f>SUMIFS('Budget Detail as of 11.30'!L:L,'Budget Detail as of 11.30'!B:B,'Questica Mapping'!C909)</f>
        <v>910</v>
      </c>
      <c r="O909" s="100">
        <v>0</v>
      </c>
      <c r="P909" s="101">
        <f t="shared" si="35"/>
        <v>0</v>
      </c>
    </row>
    <row r="910" spans="1:16" hidden="1" x14ac:dyDescent="0.3">
      <c r="A910" s="90">
        <v>587382</v>
      </c>
      <c r="B910" s="92" t="s">
        <v>1162</v>
      </c>
      <c r="C910" s="92" t="s">
        <v>2497</v>
      </c>
      <c r="D910" s="92" t="s">
        <v>10</v>
      </c>
      <c r="E910" s="103" t="s">
        <v>217</v>
      </c>
      <c r="F910" s="92" t="s">
        <v>2478</v>
      </c>
      <c r="G910" s="92" t="s">
        <v>1191</v>
      </c>
      <c r="H910" s="92" t="s">
        <v>2483</v>
      </c>
      <c r="I910" s="92" t="s">
        <v>865</v>
      </c>
      <c r="J910" s="92" t="s">
        <v>1192</v>
      </c>
      <c r="K910" s="90" t="b">
        <v>0</v>
      </c>
      <c r="L910" s="92" t="s">
        <v>867</v>
      </c>
      <c r="M910" s="278">
        <f>IFERROR(VLOOKUP(C910,'Budget Detail as of 11.30'!B:K,COLUMNS('Budget Detail as of 11.30'!B:K),FALSE),0)</f>
        <v>0</v>
      </c>
      <c r="N910" s="155">
        <f>SUMIFS('Budget Detail as of 11.30'!L:L,'Budget Detail as of 11.30'!B:B,'Questica Mapping'!C910)</f>
        <v>0</v>
      </c>
      <c r="O910" s="100">
        <v>25</v>
      </c>
      <c r="P910" s="101">
        <f t="shared" si="35"/>
        <v>25</v>
      </c>
    </row>
    <row r="911" spans="1:16" hidden="1" x14ac:dyDescent="0.3">
      <c r="A911" s="90">
        <v>587381</v>
      </c>
      <c r="B911" s="92" t="s">
        <v>1162</v>
      </c>
      <c r="C911" s="92" t="s">
        <v>2498</v>
      </c>
      <c r="D911" s="92" t="s">
        <v>10</v>
      </c>
      <c r="E911" s="103" t="s">
        <v>217</v>
      </c>
      <c r="F911" s="92" t="s">
        <v>2478</v>
      </c>
      <c r="G911" s="92" t="s">
        <v>1191</v>
      </c>
      <c r="H911" s="92" t="s">
        <v>2485</v>
      </c>
      <c r="I911" s="92" t="s">
        <v>865</v>
      </c>
      <c r="J911" s="92" t="s">
        <v>2130</v>
      </c>
      <c r="K911" s="90" t="b">
        <v>0</v>
      </c>
      <c r="L911" s="92" t="s">
        <v>867</v>
      </c>
      <c r="M911" s="278">
        <f>IFERROR(VLOOKUP(C911,'Budget Detail as of 11.30'!B:K,COLUMNS('Budget Detail as of 11.30'!B:K),FALSE),0)</f>
        <v>110</v>
      </c>
      <c r="N911" s="155">
        <f>SUMIFS('Budget Detail as of 11.30'!L:L,'Budget Detail as of 11.30'!B:B,'Questica Mapping'!C911)</f>
        <v>110</v>
      </c>
      <c r="O911" s="100">
        <v>3000</v>
      </c>
      <c r="P911" s="101">
        <f t="shared" si="35"/>
        <v>3000</v>
      </c>
    </row>
    <row r="912" spans="1:16" hidden="1" x14ac:dyDescent="0.3">
      <c r="A912" s="90">
        <v>849968</v>
      </c>
      <c r="B912" s="92" t="s">
        <v>1162</v>
      </c>
      <c r="C912" s="92" t="s">
        <v>2499</v>
      </c>
      <c r="D912" s="92" t="s">
        <v>10</v>
      </c>
      <c r="E912" s="103" t="s">
        <v>217</v>
      </c>
      <c r="F912" s="92" t="s">
        <v>2478</v>
      </c>
      <c r="G912" s="92" t="s">
        <v>1194</v>
      </c>
      <c r="H912" s="92" t="s">
        <v>999</v>
      </c>
      <c r="I912" s="92" t="s">
        <v>865</v>
      </c>
      <c r="J912" s="92" t="s">
        <v>1195</v>
      </c>
      <c r="K912" s="90" t="b">
        <v>0</v>
      </c>
      <c r="L912" s="92" t="s">
        <v>867</v>
      </c>
      <c r="M912" s="278">
        <f>IFERROR(VLOOKUP(C912,'Budget Detail as of 11.30'!B:K,COLUMNS('Budget Detail as of 11.30'!B:K),FALSE),0)</f>
        <v>30</v>
      </c>
      <c r="N912" s="155">
        <f>SUMIFS('Budget Detail as of 11.30'!L:L,'Budget Detail as of 11.30'!B:B,'Questica Mapping'!C912)</f>
        <v>30</v>
      </c>
      <c r="O912" s="100">
        <v>5000</v>
      </c>
      <c r="P912" s="101">
        <f t="shared" si="35"/>
        <v>5000</v>
      </c>
    </row>
    <row r="913" spans="1:16" hidden="1" x14ac:dyDescent="0.3">
      <c r="A913" s="90">
        <v>587342</v>
      </c>
      <c r="B913" s="92" t="s">
        <v>1162</v>
      </c>
      <c r="C913" s="92" t="s">
        <v>2500</v>
      </c>
      <c r="D913" s="92" t="s">
        <v>10</v>
      </c>
      <c r="E913" s="103" t="s">
        <v>217</v>
      </c>
      <c r="F913" s="92" t="s">
        <v>2478</v>
      </c>
      <c r="G913" s="92" t="s">
        <v>1202</v>
      </c>
      <c r="H913" s="92" t="s">
        <v>999</v>
      </c>
      <c r="I913" s="92" t="s">
        <v>865</v>
      </c>
      <c r="J913" s="92" t="s">
        <v>1203</v>
      </c>
      <c r="K913" s="90" t="b">
        <v>0</v>
      </c>
      <c r="L913" s="92" t="s">
        <v>867</v>
      </c>
      <c r="M913" s="278">
        <f>IFERROR(VLOOKUP(C913,'Budget Detail as of 11.30'!B:K,COLUMNS('Budget Detail as of 11.30'!B:K),FALSE),0)</f>
        <v>5700</v>
      </c>
      <c r="N913" s="155">
        <f>SUMIFS('Budget Detail as of 11.30'!L:L,'Budget Detail as of 11.30'!B:B,'Questica Mapping'!C913)</f>
        <v>5700</v>
      </c>
      <c r="O913" s="100">
        <v>148000</v>
      </c>
      <c r="P913" s="101">
        <f t="shared" si="35"/>
        <v>148000</v>
      </c>
    </row>
    <row r="914" spans="1:16" hidden="1" x14ac:dyDescent="0.3">
      <c r="A914" s="90">
        <v>849961</v>
      </c>
      <c r="B914" s="92" t="s">
        <v>1162</v>
      </c>
      <c r="C914" s="92" t="s">
        <v>2501</v>
      </c>
      <c r="D914" s="92" t="s">
        <v>10</v>
      </c>
      <c r="E914" s="103" t="s">
        <v>217</v>
      </c>
      <c r="F914" s="92" t="s">
        <v>2478</v>
      </c>
      <c r="G914" s="92" t="s">
        <v>1202</v>
      </c>
      <c r="H914" s="92" t="s">
        <v>999</v>
      </c>
      <c r="I914" s="92" t="s">
        <v>925</v>
      </c>
      <c r="J914" s="92" t="s">
        <v>2502</v>
      </c>
      <c r="K914" s="90" t="b">
        <v>0</v>
      </c>
      <c r="L914" s="92" t="s">
        <v>867</v>
      </c>
      <c r="M914" s="278">
        <f>IFERROR(VLOOKUP(C914,'Budget Detail as of 11.30'!B:K,COLUMNS('Budget Detail as of 11.30'!B:K),FALSE),0)</f>
        <v>5000</v>
      </c>
      <c r="N914" s="155">
        <f>SUMIFS('Budget Detail as of 11.30'!L:L,'Budget Detail as of 11.30'!B:B,'Questica Mapping'!C914)</f>
        <v>5000</v>
      </c>
      <c r="O914" s="100">
        <v>1500</v>
      </c>
      <c r="P914" s="101">
        <f t="shared" si="35"/>
        <v>1500</v>
      </c>
    </row>
    <row r="915" spans="1:16" hidden="1" x14ac:dyDescent="0.3">
      <c r="A915" s="90">
        <v>587343</v>
      </c>
      <c r="B915" s="92" t="s">
        <v>1162</v>
      </c>
      <c r="C915" s="92" t="s">
        <v>2503</v>
      </c>
      <c r="D915" s="92" t="s">
        <v>10</v>
      </c>
      <c r="E915" s="103" t="s">
        <v>217</v>
      </c>
      <c r="F915" s="92" t="s">
        <v>2478</v>
      </c>
      <c r="G915" s="92" t="s">
        <v>1202</v>
      </c>
      <c r="H915" s="92" t="s">
        <v>999</v>
      </c>
      <c r="I915" s="92" t="s">
        <v>928</v>
      </c>
      <c r="J915" s="92" t="s">
        <v>2504</v>
      </c>
      <c r="K915" s="90" t="b">
        <v>0</v>
      </c>
      <c r="L915" s="92" t="s">
        <v>867</v>
      </c>
      <c r="M915" s="278">
        <f>IFERROR(VLOOKUP(C915,'Budget Detail as of 11.30'!B:K,COLUMNS('Budget Detail as of 11.30'!B:K),FALSE),0)</f>
        <v>155400</v>
      </c>
      <c r="N915" s="155">
        <f>SUMIFS('Budget Detail as of 11.30'!L:L,'Budget Detail as of 11.30'!B:B,'Questica Mapping'!C915)</f>
        <v>155400</v>
      </c>
      <c r="O915" s="100">
        <v>10000</v>
      </c>
      <c r="P915" s="101">
        <f t="shared" si="35"/>
        <v>10000</v>
      </c>
    </row>
    <row r="916" spans="1:16" hidden="1" x14ac:dyDescent="0.3">
      <c r="A916" s="90">
        <v>587344</v>
      </c>
      <c r="B916" s="92" t="s">
        <v>1162</v>
      </c>
      <c r="C916" s="92" t="s">
        <v>2505</v>
      </c>
      <c r="D916" s="92" t="s">
        <v>10</v>
      </c>
      <c r="E916" s="103" t="s">
        <v>217</v>
      </c>
      <c r="F916" s="92" t="s">
        <v>2478</v>
      </c>
      <c r="G916" s="92" t="s">
        <v>1202</v>
      </c>
      <c r="H916" s="92" t="s">
        <v>999</v>
      </c>
      <c r="I916" s="92" t="s">
        <v>931</v>
      </c>
      <c r="J916" s="92" t="s">
        <v>2506</v>
      </c>
      <c r="K916" s="90" t="b">
        <v>0</v>
      </c>
      <c r="L916" s="92" t="s">
        <v>867</v>
      </c>
      <c r="M916" s="278">
        <f>IFERROR(VLOOKUP(C916,'Budget Detail as of 11.30'!B:K,COLUMNS('Budget Detail as of 11.30'!B:K),FALSE),0)</f>
        <v>1500</v>
      </c>
      <c r="N916" s="155">
        <f>SUMIFS('Budget Detail as of 11.30'!L:L,'Budget Detail as of 11.30'!B:B,'Questica Mapping'!C916)</f>
        <v>1500</v>
      </c>
      <c r="O916" s="100">
        <v>250</v>
      </c>
      <c r="P916" s="101">
        <f t="shared" si="35"/>
        <v>250</v>
      </c>
    </row>
    <row r="917" spans="1:16" hidden="1" x14ac:dyDescent="0.3">
      <c r="A917" s="90">
        <v>587345</v>
      </c>
      <c r="B917" s="92" t="s">
        <v>1162</v>
      </c>
      <c r="C917" s="92" t="s">
        <v>2507</v>
      </c>
      <c r="D917" s="92" t="s">
        <v>10</v>
      </c>
      <c r="E917" s="103" t="s">
        <v>217</v>
      </c>
      <c r="F917" s="92" t="s">
        <v>2478</v>
      </c>
      <c r="G917" s="92" t="s">
        <v>1202</v>
      </c>
      <c r="H917" s="92" t="s">
        <v>999</v>
      </c>
      <c r="I917" s="92" t="s">
        <v>944</v>
      </c>
      <c r="J917" s="92" t="s">
        <v>2508</v>
      </c>
      <c r="K917" s="90" t="b">
        <v>0</v>
      </c>
      <c r="L917" s="92" t="s">
        <v>867</v>
      </c>
      <c r="M917" s="278">
        <f>IFERROR(VLOOKUP(C917,'Budget Detail as of 11.30'!B:K,COLUMNS('Budget Detail as of 11.30'!B:K),FALSE),0)</f>
        <v>10000</v>
      </c>
      <c r="N917" s="155">
        <f>SUMIFS('Budget Detail as of 11.30'!L:L,'Budget Detail as of 11.30'!B:B,'Questica Mapping'!C917)</f>
        <v>10000</v>
      </c>
      <c r="O917" s="100">
        <v>3000</v>
      </c>
      <c r="P917" s="101">
        <f t="shared" si="35"/>
        <v>3000</v>
      </c>
    </row>
    <row r="918" spans="1:16" hidden="1" x14ac:dyDescent="0.3">
      <c r="A918" s="90">
        <v>850785</v>
      </c>
      <c r="B918" s="92" t="s">
        <v>1162</v>
      </c>
      <c r="C918" s="92" t="s">
        <v>2509</v>
      </c>
      <c r="D918" s="92" t="s">
        <v>10</v>
      </c>
      <c r="E918" s="103" t="s">
        <v>217</v>
      </c>
      <c r="F918" s="92" t="s">
        <v>2478</v>
      </c>
      <c r="G918" s="92" t="s">
        <v>1202</v>
      </c>
      <c r="H918" s="92" t="s">
        <v>2481</v>
      </c>
      <c r="I918" s="92" t="s">
        <v>865</v>
      </c>
      <c r="J918" s="92" t="s">
        <v>1203</v>
      </c>
      <c r="K918" s="90" t="b">
        <v>0</v>
      </c>
      <c r="L918" s="92" t="s">
        <v>867</v>
      </c>
      <c r="M918" s="278">
        <f>IFERROR(VLOOKUP(C918,'Budget Detail as of 11.30'!B:K,COLUMNS('Budget Detail as of 11.30'!B:K),FALSE),0)</f>
        <v>250</v>
      </c>
      <c r="N918" s="155">
        <f>SUMIFS('Budget Detail as of 11.30'!L:L,'Budget Detail as of 11.30'!B:B,'Questica Mapping'!C918)</f>
        <v>250</v>
      </c>
      <c r="O918" s="100">
        <v>0</v>
      </c>
      <c r="P918" s="101">
        <f t="shared" si="35"/>
        <v>0</v>
      </c>
    </row>
    <row r="919" spans="1:16" hidden="1" x14ac:dyDescent="0.3">
      <c r="A919" s="90">
        <v>587391</v>
      </c>
      <c r="B919" s="92" t="s">
        <v>1162</v>
      </c>
      <c r="C919" s="92" t="s">
        <v>2510</v>
      </c>
      <c r="D919" s="92" t="s">
        <v>10</v>
      </c>
      <c r="E919" s="103" t="s">
        <v>217</v>
      </c>
      <c r="F919" s="92" t="s">
        <v>2478</v>
      </c>
      <c r="G919" s="92" t="s">
        <v>1202</v>
      </c>
      <c r="H919" s="92" t="s">
        <v>2483</v>
      </c>
      <c r="I919" s="92" t="s">
        <v>865</v>
      </c>
      <c r="J919" s="92" t="s">
        <v>1203</v>
      </c>
      <c r="K919" s="90" t="b">
        <v>0</v>
      </c>
      <c r="L919" s="92" t="s">
        <v>867</v>
      </c>
      <c r="M919" s="278">
        <f>IFERROR(VLOOKUP(C919,'Budget Detail as of 11.30'!B:K,COLUMNS('Budget Detail as of 11.30'!B:K),FALSE),0)</f>
        <v>3000</v>
      </c>
      <c r="N919" s="155">
        <f>SUMIFS('Budget Detail as of 11.30'!L:L,'Budget Detail as of 11.30'!B:B,'Questica Mapping'!C919)</f>
        <v>3000</v>
      </c>
      <c r="O919" s="100">
        <v>1020</v>
      </c>
      <c r="P919" s="101">
        <f t="shared" ref="P919:P950" si="36">+O919</f>
        <v>1020</v>
      </c>
    </row>
    <row r="920" spans="1:16" hidden="1" x14ac:dyDescent="0.3">
      <c r="A920" s="90">
        <v>850786</v>
      </c>
      <c r="B920" s="92" t="s">
        <v>1162</v>
      </c>
      <c r="C920" s="92" t="s">
        <v>2511</v>
      </c>
      <c r="D920" s="92" t="s">
        <v>10</v>
      </c>
      <c r="E920" s="103" t="s">
        <v>217</v>
      </c>
      <c r="F920" s="92" t="s">
        <v>2478</v>
      </c>
      <c r="G920" s="92" t="s">
        <v>1202</v>
      </c>
      <c r="H920" s="92" t="s">
        <v>2485</v>
      </c>
      <c r="I920" s="92" t="s">
        <v>865</v>
      </c>
      <c r="J920" s="92" t="s">
        <v>2512</v>
      </c>
      <c r="K920" s="90" t="b">
        <v>0</v>
      </c>
      <c r="L920" s="92" t="s">
        <v>867</v>
      </c>
      <c r="M920" s="278">
        <f>IFERROR(VLOOKUP(C920,'Budget Detail as of 11.30'!B:K,COLUMNS('Budget Detail as of 11.30'!B:K),FALSE),0)</f>
        <v>2500</v>
      </c>
      <c r="N920" s="155">
        <f>SUMIFS('Budget Detail as of 11.30'!L:L,'Budget Detail as of 11.30'!B:B,'Questica Mapping'!C920)</f>
        <v>2500</v>
      </c>
      <c r="O920" s="100">
        <v>2160</v>
      </c>
      <c r="P920" s="101">
        <f t="shared" si="36"/>
        <v>2160</v>
      </c>
    </row>
    <row r="921" spans="1:16" hidden="1" x14ac:dyDescent="0.3">
      <c r="A921" s="90">
        <v>850963</v>
      </c>
      <c r="B921" s="92" t="s">
        <v>1162</v>
      </c>
      <c r="C921" s="92" t="s">
        <v>2513</v>
      </c>
      <c r="D921" s="92" t="s">
        <v>10</v>
      </c>
      <c r="E921" s="103" t="s">
        <v>217</v>
      </c>
      <c r="F921" s="92" t="s">
        <v>2478</v>
      </c>
      <c r="G921" s="92" t="s">
        <v>2514</v>
      </c>
      <c r="H921" s="92" t="s">
        <v>2483</v>
      </c>
      <c r="I921" s="92" t="s">
        <v>865</v>
      </c>
      <c r="J921" s="92" t="s">
        <v>2515</v>
      </c>
      <c r="K921" s="90" t="b">
        <v>0</v>
      </c>
      <c r="L921" s="92" t="s">
        <v>867</v>
      </c>
      <c r="M921" s="278">
        <f>IFERROR(VLOOKUP(C921,'Budget Detail as of 11.30'!B:K,COLUMNS('Budget Detail as of 11.30'!B:K),FALSE),0)</f>
        <v>1020</v>
      </c>
      <c r="N921" s="155">
        <f>SUMIFS('Budget Detail as of 11.30'!L:L,'Budget Detail as of 11.30'!B:B,'Questica Mapping'!C921)</f>
        <v>1020</v>
      </c>
      <c r="O921" s="100">
        <v>2800</v>
      </c>
      <c r="P921" s="101">
        <f t="shared" si="36"/>
        <v>2800</v>
      </c>
    </row>
    <row r="922" spans="1:16" hidden="1" x14ac:dyDescent="0.3">
      <c r="A922" s="90">
        <v>850789</v>
      </c>
      <c r="B922" s="92" t="s">
        <v>1162</v>
      </c>
      <c r="C922" s="92" t="s">
        <v>2516</v>
      </c>
      <c r="D922" s="92" t="s">
        <v>10</v>
      </c>
      <c r="E922" s="103" t="s">
        <v>217</v>
      </c>
      <c r="F922" s="92" t="s">
        <v>2478</v>
      </c>
      <c r="G922" s="92" t="s">
        <v>1354</v>
      </c>
      <c r="H922" s="92" t="s">
        <v>999</v>
      </c>
      <c r="I922" s="92" t="s">
        <v>865</v>
      </c>
      <c r="J922" s="92" t="s">
        <v>1893</v>
      </c>
      <c r="K922" s="90" t="b">
        <v>0</v>
      </c>
      <c r="L922" s="92" t="s">
        <v>867</v>
      </c>
      <c r="M922" s="278">
        <f>IFERROR(VLOOKUP(C922,'Budget Detail as of 11.30'!B:K,COLUMNS('Budget Detail as of 11.30'!B:K),FALSE),0)</f>
        <v>2160</v>
      </c>
      <c r="N922" s="155">
        <f>SUMIFS('Budget Detail as of 11.30'!L:L,'Budget Detail as of 11.30'!B:B,'Questica Mapping'!C922)</f>
        <v>2160</v>
      </c>
      <c r="O922" s="100">
        <v>540</v>
      </c>
      <c r="P922" s="101">
        <f t="shared" si="36"/>
        <v>540</v>
      </c>
    </row>
    <row r="923" spans="1:16" hidden="1" x14ac:dyDescent="0.3">
      <c r="A923" s="90">
        <v>850951</v>
      </c>
      <c r="B923" s="92" t="s">
        <v>1162</v>
      </c>
      <c r="C923" s="92" t="s">
        <v>2517</v>
      </c>
      <c r="D923" s="92" t="s">
        <v>10</v>
      </c>
      <c r="E923" s="103" t="s">
        <v>217</v>
      </c>
      <c r="F923" s="92" t="s">
        <v>2478</v>
      </c>
      <c r="G923" s="92" t="s">
        <v>1354</v>
      </c>
      <c r="H923" s="92" t="s">
        <v>999</v>
      </c>
      <c r="I923" s="92" t="s">
        <v>925</v>
      </c>
      <c r="J923" s="92" t="s">
        <v>1355</v>
      </c>
      <c r="K923" s="90" t="b">
        <v>0</v>
      </c>
      <c r="L923" s="92" t="s">
        <v>867</v>
      </c>
      <c r="M923" s="278">
        <f>IFERROR(VLOOKUP(C923,'Budget Detail as of 11.30'!B:K,COLUMNS('Budget Detail as of 11.30'!B:K),FALSE),0)</f>
        <v>2800</v>
      </c>
      <c r="N923" s="155">
        <f>SUMIFS('Budget Detail as of 11.30'!L:L,'Budget Detail as of 11.30'!B:B,'Questica Mapping'!C923)</f>
        <v>2800</v>
      </c>
      <c r="O923" s="100">
        <v>1080</v>
      </c>
      <c r="P923" s="101">
        <f t="shared" si="36"/>
        <v>1080</v>
      </c>
    </row>
    <row r="924" spans="1:16" hidden="1" x14ac:dyDescent="0.3">
      <c r="A924" s="90">
        <v>1190805</v>
      </c>
      <c r="B924" s="92" t="s">
        <v>1162</v>
      </c>
      <c r="C924" s="92" t="s">
        <v>2518</v>
      </c>
      <c r="D924" s="92" t="s">
        <v>10</v>
      </c>
      <c r="E924" s="103" t="s">
        <v>217</v>
      </c>
      <c r="F924" s="92" t="s">
        <v>2478</v>
      </c>
      <c r="G924" s="92" t="s">
        <v>1354</v>
      </c>
      <c r="H924" s="92" t="s">
        <v>2483</v>
      </c>
      <c r="I924" s="92" t="s">
        <v>865</v>
      </c>
      <c r="J924" s="92" t="s">
        <v>2519</v>
      </c>
      <c r="K924" s="90" t="b">
        <v>0</v>
      </c>
      <c r="L924" s="92" t="s">
        <v>867</v>
      </c>
      <c r="M924" s="278">
        <f>IFERROR(VLOOKUP(C924,'Budget Detail as of 11.30'!B:K,COLUMNS('Budget Detail as of 11.30'!B:K),FALSE),0)</f>
        <v>540</v>
      </c>
      <c r="N924" s="155">
        <f>SUMIFS('Budget Detail as of 11.30'!L:L,'Budget Detail as of 11.30'!B:B,'Questica Mapping'!C924)</f>
        <v>540</v>
      </c>
      <c r="O924" s="100">
        <v>1440</v>
      </c>
      <c r="P924" s="101">
        <f t="shared" si="36"/>
        <v>1440</v>
      </c>
    </row>
    <row r="925" spans="1:16" hidden="1" x14ac:dyDescent="0.3">
      <c r="A925" s="90">
        <v>587392</v>
      </c>
      <c r="B925" s="92" t="s">
        <v>1162</v>
      </c>
      <c r="C925" s="92" t="s">
        <v>2520</v>
      </c>
      <c r="D925" s="92" t="s">
        <v>10</v>
      </c>
      <c r="E925" s="103" t="s">
        <v>217</v>
      </c>
      <c r="F925" s="92" t="s">
        <v>2478</v>
      </c>
      <c r="G925" s="92" t="s">
        <v>1354</v>
      </c>
      <c r="H925" s="92" t="s">
        <v>2485</v>
      </c>
      <c r="I925" s="92" t="s">
        <v>865</v>
      </c>
      <c r="J925" s="92" t="s">
        <v>1893</v>
      </c>
      <c r="K925" s="90" t="b">
        <v>0</v>
      </c>
      <c r="L925" s="92" t="s">
        <v>867</v>
      </c>
      <c r="M925" s="278">
        <f>IFERROR(VLOOKUP(C925,'Budget Detail as of 11.30'!B:K,COLUMNS('Budget Detail as of 11.30'!B:K),FALSE),0)</f>
        <v>750</v>
      </c>
      <c r="N925" s="155">
        <f>SUMIFS('Budget Detail as of 11.30'!L:L,'Budget Detail as of 11.30'!B:B,'Questica Mapping'!C925)</f>
        <v>750</v>
      </c>
      <c r="O925" s="100">
        <v>250</v>
      </c>
      <c r="P925" s="101">
        <f t="shared" si="36"/>
        <v>250</v>
      </c>
    </row>
    <row r="926" spans="1:16" hidden="1" x14ac:dyDescent="0.3">
      <c r="A926" s="90">
        <v>850790</v>
      </c>
      <c r="B926" s="92" t="s">
        <v>1162</v>
      </c>
      <c r="C926" s="92" t="s">
        <v>2521</v>
      </c>
      <c r="D926" s="92" t="s">
        <v>10</v>
      </c>
      <c r="E926" s="103" t="s">
        <v>217</v>
      </c>
      <c r="F926" s="92" t="s">
        <v>2478</v>
      </c>
      <c r="G926" s="92" t="s">
        <v>1354</v>
      </c>
      <c r="H926" s="92" t="s">
        <v>2485</v>
      </c>
      <c r="I926" s="92" t="s">
        <v>925</v>
      </c>
      <c r="J926" s="92" t="s">
        <v>2469</v>
      </c>
      <c r="K926" s="90" t="b">
        <v>0</v>
      </c>
      <c r="L926" s="92" t="s">
        <v>867</v>
      </c>
      <c r="M926" s="278">
        <f>IFERROR(VLOOKUP(C926,'Budget Detail as of 11.30'!B:K,COLUMNS('Budget Detail as of 11.30'!B:K),FALSE),0)</f>
        <v>1920</v>
      </c>
      <c r="N926" s="155">
        <f>SUMIFS('Budget Detail as of 11.30'!L:L,'Budget Detail as of 11.30'!B:B,'Questica Mapping'!C926)</f>
        <v>1920</v>
      </c>
      <c r="O926" s="100">
        <v>2200</v>
      </c>
      <c r="P926" s="101">
        <f t="shared" si="36"/>
        <v>2200</v>
      </c>
    </row>
    <row r="927" spans="1:16" hidden="1" x14ac:dyDescent="0.3">
      <c r="A927" s="90">
        <v>851386</v>
      </c>
      <c r="B927" s="92" t="s">
        <v>1162</v>
      </c>
      <c r="C927" s="92" t="s">
        <v>2522</v>
      </c>
      <c r="D927" s="92" t="s">
        <v>10</v>
      </c>
      <c r="E927" s="103" t="s">
        <v>217</v>
      </c>
      <c r="F927" s="92" t="s">
        <v>2478</v>
      </c>
      <c r="G927" s="92" t="s">
        <v>1207</v>
      </c>
      <c r="H927" s="92" t="s">
        <v>999</v>
      </c>
      <c r="I927" s="92" t="s">
        <v>865</v>
      </c>
      <c r="J927" s="92" t="s">
        <v>2523</v>
      </c>
      <c r="K927" s="90" t="b">
        <v>0</v>
      </c>
      <c r="L927" s="92" t="s">
        <v>867</v>
      </c>
      <c r="M927" s="278">
        <f>IFERROR(VLOOKUP(C927,'Budget Detail as of 11.30'!B:K,COLUMNS('Budget Detail as of 11.30'!B:K),FALSE),0)</f>
        <v>250</v>
      </c>
      <c r="N927" s="155">
        <f>SUMIFS('Budget Detail as of 11.30'!L:L,'Budget Detail as of 11.30'!B:B,'Questica Mapping'!C927)</f>
        <v>250</v>
      </c>
      <c r="O927" s="100">
        <v>1300</v>
      </c>
      <c r="P927" s="101">
        <f t="shared" si="36"/>
        <v>1300</v>
      </c>
    </row>
    <row r="928" spans="1:16" hidden="1" x14ac:dyDescent="0.3">
      <c r="A928" s="90">
        <v>850952</v>
      </c>
      <c r="B928" s="92" t="s">
        <v>1162</v>
      </c>
      <c r="C928" s="92" t="s">
        <v>2524</v>
      </c>
      <c r="D928" s="92" t="s">
        <v>10</v>
      </c>
      <c r="E928" s="103" t="s">
        <v>217</v>
      </c>
      <c r="F928" s="92" t="s">
        <v>2478</v>
      </c>
      <c r="G928" s="92" t="s">
        <v>1207</v>
      </c>
      <c r="H928" s="92" t="s">
        <v>999</v>
      </c>
      <c r="I928" s="92" t="s">
        <v>925</v>
      </c>
      <c r="J928" s="92" t="s">
        <v>2525</v>
      </c>
      <c r="K928" s="90" t="b">
        <v>0</v>
      </c>
      <c r="L928" s="92" t="s">
        <v>867</v>
      </c>
      <c r="M928" s="278">
        <f>IFERROR(VLOOKUP(C928,'Budget Detail as of 11.30'!B:K,COLUMNS('Budget Detail as of 11.30'!B:K),FALSE),0)</f>
        <v>2200</v>
      </c>
      <c r="N928" s="155">
        <f>SUMIFS('Budget Detail as of 11.30'!L:L,'Budget Detail as of 11.30'!B:B,'Questica Mapping'!C928)</f>
        <v>2200</v>
      </c>
      <c r="O928" s="100">
        <v>13325</v>
      </c>
      <c r="P928" s="101">
        <f t="shared" si="36"/>
        <v>13325</v>
      </c>
    </row>
    <row r="929" spans="1:16" hidden="1" x14ac:dyDescent="0.3">
      <c r="A929" s="90">
        <v>587393</v>
      </c>
      <c r="B929" s="92" t="s">
        <v>1162</v>
      </c>
      <c r="C929" s="92" t="s">
        <v>2526</v>
      </c>
      <c r="D929" s="92" t="s">
        <v>10</v>
      </c>
      <c r="E929" s="103" t="s">
        <v>217</v>
      </c>
      <c r="F929" s="92" t="s">
        <v>2478</v>
      </c>
      <c r="G929" s="92" t="s">
        <v>1207</v>
      </c>
      <c r="H929" s="92" t="s">
        <v>999</v>
      </c>
      <c r="I929" s="92" t="s">
        <v>928</v>
      </c>
      <c r="J929" s="92" t="s">
        <v>2527</v>
      </c>
      <c r="K929" s="90" t="b">
        <v>0</v>
      </c>
      <c r="L929" s="92" t="s">
        <v>867</v>
      </c>
      <c r="M929" s="278">
        <f>IFERROR(VLOOKUP(C929,'Budget Detail as of 11.30'!B:K,COLUMNS('Budget Detail as of 11.30'!B:K),FALSE),0)</f>
        <v>1400</v>
      </c>
      <c r="N929" s="155">
        <f>SUMIFS('Budget Detail as of 11.30'!L:L,'Budget Detail as of 11.30'!B:B,'Questica Mapping'!C929)</f>
        <v>1400</v>
      </c>
      <c r="O929" s="100">
        <v>17700</v>
      </c>
      <c r="P929" s="101">
        <f t="shared" si="36"/>
        <v>17700</v>
      </c>
    </row>
    <row r="930" spans="1:16" hidden="1" x14ac:dyDescent="0.3">
      <c r="A930" s="90">
        <v>1191778</v>
      </c>
      <c r="B930" s="92" t="s">
        <v>1162</v>
      </c>
      <c r="C930" s="92" t="s">
        <v>2528</v>
      </c>
      <c r="D930" s="92" t="s">
        <v>10</v>
      </c>
      <c r="E930" s="103" t="s">
        <v>217</v>
      </c>
      <c r="F930" s="92" t="s">
        <v>2478</v>
      </c>
      <c r="G930" s="92" t="s">
        <v>1212</v>
      </c>
      <c r="H930" s="92" t="s">
        <v>999</v>
      </c>
      <c r="I930" s="92" t="s">
        <v>865</v>
      </c>
      <c r="J930" s="92" t="s">
        <v>2529</v>
      </c>
      <c r="K930" s="90" t="b">
        <v>0</v>
      </c>
      <c r="L930" s="92" t="s">
        <v>867</v>
      </c>
      <c r="M930" s="278">
        <f>IFERROR(VLOOKUP(C930,'Budget Detail as of 11.30'!B:K,COLUMNS('Budget Detail as of 11.30'!B:K),FALSE),0)</f>
        <v>13330</v>
      </c>
      <c r="N930" s="155">
        <f>SUMIFS('Budget Detail as of 11.30'!L:L,'Budget Detail as of 11.30'!B:B,'Questica Mapping'!C930)</f>
        <v>13330</v>
      </c>
      <c r="O930" s="100">
        <v>500</v>
      </c>
      <c r="P930" s="101">
        <f t="shared" si="36"/>
        <v>500</v>
      </c>
    </row>
    <row r="931" spans="1:16" hidden="1" x14ac:dyDescent="0.3">
      <c r="A931" s="90">
        <v>850791</v>
      </c>
      <c r="B931" s="92" t="s">
        <v>1162</v>
      </c>
      <c r="C931" s="92" t="s">
        <v>2530</v>
      </c>
      <c r="D931" s="92" t="s">
        <v>10</v>
      </c>
      <c r="E931" s="103" t="s">
        <v>217</v>
      </c>
      <c r="F931" s="92" t="s">
        <v>2478</v>
      </c>
      <c r="G931" s="92" t="s">
        <v>1212</v>
      </c>
      <c r="H931" s="92" t="s">
        <v>999</v>
      </c>
      <c r="I931" s="92" t="s">
        <v>925</v>
      </c>
      <c r="J931" s="92" t="s">
        <v>2154</v>
      </c>
      <c r="K931" s="90" t="b">
        <v>0</v>
      </c>
      <c r="L931" s="92" t="s">
        <v>867</v>
      </c>
      <c r="M931" s="278">
        <f>IFERROR(VLOOKUP(C931,'Budget Detail as of 11.30'!B:K,COLUMNS('Budget Detail as of 11.30'!B:K),FALSE),0)</f>
        <v>17700</v>
      </c>
      <c r="N931" s="155">
        <f>SUMIFS('Budget Detail as of 11.30'!L:L,'Budget Detail as of 11.30'!B:B,'Questica Mapping'!C931)</f>
        <v>17700</v>
      </c>
      <c r="O931" s="100">
        <v>1500</v>
      </c>
      <c r="P931" s="101">
        <f t="shared" si="36"/>
        <v>1500</v>
      </c>
    </row>
    <row r="932" spans="1:16" hidden="1" x14ac:dyDescent="0.3">
      <c r="A932" s="90">
        <v>850792</v>
      </c>
      <c r="B932" s="92" t="s">
        <v>1162</v>
      </c>
      <c r="C932" s="92" t="s">
        <v>2531</v>
      </c>
      <c r="D932" s="92" t="s">
        <v>10</v>
      </c>
      <c r="E932" s="103" t="s">
        <v>217</v>
      </c>
      <c r="F932" s="92" t="s">
        <v>2478</v>
      </c>
      <c r="G932" s="92" t="s">
        <v>1215</v>
      </c>
      <c r="H932" s="92" t="s">
        <v>999</v>
      </c>
      <c r="I932" s="92" t="s">
        <v>865</v>
      </c>
      <c r="J932" s="92" t="s">
        <v>1990</v>
      </c>
      <c r="K932" s="90" t="b">
        <v>0</v>
      </c>
      <c r="L932" s="92" t="s">
        <v>867</v>
      </c>
      <c r="M932" s="278">
        <f>IFERROR(VLOOKUP(C932,'Budget Detail as of 11.30'!B:K,COLUMNS('Budget Detail as of 11.30'!B:K),FALSE),0)</f>
        <v>500</v>
      </c>
      <c r="N932" s="155">
        <f>SUMIFS('Budget Detail as of 11.30'!L:L,'Budget Detail as of 11.30'!B:B,'Questica Mapping'!C932)</f>
        <v>500</v>
      </c>
      <c r="O932" s="100">
        <v>750</v>
      </c>
      <c r="P932" s="101">
        <f t="shared" si="36"/>
        <v>750</v>
      </c>
    </row>
    <row r="933" spans="1:16" hidden="1" x14ac:dyDescent="0.3">
      <c r="A933" s="90">
        <v>587394</v>
      </c>
      <c r="B933" s="92" t="s">
        <v>1162</v>
      </c>
      <c r="C933" s="92" t="s">
        <v>2532</v>
      </c>
      <c r="D933" s="92" t="s">
        <v>10</v>
      </c>
      <c r="E933" s="103" t="s">
        <v>217</v>
      </c>
      <c r="F933" s="92" t="s">
        <v>2478</v>
      </c>
      <c r="G933" s="92" t="s">
        <v>1215</v>
      </c>
      <c r="H933" s="92" t="s">
        <v>999</v>
      </c>
      <c r="I933" s="92" t="s">
        <v>925</v>
      </c>
      <c r="J933" s="92" t="s">
        <v>1992</v>
      </c>
      <c r="K933" s="90" t="b">
        <v>0</v>
      </c>
      <c r="L933" s="92" t="s">
        <v>867</v>
      </c>
      <c r="M933" s="278">
        <f>IFERROR(VLOOKUP(C933,'Budget Detail as of 11.30'!B:K,COLUMNS('Budget Detail as of 11.30'!B:K),FALSE),0)</f>
        <v>1500</v>
      </c>
      <c r="N933" s="155">
        <f>SUMIFS('Budget Detail as of 11.30'!L:L,'Budget Detail as of 11.30'!B:B,'Questica Mapping'!C933)</f>
        <v>1500</v>
      </c>
      <c r="O933" s="100">
        <v>250</v>
      </c>
      <c r="P933" s="101">
        <f t="shared" si="36"/>
        <v>250</v>
      </c>
    </row>
    <row r="934" spans="1:16" hidden="1" x14ac:dyDescent="0.3">
      <c r="A934" s="90">
        <v>850793</v>
      </c>
      <c r="B934" s="92" t="s">
        <v>1162</v>
      </c>
      <c r="C934" s="92" t="s">
        <v>2533</v>
      </c>
      <c r="D934" s="92" t="s">
        <v>10</v>
      </c>
      <c r="E934" s="103" t="s">
        <v>217</v>
      </c>
      <c r="F934" s="92" t="s">
        <v>2478</v>
      </c>
      <c r="G934" s="92" t="s">
        <v>1215</v>
      </c>
      <c r="H934" s="92" t="s">
        <v>999</v>
      </c>
      <c r="I934" s="92" t="s">
        <v>928</v>
      </c>
      <c r="J934" s="92" t="s">
        <v>1994</v>
      </c>
      <c r="K934" s="90" t="b">
        <v>0</v>
      </c>
      <c r="L934" s="92" t="s">
        <v>867</v>
      </c>
      <c r="M934" s="278">
        <f>IFERROR(VLOOKUP(C934,'Budget Detail as of 11.30'!B:K,COLUMNS('Budget Detail as of 11.30'!B:K),FALSE),0)</f>
        <v>750</v>
      </c>
      <c r="N934" s="155">
        <f>SUMIFS('Budget Detail as of 11.30'!L:L,'Budget Detail as of 11.30'!B:B,'Questica Mapping'!C934)</f>
        <v>750</v>
      </c>
      <c r="O934" s="100">
        <v>15000</v>
      </c>
      <c r="P934" s="101">
        <f t="shared" si="36"/>
        <v>15000</v>
      </c>
    </row>
    <row r="935" spans="1:16" hidden="1" x14ac:dyDescent="0.3">
      <c r="A935" s="90">
        <v>850794</v>
      </c>
      <c r="B935" s="92" t="s">
        <v>1162</v>
      </c>
      <c r="C935" s="92" t="s">
        <v>2534</v>
      </c>
      <c r="D935" s="92" t="s">
        <v>10</v>
      </c>
      <c r="E935" s="103" t="s">
        <v>217</v>
      </c>
      <c r="F935" s="92" t="s">
        <v>2478</v>
      </c>
      <c r="G935" s="92" t="s">
        <v>1215</v>
      </c>
      <c r="H935" s="92" t="s">
        <v>999</v>
      </c>
      <c r="I935" s="92" t="s">
        <v>931</v>
      </c>
      <c r="J935" s="92" t="s">
        <v>2535</v>
      </c>
      <c r="K935" s="90" t="b">
        <v>0</v>
      </c>
      <c r="L935" s="92" t="s">
        <v>867</v>
      </c>
      <c r="M935" s="278">
        <f>IFERROR(VLOOKUP(C935,'Budget Detail as of 11.30'!B:K,COLUMNS('Budget Detail as of 11.30'!B:K),FALSE),0)</f>
        <v>250</v>
      </c>
      <c r="N935" s="155">
        <f>SUMIFS('Budget Detail as of 11.30'!L:L,'Budget Detail as of 11.30'!B:B,'Questica Mapping'!C935)</f>
        <v>250</v>
      </c>
      <c r="O935" s="100">
        <v>500</v>
      </c>
      <c r="P935" s="101">
        <f t="shared" si="36"/>
        <v>500</v>
      </c>
    </row>
    <row r="936" spans="1:16" hidden="1" x14ac:dyDescent="0.3">
      <c r="A936" s="90">
        <v>850795</v>
      </c>
      <c r="B936" s="92" t="s">
        <v>1162</v>
      </c>
      <c r="C936" s="92" t="s">
        <v>2536</v>
      </c>
      <c r="D936" s="92" t="s">
        <v>10</v>
      </c>
      <c r="E936" s="103" t="s">
        <v>217</v>
      </c>
      <c r="F936" s="92" t="s">
        <v>2478</v>
      </c>
      <c r="G936" s="92" t="s">
        <v>1215</v>
      </c>
      <c r="H936" s="92" t="s">
        <v>999</v>
      </c>
      <c r="I936" s="92" t="s">
        <v>944</v>
      </c>
      <c r="J936" s="92" t="s">
        <v>2537</v>
      </c>
      <c r="K936" s="90" t="b">
        <v>0</v>
      </c>
      <c r="L936" s="92" t="s">
        <v>867</v>
      </c>
      <c r="M936" s="278">
        <f>IFERROR(VLOOKUP(C936,'Budget Detail as of 11.30'!B:K,COLUMNS('Budget Detail as of 11.30'!B:K),FALSE),0)</f>
        <v>15000</v>
      </c>
      <c r="N936" s="155">
        <f>SUMIFS('Budget Detail as of 11.30'!L:L,'Budget Detail as of 11.30'!B:B,'Questica Mapping'!C936)</f>
        <v>15000</v>
      </c>
      <c r="O936" s="100">
        <v>2615</v>
      </c>
      <c r="P936" s="101">
        <f t="shared" si="36"/>
        <v>2615</v>
      </c>
    </row>
    <row r="937" spans="1:16" hidden="1" x14ac:dyDescent="0.3">
      <c r="A937" s="90">
        <v>1190811</v>
      </c>
      <c r="B937" s="92" t="s">
        <v>1162</v>
      </c>
      <c r="C937" s="92" t="s">
        <v>2538</v>
      </c>
      <c r="D937" s="92" t="s">
        <v>10</v>
      </c>
      <c r="E937" s="103" t="s">
        <v>217</v>
      </c>
      <c r="F937" s="92" t="s">
        <v>2478</v>
      </c>
      <c r="G937" s="92" t="s">
        <v>1215</v>
      </c>
      <c r="H937" s="92" t="s">
        <v>999</v>
      </c>
      <c r="I937" s="92" t="s">
        <v>1060</v>
      </c>
      <c r="J937" s="92" t="s">
        <v>2539</v>
      </c>
      <c r="K937" s="90" t="b">
        <v>0</v>
      </c>
      <c r="L937" s="92" t="s">
        <v>867</v>
      </c>
      <c r="M937" s="278">
        <f>IFERROR(VLOOKUP(C937,'Budget Detail as of 11.30'!B:K,COLUMNS('Budget Detail as of 11.30'!B:K),FALSE),0)</f>
        <v>500</v>
      </c>
      <c r="N937" s="155">
        <f>SUMIFS('Budget Detail as of 11.30'!L:L,'Budget Detail as of 11.30'!B:B,'Questica Mapping'!C937)</f>
        <v>500</v>
      </c>
      <c r="O937" s="100">
        <v>2000</v>
      </c>
      <c r="P937" s="101">
        <f t="shared" si="36"/>
        <v>2000</v>
      </c>
    </row>
    <row r="938" spans="1:16" hidden="1" x14ac:dyDescent="0.3">
      <c r="A938" s="90">
        <v>850953</v>
      </c>
      <c r="B938" s="92" t="s">
        <v>1162</v>
      </c>
      <c r="C938" s="92" t="s">
        <v>2540</v>
      </c>
      <c r="D938" s="92" t="s">
        <v>10</v>
      </c>
      <c r="E938" s="103" t="s">
        <v>217</v>
      </c>
      <c r="F938" s="92" t="s">
        <v>2478</v>
      </c>
      <c r="G938" s="92" t="s">
        <v>1215</v>
      </c>
      <c r="H938" s="92" t="s">
        <v>2481</v>
      </c>
      <c r="I938" s="92" t="s">
        <v>865</v>
      </c>
      <c r="J938" s="92" t="s">
        <v>2541</v>
      </c>
      <c r="K938" s="90" t="b">
        <v>0</v>
      </c>
      <c r="L938" s="92" t="s">
        <v>867</v>
      </c>
      <c r="M938" s="278">
        <f>IFERROR(VLOOKUP(C938,'Budget Detail as of 11.30'!B:K,COLUMNS('Budget Detail as of 11.30'!B:K),FALSE),0)</f>
        <v>2700</v>
      </c>
      <c r="N938" s="155">
        <f>SUMIFS('Budget Detail as of 11.30'!L:L,'Budget Detail as of 11.30'!B:B,'Questica Mapping'!C938)</f>
        <v>2700</v>
      </c>
      <c r="O938" s="100">
        <v>0</v>
      </c>
      <c r="P938" s="101">
        <f t="shared" si="36"/>
        <v>0</v>
      </c>
    </row>
    <row r="939" spans="1:16" hidden="1" x14ac:dyDescent="0.3">
      <c r="A939" s="90">
        <v>850954</v>
      </c>
      <c r="B939" s="92" t="s">
        <v>1162</v>
      </c>
      <c r="C939" s="92" t="s">
        <v>2542</v>
      </c>
      <c r="D939" s="92" t="s">
        <v>10</v>
      </c>
      <c r="E939" s="103" t="s">
        <v>217</v>
      </c>
      <c r="F939" s="92" t="s">
        <v>2478</v>
      </c>
      <c r="G939" s="92" t="s">
        <v>1215</v>
      </c>
      <c r="H939" s="92" t="s">
        <v>2483</v>
      </c>
      <c r="I939" s="92" t="s">
        <v>865</v>
      </c>
      <c r="J939" s="92" t="s">
        <v>2543</v>
      </c>
      <c r="K939" s="90" t="b">
        <v>0</v>
      </c>
      <c r="L939" s="92" t="s">
        <v>867</v>
      </c>
      <c r="M939" s="278">
        <f>IFERROR(VLOOKUP(C939,'Budget Detail as of 11.30'!B:K,COLUMNS('Budget Detail as of 11.30'!B:K),FALSE),0)</f>
        <v>2000</v>
      </c>
      <c r="N939" s="155">
        <f>SUMIFS('Budget Detail as of 11.30'!L:L,'Budget Detail as of 11.30'!B:B,'Questica Mapping'!C939)</f>
        <v>2000</v>
      </c>
      <c r="O939" s="100">
        <v>0</v>
      </c>
      <c r="P939" s="101">
        <f t="shared" si="36"/>
        <v>0</v>
      </c>
    </row>
    <row r="940" spans="1:16" hidden="1" x14ac:dyDescent="0.3">
      <c r="A940" s="90">
        <v>587395</v>
      </c>
      <c r="B940" s="92" t="s">
        <v>1162</v>
      </c>
      <c r="C940" s="92" t="s">
        <v>2544</v>
      </c>
      <c r="D940" s="92" t="s">
        <v>10</v>
      </c>
      <c r="E940" s="103" t="s">
        <v>217</v>
      </c>
      <c r="F940" s="92" t="s">
        <v>2478</v>
      </c>
      <c r="G940" s="92" t="s">
        <v>1215</v>
      </c>
      <c r="H940" s="92" t="s">
        <v>2485</v>
      </c>
      <c r="I940" s="92" t="s">
        <v>865</v>
      </c>
      <c r="J940" s="92" t="s">
        <v>1990</v>
      </c>
      <c r="K940" s="90" t="b">
        <v>0</v>
      </c>
      <c r="L940" s="92" t="s">
        <v>867</v>
      </c>
      <c r="M940" s="278">
        <f>IFERROR(VLOOKUP(C940,'Budget Detail as of 11.30'!B:K,COLUMNS('Budget Detail as of 11.30'!B:K),FALSE),0)</f>
        <v>500</v>
      </c>
      <c r="N940" s="155">
        <f>SUMIFS('Budget Detail as of 11.30'!L:L,'Budget Detail as of 11.30'!B:B,'Questica Mapping'!C940)</f>
        <v>500</v>
      </c>
      <c r="O940" s="100">
        <v>2000</v>
      </c>
      <c r="P940" s="101">
        <f t="shared" si="36"/>
        <v>2000</v>
      </c>
    </row>
    <row r="941" spans="1:16" hidden="1" x14ac:dyDescent="0.3">
      <c r="A941" s="90">
        <v>850796</v>
      </c>
      <c r="B941" s="92" t="s">
        <v>1162</v>
      </c>
      <c r="C941" s="92" t="s">
        <v>2545</v>
      </c>
      <c r="D941" s="92" t="s">
        <v>10</v>
      </c>
      <c r="E941" s="103" t="s">
        <v>217</v>
      </c>
      <c r="F941" s="92" t="s">
        <v>2478</v>
      </c>
      <c r="G941" s="92" t="s">
        <v>1215</v>
      </c>
      <c r="H941" s="92" t="s">
        <v>2485</v>
      </c>
      <c r="I941" s="92" t="s">
        <v>925</v>
      </c>
      <c r="J941" s="92" t="s">
        <v>1992</v>
      </c>
      <c r="K941" s="90" t="b">
        <v>0</v>
      </c>
      <c r="L941" s="92" t="s">
        <v>867</v>
      </c>
      <c r="M941" s="278">
        <f>IFERROR(VLOOKUP(C941,'Budget Detail as of 11.30'!B:K,COLUMNS('Budget Detail as of 11.30'!B:K),FALSE),0)</f>
        <v>300</v>
      </c>
      <c r="N941" s="155">
        <f>SUMIFS('Budget Detail as of 11.30'!L:L,'Budget Detail as of 11.30'!B:B,'Questica Mapping'!C941)</f>
        <v>300</v>
      </c>
      <c r="O941" s="100">
        <v>3000</v>
      </c>
      <c r="P941" s="101">
        <f t="shared" si="36"/>
        <v>3000</v>
      </c>
    </row>
    <row r="942" spans="1:16" hidden="1" x14ac:dyDescent="0.3">
      <c r="A942" s="90">
        <v>1190809</v>
      </c>
      <c r="B942" s="92" t="s">
        <v>1162</v>
      </c>
      <c r="C942" s="92" t="s">
        <v>2546</v>
      </c>
      <c r="D942" s="92" t="s">
        <v>10</v>
      </c>
      <c r="E942" s="103" t="s">
        <v>217</v>
      </c>
      <c r="F942" s="92" t="s">
        <v>2478</v>
      </c>
      <c r="G942" s="92" t="s">
        <v>1220</v>
      </c>
      <c r="H942" s="92" t="s">
        <v>999</v>
      </c>
      <c r="I942" s="92" t="s">
        <v>865</v>
      </c>
      <c r="J942" s="92" t="s">
        <v>2002</v>
      </c>
      <c r="K942" s="90" t="b">
        <v>0</v>
      </c>
      <c r="L942" s="92" t="s">
        <v>867</v>
      </c>
      <c r="M942" s="278">
        <f>IFERROR(VLOOKUP(C942,'Budget Detail as of 11.30'!B:K,COLUMNS('Budget Detail as of 11.30'!B:K),FALSE),0)</f>
        <v>3500</v>
      </c>
      <c r="N942" s="155">
        <f>SUMIFS('Budget Detail as of 11.30'!L:L,'Budget Detail as of 11.30'!B:B,'Questica Mapping'!C942)</f>
        <v>3500</v>
      </c>
      <c r="O942" s="100">
        <v>750</v>
      </c>
      <c r="P942" s="101">
        <f t="shared" si="36"/>
        <v>750</v>
      </c>
    </row>
    <row r="943" spans="1:16" hidden="1" x14ac:dyDescent="0.3">
      <c r="A943" s="90">
        <v>587444</v>
      </c>
      <c r="B943" s="92" t="s">
        <v>1162</v>
      </c>
      <c r="C943" s="92" t="s">
        <v>2547</v>
      </c>
      <c r="D943" s="92" t="s">
        <v>10</v>
      </c>
      <c r="E943" s="103" t="s">
        <v>217</v>
      </c>
      <c r="F943" s="92" t="s">
        <v>2478</v>
      </c>
      <c r="G943" s="92" t="s">
        <v>1220</v>
      </c>
      <c r="H943" s="92" t="s">
        <v>999</v>
      </c>
      <c r="I943" s="92" t="s">
        <v>925</v>
      </c>
      <c r="J943" s="92" t="s">
        <v>2004</v>
      </c>
      <c r="K943" s="90" t="b">
        <v>0</v>
      </c>
      <c r="L943" s="92" t="s">
        <v>867</v>
      </c>
      <c r="M943" s="278">
        <f>IFERROR(VLOOKUP(C943,'Budget Detail as of 11.30'!B:K,COLUMNS('Budget Detail as of 11.30'!B:K),FALSE),0)</f>
        <v>3000</v>
      </c>
      <c r="N943" s="155">
        <f>SUMIFS('Budget Detail as of 11.30'!L:L,'Budget Detail as of 11.30'!B:B,'Questica Mapping'!C943)</f>
        <v>3000</v>
      </c>
      <c r="O943" s="100">
        <v>500</v>
      </c>
      <c r="P943" s="101">
        <f t="shared" si="36"/>
        <v>500</v>
      </c>
    </row>
    <row r="944" spans="1:16" hidden="1" x14ac:dyDescent="0.3">
      <c r="A944" s="90">
        <v>587448</v>
      </c>
      <c r="B944" s="92" t="s">
        <v>1162</v>
      </c>
      <c r="C944" s="92" t="s">
        <v>2548</v>
      </c>
      <c r="D944" s="92" t="s">
        <v>10</v>
      </c>
      <c r="E944" s="103" t="s">
        <v>217</v>
      </c>
      <c r="F944" s="92" t="s">
        <v>2478</v>
      </c>
      <c r="G944" s="92" t="s">
        <v>1220</v>
      </c>
      <c r="H944" s="92" t="s">
        <v>999</v>
      </c>
      <c r="I944" s="92" t="s">
        <v>928</v>
      </c>
      <c r="J944" s="92" t="s">
        <v>2549</v>
      </c>
      <c r="K944" s="90" t="b">
        <v>0</v>
      </c>
      <c r="L944" s="92" t="s">
        <v>867</v>
      </c>
      <c r="M944" s="278">
        <f>IFERROR(VLOOKUP(C944,'Budget Detail as of 11.30'!B:K,COLUMNS('Budget Detail as of 11.30'!B:K),FALSE),0)</f>
        <v>750</v>
      </c>
      <c r="N944" s="155">
        <f>SUMIFS('Budget Detail as of 11.30'!L:L,'Budget Detail as of 11.30'!B:B,'Questica Mapping'!C944)</f>
        <v>750</v>
      </c>
      <c r="O944" s="100">
        <v>2500</v>
      </c>
      <c r="P944" s="101">
        <f t="shared" si="36"/>
        <v>2500</v>
      </c>
    </row>
    <row r="945" spans="1:16" hidden="1" x14ac:dyDescent="0.3">
      <c r="A945" s="90">
        <v>850797</v>
      </c>
      <c r="B945" s="92" t="s">
        <v>1162</v>
      </c>
      <c r="C945" s="92" t="s">
        <v>2550</v>
      </c>
      <c r="D945" s="92" t="s">
        <v>10</v>
      </c>
      <c r="E945" s="103" t="s">
        <v>217</v>
      </c>
      <c r="F945" s="92" t="s">
        <v>2478</v>
      </c>
      <c r="G945" s="92" t="s">
        <v>1220</v>
      </c>
      <c r="H945" s="92" t="s">
        <v>999</v>
      </c>
      <c r="I945" s="92" t="s">
        <v>931</v>
      </c>
      <c r="J945" s="92" t="s">
        <v>2551</v>
      </c>
      <c r="K945" s="90" t="b">
        <v>0</v>
      </c>
      <c r="L945" s="92" t="s">
        <v>867</v>
      </c>
      <c r="M945" s="278">
        <f>IFERROR(VLOOKUP(C945,'Budget Detail as of 11.30'!B:K,COLUMNS('Budget Detail as of 11.30'!B:K),FALSE),0)</f>
        <v>500</v>
      </c>
      <c r="N945" s="155">
        <f>SUMIFS('Budget Detail as of 11.30'!L:L,'Budget Detail as of 11.30'!B:B,'Questica Mapping'!C945)</f>
        <v>500</v>
      </c>
      <c r="O945" s="100">
        <v>7000</v>
      </c>
      <c r="P945" s="101">
        <f t="shared" si="36"/>
        <v>7000</v>
      </c>
    </row>
    <row r="946" spans="1:16" hidden="1" x14ac:dyDescent="0.3">
      <c r="A946" s="90">
        <v>851387</v>
      </c>
      <c r="B946" s="92" t="s">
        <v>1162</v>
      </c>
      <c r="C946" s="92" t="s">
        <v>2552</v>
      </c>
      <c r="D946" s="92" t="s">
        <v>10</v>
      </c>
      <c r="E946" s="103" t="s">
        <v>217</v>
      </c>
      <c r="F946" s="92" t="s">
        <v>2478</v>
      </c>
      <c r="G946" s="92" t="s">
        <v>1220</v>
      </c>
      <c r="H946" s="92" t="s">
        <v>2481</v>
      </c>
      <c r="I946" s="92" t="s">
        <v>865</v>
      </c>
      <c r="J946" s="92" t="s">
        <v>2553</v>
      </c>
      <c r="K946" s="90" t="b">
        <v>0</v>
      </c>
      <c r="L946" s="92" t="s">
        <v>867</v>
      </c>
      <c r="M946" s="278">
        <f>IFERROR(VLOOKUP(C946,'Budget Detail as of 11.30'!B:K,COLUMNS('Budget Detail as of 11.30'!B:K),FALSE),0)</f>
        <v>2200</v>
      </c>
      <c r="N946" s="155">
        <f>SUMIFS('Budget Detail as of 11.30'!L:L,'Budget Detail as of 11.30'!B:B,'Questica Mapping'!C946)</f>
        <v>2200</v>
      </c>
      <c r="O946" s="100">
        <v>0</v>
      </c>
      <c r="P946" s="101">
        <f t="shared" si="36"/>
        <v>0</v>
      </c>
    </row>
    <row r="947" spans="1:16" hidden="1" x14ac:dyDescent="0.3">
      <c r="A947" s="90">
        <v>850955</v>
      </c>
      <c r="B947" s="92" t="s">
        <v>1162</v>
      </c>
      <c r="C947" s="92" t="s">
        <v>2554</v>
      </c>
      <c r="D947" s="92" t="s">
        <v>10</v>
      </c>
      <c r="E947" s="103" t="s">
        <v>217</v>
      </c>
      <c r="F947" s="92" t="s">
        <v>2478</v>
      </c>
      <c r="G947" s="92" t="s">
        <v>1220</v>
      </c>
      <c r="H947" s="92" t="s">
        <v>2483</v>
      </c>
      <c r="I947" s="92" t="s">
        <v>865</v>
      </c>
      <c r="J947" s="92" t="s">
        <v>2555</v>
      </c>
      <c r="K947" s="90" t="b">
        <v>0</v>
      </c>
      <c r="L947" s="92" t="s">
        <v>867</v>
      </c>
      <c r="M947" s="278">
        <f>IFERROR(VLOOKUP(C947,'Budget Detail as of 11.30'!B:K,COLUMNS('Budget Detail as of 11.30'!B:K),FALSE),0)</f>
        <v>7000</v>
      </c>
      <c r="N947" s="155">
        <f>SUMIFS('Budget Detail as of 11.30'!L:L,'Budget Detail as of 11.30'!B:B,'Questica Mapping'!C947)</f>
        <v>7000</v>
      </c>
      <c r="O947" s="100">
        <v>0</v>
      </c>
      <c r="P947" s="101">
        <f t="shared" si="36"/>
        <v>0</v>
      </c>
    </row>
    <row r="948" spans="1:16" hidden="1" x14ac:dyDescent="0.3">
      <c r="A948" s="90">
        <v>1191779</v>
      </c>
      <c r="B948" s="92" t="s">
        <v>1162</v>
      </c>
      <c r="C948" s="92" t="s">
        <v>2556</v>
      </c>
      <c r="D948" s="92" t="s">
        <v>10</v>
      </c>
      <c r="E948" s="103" t="s">
        <v>217</v>
      </c>
      <c r="F948" s="92" t="s">
        <v>2478</v>
      </c>
      <c r="G948" s="92" t="s">
        <v>1220</v>
      </c>
      <c r="H948" s="92" t="s">
        <v>2485</v>
      </c>
      <c r="I948" s="92" t="s">
        <v>865</v>
      </c>
      <c r="J948" s="92" t="s">
        <v>2002</v>
      </c>
      <c r="K948" s="90" t="b">
        <v>0</v>
      </c>
      <c r="L948" s="92" t="s">
        <v>867</v>
      </c>
      <c r="M948" s="278">
        <f>IFERROR(VLOOKUP(C948,'Budget Detail as of 11.30'!B:K,COLUMNS('Budget Detail as of 11.30'!B:K),FALSE),0)</f>
        <v>3500</v>
      </c>
      <c r="N948" s="155">
        <f>SUMIFS('Budget Detail as of 11.30'!L:L,'Budget Detail as of 11.30'!B:B,'Questica Mapping'!C948)</f>
        <v>3500</v>
      </c>
      <c r="O948" s="100">
        <v>1500</v>
      </c>
      <c r="P948" s="101">
        <f t="shared" si="36"/>
        <v>1500</v>
      </c>
    </row>
    <row r="949" spans="1:16" hidden="1" x14ac:dyDescent="0.3">
      <c r="A949" s="90">
        <v>1191781</v>
      </c>
      <c r="B949" s="92" t="s">
        <v>1162</v>
      </c>
      <c r="C949" s="92" t="s">
        <v>2557</v>
      </c>
      <c r="D949" s="92" t="s">
        <v>10</v>
      </c>
      <c r="E949" s="103" t="s">
        <v>217</v>
      </c>
      <c r="F949" s="92" t="s">
        <v>2478</v>
      </c>
      <c r="G949" s="92" t="s">
        <v>1220</v>
      </c>
      <c r="H949" s="92" t="s">
        <v>2485</v>
      </c>
      <c r="I949" s="92" t="s">
        <v>925</v>
      </c>
      <c r="J949" s="92" t="s">
        <v>2004</v>
      </c>
      <c r="K949" s="90" t="b">
        <v>0</v>
      </c>
      <c r="L949" s="92" t="s">
        <v>867</v>
      </c>
      <c r="M949" s="278">
        <f>IFERROR(VLOOKUP(C949,'Budget Detail as of 11.30'!B:K,COLUMNS('Budget Detail as of 11.30'!B:K),FALSE),0)</f>
        <v>2500</v>
      </c>
      <c r="N949" s="155">
        <f>SUMIFS('Budget Detail as of 11.30'!L:L,'Budget Detail as of 11.30'!B:B,'Questica Mapping'!C949)</f>
        <v>2500</v>
      </c>
      <c r="O949" s="100">
        <v>3500</v>
      </c>
      <c r="P949" s="101">
        <f t="shared" si="36"/>
        <v>3500</v>
      </c>
    </row>
    <row r="950" spans="1:16" hidden="1" x14ac:dyDescent="0.3">
      <c r="A950" s="90">
        <v>1191780</v>
      </c>
      <c r="B950" s="92" t="s">
        <v>1162</v>
      </c>
      <c r="C950" s="92" t="s">
        <v>2558</v>
      </c>
      <c r="D950" s="92" t="s">
        <v>10</v>
      </c>
      <c r="E950" s="103" t="s">
        <v>217</v>
      </c>
      <c r="F950" s="92" t="s">
        <v>2478</v>
      </c>
      <c r="G950" s="92" t="s">
        <v>1229</v>
      </c>
      <c r="H950" s="92" t="s">
        <v>999</v>
      </c>
      <c r="I950" s="92" t="s">
        <v>865</v>
      </c>
      <c r="J950" s="92" t="s">
        <v>1308</v>
      </c>
      <c r="K950" s="90" t="b">
        <v>0</v>
      </c>
      <c r="L950" s="92" t="s">
        <v>867</v>
      </c>
      <c r="M950" s="278">
        <f>IFERROR(VLOOKUP(C950,'Budget Detail as of 11.30'!B:K,COLUMNS('Budget Detail as of 11.30'!B:K),FALSE),0)</f>
        <v>1600</v>
      </c>
      <c r="N950" s="155">
        <f>SUMIFS('Budget Detail as of 11.30'!L:L,'Budget Detail as of 11.30'!B:B,'Questica Mapping'!C950)</f>
        <v>1600</v>
      </c>
      <c r="O950" s="100">
        <v>150</v>
      </c>
      <c r="P950" s="101">
        <f t="shared" si="36"/>
        <v>150</v>
      </c>
    </row>
    <row r="951" spans="1:16" hidden="1" x14ac:dyDescent="0.3">
      <c r="A951" s="90">
        <v>1191255</v>
      </c>
      <c r="B951" s="92" t="s">
        <v>1162</v>
      </c>
      <c r="C951" s="92" t="s">
        <v>2559</v>
      </c>
      <c r="D951" s="92" t="s">
        <v>10</v>
      </c>
      <c r="E951" s="103" t="s">
        <v>217</v>
      </c>
      <c r="F951" s="92" t="s">
        <v>2478</v>
      </c>
      <c r="G951" s="92" t="s">
        <v>1229</v>
      </c>
      <c r="H951" s="92" t="s">
        <v>999</v>
      </c>
      <c r="I951" s="92" t="s">
        <v>925</v>
      </c>
      <c r="J951" s="92" t="s">
        <v>2560</v>
      </c>
      <c r="K951" s="90" t="b">
        <v>0</v>
      </c>
      <c r="L951" s="92" t="s">
        <v>867</v>
      </c>
      <c r="M951" s="278">
        <f>IFERROR(VLOOKUP(C951,'Budget Detail as of 11.30'!B:K,COLUMNS('Budget Detail as of 11.30'!B:K),FALSE),0)</f>
        <v>3700</v>
      </c>
      <c r="N951" s="155">
        <f>SUMIFS('Budget Detail as of 11.30'!L:L,'Budget Detail as of 11.30'!B:B,'Questica Mapping'!C951)</f>
        <v>3700</v>
      </c>
      <c r="O951" s="100">
        <v>75</v>
      </c>
      <c r="P951" s="101">
        <f t="shared" ref="P951:P982" si="37">+O951</f>
        <v>75</v>
      </c>
    </row>
    <row r="952" spans="1:16" hidden="1" x14ac:dyDescent="0.3">
      <c r="A952" s="90">
        <v>850798</v>
      </c>
      <c r="B952" s="92" t="s">
        <v>1162</v>
      </c>
      <c r="C952" s="92" t="s">
        <v>2561</v>
      </c>
      <c r="D952" s="92" t="s">
        <v>10</v>
      </c>
      <c r="E952" s="103" t="s">
        <v>217</v>
      </c>
      <c r="F952" s="92" t="s">
        <v>2478</v>
      </c>
      <c r="G952" s="92" t="s">
        <v>1229</v>
      </c>
      <c r="H952" s="92" t="s">
        <v>999</v>
      </c>
      <c r="I952" s="92" t="s">
        <v>928</v>
      </c>
      <c r="J952" s="92" t="s">
        <v>2562</v>
      </c>
      <c r="K952" s="90" t="b">
        <v>0</v>
      </c>
      <c r="L952" s="92" t="s">
        <v>867</v>
      </c>
      <c r="M952" s="278">
        <f>IFERROR(VLOOKUP(C952,'Budget Detail as of 11.30'!B:K,COLUMNS('Budget Detail as of 11.30'!B:K),FALSE),0)</f>
        <v>220</v>
      </c>
      <c r="N952" s="155">
        <f>SUMIFS('Budget Detail as of 11.30'!L:L,'Budget Detail as of 11.30'!B:B,'Questica Mapping'!C952)</f>
        <v>220</v>
      </c>
      <c r="O952" s="100">
        <v>0</v>
      </c>
      <c r="P952" s="101">
        <f t="shared" si="37"/>
        <v>0</v>
      </c>
    </row>
    <row r="953" spans="1:16" hidden="1" x14ac:dyDescent="0.3">
      <c r="A953" s="90">
        <v>850956</v>
      </c>
      <c r="B953" s="92" t="s">
        <v>1162</v>
      </c>
      <c r="C953" s="92" t="s">
        <v>2563</v>
      </c>
      <c r="D953" s="92" t="s">
        <v>10</v>
      </c>
      <c r="E953" s="103" t="s">
        <v>217</v>
      </c>
      <c r="F953" s="92" t="s">
        <v>2478</v>
      </c>
      <c r="G953" s="92" t="s">
        <v>1229</v>
      </c>
      <c r="H953" s="92" t="s">
        <v>999</v>
      </c>
      <c r="I953" s="92" t="s">
        <v>931</v>
      </c>
      <c r="J953" s="92" t="s">
        <v>1314</v>
      </c>
      <c r="K953" s="90" t="b">
        <v>0</v>
      </c>
      <c r="L953" s="92" t="s">
        <v>867</v>
      </c>
      <c r="M953" s="278">
        <f>IFERROR(VLOOKUP(C953,'Budget Detail as of 11.30'!B:K,COLUMNS('Budget Detail as of 11.30'!B:K),FALSE),0)</f>
        <v>80</v>
      </c>
      <c r="N953" s="155">
        <f>SUMIFS('Budget Detail as of 11.30'!L:L,'Budget Detail as of 11.30'!B:B,'Questica Mapping'!C953)</f>
        <v>80</v>
      </c>
      <c r="O953" s="100">
        <v>0</v>
      </c>
      <c r="P953" s="101">
        <f t="shared" si="37"/>
        <v>0</v>
      </c>
    </row>
    <row r="954" spans="1:16" hidden="1" x14ac:dyDescent="0.3">
      <c r="A954" s="90">
        <v>850799</v>
      </c>
      <c r="B954" s="92" t="s">
        <v>1162</v>
      </c>
      <c r="C954" s="92" t="s">
        <v>2564</v>
      </c>
      <c r="D954" s="92" t="s">
        <v>10</v>
      </c>
      <c r="E954" s="103" t="s">
        <v>217</v>
      </c>
      <c r="F954" s="92" t="s">
        <v>2478</v>
      </c>
      <c r="G954" s="92" t="s">
        <v>1229</v>
      </c>
      <c r="H954" s="92" t="s">
        <v>999</v>
      </c>
      <c r="I954" s="92" t="s">
        <v>944</v>
      </c>
      <c r="J954" s="92" t="s">
        <v>1912</v>
      </c>
      <c r="K954" s="90" t="b">
        <v>0</v>
      </c>
      <c r="L954" s="92" t="s">
        <v>867</v>
      </c>
      <c r="M954" s="278">
        <f>IFERROR(VLOOKUP(C954,'Budget Detail as of 11.30'!B:K,COLUMNS('Budget Detail as of 11.30'!B:K),FALSE),0)</f>
        <v>50</v>
      </c>
      <c r="N954" s="155">
        <f>SUMIFS('Budget Detail as of 11.30'!L:L,'Budget Detail as of 11.30'!B:B,'Questica Mapping'!C954)</f>
        <v>50</v>
      </c>
      <c r="O954" s="100">
        <v>0</v>
      </c>
      <c r="P954" s="101">
        <f t="shared" si="37"/>
        <v>0</v>
      </c>
    </row>
    <row r="955" spans="1:16" hidden="1" x14ac:dyDescent="0.3">
      <c r="A955" s="90">
        <v>587443</v>
      </c>
      <c r="B955" s="92" t="s">
        <v>1162</v>
      </c>
      <c r="C955" s="92" t="s">
        <v>2565</v>
      </c>
      <c r="D955" s="92" t="s">
        <v>10</v>
      </c>
      <c r="E955" s="103" t="s">
        <v>217</v>
      </c>
      <c r="F955" s="92" t="s">
        <v>2478</v>
      </c>
      <c r="G955" s="92" t="s">
        <v>1229</v>
      </c>
      <c r="H955" s="92" t="s">
        <v>999</v>
      </c>
      <c r="I955" s="92" t="s">
        <v>1060</v>
      </c>
      <c r="J955" s="92" t="s">
        <v>2566</v>
      </c>
      <c r="K955" s="90" t="b">
        <v>0</v>
      </c>
      <c r="L955" s="92" t="s">
        <v>867</v>
      </c>
      <c r="M955" s="278">
        <f>IFERROR(VLOOKUP(C955,'Budget Detail as of 11.30'!B:K,COLUMNS('Budget Detail as of 11.30'!B:K),FALSE),0)</f>
        <v>0</v>
      </c>
      <c r="N955" s="155">
        <f>SUMIFS('Budget Detail as of 11.30'!L:L,'Budget Detail as of 11.30'!B:B,'Questica Mapping'!C955)</f>
        <v>0</v>
      </c>
      <c r="O955" s="100">
        <v>1780</v>
      </c>
      <c r="P955" s="101">
        <f t="shared" si="37"/>
        <v>1780</v>
      </c>
    </row>
    <row r="956" spans="1:16" hidden="1" x14ac:dyDescent="0.3">
      <c r="A956" s="90">
        <v>1191782</v>
      </c>
      <c r="B956" s="92" t="s">
        <v>1162</v>
      </c>
      <c r="C956" s="92" t="s">
        <v>2567</v>
      </c>
      <c r="D956" s="92" t="s">
        <v>10</v>
      </c>
      <c r="E956" s="103" t="s">
        <v>217</v>
      </c>
      <c r="F956" s="92" t="s">
        <v>2478</v>
      </c>
      <c r="G956" s="92" t="s">
        <v>1229</v>
      </c>
      <c r="H956" s="92" t="s">
        <v>999</v>
      </c>
      <c r="I956" s="92" t="s">
        <v>1063</v>
      </c>
      <c r="J956" s="92" t="s">
        <v>1905</v>
      </c>
      <c r="K956" s="90" t="b">
        <v>0</v>
      </c>
      <c r="L956" s="92" t="s">
        <v>867</v>
      </c>
      <c r="M956" s="278">
        <f>IFERROR(VLOOKUP(C956,'Budget Detail as of 11.30'!B:K,COLUMNS('Budget Detail as of 11.30'!B:K),FALSE),0)</f>
        <v>0</v>
      </c>
      <c r="N956" s="155">
        <f>SUMIFS('Budget Detail as of 11.30'!L:L,'Budget Detail as of 11.30'!B:B,'Questica Mapping'!C956)</f>
        <v>0</v>
      </c>
      <c r="O956" s="100">
        <v>50</v>
      </c>
      <c r="P956" s="101">
        <f t="shared" si="37"/>
        <v>50</v>
      </c>
    </row>
    <row r="957" spans="1:16" hidden="1" x14ac:dyDescent="0.3">
      <c r="A957" s="90">
        <v>587467</v>
      </c>
      <c r="B957" s="92" t="s">
        <v>1162</v>
      </c>
      <c r="C957" s="92" t="s">
        <v>2568</v>
      </c>
      <c r="D957" s="92" t="s">
        <v>10</v>
      </c>
      <c r="E957" s="103" t="s">
        <v>217</v>
      </c>
      <c r="F957" s="92" t="s">
        <v>2478</v>
      </c>
      <c r="G957" s="92" t="s">
        <v>1229</v>
      </c>
      <c r="H957" s="92" t="s">
        <v>2481</v>
      </c>
      <c r="I957" s="92" t="s">
        <v>865</v>
      </c>
      <c r="J957" s="92" t="s">
        <v>1308</v>
      </c>
      <c r="K957" s="90" t="b">
        <v>0</v>
      </c>
      <c r="L957" s="92" t="s">
        <v>867</v>
      </c>
      <c r="M957" s="278">
        <f>IFERROR(VLOOKUP(C957,'Budget Detail as of 11.30'!B:K,COLUMNS('Budget Detail as of 11.30'!B:K),FALSE),0)</f>
        <v>470</v>
      </c>
      <c r="N957" s="155">
        <f>SUMIFS('Budget Detail as of 11.30'!L:L,'Budget Detail as of 11.30'!B:B,'Questica Mapping'!C957)</f>
        <v>470</v>
      </c>
      <c r="O957" s="100">
        <v>860</v>
      </c>
      <c r="P957" s="101">
        <f t="shared" si="37"/>
        <v>860</v>
      </c>
    </row>
    <row r="958" spans="1:16" hidden="1" x14ac:dyDescent="0.3">
      <c r="A958" s="90">
        <v>587471</v>
      </c>
      <c r="B958" s="92" t="s">
        <v>1162</v>
      </c>
      <c r="C958" s="92" t="s">
        <v>2569</v>
      </c>
      <c r="D958" s="92" t="s">
        <v>10</v>
      </c>
      <c r="E958" s="103" t="s">
        <v>217</v>
      </c>
      <c r="F958" s="92" t="s">
        <v>2478</v>
      </c>
      <c r="G958" s="92" t="s">
        <v>1229</v>
      </c>
      <c r="H958" s="92" t="s">
        <v>2481</v>
      </c>
      <c r="I958" s="92" t="s">
        <v>925</v>
      </c>
      <c r="J958" s="92" t="s">
        <v>1314</v>
      </c>
      <c r="K958" s="90" t="b">
        <v>0</v>
      </c>
      <c r="L958" s="92" t="s">
        <v>867</v>
      </c>
      <c r="M958" s="278">
        <f>IFERROR(VLOOKUP(C958,'Budget Detail as of 11.30'!B:K,COLUMNS('Budget Detail as of 11.30'!B:K),FALSE),0)</f>
        <v>50</v>
      </c>
      <c r="N958" s="155">
        <f>SUMIFS('Budget Detail as of 11.30'!L:L,'Budget Detail as of 11.30'!B:B,'Questica Mapping'!C958)</f>
        <v>50</v>
      </c>
      <c r="O958" s="100">
        <v>475</v>
      </c>
      <c r="P958" s="101">
        <f t="shared" si="37"/>
        <v>475</v>
      </c>
    </row>
    <row r="959" spans="1:16" hidden="1" x14ac:dyDescent="0.3">
      <c r="A959" s="90">
        <v>850800</v>
      </c>
      <c r="B959" s="92" t="s">
        <v>1162</v>
      </c>
      <c r="C959" s="92" t="s">
        <v>2570</v>
      </c>
      <c r="D959" s="92" t="s">
        <v>10</v>
      </c>
      <c r="E959" s="103" t="s">
        <v>217</v>
      </c>
      <c r="F959" s="92" t="s">
        <v>2478</v>
      </c>
      <c r="G959" s="92" t="s">
        <v>1229</v>
      </c>
      <c r="H959" s="92" t="s">
        <v>2481</v>
      </c>
      <c r="I959" s="92" t="s">
        <v>928</v>
      </c>
      <c r="J959" s="92" t="s">
        <v>2571</v>
      </c>
      <c r="K959" s="90" t="b">
        <v>0</v>
      </c>
      <c r="L959" s="92" t="s">
        <v>867</v>
      </c>
      <c r="M959" s="278">
        <f>IFERROR(VLOOKUP(C959,'Budget Detail as of 11.30'!B:K,COLUMNS('Budget Detail as of 11.30'!B:K),FALSE),0)</f>
        <v>360</v>
      </c>
      <c r="N959" s="155">
        <f>SUMIFS('Budget Detail as of 11.30'!L:L,'Budget Detail as of 11.30'!B:B,'Questica Mapping'!C959)</f>
        <v>360</v>
      </c>
      <c r="O959" s="100">
        <v>0</v>
      </c>
      <c r="P959" s="101">
        <f t="shared" si="37"/>
        <v>0</v>
      </c>
    </row>
    <row r="960" spans="1:16" hidden="1" x14ac:dyDescent="0.3">
      <c r="A960" s="90">
        <v>1190806</v>
      </c>
      <c r="B960" s="92" t="s">
        <v>1162</v>
      </c>
      <c r="C960" s="92" t="s">
        <v>2572</v>
      </c>
      <c r="D960" s="92" t="s">
        <v>10</v>
      </c>
      <c r="E960" s="103" t="s">
        <v>217</v>
      </c>
      <c r="F960" s="92" t="s">
        <v>2478</v>
      </c>
      <c r="G960" s="92" t="s">
        <v>1229</v>
      </c>
      <c r="H960" s="92" t="s">
        <v>2481</v>
      </c>
      <c r="I960" s="92" t="s">
        <v>931</v>
      </c>
      <c r="J960" s="92" t="s">
        <v>2573</v>
      </c>
      <c r="K960" s="90" t="b">
        <v>0</v>
      </c>
      <c r="L960" s="92" t="s">
        <v>867</v>
      </c>
      <c r="M960" s="278">
        <f>IFERROR(VLOOKUP(C960,'Budget Detail as of 11.30'!B:K,COLUMNS('Budget Detail as of 11.30'!B:K),FALSE),0)</f>
        <v>480</v>
      </c>
      <c r="N960" s="155">
        <f>SUMIFS('Budget Detail as of 11.30'!L:L,'Budget Detail as of 11.30'!B:B,'Questica Mapping'!C960)</f>
        <v>480</v>
      </c>
      <c r="O960" s="100">
        <v>4000</v>
      </c>
      <c r="P960" s="101">
        <f t="shared" si="37"/>
        <v>4000</v>
      </c>
    </row>
    <row r="961" spans="1:16" hidden="1" x14ac:dyDescent="0.3">
      <c r="A961" s="90">
        <v>850957</v>
      </c>
      <c r="B961" s="92" t="s">
        <v>1162</v>
      </c>
      <c r="C961" s="92" t="s">
        <v>2574</v>
      </c>
      <c r="D961" s="92" t="s">
        <v>10</v>
      </c>
      <c r="E961" s="103" t="s">
        <v>217</v>
      </c>
      <c r="F961" s="92" t="s">
        <v>2478</v>
      </c>
      <c r="G961" s="92" t="s">
        <v>1229</v>
      </c>
      <c r="H961" s="92" t="s">
        <v>2481</v>
      </c>
      <c r="I961" s="92" t="s">
        <v>944</v>
      </c>
      <c r="J961" s="92" t="s">
        <v>1238</v>
      </c>
      <c r="K961" s="90" t="b">
        <v>0</v>
      </c>
      <c r="L961" s="92" t="s">
        <v>867</v>
      </c>
      <c r="M961" s="278">
        <f>IFERROR(VLOOKUP(C961,'Budget Detail as of 11.30'!B:K,COLUMNS('Budget Detail as of 11.30'!B:K),FALSE),0)</f>
        <v>520</v>
      </c>
      <c r="N961" s="155">
        <f>SUMIFS('Budget Detail as of 11.30'!L:L,'Budget Detail as of 11.30'!B:B,'Questica Mapping'!C961)</f>
        <v>520</v>
      </c>
      <c r="O961" s="100">
        <v>6000</v>
      </c>
      <c r="P961" s="101">
        <f t="shared" si="37"/>
        <v>6000</v>
      </c>
    </row>
    <row r="962" spans="1:16" hidden="1" x14ac:dyDescent="0.3">
      <c r="A962" s="90">
        <v>1190807</v>
      </c>
      <c r="B962" s="92" t="s">
        <v>1162</v>
      </c>
      <c r="C962" s="92" t="s">
        <v>2575</v>
      </c>
      <c r="D962" s="92" t="s">
        <v>10</v>
      </c>
      <c r="E962" s="103" t="s">
        <v>217</v>
      </c>
      <c r="F962" s="92" t="s">
        <v>2478</v>
      </c>
      <c r="G962" s="92" t="s">
        <v>1229</v>
      </c>
      <c r="H962" s="92" t="s">
        <v>2483</v>
      </c>
      <c r="I962" s="92" t="s">
        <v>865</v>
      </c>
      <c r="J962" s="92" t="s">
        <v>2576</v>
      </c>
      <c r="K962" s="90" t="b">
        <v>0</v>
      </c>
      <c r="L962" s="92" t="s">
        <v>867</v>
      </c>
      <c r="M962" s="278">
        <f>IFERROR(VLOOKUP(C962,'Budget Detail as of 11.30'!B:K,COLUMNS('Budget Detail as of 11.30'!B:K),FALSE),0)</f>
        <v>4000</v>
      </c>
      <c r="N962" s="155">
        <f>SUMIFS('Budget Detail as of 11.30'!L:L,'Budget Detail as of 11.30'!B:B,'Questica Mapping'!C962)</f>
        <v>4000</v>
      </c>
      <c r="O962" s="100">
        <v>2000</v>
      </c>
      <c r="P962" s="101">
        <f t="shared" si="37"/>
        <v>2000</v>
      </c>
    </row>
    <row r="963" spans="1:16" hidden="1" x14ac:dyDescent="0.3">
      <c r="A963" s="90">
        <v>587424</v>
      </c>
      <c r="B963" s="92" t="s">
        <v>1162</v>
      </c>
      <c r="C963" s="92" t="s">
        <v>2577</v>
      </c>
      <c r="D963" s="92" t="s">
        <v>10</v>
      </c>
      <c r="E963" s="103" t="s">
        <v>217</v>
      </c>
      <c r="F963" s="92" t="s">
        <v>2478</v>
      </c>
      <c r="G963" s="92" t="s">
        <v>1229</v>
      </c>
      <c r="H963" s="92" t="s">
        <v>2483</v>
      </c>
      <c r="I963" s="92" t="s">
        <v>925</v>
      </c>
      <c r="J963" s="92" t="s">
        <v>1457</v>
      </c>
      <c r="K963" s="90" t="b">
        <v>0</v>
      </c>
      <c r="L963" s="92" t="s">
        <v>867</v>
      </c>
      <c r="M963" s="278">
        <f>IFERROR(VLOOKUP(C963,'Budget Detail as of 11.30'!B:K,COLUMNS('Budget Detail as of 11.30'!B:K),FALSE),0)</f>
        <v>6000</v>
      </c>
      <c r="N963" s="155">
        <f>SUMIFS('Budget Detail as of 11.30'!L:L,'Budget Detail as of 11.30'!B:B,'Questica Mapping'!C963)</f>
        <v>6000</v>
      </c>
      <c r="O963" s="100">
        <v>1500</v>
      </c>
      <c r="P963" s="101">
        <f t="shared" si="37"/>
        <v>1500</v>
      </c>
    </row>
    <row r="964" spans="1:16" hidden="1" x14ac:dyDescent="0.3">
      <c r="A964" s="90">
        <v>587396</v>
      </c>
      <c r="B964" s="92" t="s">
        <v>1162</v>
      </c>
      <c r="C964" s="92" t="s">
        <v>2578</v>
      </c>
      <c r="D964" s="92" t="s">
        <v>10</v>
      </c>
      <c r="E964" s="103" t="s">
        <v>217</v>
      </c>
      <c r="F964" s="92" t="s">
        <v>2478</v>
      </c>
      <c r="G964" s="92" t="s">
        <v>1229</v>
      </c>
      <c r="H964" s="92" t="s">
        <v>2483</v>
      </c>
      <c r="I964" s="92" t="s">
        <v>928</v>
      </c>
      <c r="J964" s="92" t="s">
        <v>2579</v>
      </c>
      <c r="K964" s="90" t="b">
        <v>0</v>
      </c>
      <c r="L964" s="92" t="s">
        <v>867</v>
      </c>
      <c r="M964" s="278">
        <f>IFERROR(VLOOKUP(C964,'Budget Detail as of 11.30'!B:K,COLUMNS('Budget Detail as of 11.30'!B:K),FALSE),0)</f>
        <v>2000</v>
      </c>
      <c r="N964" s="155">
        <f>SUMIFS('Budget Detail as of 11.30'!L:L,'Budget Detail as of 11.30'!B:B,'Questica Mapping'!C964)</f>
        <v>2000</v>
      </c>
      <c r="O964" s="100">
        <v>0</v>
      </c>
      <c r="P964" s="101">
        <f t="shared" si="37"/>
        <v>0</v>
      </c>
    </row>
    <row r="965" spans="1:16" hidden="1" x14ac:dyDescent="0.3">
      <c r="A965" s="90">
        <v>587445</v>
      </c>
      <c r="B965" s="92" t="s">
        <v>1162</v>
      </c>
      <c r="C965" s="92" t="s">
        <v>2580</v>
      </c>
      <c r="D965" s="92" t="s">
        <v>10</v>
      </c>
      <c r="E965" s="103" t="s">
        <v>217</v>
      </c>
      <c r="F965" s="92" t="s">
        <v>2478</v>
      </c>
      <c r="G965" s="92" t="s">
        <v>1229</v>
      </c>
      <c r="H965" s="92" t="s">
        <v>2483</v>
      </c>
      <c r="I965" s="92" t="s">
        <v>931</v>
      </c>
      <c r="J965" s="92" t="s">
        <v>2581</v>
      </c>
      <c r="K965" s="90" t="b">
        <v>0</v>
      </c>
      <c r="L965" s="92" t="s">
        <v>867</v>
      </c>
      <c r="M965" s="278">
        <f>IFERROR(VLOOKUP(C965,'Budget Detail as of 11.30'!B:K,COLUMNS('Budget Detail as of 11.30'!B:K),FALSE),0)</f>
        <v>1500</v>
      </c>
      <c r="N965" s="155">
        <f>SUMIFS('Budget Detail as of 11.30'!L:L,'Budget Detail as of 11.30'!B:B,'Questica Mapping'!C965)</f>
        <v>1500</v>
      </c>
      <c r="O965" s="100">
        <v>0</v>
      </c>
      <c r="P965" s="101">
        <f t="shared" si="37"/>
        <v>0</v>
      </c>
    </row>
    <row r="966" spans="1:16" hidden="1" x14ac:dyDescent="0.3">
      <c r="A966" s="90">
        <v>850801</v>
      </c>
      <c r="B966" s="92" t="s">
        <v>1162</v>
      </c>
      <c r="C966" s="92" t="s">
        <v>2582</v>
      </c>
      <c r="D966" s="92" t="s">
        <v>10</v>
      </c>
      <c r="E966" s="103" t="s">
        <v>217</v>
      </c>
      <c r="F966" s="92" t="s">
        <v>2478</v>
      </c>
      <c r="G966" s="92" t="s">
        <v>1229</v>
      </c>
      <c r="H966" s="92" t="s">
        <v>2485</v>
      </c>
      <c r="I966" s="92" t="s">
        <v>865</v>
      </c>
      <c r="J966" s="92" t="s">
        <v>1457</v>
      </c>
      <c r="K966" s="90" t="b">
        <v>0</v>
      </c>
      <c r="L966" s="92" t="s">
        <v>867</v>
      </c>
      <c r="M966" s="278">
        <f>IFERROR(VLOOKUP(C966,'Budget Detail as of 11.30'!B:K,COLUMNS('Budget Detail as of 11.30'!B:K),FALSE),0)</f>
        <v>2500</v>
      </c>
      <c r="N966" s="155">
        <f>SUMIFS('Budget Detail as of 11.30'!L:L,'Budget Detail as of 11.30'!B:B,'Questica Mapping'!C966)</f>
        <v>2500</v>
      </c>
      <c r="O966" s="100">
        <v>175</v>
      </c>
      <c r="P966" s="101">
        <f t="shared" si="37"/>
        <v>175</v>
      </c>
    </row>
    <row r="967" spans="1:16" hidden="1" x14ac:dyDescent="0.3">
      <c r="A967" s="90">
        <v>850802</v>
      </c>
      <c r="B967" s="92" t="s">
        <v>1162</v>
      </c>
      <c r="C967" s="92" t="s">
        <v>2583</v>
      </c>
      <c r="D967" s="92" t="s">
        <v>10</v>
      </c>
      <c r="E967" s="103" t="s">
        <v>217</v>
      </c>
      <c r="F967" s="92" t="s">
        <v>2478</v>
      </c>
      <c r="G967" s="92" t="s">
        <v>1229</v>
      </c>
      <c r="H967" s="92" t="s">
        <v>2485</v>
      </c>
      <c r="I967" s="92" t="s">
        <v>925</v>
      </c>
      <c r="J967" s="92" t="s">
        <v>1914</v>
      </c>
      <c r="K967" s="90" t="b">
        <v>0</v>
      </c>
      <c r="L967" s="92" t="s">
        <v>867</v>
      </c>
      <c r="M967" s="278">
        <f>IFERROR(VLOOKUP(C967,'Budget Detail as of 11.30'!B:K,COLUMNS('Budget Detail as of 11.30'!B:K),FALSE),0)</f>
        <v>2500</v>
      </c>
      <c r="N967" s="155">
        <f>SUMIFS('Budget Detail as of 11.30'!L:L,'Budget Detail as of 11.30'!B:B,'Questica Mapping'!C967)</f>
        <v>2500</v>
      </c>
      <c r="O967" s="100">
        <v>395</v>
      </c>
      <c r="P967" s="101">
        <f t="shared" si="37"/>
        <v>395</v>
      </c>
    </row>
    <row r="968" spans="1:16" hidden="1" x14ac:dyDescent="0.3">
      <c r="A968" s="90">
        <v>1190810</v>
      </c>
      <c r="B968" s="92" t="s">
        <v>1162</v>
      </c>
      <c r="C968" s="92" t="s">
        <v>2584</v>
      </c>
      <c r="D968" s="92" t="s">
        <v>10</v>
      </c>
      <c r="E968" s="103" t="s">
        <v>217</v>
      </c>
      <c r="F968" s="92" t="s">
        <v>2478</v>
      </c>
      <c r="G968" s="92" t="s">
        <v>1240</v>
      </c>
      <c r="H968" s="92" t="s">
        <v>999</v>
      </c>
      <c r="I968" s="92" t="s">
        <v>928</v>
      </c>
      <c r="J968" s="92" t="s">
        <v>2585</v>
      </c>
      <c r="K968" s="90" t="b">
        <v>0</v>
      </c>
      <c r="L968" s="92" t="s">
        <v>867</v>
      </c>
      <c r="M968" s="278">
        <f>IFERROR(VLOOKUP(C968,'Budget Detail as of 11.30'!B:K,COLUMNS('Budget Detail as of 11.30'!B:K),FALSE),0)</f>
        <v>180</v>
      </c>
      <c r="N968" s="155">
        <f>SUMIFS('Budget Detail as of 11.30'!L:L,'Budget Detail as of 11.30'!B:B,'Questica Mapping'!C968)</f>
        <v>180</v>
      </c>
      <c r="O968" s="100">
        <v>300</v>
      </c>
      <c r="P968" s="101">
        <f t="shared" si="37"/>
        <v>300</v>
      </c>
    </row>
    <row r="969" spans="1:16" hidden="1" x14ac:dyDescent="0.3">
      <c r="A969" s="90">
        <v>1191783</v>
      </c>
      <c r="B969" s="92" t="s">
        <v>1162</v>
      </c>
      <c r="C969" s="92" t="s">
        <v>2586</v>
      </c>
      <c r="D969" s="92" t="s">
        <v>10</v>
      </c>
      <c r="E969" s="103" t="s">
        <v>217</v>
      </c>
      <c r="F969" s="92" t="s">
        <v>2478</v>
      </c>
      <c r="G969" s="92" t="s">
        <v>1240</v>
      </c>
      <c r="H969" s="92" t="s">
        <v>999</v>
      </c>
      <c r="I969" s="92" t="s">
        <v>931</v>
      </c>
      <c r="J969" s="92" t="s">
        <v>2587</v>
      </c>
      <c r="K969" s="90" t="b">
        <v>0</v>
      </c>
      <c r="L969" s="92" t="s">
        <v>867</v>
      </c>
      <c r="M969" s="278">
        <f>IFERROR(VLOOKUP(C969,'Budget Detail as of 11.30'!B:K,COLUMNS('Budget Detail as of 11.30'!B:K),FALSE),0)</f>
        <v>400</v>
      </c>
      <c r="N969" s="155">
        <f>SUMIFS('Budget Detail as of 11.30'!L:L,'Budget Detail as of 11.30'!B:B,'Questica Mapping'!C969)</f>
        <v>400</v>
      </c>
      <c r="O969" s="100">
        <v>74040</v>
      </c>
      <c r="P969" s="101">
        <f t="shared" si="37"/>
        <v>74040</v>
      </c>
    </row>
    <row r="970" spans="1:16" hidden="1" x14ac:dyDescent="0.3">
      <c r="A970" s="90">
        <v>850958</v>
      </c>
      <c r="B970" s="92" t="s">
        <v>1162</v>
      </c>
      <c r="C970" s="92" t="s">
        <v>2588</v>
      </c>
      <c r="D970" s="92" t="s">
        <v>10</v>
      </c>
      <c r="E970" s="103" t="s">
        <v>217</v>
      </c>
      <c r="F970" s="92" t="s">
        <v>2478</v>
      </c>
      <c r="G970" s="92" t="s">
        <v>1240</v>
      </c>
      <c r="H970" s="92" t="s">
        <v>999</v>
      </c>
      <c r="I970" s="92" t="s">
        <v>944</v>
      </c>
      <c r="J970" s="92" t="s">
        <v>2043</v>
      </c>
      <c r="K970" s="90" t="b">
        <v>0</v>
      </c>
      <c r="L970" s="92" t="s">
        <v>867</v>
      </c>
      <c r="M970" s="278">
        <f>IFERROR(VLOOKUP(C970,'Budget Detail as of 11.30'!B:K,COLUMNS('Budget Detail as of 11.30'!B:K),FALSE),0)</f>
        <v>300</v>
      </c>
      <c r="N970" s="155">
        <f>SUMIFS('Budget Detail as of 11.30'!L:L,'Budget Detail as of 11.30'!B:B,'Questica Mapping'!C970)</f>
        <v>300</v>
      </c>
      <c r="O970" s="100">
        <v>0</v>
      </c>
      <c r="P970" s="101">
        <f t="shared" si="37"/>
        <v>0</v>
      </c>
    </row>
    <row r="971" spans="1:16" hidden="1" x14ac:dyDescent="0.3">
      <c r="A971" s="90">
        <v>850959</v>
      </c>
      <c r="B971" s="92" t="s">
        <v>1162</v>
      </c>
      <c r="C971" s="92" t="s">
        <v>2589</v>
      </c>
      <c r="D971" s="92" t="s">
        <v>10</v>
      </c>
      <c r="E971" s="103" t="s">
        <v>223</v>
      </c>
      <c r="F971" s="92" t="s">
        <v>2478</v>
      </c>
      <c r="G971" s="92" t="s">
        <v>1576</v>
      </c>
      <c r="H971" s="92" t="s">
        <v>999</v>
      </c>
      <c r="I971" s="92" t="s">
        <v>865</v>
      </c>
      <c r="J971" s="92" t="s">
        <v>1577</v>
      </c>
      <c r="K971" s="90" t="b">
        <v>0</v>
      </c>
      <c r="L971" s="92" t="s">
        <v>867</v>
      </c>
      <c r="M971" s="278">
        <f>IFERROR(VLOOKUP(C971,'Budget Detail as of 11.30'!B:K,COLUMNS('Budget Detail as of 11.30'!B:K),FALSE),0)</f>
        <v>108690</v>
      </c>
      <c r="N971" s="155">
        <f>SUMIFS('Budget Detail as of 11.30'!L:L,'Budget Detail as of 11.30'!B:B,'Questica Mapping'!C971)</f>
        <v>108690</v>
      </c>
      <c r="O971" s="100">
        <v>0</v>
      </c>
      <c r="P971" s="101">
        <f t="shared" si="37"/>
        <v>0</v>
      </c>
    </row>
    <row r="972" spans="1:16" hidden="1" x14ac:dyDescent="0.3">
      <c r="A972" s="90">
        <v>587425</v>
      </c>
      <c r="B972" s="92" t="s">
        <v>1162</v>
      </c>
      <c r="C972" s="92" t="s">
        <v>2590</v>
      </c>
      <c r="D972" s="92" t="s">
        <v>10</v>
      </c>
      <c r="E972" s="103" t="s">
        <v>223</v>
      </c>
      <c r="F972" s="92" t="s">
        <v>2478</v>
      </c>
      <c r="G972" s="92" t="s">
        <v>1576</v>
      </c>
      <c r="H972" s="92" t="s">
        <v>2481</v>
      </c>
      <c r="I972" s="92" t="s">
        <v>865</v>
      </c>
      <c r="J972" s="92" t="s">
        <v>1577</v>
      </c>
      <c r="K972" s="90" t="b">
        <v>0</v>
      </c>
      <c r="L972" s="92" t="s">
        <v>867</v>
      </c>
      <c r="M972" s="278">
        <f>IFERROR(VLOOKUP(C972,'Budget Detail as of 11.30'!B:K,COLUMNS('Budget Detail as of 11.30'!B:K),FALSE),0)</f>
        <v>0</v>
      </c>
      <c r="N972" s="155">
        <f>SUMIFS('Budget Detail as of 11.30'!L:L,'Budget Detail as of 11.30'!B:B,'Questica Mapping'!C972)</f>
        <v>0</v>
      </c>
      <c r="O972" s="100">
        <v>7752</v>
      </c>
      <c r="P972" s="101">
        <f t="shared" si="37"/>
        <v>7752</v>
      </c>
    </row>
    <row r="973" spans="1:16" hidden="1" x14ac:dyDescent="0.3">
      <c r="A973" s="90">
        <v>1191784</v>
      </c>
      <c r="B973" s="92" t="s">
        <v>1162</v>
      </c>
      <c r="C973" s="92" t="s">
        <v>2591</v>
      </c>
      <c r="D973" s="92" t="s">
        <v>10</v>
      </c>
      <c r="E973" s="103" t="s">
        <v>223</v>
      </c>
      <c r="F973" s="92" t="s">
        <v>2478</v>
      </c>
      <c r="G973" s="92" t="s">
        <v>1576</v>
      </c>
      <c r="H973" s="92" t="s">
        <v>2483</v>
      </c>
      <c r="I973" s="92" t="s">
        <v>865</v>
      </c>
      <c r="J973" s="92" t="s">
        <v>1577</v>
      </c>
      <c r="K973" s="90" t="b">
        <v>0</v>
      </c>
      <c r="L973" s="92" t="s">
        <v>867</v>
      </c>
      <c r="M973" s="278">
        <f>IFERROR(VLOOKUP(C973,'Budget Detail as of 11.30'!B:K,COLUMNS('Budget Detail as of 11.30'!B:K),FALSE),0)</f>
        <v>0</v>
      </c>
      <c r="N973" s="155">
        <f>SUMIFS('Budget Detail as of 11.30'!L:L,'Budget Detail as of 11.30'!B:B,'Questica Mapping'!C973)</f>
        <v>0</v>
      </c>
      <c r="O973" s="100">
        <v>0</v>
      </c>
      <c r="P973" s="101">
        <f t="shared" si="37"/>
        <v>0</v>
      </c>
    </row>
    <row r="974" spans="1:16" hidden="1" x14ac:dyDescent="0.3">
      <c r="A974" s="90">
        <v>1191785</v>
      </c>
      <c r="B974" s="92" t="s">
        <v>1162</v>
      </c>
      <c r="C974" s="92" t="s">
        <v>2592</v>
      </c>
      <c r="D974" s="92" t="s">
        <v>10</v>
      </c>
      <c r="E974" s="103" t="s">
        <v>223</v>
      </c>
      <c r="F974" s="92" t="s">
        <v>2478</v>
      </c>
      <c r="G974" s="92" t="s">
        <v>1243</v>
      </c>
      <c r="H974" s="92" t="s">
        <v>999</v>
      </c>
      <c r="I974" s="92" t="s">
        <v>865</v>
      </c>
      <c r="J974" s="92" t="s">
        <v>1244</v>
      </c>
      <c r="K974" s="90" t="b">
        <v>0</v>
      </c>
      <c r="L974" s="92" t="s">
        <v>867</v>
      </c>
      <c r="M974" s="278">
        <f>IFERROR(VLOOKUP(C974,'Budget Detail as of 11.30'!B:K,COLUMNS('Budget Detail as of 11.30'!B:K),FALSE),0)</f>
        <v>0</v>
      </c>
      <c r="N974" s="155">
        <f>SUMIFS('Budget Detail as of 11.30'!L:L,'Budget Detail as of 11.30'!B:B,'Questica Mapping'!C974)</f>
        <v>0</v>
      </c>
      <c r="O974" s="100">
        <v>0</v>
      </c>
      <c r="P974" s="101">
        <f t="shared" si="37"/>
        <v>0</v>
      </c>
    </row>
    <row r="975" spans="1:16" hidden="1" x14ac:dyDescent="0.3">
      <c r="A975" s="90">
        <v>1191786</v>
      </c>
      <c r="B975" s="92" t="s">
        <v>1162</v>
      </c>
      <c r="C975" s="92" t="s">
        <v>2593</v>
      </c>
      <c r="D975" s="92" t="s">
        <v>10</v>
      </c>
      <c r="E975" s="103" t="s">
        <v>223</v>
      </c>
      <c r="F975" s="92" t="s">
        <v>2478</v>
      </c>
      <c r="G975" s="92" t="s">
        <v>1243</v>
      </c>
      <c r="H975" s="92" t="s">
        <v>999</v>
      </c>
      <c r="I975" s="92" t="s">
        <v>925</v>
      </c>
      <c r="J975" s="92" t="s">
        <v>2594</v>
      </c>
      <c r="K975" s="90" t="b">
        <v>0</v>
      </c>
      <c r="L975" s="92" t="s">
        <v>867</v>
      </c>
      <c r="M975" s="278">
        <f>IFERROR(VLOOKUP(C975,'Budget Detail as of 11.30'!B:K,COLUMNS('Budget Detail as of 11.30'!B:K),FALSE),0)</f>
        <v>8000</v>
      </c>
      <c r="N975" s="155">
        <f>SUMIFS('Budget Detail as of 11.30'!L:L,'Budget Detail as of 11.30'!B:B,'Questica Mapping'!C975)</f>
        <v>8000</v>
      </c>
      <c r="O975" s="100">
        <v>6000</v>
      </c>
      <c r="P975" s="101">
        <f t="shared" si="37"/>
        <v>6000</v>
      </c>
    </row>
    <row r="976" spans="1:16" hidden="1" x14ac:dyDescent="0.3">
      <c r="A976" s="90">
        <v>1191787</v>
      </c>
      <c r="B976" s="92" t="s">
        <v>1162</v>
      </c>
      <c r="C976" s="92" t="s">
        <v>2595</v>
      </c>
      <c r="D976" s="92" t="s">
        <v>10</v>
      </c>
      <c r="E976" s="103" t="s">
        <v>223</v>
      </c>
      <c r="F976" s="92" t="s">
        <v>2478</v>
      </c>
      <c r="G976" s="92" t="s">
        <v>1243</v>
      </c>
      <c r="H976" s="92" t="s">
        <v>2483</v>
      </c>
      <c r="I976" s="92" t="s">
        <v>865</v>
      </c>
      <c r="J976" s="92" t="s">
        <v>1244</v>
      </c>
      <c r="K976" s="90" t="b">
        <v>0</v>
      </c>
      <c r="L976" s="92" t="s">
        <v>867</v>
      </c>
      <c r="M976" s="278">
        <f>IFERROR(VLOOKUP(C976,'Budget Detail as of 11.30'!B:K,COLUMNS('Budget Detail as of 11.30'!B:K),FALSE),0)</f>
        <v>0</v>
      </c>
      <c r="N976" s="155">
        <f>SUMIFS('Budget Detail as of 11.30'!L:L,'Budget Detail as of 11.30'!B:B,'Questica Mapping'!C976)</f>
        <v>0</v>
      </c>
      <c r="O976" s="100">
        <v>0</v>
      </c>
      <c r="P976" s="101">
        <f t="shared" si="37"/>
        <v>0</v>
      </c>
    </row>
    <row r="977" spans="1:16" hidden="1" x14ac:dyDescent="0.3">
      <c r="A977" s="90">
        <v>1191256</v>
      </c>
      <c r="B977" s="92" t="s">
        <v>1162</v>
      </c>
      <c r="C977" s="92" t="s">
        <v>2596</v>
      </c>
      <c r="D977" s="92" t="s">
        <v>10</v>
      </c>
      <c r="E977" s="103" t="s">
        <v>223</v>
      </c>
      <c r="F977" s="92" t="s">
        <v>2478</v>
      </c>
      <c r="G977" s="92" t="s">
        <v>1246</v>
      </c>
      <c r="H977" s="92" t="s">
        <v>999</v>
      </c>
      <c r="I977" s="92" t="s">
        <v>865</v>
      </c>
      <c r="J977" s="92" t="s">
        <v>1326</v>
      </c>
      <c r="K977" s="90" t="b">
        <v>0</v>
      </c>
      <c r="L977" s="92" t="s">
        <v>867</v>
      </c>
      <c r="M977" s="278">
        <f>IFERROR(VLOOKUP(C977,'Budget Detail as of 11.30'!B:K,COLUMNS('Budget Detail as of 11.30'!B:K),FALSE),0)</f>
        <v>5400</v>
      </c>
      <c r="N977" s="155">
        <f>SUMIFS('Budget Detail as of 11.30'!L:L,'Budget Detail as of 11.30'!B:B,'Questica Mapping'!C977)</f>
        <v>6480</v>
      </c>
      <c r="O977" s="100">
        <v>2400</v>
      </c>
      <c r="P977" s="101">
        <f t="shared" si="37"/>
        <v>2400</v>
      </c>
    </row>
    <row r="978" spans="1:16" hidden="1" x14ac:dyDescent="0.3">
      <c r="A978" s="90">
        <v>1191257</v>
      </c>
      <c r="B978" s="92" t="s">
        <v>1162</v>
      </c>
      <c r="C978" s="92" t="s">
        <v>2597</v>
      </c>
      <c r="D978" s="92" t="s">
        <v>10</v>
      </c>
      <c r="E978" s="103" t="s">
        <v>223</v>
      </c>
      <c r="F978" s="92" t="s">
        <v>2478</v>
      </c>
      <c r="G978" s="92" t="s">
        <v>1246</v>
      </c>
      <c r="H978" s="92" t="s">
        <v>999</v>
      </c>
      <c r="I978" s="92" t="s">
        <v>925</v>
      </c>
      <c r="J978" s="270" t="s">
        <v>1251</v>
      </c>
      <c r="K978" s="90" t="b">
        <v>0</v>
      </c>
      <c r="L978" s="92" t="s">
        <v>867</v>
      </c>
      <c r="M978" s="278">
        <f>IFERROR(VLOOKUP(C978,'Budget Detail as of 11.30'!B:K,COLUMNS('Budget Detail as of 11.30'!B:K),FALSE),0)</f>
        <v>1080</v>
      </c>
      <c r="N978" s="155">
        <f>SUMIFS('Budget Detail as of 11.30'!L:L,'Budget Detail as of 11.30'!B:B,'Questica Mapping'!C978)</f>
        <v>0</v>
      </c>
      <c r="O978" s="100">
        <v>0</v>
      </c>
      <c r="P978" s="101">
        <f t="shared" si="37"/>
        <v>0</v>
      </c>
    </row>
    <row r="979" spans="1:16" hidden="1" x14ac:dyDescent="0.3">
      <c r="A979" s="90">
        <v>587473</v>
      </c>
      <c r="B979" s="92" t="s">
        <v>1162</v>
      </c>
      <c r="C979" s="92" t="s">
        <v>2598</v>
      </c>
      <c r="D979" s="92" t="s">
        <v>10</v>
      </c>
      <c r="E979" s="103" t="s">
        <v>223</v>
      </c>
      <c r="F979" s="92" t="s">
        <v>2478</v>
      </c>
      <c r="G979" s="92" t="s">
        <v>1246</v>
      </c>
      <c r="H979" s="92" t="s">
        <v>2483</v>
      </c>
      <c r="I979" s="92" t="s">
        <v>865</v>
      </c>
      <c r="J979" s="92" t="s">
        <v>1326</v>
      </c>
      <c r="K979" s="90" t="b">
        <v>0</v>
      </c>
      <c r="L979" s="92" t="s">
        <v>867</v>
      </c>
      <c r="M979" s="278">
        <f>IFERROR(VLOOKUP(C979,'Budget Detail as of 11.30'!B:K,COLUMNS('Budget Detail as of 11.30'!B:K),FALSE),0)</f>
        <v>3000</v>
      </c>
      <c r="N979" s="155">
        <f>SUMIFS('Budget Detail as of 11.30'!L:L,'Budget Detail as of 11.30'!B:B,'Questica Mapping'!C979)</f>
        <v>3600</v>
      </c>
      <c r="O979" s="100">
        <v>11000</v>
      </c>
      <c r="P979" s="101">
        <f t="shared" si="37"/>
        <v>11000</v>
      </c>
    </row>
    <row r="980" spans="1:16" hidden="1" x14ac:dyDescent="0.3">
      <c r="A980" s="90">
        <v>850803</v>
      </c>
      <c r="B980" s="92" t="s">
        <v>1162</v>
      </c>
      <c r="C980" s="92" t="s">
        <v>2599</v>
      </c>
      <c r="D980" s="92" t="s">
        <v>10</v>
      </c>
      <c r="E980" s="103" t="s">
        <v>223</v>
      </c>
      <c r="F980" s="92" t="s">
        <v>2478</v>
      </c>
      <c r="G980" s="92" t="s">
        <v>1246</v>
      </c>
      <c r="H980" s="92" t="s">
        <v>2483</v>
      </c>
      <c r="I980" s="92" t="s">
        <v>925</v>
      </c>
      <c r="J980" s="270" t="s">
        <v>1251</v>
      </c>
      <c r="K980" s="90" t="b">
        <v>0</v>
      </c>
      <c r="L980" s="92" t="s">
        <v>867</v>
      </c>
      <c r="M980" s="278">
        <f>IFERROR(VLOOKUP(C980,'Budget Detail as of 11.30'!B:K,COLUMNS('Budget Detail as of 11.30'!B:K),FALSE),0)</f>
        <v>600</v>
      </c>
      <c r="N980" s="155">
        <f>SUMIFS('Budget Detail as of 11.30'!L:L,'Budget Detail as of 11.30'!B:B,'Questica Mapping'!C980)</f>
        <v>0</v>
      </c>
      <c r="O980" s="100">
        <v>5500</v>
      </c>
      <c r="P980" s="101">
        <f t="shared" si="37"/>
        <v>5500</v>
      </c>
    </row>
    <row r="981" spans="1:16" hidden="1" x14ac:dyDescent="0.3">
      <c r="A981" s="90">
        <v>850804</v>
      </c>
      <c r="B981" s="92" t="s">
        <v>1162</v>
      </c>
      <c r="C981" s="92" t="s">
        <v>2600</v>
      </c>
      <c r="D981" s="92" t="s">
        <v>10</v>
      </c>
      <c r="E981" s="103" t="s">
        <v>223</v>
      </c>
      <c r="F981" s="92" t="s">
        <v>2478</v>
      </c>
      <c r="G981" s="92" t="s">
        <v>1586</v>
      </c>
      <c r="H981" s="92" t="s">
        <v>999</v>
      </c>
      <c r="I981" s="92" t="s">
        <v>865</v>
      </c>
      <c r="J981" s="92" t="s">
        <v>1922</v>
      </c>
      <c r="K981" s="90" t="b">
        <v>0</v>
      </c>
      <c r="L981" s="92" t="s">
        <v>867</v>
      </c>
      <c r="M981" s="278">
        <f>IFERROR(VLOOKUP(C981,'Budget Detail as of 11.30'!B:K,COLUMNS('Budget Detail as of 11.30'!B:K),FALSE),0)</f>
        <v>9450</v>
      </c>
      <c r="N981" s="155">
        <f>SUMIFS('Budget Detail as of 11.30'!L:L,'Budget Detail as of 11.30'!B:B,'Questica Mapping'!C981)</f>
        <v>9450</v>
      </c>
      <c r="O981" s="100">
        <v>22602</v>
      </c>
      <c r="P981" s="101">
        <f t="shared" si="37"/>
        <v>22602</v>
      </c>
    </row>
    <row r="982" spans="1:16" hidden="1" x14ac:dyDescent="0.3">
      <c r="A982" s="90">
        <v>851388</v>
      </c>
      <c r="B982" s="92" t="s">
        <v>1162</v>
      </c>
      <c r="C982" s="92" t="s">
        <v>2601</v>
      </c>
      <c r="D982" s="92" t="s">
        <v>10</v>
      </c>
      <c r="E982" s="103" t="s">
        <v>223</v>
      </c>
      <c r="F982" s="92" t="s">
        <v>2478</v>
      </c>
      <c r="G982" s="92" t="s">
        <v>1586</v>
      </c>
      <c r="H982" s="92" t="s">
        <v>2483</v>
      </c>
      <c r="I982" s="92" t="s">
        <v>865</v>
      </c>
      <c r="J982" s="92" t="s">
        <v>1922</v>
      </c>
      <c r="K982" s="90" t="b">
        <v>0</v>
      </c>
      <c r="L982" s="92" t="s">
        <v>867</v>
      </c>
      <c r="M982" s="278">
        <f>IFERROR(VLOOKUP(C982,'Budget Detail as of 11.30'!B:K,COLUMNS('Budget Detail as of 11.30'!B:K),FALSE),0)</f>
        <v>6700</v>
      </c>
      <c r="N982" s="155">
        <f>SUMIFS('Budget Detail as of 11.30'!L:L,'Budget Detail as of 11.30'!B:B,'Questica Mapping'!C982)</f>
        <v>6700</v>
      </c>
      <c r="O982" s="100">
        <v>16718</v>
      </c>
      <c r="P982" s="101">
        <f t="shared" si="37"/>
        <v>16718</v>
      </c>
    </row>
    <row r="983" spans="1:16" hidden="1" x14ac:dyDescent="0.3">
      <c r="A983" s="90">
        <v>850965</v>
      </c>
      <c r="B983" s="92" t="s">
        <v>1162</v>
      </c>
      <c r="C983" s="92" t="s">
        <v>2602</v>
      </c>
      <c r="D983" s="92" t="s">
        <v>10</v>
      </c>
      <c r="E983" s="103" t="s">
        <v>223</v>
      </c>
      <c r="F983" s="92" t="s">
        <v>2478</v>
      </c>
      <c r="G983" s="92" t="s">
        <v>1253</v>
      </c>
      <c r="H983" s="92" t="s">
        <v>999</v>
      </c>
      <c r="I983" s="92" t="s">
        <v>865</v>
      </c>
      <c r="J983" s="92" t="s">
        <v>1254</v>
      </c>
      <c r="K983" s="90" t="b">
        <v>0</v>
      </c>
      <c r="L983" s="92" t="s">
        <v>867</v>
      </c>
      <c r="M983" s="278">
        <f>IFERROR(VLOOKUP(C983,'Budget Detail as of 11.30'!B:K,COLUMNS('Budget Detail as of 11.30'!B:K),FALSE),0)</f>
        <v>45480</v>
      </c>
      <c r="N983" s="155">
        <f>SUMIFS('Budget Detail as of 11.30'!L:L,'Budget Detail as of 11.30'!B:B,'Questica Mapping'!C983)</f>
        <v>45480</v>
      </c>
      <c r="O983" s="100"/>
      <c r="P983" s="101"/>
    </row>
    <row r="984" spans="1:16" hidden="1" x14ac:dyDescent="0.3">
      <c r="A984" s="90">
        <v>850812</v>
      </c>
      <c r="B984" s="92" t="s">
        <v>1162</v>
      </c>
      <c r="C984" s="92" t="s">
        <v>2603</v>
      </c>
      <c r="D984" s="92" t="s">
        <v>10</v>
      </c>
      <c r="E984" s="103" t="s">
        <v>223</v>
      </c>
      <c r="F984" s="90" t="s">
        <v>2478</v>
      </c>
      <c r="G984" s="90" t="s">
        <v>1253</v>
      </c>
      <c r="H984" s="90" t="s">
        <v>2604</v>
      </c>
      <c r="I984" s="178">
        <v>2</v>
      </c>
      <c r="J984" s="269" t="s">
        <v>1251</v>
      </c>
      <c r="L984" s="92"/>
      <c r="M984" s="278">
        <f>IFERROR(VLOOKUP(C984,'Budget Detail as of 11.30'!B:K,COLUMNS('Budget Detail as of 11.30'!B:K),FALSE),0)</f>
        <v>0</v>
      </c>
      <c r="N984" s="155">
        <f>SUMIFS('Budget Detail as of 11.30'!L:L,'Budget Detail as of 11.30'!B:B,'Questica Mapping'!C984)</f>
        <v>0</v>
      </c>
      <c r="O984" s="100"/>
      <c r="P984" s="101"/>
    </row>
    <row r="985" spans="1:16" hidden="1" x14ac:dyDescent="0.3">
      <c r="A985" s="90">
        <v>850805</v>
      </c>
      <c r="B985" s="92" t="s">
        <v>1162</v>
      </c>
      <c r="C985" s="92" t="s">
        <v>2605</v>
      </c>
      <c r="D985" s="279" t="s">
        <v>10</v>
      </c>
      <c r="E985" s="103" t="s">
        <v>223</v>
      </c>
      <c r="F985" s="90" t="s">
        <v>2478</v>
      </c>
      <c r="G985" s="90" t="s">
        <v>1265</v>
      </c>
      <c r="H985" s="90" t="s">
        <v>999</v>
      </c>
      <c r="I985" s="90" t="s">
        <v>865</v>
      </c>
      <c r="J985" s="90" t="s">
        <v>1266</v>
      </c>
      <c r="K985" s="90" t="b">
        <v>0</v>
      </c>
      <c r="L985" s="90" t="s">
        <v>867</v>
      </c>
      <c r="M985" s="278">
        <f>IFERROR(VLOOKUP(C985,'Budget Detail as of 11.30'!B:K,COLUMNS('Budget Detail as of 11.30'!B:K),FALSE),0)</f>
        <v>66990</v>
      </c>
      <c r="N985" s="155">
        <f>SUMIFS('Budget Detail as of 11.30'!L:L,'Budget Detail as of 11.30'!B:B,'Questica Mapping'!C985)</f>
        <v>66990</v>
      </c>
      <c r="O985" s="100">
        <v>500</v>
      </c>
      <c r="P985" s="101">
        <f t="shared" ref="P985:P996" si="38">+O985</f>
        <v>500</v>
      </c>
    </row>
    <row r="986" spans="1:16" hidden="1" x14ac:dyDescent="0.3">
      <c r="A986" s="90">
        <v>1190808</v>
      </c>
      <c r="B986" s="92" t="s">
        <v>1162</v>
      </c>
      <c r="C986" s="92" t="s">
        <v>2606</v>
      </c>
      <c r="D986" s="279" t="s">
        <v>10</v>
      </c>
      <c r="E986" s="103" t="s">
        <v>223</v>
      </c>
      <c r="F986" s="90" t="s">
        <v>2478</v>
      </c>
      <c r="G986" s="90" t="s">
        <v>1265</v>
      </c>
      <c r="H986" s="90" t="s">
        <v>999</v>
      </c>
      <c r="I986" s="90" t="s">
        <v>925</v>
      </c>
      <c r="J986" s="90" t="s">
        <v>1391</v>
      </c>
      <c r="K986" s="90" t="b">
        <v>0</v>
      </c>
      <c r="L986" s="90" t="s">
        <v>867</v>
      </c>
      <c r="M986" s="278">
        <f>IFERROR(VLOOKUP(C986,'Budget Detail as of 11.30'!B:K,COLUMNS('Budget Detail as of 11.30'!B:K),FALSE),0)</f>
        <v>2870</v>
      </c>
      <c r="N986" s="155">
        <f>SUMIFS('Budget Detail as of 11.30'!L:L,'Budget Detail as of 11.30'!B:B,'Questica Mapping'!C986)</f>
        <v>2870</v>
      </c>
      <c r="O986" s="100">
        <v>10250</v>
      </c>
      <c r="P986" s="101">
        <f t="shared" si="38"/>
        <v>10250</v>
      </c>
    </row>
    <row r="987" spans="1:16" hidden="1" x14ac:dyDescent="0.3">
      <c r="A987" s="90">
        <v>850806</v>
      </c>
      <c r="B987" s="92" t="s">
        <v>1162</v>
      </c>
      <c r="C987" s="92" t="s">
        <v>2607</v>
      </c>
      <c r="D987" s="92" t="s">
        <v>10</v>
      </c>
      <c r="E987" s="103" t="s">
        <v>217</v>
      </c>
      <c r="F987" s="92" t="s">
        <v>2478</v>
      </c>
      <c r="G987" s="92" t="s">
        <v>1268</v>
      </c>
      <c r="H987" s="92" t="s">
        <v>999</v>
      </c>
      <c r="I987" s="92" t="s">
        <v>865</v>
      </c>
      <c r="J987" s="92" t="s">
        <v>2608</v>
      </c>
      <c r="K987" s="90" t="b">
        <v>0</v>
      </c>
      <c r="L987" s="92" t="s">
        <v>867</v>
      </c>
      <c r="M987" s="278">
        <f>IFERROR(VLOOKUP(C987,'Budget Detail as of 11.30'!B:K,COLUMNS('Budget Detail as of 11.30'!B:K),FALSE),0)</f>
        <v>500</v>
      </c>
      <c r="N987" s="155">
        <f>SUMIFS('Budget Detail as of 11.30'!L:L,'Budget Detail as of 11.30'!B:B,'Questica Mapping'!C987)</f>
        <v>500</v>
      </c>
      <c r="O987" s="100">
        <v>15000</v>
      </c>
      <c r="P987" s="101">
        <f t="shared" si="38"/>
        <v>15000</v>
      </c>
    </row>
    <row r="988" spans="1:16" hidden="1" x14ac:dyDescent="0.3">
      <c r="A988" s="90">
        <v>850807</v>
      </c>
      <c r="B988" s="92" t="s">
        <v>1162</v>
      </c>
      <c r="C988" s="92" t="s">
        <v>2609</v>
      </c>
      <c r="D988" s="92" t="s">
        <v>10</v>
      </c>
      <c r="E988" s="103" t="s">
        <v>217</v>
      </c>
      <c r="F988" s="92" t="s">
        <v>2478</v>
      </c>
      <c r="G988" s="92" t="s">
        <v>1273</v>
      </c>
      <c r="H988" s="92" t="s">
        <v>999</v>
      </c>
      <c r="I988" s="92" t="s">
        <v>865</v>
      </c>
      <c r="J988" s="92" t="s">
        <v>2610</v>
      </c>
      <c r="K988" s="90" t="b">
        <v>0</v>
      </c>
      <c r="L988" s="92" t="s">
        <v>867</v>
      </c>
      <c r="M988" s="278">
        <f>IFERROR(VLOOKUP(C988,'Budget Detail as of 11.30'!B:K,COLUMNS('Budget Detail as of 11.30'!B:K),FALSE),0)</f>
        <v>10250</v>
      </c>
      <c r="N988" s="155">
        <f>SUMIFS('Budget Detail as of 11.30'!L:L,'Budget Detail as of 11.30'!B:B,'Questica Mapping'!C988)</f>
        <v>10250</v>
      </c>
      <c r="O988" s="100">
        <v>1800</v>
      </c>
      <c r="P988" s="101">
        <f t="shared" si="38"/>
        <v>1800</v>
      </c>
    </row>
    <row r="989" spans="1:16" hidden="1" x14ac:dyDescent="0.3">
      <c r="A989" s="90">
        <v>851389</v>
      </c>
      <c r="B989" s="92" t="s">
        <v>1162</v>
      </c>
      <c r="C989" s="92" t="s">
        <v>2611</v>
      </c>
      <c r="D989" s="92" t="s">
        <v>10</v>
      </c>
      <c r="E989" s="103" t="s">
        <v>217</v>
      </c>
      <c r="F989" s="92" t="s">
        <v>2478</v>
      </c>
      <c r="G989" s="92" t="s">
        <v>1273</v>
      </c>
      <c r="H989" s="92" t="s">
        <v>999</v>
      </c>
      <c r="I989" s="92" t="s">
        <v>925</v>
      </c>
      <c r="J989" s="92" t="s">
        <v>2612</v>
      </c>
      <c r="K989" s="90" t="b">
        <v>0</v>
      </c>
      <c r="L989" s="92" t="s">
        <v>867</v>
      </c>
      <c r="M989" s="278">
        <f>IFERROR(VLOOKUP(C989,'Budget Detail as of 11.30'!B:K,COLUMNS('Budget Detail as of 11.30'!B:K),FALSE),0)</f>
        <v>15000</v>
      </c>
      <c r="N989" s="155">
        <f>SUMIFS('Budget Detail as of 11.30'!L:L,'Budget Detail as of 11.30'!B:B,'Questica Mapping'!C989)</f>
        <v>15000</v>
      </c>
      <c r="O989" s="100">
        <v>0</v>
      </c>
      <c r="P989" s="101">
        <f t="shared" si="38"/>
        <v>0</v>
      </c>
    </row>
    <row r="990" spans="1:16" hidden="1" x14ac:dyDescent="0.3">
      <c r="A990" s="90">
        <v>850966</v>
      </c>
      <c r="B990" s="92" t="s">
        <v>1162</v>
      </c>
      <c r="C990" s="92" t="s">
        <v>2613</v>
      </c>
      <c r="D990" s="92" t="s">
        <v>10</v>
      </c>
      <c r="E990" s="103" t="s">
        <v>217</v>
      </c>
      <c r="F990" s="92" t="s">
        <v>2478</v>
      </c>
      <c r="G990" s="92" t="s">
        <v>1273</v>
      </c>
      <c r="H990" s="92" t="s">
        <v>999</v>
      </c>
      <c r="I990" s="92" t="s">
        <v>928</v>
      </c>
      <c r="J990" s="92" t="s">
        <v>2614</v>
      </c>
      <c r="K990" s="90" t="b">
        <v>0</v>
      </c>
      <c r="L990" s="92" t="s">
        <v>867</v>
      </c>
      <c r="M990" s="278">
        <f>IFERROR(VLOOKUP(C990,'Budget Detail as of 11.30'!B:K,COLUMNS('Budget Detail as of 11.30'!B:K),FALSE),0)</f>
        <v>1800</v>
      </c>
      <c r="N990" s="155">
        <f>SUMIFS('Budget Detail as of 11.30'!L:L,'Budget Detail as of 11.30'!B:B,'Questica Mapping'!C990)</f>
        <v>1800</v>
      </c>
      <c r="O990" s="100">
        <v>500</v>
      </c>
      <c r="P990" s="101">
        <f t="shared" si="38"/>
        <v>500</v>
      </c>
    </row>
    <row r="991" spans="1:16" hidden="1" x14ac:dyDescent="0.3">
      <c r="A991" s="90">
        <v>587397</v>
      </c>
      <c r="B991" s="92" t="s">
        <v>1162</v>
      </c>
      <c r="C991" s="92" t="s">
        <v>2615</v>
      </c>
      <c r="D991" s="92" t="s">
        <v>10</v>
      </c>
      <c r="E991" s="103" t="s">
        <v>217</v>
      </c>
      <c r="F991" s="92" t="s">
        <v>2478</v>
      </c>
      <c r="G991" s="92" t="s">
        <v>1273</v>
      </c>
      <c r="H991" s="92" t="s">
        <v>999</v>
      </c>
      <c r="I991" s="92" t="s">
        <v>931</v>
      </c>
      <c r="J991" s="92" t="s">
        <v>2616</v>
      </c>
      <c r="K991" s="90" t="b">
        <v>0</v>
      </c>
      <c r="L991" s="92" t="s">
        <v>867</v>
      </c>
      <c r="M991" s="278">
        <f>IFERROR(VLOOKUP(C991,'Budget Detail as of 11.30'!B:K,COLUMNS('Budget Detail as of 11.30'!B:K),FALSE),0)</f>
        <v>200</v>
      </c>
      <c r="N991" s="155">
        <f>SUMIFS('Budget Detail as of 11.30'!L:L,'Budget Detail as of 11.30'!B:B,'Questica Mapping'!C991)</f>
        <v>200</v>
      </c>
      <c r="O991" s="100">
        <v>12000</v>
      </c>
      <c r="P991" s="101">
        <f t="shared" si="38"/>
        <v>12000</v>
      </c>
    </row>
    <row r="992" spans="1:16" hidden="1" x14ac:dyDescent="0.3">
      <c r="A992" s="90">
        <v>850811</v>
      </c>
      <c r="B992" s="92" t="s">
        <v>1162</v>
      </c>
      <c r="C992" s="92" t="s">
        <v>2617</v>
      </c>
      <c r="D992" s="92" t="s">
        <v>10</v>
      </c>
      <c r="E992" s="103" t="s">
        <v>217</v>
      </c>
      <c r="F992" s="92" t="s">
        <v>2478</v>
      </c>
      <c r="G992" s="92" t="s">
        <v>1273</v>
      </c>
      <c r="H992" s="92" t="s">
        <v>2483</v>
      </c>
      <c r="I992" s="92" t="s">
        <v>865</v>
      </c>
      <c r="J992" s="92" t="s">
        <v>2618</v>
      </c>
      <c r="K992" s="90" t="b">
        <v>0</v>
      </c>
      <c r="L992" s="92" t="s">
        <v>867</v>
      </c>
      <c r="M992" s="278">
        <f>IFERROR(VLOOKUP(C992,'Budget Detail as of 11.30'!B:K,COLUMNS('Budget Detail as of 11.30'!B:K),FALSE),0)</f>
        <v>500</v>
      </c>
      <c r="N992" s="155">
        <f>SUMIFS('Budget Detail as of 11.30'!L:L,'Budget Detail as of 11.30'!B:B,'Questica Mapping'!C992)</f>
        <v>500</v>
      </c>
      <c r="O992" s="100">
        <v>0</v>
      </c>
      <c r="P992" s="101">
        <f t="shared" si="38"/>
        <v>0</v>
      </c>
    </row>
    <row r="993" spans="1:17" hidden="1" x14ac:dyDescent="0.3">
      <c r="A993" s="90">
        <v>850808</v>
      </c>
      <c r="B993" s="92" t="s">
        <v>1162</v>
      </c>
      <c r="C993" s="92" t="s">
        <v>2619</v>
      </c>
      <c r="D993" s="92" t="s">
        <v>10</v>
      </c>
      <c r="E993" s="103" t="s">
        <v>217</v>
      </c>
      <c r="F993" s="92" t="s">
        <v>2478</v>
      </c>
      <c r="G993" s="92" t="s">
        <v>1273</v>
      </c>
      <c r="H993" s="92" t="s">
        <v>2485</v>
      </c>
      <c r="I993" s="92" t="s">
        <v>865</v>
      </c>
      <c r="J993" s="92" t="s">
        <v>2620</v>
      </c>
      <c r="K993" s="90" t="b">
        <v>0</v>
      </c>
      <c r="L993" s="92" t="s">
        <v>867</v>
      </c>
      <c r="M993" s="278">
        <f>IFERROR(VLOOKUP(C993,'Budget Detail as of 11.30'!B:K,COLUMNS('Budget Detail as of 11.30'!B:K),FALSE),0)</f>
        <v>0</v>
      </c>
      <c r="N993" s="155">
        <f>SUMIFS('Budget Detail as of 11.30'!L:L,'Budget Detail as of 11.30'!B:B,'Questica Mapping'!C993)</f>
        <v>0</v>
      </c>
      <c r="O993" s="100">
        <v>0</v>
      </c>
      <c r="P993" s="101">
        <f t="shared" si="38"/>
        <v>0</v>
      </c>
    </row>
    <row r="994" spans="1:17" hidden="1" x14ac:dyDescent="0.3">
      <c r="A994" s="90">
        <v>850809</v>
      </c>
      <c r="B994" s="92" t="s">
        <v>1162</v>
      </c>
      <c r="C994" s="92" t="s">
        <v>2621</v>
      </c>
      <c r="D994" s="92" t="s">
        <v>10</v>
      </c>
      <c r="E994" s="103" t="s">
        <v>217</v>
      </c>
      <c r="F994" s="92" t="s">
        <v>2478</v>
      </c>
      <c r="G994" s="92" t="s">
        <v>1273</v>
      </c>
      <c r="H994" s="92" t="s">
        <v>2485</v>
      </c>
      <c r="I994" s="92" t="s">
        <v>925</v>
      </c>
      <c r="J994" s="92" t="s">
        <v>2469</v>
      </c>
      <c r="K994" s="90" t="b">
        <v>0</v>
      </c>
      <c r="L994" s="92" t="s">
        <v>867</v>
      </c>
      <c r="M994" s="278">
        <f>IFERROR(VLOOKUP(C994,'Budget Detail as of 11.30'!B:K,COLUMNS('Budget Detail as of 11.30'!B:K),FALSE),0)</f>
        <v>0</v>
      </c>
      <c r="N994" s="155">
        <f>SUMIFS('Budget Detail as of 11.30'!L:L,'Budget Detail as of 11.30'!B:B,'Questica Mapping'!C994)</f>
        <v>0</v>
      </c>
      <c r="O994" s="100">
        <v>12320</v>
      </c>
      <c r="P994" s="101">
        <f t="shared" si="38"/>
        <v>12320</v>
      </c>
    </row>
    <row r="995" spans="1:17" hidden="1" x14ac:dyDescent="0.3">
      <c r="A995" s="90">
        <v>850810</v>
      </c>
      <c r="B995" s="92" t="s">
        <v>1162</v>
      </c>
      <c r="C995" s="92" t="s">
        <v>2622</v>
      </c>
      <c r="D995" s="92" t="s">
        <v>10</v>
      </c>
      <c r="E995" s="103" t="s">
        <v>217</v>
      </c>
      <c r="F995" s="92" t="s">
        <v>2478</v>
      </c>
      <c r="G995" s="92" t="s">
        <v>2109</v>
      </c>
      <c r="H995" s="92" t="s">
        <v>2485</v>
      </c>
      <c r="I995" s="92" t="s">
        <v>865</v>
      </c>
      <c r="J995" s="92" t="s">
        <v>2623</v>
      </c>
      <c r="K995" s="90" t="b">
        <v>0</v>
      </c>
      <c r="L995" s="92" t="s">
        <v>867</v>
      </c>
      <c r="M995" s="278">
        <f>IFERROR(VLOOKUP(C995,'Budget Detail as of 11.30'!B:K,COLUMNS('Budget Detail as of 11.30'!B:K),FALSE),0)</f>
        <v>0</v>
      </c>
      <c r="N995" s="155">
        <f>SUMIFS('Budget Detail as of 11.30'!L:L,'Budget Detail as of 11.30'!B:B,'Questica Mapping'!C995)</f>
        <v>0</v>
      </c>
      <c r="O995" s="100">
        <v>0</v>
      </c>
      <c r="P995" s="101">
        <f t="shared" si="38"/>
        <v>0</v>
      </c>
    </row>
    <row r="996" spans="1:17" hidden="1" x14ac:dyDescent="0.3">
      <c r="A996" s="90">
        <v>851390</v>
      </c>
      <c r="B996" s="92" t="s">
        <v>1162</v>
      </c>
      <c r="C996" s="92" t="s">
        <v>2624</v>
      </c>
      <c r="D996" s="92" t="s">
        <v>10</v>
      </c>
      <c r="E996" s="103" t="s">
        <v>217</v>
      </c>
      <c r="F996" s="92" t="s">
        <v>2478</v>
      </c>
      <c r="G996" s="92" t="s">
        <v>1694</v>
      </c>
      <c r="H996" s="92" t="s">
        <v>999</v>
      </c>
      <c r="I996" s="92" t="s">
        <v>925</v>
      </c>
      <c r="J996" s="92" t="s">
        <v>2625</v>
      </c>
      <c r="K996" s="90" t="b">
        <v>0</v>
      </c>
      <c r="L996" s="92" t="s">
        <v>867</v>
      </c>
      <c r="M996" s="278">
        <f>IFERROR(VLOOKUP(C996,'Budget Detail as of 11.30'!B:K,COLUMNS('Budget Detail as of 11.30'!B:K),FALSE),0)</f>
        <v>12320</v>
      </c>
      <c r="N996" s="155">
        <f>SUMIFS('Budget Detail as of 11.30'!L:L,'Budget Detail as of 11.30'!B:B,'Questica Mapping'!C996)</f>
        <v>12320</v>
      </c>
      <c r="O996" s="100">
        <v>141180</v>
      </c>
      <c r="P996" s="101">
        <f t="shared" si="38"/>
        <v>141180</v>
      </c>
    </row>
    <row r="997" spans="1:17" hidden="1" x14ac:dyDescent="0.3">
      <c r="A997" s="90">
        <v>850960</v>
      </c>
      <c r="B997" s="92" t="s">
        <v>1162</v>
      </c>
      <c r="C997" s="92" t="s">
        <v>2626</v>
      </c>
      <c r="D997" s="92" t="s">
        <v>10</v>
      </c>
      <c r="E997" s="103" t="s">
        <v>217</v>
      </c>
      <c r="F997" s="92" t="s">
        <v>2478</v>
      </c>
      <c r="G997" s="92" t="s">
        <v>1694</v>
      </c>
      <c r="H997" s="92" t="s">
        <v>999</v>
      </c>
      <c r="I997" s="92" t="s">
        <v>928</v>
      </c>
      <c r="J997" s="92" t="s">
        <v>2627</v>
      </c>
      <c r="K997" s="90" t="b">
        <v>0</v>
      </c>
      <c r="L997" s="92" t="s">
        <v>867</v>
      </c>
      <c r="M997" s="278">
        <f>IFERROR(VLOOKUP(C997,'Budget Detail as of 11.30'!B:K,COLUMNS('Budget Detail as of 11.30'!B:K),FALSE),0)</f>
        <v>0</v>
      </c>
      <c r="N997" s="155">
        <f>SUMIFS('Budget Detail as of 11.30'!L:L,'Budget Detail as of 11.30'!B:B,'Questica Mapping'!C997)</f>
        <v>0</v>
      </c>
      <c r="O997" s="100"/>
      <c r="P997" s="101"/>
    </row>
    <row r="998" spans="1:17" hidden="1" x14ac:dyDescent="0.3">
      <c r="A998" s="90">
        <v>850961</v>
      </c>
      <c r="B998" s="92" t="s">
        <v>1162</v>
      </c>
      <c r="C998" s="92" t="s">
        <v>2628</v>
      </c>
      <c r="D998" s="92" t="s">
        <v>10</v>
      </c>
      <c r="E998" s="103" t="s">
        <v>219</v>
      </c>
      <c r="F998" s="92" t="s">
        <v>2629</v>
      </c>
      <c r="G998" s="92" t="s">
        <v>1165</v>
      </c>
      <c r="H998" s="92" t="s">
        <v>2630</v>
      </c>
      <c r="I998" s="92" t="s">
        <v>865</v>
      </c>
      <c r="J998" s="92">
        <v>0</v>
      </c>
      <c r="K998" s="90" t="b">
        <v>0</v>
      </c>
      <c r="L998" s="92" t="s">
        <v>1166</v>
      </c>
      <c r="M998" s="278">
        <f>IFERROR(VLOOKUP(C998,'Budget Detail as of 11.30'!B:K,COLUMNS('Budget Detail as of 11.30'!B:K),FALSE),0)</f>
        <v>148290</v>
      </c>
      <c r="N998" s="155">
        <f>SUMIFS('Budget Detail as of 11.30'!L:L,'Budget Detail as of 11.30'!B:B,'Questica Mapping'!C998)</f>
        <v>141900</v>
      </c>
      <c r="O998" s="100">
        <v>-96062</v>
      </c>
      <c r="P998" s="101">
        <f t="shared" ref="P998:P1034" si="39">+O998</f>
        <v>-96062</v>
      </c>
    </row>
    <row r="999" spans="1:17" hidden="1" x14ac:dyDescent="0.3">
      <c r="A999" s="90">
        <v>850962</v>
      </c>
      <c r="B999" s="92" t="s">
        <v>1162</v>
      </c>
      <c r="C999" s="92" t="s">
        <v>2631</v>
      </c>
      <c r="D999" s="279" t="s">
        <v>10</v>
      </c>
      <c r="E999" s="103" t="s">
        <v>219</v>
      </c>
      <c r="F999" s="90" t="s">
        <v>2629</v>
      </c>
      <c r="G999" s="90" t="s">
        <v>1165</v>
      </c>
      <c r="H999" s="90" t="s">
        <v>2630</v>
      </c>
      <c r="I999" s="90" t="s">
        <v>925</v>
      </c>
      <c r="J999" s="90" t="s">
        <v>2632</v>
      </c>
      <c r="K999" s="90" t="b">
        <v>0</v>
      </c>
      <c r="L999" s="90" t="s">
        <v>867</v>
      </c>
      <c r="M999" s="278">
        <f>IFERROR(VLOOKUP(C999,'Budget Detail as of 11.30'!B:K,COLUMNS('Budget Detail as of 11.30'!B:K),FALSE),0)</f>
        <v>208270</v>
      </c>
      <c r="N999" s="155">
        <f>SUMIFS('Budget Detail as of 11.30'!L:L,'Budget Detail as of 11.30'!B:B,'Questica Mapping'!C999)</f>
        <v>208270</v>
      </c>
      <c r="O999" s="100">
        <v>30030</v>
      </c>
      <c r="P999" s="101">
        <f t="shared" si="39"/>
        <v>30030</v>
      </c>
      <c r="Q999" s="279" t="s">
        <v>1169</v>
      </c>
    </row>
    <row r="1000" spans="1:17" hidden="1" x14ac:dyDescent="0.3">
      <c r="A1000" s="90">
        <v>850967</v>
      </c>
      <c r="B1000" s="92" t="s">
        <v>1162</v>
      </c>
      <c r="C1000" s="92" t="s">
        <v>2633</v>
      </c>
      <c r="D1000" s="92" t="s">
        <v>10</v>
      </c>
      <c r="E1000" s="103" t="s">
        <v>219</v>
      </c>
      <c r="F1000" s="90" t="s">
        <v>2629</v>
      </c>
      <c r="G1000" s="90" t="s">
        <v>1165</v>
      </c>
      <c r="H1000" s="90" t="s">
        <v>2634</v>
      </c>
      <c r="I1000" s="178">
        <v>4</v>
      </c>
      <c r="J1000" s="269" t="s">
        <v>1251</v>
      </c>
      <c r="L1000" s="92"/>
      <c r="M1000" s="278">
        <f>IFERROR(VLOOKUP(C1000,'Budget Detail as of 11.30'!B:K,COLUMNS('Budget Detail as of 11.30'!B:K),FALSE),0)</f>
        <v>0</v>
      </c>
      <c r="N1000" s="155">
        <f>SUMIFS('Budget Detail as of 11.30'!L:L,'Budget Detail as of 11.30'!B:B,'Questica Mapping'!C1000)</f>
        <v>0</v>
      </c>
      <c r="O1000" s="100">
        <v>57030</v>
      </c>
      <c r="P1000" s="101">
        <f t="shared" si="39"/>
        <v>57030</v>
      </c>
    </row>
    <row r="1001" spans="1:17" hidden="1" x14ac:dyDescent="0.3">
      <c r="A1001" s="90">
        <v>850968</v>
      </c>
      <c r="B1001" s="92" t="s">
        <v>1162</v>
      </c>
      <c r="C1001" s="92" t="s">
        <v>2635</v>
      </c>
      <c r="D1001" s="92" t="s">
        <v>10</v>
      </c>
      <c r="E1001" s="103" t="s">
        <v>219</v>
      </c>
      <c r="F1001" s="92" t="s">
        <v>2629</v>
      </c>
      <c r="G1001" s="92" t="s">
        <v>1165</v>
      </c>
      <c r="H1001" s="92" t="s">
        <v>2636</v>
      </c>
      <c r="I1001" s="92" t="s">
        <v>865</v>
      </c>
      <c r="J1001" s="92">
        <v>0</v>
      </c>
      <c r="K1001" s="90" t="b">
        <v>0</v>
      </c>
      <c r="L1001" s="92" t="s">
        <v>1166</v>
      </c>
      <c r="M1001" s="278">
        <f>IFERROR(VLOOKUP(C1001,'Budget Detail as of 11.30'!B:K,COLUMNS('Budget Detail as of 11.30'!B:K),FALSE),0)</f>
        <v>32710</v>
      </c>
      <c r="N1001" s="155">
        <f>SUMIFS('Budget Detail as of 11.30'!L:L,'Budget Detail as of 11.30'!B:B,'Questica Mapping'!C1001)</f>
        <v>31300</v>
      </c>
      <c r="O1001" s="100">
        <v>18700</v>
      </c>
      <c r="P1001" s="101">
        <f t="shared" si="39"/>
        <v>18700</v>
      </c>
    </row>
    <row r="1002" spans="1:17" hidden="1" x14ac:dyDescent="0.3">
      <c r="A1002" s="90">
        <v>587442</v>
      </c>
      <c r="B1002" s="92" t="s">
        <v>1162</v>
      </c>
      <c r="C1002" s="92" t="s">
        <v>2637</v>
      </c>
      <c r="D1002" s="92" t="s">
        <v>10</v>
      </c>
      <c r="E1002" s="103" t="s">
        <v>219</v>
      </c>
      <c r="F1002" s="92" t="s">
        <v>2629</v>
      </c>
      <c r="G1002" s="92" t="s">
        <v>1165</v>
      </c>
      <c r="H1002" s="92" t="s">
        <v>2638</v>
      </c>
      <c r="I1002" s="92" t="s">
        <v>865</v>
      </c>
      <c r="J1002" s="92">
        <v>0</v>
      </c>
      <c r="K1002" s="90" t="b">
        <v>0</v>
      </c>
      <c r="L1002" s="92" t="s">
        <v>1166</v>
      </c>
      <c r="M1002" s="278">
        <f>IFERROR(VLOOKUP(C1002,'Budget Detail as of 11.30'!B:K,COLUMNS('Budget Detail as of 11.30'!B:K),FALSE),0)</f>
        <v>48140</v>
      </c>
      <c r="N1002" s="155">
        <f>SUMIFS('Budget Detail as of 11.30'!L:L,'Budget Detail as of 11.30'!B:B,'Questica Mapping'!C1002)</f>
        <v>46070</v>
      </c>
      <c r="O1002" s="100">
        <v>0</v>
      </c>
      <c r="P1002" s="101">
        <f t="shared" si="39"/>
        <v>0</v>
      </c>
    </row>
    <row r="1003" spans="1:17" hidden="1" x14ac:dyDescent="0.3">
      <c r="A1003" s="90">
        <v>587468</v>
      </c>
      <c r="B1003" s="92" t="s">
        <v>1162</v>
      </c>
      <c r="C1003" s="92" t="s">
        <v>2639</v>
      </c>
      <c r="D1003" s="92" t="s">
        <v>10</v>
      </c>
      <c r="E1003" s="103" t="s">
        <v>221</v>
      </c>
      <c r="F1003" s="92" t="s">
        <v>2629</v>
      </c>
      <c r="G1003" s="92" t="s">
        <v>1173</v>
      </c>
      <c r="H1003" s="92" t="s">
        <v>2630</v>
      </c>
      <c r="I1003" s="92" t="s">
        <v>865</v>
      </c>
      <c r="J1003" s="92" t="s">
        <v>1174</v>
      </c>
      <c r="K1003" s="90" t="b">
        <v>0</v>
      </c>
      <c r="L1003" s="92" t="s">
        <v>867</v>
      </c>
      <c r="M1003" s="278">
        <f>IFERROR(VLOOKUP(C1003,'Budget Detail as of 11.30'!B:K,COLUMNS('Budget Detail as of 11.30'!B:K),FALSE),0)</f>
        <v>18700</v>
      </c>
      <c r="N1003" s="155">
        <f>SUMIFS('Budget Detail as of 11.30'!L:L,'Budget Detail as of 11.30'!B:B,'Questica Mapping'!C1003)</f>
        <v>18700</v>
      </c>
      <c r="O1003" s="100">
        <v>0</v>
      </c>
      <c r="P1003" s="101">
        <f t="shared" si="39"/>
        <v>0</v>
      </c>
    </row>
    <row r="1004" spans="1:17" hidden="1" x14ac:dyDescent="0.3">
      <c r="A1004" s="90">
        <v>1191258</v>
      </c>
      <c r="B1004" s="92" t="s">
        <v>1162</v>
      </c>
      <c r="C1004" s="92" t="s">
        <v>2640</v>
      </c>
      <c r="D1004" s="92" t="s">
        <v>10</v>
      </c>
      <c r="E1004" s="103" t="s">
        <v>221</v>
      </c>
      <c r="F1004" s="92" t="s">
        <v>2629</v>
      </c>
      <c r="G1004" s="92" t="s">
        <v>1173</v>
      </c>
      <c r="H1004" s="92" t="s">
        <v>2630</v>
      </c>
      <c r="I1004" s="92" t="s">
        <v>925</v>
      </c>
      <c r="J1004" s="92" t="s">
        <v>2641</v>
      </c>
      <c r="K1004" s="90" t="b">
        <v>0</v>
      </c>
      <c r="L1004" s="92" t="s">
        <v>867</v>
      </c>
      <c r="M1004" s="278">
        <f>IFERROR(VLOOKUP(C1004,'Budget Detail as of 11.30'!B:K,COLUMNS('Budget Detail as of 11.30'!B:K),FALSE),0)</f>
        <v>0</v>
      </c>
      <c r="N1004" s="155">
        <f>SUMIFS('Budget Detail as of 11.30'!L:L,'Budget Detail as of 11.30'!B:B,'Questica Mapping'!C1004)</f>
        <v>0</v>
      </c>
      <c r="O1004" s="100">
        <v>12675</v>
      </c>
      <c r="P1004" s="101">
        <f t="shared" si="39"/>
        <v>12675</v>
      </c>
    </row>
    <row r="1005" spans="1:17" hidden="1" x14ac:dyDescent="0.3">
      <c r="A1005" s="90">
        <v>1191788</v>
      </c>
      <c r="B1005" s="92" t="s">
        <v>1162</v>
      </c>
      <c r="C1005" s="92" t="s">
        <v>2642</v>
      </c>
      <c r="D1005" s="92" t="s">
        <v>10</v>
      </c>
      <c r="E1005" s="103" t="s">
        <v>221</v>
      </c>
      <c r="F1005" s="92" t="s">
        <v>2629</v>
      </c>
      <c r="G1005" s="92" t="s">
        <v>1173</v>
      </c>
      <c r="H1005" s="92" t="s">
        <v>2638</v>
      </c>
      <c r="I1005" s="92" t="s">
        <v>865</v>
      </c>
      <c r="J1005" s="92" t="s">
        <v>1174</v>
      </c>
      <c r="K1005" s="90" t="b">
        <v>0</v>
      </c>
      <c r="L1005" s="92" t="s">
        <v>867</v>
      </c>
      <c r="M1005" s="278">
        <f>IFERROR(VLOOKUP(C1005,'Budget Detail as of 11.30'!B:K,COLUMNS('Budget Detail as of 11.30'!B:K),FALSE),0)</f>
        <v>0</v>
      </c>
      <c r="N1005" s="155">
        <f>SUMIFS('Budget Detail as of 11.30'!L:L,'Budget Detail as of 11.30'!B:B,'Questica Mapping'!C1005)</f>
        <v>0</v>
      </c>
      <c r="O1005" s="100">
        <v>12765</v>
      </c>
      <c r="P1005" s="101">
        <f t="shared" si="39"/>
        <v>12765</v>
      </c>
    </row>
    <row r="1006" spans="1:17" hidden="1" x14ac:dyDescent="0.3">
      <c r="A1006" s="90">
        <v>1190819</v>
      </c>
      <c r="B1006" s="92" t="s">
        <v>1162</v>
      </c>
      <c r="C1006" s="92" t="s">
        <v>2643</v>
      </c>
      <c r="D1006" s="92" t="s">
        <v>10</v>
      </c>
      <c r="E1006" s="103" t="s">
        <v>219</v>
      </c>
      <c r="F1006" s="92" t="s">
        <v>2629</v>
      </c>
      <c r="G1006" s="92" t="s">
        <v>2117</v>
      </c>
      <c r="H1006" s="92" t="s">
        <v>2630</v>
      </c>
      <c r="I1006" s="92" t="s">
        <v>865</v>
      </c>
      <c r="J1006" s="92" t="s">
        <v>2118</v>
      </c>
      <c r="K1006" s="90" t="b">
        <v>0</v>
      </c>
      <c r="L1006" s="92" t="s">
        <v>867</v>
      </c>
      <c r="M1006" s="278">
        <f>IFERROR(VLOOKUP(C1006,'Budget Detail as of 11.30'!B:K,COLUMNS('Budget Detail as of 11.30'!B:K),FALSE),0)</f>
        <v>12700</v>
      </c>
      <c r="N1006" s="155">
        <f>SUMIFS('Budget Detail as of 11.30'!L:L,'Budget Detail as of 11.30'!B:B,'Questica Mapping'!C1006)</f>
        <v>12700</v>
      </c>
      <c r="O1006" s="100">
        <v>59890</v>
      </c>
      <c r="P1006" s="101">
        <f t="shared" si="39"/>
        <v>59890</v>
      </c>
    </row>
    <row r="1007" spans="1:17" hidden="1" x14ac:dyDescent="0.3">
      <c r="A1007" s="90">
        <v>587472</v>
      </c>
      <c r="B1007" s="92" t="s">
        <v>1162</v>
      </c>
      <c r="C1007" s="92" t="s">
        <v>2644</v>
      </c>
      <c r="D1007" s="92" t="s">
        <v>10</v>
      </c>
      <c r="E1007" s="103" t="s">
        <v>219</v>
      </c>
      <c r="F1007" s="92" t="s">
        <v>2629</v>
      </c>
      <c r="G1007" s="92" t="s">
        <v>2117</v>
      </c>
      <c r="H1007" s="92" t="s">
        <v>2638</v>
      </c>
      <c r="I1007" s="92" t="s">
        <v>865</v>
      </c>
      <c r="J1007" s="92" t="s">
        <v>2118</v>
      </c>
      <c r="K1007" s="90" t="b">
        <v>0</v>
      </c>
      <c r="L1007" s="92" t="s">
        <v>867</v>
      </c>
      <c r="M1007" s="278">
        <f>IFERROR(VLOOKUP(C1007,'Budget Detail as of 11.30'!B:K,COLUMNS('Budget Detail as of 11.30'!B:K),FALSE),0)</f>
        <v>12800</v>
      </c>
      <c r="N1007" s="155">
        <f>SUMIFS('Budget Detail as of 11.30'!L:L,'Budget Detail as of 11.30'!B:B,'Questica Mapping'!C1007)</f>
        <v>12800</v>
      </c>
      <c r="O1007" s="100">
        <v>-53542</v>
      </c>
      <c r="P1007" s="101">
        <f t="shared" si="39"/>
        <v>-53542</v>
      </c>
    </row>
    <row r="1008" spans="1:17" hidden="1" x14ac:dyDescent="0.3">
      <c r="A1008" s="90">
        <v>1191259</v>
      </c>
      <c r="B1008" s="92" t="s">
        <v>1162</v>
      </c>
      <c r="C1008" s="92" t="s">
        <v>2645</v>
      </c>
      <c r="D1008" s="92" t="s">
        <v>10</v>
      </c>
      <c r="E1008" s="103" t="s">
        <v>219</v>
      </c>
      <c r="F1008" s="92" t="s">
        <v>2629</v>
      </c>
      <c r="G1008" s="92" t="s">
        <v>1176</v>
      </c>
      <c r="H1008" s="92" t="s">
        <v>2630</v>
      </c>
      <c r="I1008" s="92" t="s">
        <v>865</v>
      </c>
      <c r="J1008" s="92">
        <v>0</v>
      </c>
      <c r="K1008" s="90" t="b">
        <v>0</v>
      </c>
      <c r="L1008" s="92" t="s">
        <v>1166</v>
      </c>
      <c r="M1008" s="278">
        <f>IFERROR(VLOOKUP(C1008,'Budget Detail as of 11.30'!B:K,COLUMNS('Budget Detail as of 11.30'!B:K),FALSE),0)</f>
        <v>72970</v>
      </c>
      <c r="N1008" s="155">
        <f>SUMIFS('Budget Detail as of 11.30'!L:L,'Budget Detail as of 11.30'!B:B,'Questica Mapping'!C1008)</f>
        <v>71230</v>
      </c>
      <c r="O1008" s="100">
        <v>13290</v>
      </c>
      <c r="P1008" s="101">
        <f t="shared" si="39"/>
        <v>13290</v>
      </c>
    </row>
    <row r="1009" spans="1:16" hidden="1" x14ac:dyDescent="0.3">
      <c r="A1009" s="90">
        <v>1190812</v>
      </c>
      <c r="B1009" s="92" t="s">
        <v>1162</v>
      </c>
      <c r="C1009" s="92" t="s">
        <v>2646</v>
      </c>
      <c r="D1009" s="92" t="s">
        <v>10</v>
      </c>
      <c r="E1009" s="103" t="s">
        <v>219</v>
      </c>
      <c r="F1009" s="90" t="s">
        <v>2629</v>
      </c>
      <c r="G1009" s="90" t="s">
        <v>1176</v>
      </c>
      <c r="H1009" s="90" t="s">
        <v>2634</v>
      </c>
      <c r="I1009" s="178">
        <v>5</v>
      </c>
      <c r="J1009" s="269" t="s">
        <v>1251</v>
      </c>
      <c r="L1009" s="92"/>
      <c r="M1009" s="278">
        <f>IFERROR(VLOOKUP(C1009,'Budget Detail as of 11.30'!B:K,COLUMNS('Budget Detail as of 11.30'!B:K),FALSE),0)</f>
        <v>0</v>
      </c>
      <c r="N1009" s="155">
        <f>SUMIFS('Budget Detail as of 11.30'!L:L,'Budget Detail as of 11.30'!B:B,'Questica Mapping'!C1009)</f>
        <v>0</v>
      </c>
      <c r="O1009" s="100">
        <v>43910</v>
      </c>
      <c r="P1009" s="101">
        <f t="shared" si="39"/>
        <v>43910</v>
      </c>
    </row>
    <row r="1010" spans="1:16" hidden="1" x14ac:dyDescent="0.3">
      <c r="A1010" s="90">
        <v>851391</v>
      </c>
      <c r="B1010" s="92" t="s">
        <v>1162</v>
      </c>
      <c r="C1010" s="92" t="s">
        <v>2647</v>
      </c>
      <c r="D1010" s="92" t="s">
        <v>10</v>
      </c>
      <c r="E1010" s="103" t="s">
        <v>219</v>
      </c>
      <c r="F1010" s="92" t="s">
        <v>2629</v>
      </c>
      <c r="G1010" s="92" t="s">
        <v>1176</v>
      </c>
      <c r="H1010" s="92" t="s">
        <v>2636</v>
      </c>
      <c r="I1010" s="92" t="s">
        <v>865</v>
      </c>
      <c r="J1010" s="92">
        <v>0</v>
      </c>
      <c r="K1010" s="90" t="b">
        <v>0</v>
      </c>
      <c r="L1010" s="92" t="s">
        <v>1166</v>
      </c>
      <c r="M1010" s="278">
        <f>IFERROR(VLOOKUP(C1010,'Budget Detail as of 11.30'!B:K,COLUMNS('Budget Detail as of 11.30'!B:K),FALSE),0)</f>
        <v>20180</v>
      </c>
      <c r="N1010" s="155">
        <f>SUMIFS('Budget Detail as of 11.30'!L:L,'Budget Detail as of 11.30'!B:B,'Questica Mapping'!C1010)</f>
        <v>19780</v>
      </c>
      <c r="O1010" s="100">
        <v>4080</v>
      </c>
      <c r="P1010" s="101">
        <f t="shared" si="39"/>
        <v>4080</v>
      </c>
    </row>
    <row r="1011" spans="1:16" hidden="1" x14ac:dyDescent="0.3">
      <c r="A1011" s="90">
        <v>850969</v>
      </c>
      <c r="B1011" s="92" t="s">
        <v>1162</v>
      </c>
      <c r="C1011" s="92" t="s">
        <v>2648</v>
      </c>
      <c r="D1011" s="92" t="s">
        <v>10</v>
      </c>
      <c r="E1011" s="103" t="s">
        <v>219</v>
      </c>
      <c r="F1011" s="92" t="s">
        <v>2629</v>
      </c>
      <c r="G1011" s="92" t="s">
        <v>1176</v>
      </c>
      <c r="H1011" s="92" t="s">
        <v>2638</v>
      </c>
      <c r="I1011" s="92" t="s">
        <v>865</v>
      </c>
      <c r="J1011" s="92">
        <v>0</v>
      </c>
      <c r="K1011" s="90" t="b">
        <v>0</v>
      </c>
      <c r="L1011" s="92" t="s">
        <v>1166</v>
      </c>
      <c r="M1011" s="278">
        <f>IFERROR(VLOOKUP(C1011,'Budget Detail as of 11.30'!B:K,COLUMNS('Budget Detail as of 11.30'!B:K),FALSE),0)</f>
        <v>24160</v>
      </c>
      <c r="N1011" s="155">
        <f>SUMIFS('Budget Detail as of 11.30'!L:L,'Budget Detail as of 11.30'!B:B,'Questica Mapping'!C1011)</f>
        <v>23590</v>
      </c>
      <c r="O1011" s="100">
        <v>0</v>
      </c>
      <c r="P1011" s="101">
        <f t="shared" si="39"/>
        <v>0</v>
      </c>
    </row>
    <row r="1012" spans="1:16" hidden="1" x14ac:dyDescent="0.3">
      <c r="A1012" s="90">
        <v>850970</v>
      </c>
      <c r="B1012" s="92" t="s">
        <v>1162</v>
      </c>
      <c r="C1012" s="92" t="s">
        <v>2649</v>
      </c>
      <c r="D1012" s="92" t="s">
        <v>10</v>
      </c>
      <c r="E1012" s="103" t="s">
        <v>219</v>
      </c>
      <c r="F1012" s="92" t="s">
        <v>2629</v>
      </c>
      <c r="G1012" s="92" t="s">
        <v>1525</v>
      </c>
      <c r="H1012" s="92" t="s">
        <v>2630</v>
      </c>
      <c r="I1012" s="92" t="s">
        <v>865</v>
      </c>
      <c r="J1012" s="92" t="s">
        <v>1526</v>
      </c>
      <c r="K1012" s="90" t="b">
        <v>0</v>
      </c>
      <c r="L1012" s="92" t="s">
        <v>867</v>
      </c>
      <c r="M1012" s="278">
        <f>IFERROR(VLOOKUP(C1012,'Budget Detail as of 11.30'!B:K,COLUMNS('Budget Detail as of 11.30'!B:K),FALSE),0)</f>
        <v>0</v>
      </c>
      <c r="N1012" s="155">
        <f>SUMIFS('Budget Detail as of 11.30'!L:L,'Budget Detail as of 11.30'!B:B,'Questica Mapping'!C1012)</f>
        <v>0</v>
      </c>
      <c r="O1012" s="100">
        <v>0</v>
      </c>
      <c r="P1012" s="101">
        <f t="shared" si="39"/>
        <v>0</v>
      </c>
    </row>
    <row r="1013" spans="1:16" hidden="1" x14ac:dyDescent="0.3">
      <c r="A1013" s="90">
        <v>850971</v>
      </c>
      <c r="B1013" s="92" t="s">
        <v>1162</v>
      </c>
      <c r="C1013" s="92" t="s">
        <v>2650</v>
      </c>
      <c r="D1013" s="92" t="s">
        <v>10</v>
      </c>
      <c r="E1013" s="103" t="s">
        <v>219</v>
      </c>
      <c r="F1013" s="92" t="s">
        <v>2629</v>
      </c>
      <c r="G1013" s="92" t="s">
        <v>1182</v>
      </c>
      <c r="H1013" s="92" t="s">
        <v>2630</v>
      </c>
      <c r="I1013" s="92" t="s">
        <v>865</v>
      </c>
      <c r="J1013" s="92" t="s">
        <v>1183</v>
      </c>
      <c r="K1013" s="90" t="b">
        <v>0</v>
      </c>
      <c r="L1013" s="92" t="s">
        <v>867</v>
      </c>
      <c r="M1013" s="278">
        <f>IFERROR(VLOOKUP(C1013,'Budget Detail as of 11.30'!B:K,COLUMNS('Budget Detail as of 11.30'!B:K),FALSE),0)</f>
        <v>0</v>
      </c>
      <c r="N1013" s="155">
        <f>SUMIFS('Budget Detail as of 11.30'!L:L,'Budget Detail as of 11.30'!B:B,'Questica Mapping'!C1013)</f>
        <v>0</v>
      </c>
      <c r="O1013" s="100">
        <v>205</v>
      </c>
      <c r="P1013" s="101">
        <f t="shared" si="39"/>
        <v>205</v>
      </c>
    </row>
    <row r="1014" spans="1:16" hidden="1" x14ac:dyDescent="0.3">
      <c r="A1014" s="90">
        <v>850972</v>
      </c>
      <c r="B1014" s="92" t="s">
        <v>1162</v>
      </c>
      <c r="C1014" s="92" t="s">
        <v>2651</v>
      </c>
      <c r="D1014" s="92" t="s">
        <v>10</v>
      </c>
      <c r="E1014" s="103" t="s">
        <v>219</v>
      </c>
      <c r="F1014" s="92" t="s">
        <v>2629</v>
      </c>
      <c r="G1014" s="92" t="s">
        <v>1182</v>
      </c>
      <c r="H1014" s="92" t="s">
        <v>2638</v>
      </c>
      <c r="I1014" s="92" t="s">
        <v>865</v>
      </c>
      <c r="J1014" s="92" t="s">
        <v>1183</v>
      </c>
      <c r="K1014" s="90" t="b">
        <v>0</v>
      </c>
      <c r="L1014" s="92" t="s">
        <v>867</v>
      </c>
      <c r="M1014" s="278">
        <f>IFERROR(VLOOKUP(C1014,'Budget Detail as of 11.30'!B:K,COLUMNS('Budget Detail as of 11.30'!B:K),FALSE),0)</f>
        <v>0</v>
      </c>
      <c r="N1014" s="155">
        <f>SUMIFS('Budget Detail as of 11.30'!L:L,'Budget Detail as of 11.30'!B:B,'Questica Mapping'!C1014)</f>
        <v>0</v>
      </c>
      <c r="O1014" s="100">
        <v>470</v>
      </c>
      <c r="P1014" s="101">
        <f t="shared" si="39"/>
        <v>470</v>
      </c>
    </row>
    <row r="1015" spans="1:16" hidden="1" x14ac:dyDescent="0.3">
      <c r="A1015" s="90">
        <v>850973</v>
      </c>
      <c r="B1015" s="92" t="s">
        <v>1162</v>
      </c>
      <c r="C1015" s="92" t="s">
        <v>2652</v>
      </c>
      <c r="D1015" s="92" t="s">
        <v>10</v>
      </c>
      <c r="E1015" s="103" t="s">
        <v>217</v>
      </c>
      <c r="F1015" s="92" t="s">
        <v>2629</v>
      </c>
      <c r="G1015" s="92" t="s">
        <v>1185</v>
      </c>
      <c r="H1015" s="92" t="s">
        <v>2630</v>
      </c>
      <c r="I1015" s="92" t="s">
        <v>865</v>
      </c>
      <c r="J1015" s="92" t="s">
        <v>1186</v>
      </c>
      <c r="K1015" s="90" t="b">
        <v>0</v>
      </c>
      <c r="L1015" s="92" t="s">
        <v>867</v>
      </c>
      <c r="M1015" s="278">
        <f>IFERROR(VLOOKUP(C1015,'Budget Detail as of 11.30'!B:K,COLUMNS('Budget Detail as of 11.30'!B:K),FALSE),0)</f>
        <v>210</v>
      </c>
      <c r="N1015" s="155">
        <f>SUMIFS('Budget Detail as of 11.30'!L:L,'Budget Detail as of 11.30'!B:B,'Questica Mapping'!C1015)</f>
        <v>210</v>
      </c>
      <c r="O1015" s="100">
        <v>0</v>
      </c>
      <c r="P1015" s="101">
        <f t="shared" si="39"/>
        <v>0</v>
      </c>
    </row>
    <row r="1016" spans="1:16" hidden="1" x14ac:dyDescent="0.3">
      <c r="A1016" s="90">
        <v>851392</v>
      </c>
      <c r="B1016" s="92" t="s">
        <v>1162</v>
      </c>
      <c r="C1016" s="92" t="s">
        <v>2653</v>
      </c>
      <c r="D1016" s="92" t="s">
        <v>10</v>
      </c>
      <c r="E1016" s="103" t="s">
        <v>217</v>
      </c>
      <c r="F1016" s="92" t="s">
        <v>2629</v>
      </c>
      <c r="G1016" s="92" t="s">
        <v>1188</v>
      </c>
      <c r="H1016" s="92" t="s">
        <v>2630</v>
      </c>
      <c r="I1016" s="92" t="s">
        <v>865</v>
      </c>
      <c r="J1016" s="92" t="s">
        <v>1189</v>
      </c>
      <c r="K1016" s="90" t="b">
        <v>0</v>
      </c>
      <c r="L1016" s="92" t="s">
        <v>867</v>
      </c>
      <c r="M1016" s="278">
        <f>IFERROR(VLOOKUP(C1016,'Budget Detail as of 11.30'!B:K,COLUMNS('Budget Detail as of 11.30'!B:K),FALSE),0)</f>
        <v>470</v>
      </c>
      <c r="N1016" s="155">
        <f>SUMIFS('Budget Detail as of 11.30'!L:L,'Budget Detail as of 11.30'!B:B,'Questica Mapping'!C1016)</f>
        <v>470</v>
      </c>
      <c r="O1016" s="100">
        <v>975</v>
      </c>
      <c r="P1016" s="101">
        <f t="shared" si="39"/>
        <v>975</v>
      </c>
    </row>
    <row r="1017" spans="1:16" hidden="1" x14ac:dyDescent="0.3">
      <c r="A1017" s="90">
        <v>850974</v>
      </c>
      <c r="B1017" s="92" t="s">
        <v>1162</v>
      </c>
      <c r="C1017" s="92" t="s">
        <v>2654</v>
      </c>
      <c r="D1017" s="92" t="s">
        <v>10</v>
      </c>
      <c r="E1017" s="103" t="s">
        <v>217</v>
      </c>
      <c r="F1017" s="92" t="s">
        <v>2629</v>
      </c>
      <c r="G1017" s="92" t="s">
        <v>1188</v>
      </c>
      <c r="H1017" s="92" t="s">
        <v>2638</v>
      </c>
      <c r="I1017" s="92" t="s">
        <v>865</v>
      </c>
      <c r="J1017" s="92" t="s">
        <v>1189</v>
      </c>
      <c r="K1017" s="90" t="b">
        <v>0</v>
      </c>
      <c r="L1017" s="92" t="s">
        <v>867</v>
      </c>
      <c r="M1017" s="278">
        <f>IFERROR(VLOOKUP(C1017,'Budget Detail as of 11.30'!B:K,COLUMNS('Budget Detail as of 11.30'!B:K),FALSE),0)</f>
        <v>0</v>
      </c>
      <c r="N1017" s="155">
        <f>SUMIFS('Budget Detail as of 11.30'!L:L,'Budget Detail as of 11.30'!B:B,'Questica Mapping'!C1017)</f>
        <v>0</v>
      </c>
      <c r="O1017" s="100">
        <v>750</v>
      </c>
      <c r="P1017" s="101">
        <f t="shared" si="39"/>
        <v>750</v>
      </c>
    </row>
    <row r="1018" spans="1:16" hidden="1" x14ac:dyDescent="0.3">
      <c r="A1018" s="90">
        <v>1190818</v>
      </c>
      <c r="B1018" s="92" t="s">
        <v>1162</v>
      </c>
      <c r="C1018" s="92" t="s">
        <v>2655</v>
      </c>
      <c r="D1018" s="92" t="s">
        <v>10</v>
      </c>
      <c r="E1018" s="103" t="s">
        <v>217</v>
      </c>
      <c r="F1018" s="92" t="s">
        <v>2629</v>
      </c>
      <c r="G1018" s="92" t="s">
        <v>1191</v>
      </c>
      <c r="H1018" s="92" t="s">
        <v>2630</v>
      </c>
      <c r="I1018" s="92" t="s">
        <v>865</v>
      </c>
      <c r="J1018" s="92" t="s">
        <v>1192</v>
      </c>
      <c r="K1018" s="90" t="b">
        <v>0</v>
      </c>
      <c r="L1018" s="92" t="s">
        <v>867</v>
      </c>
      <c r="M1018" s="278">
        <f>IFERROR(VLOOKUP(C1018,'Budget Detail as of 11.30'!B:K,COLUMNS('Budget Detail as of 11.30'!B:K),FALSE),0)</f>
        <v>1200</v>
      </c>
      <c r="N1018" s="155">
        <f>SUMIFS('Budget Detail as of 11.30'!L:L,'Budget Detail as of 11.30'!B:B,'Questica Mapping'!C1018)</f>
        <v>1200</v>
      </c>
      <c r="O1018" s="100">
        <v>500</v>
      </c>
      <c r="P1018" s="101">
        <f t="shared" si="39"/>
        <v>500</v>
      </c>
    </row>
    <row r="1019" spans="1:16" hidden="1" x14ac:dyDescent="0.3">
      <c r="A1019" s="90">
        <v>1210034</v>
      </c>
      <c r="B1019" s="92" t="s">
        <v>1162</v>
      </c>
      <c r="C1019" s="92" t="s">
        <v>2656</v>
      </c>
      <c r="D1019" s="92" t="s">
        <v>10</v>
      </c>
      <c r="E1019" s="103" t="s">
        <v>217</v>
      </c>
      <c r="F1019" s="92" t="s">
        <v>2629</v>
      </c>
      <c r="G1019" s="92" t="s">
        <v>1191</v>
      </c>
      <c r="H1019" s="92" t="s">
        <v>1003</v>
      </c>
      <c r="I1019" s="92" t="s">
        <v>865</v>
      </c>
      <c r="J1019" s="92" t="s">
        <v>2657</v>
      </c>
      <c r="K1019" s="90" t="b">
        <v>0</v>
      </c>
      <c r="L1019" s="92" t="s">
        <v>867</v>
      </c>
      <c r="M1019" s="278">
        <f>IFERROR(VLOOKUP(C1019,'Budget Detail as of 11.30'!B:K,COLUMNS('Budget Detail as of 11.30'!B:K),FALSE),0)</f>
        <v>750</v>
      </c>
      <c r="N1019" s="155">
        <f>SUMIFS('Budget Detail as of 11.30'!L:L,'Budget Detail as of 11.30'!B:B,'Questica Mapping'!C1019)</f>
        <v>750</v>
      </c>
      <c r="O1019" s="100">
        <v>25</v>
      </c>
      <c r="P1019" s="101">
        <f t="shared" si="39"/>
        <v>25</v>
      </c>
    </row>
    <row r="1020" spans="1:16" hidden="1" x14ac:dyDescent="0.3">
      <c r="A1020" s="90">
        <v>1210032</v>
      </c>
      <c r="B1020" s="92" t="s">
        <v>1162</v>
      </c>
      <c r="C1020" s="92" t="s">
        <v>2658</v>
      </c>
      <c r="D1020" s="92" t="s">
        <v>10</v>
      </c>
      <c r="E1020" s="103" t="s">
        <v>217</v>
      </c>
      <c r="F1020" s="92" t="s">
        <v>2629</v>
      </c>
      <c r="G1020" s="92" t="s">
        <v>1191</v>
      </c>
      <c r="H1020" s="92" t="s">
        <v>2638</v>
      </c>
      <c r="I1020" s="92" t="s">
        <v>865</v>
      </c>
      <c r="J1020" s="92" t="s">
        <v>2659</v>
      </c>
      <c r="K1020" s="90" t="b">
        <v>0</v>
      </c>
      <c r="L1020" s="92" t="s">
        <v>867</v>
      </c>
      <c r="M1020" s="278">
        <f>IFERROR(VLOOKUP(C1020,'Budget Detail as of 11.30'!B:K,COLUMNS('Budget Detail as of 11.30'!B:K),FALSE),0)</f>
        <v>490</v>
      </c>
      <c r="N1020" s="155">
        <f>SUMIFS('Budget Detail as of 11.30'!L:L,'Budget Detail as of 11.30'!B:B,'Questica Mapping'!C1020)</f>
        <v>490</v>
      </c>
      <c r="O1020" s="100">
        <v>25</v>
      </c>
      <c r="P1020" s="101">
        <f t="shared" si="39"/>
        <v>25</v>
      </c>
    </row>
    <row r="1021" spans="1:16" hidden="1" x14ac:dyDescent="0.3">
      <c r="A1021" s="90">
        <v>589320</v>
      </c>
      <c r="B1021" s="92" t="s">
        <v>1162</v>
      </c>
      <c r="C1021" s="92" t="s">
        <v>2660</v>
      </c>
      <c r="D1021" s="92" t="s">
        <v>10</v>
      </c>
      <c r="E1021" s="103" t="s">
        <v>217</v>
      </c>
      <c r="F1021" s="92" t="s">
        <v>2629</v>
      </c>
      <c r="G1021" s="92" t="s">
        <v>1194</v>
      </c>
      <c r="H1021" s="92" t="s">
        <v>2630</v>
      </c>
      <c r="I1021" s="92" t="s">
        <v>865</v>
      </c>
      <c r="J1021" s="92" t="s">
        <v>1195</v>
      </c>
      <c r="K1021" s="90" t="b">
        <v>0</v>
      </c>
      <c r="L1021" s="92" t="s">
        <v>867</v>
      </c>
      <c r="M1021" s="278">
        <f>IFERROR(VLOOKUP(C1021,'Budget Detail as of 11.30'!B:K,COLUMNS('Budget Detail as of 11.30'!B:K),FALSE),0)</f>
        <v>30</v>
      </c>
      <c r="N1021" s="155">
        <f>SUMIFS('Budget Detail as of 11.30'!L:L,'Budget Detail as of 11.30'!B:B,'Questica Mapping'!C1021)</f>
        <v>30</v>
      </c>
      <c r="O1021" s="100">
        <v>1477</v>
      </c>
      <c r="P1021" s="101">
        <f t="shared" si="39"/>
        <v>1477</v>
      </c>
    </row>
    <row r="1022" spans="1:16" hidden="1" x14ac:dyDescent="0.3">
      <c r="A1022" s="90">
        <v>589321</v>
      </c>
      <c r="B1022" s="92" t="s">
        <v>1162</v>
      </c>
      <c r="C1022" s="92" t="s">
        <v>2661</v>
      </c>
      <c r="D1022" s="92" t="s">
        <v>10</v>
      </c>
      <c r="E1022" s="103" t="s">
        <v>217</v>
      </c>
      <c r="F1022" s="92" t="s">
        <v>2629</v>
      </c>
      <c r="G1022" s="92" t="s">
        <v>1194</v>
      </c>
      <c r="H1022" s="92" t="s">
        <v>1003</v>
      </c>
      <c r="I1022" s="92" t="s">
        <v>865</v>
      </c>
      <c r="J1022" s="92" t="s">
        <v>2662</v>
      </c>
      <c r="K1022" s="90" t="b">
        <v>0</v>
      </c>
      <c r="L1022" s="92" t="s">
        <v>867</v>
      </c>
      <c r="M1022" s="278">
        <f>IFERROR(VLOOKUP(C1022,'Budget Detail as of 11.30'!B:K,COLUMNS('Budget Detail as of 11.30'!B:K),FALSE),0)</f>
        <v>30</v>
      </c>
      <c r="N1022" s="155">
        <f>SUMIFS('Budget Detail as of 11.30'!L:L,'Budget Detail as of 11.30'!B:B,'Questica Mapping'!C1022)</f>
        <v>30</v>
      </c>
      <c r="O1022" s="100">
        <v>500</v>
      </c>
      <c r="P1022" s="101">
        <f t="shared" si="39"/>
        <v>500</v>
      </c>
    </row>
    <row r="1023" spans="1:16" hidden="1" x14ac:dyDescent="0.3">
      <c r="A1023" s="90">
        <v>589323</v>
      </c>
      <c r="B1023" s="92" t="s">
        <v>1162</v>
      </c>
      <c r="C1023" s="92" t="s">
        <v>2663</v>
      </c>
      <c r="D1023" s="92" t="s">
        <v>10</v>
      </c>
      <c r="E1023" s="103" t="s">
        <v>217</v>
      </c>
      <c r="F1023" s="92" t="s">
        <v>2629</v>
      </c>
      <c r="G1023" s="92" t="s">
        <v>1202</v>
      </c>
      <c r="H1023" s="92" t="s">
        <v>2630</v>
      </c>
      <c r="I1023" s="92" t="s">
        <v>865</v>
      </c>
      <c r="J1023" s="92" t="s">
        <v>1203</v>
      </c>
      <c r="K1023" s="90" t="b">
        <v>0</v>
      </c>
      <c r="L1023" s="92" t="s">
        <v>867</v>
      </c>
      <c r="M1023" s="278">
        <f>IFERROR(VLOOKUP(C1023,'Budget Detail as of 11.30'!B:K,COLUMNS('Budget Detail as of 11.30'!B:K),FALSE),0)</f>
        <v>1360</v>
      </c>
      <c r="N1023" s="155">
        <f>SUMIFS('Budget Detail as of 11.30'!L:L,'Budget Detail as of 11.30'!B:B,'Questica Mapping'!C1023)</f>
        <v>1360</v>
      </c>
      <c r="O1023" s="100">
        <v>450</v>
      </c>
      <c r="P1023" s="101">
        <f t="shared" si="39"/>
        <v>450</v>
      </c>
    </row>
    <row r="1024" spans="1:16" hidden="1" x14ac:dyDescent="0.3">
      <c r="A1024" s="90">
        <v>589324</v>
      </c>
      <c r="B1024" s="92" t="s">
        <v>1162</v>
      </c>
      <c r="C1024" s="92" t="s">
        <v>2664</v>
      </c>
      <c r="D1024" s="92" t="s">
        <v>10</v>
      </c>
      <c r="E1024" s="103" t="s">
        <v>217</v>
      </c>
      <c r="F1024" s="92" t="s">
        <v>2629</v>
      </c>
      <c r="G1024" s="92" t="s">
        <v>1202</v>
      </c>
      <c r="H1024" s="92" t="s">
        <v>1003</v>
      </c>
      <c r="I1024" s="92" t="s">
        <v>865</v>
      </c>
      <c r="J1024" s="92" t="s">
        <v>2665</v>
      </c>
      <c r="K1024" s="90" t="b">
        <v>0</v>
      </c>
      <c r="L1024" s="92" t="s">
        <v>867</v>
      </c>
      <c r="M1024" s="278">
        <f>IFERROR(VLOOKUP(C1024,'Budget Detail as of 11.30'!B:K,COLUMNS('Budget Detail as of 11.30'!B:K),FALSE),0)</f>
        <v>500</v>
      </c>
      <c r="N1024" s="155">
        <f>SUMIFS('Budget Detail as of 11.30'!L:L,'Budget Detail as of 11.30'!B:B,'Questica Mapping'!C1024)</f>
        <v>500</v>
      </c>
      <c r="O1024" s="100">
        <v>18000</v>
      </c>
      <c r="P1024" s="101">
        <f t="shared" si="39"/>
        <v>18000</v>
      </c>
    </row>
    <row r="1025" spans="1:17" hidden="1" x14ac:dyDescent="0.3">
      <c r="A1025" s="90">
        <v>589325</v>
      </c>
      <c r="B1025" s="92" t="s">
        <v>1162</v>
      </c>
      <c r="C1025" s="92" t="s">
        <v>2666</v>
      </c>
      <c r="D1025" s="92" t="s">
        <v>10</v>
      </c>
      <c r="E1025" s="103" t="s">
        <v>217</v>
      </c>
      <c r="F1025" s="92" t="s">
        <v>2629</v>
      </c>
      <c r="G1025" s="92" t="s">
        <v>1202</v>
      </c>
      <c r="H1025" s="92" t="s">
        <v>2638</v>
      </c>
      <c r="I1025" s="92" t="s">
        <v>865</v>
      </c>
      <c r="J1025" s="92" t="s">
        <v>1203</v>
      </c>
      <c r="K1025" s="90" t="b">
        <v>0</v>
      </c>
      <c r="L1025" s="92" t="s">
        <v>867</v>
      </c>
      <c r="M1025" s="278">
        <f>IFERROR(VLOOKUP(C1025,'Budget Detail as of 11.30'!B:K,COLUMNS('Budget Detail as of 11.30'!B:K),FALSE),0)</f>
        <v>450</v>
      </c>
      <c r="N1025" s="155">
        <f>SUMIFS('Budget Detail as of 11.30'!L:L,'Budget Detail as of 11.30'!B:B,'Questica Mapping'!C1025)</f>
        <v>450</v>
      </c>
      <c r="O1025" s="100">
        <v>200</v>
      </c>
      <c r="P1025" s="101">
        <f t="shared" si="39"/>
        <v>200</v>
      </c>
    </row>
    <row r="1026" spans="1:17" hidden="1" x14ac:dyDescent="0.3">
      <c r="A1026" s="90">
        <v>589326</v>
      </c>
      <c r="B1026" s="92" t="s">
        <v>1162</v>
      </c>
      <c r="C1026" s="92" t="s">
        <v>2667</v>
      </c>
      <c r="D1026" s="92" t="s">
        <v>10</v>
      </c>
      <c r="E1026" s="103" t="s">
        <v>217</v>
      </c>
      <c r="F1026" s="92" t="s">
        <v>2629</v>
      </c>
      <c r="G1026" s="92" t="s">
        <v>2668</v>
      </c>
      <c r="H1026" s="92" t="s">
        <v>2630</v>
      </c>
      <c r="I1026" s="92" t="s">
        <v>865</v>
      </c>
      <c r="J1026" s="92" t="s">
        <v>2669</v>
      </c>
      <c r="K1026" s="90" t="b">
        <v>0</v>
      </c>
      <c r="L1026" s="92" t="s">
        <v>867</v>
      </c>
      <c r="M1026" s="278">
        <f>IFERROR(VLOOKUP(C1026,'Budget Detail as of 11.30'!B:K,COLUMNS('Budget Detail as of 11.30'!B:K),FALSE),0)</f>
        <v>18860</v>
      </c>
      <c r="N1026" s="155">
        <f>SUMIFS('Budget Detail as of 11.30'!L:L,'Budget Detail as of 11.30'!B:B,'Questica Mapping'!C1026)</f>
        <v>18860</v>
      </c>
      <c r="O1026" s="100">
        <v>10000</v>
      </c>
      <c r="P1026" s="101">
        <f t="shared" si="39"/>
        <v>10000</v>
      </c>
    </row>
    <row r="1027" spans="1:17" hidden="1" x14ac:dyDescent="0.3">
      <c r="A1027" s="90">
        <v>589327</v>
      </c>
      <c r="B1027" s="92" t="s">
        <v>1162</v>
      </c>
      <c r="C1027" s="92" t="s">
        <v>2670</v>
      </c>
      <c r="D1027" s="92" t="s">
        <v>10</v>
      </c>
      <c r="E1027" s="103" t="s">
        <v>217</v>
      </c>
      <c r="F1027" s="92" t="s">
        <v>2629</v>
      </c>
      <c r="G1027" s="92" t="s">
        <v>2668</v>
      </c>
      <c r="H1027" s="92" t="s">
        <v>2630</v>
      </c>
      <c r="I1027" s="92" t="s">
        <v>925</v>
      </c>
      <c r="J1027" s="92" t="s">
        <v>2671</v>
      </c>
      <c r="K1027" s="90" t="b">
        <v>0</v>
      </c>
      <c r="L1027" s="92" t="s">
        <v>867</v>
      </c>
      <c r="M1027" s="278">
        <f>IFERROR(VLOOKUP(C1027,'Budget Detail as of 11.30'!B:K,COLUMNS('Budget Detail as of 11.30'!B:K),FALSE),0)</f>
        <v>200</v>
      </c>
      <c r="N1027" s="155">
        <f>SUMIFS('Budget Detail as of 11.30'!L:L,'Budget Detail as of 11.30'!B:B,'Questica Mapping'!C1027)</f>
        <v>200</v>
      </c>
      <c r="O1027" s="100">
        <v>2100</v>
      </c>
      <c r="P1027" s="101">
        <f t="shared" si="39"/>
        <v>2100</v>
      </c>
    </row>
    <row r="1028" spans="1:17" hidden="1" x14ac:dyDescent="0.3">
      <c r="A1028" s="90">
        <v>589328</v>
      </c>
      <c r="B1028" s="92" t="s">
        <v>1162</v>
      </c>
      <c r="C1028" s="92" t="s">
        <v>2672</v>
      </c>
      <c r="D1028" s="92" t="s">
        <v>10</v>
      </c>
      <c r="E1028" s="103" t="s">
        <v>217</v>
      </c>
      <c r="F1028" s="92" t="s">
        <v>2629</v>
      </c>
      <c r="G1028" s="92" t="s">
        <v>2514</v>
      </c>
      <c r="H1028" s="92" t="s">
        <v>2630</v>
      </c>
      <c r="I1028" s="92" t="s">
        <v>865</v>
      </c>
      <c r="J1028" s="92" t="s">
        <v>2673</v>
      </c>
      <c r="K1028" s="90" t="b">
        <v>0</v>
      </c>
      <c r="L1028" s="92" t="s">
        <v>867</v>
      </c>
      <c r="M1028" s="278">
        <f>IFERROR(VLOOKUP(C1028,'Budget Detail as of 11.30'!B:K,COLUMNS('Budget Detail as of 11.30'!B:K),FALSE),0)</f>
        <v>17000</v>
      </c>
      <c r="N1028" s="155">
        <f>SUMIFS('Budget Detail as of 11.30'!L:L,'Budget Detail as of 11.30'!B:B,'Questica Mapping'!C1028)</f>
        <v>17000</v>
      </c>
      <c r="O1028" s="100">
        <v>2200</v>
      </c>
      <c r="P1028" s="101">
        <f t="shared" si="39"/>
        <v>2200</v>
      </c>
    </row>
    <row r="1029" spans="1:17" hidden="1" x14ac:dyDescent="0.3">
      <c r="A1029" s="90">
        <v>589329</v>
      </c>
      <c r="B1029" s="92" t="s">
        <v>1162</v>
      </c>
      <c r="C1029" s="92" t="s">
        <v>2674</v>
      </c>
      <c r="D1029" s="92" t="s">
        <v>10</v>
      </c>
      <c r="E1029" s="103" t="s">
        <v>217</v>
      </c>
      <c r="F1029" s="92" t="s">
        <v>2629</v>
      </c>
      <c r="G1029" s="92" t="s">
        <v>1354</v>
      </c>
      <c r="H1029" s="92" t="s">
        <v>2630</v>
      </c>
      <c r="I1029" s="92" t="s">
        <v>865</v>
      </c>
      <c r="J1029" s="92" t="s">
        <v>1893</v>
      </c>
      <c r="K1029" s="90" t="b">
        <v>0</v>
      </c>
      <c r="L1029" s="92" t="s">
        <v>867</v>
      </c>
      <c r="M1029" s="278">
        <f>IFERROR(VLOOKUP(C1029,'Budget Detail as of 11.30'!B:K,COLUMNS('Budget Detail as of 11.30'!B:K),FALSE),0)</f>
        <v>2100</v>
      </c>
      <c r="N1029" s="155">
        <f>SUMIFS('Budget Detail as of 11.30'!L:L,'Budget Detail as of 11.30'!B:B,'Questica Mapping'!C1029)</f>
        <v>2100</v>
      </c>
      <c r="O1029" s="100">
        <v>800</v>
      </c>
      <c r="P1029" s="101">
        <f t="shared" si="39"/>
        <v>800</v>
      </c>
    </row>
    <row r="1030" spans="1:17" hidden="1" x14ac:dyDescent="0.3">
      <c r="A1030" s="90">
        <v>589330</v>
      </c>
      <c r="B1030" s="92" t="s">
        <v>1162</v>
      </c>
      <c r="C1030" s="92" t="s">
        <v>2675</v>
      </c>
      <c r="D1030" s="92" t="s">
        <v>10</v>
      </c>
      <c r="E1030" s="103" t="s">
        <v>217</v>
      </c>
      <c r="F1030" s="92" t="s">
        <v>2629</v>
      </c>
      <c r="G1030" s="92" t="s">
        <v>1354</v>
      </c>
      <c r="H1030" s="92" t="s">
        <v>2630</v>
      </c>
      <c r="I1030" s="92" t="s">
        <v>925</v>
      </c>
      <c r="J1030" s="92" t="s">
        <v>1355</v>
      </c>
      <c r="K1030" s="90" t="b">
        <v>0</v>
      </c>
      <c r="L1030" s="92" t="s">
        <v>867</v>
      </c>
      <c r="M1030" s="278">
        <f>IFERROR(VLOOKUP(C1030,'Budget Detail as of 11.30'!B:K,COLUMNS('Budget Detail as of 11.30'!B:K),FALSE),0)</f>
        <v>2200</v>
      </c>
      <c r="N1030" s="155">
        <f>SUMIFS('Budget Detail as of 11.30'!L:L,'Budget Detail as of 11.30'!B:B,'Questica Mapping'!C1030)</f>
        <v>2200</v>
      </c>
      <c r="O1030" s="100">
        <v>600</v>
      </c>
      <c r="P1030" s="101">
        <f t="shared" si="39"/>
        <v>600</v>
      </c>
    </row>
    <row r="1031" spans="1:17" hidden="1" x14ac:dyDescent="0.3">
      <c r="A1031" s="90">
        <v>850489</v>
      </c>
      <c r="B1031" s="92" t="s">
        <v>1162</v>
      </c>
      <c r="C1031" s="92" t="s">
        <v>2676</v>
      </c>
      <c r="D1031" s="92" t="s">
        <v>10</v>
      </c>
      <c r="E1031" s="103" t="s">
        <v>217</v>
      </c>
      <c r="F1031" s="92" t="s">
        <v>2629</v>
      </c>
      <c r="G1031" s="92" t="s">
        <v>1354</v>
      </c>
      <c r="H1031" s="92" t="s">
        <v>2630</v>
      </c>
      <c r="I1031" s="92" t="s">
        <v>928</v>
      </c>
      <c r="J1031" s="92" t="s">
        <v>2677</v>
      </c>
      <c r="K1031" s="90" t="b">
        <v>0</v>
      </c>
      <c r="L1031" s="92" t="s">
        <v>867</v>
      </c>
      <c r="M1031" s="278">
        <f>IFERROR(VLOOKUP(C1031,'Budget Detail as of 11.30'!B:K,COLUMNS('Budget Detail as of 11.30'!B:K),FALSE),0)</f>
        <v>800</v>
      </c>
      <c r="N1031" s="155">
        <f>SUMIFS('Budget Detail as of 11.30'!L:L,'Budget Detail as of 11.30'!B:B,'Questica Mapping'!C1031)</f>
        <v>800</v>
      </c>
      <c r="O1031" s="100">
        <v>1600</v>
      </c>
      <c r="P1031" s="101">
        <f t="shared" si="39"/>
        <v>1600</v>
      </c>
    </row>
    <row r="1032" spans="1:17" hidden="1" x14ac:dyDescent="0.3">
      <c r="A1032" s="90">
        <v>589331</v>
      </c>
      <c r="B1032" s="92" t="s">
        <v>1162</v>
      </c>
      <c r="C1032" s="92" t="s">
        <v>2678</v>
      </c>
      <c r="D1032" s="92" t="s">
        <v>10</v>
      </c>
      <c r="E1032" s="103" t="s">
        <v>217</v>
      </c>
      <c r="F1032" s="92" t="s">
        <v>2629</v>
      </c>
      <c r="G1032" s="92" t="s">
        <v>1354</v>
      </c>
      <c r="H1032" s="92" t="s">
        <v>2638</v>
      </c>
      <c r="I1032" s="92" t="s">
        <v>865</v>
      </c>
      <c r="J1032" s="92" t="s">
        <v>1893</v>
      </c>
      <c r="K1032" s="90" t="b">
        <v>0</v>
      </c>
      <c r="L1032" s="92" t="s">
        <v>867</v>
      </c>
      <c r="M1032" s="278">
        <f>IFERROR(VLOOKUP(C1032,'Budget Detail as of 11.30'!B:K,COLUMNS('Budget Detail as of 11.30'!B:K),FALSE),0)</f>
        <v>600</v>
      </c>
      <c r="N1032" s="155">
        <f>SUMIFS('Budget Detail as of 11.30'!L:L,'Budget Detail as of 11.30'!B:B,'Questica Mapping'!C1032)</f>
        <v>600</v>
      </c>
      <c r="O1032" s="100">
        <v>1200</v>
      </c>
      <c r="P1032" s="101">
        <f t="shared" si="39"/>
        <v>1200</v>
      </c>
    </row>
    <row r="1033" spans="1:17" hidden="1" x14ac:dyDescent="0.3">
      <c r="A1033" s="90">
        <v>1745357</v>
      </c>
      <c r="B1033" s="92" t="s">
        <v>1162</v>
      </c>
      <c r="C1033" s="92" t="s">
        <v>2679</v>
      </c>
      <c r="D1033" s="92" t="s">
        <v>10</v>
      </c>
      <c r="E1033" s="103" t="s">
        <v>217</v>
      </c>
      <c r="F1033" s="92" t="s">
        <v>2629</v>
      </c>
      <c r="G1033" s="92" t="s">
        <v>1354</v>
      </c>
      <c r="H1033" s="92" t="s">
        <v>2638</v>
      </c>
      <c r="I1033" s="92" t="s">
        <v>925</v>
      </c>
      <c r="J1033" s="92" t="s">
        <v>1355</v>
      </c>
      <c r="K1033" s="90" t="b">
        <v>0</v>
      </c>
      <c r="L1033" s="92" t="s">
        <v>867</v>
      </c>
      <c r="M1033" s="278">
        <f>IFERROR(VLOOKUP(C1033,'Budget Detail as of 11.30'!B:K,COLUMNS('Budget Detail as of 11.30'!B:K),FALSE),0)</f>
        <v>1600</v>
      </c>
      <c r="N1033" s="155">
        <f>SUMIFS('Budget Detail as of 11.30'!L:L,'Budget Detail as of 11.30'!B:B,'Questica Mapping'!C1033)</f>
        <v>1600</v>
      </c>
      <c r="O1033" s="100">
        <v>500</v>
      </c>
      <c r="P1033" s="101">
        <f t="shared" si="39"/>
        <v>500</v>
      </c>
    </row>
    <row r="1034" spans="1:17" hidden="1" x14ac:dyDescent="0.3">
      <c r="A1034" s="90">
        <v>589333</v>
      </c>
      <c r="B1034" s="92" t="s">
        <v>1162</v>
      </c>
      <c r="C1034" s="92" t="s">
        <v>2680</v>
      </c>
      <c r="D1034" s="92" t="s">
        <v>10</v>
      </c>
      <c r="E1034" s="103" t="s">
        <v>217</v>
      </c>
      <c r="F1034" s="92" t="s">
        <v>2629</v>
      </c>
      <c r="G1034" s="92" t="s">
        <v>1215</v>
      </c>
      <c r="H1034" s="92" t="s">
        <v>2630</v>
      </c>
      <c r="I1034" s="92" t="s">
        <v>865</v>
      </c>
      <c r="J1034" s="92" t="s">
        <v>1994</v>
      </c>
      <c r="K1034" s="90" t="b">
        <v>0</v>
      </c>
      <c r="L1034" s="92" t="s">
        <v>867</v>
      </c>
      <c r="M1034" s="278">
        <f>IFERROR(VLOOKUP(C1034,'Budget Detail as of 11.30'!B:K,COLUMNS('Budget Detail as of 11.30'!B:K),FALSE),0)</f>
        <v>2000</v>
      </c>
      <c r="N1034" s="155">
        <f>SUMIFS('Budget Detail as of 11.30'!L:L,'Budget Detail as of 11.30'!B:B,'Questica Mapping'!C1034)</f>
        <v>2000</v>
      </c>
      <c r="O1034" s="100">
        <v>500</v>
      </c>
      <c r="P1034" s="101">
        <f t="shared" si="39"/>
        <v>500</v>
      </c>
    </row>
    <row r="1035" spans="1:17" hidden="1" x14ac:dyDescent="0.3">
      <c r="A1035" s="90">
        <v>589334</v>
      </c>
      <c r="B1035" s="92" t="s">
        <v>1162</v>
      </c>
      <c r="C1035" s="92" t="s">
        <v>2681</v>
      </c>
      <c r="D1035" s="92" t="s">
        <v>10</v>
      </c>
      <c r="E1035" s="103" t="s">
        <v>217</v>
      </c>
      <c r="F1035" s="92" t="s">
        <v>2629</v>
      </c>
      <c r="G1035" s="92" t="s">
        <v>1215</v>
      </c>
      <c r="H1035" s="92" t="s">
        <v>2630</v>
      </c>
      <c r="I1035" s="92" t="s">
        <v>925</v>
      </c>
      <c r="J1035" s="92" t="s">
        <v>2682</v>
      </c>
      <c r="K1035" s="90" t="b">
        <v>0</v>
      </c>
      <c r="L1035" s="92" t="s">
        <v>867</v>
      </c>
      <c r="M1035" s="278">
        <f>IFERROR(VLOOKUP(C1035,'Budget Detail as of 11.30'!B:K,COLUMNS('Budget Detail as of 11.30'!B:K),FALSE),0)</f>
        <v>500</v>
      </c>
      <c r="N1035" s="155">
        <f>SUMIFS('Budget Detail as of 11.30'!L:L,'Budget Detail as of 11.30'!B:B,'Questica Mapping'!C1035)</f>
        <v>500</v>
      </c>
      <c r="O1035" s="100"/>
      <c r="P1035" s="101"/>
    </row>
    <row r="1036" spans="1:17" hidden="1" x14ac:dyDescent="0.3">
      <c r="A1036" s="90">
        <v>589335</v>
      </c>
      <c r="B1036" s="92" t="s">
        <v>1162</v>
      </c>
      <c r="C1036" s="92" t="s">
        <v>2683</v>
      </c>
      <c r="D1036" s="92" t="s">
        <v>10</v>
      </c>
      <c r="E1036" s="103" t="s">
        <v>217</v>
      </c>
      <c r="F1036" s="92" t="s">
        <v>2629</v>
      </c>
      <c r="G1036" s="92" t="s">
        <v>1215</v>
      </c>
      <c r="H1036" s="92" t="s">
        <v>2630</v>
      </c>
      <c r="I1036" s="92" t="s">
        <v>928</v>
      </c>
      <c r="J1036" s="92" t="s">
        <v>2684</v>
      </c>
      <c r="K1036" s="90" t="b">
        <v>0</v>
      </c>
      <c r="L1036" s="92" t="s">
        <v>867</v>
      </c>
      <c r="M1036" s="278">
        <f>IFERROR(VLOOKUP(C1036,'Budget Detail as of 11.30'!B:K,COLUMNS('Budget Detail as of 11.30'!B:K),FALSE),0)</f>
        <v>500</v>
      </c>
      <c r="N1036" s="155">
        <f>SUMIFS('Budget Detail as of 11.30'!L:L,'Budget Detail as of 11.30'!B:B,'Questica Mapping'!C1036)</f>
        <v>500</v>
      </c>
      <c r="O1036" s="100">
        <v>1500</v>
      </c>
      <c r="P1036" s="101">
        <f t="shared" ref="P1036:P1061" si="40">+O1036</f>
        <v>1500</v>
      </c>
    </row>
    <row r="1037" spans="1:17" hidden="1" x14ac:dyDescent="0.3">
      <c r="A1037" s="90">
        <v>589336</v>
      </c>
      <c r="B1037" s="92" t="s">
        <v>1162</v>
      </c>
      <c r="C1037" s="92" t="s">
        <v>2685</v>
      </c>
      <c r="D1037" s="279" t="s">
        <v>10</v>
      </c>
      <c r="E1037" s="103" t="s">
        <v>217</v>
      </c>
      <c r="F1037" s="90" t="s">
        <v>2629</v>
      </c>
      <c r="G1037" s="90" t="s">
        <v>1215</v>
      </c>
      <c r="H1037" s="90" t="s">
        <v>2638</v>
      </c>
      <c r="I1037" s="90" t="s">
        <v>865</v>
      </c>
      <c r="J1037" s="90" t="s">
        <v>2686</v>
      </c>
      <c r="K1037" s="90" t="b">
        <v>0</v>
      </c>
      <c r="L1037" s="90" t="s">
        <v>867</v>
      </c>
      <c r="M1037" s="278">
        <f>IFERROR(VLOOKUP(C1037,'Budget Detail as of 11.30'!B:K,COLUMNS('Budget Detail as of 11.30'!B:K),FALSE),0)</f>
        <v>4000</v>
      </c>
      <c r="N1037" s="155">
        <f>SUMIFS('Budget Detail as of 11.30'!L:L,'Budget Detail as of 11.30'!B:B,'Questica Mapping'!C1037)</f>
        <v>4000</v>
      </c>
      <c r="O1037" s="100">
        <v>3500</v>
      </c>
      <c r="P1037" s="101">
        <f t="shared" si="40"/>
        <v>3500</v>
      </c>
      <c r="Q1037" s="279" t="s">
        <v>1169</v>
      </c>
    </row>
    <row r="1038" spans="1:17" hidden="1" x14ac:dyDescent="0.3">
      <c r="A1038" s="90">
        <v>589337</v>
      </c>
      <c r="B1038" s="92" t="s">
        <v>1162</v>
      </c>
      <c r="C1038" s="92" t="s">
        <v>2687</v>
      </c>
      <c r="D1038" s="92" t="s">
        <v>10</v>
      </c>
      <c r="E1038" s="103" t="s">
        <v>217</v>
      </c>
      <c r="F1038" s="92" t="s">
        <v>2629</v>
      </c>
      <c r="G1038" s="92" t="s">
        <v>1220</v>
      </c>
      <c r="H1038" s="92" t="s">
        <v>2630</v>
      </c>
      <c r="I1038" s="92" t="s">
        <v>865</v>
      </c>
      <c r="J1038" s="92" t="s">
        <v>2004</v>
      </c>
      <c r="K1038" s="90" t="b">
        <v>0</v>
      </c>
      <c r="L1038" s="92" t="s">
        <v>867</v>
      </c>
      <c r="M1038" s="278">
        <f>IFERROR(VLOOKUP(C1038,'Budget Detail as of 11.30'!B:K,COLUMNS('Budget Detail as of 11.30'!B:K),FALSE),0)</f>
        <v>1500</v>
      </c>
      <c r="N1038" s="155">
        <f>SUMIFS('Budget Detail as of 11.30'!L:L,'Budget Detail as of 11.30'!B:B,'Questica Mapping'!C1038)</f>
        <v>1500</v>
      </c>
      <c r="O1038" s="100">
        <v>700</v>
      </c>
      <c r="P1038" s="101">
        <f t="shared" si="40"/>
        <v>700</v>
      </c>
    </row>
    <row r="1039" spans="1:17" hidden="1" x14ac:dyDescent="0.3">
      <c r="A1039" s="90">
        <v>1745358</v>
      </c>
      <c r="B1039" s="92" t="s">
        <v>1162</v>
      </c>
      <c r="C1039" s="92" t="s">
        <v>2688</v>
      </c>
      <c r="D1039" s="92" t="s">
        <v>10</v>
      </c>
      <c r="E1039" s="103" t="s">
        <v>217</v>
      </c>
      <c r="F1039" s="92" t="s">
        <v>2629</v>
      </c>
      <c r="G1039" s="92" t="s">
        <v>1220</v>
      </c>
      <c r="H1039" s="92" t="s">
        <v>2630</v>
      </c>
      <c r="I1039" s="92" t="s">
        <v>925</v>
      </c>
      <c r="J1039" s="92" t="s">
        <v>2006</v>
      </c>
      <c r="K1039" s="90" t="b">
        <v>0</v>
      </c>
      <c r="L1039" s="92" t="s">
        <v>867</v>
      </c>
      <c r="M1039" s="278">
        <f>IFERROR(VLOOKUP(C1039,'Budget Detail as of 11.30'!B:K,COLUMNS('Budget Detail as of 11.30'!B:K),FALSE),0)</f>
        <v>4000</v>
      </c>
      <c r="N1039" s="155">
        <f>SUMIFS('Budget Detail as of 11.30'!L:L,'Budget Detail as of 11.30'!B:B,'Questica Mapping'!C1039)</f>
        <v>4000</v>
      </c>
      <c r="O1039" s="100">
        <v>3650</v>
      </c>
      <c r="P1039" s="101">
        <f t="shared" si="40"/>
        <v>3650</v>
      </c>
    </row>
    <row r="1040" spans="1:17" hidden="1" x14ac:dyDescent="0.3">
      <c r="A1040" s="90">
        <v>589338</v>
      </c>
      <c r="B1040" s="92" t="s">
        <v>1162</v>
      </c>
      <c r="C1040" s="92" t="s">
        <v>2689</v>
      </c>
      <c r="D1040" s="92" t="s">
        <v>10</v>
      </c>
      <c r="E1040" s="103" t="s">
        <v>217</v>
      </c>
      <c r="F1040" s="92" t="s">
        <v>2629</v>
      </c>
      <c r="G1040" s="92" t="s">
        <v>1220</v>
      </c>
      <c r="H1040" s="92" t="s">
        <v>2630</v>
      </c>
      <c r="I1040" s="92" t="s">
        <v>928</v>
      </c>
      <c r="J1040" s="92" t="s">
        <v>2690</v>
      </c>
      <c r="K1040" s="90" t="b">
        <v>0</v>
      </c>
      <c r="L1040" s="92" t="s">
        <v>867</v>
      </c>
      <c r="M1040" s="278">
        <f>IFERROR(VLOOKUP(C1040,'Budget Detail as of 11.30'!B:K,COLUMNS('Budget Detail as of 11.30'!B:K),FALSE),0)</f>
        <v>700</v>
      </c>
      <c r="N1040" s="155">
        <f>SUMIFS('Budget Detail as of 11.30'!L:L,'Budget Detail as of 11.30'!B:B,'Questica Mapping'!C1040)</f>
        <v>700</v>
      </c>
      <c r="O1040" s="100">
        <v>1420</v>
      </c>
      <c r="P1040" s="101">
        <f t="shared" si="40"/>
        <v>1420</v>
      </c>
    </row>
    <row r="1041" spans="1:16" hidden="1" x14ac:dyDescent="0.3">
      <c r="A1041" s="90">
        <v>589339</v>
      </c>
      <c r="B1041" s="92" t="s">
        <v>1162</v>
      </c>
      <c r="C1041" s="92" t="s">
        <v>2691</v>
      </c>
      <c r="D1041" s="92" t="s">
        <v>10</v>
      </c>
      <c r="E1041" s="103" t="s">
        <v>217</v>
      </c>
      <c r="F1041" s="92" t="s">
        <v>2629</v>
      </c>
      <c r="G1041" s="92" t="s">
        <v>1220</v>
      </c>
      <c r="H1041" s="92" t="s">
        <v>2636</v>
      </c>
      <c r="I1041" s="92" t="s">
        <v>865</v>
      </c>
      <c r="J1041" s="92" t="s">
        <v>2692</v>
      </c>
      <c r="K1041" s="90" t="b">
        <v>0</v>
      </c>
      <c r="L1041" s="92" t="s">
        <v>867</v>
      </c>
      <c r="M1041" s="278">
        <f>IFERROR(VLOOKUP(C1041,'Budget Detail as of 11.30'!B:K,COLUMNS('Budget Detail as of 11.30'!B:K),FALSE),0)</f>
        <v>3650</v>
      </c>
      <c r="N1041" s="155">
        <f>SUMIFS('Budget Detail as of 11.30'!L:L,'Budget Detail as of 11.30'!B:B,'Questica Mapping'!C1041)</f>
        <v>3650</v>
      </c>
      <c r="O1041" s="100">
        <v>1000</v>
      </c>
      <c r="P1041" s="101">
        <f t="shared" si="40"/>
        <v>1000</v>
      </c>
    </row>
    <row r="1042" spans="1:16" hidden="1" x14ac:dyDescent="0.3">
      <c r="A1042" s="90">
        <v>589340</v>
      </c>
      <c r="B1042" s="92" t="s">
        <v>1162</v>
      </c>
      <c r="C1042" s="92" t="s">
        <v>2693</v>
      </c>
      <c r="D1042" s="92" t="s">
        <v>10</v>
      </c>
      <c r="E1042" s="103" t="s">
        <v>217</v>
      </c>
      <c r="F1042" s="92" t="s">
        <v>2629</v>
      </c>
      <c r="G1042" s="92" t="s">
        <v>1220</v>
      </c>
      <c r="H1042" s="92" t="s">
        <v>2638</v>
      </c>
      <c r="I1042" s="92" t="s">
        <v>865</v>
      </c>
      <c r="J1042" s="92" t="s">
        <v>2694</v>
      </c>
      <c r="K1042" s="90" t="b">
        <v>0</v>
      </c>
      <c r="L1042" s="92" t="s">
        <v>867</v>
      </c>
      <c r="M1042" s="278">
        <f>IFERROR(VLOOKUP(C1042,'Budget Detail as of 11.30'!B:K,COLUMNS('Budget Detail as of 11.30'!B:K),FALSE),0)</f>
        <v>1070</v>
      </c>
      <c r="N1042" s="155">
        <f>SUMIFS('Budget Detail as of 11.30'!L:L,'Budget Detail as of 11.30'!B:B,'Questica Mapping'!C1042)</f>
        <v>1070</v>
      </c>
      <c r="O1042" s="100">
        <v>2000</v>
      </c>
      <c r="P1042" s="101">
        <f t="shared" si="40"/>
        <v>2000</v>
      </c>
    </row>
    <row r="1043" spans="1:16" hidden="1" x14ac:dyDescent="0.3">
      <c r="A1043" s="90">
        <v>589341</v>
      </c>
      <c r="B1043" s="92" t="s">
        <v>1162</v>
      </c>
      <c r="C1043" s="92" t="s">
        <v>2695</v>
      </c>
      <c r="D1043" s="92" t="s">
        <v>10</v>
      </c>
      <c r="E1043" s="103" t="s">
        <v>217</v>
      </c>
      <c r="F1043" s="92" t="s">
        <v>2629</v>
      </c>
      <c r="G1043" s="92" t="s">
        <v>1229</v>
      </c>
      <c r="H1043" s="92" t="s">
        <v>2630</v>
      </c>
      <c r="I1043" s="92" t="s">
        <v>865</v>
      </c>
      <c r="J1043" s="92" t="s">
        <v>1308</v>
      </c>
      <c r="K1043" s="90" t="b">
        <v>0</v>
      </c>
      <c r="L1043" s="92" t="s">
        <v>867</v>
      </c>
      <c r="M1043" s="278">
        <f>IFERROR(VLOOKUP(C1043,'Budget Detail as of 11.30'!B:K,COLUMNS('Budget Detail as of 11.30'!B:K),FALSE),0)</f>
        <v>1000</v>
      </c>
      <c r="N1043" s="155">
        <f>SUMIFS('Budget Detail as of 11.30'!L:L,'Budget Detail as of 11.30'!B:B,'Questica Mapping'!C1043)</f>
        <v>1000</v>
      </c>
      <c r="O1043" s="100">
        <v>300</v>
      </c>
      <c r="P1043" s="101">
        <f t="shared" si="40"/>
        <v>300</v>
      </c>
    </row>
    <row r="1044" spans="1:16" hidden="1" x14ac:dyDescent="0.3">
      <c r="A1044" s="90">
        <v>589342</v>
      </c>
      <c r="B1044" s="92" t="s">
        <v>1162</v>
      </c>
      <c r="C1044" s="92" t="s">
        <v>2696</v>
      </c>
      <c r="D1044" s="92" t="s">
        <v>10</v>
      </c>
      <c r="E1044" s="103" t="s">
        <v>217</v>
      </c>
      <c r="F1044" s="92" t="s">
        <v>2629</v>
      </c>
      <c r="G1044" s="92" t="s">
        <v>1229</v>
      </c>
      <c r="H1044" s="92" t="s">
        <v>2630</v>
      </c>
      <c r="I1044" s="92" t="s">
        <v>925</v>
      </c>
      <c r="J1044" s="92" t="s">
        <v>2697</v>
      </c>
      <c r="K1044" s="90" t="b">
        <v>0</v>
      </c>
      <c r="L1044" s="92" t="s">
        <v>867</v>
      </c>
      <c r="M1044" s="278">
        <f>IFERROR(VLOOKUP(C1044,'Budget Detail as of 11.30'!B:K,COLUMNS('Budget Detail as of 11.30'!B:K),FALSE),0)</f>
        <v>2000</v>
      </c>
      <c r="N1044" s="155">
        <f>SUMIFS('Budget Detail as of 11.30'!L:L,'Budget Detail as of 11.30'!B:B,'Questica Mapping'!C1044)</f>
        <v>2000</v>
      </c>
      <c r="O1044" s="100">
        <v>60</v>
      </c>
      <c r="P1044" s="101">
        <f t="shared" si="40"/>
        <v>60</v>
      </c>
    </row>
    <row r="1045" spans="1:16" hidden="1" x14ac:dyDescent="0.3">
      <c r="A1045" s="90">
        <v>589343</v>
      </c>
      <c r="B1045" s="92" t="s">
        <v>1162</v>
      </c>
      <c r="C1045" s="92" t="s">
        <v>2698</v>
      </c>
      <c r="D1045" s="92" t="s">
        <v>10</v>
      </c>
      <c r="E1045" s="103" t="s">
        <v>217</v>
      </c>
      <c r="F1045" s="92" t="s">
        <v>2629</v>
      </c>
      <c r="G1045" s="92" t="s">
        <v>1229</v>
      </c>
      <c r="H1045" s="92" t="s">
        <v>2630</v>
      </c>
      <c r="I1045" s="92" t="s">
        <v>928</v>
      </c>
      <c r="J1045" s="92" t="s">
        <v>2699</v>
      </c>
      <c r="K1045" s="90" t="b">
        <v>0</v>
      </c>
      <c r="L1045" s="92" t="s">
        <v>867</v>
      </c>
      <c r="M1045" s="278">
        <f>IFERROR(VLOOKUP(C1045,'Budget Detail as of 11.30'!B:K,COLUMNS('Budget Detail as of 11.30'!B:K),FALSE),0)</f>
        <v>300</v>
      </c>
      <c r="N1045" s="155">
        <f>SUMIFS('Budget Detail as of 11.30'!L:L,'Budget Detail as of 11.30'!B:B,'Questica Mapping'!C1045)</f>
        <v>300</v>
      </c>
      <c r="O1045" s="100">
        <v>480</v>
      </c>
      <c r="P1045" s="101">
        <f t="shared" si="40"/>
        <v>480</v>
      </c>
    </row>
    <row r="1046" spans="1:16" hidden="1" x14ac:dyDescent="0.3">
      <c r="A1046" s="90">
        <v>589344</v>
      </c>
      <c r="B1046" s="92" t="s">
        <v>1162</v>
      </c>
      <c r="C1046" s="92" t="s">
        <v>2700</v>
      </c>
      <c r="D1046" s="92" t="s">
        <v>10</v>
      </c>
      <c r="E1046" s="103" t="s">
        <v>217</v>
      </c>
      <c r="F1046" s="92" t="s">
        <v>2629</v>
      </c>
      <c r="G1046" s="92" t="s">
        <v>1229</v>
      </c>
      <c r="H1046" s="92" t="s">
        <v>2630</v>
      </c>
      <c r="I1046" s="92" t="s">
        <v>931</v>
      </c>
      <c r="J1046" s="92" t="s">
        <v>2701</v>
      </c>
      <c r="K1046" s="90" t="b">
        <v>0</v>
      </c>
      <c r="L1046" s="92" t="s">
        <v>867</v>
      </c>
      <c r="M1046" s="278">
        <f>IFERROR(VLOOKUP(C1046,'Budget Detail as of 11.30'!B:K,COLUMNS('Budget Detail as of 11.30'!B:K),FALSE),0)</f>
        <v>150</v>
      </c>
      <c r="N1046" s="155">
        <f>SUMIFS('Budget Detail as of 11.30'!L:L,'Budget Detail as of 11.30'!B:B,'Questica Mapping'!C1046)</f>
        <v>150</v>
      </c>
      <c r="O1046" s="100">
        <v>100</v>
      </c>
      <c r="P1046" s="101">
        <f t="shared" si="40"/>
        <v>100</v>
      </c>
    </row>
    <row r="1047" spans="1:16" hidden="1" x14ac:dyDescent="0.3">
      <c r="A1047" s="90">
        <v>589345</v>
      </c>
      <c r="B1047" s="92" t="s">
        <v>1162</v>
      </c>
      <c r="C1047" s="92" t="s">
        <v>2702</v>
      </c>
      <c r="D1047" s="92" t="s">
        <v>10</v>
      </c>
      <c r="E1047" s="103" t="s">
        <v>217</v>
      </c>
      <c r="F1047" s="92" t="s">
        <v>2629</v>
      </c>
      <c r="G1047" s="92" t="s">
        <v>1229</v>
      </c>
      <c r="H1047" s="92" t="s">
        <v>2630</v>
      </c>
      <c r="I1047" s="92" t="s">
        <v>944</v>
      </c>
      <c r="J1047" s="92" t="s">
        <v>2703</v>
      </c>
      <c r="K1047" s="90" t="b">
        <v>0</v>
      </c>
      <c r="L1047" s="92" t="s">
        <v>867</v>
      </c>
      <c r="M1047" s="278">
        <f>IFERROR(VLOOKUP(C1047,'Budget Detail as of 11.30'!B:K,COLUMNS('Budget Detail as of 11.30'!B:K),FALSE),0)</f>
        <v>480</v>
      </c>
      <c r="N1047" s="155">
        <f>SUMIFS('Budget Detail as of 11.30'!L:L,'Budget Detail as of 11.30'!B:B,'Questica Mapping'!C1047)</f>
        <v>480</v>
      </c>
      <c r="O1047" s="100">
        <v>150</v>
      </c>
      <c r="P1047" s="101">
        <f t="shared" si="40"/>
        <v>150</v>
      </c>
    </row>
    <row r="1048" spans="1:16" hidden="1" x14ac:dyDescent="0.3">
      <c r="A1048" s="90">
        <v>2061339</v>
      </c>
      <c r="B1048" s="92" t="s">
        <v>1162</v>
      </c>
      <c r="C1048" s="92" t="s">
        <v>2704</v>
      </c>
      <c r="D1048" s="92" t="s">
        <v>10</v>
      </c>
      <c r="E1048" s="103" t="s">
        <v>217</v>
      </c>
      <c r="F1048" s="92" t="s">
        <v>2629</v>
      </c>
      <c r="G1048" s="92" t="s">
        <v>1229</v>
      </c>
      <c r="H1048" s="92" t="s">
        <v>1003</v>
      </c>
      <c r="I1048" s="92" t="s">
        <v>865</v>
      </c>
      <c r="J1048" s="92" t="s">
        <v>1457</v>
      </c>
      <c r="K1048" s="90" t="b">
        <v>0</v>
      </c>
      <c r="L1048" s="92" t="s">
        <v>867</v>
      </c>
      <c r="M1048" s="278">
        <f>IFERROR(VLOOKUP(C1048,'Budget Detail as of 11.30'!B:K,COLUMNS('Budget Detail as of 11.30'!B:K),FALSE),0)</f>
        <v>100</v>
      </c>
      <c r="N1048" s="155">
        <f>SUMIFS('Budget Detail as of 11.30'!L:L,'Budget Detail as of 11.30'!B:B,'Questica Mapping'!C1048)</f>
        <v>100</v>
      </c>
      <c r="O1048" s="100">
        <v>60</v>
      </c>
      <c r="P1048" s="101">
        <f t="shared" si="40"/>
        <v>60</v>
      </c>
    </row>
    <row r="1049" spans="1:16" hidden="1" x14ac:dyDescent="0.3">
      <c r="A1049" s="90">
        <v>589346</v>
      </c>
      <c r="B1049" s="92" t="s">
        <v>1162</v>
      </c>
      <c r="C1049" s="92" t="s">
        <v>2705</v>
      </c>
      <c r="D1049" s="92" t="s">
        <v>10</v>
      </c>
      <c r="E1049" s="103" t="s">
        <v>217</v>
      </c>
      <c r="F1049" s="92" t="s">
        <v>2629</v>
      </c>
      <c r="G1049" s="92" t="s">
        <v>1229</v>
      </c>
      <c r="H1049" s="92" t="s">
        <v>2638</v>
      </c>
      <c r="I1049" s="92" t="s">
        <v>865</v>
      </c>
      <c r="J1049" s="92" t="s">
        <v>1457</v>
      </c>
      <c r="K1049" s="90" t="b">
        <v>0</v>
      </c>
      <c r="L1049" s="92" t="s">
        <v>867</v>
      </c>
      <c r="M1049" s="278">
        <f>IFERROR(VLOOKUP(C1049,'Budget Detail as of 11.30'!B:K,COLUMNS('Budget Detail as of 11.30'!B:K),FALSE),0)</f>
        <v>1500</v>
      </c>
      <c r="N1049" s="155">
        <f>SUMIFS('Budget Detail as of 11.30'!L:L,'Budget Detail as of 11.30'!B:B,'Questica Mapping'!C1049)</f>
        <v>1500</v>
      </c>
      <c r="O1049" s="100">
        <v>0</v>
      </c>
      <c r="P1049" s="101">
        <f t="shared" si="40"/>
        <v>0</v>
      </c>
    </row>
    <row r="1050" spans="1:16" hidden="1" x14ac:dyDescent="0.3">
      <c r="A1050" s="90">
        <v>589347</v>
      </c>
      <c r="B1050" s="92" t="s">
        <v>1162</v>
      </c>
      <c r="C1050" s="92" t="s">
        <v>2706</v>
      </c>
      <c r="D1050" s="92" t="s">
        <v>10</v>
      </c>
      <c r="E1050" s="103" t="s">
        <v>217</v>
      </c>
      <c r="F1050" s="92" t="s">
        <v>2629</v>
      </c>
      <c r="G1050" s="92" t="s">
        <v>1229</v>
      </c>
      <c r="H1050" s="92" t="s">
        <v>2638</v>
      </c>
      <c r="I1050" s="92" t="s">
        <v>925</v>
      </c>
      <c r="J1050" s="92" t="s">
        <v>2707</v>
      </c>
      <c r="K1050" s="90" t="b">
        <v>0</v>
      </c>
      <c r="L1050" s="92" t="s">
        <v>867</v>
      </c>
      <c r="M1050" s="278">
        <f>IFERROR(VLOOKUP(C1050,'Budget Detail as of 11.30'!B:K,COLUMNS('Budget Detail as of 11.30'!B:K),FALSE),0)</f>
        <v>0</v>
      </c>
      <c r="N1050" s="155">
        <f>SUMIFS('Budget Detail as of 11.30'!L:L,'Budget Detail as of 11.30'!B:B,'Questica Mapping'!C1050)</f>
        <v>0</v>
      </c>
      <c r="O1050" s="100">
        <v>85000</v>
      </c>
      <c r="P1050" s="101">
        <f t="shared" si="40"/>
        <v>85000</v>
      </c>
    </row>
    <row r="1051" spans="1:16" hidden="1" x14ac:dyDescent="0.3">
      <c r="A1051" s="90">
        <v>1210048</v>
      </c>
      <c r="B1051" s="92" t="s">
        <v>1162</v>
      </c>
      <c r="C1051" s="92" t="s">
        <v>2708</v>
      </c>
      <c r="D1051" s="92" t="s">
        <v>10</v>
      </c>
      <c r="E1051" s="103" t="s">
        <v>217</v>
      </c>
      <c r="F1051" s="92" t="s">
        <v>2629</v>
      </c>
      <c r="G1051" s="92" t="s">
        <v>1240</v>
      </c>
      <c r="H1051" s="92" t="s">
        <v>2638</v>
      </c>
      <c r="I1051" s="92" t="s">
        <v>865</v>
      </c>
      <c r="J1051" s="92" t="s">
        <v>2587</v>
      </c>
      <c r="K1051" s="90" t="b">
        <v>0</v>
      </c>
      <c r="L1051" s="92" t="s">
        <v>867</v>
      </c>
      <c r="M1051" s="278">
        <f>IFERROR(VLOOKUP(C1051,'Budget Detail as of 11.30'!B:K,COLUMNS('Budget Detail as of 11.30'!B:K),FALSE),0)</f>
        <v>20</v>
      </c>
      <c r="N1051" s="155">
        <f>SUMIFS('Budget Detail as of 11.30'!L:L,'Budget Detail as of 11.30'!B:B,'Questica Mapping'!C1051)</f>
        <v>20</v>
      </c>
      <c r="O1051" s="100">
        <v>0</v>
      </c>
      <c r="P1051" s="101">
        <f t="shared" si="40"/>
        <v>0</v>
      </c>
    </row>
    <row r="1052" spans="1:16" hidden="1" x14ac:dyDescent="0.3">
      <c r="A1052" s="90">
        <v>591324</v>
      </c>
      <c r="B1052" s="92" t="s">
        <v>1162</v>
      </c>
      <c r="C1052" s="92" t="s">
        <v>2709</v>
      </c>
      <c r="D1052" s="92" t="s">
        <v>10</v>
      </c>
      <c r="E1052" s="103" t="s">
        <v>217</v>
      </c>
      <c r="F1052" s="92" t="s">
        <v>2629</v>
      </c>
      <c r="G1052" s="92" t="s">
        <v>2045</v>
      </c>
      <c r="H1052" s="92" t="s">
        <v>2630</v>
      </c>
      <c r="I1052" s="92" t="s">
        <v>865</v>
      </c>
      <c r="J1052" s="92" t="s">
        <v>2710</v>
      </c>
      <c r="K1052" s="90" t="b">
        <v>0</v>
      </c>
      <c r="L1052" s="92" t="s">
        <v>867</v>
      </c>
      <c r="M1052" s="278">
        <f>IFERROR(VLOOKUP(C1052,'Budget Detail as of 11.30'!B:K,COLUMNS('Budget Detail as of 11.30'!B:K),FALSE),0)</f>
        <v>85360</v>
      </c>
      <c r="N1052" s="155">
        <f>SUMIFS('Budget Detail as of 11.30'!L:L,'Budget Detail as of 11.30'!B:B,'Questica Mapping'!C1052)</f>
        <v>85360</v>
      </c>
      <c r="O1052" s="100">
        <v>103820</v>
      </c>
      <c r="P1052" s="101">
        <f t="shared" si="40"/>
        <v>103820</v>
      </c>
    </row>
    <row r="1053" spans="1:16" hidden="1" x14ac:dyDescent="0.3">
      <c r="A1053" s="90">
        <v>591325</v>
      </c>
      <c r="B1053" s="92" t="s">
        <v>1162</v>
      </c>
      <c r="C1053" s="92" t="s">
        <v>2711</v>
      </c>
      <c r="D1053" s="92" t="s">
        <v>10</v>
      </c>
      <c r="E1053" s="103" t="s">
        <v>217</v>
      </c>
      <c r="F1053" s="92" t="s">
        <v>2629</v>
      </c>
      <c r="G1053" s="92" t="s">
        <v>2045</v>
      </c>
      <c r="H1053" s="92" t="s">
        <v>2630</v>
      </c>
      <c r="I1053" s="92" t="s">
        <v>925</v>
      </c>
      <c r="J1053" s="92" t="s">
        <v>2712</v>
      </c>
      <c r="K1053" s="90" t="b">
        <v>0</v>
      </c>
      <c r="L1053" s="92" t="s">
        <v>867</v>
      </c>
      <c r="M1053" s="278">
        <f>IFERROR(VLOOKUP(C1053,'Budget Detail as of 11.30'!B:K,COLUMNS('Budget Detail as of 11.30'!B:K),FALSE),0)</f>
        <v>11000</v>
      </c>
      <c r="N1053" s="155">
        <f>SUMIFS('Budget Detail as of 11.30'!L:L,'Budget Detail as of 11.30'!B:B,'Questica Mapping'!C1053)</f>
        <v>11000</v>
      </c>
      <c r="O1053" s="100">
        <v>0</v>
      </c>
      <c r="P1053" s="101">
        <f t="shared" si="40"/>
        <v>0</v>
      </c>
    </row>
    <row r="1054" spans="1:16" hidden="1" x14ac:dyDescent="0.3">
      <c r="A1054" s="90">
        <v>1210049</v>
      </c>
      <c r="B1054" s="92" t="s">
        <v>1162</v>
      </c>
      <c r="C1054" s="92" t="s">
        <v>2713</v>
      </c>
      <c r="D1054" s="92" t="s">
        <v>10</v>
      </c>
      <c r="E1054" s="103" t="s">
        <v>223</v>
      </c>
      <c r="F1054" s="92" t="s">
        <v>2629</v>
      </c>
      <c r="G1054" s="92" t="s">
        <v>1576</v>
      </c>
      <c r="H1054" s="92" t="s">
        <v>2630</v>
      </c>
      <c r="I1054" s="92" t="s">
        <v>865</v>
      </c>
      <c r="J1054" s="92" t="s">
        <v>1577</v>
      </c>
      <c r="K1054" s="90" t="b">
        <v>0</v>
      </c>
      <c r="L1054" s="92" t="s">
        <v>867</v>
      </c>
      <c r="M1054" s="278">
        <f>IFERROR(VLOOKUP(C1054,'Budget Detail as of 11.30'!B:K,COLUMNS('Budget Detail as of 11.30'!B:K),FALSE),0)</f>
        <v>94910</v>
      </c>
      <c r="N1054" s="155">
        <f>SUMIFS('Budget Detail as of 11.30'!L:L,'Budget Detail as of 11.30'!B:B,'Questica Mapping'!C1054)</f>
        <v>94910</v>
      </c>
      <c r="O1054" s="100">
        <v>39731</v>
      </c>
      <c r="P1054" s="101">
        <f t="shared" si="40"/>
        <v>39731</v>
      </c>
    </row>
    <row r="1055" spans="1:16" hidden="1" x14ac:dyDescent="0.3">
      <c r="A1055" s="90">
        <v>591328</v>
      </c>
      <c r="B1055" s="92" t="s">
        <v>1162</v>
      </c>
      <c r="C1055" s="92" t="s">
        <v>2714</v>
      </c>
      <c r="D1055" s="92" t="s">
        <v>10</v>
      </c>
      <c r="E1055" s="103" t="s">
        <v>223</v>
      </c>
      <c r="F1055" s="92" t="s">
        <v>2629</v>
      </c>
      <c r="G1055" s="92" t="s">
        <v>1576</v>
      </c>
      <c r="H1055" s="92" t="s">
        <v>2638</v>
      </c>
      <c r="I1055" s="92" t="s">
        <v>865</v>
      </c>
      <c r="J1055" s="92" t="s">
        <v>1577</v>
      </c>
      <c r="K1055" s="90" t="b">
        <v>0</v>
      </c>
      <c r="L1055" s="92" t="s">
        <v>867</v>
      </c>
      <c r="M1055" s="278">
        <f>IFERROR(VLOOKUP(C1055,'Budget Detail as of 11.30'!B:K,COLUMNS('Budget Detail as of 11.30'!B:K),FALSE),0)</f>
        <v>0</v>
      </c>
      <c r="N1055" s="155">
        <f>SUMIFS('Budget Detail as of 11.30'!L:L,'Budget Detail as of 11.30'!B:B,'Questica Mapping'!C1055)</f>
        <v>0</v>
      </c>
      <c r="O1055" s="100">
        <v>4000</v>
      </c>
      <c r="P1055" s="101">
        <f t="shared" si="40"/>
        <v>4000</v>
      </c>
    </row>
    <row r="1056" spans="1:16" hidden="1" x14ac:dyDescent="0.3">
      <c r="A1056" s="90">
        <v>1191813</v>
      </c>
      <c r="B1056" s="92" t="s">
        <v>1162</v>
      </c>
      <c r="C1056" s="92" t="s">
        <v>2715</v>
      </c>
      <c r="D1056" s="92" t="s">
        <v>10</v>
      </c>
      <c r="E1056" s="103" t="s">
        <v>223</v>
      </c>
      <c r="F1056" s="92" t="s">
        <v>2629</v>
      </c>
      <c r="G1056" s="92" t="s">
        <v>1243</v>
      </c>
      <c r="H1056" s="92" t="s">
        <v>2630</v>
      </c>
      <c r="I1056" s="92" t="s">
        <v>865</v>
      </c>
      <c r="J1056" s="92" t="s">
        <v>2716</v>
      </c>
      <c r="K1056" s="90" t="b">
        <v>0</v>
      </c>
      <c r="L1056" s="92" t="s">
        <v>867</v>
      </c>
      <c r="M1056" s="278">
        <f>IFERROR(VLOOKUP(C1056,'Budget Detail as of 11.30'!B:K,COLUMNS('Budget Detail as of 11.30'!B:K),FALSE),0)</f>
        <v>42000</v>
      </c>
      <c r="N1056" s="155">
        <f>SUMIFS('Budget Detail as of 11.30'!L:L,'Budget Detail as of 11.30'!B:B,'Questica Mapping'!C1056)</f>
        <v>42000</v>
      </c>
      <c r="O1056" s="100">
        <v>4860</v>
      </c>
      <c r="P1056" s="101">
        <f t="shared" si="40"/>
        <v>4860</v>
      </c>
    </row>
    <row r="1057" spans="1:17" hidden="1" x14ac:dyDescent="0.3">
      <c r="A1057" s="90">
        <v>591329</v>
      </c>
      <c r="B1057" s="92" t="s">
        <v>1162</v>
      </c>
      <c r="C1057" s="92" t="s">
        <v>2717</v>
      </c>
      <c r="D1057" s="92" t="s">
        <v>10</v>
      </c>
      <c r="E1057" s="103" t="s">
        <v>223</v>
      </c>
      <c r="F1057" s="92" t="s">
        <v>2629</v>
      </c>
      <c r="G1057" s="92" t="s">
        <v>1243</v>
      </c>
      <c r="H1057" s="92" t="s">
        <v>2638</v>
      </c>
      <c r="I1057" s="92" t="s">
        <v>865</v>
      </c>
      <c r="J1057" s="92" t="s">
        <v>2716</v>
      </c>
      <c r="K1057" s="90" t="b">
        <v>0</v>
      </c>
      <c r="L1057" s="92" t="s">
        <v>867</v>
      </c>
      <c r="M1057" s="278">
        <f>IFERROR(VLOOKUP(C1057,'Budget Detail as of 11.30'!B:K,COLUMNS('Budget Detail as of 11.30'!B:K),FALSE),0)</f>
        <v>0</v>
      </c>
      <c r="N1057" s="155">
        <f>SUMIFS('Budget Detail as of 11.30'!L:L,'Budget Detail as of 11.30'!B:B,'Questica Mapping'!C1057)</f>
        <v>0</v>
      </c>
      <c r="O1057" s="100">
        <v>0</v>
      </c>
      <c r="P1057" s="101">
        <f t="shared" si="40"/>
        <v>0</v>
      </c>
    </row>
    <row r="1058" spans="1:17" hidden="1" x14ac:dyDescent="0.3">
      <c r="A1058" s="90">
        <v>591330</v>
      </c>
      <c r="B1058" s="92" t="s">
        <v>1162</v>
      </c>
      <c r="C1058" s="92" t="s">
        <v>2718</v>
      </c>
      <c r="D1058" s="92" t="s">
        <v>10</v>
      </c>
      <c r="E1058" s="103" t="s">
        <v>223</v>
      </c>
      <c r="F1058" s="92" t="s">
        <v>2629</v>
      </c>
      <c r="G1058" s="92" t="s">
        <v>1246</v>
      </c>
      <c r="H1058" s="92" t="s">
        <v>2630</v>
      </c>
      <c r="I1058" s="92" t="s">
        <v>865</v>
      </c>
      <c r="J1058" s="92" t="s">
        <v>1326</v>
      </c>
      <c r="K1058" s="90" t="b">
        <v>0</v>
      </c>
      <c r="L1058" s="92" t="s">
        <v>867</v>
      </c>
      <c r="M1058" s="278">
        <f>IFERROR(VLOOKUP(C1058,'Budget Detail as of 11.30'!B:K,COLUMNS('Budget Detail as of 11.30'!B:K),FALSE),0)</f>
        <v>4260</v>
      </c>
      <c r="N1058" s="155">
        <f>SUMIFS('Budget Detail as of 11.30'!L:L,'Budget Detail as of 11.30'!B:B,'Questica Mapping'!C1058)</f>
        <v>5220</v>
      </c>
      <c r="O1058" s="100">
        <v>1800</v>
      </c>
      <c r="P1058" s="101">
        <f t="shared" si="40"/>
        <v>1800</v>
      </c>
    </row>
    <row r="1059" spans="1:17" hidden="1" x14ac:dyDescent="0.3">
      <c r="A1059" s="90">
        <v>591331</v>
      </c>
      <c r="B1059" s="92" t="s">
        <v>1162</v>
      </c>
      <c r="C1059" s="92" t="s">
        <v>2719</v>
      </c>
      <c r="D1059" s="92" t="s">
        <v>10</v>
      </c>
      <c r="E1059" s="103" t="s">
        <v>223</v>
      </c>
      <c r="F1059" s="92" t="s">
        <v>2629</v>
      </c>
      <c r="G1059" s="92" t="s">
        <v>1246</v>
      </c>
      <c r="H1059" s="92" t="s">
        <v>2630</v>
      </c>
      <c r="I1059" s="92" t="s">
        <v>925</v>
      </c>
      <c r="J1059" s="270" t="s">
        <v>1251</v>
      </c>
      <c r="K1059" s="90" t="b">
        <v>0</v>
      </c>
      <c r="L1059" s="92" t="s">
        <v>867</v>
      </c>
      <c r="M1059" s="278">
        <f>IFERROR(VLOOKUP(C1059,'Budget Detail as of 11.30'!B:K,COLUMNS('Budget Detail as of 11.30'!B:K),FALSE),0)</f>
        <v>960</v>
      </c>
      <c r="N1059" s="155">
        <f>SUMIFS('Budget Detail as of 11.30'!L:L,'Budget Detail as of 11.30'!B:B,'Questica Mapping'!C1059)</f>
        <v>0</v>
      </c>
      <c r="O1059" s="100">
        <v>0</v>
      </c>
      <c r="P1059" s="101">
        <f t="shared" si="40"/>
        <v>0</v>
      </c>
    </row>
    <row r="1060" spans="1:17" hidden="1" x14ac:dyDescent="0.3">
      <c r="A1060" s="90">
        <v>591332</v>
      </c>
      <c r="B1060" s="92" t="s">
        <v>1162</v>
      </c>
      <c r="C1060" s="92" t="s">
        <v>2720</v>
      </c>
      <c r="D1060" s="92" t="s">
        <v>10</v>
      </c>
      <c r="E1060" s="103" t="s">
        <v>223</v>
      </c>
      <c r="F1060" s="92" t="s">
        <v>2629</v>
      </c>
      <c r="G1060" s="92" t="s">
        <v>1246</v>
      </c>
      <c r="H1060" s="92" t="s">
        <v>2638</v>
      </c>
      <c r="I1060" s="92" t="s">
        <v>865</v>
      </c>
      <c r="J1060" s="92" t="s">
        <v>1326</v>
      </c>
      <c r="K1060" s="90" t="b">
        <v>0</v>
      </c>
      <c r="L1060" s="92" t="s">
        <v>867</v>
      </c>
      <c r="M1060" s="278">
        <f>IFERROR(VLOOKUP(C1060,'Budget Detail as of 11.30'!B:K,COLUMNS('Budget Detail as of 11.30'!B:K),FALSE),0)</f>
        <v>2400</v>
      </c>
      <c r="N1060" s="155">
        <f>SUMIFS('Budget Detail as of 11.30'!L:L,'Budget Detail as of 11.30'!B:B,'Questica Mapping'!C1060)</f>
        <v>2880</v>
      </c>
      <c r="O1060" s="100">
        <v>7900</v>
      </c>
      <c r="P1060" s="101">
        <f t="shared" si="40"/>
        <v>7900</v>
      </c>
    </row>
    <row r="1061" spans="1:17" hidden="1" x14ac:dyDescent="0.3">
      <c r="A1061" s="90">
        <v>591333</v>
      </c>
      <c r="B1061" s="92" t="s">
        <v>1162</v>
      </c>
      <c r="C1061" s="92" t="s">
        <v>2721</v>
      </c>
      <c r="D1061" s="92" t="s">
        <v>10</v>
      </c>
      <c r="E1061" s="103" t="s">
        <v>223</v>
      </c>
      <c r="F1061" s="92" t="s">
        <v>2629</v>
      </c>
      <c r="G1061" s="92" t="s">
        <v>1246</v>
      </c>
      <c r="H1061" s="92" t="s">
        <v>2638</v>
      </c>
      <c r="I1061" s="92" t="s">
        <v>925</v>
      </c>
      <c r="J1061" s="270" t="s">
        <v>1251</v>
      </c>
      <c r="K1061" s="90" t="b">
        <v>0</v>
      </c>
      <c r="L1061" s="92" t="s">
        <v>867</v>
      </c>
      <c r="M1061" s="278">
        <f>IFERROR(VLOOKUP(C1061,'Budget Detail as of 11.30'!B:K,COLUMNS('Budget Detail as of 11.30'!B:K),FALSE),0)</f>
        <v>480</v>
      </c>
      <c r="N1061" s="155">
        <f>SUMIFS('Budget Detail as of 11.30'!L:L,'Budget Detail as of 11.30'!B:B,'Questica Mapping'!C1061)</f>
        <v>0</v>
      </c>
      <c r="O1061" s="100">
        <v>0</v>
      </c>
      <c r="P1061" s="101">
        <f t="shared" si="40"/>
        <v>0</v>
      </c>
    </row>
    <row r="1062" spans="1:17" hidden="1" x14ac:dyDescent="0.3">
      <c r="A1062" s="90">
        <v>591334</v>
      </c>
      <c r="B1062" s="92" t="s">
        <v>1162</v>
      </c>
      <c r="C1062" s="92" t="s">
        <v>2722</v>
      </c>
      <c r="D1062" s="92" t="s">
        <v>10</v>
      </c>
      <c r="E1062" s="103" t="s">
        <v>223</v>
      </c>
      <c r="F1062" s="92" t="s">
        <v>2629</v>
      </c>
      <c r="G1062" s="92" t="s">
        <v>1586</v>
      </c>
      <c r="H1062" s="92" t="s">
        <v>2630</v>
      </c>
      <c r="I1062" s="92" t="s">
        <v>865</v>
      </c>
      <c r="J1062" s="92" t="s">
        <v>1922</v>
      </c>
      <c r="K1062" s="90" t="b">
        <v>0</v>
      </c>
      <c r="L1062" s="92" t="s">
        <v>867</v>
      </c>
      <c r="M1062" s="278">
        <f>IFERROR(VLOOKUP(C1062,'Budget Detail as of 11.30'!B:K,COLUMNS('Budget Detail as of 11.30'!B:K),FALSE),0)</f>
        <v>6350</v>
      </c>
      <c r="N1062" s="155">
        <f>SUMIFS('Budget Detail as of 11.30'!L:L,'Budget Detail as of 11.30'!B:B,'Questica Mapping'!C1062)</f>
        <v>6350</v>
      </c>
      <c r="O1062" s="100"/>
      <c r="P1062" s="101"/>
    </row>
    <row r="1063" spans="1:17" hidden="1" x14ac:dyDescent="0.3">
      <c r="A1063" s="90">
        <v>591335</v>
      </c>
      <c r="B1063" s="92" t="s">
        <v>1162</v>
      </c>
      <c r="C1063" s="92" t="s">
        <v>2723</v>
      </c>
      <c r="D1063" s="92" t="s">
        <v>10</v>
      </c>
      <c r="E1063" s="103" t="s">
        <v>223</v>
      </c>
      <c r="F1063" s="92" t="s">
        <v>2629</v>
      </c>
      <c r="G1063" s="92" t="s">
        <v>1253</v>
      </c>
      <c r="H1063" s="92" t="s">
        <v>2630</v>
      </c>
      <c r="I1063" s="92" t="s">
        <v>865</v>
      </c>
      <c r="J1063" s="92" t="s">
        <v>1254</v>
      </c>
      <c r="K1063" s="90" t="b">
        <v>0</v>
      </c>
      <c r="L1063" s="92" t="s">
        <v>867</v>
      </c>
      <c r="M1063" s="278">
        <f>IFERROR(VLOOKUP(C1063,'Budget Detail as of 11.30'!B:K,COLUMNS('Budget Detail as of 11.30'!B:K),FALSE),0)</f>
        <v>26600</v>
      </c>
      <c r="N1063" s="155">
        <f>SUMIFS('Budget Detail as of 11.30'!L:L,'Budget Detail as of 11.30'!B:B,'Questica Mapping'!C1063)</f>
        <v>26600</v>
      </c>
      <c r="O1063" s="100"/>
      <c r="P1063" s="101"/>
    </row>
    <row r="1064" spans="1:17" hidden="1" x14ac:dyDescent="0.3">
      <c r="A1064" s="90">
        <v>591336</v>
      </c>
      <c r="B1064" s="92" t="s">
        <v>1162</v>
      </c>
      <c r="C1064" s="92" t="s">
        <v>2724</v>
      </c>
      <c r="D1064" s="279" t="s">
        <v>10</v>
      </c>
      <c r="E1064" s="103" t="s">
        <v>223</v>
      </c>
      <c r="F1064" s="90" t="s">
        <v>2629</v>
      </c>
      <c r="G1064" s="90" t="s">
        <v>1265</v>
      </c>
      <c r="H1064" s="90" t="s">
        <v>2630</v>
      </c>
      <c r="I1064" s="90" t="s">
        <v>865</v>
      </c>
      <c r="J1064" s="90" t="s">
        <v>1266</v>
      </c>
      <c r="K1064" s="90" t="b">
        <v>0</v>
      </c>
      <c r="L1064" s="90" t="s">
        <v>867</v>
      </c>
      <c r="M1064" s="278">
        <f>IFERROR(VLOOKUP(C1064,'Budget Detail as of 11.30'!B:K,COLUMNS('Budget Detail as of 11.30'!B:K),FALSE),0)</f>
        <v>17140</v>
      </c>
      <c r="N1064" s="155">
        <f>SUMIFS('Budget Detail as of 11.30'!L:L,'Budget Detail as of 11.30'!B:B,'Questica Mapping'!C1064)</f>
        <v>17140</v>
      </c>
      <c r="O1064" s="100">
        <v>225</v>
      </c>
      <c r="P1064" s="101">
        <f>+O1064</f>
        <v>225</v>
      </c>
    </row>
    <row r="1065" spans="1:17" hidden="1" x14ac:dyDescent="0.3">
      <c r="A1065" s="90">
        <v>1782907</v>
      </c>
      <c r="B1065" s="92" t="s">
        <v>1162</v>
      </c>
      <c r="C1065" s="92" t="s">
        <v>2725</v>
      </c>
      <c r="D1065" s="279" t="s">
        <v>10</v>
      </c>
      <c r="E1065" s="103" t="s">
        <v>223</v>
      </c>
      <c r="F1065" s="90" t="s">
        <v>2629</v>
      </c>
      <c r="G1065" s="90" t="s">
        <v>1265</v>
      </c>
      <c r="H1065" s="90" t="s">
        <v>2638</v>
      </c>
      <c r="I1065" s="90" t="s">
        <v>865</v>
      </c>
      <c r="J1065" s="90" t="s">
        <v>1266</v>
      </c>
      <c r="K1065" s="90" t="b">
        <v>0</v>
      </c>
      <c r="L1065" s="90" t="s">
        <v>867</v>
      </c>
      <c r="M1065" s="278">
        <f>IFERROR(VLOOKUP(C1065,'Budget Detail as of 11.30'!B:K,COLUMNS('Budget Detail as of 11.30'!B:K),FALSE),0)</f>
        <v>11040</v>
      </c>
      <c r="N1065" s="155">
        <f>SUMIFS('Budget Detail as of 11.30'!L:L,'Budget Detail as of 11.30'!B:B,'Questica Mapping'!C1065)</f>
        <v>11040</v>
      </c>
      <c r="O1065" s="100">
        <v>125560</v>
      </c>
      <c r="P1065" s="101">
        <f>+O1065</f>
        <v>125560</v>
      </c>
    </row>
    <row r="1066" spans="1:17" hidden="1" x14ac:dyDescent="0.3">
      <c r="A1066" s="90">
        <v>591337</v>
      </c>
      <c r="B1066" s="92" t="s">
        <v>1162</v>
      </c>
      <c r="C1066" s="92" t="s">
        <v>2726</v>
      </c>
      <c r="D1066" s="92" t="s">
        <v>10</v>
      </c>
      <c r="E1066" s="103" t="s">
        <v>217</v>
      </c>
      <c r="F1066" s="92" t="s">
        <v>2629</v>
      </c>
      <c r="G1066" s="92" t="s">
        <v>1268</v>
      </c>
      <c r="H1066" s="92" t="s">
        <v>2630</v>
      </c>
      <c r="I1066" s="92" t="s">
        <v>865</v>
      </c>
      <c r="J1066" s="92" t="s">
        <v>2063</v>
      </c>
      <c r="K1066" s="90" t="b">
        <v>0</v>
      </c>
      <c r="L1066" s="92" t="s">
        <v>867</v>
      </c>
      <c r="M1066" s="278">
        <f>IFERROR(VLOOKUP(C1066,'Budget Detail as of 11.30'!B:K,COLUMNS('Budget Detail as of 11.30'!B:K),FALSE),0)</f>
        <v>230</v>
      </c>
      <c r="N1066" s="155">
        <f>SUMIFS('Budget Detail as of 11.30'!L:L,'Budget Detail as of 11.30'!B:B,'Questica Mapping'!C1066)</f>
        <v>230</v>
      </c>
      <c r="O1066" s="100"/>
      <c r="P1066" s="101"/>
    </row>
    <row r="1067" spans="1:17" hidden="1" x14ac:dyDescent="0.3">
      <c r="A1067" s="90">
        <v>591338</v>
      </c>
      <c r="B1067" s="92" t="s">
        <v>1162</v>
      </c>
      <c r="C1067" s="92" t="s">
        <v>2727</v>
      </c>
      <c r="D1067" s="92" t="s">
        <v>10</v>
      </c>
      <c r="E1067" s="103" t="s">
        <v>227</v>
      </c>
      <c r="F1067" s="92" t="s">
        <v>2728</v>
      </c>
      <c r="G1067" s="92" t="s">
        <v>1165</v>
      </c>
      <c r="H1067" s="92" t="s">
        <v>2729</v>
      </c>
      <c r="I1067" s="92" t="s">
        <v>865</v>
      </c>
      <c r="J1067" s="92">
        <v>0</v>
      </c>
      <c r="K1067" s="90" t="b">
        <v>0</v>
      </c>
      <c r="L1067" s="92" t="s">
        <v>1166</v>
      </c>
      <c r="M1067" s="278">
        <f>IFERROR(VLOOKUP(C1067,'Budget Detail as of 11.30'!B:K,COLUMNS('Budget Detail as of 11.30'!B:K),FALSE),0)</f>
        <v>140540</v>
      </c>
      <c r="N1067" s="155">
        <f>SUMIFS('Budget Detail as of 11.30'!L:L,'Budget Detail as of 11.30'!B:B,'Questica Mapping'!C1067)</f>
        <v>134490</v>
      </c>
      <c r="O1067" s="100">
        <v>55056</v>
      </c>
      <c r="P1067" s="101">
        <f t="shared" ref="P1067:P1106" si="41">+O1067</f>
        <v>55056</v>
      </c>
    </row>
    <row r="1068" spans="1:17" hidden="1" x14ac:dyDescent="0.3">
      <c r="A1068" s="90">
        <v>591339</v>
      </c>
      <c r="B1068" s="92" t="s">
        <v>1162</v>
      </c>
      <c r="C1068" s="92" t="s">
        <v>2730</v>
      </c>
      <c r="D1068" s="279" t="s">
        <v>10</v>
      </c>
      <c r="E1068" s="103" t="s">
        <v>227</v>
      </c>
      <c r="F1068" s="90" t="s">
        <v>2728</v>
      </c>
      <c r="G1068" s="90" t="s">
        <v>1165</v>
      </c>
      <c r="H1068" s="90" t="s">
        <v>2729</v>
      </c>
      <c r="I1068" s="90" t="s">
        <v>925</v>
      </c>
      <c r="J1068" s="90" t="s">
        <v>2731</v>
      </c>
      <c r="K1068" s="90" t="b">
        <v>0</v>
      </c>
      <c r="L1068" s="90" t="s">
        <v>867</v>
      </c>
      <c r="M1068" s="278">
        <f>IFERROR(VLOOKUP(C1068,'Budget Detail as of 11.30'!B:K,COLUMNS('Budget Detail as of 11.30'!B:K),FALSE),0)</f>
        <v>221860</v>
      </c>
      <c r="N1068" s="155">
        <f>SUMIFS('Budget Detail as of 11.30'!L:L,'Budget Detail as of 11.30'!B:B,'Questica Mapping'!C1068)</f>
        <v>221860</v>
      </c>
      <c r="O1068" s="100">
        <v>0</v>
      </c>
      <c r="P1068" s="101">
        <f t="shared" si="41"/>
        <v>0</v>
      </c>
      <c r="Q1068" s="279" t="s">
        <v>1169</v>
      </c>
    </row>
    <row r="1069" spans="1:17" hidden="1" x14ac:dyDescent="0.3">
      <c r="A1069" s="90">
        <v>591340</v>
      </c>
      <c r="B1069" s="92" t="s">
        <v>1162</v>
      </c>
      <c r="C1069" s="92" t="s">
        <v>2732</v>
      </c>
      <c r="D1069" s="92" t="s">
        <v>10</v>
      </c>
      <c r="E1069" s="103" t="s">
        <v>228</v>
      </c>
      <c r="F1069" s="92" t="s">
        <v>2728</v>
      </c>
      <c r="G1069" s="92" t="s">
        <v>1173</v>
      </c>
      <c r="H1069" s="92" t="s">
        <v>2729</v>
      </c>
      <c r="I1069" s="92" t="s">
        <v>865</v>
      </c>
      <c r="J1069" s="92" t="s">
        <v>1174</v>
      </c>
      <c r="K1069" s="90" t="b">
        <v>0</v>
      </c>
      <c r="L1069" s="92" t="s">
        <v>867</v>
      </c>
      <c r="M1069" s="278">
        <f>IFERROR(VLOOKUP(C1069,'Budget Detail as of 11.30'!B:K,COLUMNS('Budget Detail as of 11.30'!B:K),FALSE),0)</f>
        <v>90000</v>
      </c>
      <c r="N1069" s="155">
        <f>SUMIFS('Budget Detail as of 11.30'!L:L,'Budget Detail as of 11.30'!B:B,'Questica Mapping'!C1069)</f>
        <v>90000</v>
      </c>
      <c r="O1069" s="100">
        <v>0</v>
      </c>
      <c r="P1069" s="101">
        <f t="shared" si="41"/>
        <v>0</v>
      </c>
    </row>
    <row r="1070" spans="1:17" hidden="1" x14ac:dyDescent="0.3">
      <c r="A1070" s="90">
        <v>591341</v>
      </c>
      <c r="B1070" s="92" t="s">
        <v>1162</v>
      </c>
      <c r="C1070" s="92" t="s">
        <v>2733</v>
      </c>
      <c r="D1070" s="92" t="s">
        <v>10</v>
      </c>
      <c r="E1070" s="103" t="s">
        <v>228</v>
      </c>
      <c r="F1070" s="92" t="s">
        <v>2728</v>
      </c>
      <c r="G1070" s="92" t="s">
        <v>1173</v>
      </c>
      <c r="H1070" s="92" t="s">
        <v>2734</v>
      </c>
      <c r="I1070" s="92" t="s">
        <v>865</v>
      </c>
      <c r="J1070" s="92" t="s">
        <v>1174</v>
      </c>
      <c r="K1070" s="90" t="b">
        <v>0</v>
      </c>
      <c r="L1070" s="92" t="s">
        <v>867</v>
      </c>
      <c r="M1070" s="278">
        <f>IFERROR(VLOOKUP(C1070,'Budget Detail as of 11.30'!B:K,COLUMNS('Budget Detail as of 11.30'!B:K),FALSE),0)</f>
        <v>0</v>
      </c>
      <c r="N1070" s="155">
        <f>SUMIFS('Budget Detail as of 11.30'!L:L,'Budget Detail as of 11.30'!B:B,'Questica Mapping'!C1070)</f>
        <v>0</v>
      </c>
      <c r="O1070" s="100">
        <v>5295</v>
      </c>
      <c r="P1070" s="101">
        <f t="shared" si="41"/>
        <v>5295</v>
      </c>
    </row>
    <row r="1071" spans="1:17" hidden="1" x14ac:dyDescent="0.3">
      <c r="A1071" s="90">
        <v>591342</v>
      </c>
      <c r="B1071" s="92" t="s">
        <v>1162</v>
      </c>
      <c r="C1071" s="92" t="s">
        <v>2735</v>
      </c>
      <c r="D1071" s="92" t="s">
        <v>10</v>
      </c>
      <c r="E1071" s="103" t="s">
        <v>228</v>
      </c>
      <c r="F1071" s="92" t="s">
        <v>2728</v>
      </c>
      <c r="G1071" s="92" t="s">
        <v>1173</v>
      </c>
      <c r="H1071" s="92" t="s">
        <v>2736</v>
      </c>
      <c r="I1071" s="92" t="s">
        <v>865</v>
      </c>
      <c r="J1071" s="92" t="s">
        <v>1174</v>
      </c>
      <c r="K1071" s="90" t="b">
        <v>0</v>
      </c>
      <c r="L1071" s="92" t="s">
        <v>867</v>
      </c>
      <c r="M1071" s="278">
        <f>IFERROR(VLOOKUP(C1071,'Budget Detail as of 11.30'!B:K,COLUMNS('Budget Detail as of 11.30'!B:K),FALSE),0)</f>
        <v>0</v>
      </c>
      <c r="N1071" s="155">
        <f>SUMIFS('Budget Detail as of 11.30'!L:L,'Budget Detail as of 11.30'!B:B,'Questica Mapping'!C1071)</f>
        <v>0</v>
      </c>
      <c r="O1071" s="100">
        <v>0</v>
      </c>
      <c r="P1071" s="101">
        <f t="shared" si="41"/>
        <v>0</v>
      </c>
    </row>
    <row r="1072" spans="1:17" hidden="1" x14ac:dyDescent="0.3">
      <c r="A1072" s="90">
        <v>591343</v>
      </c>
      <c r="B1072" s="92" t="s">
        <v>1162</v>
      </c>
      <c r="C1072" s="92" t="s">
        <v>2737</v>
      </c>
      <c r="D1072" s="92" t="s">
        <v>10</v>
      </c>
      <c r="E1072" s="103" t="s">
        <v>227</v>
      </c>
      <c r="F1072" s="92" t="s">
        <v>2728</v>
      </c>
      <c r="G1072" s="92" t="s">
        <v>2117</v>
      </c>
      <c r="H1072" s="92" t="s">
        <v>2729</v>
      </c>
      <c r="I1072" s="92" t="s">
        <v>865</v>
      </c>
      <c r="J1072" s="92" t="s">
        <v>2118</v>
      </c>
      <c r="K1072" s="90" t="b">
        <v>0</v>
      </c>
      <c r="L1072" s="92" t="s">
        <v>867</v>
      </c>
      <c r="M1072" s="278">
        <f>IFERROR(VLOOKUP(C1072,'Budget Detail as of 11.30'!B:K,COLUMNS('Budget Detail as of 11.30'!B:K),FALSE),0)</f>
        <v>6290</v>
      </c>
      <c r="N1072" s="155">
        <f>SUMIFS('Budget Detail as of 11.30'!L:L,'Budget Detail as of 11.30'!B:B,'Questica Mapping'!C1072)</f>
        <v>6290</v>
      </c>
      <c r="O1072" s="100">
        <v>186465</v>
      </c>
      <c r="P1072" s="101">
        <f t="shared" si="41"/>
        <v>186465</v>
      </c>
    </row>
    <row r="1073" spans="1:16" hidden="1" x14ac:dyDescent="0.3">
      <c r="A1073" s="90">
        <v>591344</v>
      </c>
      <c r="B1073" s="92" t="s">
        <v>1162</v>
      </c>
      <c r="C1073" s="92" t="s">
        <v>2738</v>
      </c>
      <c r="D1073" s="92" t="s">
        <v>10</v>
      </c>
      <c r="E1073" s="103" t="s">
        <v>227</v>
      </c>
      <c r="F1073" s="92" t="s">
        <v>2728</v>
      </c>
      <c r="G1073" s="92" t="s">
        <v>2117</v>
      </c>
      <c r="H1073" s="92" t="s">
        <v>2734</v>
      </c>
      <c r="I1073" s="92" t="s">
        <v>865</v>
      </c>
      <c r="J1073" s="92" t="s">
        <v>2118</v>
      </c>
      <c r="K1073" s="90" t="b">
        <v>0</v>
      </c>
      <c r="L1073" s="92" t="s">
        <v>867</v>
      </c>
      <c r="M1073" s="278">
        <f>IFERROR(VLOOKUP(C1073,'Budget Detail as of 11.30'!B:K,COLUMNS('Budget Detail as of 11.30'!B:K),FALSE),0)</f>
        <v>0</v>
      </c>
      <c r="N1073" s="155">
        <f>SUMIFS('Budget Detail as of 11.30'!L:L,'Budget Detail as of 11.30'!B:B,'Questica Mapping'!C1073)</f>
        <v>0</v>
      </c>
      <c r="O1073" s="100">
        <v>0</v>
      </c>
      <c r="P1073" s="101">
        <f t="shared" si="41"/>
        <v>0</v>
      </c>
    </row>
    <row r="1074" spans="1:16" hidden="1" x14ac:dyDescent="0.3">
      <c r="A1074" s="90">
        <v>591345</v>
      </c>
      <c r="B1074" s="92" t="s">
        <v>1162</v>
      </c>
      <c r="C1074" s="92" t="s">
        <v>2739</v>
      </c>
      <c r="D1074" s="92" t="s">
        <v>10</v>
      </c>
      <c r="E1074" s="103" t="s">
        <v>227</v>
      </c>
      <c r="F1074" s="92" t="s">
        <v>2728</v>
      </c>
      <c r="G1074" s="92" t="s">
        <v>1286</v>
      </c>
      <c r="H1074" s="92" t="s">
        <v>2729</v>
      </c>
      <c r="I1074" s="92" t="s">
        <v>865</v>
      </c>
      <c r="J1074" s="92" t="s">
        <v>1287</v>
      </c>
      <c r="K1074" s="90" t="b">
        <v>0</v>
      </c>
      <c r="L1074" s="92" t="s">
        <v>867</v>
      </c>
      <c r="M1074" s="278">
        <f>IFERROR(VLOOKUP(C1074,'Budget Detail as of 11.30'!B:K,COLUMNS('Budget Detail as of 11.30'!B:K),FALSE),0)</f>
        <v>200000</v>
      </c>
      <c r="N1074" s="155">
        <f>SUMIFS('Budget Detail as of 11.30'!L:L,'Budget Detail as of 11.30'!B:B,'Questica Mapping'!C1074)</f>
        <v>200000</v>
      </c>
      <c r="O1074" s="100">
        <v>0</v>
      </c>
      <c r="P1074" s="101">
        <f t="shared" si="41"/>
        <v>0</v>
      </c>
    </row>
    <row r="1075" spans="1:16" hidden="1" x14ac:dyDescent="0.3">
      <c r="A1075" s="90">
        <v>591346</v>
      </c>
      <c r="B1075" s="92" t="s">
        <v>1162</v>
      </c>
      <c r="C1075" s="92" t="s">
        <v>2740</v>
      </c>
      <c r="D1075" s="92" t="s">
        <v>10</v>
      </c>
      <c r="E1075" s="103" t="s">
        <v>227</v>
      </c>
      <c r="F1075" s="92" t="s">
        <v>2728</v>
      </c>
      <c r="G1075" s="92" t="s">
        <v>1286</v>
      </c>
      <c r="H1075" s="92" t="s">
        <v>2734</v>
      </c>
      <c r="I1075" s="92" t="s">
        <v>865</v>
      </c>
      <c r="J1075" s="92" t="s">
        <v>1287</v>
      </c>
      <c r="K1075" s="90" t="b">
        <v>0</v>
      </c>
      <c r="L1075" s="92" t="s">
        <v>867</v>
      </c>
      <c r="M1075" s="278">
        <f>IFERROR(VLOOKUP(C1075,'Budget Detail as of 11.30'!B:K,COLUMNS('Budget Detail as of 11.30'!B:K),FALSE),0)</f>
        <v>0</v>
      </c>
      <c r="N1075" s="155">
        <f>SUMIFS('Budget Detail as of 11.30'!L:L,'Budget Detail as of 11.30'!B:B,'Questica Mapping'!C1075)</f>
        <v>0</v>
      </c>
      <c r="O1075" s="100">
        <v>0</v>
      </c>
      <c r="P1075" s="101">
        <f t="shared" si="41"/>
        <v>0</v>
      </c>
    </row>
    <row r="1076" spans="1:16" hidden="1" x14ac:dyDescent="0.3">
      <c r="A1076" s="90">
        <v>591347</v>
      </c>
      <c r="B1076" s="92" t="s">
        <v>1162</v>
      </c>
      <c r="C1076" s="92" t="s">
        <v>2741</v>
      </c>
      <c r="D1076" s="92" t="s">
        <v>10</v>
      </c>
      <c r="E1076" s="103" t="s">
        <v>227</v>
      </c>
      <c r="F1076" s="92" t="s">
        <v>2728</v>
      </c>
      <c r="G1076" s="92" t="s">
        <v>1286</v>
      </c>
      <c r="H1076" s="92" t="s">
        <v>2742</v>
      </c>
      <c r="I1076" s="92" t="s">
        <v>865</v>
      </c>
      <c r="J1076" s="92" t="s">
        <v>1287</v>
      </c>
      <c r="K1076" s="90" t="b">
        <v>0</v>
      </c>
      <c r="L1076" s="92" t="s">
        <v>867</v>
      </c>
      <c r="M1076" s="278">
        <f>IFERROR(VLOOKUP(C1076,'Budget Detail as of 11.30'!B:K,COLUMNS('Budget Detail as of 11.30'!B:K),FALSE),0)</f>
        <v>0</v>
      </c>
      <c r="N1076" s="155">
        <f>SUMIFS('Budget Detail as of 11.30'!L:L,'Budget Detail as of 11.30'!B:B,'Questica Mapping'!C1076)</f>
        <v>0</v>
      </c>
      <c r="O1076" s="100">
        <v>0</v>
      </c>
      <c r="P1076" s="101">
        <f t="shared" si="41"/>
        <v>0</v>
      </c>
    </row>
    <row r="1077" spans="1:16" hidden="1" x14ac:dyDescent="0.3">
      <c r="A1077" s="90">
        <v>591348</v>
      </c>
      <c r="B1077" s="92" t="s">
        <v>1162</v>
      </c>
      <c r="C1077" s="92" t="s">
        <v>2743</v>
      </c>
      <c r="D1077" s="92" t="s">
        <v>10</v>
      </c>
      <c r="E1077" s="103" t="s">
        <v>227</v>
      </c>
      <c r="F1077" s="92" t="s">
        <v>2728</v>
      </c>
      <c r="G1077" s="92" t="s">
        <v>1286</v>
      </c>
      <c r="H1077" s="92" t="s">
        <v>2744</v>
      </c>
      <c r="I1077" s="92" t="s">
        <v>865</v>
      </c>
      <c r="J1077" s="92" t="s">
        <v>1287</v>
      </c>
      <c r="K1077" s="90" t="b">
        <v>0</v>
      </c>
      <c r="L1077" s="92" t="s">
        <v>867</v>
      </c>
      <c r="M1077" s="278">
        <f>IFERROR(VLOOKUP(C1077,'Budget Detail as of 11.30'!B:K,COLUMNS('Budget Detail as of 11.30'!B:K),FALSE),0)</f>
        <v>0</v>
      </c>
      <c r="N1077" s="155">
        <f>SUMIFS('Budget Detail as of 11.30'!L:L,'Budget Detail as of 11.30'!B:B,'Questica Mapping'!C1077)</f>
        <v>0</v>
      </c>
      <c r="O1077" s="100">
        <v>66090</v>
      </c>
      <c r="P1077" s="101">
        <f t="shared" si="41"/>
        <v>66090</v>
      </c>
    </row>
    <row r="1078" spans="1:16" hidden="1" x14ac:dyDescent="0.3">
      <c r="A1078" s="90">
        <v>591349</v>
      </c>
      <c r="B1078" s="92" t="s">
        <v>1162</v>
      </c>
      <c r="C1078" s="92" t="s">
        <v>2745</v>
      </c>
      <c r="D1078" s="92" t="s">
        <v>10</v>
      </c>
      <c r="E1078" s="103" t="s">
        <v>227</v>
      </c>
      <c r="F1078" s="92" t="s">
        <v>2728</v>
      </c>
      <c r="G1078" s="92" t="s">
        <v>1286</v>
      </c>
      <c r="H1078" s="92" t="s">
        <v>2736</v>
      </c>
      <c r="I1078" s="92" t="s">
        <v>865</v>
      </c>
      <c r="J1078" s="92" t="s">
        <v>1287</v>
      </c>
      <c r="K1078" s="90" t="b">
        <v>0</v>
      </c>
      <c r="L1078" s="92" t="s">
        <v>867</v>
      </c>
      <c r="M1078" s="278">
        <f>IFERROR(VLOOKUP(C1078,'Budget Detail as of 11.30'!B:K,COLUMNS('Budget Detail as of 11.30'!B:K),FALSE),0)</f>
        <v>0</v>
      </c>
      <c r="N1078" s="155">
        <f>SUMIFS('Budget Detail as of 11.30'!L:L,'Budget Detail as of 11.30'!B:B,'Questica Mapping'!C1078)</f>
        <v>0</v>
      </c>
      <c r="O1078" s="100">
        <v>750</v>
      </c>
      <c r="P1078" s="101">
        <f t="shared" si="41"/>
        <v>750</v>
      </c>
    </row>
    <row r="1079" spans="1:16" hidden="1" x14ac:dyDescent="0.3">
      <c r="A1079" s="90">
        <v>591350</v>
      </c>
      <c r="B1079" s="92" t="s">
        <v>1162</v>
      </c>
      <c r="C1079" s="92" t="s">
        <v>2746</v>
      </c>
      <c r="D1079" s="92" t="s">
        <v>10</v>
      </c>
      <c r="E1079" s="103" t="s">
        <v>227</v>
      </c>
      <c r="F1079" s="92" t="s">
        <v>2728</v>
      </c>
      <c r="G1079" s="92" t="s">
        <v>1176</v>
      </c>
      <c r="H1079" s="92" t="s">
        <v>2729</v>
      </c>
      <c r="I1079" s="92" t="s">
        <v>865</v>
      </c>
      <c r="J1079" s="92">
        <v>0</v>
      </c>
      <c r="K1079" s="90" t="b">
        <v>0</v>
      </c>
      <c r="L1079" s="92" t="s">
        <v>1166</v>
      </c>
      <c r="M1079" s="278">
        <f>IFERROR(VLOOKUP(C1079,'Budget Detail as of 11.30'!B:K,COLUMNS('Budget Detail as of 11.30'!B:K),FALSE),0)</f>
        <v>71340</v>
      </c>
      <c r="N1079" s="155">
        <f>SUMIFS('Budget Detail as of 11.30'!L:L,'Budget Detail as of 11.30'!B:B,'Questica Mapping'!C1079)</f>
        <v>69610</v>
      </c>
      <c r="O1079" s="100">
        <v>1000</v>
      </c>
      <c r="P1079" s="101">
        <f t="shared" si="41"/>
        <v>1000</v>
      </c>
    </row>
    <row r="1080" spans="1:16" hidden="1" x14ac:dyDescent="0.3">
      <c r="A1080" s="90">
        <v>591351</v>
      </c>
      <c r="B1080" s="92" t="s">
        <v>1162</v>
      </c>
      <c r="C1080" s="92" t="s">
        <v>2747</v>
      </c>
      <c r="D1080" s="92" t="s">
        <v>10</v>
      </c>
      <c r="E1080" s="103" t="s">
        <v>225</v>
      </c>
      <c r="F1080" s="92" t="s">
        <v>2728</v>
      </c>
      <c r="G1080" s="92" t="s">
        <v>1185</v>
      </c>
      <c r="H1080" s="92" t="s">
        <v>2729</v>
      </c>
      <c r="I1080" s="92" t="s">
        <v>865</v>
      </c>
      <c r="J1080" s="92" t="s">
        <v>1186</v>
      </c>
      <c r="K1080" s="90" t="b">
        <v>0</v>
      </c>
      <c r="L1080" s="92" t="s">
        <v>867</v>
      </c>
      <c r="M1080" s="278">
        <f>IFERROR(VLOOKUP(C1080,'Budget Detail as of 11.30'!B:K,COLUMNS('Budget Detail as of 11.30'!B:K),FALSE),0)</f>
        <v>750</v>
      </c>
      <c r="N1080" s="155">
        <f>SUMIFS('Budget Detail as of 11.30'!L:L,'Budget Detail as of 11.30'!B:B,'Questica Mapping'!C1080)</f>
        <v>750</v>
      </c>
      <c r="O1080" s="100">
        <v>0</v>
      </c>
      <c r="P1080" s="101">
        <f t="shared" si="41"/>
        <v>0</v>
      </c>
    </row>
    <row r="1081" spans="1:16" hidden="1" x14ac:dyDescent="0.3">
      <c r="A1081" s="90">
        <v>591352</v>
      </c>
      <c r="B1081" s="92" t="s">
        <v>1162</v>
      </c>
      <c r="C1081" s="92" t="s">
        <v>2748</v>
      </c>
      <c r="D1081" s="92" t="s">
        <v>10</v>
      </c>
      <c r="E1081" s="103" t="s">
        <v>225</v>
      </c>
      <c r="F1081" s="92" t="s">
        <v>2728</v>
      </c>
      <c r="G1081" s="92" t="s">
        <v>1418</v>
      </c>
      <c r="H1081" s="92" t="s">
        <v>2729</v>
      </c>
      <c r="I1081" s="92" t="s">
        <v>865</v>
      </c>
      <c r="J1081" s="92" t="s">
        <v>2749</v>
      </c>
      <c r="K1081" s="90" t="b">
        <v>0</v>
      </c>
      <c r="L1081" s="92" t="s">
        <v>867</v>
      </c>
      <c r="M1081" s="278">
        <f>IFERROR(VLOOKUP(C1081,'Budget Detail as of 11.30'!B:K,COLUMNS('Budget Detail as of 11.30'!B:K),FALSE),0)</f>
        <v>1000</v>
      </c>
      <c r="N1081" s="155">
        <f>SUMIFS('Budget Detail as of 11.30'!L:L,'Budget Detail as of 11.30'!B:B,'Questica Mapping'!C1081)</f>
        <v>1000</v>
      </c>
      <c r="O1081" s="100">
        <v>2340</v>
      </c>
      <c r="P1081" s="101">
        <f t="shared" si="41"/>
        <v>2340</v>
      </c>
    </row>
    <row r="1082" spans="1:16" hidden="1" x14ac:dyDescent="0.3">
      <c r="A1082" s="90">
        <v>2005987</v>
      </c>
      <c r="B1082" s="92" t="s">
        <v>1162</v>
      </c>
      <c r="C1082" s="92" t="s">
        <v>2750</v>
      </c>
      <c r="D1082" s="92" t="s">
        <v>10</v>
      </c>
      <c r="E1082" s="103" t="s">
        <v>225</v>
      </c>
      <c r="F1082" s="92" t="s">
        <v>2728</v>
      </c>
      <c r="G1082" s="92" t="s">
        <v>1188</v>
      </c>
      <c r="H1082" s="92" t="s">
        <v>2734</v>
      </c>
      <c r="I1082" s="92" t="s">
        <v>865</v>
      </c>
      <c r="J1082" s="92" t="s">
        <v>1189</v>
      </c>
      <c r="K1082" s="90" t="b">
        <v>0</v>
      </c>
      <c r="L1082" s="92" t="s">
        <v>867</v>
      </c>
      <c r="M1082" s="278">
        <f>IFERROR(VLOOKUP(C1082,'Budget Detail as of 11.30'!B:K,COLUMNS('Budget Detail as of 11.30'!B:K),FALSE),0)</f>
        <v>0</v>
      </c>
      <c r="N1082" s="155">
        <f>SUMIFS('Budget Detail as of 11.30'!L:L,'Budget Detail as of 11.30'!B:B,'Questica Mapping'!C1082)</f>
        <v>0</v>
      </c>
      <c r="O1082" s="100">
        <v>7500</v>
      </c>
      <c r="P1082" s="101">
        <f t="shared" si="41"/>
        <v>7500</v>
      </c>
    </row>
    <row r="1083" spans="1:16" hidden="1" x14ac:dyDescent="0.3">
      <c r="A1083" s="90">
        <v>591353</v>
      </c>
      <c r="B1083" s="92" t="s">
        <v>1162</v>
      </c>
      <c r="C1083" s="92" t="s">
        <v>2751</v>
      </c>
      <c r="D1083" s="92" t="s">
        <v>10</v>
      </c>
      <c r="E1083" s="103" t="s">
        <v>225</v>
      </c>
      <c r="F1083" s="92" t="s">
        <v>2728</v>
      </c>
      <c r="G1083" s="92" t="s">
        <v>1191</v>
      </c>
      <c r="H1083" s="92" t="s">
        <v>2729</v>
      </c>
      <c r="I1083" s="92" t="s">
        <v>865</v>
      </c>
      <c r="J1083" s="92" t="s">
        <v>2130</v>
      </c>
      <c r="K1083" s="90" t="b">
        <v>0</v>
      </c>
      <c r="L1083" s="92" t="s">
        <v>867</v>
      </c>
      <c r="M1083" s="278">
        <f>IFERROR(VLOOKUP(C1083,'Budget Detail as of 11.30'!B:K,COLUMNS('Budget Detail as of 11.30'!B:K),FALSE),0)</f>
        <v>3000</v>
      </c>
      <c r="N1083" s="155">
        <f>SUMIFS('Budget Detail as of 11.30'!L:L,'Budget Detail as of 11.30'!B:B,'Questica Mapping'!C1083)</f>
        <v>3000</v>
      </c>
      <c r="O1083" s="100">
        <v>1500</v>
      </c>
      <c r="P1083" s="101">
        <f t="shared" si="41"/>
        <v>1500</v>
      </c>
    </row>
    <row r="1084" spans="1:16" hidden="1" x14ac:dyDescent="0.3">
      <c r="A1084" s="90">
        <v>591354</v>
      </c>
      <c r="B1084" s="92" t="s">
        <v>1162</v>
      </c>
      <c r="C1084" s="92" t="s">
        <v>2752</v>
      </c>
      <c r="D1084" s="92" t="s">
        <v>10</v>
      </c>
      <c r="E1084" s="103" t="s">
        <v>225</v>
      </c>
      <c r="F1084" s="92" t="s">
        <v>2728</v>
      </c>
      <c r="G1084" s="92" t="s">
        <v>1202</v>
      </c>
      <c r="H1084" s="92" t="s">
        <v>2729</v>
      </c>
      <c r="I1084" s="92" t="s">
        <v>865</v>
      </c>
      <c r="J1084" s="92" t="s">
        <v>1203</v>
      </c>
      <c r="K1084" s="90" t="b">
        <v>0</v>
      </c>
      <c r="L1084" s="92" t="s">
        <v>867</v>
      </c>
      <c r="M1084" s="278">
        <f>IFERROR(VLOOKUP(C1084,'Budget Detail as of 11.30'!B:K,COLUMNS('Budget Detail as of 11.30'!B:K),FALSE),0)</f>
        <v>8000</v>
      </c>
      <c r="N1084" s="155">
        <f>SUMIFS('Budget Detail as of 11.30'!L:L,'Budget Detail as of 11.30'!B:B,'Questica Mapping'!C1084)</f>
        <v>8000</v>
      </c>
      <c r="O1084" s="100">
        <v>1650</v>
      </c>
      <c r="P1084" s="101">
        <f t="shared" si="41"/>
        <v>1650</v>
      </c>
    </row>
    <row r="1085" spans="1:16" hidden="1" x14ac:dyDescent="0.3">
      <c r="A1085" s="90">
        <v>591355</v>
      </c>
      <c r="B1085" s="92" t="s">
        <v>1162</v>
      </c>
      <c r="C1085" s="92" t="s">
        <v>2753</v>
      </c>
      <c r="D1085" s="92" t="s">
        <v>10</v>
      </c>
      <c r="E1085" s="103" t="s">
        <v>225</v>
      </c>
      <c r="F1085" s="92" t="s">
        <v>2728</v>
      </c>
      <c r="G1085" s="92" t="s">
        <v>1354</v>
      </c>
      <c r="H1085" s="92" t="s">
        <v>2729</v>
      </c>
      <c r="I1085" s="92" t="s">
        <v>865</v>
      </c>
      <c r="J1085" s="92" t="s">
        <v>1893</v>
      </c>
      <c r="K1085" s="90" t="b">
        <v>0</v>
      </c>
      <c r="L1085" s="92" t="s">
        <v>867</v>
      </c>
      <c r="M1085" s="278">
        <f>IFERROR(VLOOKUP(C1085,'Budget Detail as of 11.30'!B:K,COLUMNS('Budget Detail as of 11.30'!B:K),FALSE),0)</f>
        <v>2000</v>
      </c>
      <c r="N1085" s="155">
        <f>SUMIFS('Budget Detail as of 11.30'!L:L,'Budget Detail as of 11.30'!B:B,'Questica Mapping'!C1085)</f>
        <v>2000</v>
      </c>
      <c r="O1085" s="100">
        <v>500</v>
      </c>
      <c r="P1085" s="101">
        <f t="shared" si="41"/>
        <v>500</v>
      </c>
    </row>
    <row r="1086" spans="1:16" hidden="1" x14ac:dyDescent="0.3">
      <c r="A1086" s="90">
        <v>591356</v>
      </c>
      <c r="B1086" s="92" t="s">
        <v>1162</v>
      </c>
      <c r="C1086" s="92" t="s">
        <v>2754</v>
      </c>
      <c r="D1086" s="92" t="s">
        <v>10</v>
      </c>
      <c r="E1086" s="103" t="s">
        <v>225</v>
      </c>
      <c r="F1086" s="92" t="s">
        <v>2728</v>
      </c>
      <c r="G1086" s="92" t="s">
        <v>1354</v>
      </c>
      <c r="H1086" s="92" t="s">
        <v>2729</v>
      </c>
      <c r="I1086" s="92" t="s">
        <v>925</v>
      </c>
      <c r="J1086" s="92" t="s">
        <v>1355</v>
      </c>
      <c r="K1086" s="90" t="b">
        <v>0</v>
      </c>
      <c r="L1086" s="92" t="s">
        <v>867</v>
      </c>
      <c r="M1086" s="278">
        <f>IFERROR(VLOOKUP(C1086,'Budget Detail as of 11.30'!B:K,COLUMNS('Budget Detail as of 11.30'!B:K),FALSE),0)</f>
        <v>2150</v>
      </c>
      <c r="N1086" s="155">
        <f>SUMIFS('Budget Detail as of 11.30'!L:L,'Budget Detail as of 11.30'!B:B,'Questica Mapping'!C1086)</f>
        <v>2150</v>
      </c>
      <c r="O1086" s="100">
        <v>1065</v>
      </c>
      <c r="P1086" s="101">
        <f t="shared" si="41"/>
        <v>1065</v>
      </c>
    </row>
    <row r="1087" spans="1:16" hidden="1" x14ac:dyDescent="0.3">
      <c r="A1087" s="90">
        <v>591357</v>
      </c>
      <c r="B1087" s="92" t="s">
        <v>1162</v>
      </c>
      <c r="C1087" s="92" t="s">
        <v>2755</v>
      </c>
      <c r="D1087" s="92" t="s">
        <v>10</v>
      </c>
      <c r="E1087" s="103" t="s">
        <v>225</v>
      </c>
      <c r="F1087" s="92" t="s">
        <v>2728</v>
      </c>
      <c r="G1087" s="92" t="s">
        <v>1207</v>
      </c>
      <c r="H1087" s="92" t="s">
        <v>2729</v>
      </c>
      <c r="I1087" s="92" t="s">
        <v>865</v>
      </c>
      <c r="J1087" s="92" t="s">
        <v>2756</v>
      </c>
      <c r="K1087" s="90" t="b">
        <v>0</v>
      </c>
      <c r="L1087" s="92" t="s">
        <v>867</v>
      </c>
      <c r="M1087" s="278">
        <f>IFERROR(VLOOKUP(C1087,'Budget Detail as of 11.30'!B:K,COLUMNS('Budget Detail as of 11.30'!B:K),FALSE),0)</f>
        <v>1000</v>
      </c>
      <c r="N1087" s="155">
        <f>SUMIFS('Budget Detail as of 11.30'!L:L,'Budget Detail as of 11.30'!B:B,'Questica Mapping'!C1087)</f>
        <v>1000</v>
      </c>
      <c r="O1087" s="100">
        <v>0</v>
      </c>
      <c r="P1087" s="101">
        <f t="shared" si="41"/>
        <v>0</v>
      </c>
    </row>
    <row r="1088" spans="1:16" hidden="1" x14ac:dyDescent="0.3">
      <c r="A1088" s="90">
        <v>591358</v>
      </c>
      <c r="B1088" s="92" t="s">
        <v>1162</v>
      </c>
      <c r="C1088" s="92" t="s">
        <v>2757</v>
      </c>
      <c r="D1088" s="92" t="s">
        <v>10</v>
      </c>
      <c r="E1088" s="103" t="s">
        <v>225</v>
      </c>
      <c r="F1088" s="92" t="s">
        <v>2728</v>
      </c>
      <c r="G1088" s="92" t="s">
        <v>1212</v>
      </c>
      <c r="H1088" s="92" t="s">
        <v>2729</v>
      </c>
      <c r="I1088" s="92" t="s">
        <v>865</v>
      </c>
      <c r="J1088" s="92" t="s">
        <v>2758</v>
      </c>
      <c r="K1088" s="90" t="b">
        <v>0</v>
      </c>
      <c r="L1088" s="92" t="s">
        <v>867</v>
      </c>
      <c r="M1088" s="278">
        <f>IFERROR(VLOOKUP(C1088,'Budget Detail as of 11.30'!B:K,COLUMNS('Budget Detail as of 11.30'!B:K),FALSE),0)</f>
        <v>1500</v>
      </c>
      <c r="N1088" s="155">
        <f>SUMIFS('Budget Detail as of 11.30'!L:L,'Budget Detail as of 11.30'!B:B,'Questica Mapping'!C1088)</f>
        <v>1500</v>
      </c>
      <c r="O1088" s="100">
        <v>5000</v>
      </c>
      <c r="P1088" s="101">
        <f t="shared" si="41"/>
        <v>5000</v>
      </c>
    </row>
    <row r="1089" spans="1:16" hidden="1" x14ac:dyDescent="0.3">
      <c r="A1089" s="90">
        <v>591359</v>
      </c>
      <c r="B1089" s="92" t="s">
        <v>1162</v>
      </c>
      <c r="C1089" s="92" t="s">
        <v>2759</v>
      </c>
      <c r="D1089" s="92" t="s">
        <v>10</v>
      </c>
      <c r="E1089" s="103" t="s">
        <v>225</v>
      </c>
      <c r="F1089" s="92" t="s">
        <v>2728</v>
      </c>
      <c r="G1089" s="92" t="s">
        <v>1212</v>
      </c>
      <c r="H1089" s="92" t="s">
        <v>2729</v>
      </c>
      <c r="I1089" s="92" t="s">
        <v>925</v>
      </c>
      <c r="J1089" s="92" t="s">
        <v>2760</v>
      </c>
      <c r="K1089" s="90" t="b">
        <v>0</v>
      </c>
      <c r="L1089" s="92" t="s">
        <v>867</v>
      </c>
      <c r="M1089" s="278">
        <f>IFERROR(VLOOKUP(C1089,'Budget Detail as of 11.30'!B:K,COLUMNS('Budget Detail as of 11.30'!B:K),FALSE),0)</f>
        <v>46310</v>
      </c>
      <c r="N1089" s="155">
        <f>SUMIFS('Budget Detail as of 11.30'!L:L,'Budget Detail as of 11.30'!B:B,'Questica Mapping'!C1089)</f>
        <v>46310</v>
      </c>
      <c r="O1089" s="100">
        <v>0</v>
      </c>
      <c r="P1089" s="101">
        <f t="shared" si="41"/>
        <v>0</v>
      </c>
    </row>
    <row r="1090" spans="1:16" hidden="1" x14ac:dyDescent="0.3">
      <c r="A1090" s="90">
        <v>591375</v>
      </c>
      <c r="B1090" s="92" t="s">
        <v>1162</v>
      </c>
      <c r="C1090" s="92" t="s">
        <v>2761</v>
      </c>
      <c r="D1090" s="92" t="s">
        <v>10</v>
      </c>
      <c r="E1090" s="103" t="s">
        <v>225</v>
      </c>
      <c r="F1090" s="92" t="s">
        <v>2728</v>
      </c>
      <c r="G1090" s="92" t="s">
        <v>1215</v>
      </c>
      <c r="H1090" s="92" t="s">
        <v>2729</v>
      </c>
      <c r="I1090" s="92" t="s">
        <v>865</v>
      </c>
      <c r="J1090" s="92" t="s">
        <v>2762</v>
      </c>
      <c r="K1090" s="90" t="b">
        <v>0</v>
      </c>
      <c r="L1090" s="92" t="s">
        <v>867</v>
      </c>
      <c r="M1090" s="278">
        <f>IFERROR(VLOOKUP(C1090,'Budget Detail as of 11.30'!B:K,COLUMNS('Budget Detail as of 11.30'!B:K),FALSE),0)</f>
        <v>6000</v>
      </c>
      <c r="N1090" s="155">
        <f>SUMIFS('Budget Detail as of 11.30'!L:L,'Budget Detail as of 11.30'!B:B,'Questica Mapping'!C1090)</f>
        <v>6000</v>
      </c>
      <c r="O1090" s="100">
        <v>515</v>
      </c>
      <c r="P1090" s="101">
        <f t="shared" si="41"/>
        <v>515</v>
      </c>
    </row>
    <row r="1091" spans="1:16" hidden="1" x14ac:dyDescent="0.3">
      <c r="A1091" s="90">
        <v>591360</v>
      </c>
      <c r="B1091" s="92" t="s">
        <v>1162</v>
      </c>
      <c r="C1091" s="92" t="s">
        <v>2763</v>
      </c>
      <c r="D1091" s="92" t="s">
        <v>10</v>
      </c>
      <c r="E1091" s="103" t="s">
        <v>225</v>
      </c>
      <c r="F1091" s="92" t="s">
        <v>2728</v>
      </c>
      <c r="G1091" s="92" t="s">
        <v>1215</v>
      </c>
      <c r="H1091" s="92" t="s">
        <v>2729</v>
      </c>
      <c r="I1091" s="92" t="s">
        <v>925</v>
      </c>
      <c r="J1091" s="92" t="s">
        <v>2764</v>
      </c>
      <c r="K1091" s="90" t="b">
        <v>0</v>
      </c>
      <c r="L1091" s="92" t="s">
        <v>867</v>
      </c>
      <c r="M1091" s="278">
        <f>IFERROR(VLOOKUP(C1091,'Budget Detail as of 11.30'!B:K,COLUMNS('Budget Detail as of 11.30'!B:K),FALSE),0)</f>
        <v>1380</v>
      </c>
      <c r="N1091" s="155">
        <f>SUMIFS('Budget Detail as of 11.30'!L:L,'Budget Detail as of 11.30'!B:B,'Questica Mapping'!C1091)</f>
        <v>1380</v>
      </c>
      <c r="O1091" s="100">
        <v>1700</v>
      </c>
      <c r="P1091" s="101">
        <f t="shared" si="41"/>
        <v>1700</v>
      </c>
    </row>
    <row r="1092" spans="1:16" hidden="1" x14ac:dyDescent="0.3">
      <c r="A1092" s="90">
        <v>591361</v>
      </c>
      <c r="B1092" s="92" t="s">
        <v>1162</v>
      </c>
      <c r="C1092" s="92" t="s">
        <v>2765</v>
      </c>
      <c r="D1092" s="92" t="s">
        <v>10</v>
      </c>
      <c r="E1092" s="103" t="s">
        <v>225</v>
      </c>
      <c r="F1092" s="92" t="s">
        <v>2728</v>
      </c>
      <c r="G1092" s="92" t="s">
        <v>1220</v>
      </c>
      <c r="H1092" s="92" t="s">
        <v>2729</v>
      </c>
      <c r="I1092" s="92" t="s">
        <v>865</v>
      </c>
      <c r="J1092" s="92" t="s">
        <v>2766</v>
      </c>
      <c r="K1092" s="90" t="b">
        <v>0</v>
      </c>
      <c r="L1092" s="92" t="s">
        <v>867</v>
      </c>
      <c r="M1092" s="278">
        <f>IFERROR(VLOOKUP(C1092,'Budget Detail as of 11.30'!B:K,COLUMNS('Budget Detail as of 11.30'!B:K),FALSE),0)</f>
        <v>520</v>
      </c>
      <c r="N1092" s="155">
        <f>SUMIFS('Budget Detail as of 11.30'!L:L,'Budget Detail as of 11.30'!B:B,'Questica Mapping'!C1092)</f>
        <v>520</v>
      </c>
      <c r="O1092" s="100">
        <v>2675</v>
      </c>
      <c r="P1092" s="101">
        <f t="shared" si="41"/>
        <v>2675</v>
      </c>
    </row>
    <row r="1093" spans="1:16" hidden="1" x14ac:dyDescent="0.3">
      <c r="A1093" s="90">
        <v>2005988</v>
      </c>
      <c r="B1093" s="92" t="s">
        <v>1162</v>
      </c>
      <c r="C1093" s="92" t="s">
        <v>2767</v>
      </c>
      <c r="D1093" s="92" t="s">
        <v>10</v>
      </c>
      <c r="E1093" s="103" t="s">
        <v>225</v>
      </c>
      <c r="F1093" s="92" t="s">
        <v>2728</v>
      </c>
      <c r="G1093" s="92" t="s">
        <v>1220</v>
      </c>
      <c r="H1093" s="92" t="s">
        <v>2729</v>
      </c>
      <c r="I1093" s="92" t="s">
        <v>925</v>
      </c>
      <c r="J1093" s="92" t="s">
        <v>2768</v>
      </c>
      <c r="K1093" s="90" t="b">
        <v>0</v>
      </c>
      <c r="L1093" s="92" t="s">
        <v>867</v>
      </c>
      <c r="M1093" s="278">
        <f>IFERROR(VLOOKUP(C1093,'Budget Detail as of 11.30'!B:K,COLUMNS('Budget Detail as of 11.30'!B:K),FALSE),0)</f>
        <v>2980</v>
      </c>
      <c r="N1093" s="155">
        <f>SUMIFS('Budget Detail as of 11.30'!L:L,'Budget Detail as of 11.30'!B:B,'Questica Mapping'!C1093)</f>
        <v>2980</v>
      </c>
      <c r="O1093" s="100">
        <v>1800</v>
      </c>
      <c r="P1093" s="101">
        <f t="shared" si="41"/>
        <v>1800</v>
      </c>
    </row>
    <row r="1094" spans="1:16" hidden="1" x14ac:dyDescent="0.3">
      <c r="A1094" s="90">
        <v>591362</v>
      </c>
      <c r="B1094" s="92" t="s">
        <v>1162</v>
      </c>
      <c r="C1094" s="92" t="s">
        <v>2769</v>
      </c>
      <c r="D1094" s="92" t="s">
        <v>10</v>
      </c>
      <c r="E1094" s="103" t="s">
        <v>225</v>
      </c>
      <c r="F1094" s="92" t="s">
        <v>2728</v>
      </c>
      <c r="G1094" s="92" t="s">
        <v>1220</v>
      </c>
      <c r="H1094" s="92" t="s">
        <v>2729</v>
      </c>
      <c r="I1094" s="92" t="s">
        <v>928</v>
      </c>
      <c r="J1094" s="92" t="s">
        <v>2770</v>
      </c>
      <c r="K1094" s="90" t="b">
        <v>0</v>
      </c>
      <c r="L1094" s="92" t="s">
        <v>867</v>
      </c>
      <c r="M1094" s="278">
        <f>IFERROR(VLOOKUP(C1094,'Budget Detail as of 11.30'!B:K,COLUMNS('Budget Detail as of 11.30'!B:K),FALSE),0)</f>
        <v>3000</v>
      </c>
      <c r="N1094" s="155">
        <f>SUMIFS('Budget Detail as of 11.30'!L:L,'Budget Detail as of 11.30'!B:B,'Questica Mapping'!C1094)</f>
        <v>3000</v>
      </c>
      <c r="O1094" s="100">
        <v>10300</v>
      </c>
      <c r="P1094" s="101">
        <f t="shared" si="41"/>
        <v>10300</v>
      </c>
    </row>
    <row r="1095" spans="1:16" hidden="1" x14ac:dyDescent="0.3">
      <c r="A1095" s="90">
        <v>591363</v>
      </c>
      <c r="B1095" s="92" t="s">
        <v>1162</v>
      </c>
      <c r="C1095" s="92" t="s">
        <v>2771</v>
      </c>
      <c r="D1095" s="92" t="s">
        <v>10</v>
      </c>
      <c r="E1095" s="103" t="s">
        <v>225</v>
      </c>
      <c r="F1095" s="92" t="s">
        <v>2728</v>
      </c>
      <c r="G1095" s="92" t="s">
        <v>1220</v>
      </c>
      <c r="H1095" s="92" t="s">
        <v>2729</v>
      </c>
      <c r="I1095" s="92" t="s">
        <v>931</v>
      </c>
      <c r="J1095" s="92" t="s">
        <v>2772</v>
      </c>
      <c r="K1095" s="90" t="b">
        <v>0</v>
      </c>
      <c r="L1095" s="92" t="s">
        <v>867</v>
      </c>
      <c r="M1095" s="278">
        <f>IFERROR(VLOOKUP(C1095,'Budget Detail as of 11.30'!B:K,COLUMNS('Budget Detail as of 11.30'!B:K),FALSE),0)</f>
        <v>2000</v>
      </c>
      <c r="N1095" s="155">
        <f>SUMIFS('Budget Detail as of 11.30'!L:L,'Budget Detail as of 11.30'!B:B,'Questica Mapping'!C1095)</f>
        <v>2000</v>
      </c>
      <c r="O1095" s="100">
        <v>0</v>
      </c>
      <c r="P1095" s="101">
        <f t="shared" si="41"/>
        <v>0</v>
      </c>
    </row>
    <row r="1096" spans="1:16" hidden="1" x14ac:dyDescent="0.3">
      <c r="A1096" s="90">
        <v>591364</v>
      </c>
      <c r="B1096" s="92" t="s">
        <v>1162</v>
      </c>
      <c r="C1096" s="92" t="s">
        <v>2773</v>
      </c>
      <c r="D1096" s="92" t="s">
        <v>10</v>
      </c>
      <c r="E1096" s="103" t="s">
        <v>225</v>
      </c>
      <c r="F1096" s="92" t="s">
        <v>2728</v>
      </c>
      <c r="G1096" s="92" t="s">
        <v>1229</v>
      </c>
      <c r="H1096" s="92" t="s">
        <v>2729</v>
      </c>
      <c r="I1096" s="92" t="s">
        <v>865</v>
      </c>
      <c r="J1096" s="92" t="s">
        <v>1308</v>
      </c>
      <c r="K1096" s="90" t="b">
        <v>0</v>
      </c>
      <c r="L1096" s="92" t="s">
        <v>867</v>
      </c>
      <c r="M1096" s="278">
        <f>IFERROR(VLOOKUP(C1096,'Budget Detail as of 11.30'!B:K,COLUMNS('Budget Detail as of 11.30'!B:K),FALSE),0)</f>
        <v>10930</v>
      </c>
      <c r="N1096" s="155">
        <f>SUMIFS('Budget Detail as of 11.30'!L:L,'Budget Detail as of 11.30'!B:B,'Questica Mapping'!C1096)</f>
        <v>10930</v>
      </c>
      <c r="O1096" s="100">
        <v>2455</v>
      </c>
      <c r="P1096" s="101">
        <f t="shared" si="41"/>
        <v>2455</v>
      </c>
    </row>
    <row r="1097" spans="1:16" hidden="1" x14ac:dyDescent="0.3">
      <c r="A1097" s="90">
        <v>1210061</v>
      </c>
      <c r="B1097" s="92" t="s">
        <v>1162</v>
      </c>
      <c r="C1097" s="92" t="s">
        <v>2774</v>
      </c>
      <c r="D1097" s="92" t="s">
        <v>10</v>
      </c>
      <c r="E1097" s="103" t="s">
        <v>225</v>
      </c>
      <c r="F1097" s="92" t="s">
        <v>2728</v>
      </c>
      <c r="G1097" s="92" t="s">
        <v>1229</v>
      </c>
      <c r="H1097" s="92" t="s">
        <v>2729</v>
      </c>
      <c r="I1097" s="92" t="s">
        <v>1072</v>
      </c>
      <c r="J1097" s="92" t="s">
        <v>2775</v>
      </c>
      <c r="K1097" s="90" t="b">
        <v>0</v>
      </c>
      <c r="L1097" s="92" t="s">
        <v>867</v>
      </c>
      <c r="M1097" s="278">
        <f>IFERROR(VLOOKUP(C1097,'Budget Detail as of 11.30'!B:K,COLUMNS('Budget Detail as of 11.30'!B:K),FALSE),0)</f>
        <v>2500</v>
      </c>
      <c r="N1097" s="155">
        <f>SUMIFS('Budget Detail as of 11.30'!L:L,'Budget Detail as of 11.30'!B:B,'Questica Mapping'!C1097)</f>
        <v>2500</v>
      </c>
      <c r="O1097" s="100">
        <v>30</v>
      </c>
      <c r="P1097" s="101">
        <f t="shared" si="41"/>
        <v>30</v>
      </c>
    </row>
    <row r="1098" spans="1:16" hidden="1" x14ac:dyDescent="0.3">
      <c r="A1098" s="90">
        <v>1319134</v>
      </c>
      <c r="B1098" s="92" t="s">
        <v>1162</v>
      </c>
      <c r="C1098" s="92" t="s">
        <v>2776</v>
      </c>
      <c r="D1098" s="92" t="s">
        <v>10</v>
      </c>
      <c r="E1098" s="103" t="s">
        <v>225</v>
      </c>
      <c r="F1098" s="92" t="s">
        <v>2728</v>
      </c>
      <c r="G1098" s="92" t="s">
        <v>1229</v>
      </c>
      <c r="H1098" s="92" t="s">
        <v>2729</v>
      </c>
      <c r="I1098" s="92" t="s">
        <v>925</v>
      </c>
      <c r="J1098" s="92" t="s">
        <v>2777</v>
      </c>
      <c r="K1098" s="90" t="b">
        <v>0</v>
      </c>
      <c r="L1098" s="92" t="s">
        <v>867</v>
      </c>
      <c r="M1098" s="278">
        <f>IFERROR(VLOOKUP(C1098,'Budget Detail as of 11.30'!B:K,COLUMNS('Budget Detail as of 11.30'!B:K),FALSE),0)</f>
        <v>2500</v>
      </c>
      <c r="N1098" s="155">
        <f>SUMIFS('Budget Detail as of 11.30'!L:L,'Budget Detail as of 11.30'!B:B,'Questica Mapping'!C1098)</f>
        <v>2500</v>
      </c>
      <c r="O1098" s="100">
        <v>1325</v>
      </c>
      <c r="P1098" s="101">
        <f t="shared" si="41"/>
        <v>1325</v>
      </c>
    </row>
    <row r="1099" spans="1:16" hidden="1" x14ac:dyDescent="0.3">
      <c r="A1099" s="90">
        <v>592047</v>
      </c>
      <c r="B1099" s="92" t="s">
        <v>1162</v>
      </c>
      <c r="C1099" s="92" t="s">
        <v>2778</v>
      </c>
      <c r="D1099" s="92" t="s">
        <v>10</v>
      </c>
      <c r="E1099" s="103" t="s">
        <v>225</v>
      </c>
      <c r="F1099" s="92" t="s">
        <v>2728</v>
      </c>
      <c r="G1099" s="92" t="s">
        <v>1229</v>
      </c>
      <c r="H1099" s="92" t="s">
        <v>2729</v>
      </c>
      <c r="I1099" s="92" t="s">
        <v>928</v>
      </c>
      <c r="J1099" s="92" t="s">
        <v>2779</v>
      </c>
      <c r="K1099" s="90" t="b">
        <v>0</v>
      </c>
      <c r="L1099" s="92" t="s">
        <v>867</v>
      </c>
      <c r="M1099" s="278">
        <f>IFERROR(VLOOKUP(C1099,'Budget Detail as of 11.30'!B:K,COLUMNS('Budget Detail as of 11.30'!B:K),FALSE),0)</f>
        <v>40</v>
      </c>
      <c r="N1099" s="155">
        <f>SUMIFS('Budget Detail as of 11.30'!L:L,'Budget Detail as of 11.30'!B:B,'Questica Mapping'!C1099)</f>
        <v>40</v>
      </c>
      <c r="O1099" s="100">
        <v>1430</v>
      </c>
      <c r="P1099" s="101">
        <f t="shared" si="41"/>
        <v>1430</v>
      </c>
    </row>
    <row r="1100" spans="1:16" hidden="1" x14ac:dyDescent="0.3">
      <c r="A1100" s="90">
        <v>592048</v>
      </c>
      <c r="B1100" s="92" t="s">
        <v>1162</v>
      </c>
      <c r="C1100" s="92" t="s">
        <v>2780</v>
      </c>
      <c r="D1100" s="92" t="s">
        <v>10</v>
      </c>
      <c r="E1100" s="103" t="s">
        <v>225</v>
      </c>
      <c r="F1100" s="92" t="s">
        <v>2728</v>
      </c>
      <c r="G1100" s="92" t="s">
        <v>1229</v>
      </c>
      <c r="H1100" s="92" t="s">
        <v>2729</v>
      </c>
      <c r="I1100" s="92" t="s">
        <v>931</v>
      </c>
      <c r="J1100" s="92" t="s">
        <v>2781</v>
      </c>
      <c r="K1100" s="90" t="b">
        <v>0</v>
      </c>
      <c r="L1100" s="92" t="s">
        <v>867</v>
      </c>
      <c r="M1100" s="278">
        <f>IFERROR(VLOOKUP(C1100,'Budget Detail as of 11.30'!B:K,COLUMNS('Budget Detail as of 11.30'!B:K),FALSE),0)</f>
        <v>1500</v>
      </c>
      <c r="N1100" s="155">
        <f>SUMIFS('Budget Detail as of 11.30'!L:L,'Budget Detail as of 11.30'!B:B,'Questica Mapping'!C1100)</f>
        <v>1500</v>
      </c>
      <c r="O1100" s="100">
        <v>4410</v>
      </c>
      <c r="P1100" s="101">
        <f t="shared" si="41"/>
        <v>4410</v>
      </c>
    </row>
    <row r="1101" spans="1:16" hidden="1" x14ac:dyDescent="0.3">
      <c r="A1101" s="90">
        <v>850933</v>
      </c>
      <c r="B1101" s="92" t="s">
        <v>1162</v>
      </c>
      <c r="C1101" s="92" t="s">
        <v>2782</v>
      </c>
      <c r="D1101" s="92" t="s">
        <v>10</v>
      </c>
      <c r="E1101" s="103" t="s">
        <v>225</v>
      </c>
      <c r="F1101" s="92" t="s">
        <v>2728</v>
      </c>
      <c r="G1101" s="92" t="s">
        <v>1229</v>
      </c>
      <c r="H1101" s="92" t="s">
        <v>2729</v>
      </c>
      <c r="I1101" s="92" t="s">
        <v>1063</v>
      </c>
      <c r="J1101" s="92" t="s">
        <v>2783</v>
      </c>
      <c r="K1101" s="90" t="b">
        <v>0</v>
      </c>
      <c r="L1101" s="92" t="s">
        <v>867</v>
      </c>
      <c r="M1101" s="278">
        <f>IFERROR(VLOOKUP(C1101,'Budget Detail as of 11.30'!B:K,COLUMNS('Budget Detail as of 11.30'!B:K),FALSE),0)</f>
        <v>1500</v>
      </c>
      <c r="N1101" s="155">
        <f>SUMIFS('Budget Detail as of 11.30'!L:L,'Budget Detail as of 11.30'!B:B,'Questica Mapping'!C1101)</f>
        <v>1500</v>
      </c>
      <c r="O1101" s="100">
        <v>0</v>
      </c>
      <c r="P1101" s="101">
        <f t="shared" si="41"/>
        <v>0</v>
      </c>
    </row>
    <row r="1102" spans="1:16" hidden="1" x14ac:dyDescent="0.3">
      <c r="A1102" s="90">
        <v>850934</v>
      </c>
      <c r="B1102" s="92" t="s">
        <v>1162</v>
      </c>
      <c r="C1102" s="92" t="s">
        <v>2784</v>
      </c>
      <c r="D1102" s="92" t="s">
        <v>10</v>
      </c>
      <c r="E1102" s="103" t="s">
        <v>225</v>
      </c>
      <c r="F1102" s="92" t="s">
        <v>2728</v>
      </c>
      <c r="G1102" s="92" t="s">
        <v>1229</v>
      </c>
      <c r="H1102" s="92" t="s">
        <v>2729</v>
      </c>
      <c r="I1102" s="92" t="s">
        <v>1088</v>
      </c>
      <c r="J1102" s="92" t="s">
        <v>2785</v>
      </c>
      <c r="K1102" s="90" t="b">
        <v>0</v>
      </c>
      <c r="L1102" s="92" t="s">
        <v>867</v>
      </c>
      <c r="M1102" s="278">
        <f>IFERROR(VLOOKUP(C1102,'Budget Detail as of 11.30'!B:K,COLUMNS('Budget Detail as of 11.30'!B:K),FALSE),0)</f>
        <v>4500</v>
      </c>
      <c r="N1102" s="155">
        <f>SUMIFS('Budget Detail as of 11.30'!L:L,'Budget Detail as of 11.30'!B:B,'Questica Mapping'!C1102)</f>
        <v>4500</v>
      </c>
      <c r="O1102" s="100">
        <v>4500</v>
      </c>
      <c r="P1102" s="101">
        <f t="shared" si="41"/>
        <v>4500</v>
      </c>
    </row>
    <row r="1103" spans="1:16" hidden="1" x14ac:dyDescent="0.3">
      <c r="A1103" s="90">
        <v>850935</v>
      </c>
      <c r="B1103" s="92" t="s">
        <v>1162</v>
      </c>
      <c r="C1103" s="92" t="s">
        <v>2786</v>
      </c>
      <c r="D1103" s="92" t="s">
        <v>10</v>
      </c>
      <c r="E1103" s="103" t="s">
        <v>225</v>
      </c>
      <c r="F1103" s="92" t="s">
        <v>2728</v>
      </c>
      <c r="G1103" s="92" t="s">
        <v>1229</v>
      </c>
      <c r="H1103" s="92" t="s">
        <v>2729</v>
      </c>
      <c r="I1103" s="92" t="s">
        <v>1066</v>
      </c>
      <c r="J1103" s="92" t="s">
        <v>2566</v>
      </c>
      <c r="K1103" s="90" t="b">
        <v>0</v>
      </c>
      <c r="L1103" s="92" t="s">
        <v>867</v>
      </c>
      <c r="M1103" s="278">
        <f>IFERROR(VLOOKUP(C1103,'Budget Detail as of 11.30'!B:K,COLUMNS('Budget Detail as of 11.30'!B:K),FALSE),0)</f>
        <v>30</v>
      </c>
      <c r="N1103" s="155">
        <f>SUMIFS('Budget Detail as of 11.30'!L:L,'Budget Detail as of 11.30'!B:B,'Questica Mapping'!C1103)</f>
        <v>30</v>
      </c>
      <c r="O1103" s="100">
        <v>0</v>
      </c>
      <c r="P1103" s="101">
        <f t="shared" si="41"/>
        <v>0</v>
      </c>
    </row>
    <row r="1104" spans="1:16" hidden="1" x14ac:dyDescent="0.3">
      <c r="A1104" s="90">
        <v>1210060</v>
      </c>
      <c r="B1104" s="92" t="s">
        <v>1162</v>
      </c>
      <c r="C1104" s="92" t="s">
        <v>2787</v>
      </c>
      <c r="D1104" s="92" t="s">
        <v>10</v>
      </c>
      <c r="E1104" s="103" t="s">
        <v>225</v>
      </c>
      <c r="F1104" s="92" t="s">
        <v>2728</v>
      </c>
      <c r="G1104" s="92" t="s">
        <v>1240</v>
      </c>
      <c r="H1104" s="92" t="s">
        <v>2729</v>
      </c>
      <c r="I1104" s="92" t="s">
        <v>865</v>
      </c>
      <c r="J1104" s="92" t="s">
        <v>2788</v>
      </c>
      <c r="K1104" s="90" t="b">
        <v>0</v>
      </c>
      <c r="L1104" s="92" t="s">
        <v>867</v>
      </c>
      <c r="M1104" s="278">
        <f>IFERROR(VLOOKUP(C1104,'Budget Detail as of 11.30'!B:K,COLUMNS('Budget Detail as of 11.30'!B:K),FALSE),0)</f>
        <v>5160</v>
      </c>
      <c r="N1104" s="155">
        <f>SUMIFS('Budget Detail as of 11.30'!L:L,'Budget Detail as of 11.30'!B:B,'Questica Mapping'!C1104)</f>
        <v>5160</v>
      </c>
      <c r="O1104" s="100">
        <v>850</v>
      </c>
      <c r="P1104" s="101">
        <f t="shared" si="41"/>
        <v>850</v>
      </c>
    </row>
    <row r="1105" spans="1:17" hidden="1" x14ac:dyDescent="0.3">
      <c r="A1105" s="90">
        <v>1319132</v>
      </c>
      <c r="B1105" s="92" t="s">
        <v>1162</v>
      </c>
      <c r="C1105" s="92" t="s">
        <v>2789</v>
      </c>
      <c r="D1105" s="92" t="s">
        <v>10</v>
      </c>
      <c r="E1105" s="103" t="s">
        <v>225</v>
      </c>
      <c r="F1105" s="92" t="s">
        <v>2728</v>
      </c>
      <c r="G1105" s="92" t="s">
        <v>1240</v>
      </c>
      <c r="H1105" s="92" t="s">
        <v>2729</v>
      </c>
      <c r="I1105" s="92" t="s">
        <v>925</v>
      </c>
      <c r="J1105" s="92" t="s">
        <v>2790</v>
      </c>
      <c r="K1105" s="90" t="b">
        <v>0</v>
      </c>
      <c r="L1105" s="92" t="s">
        <v>867</v>
      </c>
      <c r="M1105" s="278">
        <f>IFERROR(VLOOKUP(C1105,'Budget Detail as of 11.30'!B:K,COLUMNS('Budget Detail as of 11.30'!B:K),FALSE),0)</f>
        <v>200</v>
      </c>
      <c r="N1105" s="155">
        <f>SUMIFS('Budget Detail as of 11.30'!L:L,'Budget Detail as of 11.30'!B:B,'Questica Mapping'!C1105)</f>
        <v>200</v>
      </c>
      <c r="O1105" s="100">
        <v>153350</v>
      </c>
      <c r="P1105" s="101">
        <f t="shared" si="41"/>
        <v>153350</v>
      </c>
    </row>
    <row r="1106" spans="1:17" hidden="1" x14ac:dyDescent="0.3">
      <c r="A1106" s="90">
        <v>592051</v>
      </c>
      <c r="B1106" s="92" t="s">
        <v>1162</v>
      </c>
      <c r="C1106" s="92" t="s">
        <v>2791</v>
      </c>
      <c r="D1106" s="92" t="s">
        <v>10</v>
      </c>
      <c r="E1106" s="103" t="s">
        <v>225</v>
      </c>
      <c r="F1106" s="92" t="s">
        <v>2728</v>
      </c>
      <c r="G1106" s="92" t="s">
        <v>1240</v>
      </c>
      <c r="H1106" s="92" t="s">
        <v>2729</v>
      </c>
      <c r="I1106" s="92" t="s">
        <v>928</v>
      </c>
      <c r="J1106" s="92" t="s">
        <v>2792</v>
      </c>
      <c r="K1106" s="90" t="b">
        <v>0</v>
      </c>
      <c r="L1106" s="92" t="s">
        <v>867</v>
      </c>
      <c r="M1106" s="278">
        <f>IFERROR(VLOOKUP(C1106,'Budget Detail as of 11.30'!B:K,COLUMNS('Budget Detail as of 11.30'!B:K),FALSE),0)</f>
        <v>1000</v>
      </c>
      <c r="N1106" s="155">
        <f>SUMIFS('Budget Detail as of 11.30'!L:L,'Budget Detail as of 11.30'!B:B,'Questica Mapping'!C1106)</f>
        <v>1000</v>
      </c>
      <c r="O1106" s="100">
        <v>24320</v>
      </c>
      <c r="P1106" s="101">
        <f t="shared" si="41"/>
        <v>24320</v>
      </c>
    </row>
    <row r="1107" spans="1:17" hidden="1" x14ac:dyDescent="0.3">
      <c r="A1107" s="90">
        <v>1191815</v>
      </c>
      <c r="B1107" s="92" t="s">
        <v>1162</v>
      </c>
      <c r="C1107" s="92" t="s">
        <v>2793</v>
      </c>
      <c r="D1107" s="92" t="s">
        <v>10</v>
      </c>
      <c r="E1107" s="103" t="s">
        <v>229</v>
      </c>
      <c r="F1107" s="92" t="s">
        <v>2728</v>
      </c>
      <c r="G1107" s="92" t="s">
        <v>1576</v>
      </c>
      <c r="H1107" s="92" t="s">
        <v>2729</v>
      </c>
      <c r="I1107" s="92" t="s">
        <v>865</v>
      </c>
      <c r="J1107" s="92" t="s">
        <v>1577</v>
      </c>
      <c r="K1107" s="90" t="b">
        <v>0</v>
      </c>
      <c r="L1107" s="92" t="s">
        <v>867</v>
      </c>
      <c r="M1107" s="278">
        <f>IFERROR(VLOOKUP(C1107,'Budget Detail as of 11.30'!B:K,COLUMNS('Budget Detail as of 11.30'!B:K),FALSE),0)</f>
        <v>334990</v>
      </c>
      <c r="N1107" s="155">
        <f>SUMIFS('Budget Detail as of 11.30'!L:L,'Budget Detail as of 11.30'!B:B,'Questica Mapping'!C1107)</f>
        <v>334990</v>
      </c>
      <c r="O1107" s="100"/>
      <c r="P1107" s="101"/>
    </row>
    <row r="1108" spans="1:17" hidden="1" x14ac:dyDescent="0.3">
      <c r="A1108" s="90">
        <v>850482</v>
      </c>
      <c r="B1108" s="92" t="s">
        <v>1162</v>
      </c>
      <c r="C1108" s="92" t="s">
        <v>2794</v>
      </c>
      <c r="D1108" s="92" t="s">
        <v>10</v>
      </c>
      <c r="E1108" s="103" t="s">
        <v>229</v>
      </c>
      <c r="F1108" s="92" t="s">
        <v>2728</v>
      </c>
      <c r="G1108" s="92" t="s">
        <v>1243</v>
      </c>
      <c r="H1108" s="92" t="s">
        <v>2729</v>
      </c>
      <c r="I1108" s="92" t="s">
        <v>865</v>
      </c>
      <c r="J1108" s="92" t="s">
        <v>1244</v>
      </c>
      <c r="K1108" s="90" t="b">
        <v>0</v>
      </c>
      <c r="L1108" s="92" t="s">
        <v>867</v>
      </c>
      <c r="M1108" s="278">
        <f>IFERROR(VLOOKUP(C1108,'Budget Detail as of 11.30'!B:K,COLUMNS('Budget Detail as of 11.30'!B:K),FALSE),0)</f>
        <v>15000</v>
      </c>
      <c r="N1108" s="155">
        <f>SUMIFS('Budget Detail as of 11.30'!L:L,'Budget Detail as of 11.30'!B:B,'Questica Mapping'!C1108)</f>
        <v>15000</v>
      </c>
      <c r="O1108" s="100">
        <v>1800</v>
      </c>
      <c r="P1108" s="101">
        <f>+O1108</f>
        <v>1800</v>
      </c>
    </row>
    <row r="1109" spans="1:17" hidden="1" x14ac:dyDescent="0.3">
      <c r="A1109" s="90">
        <v>850483</v>
      </c>
      <c r="B1109" s="92" t="s">
        <v>1162</v>
      </c>
      <c r="C1109" s="92" t="s">
        <v>2795</v>
      </c>
      <c r="D1109" s="279" t="s">
        <v>10</v>
      </c>
      <c r="E1109" s="103" t="s">
        <v>229</v>
      </c>
      <c r="F1109" s="90" t="s">
        <v>2728</v>
      </c>
      <c r="G1109" s="90" t="s">
        <v>1243</v>
      </c>
      <c r="H1109" s="90" t="s">
        <v>2729</v>
      </c>
      <c r="I1109" s="90" t="s">
        <v>931</v>
      </c>
      <c r="J1109" s="90" t="s">
        <v>2796</v>
      </c>
      <c r="K1109" s="90" t="b">
        <v>0</v>
      </c>
      <c r="L1109" s="90" t="s">
        <v>867</v>
      </c>
      <c r="M1109" s="278">
        <f>IFERROR(VLOOKUP(C1109,'Budget Detail as of 11.30'!B:K,COLUMNS('Budget Detail as of 11.30'!B:K),FALSE),0)</f>
        <v>50000</v>
      </c>
      <c r="N1109" s="155">
        <f>SUMIFS('Budget Detail as of 11.30'!L:L,'Budget Detail as of 11.30'!B:B,'Questica Mapping'!C1109)</f>
        <v>50000</v>
      </c>
      <c r="O1109" s="100">
        <v>0</v>
      </c>
      <c r="P1109" s="101">
        <f>+O1109</f>
        <v>0</v>
      </c>
      <c r="Q1109" s="279" t="s">
        <v>1169</v>
      </c>
    </row>
    <row r="1110" spans="1:17" hidden="1" x14ac:dyDescent="0.3">
      <c r="A1110" s="90">
        <v>592507</v>
      </c>
      <c r="B1110" s="92" t="s">
        <v>1162</v>
      </c>
      <c r="C1110" s="92" t="s">
        <v>2797</v>
      </c>
      <c r="D1110" s="92" t="s">
        <v>10</v>
      </c>
      <c r="E1110" s="103" t="s">
        <v>229</v>
      </c>
      <c r="F1110" s="92" t="s">
        <v>2728</v>
      </c>
      <c r="G1110" s="92" t="s">
        <v>1246</v>
      </c>
      <c r="H1110" s="92" t="s">
        <v>2729</v>
      </c>
      <c r="I1110" s="92" t="s">
        <v>865</v>
      </c>
      <c r="J1110" s="92" t="s">
        <v>1326</v>
      </c>
      <c r="K1110" s="90" t="b">
        <v>0</v>
      </c>
      <c r="L1110" s="92" t="s">
        <v>867</v>
      </c>
      <c r="M1110" s="278">
        <f>IFERROR(VLOOKUP(C1110,'Budget Detail as of 11.30'!B:K,COLUMNS('Budget Detail as of 11.30'!B:K),FALSE),0)</f>
        <v>1800</v>
      </c>
      <c r="N1110" s="155">
        <f>SUMIFS('Budget Detail as of 11.30'!L:L,'Budget Detail as of 11.30'!B:B,'Questica Mapping'!C1110)</f>
        <v>2160</v>
      </c>
      <c r="O1110" s="100">
        <v>104395</v>
      </c>
      <c r="P1110" s="101">
        <f>+O1110</f>
        <v>104395</v>
      </c>
    </row>
    <row r="1111" spans="1:17" hidden="1" x14ac:dyDescent="0.3">
      <c r="A1111" s="90">
        <v>592052</v>
      </c>
      <c r="B1111" s="92" t="s">
        <v>1162</v>
      </c>
      <c r="C1111" s="92" t="s">
        <v>2798</v>
      </c>
      <c r="D1111" s="92" t="s">
        <v>10</v>
      </c>
      <c r="E1111" s="103" t="s">
        <v>229</v>
      </c>
      <c r="F1111" s="92" t="s">
        <v>2728</v>
      </c>
      <c r="G1111" s="92" t="s">
        <v>1246</v>
      </c>
      <c r="H1111" s="92" t="s">
        <v>2729</v>
      </c>
      <c r="I1111" s="92" t="s">
        <v>925</v>
      </c>
      <c r="J1111" s="270" t="s">
        <v>1251</v>
      </c>
      <c r="K1111" s="90" t="b">
        <v>0</v>
      </c>
      <c r="L1111" s="92" t="s">
        <v>867</v>
      </c>
      <c r="M1111" s="278">
        <f>IFERROR(VLOOKUP(C1111,'Budget Detail as of 11.30'!B:K,COLUMNS('Budget Detail as of 11.30'!B:K),FALSE),0)</f>
        <v>360</v>
      </c>
      <c r="N1111" s="155">
        <f>SUMIFS('Budget Detail as of 11.30'!L:L,'Budget Detail as of 11.30'!B:B,'Questica Mapping'!C1111)</f>
        <v>0</v>
      </c>
      <c r="O1111" s="100"/>
      <c r="P1111" s="101"/>
    </row>
    <row r="1112" spans="1:17" hidden="1" x14ac:dyDescent="0.3">
      <c r="A1112" s="90">
        <v>592053</v>
      </c>
      <c r="B1112" s="92" t="s">
        <v>1162</v>
      </c>
      <c r="C1112" s="92" t="s">
        <v>2799</v>
      </c>
      <c r="D1112" s="92" t="s">
        <v>10</v>
      </c>
      <c r="E1112" s="103" t="s">
        <v>229</v>
      </c>
      <c r="F1112" s="92" t="s">
        <v>2728</v>
      </c>
      <c r="G1112" s="92" t="s">
        <v>1586</v>
      </c>
      <c r="H1112" s="92" t="s">
        <v>2729</v>
      </c>
      <c r="I1112" s="92" t="s">
        <v>865</v>
      </c>
      <c r="J1112" s="92" t="s">
        <v>1922</v>
      </c>
      <c r="K1112" s="90" t="b">
        <v>0</v>
      </c>
      <c r="L1112" s="92" t="s">
        <v>867</v>
      </c>
      <c r="M1112" s="278">
        <f>IFERROR(VLOOKUP(C1112,'Budget Detail as of 11.30'!B:K,COLUMNS('Budget Detail as of 11.30'!B:K),FALSE),0)</f>
        <v>0</v>
      </c>
      <c r="N1112" s="155">
        <f>SUMIFS('Budget Detail as of 11.30'!L:L,'Budget Detail as of 11.30'!B:B,'Questica Mapping'!C1112)</f>
        <v>0</v>
      </c>
      <c r="O1112" s="100"/>
      <c r="P1112" s="101"/>
    </row>
    <row r="1113" spans="1:17" hidden="1" x14ac:dyDescent="0.3">
      <c r="A1113" s="90">
        <v>592054</v>
      </c>
      <c r="B1113" s="92" t="s">
        <v>1162</v>
      </c>
      <c r="C1113" s="92" t="s">
        <v>2800</v>
      </c>
      <c r="D1113" s="279" t="s">
        <v>10</v>
      </c>
      <c r="E1113" s="103" t="s">
        <v>229</v>
      </c>
      <c r="F1113" s="90" t="s">
        <v>2728</v>
      </c>
      <c r="G1113" s="90" t="s">
        <v>1586</v>
      </c>
      <c r="H1113" s="90" t="s">
        <v>2729</v>
      </c>
      <c r="I1113" s="90" t="s">
        <v>925</v>
      </c>
      <c r="J1113" s="90" t="s">
        <v>2801</v>
      </c>
      <c r="K1113" s="90" t="b">
        <v>0</v>
      </c>
      <c r="L1113" s="90" t="s">
        <v>867</v>
      </c>
      <c r="M1113" s="278">
        <f>IFERROR(VLOOKUP(C1113,'Budget Detail as of 11.30'!B:K,COLUMNS('Budget Detail as of 11.30'!B:K),FALSE),0)</f>
        <v>57500</v>
      </c>
      <c r="N1113" s="155">
        <f>SUMIFS('Budget Detail as of 11.30'!L:L,'Budget Detail as of 11.30'!B:B,'Questica Mapping'!C1113)</f>
        <v>57500</v>
      </c>
      <c r="O1113" s="100">
        <v>4140</v>
      </c>
      <c r="P1113" s="101">
        <f>+O1113</f>
        <v>4140</v>
      </c>
      <c r="Q1113" s="279" t="s">
        <v>1169</v>
      </c>
    </row>
    <row r="1114" spans="1:17" hidden="1" x14ac:dyDescent="0.3">
      <c r="A1114" s="90">
        <v>592055</v>
      </c>
      <c r="B1114" s="92" t="s">
        <v>1162</v>
      </c>
      <c r="C1114" s="92" t="s">
        <v>2802</v>
      </c>
      <c r="D1114" s="279" t="s">
        <v>10</v>
      </c>
      <c r="E1114" s="103" t="s">
        <v>229</v>
      </c>
      <c r="F1114" s="90" t="s">
        <v>2728</v>
      </c>
      <c r="G1114" s="90" t="s">
        <v>1586</v>
      </c>
      <c r="H1114" s="90" t="s">
        <v>2729</v>
      </c>
      <c r="I1114" s="90" t="s">
        <v>928</v>
      </c>
      <c r="J1114" s="90" t="s">
        <v>2803</v>
      </c>
      <c r="K1114" s="90" t="b">
        <v>0</v>
      </c>
      <c r="L1114" s="90" t="s">
        <v>867</v>
      </c>
      <c r="M1114" s="278">
        <f>IFERROR(VLOOKUP(C1114,'Budget Detail as of 11.30'!B:K,COLUMNS('Budget Detail as of 11.30'!B:K),FALSE),0)</f>
        <v>40800</v>
      </c>
      <c r="N1114" s="155">
        <f>SUMIFS('Budget Detail as of 11.30'!L:L,'Budget Detail as of 11.30'!B:B,'Questica Mapping'!C1114)</f>
        <v>40800</v>
      </c>
      <c r="O1114" s="100">
        <v>165</v>
      </c>
      <c r="P1114" s="101">
        <f>+O1114</f>
        <v>165</v>
      </c>
      <c r="Q1114" s="279" t="s">
        <v>1169</v>
      </c>
    </row>
    <row r="1115" spans="1:17" hidden="1" x14ac:dyDescent="0.3">
      <c r="A1115" s="90">
        <v>592056</v>
      </c>
      <c r="B1115" s="92" t="s">
        <v>1162</v>
      </c>
      <c r="C1115" s="92" t="s">
        <v>2804</v>
      </c>
      <c r="D1115" s="92" t="s">
        <v>10</v>
      </c>
      <c r="E1115" s="103" t="s">
        <v>229</v>
      </c>
      <c r="F1115" s="92" t="s">
        <v>2728</v>
      </c>
      <c r="G1115" s="92" t="s">
        <v>1253</v>
      </c>
      <c r="H1115" s="92" t="s">
        <v>2729</v>
      </c>
      <c r="I1115" s="92" t="s">
        <v>865</v>
      </c>
      <c r="J1115" s="92" t="s">
        <v>1254</v>
      </c>
      <c r="K1115" s="90" t="b">
        <v>0</v>
      </c>
      <c r="L1115" s="92" t="s">
        <v>867</v>
      </c>
      <c r="M1115" s="278">
        <f>IFERROR(VLOOKUP(C1115,'Budget Detail as of 11.30'!B:K,COLUMNS('Budget Detail as of 11.30'!B:K),FALSE),0)</f>
        <v>34720</v>
      </c>
      <c r="N1115" s="155">
        <f>SUMIFS('Budget Detail as of 11.30'!L:L,'Budget Detail as of 11.30'!B:B,'Questica Mapping'!C1115)</f>
        <v>34720</v>
      </c>
      <c r="O1115" s="100"/>
      <c r="P1115" s="101"/>
    </row>
    <row r="1116" spans="1:17" hidden="1" x14ac:dyDescent="0.3">
      <c r="A1116" s="90">
        <v>592057</v>
      </c>
      <c r="B1116" s="92" t="s">
        <v>1162</v>
      </c>
      <c r="C1116" s="92" t="s">
        <v>2805</v>
      </c>
      <c r="D1116" s="92" t="s">
        <v>10</v>
      </c>
      <c r="E1116" s="103" t="s">
        <v>229</v>
      </c>
      <c r="F1116" s="92" t="s">
        <v>2728</v>
      </c>
      <c r="G1116" s="92" t="s">
        <v>1253</v>
      </c>
      <c r="H1116" s="92" t="s">
        <v>2729</v>
      </c>
      <c r="I1116" s="92" t="s">
        <v>925</v>
      </c>
      <c r="J1116" s="92" t="s">
        <v>1256</v>
      </c>
      <c r="K1116" s="90" t="b">
        <v>0</v>
      </c>
      <c r="L1116" s="92" t="s">
        <v>867</v>
      </c>
      <c r="M1116" s="278">
        <f>IFERROR(VLOOKUP(C1116,'Budget Detail as of 11.30'!B:K,COLUMNS('Budget Detail as of 11.30'!B:K),FALSE),0)</f>
        <v>0</v>
      </c>
      <c r="N1116" s="155">
        <f>SUMIFS('Budget Detail as of 11.30'!L:L,'Budget Detail as of 11.30'!B:B,'Questica Mapping'!C1116)</f>
        <v>0</v>
      </c>
      <c r="O1116" s="100"/>
      <c r="P1116" s="101"/>
    </row>
    <row r="1117" spans="1:17" hidden="1" x14ac:dyDescent="0.3">
      <c r="A1117" s="90">
        <v>850937</v>
      </c>
      <c r="B1117" s="159" t="s">
        <v>1162</v>
      </c>
      <c r="C1117" s="159" t="s">
        <v>2806</v>
      </c>
      <c r="D1117" s="280" t="s">
        <v>10</v>
      </c>
      <c r="E1117" s="281">
        <v>0</v>
      </c>
      <c r="F1117" s="279" t="s">
        <v>2728</v>
      </c>
      <c r="G1117" s="279" t="s">
        <v>1253</v>
      </c>
      <c r="H1117" s="279" t="s">
        <v>2729</v>
      </c>
      <c r="I1117" s="279" t="s">
        <v>928</v>
      </c>
      <c r="J1117" s="279" t="s">
        <v>1259</v>
      </c>
      <c r="K1117" s="279" t="b">
        <v>0</v>
      </c>
      <c r="L1117" s="279" t="s">
        <v>867</v>
      </c>
      <c r="M1117" s="278">
        <f>IFERROR(VLOOKUP(C1117,'Budget Detail as of 11.30'!B:K,COLUMNS('Budget Detail as of 11.30'!B:K),FALSE),0)</f>
        <v>0</v>
      </c>
      <c r="N1117" s="155">
        <f>SUMIFS('Budget Detail as of 11.30'!L:L,'Budget Detail as of 11.30'!B:B,'Questica Mapping'!C1117)</f>
        <v>0</v>
      </c>
      <c r="O1117" s="100"/>
      <c r="P1117" s="101"/>
    </row>
    <row r="1118" spans="1:17" hidden="1" x14ac:dyDescent="0.3">
      <c r="A1118" s="90">
        <v>592058</v>
      </c>
      <c r="B1118" s="159" t="s">
        <v>1162</v>
      </c>
      <c r="C1118" s="159" t="s">
        <v>2807</v>
      </c>
      <c r="D1118" s="280" t="s">
        <v>10</v>
      </c>
      <c r="E1118" s="103" t="s">
        <v>229</v>
      </c>
      <c r="F1118" s="279" t="s">
        <v>2728</v>
      </c>
      <c r="G1118" s="279" t="s">
        <v>1253</v>
      </c>
      <c r="H1118" s="279" t="s">
        <v>2729</v>
      </c>
      <c r="I1118" s="279" t="s">
        <v>931</v>
      </c>
      <c r="J1118" s="279" t="s">
        <v>2808</v>
      </c>
      <c r="K1118" s="279" t="b">
        <v>0</v>
      </c>
      <c r="L1118" s="279" t="s">
        <v>867</v>
      </c>
      <c r="M1118" s="278">
        <f>IFERROR(VLOOKUP(C1118,'Budget Detail as of 11.30'!B:K,COLUMNS('Budget Detail as of 11.30'!B:K),FALSE),0)</f>
        <v>200</v>
      </c>
      <c r="N1118" s="155">
        <f>SUMIFS('Budget Detail as of 11.30'!L:L,'Budget Detail as of 11.30'!B:B,'Questica Mapping'!C1118)</f>
        <v>200</v>
      </c>
      <c r="O1118" s="100">
        <v>1030</v>
      </c>
      <c r="P1118" s="101">
        <f t="shared" ref="P1118:P1135" si="42">+O1118</f>
        <v>1030</v>
      </c>
    </row>
    <row r="1119" spans="1:17" hidden="1" x14ac:dyDescent="0.3">
      <c r="A1119" s="90">
        <v>592059</v>
      </c>
      <c r="B1119" s="92" t="s">
        <v>1162</v>
      </c>
      <c r="C1119" s="92" t="s">
        <v>2809</v>
      </c>
      <c r="D1119" s="279" t="s">
        <v>10</v>
      </c>
      <c r="E1119" s="103" t="s">
        <v>229</v>
      </c>
      <c r="F1119" s="90" t="s">
        <v>2728</v>
      </c>
      <c r="G1119" s="90" t="s">
        <v>1265</v>
      </c>
      <c r="H1119" s="90" t="s">
        <v>2729</v>
      </c>
      <c r="I1119" s="90" t="s">
        <v>865</v>
      </c>
      <c r="J1119" s="90" t="s">
        <v>1266</v>
      </c>
      <c r="K1119" s="90" t="b">
        <v>0</v>
      </c>
      <c r="L1119" s="90" t="s">
        <v>867</v>
      </c>
      <c r="M1119" s="278">
        <f>IFERROR(VLOOKUP(C1119,'Budget Detail as of 11.30'!B:K,COLUMNS('Budget Detail as of 11.30'!B:K),FALSE),0)</f>
        <v>29320</v>
      </c>
      <c r="N1119" s="155">
        <f>SUMIFS('Budget Detail as of 11.30'!L:L,'Budget Detail as of 11.30'!B:B,'Questica Mapping'!C1119)</f>
        <v>29320</v>
      </c>
      <c r="O1119" s="100">
        <v>0</v>
      </c>
      <c r="P1119" s="101">
        <f t="shared" si="42"/>
        <v>0</v>
      </c>
    </row>
    <row r="1120" spans="1:17" hidden="1" x14ac:dyDescent="0.3">
      <c r="A1120" s="90">
        <v>592060</v>
      </c>
      <c r="B1120" s="92" t="s">
        <v>1162</v>
      </c>
      <c r="C1120" s="92" t="s">
        <v>2810</v>
      </c>
      <c r="D1120" s="92" t="s">
        <v>10</v>
      </c>
      <c r="E1120" s="103" t="s">
        <v>225</v>
      </c>
      <c r="F1120" s="92" t="s">
        <v>2728</v>
      </c>
      <c r="G1120" s="92" t="s">
        <v>1268</v>
      </c>
      <c r="H1120" s="92" t="s">
        <v>2729</v>
      </c>
      <c r="I1120" s="92" t="s">
        <v>865</v>
      </c>
      <c r="J1120" s="92" t="s">
        <v>2811</v>
      </c>
      <c r="K1120" s="90" t="b">
        <v>0</v>
      </c>
      <c r="L1120" s="92" t="s">
        <v>867</v>
      </c>
      <c r="M1120" s="278">
        <f>IFERROR(VLOOKUP(C1120,'Budget Detail as of 11.30'!B:K,COLUMNS('Budget Detail as of 11.30'!B:K),FALSE),0)</f>
        <v>1030</v>
      </c>
      <c r="N1120" s="155">
        <f>SUMIFS('Budget Detail as of 11.30'!L:L,'Budget Detail as of 11.30'!B:B,'Questica Mapping'!C1120)</f>
        <v>1030</v>
      </c>
      <c r="O1120" s="100">
        <v>17000</v>
      </c>
      <c r="P1120" s="101">
        <f t="shared" si="42"/>
        <v>17000</v>
      </c>
    </row>
    <row r="1121" spans="1:16" hidden="1" x14ac:dyDescent="0.3">
      <c r="A1121" s="90">
        <v>592061</v>
      </c>
      <c r="B1121" s="92" t="s">
        <v>1162</v>
      </c>
      <c r="C1121" s="92" t="s">
        <v>2812</v>
      </c>
      <c r="D1121" s="92" t="s">
        <v>10</v>
      </c>
      <c r="E1121" s="103" t="s">
        <v>225</v>
      </c>
      <c r="F1121" s="92" t="s">
        <v>2728</v>
      </c>
      <c r="G1121" s="92" t="s">
        <v>1273</v>
      </c>
      <c r="H1121" s="92" t="s">
        <v>2729</v>
      </c>
      <c r="I1121" s="92" t="s">
        <v>865</v>
      </c>
      <c r="J1121" s="92" t="s">
        <v>2813</v>
      </c>
      <c r="K1121" s="90" t="b">
        <v>0</v>
      </c>
      <c r="L1121" s="92" t="s">
        <v>867</v>
      </c>
      <c r="M1121" s="278">
        <f>IFERROR(VLOOKUP(C1121,'Budget Detail as of 11.30'!B:K,COLUMNS('Budget Detail as of 11.30'!B:K),FALSE),0)</f>
        <v>5000</v>
      </c>
      <c r="N1121" s="155">
        <f>SUMIFS('Budget Detail as of 11.30'!L:L,'Budget Detail as of 11.30'!B:B,'Questica Mapping'!C1121)</f>
        <v>5000</v>
      </c>
      <c r="O1121" s="100">
        <v>54840</v>
      </c>
      <c r="P1121" s="101">
        <f t="shared" si="42"/>
        <v>54840</v>
      </c>
    </row>
    <row r="1122" spans="1:16" hidden="1" x14ac:dyDescent="0.3">
      <c r="A1122" s="90">
        <v>592062</v>
      </c>
      <c r="B1122" s="92" t="s">
        <v>1162</v>
      </c>
      <c r="C1122" s="92" t="s">
        <v>2814</v>
      </c>
      <c r="D1122" s="92" t="s">
        <v>10</v>
      </c>
      <c r="E1122" s="103" t="s">
        <v>225</v>
      </c>
      <c r="F1122" s="92" t="s">
        <v>2728</v>
      </c>
      <c r="G1122" s="92" t="s">
        <v>1694</v>
      </c>
      <c r="H1122" s="92" t="s">
        <v>2729</v>
      </c>
      <c r="I1122" s="92" t="s">
        <v>865</v>
      </c>
      <c r="J1122" s="92" t="s">
        <v>2815</v>
      </c>
      <c r="K1122" s="90" t="b">
        <v>0</v>
      </c>
      <c r="L1122" s="92" t="s">
        <v>867</v>
      </c>
      <c r="M1122" s="278">
        <f>IFERROR(VLOOKUP(C1122,'Budget Detail as of 11.30'!B:K,COLUMNS('Budget Detail as of 11.30'!B:K),FALSE),0)</f>
        <v>18000</v>
      </c>
      <c r="N1122" s="155">
        <f>SUMIFS('Budget Detail as of 11.30'!L:L,'Budget Detail as of 11.30'!B:B,'Questica Mapping'!C1122)</f>
        <v>18000</v>
      </c>
      <c r="O1122" s="100">
        <v>7500</v>
      </c>
      <c r="P1122" s="101">
        <f t="shared" si="42"/>
        <v>7500</v>
      </c>
    </row>
    <row r="1123" spans="1:16" hidden="1" x14ac:dyDescent="0.3">
      <c r="A1123" s="90">
        <v>592063</v>
      </c>
      <c r="B1123" s="92" t="s">
        <v>1162</v>
      </c>
      <c r="C1123" s="92" t="s">
        <v>2816</v>
      </c>
      <c r="D1123" s="92" t="s">
        <v>10</v>
      </c>
      <c r="E1123" s="103" t="s">
        <v>227</v>
      </c>
      <c r="F1123" s="92" t="s">
        <v>2817</v>
      </c>
      <c r="G1123" s="92" t="s">
        <v>1165</v>
      </c>
      <c r="H1123" s="92" t="s">
        <v>2818</v>
      </c>
      <c r="I1123" s="92" t="s">
        <v>865</v>
      </c>
      <c r="J1123" s="92">
        <v>0</v>
      </c>
      <c r="K1123" s="90" t="b">
        <v>0</v>
      </c>
      <c r="L1123" s="92" t="s">
        <v>1166</v>
      </c>
      <c r="M1123" s="278">
        <f>IFERROR(VLOOKUP(C1123,'Budget Detail as of 11.30'!B:K,COLUMNS('Budget Detail as of 11.30'!B:K),FALSE),0)</f>
        <v>135180</v>
      </c>
      <c r="N1123" s="155">
        <f>SUMIFS('Budget Detail as of 11.30'!L:L,'Budget Detail as of 11.30'!B:B,'Questica Mapping'!C1123)</f>
        <v>129360</v>
      </c>
      <c r="O1123" s="100">
        <v>0</v>
      </c>
      <c r="P1123" s="101">
        <f t="shared" si="42"/>
        <v>0</v>
      </c>
    </row>
    <row r="1124" spans="1:16" hidden="1" x14ac:dyDescent="0.3">
      <c r="A1124" s="90">
        <v>592064</v>
      </c>
      <c r="B1124" s="92" t="s">
        <v>1162</v>
      </c>
      <c r="C1124" s="92" t="s">
        <v>2819</v>
      </c>
      <c r="D1124" s="92" t="s">
        <v>10</v>
      </c>
      <c r="E1124" s="103" t="s">
        <v>228</v>
      </c>
      <c r="F1124" s="92" t="s">
        <v>2817</v>
      </c>
      <c r="G1124" s="92" t="s">
        <v>1173</v>
      </c>
      <c r="H1124" s="92" t="s">
        <v>2818</v>
      </c>
      <c r="I1124" s="92" t="s">
        <v>865</v>
      </c>
      <c r="J1124" s="92" t="s">
        <v>1174</v>
      </c>
      <c r="K1124" s="90" t="b">
        <v>0</v>
      </c>
      <c r="L1124" s="92" t="s">
        <v>867</v>
      </c>
      <c r="M1124" s="278">
        <f>IFERROR(VLOOKUP(C1124,'Budget Detail as of 11.30'!B:K,COLUMNS('Budget Detail as of 11.30'!B:K),FALSE),0)</f>
        <v>10000</v>
      </c>
      <c r="N1124" s="155">
        <f>SUMIFS('Budget Detail as of 11.30'!L:L,'Budget Detail as of 11.30'!B:B,'Questica Mapping'!C1124)</f>
        <v>10000</v>
      </c>
      <c r="O1124" s="100">
        <v>0</v>
      </c>
      <c r="P1124" s="101">
        <f t="shared" si="42"/>
        <v>0</v>
      </c>
    </row>
    <row r="1125" spans="1:16" hidden="1" x14ac:dyDescent="0.3">
      <c r="A1125" s="90">
        <v>592065</v>
      </c>
      <c r="B1125" s="92" t="s">
        <v>1162</v>
      </c>
      <c r="C1125" s="92" t="s">
        <v>2820</v>
      </c>
      <c r="D1125" s="92" t="s">
        <v>10</v>
      </c>
      <c r="E1125" s="103" t="s">
        <v>228</v>
      </c>
      <c r="F1125" s="92" t="s">
        <v>2817</v>
      </c>
      <c r="G1125" s="92" t="s">
        <v>1173</v>
      </c>
      <c r="H1125" s="92" t="s">
        <v>2821</v>
      </c>
      <c r="I1125" s="92" t="s">
        <v>865</v>
      </c>
      <c r="J1125" s="92" t="s">
        <v>1174</v>
      </c>
      <c r="K1125" s="90" t="b">
        <v>0</v>
      </c>
      <c r="L1125" s="92" t="s">
        <v>867</v>
      </c>
      <c r="M1125" s="278">
        <f>IFERROR(VLOOKUP(C1125,'Budget Detail as of 11.30'!B:K,COLUMNS('Budget Detail as of 11.30'!B:K),FALSE),0)</f>
        <v>0</v>
      </c>
      <c r="N1125" s="155">
        <f>SUMIFS('Budget Detail as of 11.30'!L:L,'Budget Detail as of 11.30'!B:B,'Questica Mapping'!C1125)</f>
        <v>0</v>
      </c>
      <c r="O1125" s="100">
        <v>4000</v>
      </c>
      <c r="P1125" s="101">
        <f t="shared" si="42"/>
        <v>4000</v>
      </c>
    </row>
    <row r="1126" spans="1:16" hidden="1" x14ac:dyDescent="0.3">
      <c r="A1126" s="90">
        <v>592066</v>
      </c>
      <c r="B1126" s="92" t="s">
        <v>1162</v>
      </c>
      <c r="C1126" s="92" t="s">
        <v>2822</v>
      </c>
      <c r="D1126" s="92" t="s">
        <v>10</v>
      </c>
      <c r="E1126" s="103" t="s">
        <v>228</v>
      </c>
      <c r="F1126" s="92" t="s">
        <v>2817</v>
      </c>
      <c r="G1126" s="92" t="s">
        <v>1173</v>
      </c>
      <c r="H1126" s="92" t="s">
        <v>2823</v>
      </c>
      <c r="I1126" s="92" t="s">
        <v>865</v>
      </c>
      <c r="J1126" s="92" t="s">
        <v>1174</v>
      </c>
      <c r="K1126" s="90" t="b">
        <v>0</v>
      </c>
      <c r="L1126" s="92" t="s">
        <v>867</v>
      </c>
      <c r="M1126" s="278">
        <f>IFERROR(VLOOKUP(C1126,'Budget Detail as of 11.30'!B:K,COLUMNS('Budget Detail as of 11.30'!B:K),FALSE),0)</f>
        <v>0</v>
      </c>
      <c r="N1126" s="155">
        <f>SUMIFS('Budget Detail as of 11.30'!L:L,'Budget Detail as of 11.30'!B:B,'Questica Mapping'!C1126)</f>
        <v>0</v>
      </c>
      <c r="O1126" s="100">
        <v>42650</v>
      </c>
      <c r="P1126" s="101">
        <f t="shared" si="42"/>
        <v>42650</v>
      </c>
    </row>
    <row r="1127" spans="1:16" hidden="1" x14ac:dyDescent="0.3">
      <c r="A1127" s="90">
        <v>592067</v>
      </c>
      <c r="B1127" s="92" t="s">
        <v>1162</v>
      </c>
      <c r="C1127" s="92" t="s">
        <v>2824</v>
      </c>
      <c r="D1127" s="92" t="s">
        <v>10</v>
      </c>
      <c r="E1127" s="103" t="s">
        <v>227</v>
      </c>
      <c r="F1127" s="92" t="s">
        <v>2817</v>
      </c>
      <c r="G1127" s="92" t="s">
        <v>2117</v>
      </c>
      <c r="H1127" s="92" t="s">
        <v>2818</v>
      </c>
      <c r="I1127" s="92" t="s">
        <v>865</v>
      </c>
      <c r="J1127" s="92" t="s">
        <v>2118</v>
      </c>
      <c r="K1127" s="90" t="b">
        <v>0</v>
      </c>
      <c r="L1127" s="92" t="s">
        <v>867</v>
      </c>
      <c r="M1127" s="278">
        <f>IFERROR(VLOOKUP(C1127,'Budget Detail as of 11.30'!B:K,COLUMNS('Budget Detail as of 11.30'!B:K),FALSE),0)</f>
        <v>4000</v>
      </c>
      <c r="N1127" s="155">
        <f>SUMIFS('Budget Detail as of 11.30'!L:L,'Budget Detail as of 11.30'!B:B,'Questica Mapping'!C1127)</f>
        <v>4000</v>
      </c>
      <c r="O1127" s="100">
        <v>0</v>
      </c>
      <c r="P1127" s="101">
        <f t="shared" si="42"/>
        <v>0</v>
      </c>
    </row>
    <row r="1128" spans="1:16" hidden="1" x14ac:dyDescent="0.3">
      <c r="A1128" s="90">
        <v>592493</v>
      </c>
      <c r="B1128" s="92" t="s">
        <v>1162</v>
      </c>
      <c r="C1128" s="92" t="s">
        <v>2825</v>
      </c>
      <c r="D1128" s="92" t="s">
        <v>10</v>
      </c>
      <c r="E1128" s="103" t="s">
        <v>227</v>
      </c>
      <c r="F1128" s="92" t="s">
        <v>2817</v>
      </c>
      <c r="G1128" s="92" t="s">
        <v>1286</v>
      </c>
      <c r="H1128" s="92" t="s">
        <v>2818</v>
      </c>
      <c r="I1128" s="92" t="s">
        <v>865</v>
      </c>
      <c r="J1128" s="92" t="s">
        <v>1287</v>
      </c>
      <c r="K1128" s="90" t="b">
        <v>0</v>
      </c>
      <c r="L1128" s="92" t="s">
        <v>867</v>
      </c>
      <c r="M1128" s="278">
        <f>IFERROR(VLOOKUP(C1128,'Budget Detail as of 11.30'!B:K,COLUMNS('Budget Detail as of 11.30'!B:K),FALSE),0)</f>
        <v>50000</v>
      </c>
      <c r="N1128" s="155">
        <f>SUMIFS('Budget Detail as of 11.30'!L:L,'Budget Detail as of 11.30'!B:B,'Questica Mapping'!C1128)</f>
        <v>50000</v>
      </c>
      <c r="O1128" s="100">
        <v>0</v>
      </c>
      <c r="P1128" s="101">
        <f t="shared" si="42"/>
        <v>0</v>
      </c>
    </row>
    <row r="1129" spans="1:16" hidden="1" x14ac:dyDescent="0.3">
      <c r="A1129" s="90">
        <v>592068</v>
      </c>
      <c r="B1129" s="92" t="s">
        <v>1162</v>
      </c>
      <c r="C1129" s="92" t="s">
        <v>2826</v>
      </c>
      <c r="D1129" s="92" t="s">
        <v>10</v>
      </c>
      <c r="E1129" s="103" t="s">
        <v>227</v>
      </c>
      <c r="F1129" s="92" t="s">
        <v>2817</v>
      </c>
      <c r="G1129" s="92" t="s">
        <v>1286</v>
      </c>
      <c r="H1129" s="92" t="s">
        <v>2821</v>
      </c>
      <c r="I1129" s="92" t="s">
        <v>865</v>
      </c>
      <c r="J1129" s="92" t="s">
        <v>1287</v>
      </c>
      <c r="K1129" s="90" t="b">
        <v>0</v>
      </c>
      <c r="L1129" s="92" t="s">
        <v>867</v>
      </c>
      <c r="M1129" s="278">
        <f>IFERROR(VLOOKUP(C1129,'Budget Detail as of 11.30'!B:K,COLUMNS('Budget Detail as of 11.30'!B:K),FALSE),0)</f>
        <v>0</v>
      </c>
      <c r="N1129" s="155">
        <f>SUMIFS('Budget Detail as of 11.30'!L:L,'Budget Detail as of 11.30'!B:B,'Questica Mapping'!C1129)</f>
        <v>0</v>
      </c>
      <c r="O1129" s="100">
        <v>24780</v>
      </c>
      <c r="P1129" s="101">
        <f t="shared" si="42"/>
        <v>24780</v>
      </c>
    </row>
    <row r="1130" spans="1:16" hidden="1" x14ac:dyDescent="0.3">
      <c r="A1130" s="90">
        <v>592069</v>
      </c>
      <c r="B1130" s="92" t="s">
        <v>1162</v>
      </c>
      <c r="C1130" s="92" t="s">
        <v>2827</v>
      </c>
      <c r="D1130" s="92" t="s">
        <v>10</v>
      </c>
      <c r="E1130" s="103" t="s">
        <v>227</v>
      </c>
      <c r="F1130" s="92" t="s">
        <v>2817</v>
      </c>
      <c r="G1130" s="92" t="s">
        <v>1286</v>
      </c>
      <c r="H1130" s="92" t="s">
        <v>2823</v>
      </c>
      <c r="I1130" s="92" t="s">
        <v>865</v>
      </c>
      <c r="J1130" s="92" t="s">
        <v>1287</v>
      </c>
      <c r="K1130" s="90" t="b">
        <v>0</v>
      </c>
      <c r="L1130" s="92" t="s">
        <v>867</v>
      </c>
      <c r="M1130" s="278">
        <f>IFERROR(VLOOKUP(C1130,'Budget Detail as of 11.30'!B:K,COLUMNS('Budget Detail as of 11.30'!B:K),FALSE),0)</f>
        <v>0</v>
      </c>
      <c r="N1130" s="155">
        <f>SUMIFS('Budget Detail as of 11.30'!L:L,'Budget Detail as of 11.30'!B:B,'Questica Mapping'!C1130)</f>
        <v>0</v>
      </c>
      <c r="O1130" s="100">
        <v>1000</v>
      </c>
      <c r="P1130" s="101">
        <f t="shared" si="42"/>
        <v>1000</v>
      </c>
    </row>
    <row r="1131" spans="1:16" hidden="1" x14ac:dyDescent="0.3">
      <c r="A1131" s="90">
        <v>592070</v>
      </c>
      <c r="B1131" s="92" t="s">
        <v>1162</v>
      </c>
      <c r="C1131" s="92" t="s">
        <v>2828</v>
      </c>
      <c r="D1131" s="92" t="s">
        <v>10</v>
      </c>
      <c r="E1131" s="103" t="s">
        <v>227</v>
      </c>
      <c r="F1131" s="92" t="s">
        <v>2817</v>
      </c>
      <c r="G1131" s="92" t="s">
        <v>1176</v>
      </c>
      <c r="H1131" s="92" t="s">
        <v>2818</v>
      </c>
      <c r="I1131" s="92" t="s">
        <v>865</v>
      </c>
      <c r="J1131" s="92">
        <v>0</v>
      </c>
      <c r="K1131" s="90" t="b">
        <v>0</v>
      </c>
      <c r="L1131" s="92" t="s">
        <v>1166</v>
      </c>
      <c r="M1131" s="278">
        <f>IFERROR(VLOOKUP(C1131,'Budget Detail as of 11.30'!B:K,COLUMNS('Budget Detail as of 11.30'!B:K),FALSE),0)</f>
        <v>66150</v>
      </c>
      <c r="N1131" s="155">
        <f>SUMIFS('Budget Detail as of 11.30'!L:L,'Budget Detail as of 11.30'!B:B,'Questica Mapping'!C1131)</f>
        <v>68630</v>
      </c>
      <c r="O1131" s="100">
        <v>2000</v>
      </c>
      <c r="P1131" s="101">
        <f t="shared" si="42"/>
        <v>2000</v>
      </c>
    </row>
    <row r="1132" spans="1:16" hidden="1" x14ac:dyDescent="0.3">
      <c r="A1132" s="90">
        <v>1429158</v>
      </c>
      <c r="B1132" s="92" t="s">
        <v>1162</v>
      </c>
      <c r="C1132" s="92" t="s">
        <v>2829</v>
      </c>
      <c r="D1132" s="92" t="s">
        <v>10</v>
      </c>
      <c r="E1132" s="103" t="s">
        <v>225</v>
      </c>
      <c r="F1132" s="92" t="s">
        <v>2817</v>
      </c>
      <c r="G1132" s="92" t="s">
        <v>1191</v>
      </c>
      <c r="H1132" s="92" t="s">
        <v>2818</v>
      </c>
      <c r="I1132" s="92" t="s">
        <v>865</v>
      </c>
      <c r="J1132" s="92" t="s">
        <v>1192</v>
      </c>
      <c r="K1132" s="90" t="b">
        <v>0</v>
      </c>
      <c r="L1132" s="92" t="s">
        <v>867</v>
      </c>
      <c r="M1132" s="278">
        <f>IFERROR(VLOOKUP(C1132,'Budget Detail as of 11.30'!B:K,COLUMNS('Budget Detail as of 11.30'!B:K),FALSE),0)</f>
        <v>1500</v>
      </c>
      <c r="N1132" s="155">
        <f>SUMIFS('Budget Detail as of 11.30'!L:L,'Budget Detail as of 11.30'!B:B,'Questica Mapping'!C1132)</f>
        <v>1500</v>
      </c>
      <c r="O1132" s="100">
        <v>2330</v>
      </c>
      <c r="P1132" s="101">
        <f t="shared" si="42"/>
        <v>2330</v>
      </c>
    </row>
    <row r="1133" spans="1:16" hidden="1" x14ac:dyDescent="0.3">
      <c r="A1133" s="90">
        <v>592098</v>
      </c>
      <c r="B1133" s="92" t="s">
        <v>1162</v>
      </c>
      <c r="C1133" s="92" t="s">
        <v>2830</v>
      </c>
      <c r="D1133" s="92" t="s">
        <v>10</v>
      </c>
      <c r="E1133" s="103" t="s">
        <v>225</v>
      </c>
      <c r="F1133" s="92" t="s">
        <v>2817</v>
      </c>
      <c r="G1133" s="92" t="s">
        <v>1202</v>
      </c>
      <c r="H1133" s="92" t="s">
        <v>2818</v>
      </c>
      <c r="I1133" s="92" t="s">
        <v>865</v>
      </c>
      <c r="J1133" s="92" t="s">
        <v>2831</v>
      </c>
      <c r="K1133" s="90" t="b">
        <v>0</v>
      </c>
      <c r="L1133" s="92" t="s">
        <v>867</v>
      </c>
      <c r="M1133" s="278">
        <f>IFERROR(VLOOKUP(C1133,'Budget Detail as of 11.30'!B:K,COLUMNS('Budget Detail as of 11.30'!B:K),FALSE),0)</f>
        <v>3000</v>
      </c>
      <c r="N1133" s="155">
        <f>SUMIFS('Budget Detail as of 11.30'!L:L,'Budget Detail as of 11.30'!B:B,'Questica Mapping'!C1133)</f>
        <v>3000</v>
      </c>
      <c r="O1133" s="100">
        <v>1500</v>
      </c>
      <c r="P1133" s="101">
        <f t="shared" si="42"/>
        <v>1500</v>
      </c>
    </row>
    <row r="1134" spans="1:16" hidden="1" x14ac:dyDescent="0.3">
      <c r="A1134" s="90">
        <v>592072</v>
      </c>
      <c r="B1134" s="92" t="s">
        <v>1162</v>
      </c>
      <c r="C1134" s="92" t="s">
        <v>2832</v>
      </c>
      <c r="D1134" s="92" t="s">
        <v>10</v>
      </c>
      <c r="E1134" s="103" t="s">
        <v>225</v>
      </c>
      <c r="F1134" s="92" t="s">
        <v>2817</v>
      </c>
      <c r="G1134" s="92" t="s">
        <v>1220</v>
      </c>
      <c r="H1134" s="92" t="s">
        <v>2821</v>
      </c>
      <c r="I1134" s="92" t="s">
        <v>865</v>
      </c>
      <c r="J1134" s="92" t="s">
        <v>2770</v>
      </c>
      <c r="K1134" s="90" t="b">
        <v>0</v>
      </c>
      <c r="L1134" s="92" t="s">
        <v>867</v>
      </c>
      <c r="M1134" s="278">
        <f>IFERROR(VLOOKUP(C1134,'Budget Detail as of 11.30'!B:K,COLUMNS('Budget Detail as of 11.30'!B:K),FALSE),0)</f>
        <v>3330</v>
      </c>
      <c r="N1134" s="155">
        <f>SUMIFS('Budget Detail as of 11.30'!L:L,'Budget Detail as of 11.30'!B:B,'Questica Mapping'!C1134)</f>
        <v>3330</v>
      </c>
      <c r="O1134" s="100">
        <v>1000</v>
      </c>
      <c r="P1134" s="101">
        <f t="shared" si="42"/>
        <v>1000</v>
      </c>
    </row>
    <row r="1135" spans="1:16" hidden="1" x14ac:dyDescent="0.3">
      <c r="A1135" s="90">
        <v>592073</v>
      </c>
      <c r="B1135" s="92" t="s">
        <v>1162</v>
      </c>
      <c r="C1135" s="92" t="s">
        <v>2833</v>
      </c>
      <c r="D1135" s="92" t="s">
        <v>10</v>
      </c>
      <c r="E1135" s="103" t="s">
        <v>225</v>
      </c>
      <c r="F1135" s="92" t="s">
        <v>2817</v>
      </c>
      <c r="G1135" s="92" t="s">
        <v>1229</v>
      </c>
      <c r="H1135" s="92" t="s">
        <v>2818</v>
      </c>
      <c r="I1135" s="92" t="s">
        <v>865</v>
      </c>
      <c r="J1135" s="92" t="s">
        <v>2783</v>
      </c>
      <c r="K1135" s="90" t="b">
        <v>0</v>
      </c>
      <c r="L1135" s="92" t="s">
        <v>867</v>
      </c>
      <c r="M1135" s="278">
        <f>IFERROR(VLOOKUP(C1135,'Budget Detail as of 11.30'!B:K,COLUMNS('Budget Detail as of 11.30'!B:K),FALSE),0)</f>
        <v>2500</v>
      </c>
      <c r="N1135" s="155">
        <f>SUMIFS('Budget Detail as of 11.30'!L:L,'Budget Detail as of 11.30'!B:B,'Questica Mapping'!C1135)</f>
        <v>2500</v>
      </c>
      <c r="O1135" s="100">
        <v>0</v>
      </c>
      <c r="P1135" s="101">
        <f t="shared" si="42"/>
        <v>0</v>
      </c>
    </row>
    <row r="1136" spans="1:16" hidden="1" x14ac:dyDescent="0.3">
      <c r="A1136" s="90">
        <v>592074</v>
      </c>
      <c r="B1136" s="92" t="s">
        <v>1162</v>
      </c>
      <c r="C1136" s="92" t="s">
        <v>2834</v>
      </c>
      <c r="D1136" s="92" t="s">
        <v>10</v>
      </c>
      <c r="E1136" s="103" t="s">
        <v>225</v>
      </c>
      <c r="F1136" s="92" t="s">
        <v>2817</v>
      </c>
      <c r="G1136" s="92" t="s">
        <v>1229</v>
      </c>
      <c r="H1136" s="92" t="s">
        <v>2818</v>
      </c>
      <c r="I1136" s="92" t="s">
        <v>925</v>
      </c>
      <c r="J1136" s="92" t="s">
        <v>1457</v>
      </c>
      <c r="K1136" s="90" t="b">
        <v>0</v>
      </c>
      <c r="L1136" s="92" t="s">
        <v>867</v>
      </c>
      <c r="M1136" s="278">
        <f>IFERROR(VLOOKUP(C1136,'Budget Detail as of 11.30'!B:K,COLUMNS('Budget Detail as of 11.30'!B:K),FALSE),0)</f>
        <v>2000</v>
      </c>
      <c r="N1136" s="155">
        <f>SUMIFS('Budget Detail as of 11.30'!L:L,'Budget Detail as of 11.30'!B:B,'Questica Mapping'!C1136)</f>
        <v>2000</v>
      </c>
      <c r="O1136" s="100"/>
      <c r="P1136" s="101"/>
    </row>
    <row r="1137" spans="1:17" hidden="1" x14ac:dyDescent="0.3">
      <c r="A1137" s="90">
        <v>592075</v>
      </c>
      <c r="B1137" s="92" t="s">
        <v>1162</v>
      </c>
      <c r="C1137" s="92" t="s">
        <v>2835</v>
      </c>
      <c r="D1137" s="92" t="s">
        <v>10</v>
      </c>
      <c r="E1137" s="103" t="s">
        <v>225</v>
      </c>
      <c r="F1137" s="92" t="s">
        <v>2817</v>
      </c>
      <c r="G1137" s="92" t="s">
        <v>1229</v>
      </c>
      <c r="H1137" s="92" t="s">
        <v>2818</v>
      </c>
      <c r="I1137" s="92" t="s">
        <v>928</v>
      </c>
      <c r="J1137" s="92" t="s">
        <v>1799</v>
      </c>
      <c r="K1137" s="90" t="b">
        <v>0</v>
      </c>
      <c r="L1137" s="92" t="s">
        <v>867</v>
      </c>
      <c r="M1137" s="278">
        <f>IFERROR(VLOOKUP(C1137,'Budget Detail as of 11.30'!B:K,COLUMNS('Budget Detail as of 11.30'!B:K),FALSE),0)</f>
        <v>40</v>
      </c>
      <c r="N1137" s="155">
        <f>SUMIFS('Budget Detail as of 11.30'!L:L,'Budget Detail as of 11.30'!B:B,'Questica Mapping'!C1137)</f>
        <v>40</v>
      </c>
      <c r="O1137" s="100">
        <v>24080</v>
      </c>
      <c r="P1137" s="101">
        <f>+O1137</f>
        <v>24080</v>
      </c>
    </row>
    <row r="1138" spans="1:17" hidden="1" x14ac:dyDescent="0.3">
      <c r="A1138" s="90">
        <v>592076</v>
      </c>
      <c r="B1138" s="92" t="s">
        <v>1162</v>
      </c>
      <c r="C1138" s="92" t="s">
        <v>2836</v>
      </c>
      <c r="D1138" s="279" t="s">
        <v>10</v>
      </c>
      <c r="E1138" s="103" t="s">
        <v>229</v>
      </c>
      <c r="F1138" s="90" t="s">
        <v>2817</v>
      </c>
      <c r="G1138" s="90" t="s">
        <v>1576</v>
      </c>
      <c r="H1138" s="90" t="s">
        <v>2818</v>
      </c>
      <c r="I1138" s="90" t="s">
        <v>925</v>
      </c>
      <c r="J1138" s="269" t="s">
        <v>1251</v>
      </c>
      <c r="K1138" s="90" t="b">
        <v>0</v>
      </c>
      <c r="L1138" s="90" t="s">
        <v>867</v>
      </c>
      <c r="M1138" s="278">
        <f>IFERROR(VLOOKUP(C1138,'Budget Detail as of 11.30'!B:K,COLUMNS('Budget Detail as of 11.30'!B:K),FALSE),0)</f>
        <v>170000</v>
      </c>
      <c r="N1138" s="155">
        <f>SUMIFS('Budget Detail as of 11.30'!L:L,'Budget Detail as of 11.30'!B:B,'Questica Mapping'!C1138)</f>
        <v>0</v>
      </c>
      <c r="O1138" s="100"/>
      <c r="P1138" s="101"/>
      <c r="Q1138" s="279" t="s">
        <v>1169</v>
      </c>
    </row>
    <row r="1139" spans="1:17" hidden="1" x14ac:dyDescent="0.3">
      <c r="A1139" s="90">
        <v>592077</v>
      </c>
      <c r="B1139" s="92" t="s">
        <v>1162</v>
      </c>
      <c r="C1139" s="92" t="s">
        <v>2837</v>
      </c>
      <c r="D1139" s="92" t="s">
        <v>10</v>
      </c>
      <c r="E1139" s="103" t="s">
        <v>229</v>
      </c>
      <c r="F1139" s="92" t="s">
        <v>2817</v>
      </c>
      <c r="G1139" s="92" t="s">
        <v>1576</v>
      </c>
      <c r="H1139" s="92" t="s">
        <v>2821</v>
      </c>
      <c r="I1139" s="92" t="s">
        <v>865</v>
      </c>
      <c r="J1139" s="92" t="s">
        <v>1577</v>
      </c>
      <c r="K1139" s="90" t="b">
        <v>0</v>
      </c>
      <c r="L1139" s="92" t="s">
        <v>867</v>
      </c>
      <c r="M1139" s="278">
        <f>IFERROR(VLOOKUP(C1139,'Budget Detail as of 11.30'!B:K,COLUMNS('Budget Detail as of 11.30'!B:K),FALSE),0)</f>
        <v>44970</v>
      </c>
      <c r="N1139" s="155">
        <f>SUMIFS('Budget Detail as of 11.30'!L:L,'Budget Detail as of 11.30'!B:B,'Questica Mapping'!C1139)</f>
        <v>44970</v>
      </c>
      <c r="O1139" s="100">
        <v>0</v>
      </c>
      <c r="P1139" s="101">
        <f>+O1139</f>
        <v>0</v>
      </c>
    </row>
    <row r="1140" spans="1:17" hidden="1" x14ac:dyDescent="0.3">
      <c r="A1140" s="90">
        <v>592078</v>
      </c>
      <c r="B1140" s="92" t="s">
        <v>1162</v>
      </c>
      <c r="C1140" s="92" t="s">
        <v>2838</v>
      </c>
      <c r="D1140" s="279" t="s">
        <v>10</v>
      </c>
      <c r="E1140" s="103" t="s">
        <v>229</v>
      </c>
      <c r="F1140" s="90" t="s">
        <v>2817</v>
      </c>
      <c r="G1140" s="90" t="s">
        <v>1243</v>
      </c>
      <c r="H1140" s="90" t="s">
        <v>2818</v>
      </c>
      <c r="I1140" s="90" t="s">
        <v>865</v>
      </c>
      <c r="J1140" s="269" t="s">
        <v>1251</v>
      </c>
      <c r="K1140" s="90" t="b">
        <v>0</v>
      </c>
      <c r="L1140" s="90" t="s">
        <v>867</v>
      </c>
      <c r="M1140" s="278">
        <f>IFERROR(VLOOKUP(C1140,'Budget Detail as of 11.30'!B:K,COLUMNS('Budget Detail as of 11.30'!B:K),FALSE),0)</f>
        <v>19700</v>
      </c>
      <c r="N1140" s="155">
        <f>SUMIFS('Budget Detail as of 11.30'!L:L,'Budget Detail as of 11.30'!B:B,'Questica Mapping'!C1140)</f>
        <v>0</v>
      </c>
      <c r="O1140" s="100">
        <v>1704</v>
      </c>
      <c r="P1140" s="101">
        <f>+O1140</f>
        <v>1704</v>
      </c>
      <c r="Q1140" s="279" t="s">
        <v>1169</v>
      </c>
    </row>
    <row r="1141" spans="1:17" hidden="1" x14ac:dyDescent="0.3">
      <c r="A1141" s="90">
        <v>592086</v>
      </c>
      <c r="B1141" s="92" t="s">
        <v>1162</v>
      </c>
      <c r="C1141" s="92" t="s">
        <v>2839</v>
      </c>
      <c r="D1141" s="92" t="s">
        <v>10</v>
      </c>
      <c r="E1141" s="103" t="s">
        <v>229</v>
      </c>
      <c r="F1141" s="92" t="s">
        <v>2817</v>
      </c>
      <c r="G1141" s="92" t="s">
        <v>1586</v>
      </c>
      <c r="H1141" s="92" t="s">
        <v>2818</v>
      </c>
      <c r="I1141" s="92" t="s">
        <v>865</v>
      </c>
      <c r="J1141" s="92" t="s">
        <v>2840</v>
      </c>
      <c r="K1141" s="90" t="b">
        <v>0</v>
      </c>
      <c r="L1141" s="92" t="s">
        <v>867</v>
      </c>
      <c r="M1141" s="278">
        <f>IFERROR(VLOOKUP(C1141,'Budget Detail as of 11.30'!B:K,COLUMNS('Budget Detail as of 11.30'!B:K),FALSE),0)</f>
        <v>0</v>
      </c>
      <c r="N1141" s="155">
        <f>SUMIFS('Budget Detail as of 11.30'!L:L,'Budget Detail as of 11.30'!B:B,'Questica Mapping'!C1141)</f>
        <v>0</v>
      </c>
      <c r="O1141" s="100"/>
      <c r="P1141" s="101"/>
    </row>
    <row r="1142" spans="1:17" hidden="1" x14ac:dyDescent="0.3">
      <c r="A1142" s="90">
        <v>592087</v>
      </c>
      <c r="B1142" s="92" t="s">
        <v>1162</v>
      </c>
      <c r="C1142" s="92" t="s">
        <v>2841</v>
      </c>
      <c r="D1142" s="92" t="s">
        <v>10</v>
      </c>
      <c r="E1142" s="103" t="s">
        <v>229</v>
      </c>
      <c r="F1142" s="92" t="s">
        <v>2817</v>
      </c>
      <c r="G1142" s="92" t="s">
        <v>1253</v>
      </c>
      <c r="H1142" s="92" t="s">
        <v>2818</v>
      </c>
      <c r="I1142" s="92" t="s">
        <v>865</v>
      </c>
      <c r="J1142" s="92" t="s">
        <v>1254</v>
      </c>
      <c r="K1142" s="90" t="b">
        <v>0</v>
      </c>
      <c r="L1142" s="92" t="s">
        <v>867</v>
      </c>
      <c r="M1142" s="278">
        <f>IFERROR(VLOOKUP(C1142,'Budget Detail as of 11.30'!B:K,COLUMNS('Budget Detail as of 11.30'!B:K),FALSE),0)</f>
        <v>0</v>
      </c>
      <c r="N1142" s="155">
        <f>SUMIFS('Budget Detail as of 11.30'!L:L,'Budget Detail as of 11.30'!B:B,'Questica Mapping'!C1142)</f>
        <v>0</v>
      </c>
      <c r="O1142" s="100">
        <v>1812280</v>
      </c>
      <c r="P1142" s="101">
        <f>+O1142</f>
        <v>1812280</v>
      </c>
    </row>
    <row r="1143" spans="1:17" hidden="1" x14ac:dyDescent="0.3">
      <c r="A1143" s="90">
        <v>592088</v>
      </c>
      <c r="B1143" s="92" t="s">
        <v>1162</v>
      </c>
      <c r="C1143" s="92" t="s">
        <v>2842</v>
      </c>
      <c r="D1143" s="279" t="s">
        <v>10</v>
      </c>
      <c r="E1143" s="103" t="s">
        <v>229</v>
      </c>
      <c r="F1143" s="90" t="s">
        <v>2817</v>
      </c>
      <c r="G1143" s="90" t="s">
        <v>1265</v>
      </c>
      <c r="H1143" s="90" t="s">
        <v>2818</v>
      </c>
      <c r="I1143" s="90" t="s">
        <v>865</v>
      </c>
      <c r="J1143" s="90" t="s">
        <v>1266</v>
      </c>
      <c r="K1143" s="90" t="b">
        <v>0</v>
      </c>
      <c r="L1143" s="90" t="s">
        <v>867</v>
      </c>
      <c r="M1143" s="278">
        <f>IFERROR(VLOOKUP(C1143,'Budget Detail as of 11.30'!B:K,COLUMNS('Budget Detail as of 11.30'!B:K),FALSE),0)</f>
        <v>7310</v>
      </c>
      <c r="N1143" s="155">
        <f>SUMIFS('Budget Detail as of 11.30'!L:L,'Budget Detail as of 11.30'!B:B,'Questica Mapping'!C1143)</f>
        <v>7310</v>
      </c>
      <c r="O1143" s="100"/>
      <c r="P1143" s="101"/>
    </row>
    <row r="1144" spans="1:17" hidden="1" x14ac:dyDescent="0.3">
      <c r="A1144" s="90">
        <v>592089</v>
      </c>
      <c r="B1144" s="92" t="s">
        <v>1162</v>
      </c>
      <c r="C1144" s="92" t="s">
        <v>2843</v>
      </c>
      <c r="D1144" s="92" t="s">
        <v>10</v>
      </c>
      <c r="E1144" s="103" t="s">
        <v>233</v>
      </c>
      <c r="F1144" s="92" t="s">
        <v>2844</v>
      </c>
      <c r="G1144" s="92" t="s">
        <v>1165</v>
      </c>
      <c r="H1144" s="92" t="s">
        <v>1023</v>
      </c>
      <c r="I1144" s="92" t="s">
        <v>865</v>
      </c>
      <c r="J1144" s="92">
        <v>0</v>
      </c>
      <c r="K1144" s="90" t="b">
        <v>0</v>
      </c>
      <c r="L1144" s="92" t="s">
        <v>1166</v>
      </c>
      <c r="M1144" s="278">
        <f>IFERROR(VLOOKUP(C1144,'Budget Detail as of 11.30'!B:K,COLUMNS('Budget Detail as of 11.30'!B:K),FALSE),0)</f>
        <v>2026520</v>
      </c>
      <c r="N1144" s="155">
        <f>SUMIFS('Budget Detail as of 11.30'!L:L,'Budget Detail as of 11.30'!B:B,'Questica Mapping'!C1144)</f>
        <v>1939250</v>
      </c>
      <c r="O1144" s="100"/>
      <c r="P1144" s="101"/>
    </row>
    <row r="1145" spans="1:17" hidden="1" x14ac:dyDescent="0.3">
      <c r="A1145" s="90">
        <v>592090</v>
      </c>
      <c r="B1145" s="92" t="s">
        <v>1162</v>
      </c>
      <c r="C1145" s="92" t="s">
        <v>2845</v>
      </c>
      <c r="D1145" s="279" t="s">
        <v>10</v>
      </c>
      <c r="E1145" s="103" t="s">
        <v>233</v>
      </c>
      <c r="F1145" s="90" t="s">
        <v>2844</v>
      </c>
      <c r="G1145" s="90" t="s">
        <v>1165</v>
      </c>
      <c r="H1145" s="90" t="s">
        <v>1023</v>
      </c>
      <c r="I1145" s="90" t="s">
        <v>925</v>
      </c>
      <c r="J1145" s="90" t="s">
        <v>2846</v>
      </c>
      <c r="K1145" s="90" t="b">
        <v>0</v>
      </c>
      <c r="L1145" s="90" t="s">
        <v>867</v>
      </c>
      <c r="M1145" s="278">
        <f>IFERROR(VLOOKUP(C1145,'Budget Detail as of 11.30'!B:K,COLUMNS('Budget Detail as of 11.30'!B:K),FALSE),0)</f>
        <v>218870</v>
      </c>
      <c r="N1145" s="155">
        <f>SUMIFS('Budget Detail as of 11.30'!L:L,'Budget Detail as of 11.30'!B:B,'Questica Mapping'!C1145)</f>
        <v>218870</v>
      </c>
      <c r="O1145" s="100">
        <v>320875</v>
      </c>
      <c r="P1145" s="101">
        <f>+O1145</f>
        <v>320875</v>
      </c>
      <c r="Q1145" s="279" t="s">
        <v>1169</v>
      </c>
    </row>
    <row r="1146" spans="1:17" hidden="1" x14ac:dyDescent="0.3">
      <c r="A1146" s="90">
        <v>850486</v>
      </c>
      <c r="B1146" s="157" t="s">
        <v>1162</v>
      </c>
      <c r="C1146" s="157" t="s">
        <v>2847</v>
      </c>
      <c r="D1146" s="282" t="s">
        <v>10</v>
      </c>
      <c r="E1146" s="103" t="s">
        <v>233</v>
      </c>
      <c r="F1146" s="282" t="s">
        <v>2844</v>
      </c>
      <c r="G1146" s="282" t="s">
        <v>1165</v>
      </c>
      <c r="H1146" s="282" t="s">
        <v>911</v>
      </c>
      <c r="I1146" s="282" t="s">
        <v>865</v>
      </c>
      <c r="J1146" s="269" t="s">
        <v>1251</v>
      </c>
      <c r="K1146" s="282" t="b">
        <v>0</v>
      </c>
      <c r="L1146" s="282" t="s">
        <v>1166</v>
      </c>
      <c r="M1146" s="278">
        <f>IFERROR(VLOOKUP(C1146,'Budget Detail as of 11.30'!B:K,COLUMNS('Budget Detail as of 11.30'!B:K),FALSE),0)</f>
        <v>0</v>
      </c>
      <c r="N1146" s="155">
        <f>SUMIFS('Budget Detail as of 11.30'!L:L,'Budget Detail as of 11.30'!B:B,'Questica Mapping'!C1146)</f>
        <v>0</v>
      </c>
      <c r="O1146" s="100">
        <v>23130</v>
      </c>
      <c r="P1146" s="101">
        <f>+O1146</f>
        <v>23130</v>
      </c>
    </row>
    <row r="1147" spans="1:17" hidden="1" x14ac:dyDescent="0.3">
      <c r="A1147" s="90">
        <v>592079</v>
      </c>
      <c r="B1147" s="92" t="s">
        <v>1162</v>
      </c>
      <c r="C1147" s="92" t="s">
        <v>2848</v>
      </c>
      <c r="D1147" s="92" t="s">
        <v>10</v>
      </c>
      <c r="E1147" s="103" t="s">
        <v>233</v>
      </c>
      <c r="F1147" s="92" t="s">
        <v>2844</v>
      </c>
      <c r="G1147" s="92" t="s">
        <v>1173</v>
      </c>
      <c r="H1147" s="92" t="s">
        <v>1023</v>
      </c>
      <c r="I1147" s="92" t="s">
        <v>865</v>
      </c>
      <c r="J1147" s="92" t="s">
        <v>1174</v>
      </c>
      <c r="K1147" s="90" t="b">
        <v>0</v>
      </c>
      <c r="L1147" s="92" t="s">
        <v>867</v>
      </c>
      <c r="M1147" s="278">
        <f>IFERROR(VLOOKUP(C1147,'Budget Detail as of 11.30'!B:K,COLUMNS('Budget Detail as of 11.30'!B:K),FALSE),0)</f>
        <v>320000</v>
      </c>
      <c r="N1147" s="155">
        <f>SUMIFS('Budget Detail as of 11.30'!L:L,'Budget Detail as of 11.30'!B:B,'Questica Mapping'!C1147)</f>
        <v>320000</v>
      </c>
      <c r="O1147" s="100">
        <v>1261720</v>
      </c>
      <c r="P1147" s="101">
        <f>+O1147</f>
        <v>1261720</v>
      </c>
    </row>
    <row r="1148" spans="1:17" hidden="1" x14ac:dyDescent="0.3">
      <c r="A1148" s="90">
        <v>592080</v>
      </c>
      <c r="B1148" s="92" t="s">
        <v>1162</v>
      </c>
      <c r="C1148" s="92" t="s">
        <v>2849</v>
      </c>
      <c r="D1148" s="92" t="s">
        <v>10</v>
      </c>
      <c r="E1148" s="103" t="s">
        <v>233</v>
      </c>
      <c r="F1148" s="92" t="s">
        <v>2844</v>
      </c>
      <c r="G1148" s="92" t="s">
        <v>1286</v>
      </c>
      <c r="H1148" s="92" t="s">
        <v>1023</v>
      </c>
      <c r="I1148" s="92" t="s">
        <v>865</v>
      </c>
      <c r="J1148" s="92" t="s">
        <v>1287</v>
      </c>
      <c r="K1148" s="90" t="b">
        <v>0</v>
      </c>
      <c r="L1148" s="92" t="s">
        <v>867</v>
      </c>
      <c r="M1148" s="278">
        <f>IFERROR(VLOOKUP(C1148,'Budget Detail as of 11.30'!B:K,COLUMNS('Budget Detail as of 11.30'!B:K),FALSE),0)</f>
        <v>73750</v>
      </c>
      <c r="N1148" s="155">
        <f>SUMIFS('Budget Detail as of 11.30'!L:L,'Budget Detail as of 11.30'!B:B,'Questica Mapping'!C1148)</f>
        <v>73750</v>
      </c>
      <c r="O1148" s="100"/>
      <c r="P1148" s="101"/>
    </row>
    <row r="1149" spans="1:17" hidden="1" x14ac:dyDescent="0.3">
      <c r="A1149" s="90">
        <v>592081</v>
      </c>
      <c r="B1149" s="92" t="s">
        <v>1162</v>
      </c>
      <c r="C1149" s="92" t="s">
        <v>2850</v>
      </c>
      <c r="D1149" s="92" t="s">
        <v>10</v>
      </c>
      <c r="E1149" s="103" t="s">
        <v>233</v>
      </c>
      <c r="F1149" s="92" t="s">
        <v>2844</v>
      </c>
      <c r="G1149" s="92" t="s">
        <v>1176</v>
      </c>
      <c r="H1149" s="92" t="s">
        <v>1023</v>
      </c>
      <c r="I1149" s="92" t="s">
        <v>865</v>
      </c>
      <c r="J1149" s="92">
        <v>0</v>
      </c>
      <c r="K1149" s="90" t="b">
        <v>0</v>
      </c>
      <c r="L1149" s="92" t="s">
        <v>1166</v>
      </c>
      <c r="M1149" s="278">
        <f>IFERROR(VLOOKUP(C1149,'Budget Detail as of 11.30'!B:K,COLUMNS('Budget Detail as of 11.30'!B:K),FALSE),0)</f>
        <v>1322450</v>
      </c>
      <c r="N1149" s="155">
        <f>SUMIFS('Budget Detail as of 11.30'!L:L,'Budget Detail as of 11.30'!B:B,'Questica Mapping'!C1149)</f>
        <v>1290200</v>
      </c>
      <c r="O1149" s="100">
        <v>21420</v>
      </c>
      <c r="P1149" s="101">
        <f t="shared" ref="P1149:P1180" si="43">+O1149</f>
        <v>21420</v>
      </c>
    </row>
    <row r="1150" spans="1:17" hidden="1" x14ac:dyDescent="0.3">
      <c r="A1150" s="90">
        <v>592083</v>
      </c>
      <c r="B1150" s="92" t="s">
        <v>1162</v>
      </c>
      <c r="C1150" s="92" t="s">
        <v>2851</v>
      </c>
      <c r="D1150" s="92" t="s">
        <v>10</v>
      </c>
      <c r="E1150" s="103" t="s">
        <v>233</v>
      </c>
      <c r="F1150" s="92" t="s">
        <v>2844</v>
      </c>
      <c r="G1150" s="92" t="s">
        <v>1525</v>
      </c>
      <c r="H1150" s="92" t="s">
        <v>1023</v>
      </c>
      <c r="I1150" s="92" t="s">
        <v>865</v>
      </c>
      <c r="J1150" s="92" t="s">
        <v>1526</v>
      </c>
      <c r="K1150" s="90" t="b">
        <v>0</v>
      </c>
      <c r="L1150" s="92" t="s">
        <v>867</v>
      </c>
      <c r="M1150" s="278">
        <f>IFERROR(VLOOKUP(C1150,'Budget Detail as of 11.30'!B:K,COLUMNS('Budget Detail as of 11.30'!B:K),FALSE),0)</f>
        <v>25500</v>
      </c>
      <c r="N1150" s="155">
        <f>SUMIFS('Budget Detail as of 11.30'!L:L,'Budget Detail as of 11.30'!B:B,'Questica Mapping'!C1150)</f>
        <v>25500</v>
      </c>
      <c r="O1150" s="100">
        <v>500</v>
      </c>
      <c r="P1150" s="101">
        <f t="shared" si="43"/>
        <v>500</v>
      </c>
    </row>
    <row r="1151" spans="1:17" hidden="1" x14ac:dyDescent="0.3">
      <c r="A1151" s="90">
        <v>592084</v>
      </c>
      <c r="B1151" s="92" t="s">
        <v>1162</v>
      </c>
      <c r="C1151" s="92" t="s">
        <v>2852</v>
      </c>
      <c r="D1151" s="92" t="s">
        <v>10</v>
      </c>
      <c r="E1151" s="103" t="s">
        <v>233</v>
      </c>
      <c r="F1151" s="92" t="s">
        <v>2844</v>
      </c>
      <c r="G1151" s="92" t="s">
        <v>1182</v>
      </c>
      <c r="H1151" s="92" t="s">
        <v>1023</v>
      </c>
      <c r="I1151" s="92" t="s">
        <v>865</v>
      </c>
      <c r="J1151" s="92" t="s">
        <v>1183</v>
      </c>
      <c r="K1151" s="90" t="b">
        <v>0</v>
      </c>
      <c r="L1151" s="92" t="s">
        <v>867</v>
      </c>
      <c r="M1151" s="278">
        <f>IFERROR(VLOOKUP(C1151,'Budget Detail as of 11.30'!B:K,COLUMNS('Budget Detail as of 11.30'!B:K),FALSE),0)</f>
        <v>0</v>
      </c>
      <c r="N1151" s="155">
        <f>SUMIFS('Budget Detail as of 11.30'!L:L,'Budget Detail as of 11.30'!B:B,'Questica Mapping'!C1151)</f>
        <v>0</v>
      </c>
      <c r="O1151" s="100">
        <v>1500</v>
      </c>
      <c r="P1151" s="101">
        <f t="shared" si="43"/>
        <v>1500</v>
      </c>
    </row>
    <row r="1152" spans="1:17" hidden="1" x14ac:dyDescent="0.3">
      <c r="A1152" s="90">
        <v>592085</v>
      </c>
      <c r="B1152" s="92" t="s">
        <v>1162</v>
      </c>
      <c r="C1152" s="92" t="s">
        <v>2853</v>
      </c>
      <c r="D1152" s="92" t="s">
        <v>10</v>
      </c>
      <c r="E1152" s="103" t="s">
        <v>231</v>
      </c>
      <c r="F1152" s="92" t="s">
        <v>2844</v>
      </c>
      <c r="G1152" s="92" t="s">
        <v>1185</v>
      </c>
      <c r="H1152" s="92" t="s">
        <v>1023</v>
      </c>
      <c r="I1152" s="92" t="s">
        <v>865</v>
      </c>
      <c r="J1152" s="92" t="s">
        <v>1186</v>
      </c>
      <c r="K1152" s="90" t="b">
        <v>0</v>
      </c>
      <c r="L1152" s="92" t="s">
        <v>867</v>
      </c>
      <c r="M1152" s="278">
        <f>IFERROR(VLOOKUP(C1152,'Budget Detail as of 11.30'!B:K,COLUMNS('Budget Detail as of 11.30'!B:K),FALSE),0)</f>
        <v>600</v>
      </c>
      <c r="N1152" s="155">
        <f>SUMIFS('Budget Detail as of 11.30'!L:L,'Budget Detail as of 11.30'!B:B,'Questica Mapping'!C1152)</f>
        <v>600</v>
      </c>
      <c r="O1152" s="100">
        <v>5800</v>
      </c>
      <c r="P1152" s="101">
        <f t="shared" si="43"/>
        <v>5800</v>
      </c>
    </row>
    <row r="1153" spans="1:16" hidden="1" x14ac:dyDescent="0.3">
      <c r="A1153" s="90">
        <v>592091</v>
      </c>
      <c r="B1153" s="92" t="s">
        <v>1162</v>
      </c>
      <c r="C1153" s="92" t="s">
        <v>2854</v>
      </c>
      <c r="D1153" s="92" t="s">
        <v>10</v>
      </c>
      <c r="E1153" s="103" t="s">
        <v>231</v>
      </c>
      <c r="F1153" s="92" t="s">
        <v>2844</v>
      </c>
      <c r="G1153" s="92" t="s">
        <v>1188</v>
      </c>
      <c r="H1153" s="92" t="s">
        <v>1023</v>
      </c>
      <c r="I1153" s="92" t="s">
        <v>865</v>
      </c>
      <c r="J1153" s="92" t="s">
        <v>1189</v>
      </c>
      <c r="K1153" s="90" t="b">
        <v>0</v>
      </c>
      <c r="L1153" s="92" t="s">
        <v>867</v>
      </c>
      <c r="M1153" s="278">
        <f>IFERROR(VLOOKUP(C1153,'Budget Detail as of 11.30'!B:K,COLUMNS('Budget Detail as of 11.30'!B:K),FALSE),0)</f>
        <v>1500</v>
      </c>
      <c r="N1153" s="155">
        <f>SUMIFS('Budget Detail as of 11.30'!L:L,'Budget Detail as of 11.30'!B:B,'Questica Mapping'!C1153)</f>
        <v>1500</v>
      </c>
      <c r="O1153" s="100">
        <v>3500</v>
      </c>
      <c r="P1153" s="101">
        <f t="shared" si="43"/>
        <v>3500</v>
      </c>
    </row>
    <row r="1154" spans="1:16" hidden="1" x14ac:dyDescent="0.3">
      <c r="A1154" s="90">
        <v>592092</v>
      </c>
      <c r="B1154" s="92" t="s">
        <v>1162</v>
      </c>
      <c r="C1154" s="92" t="s">
        <v>2855</v>
      </c>
      <c r="D1154" s="92" t="s">
        <v>10</v>
      </c>
      <c r="E1154" s="103" t="s">
        <v>231</v>
      </c>
      <c r="F1154" s="92" t="s">
        <v>2844</v>
      </c>
      <c r="G1154" s="92" t="s">
        <v>1191</v>
      </c>
      <c r="H1154" s="92" t="s">
        <v>1023</v>
      </c>
      <c r="I1154" s="92" t="s">
        <v>865</v>
      </c>
      <c r="J1154" s="92" t="s">
        <v>2130</v>
      </c>
      <c r="K1154" s="90" t="b">
        <v>0</v>
      </c>
      <c r="L1154" s="92" t="s">
        <v>867</v>
      </c>
      <c r="M1154" s="278">
        <f>IFERROR(VLOOKUP(C1154,'Budget Detail as of 11.30'!B:K,COLUMNS('Budget Detail as of 11.30'!B:K),FALSE),0)</f>
        <v>5800</v>
      </c>
      <c r="N1154" s="155">
        <f>SUMIFS('Budget Detail as of 11.30'!L:L,'Budget Detail as of 11.30'!B:B,'Questica Mapping'!C1154)</f>
        <v>5800</v>
      </c>
      <c r="O1154" s="100">
        <v>7440</v>
      </c>
      <c r="P1154" s="101">
        <f t="shared" si="43"/>
        <v>7440</v>
      </c>
    </row>
    <row r="1155" spans="1:16" hidden="1" x14ac:dyDescent="0.3">
      <c r="A1155" s="90">
        <v>2061345</v>
      </c>
      <c r="B1155" s="92" t="s">
        <v>1162</v>
      </c>
      <c r="C1155" s="92" t="s">
        <v>2856</v>
      </c>
      <c r="D1155" s="92" t="s">
        <v>10</v>
      </c>
      <c r="E1155" s="103" t="s">
        <v>231</v>
      </c>
      <c r="F1155" s="92" t="s">
        <v>2844</v>
      </c>
      <c r="G1155" s="92" t="s">
        <v>1191</v>
      </c>
      <c r="H1155" s="92" t="s">
        <v>1023</v>
      </c>
      <c r="I1155" s="92" t="s">
        <v>925</v>
      </c>
      <c r="J1155" s="92" t="s">
        <v>2857</v>
      </c>
      <c r="K1155" s="90" t="b">
        <v>0</v>
      </c>
      <c r="L1155" s="92" t="s">
        <v>867</v>
      </c>
      <c r="M1155" s="278">
        <f>IFERROR(VLOOKUP(C1155,'Budget Detail as of 11.30'!B:K,COLUMNS('Budget Detail as of 11.30'!B:K),FALSE),0)</f>
        <v>3500</v>
      </c>
      <c r="N1155" s="155">
        <f>SUMIFS('Budget Detail as of 11.30'!L:L,'Budget Detail as of 11.30'!B:B,'Questica Mapping'!C1155)</f>
        <v>3500</v>
      </c>
      <c r="O1155" s="100">
        <v>17950</v>
      </c>
      <c r="P1155" s="101">
        <f t="shared" si="43"/>
        <v>17950</v>
      </c>
    </row>
    <row r="1156" spans="1:16" hidden="1" x14ac:dyDescent="0.3">
      <c r="A1156" s="90">
        <v>592093</v>
      </c>
      <c r="B1156" s="92" t="s">
        <v>1162</v>
      </c>
      <c r="C1156" s="92" t="s">
        <v>2858</v>
      </c>
      <c r="D1156" s="92" t="s">
        <v>10</v>
      </c>
      <c r="E1156" s="103" t="s">
        <v>231</v>
      </c>
      <c r="F1156" s="92" t="s">
        <v>2844</v>
      </c>
      <c r="G1156" s="92" t="s">
        <v>1194</v>
      </c>
      <c r="H1156" s="92" t="s">
        <v>1023</v>
      </c>
      <c r="I1156" s="92" t="s">
        <v>865</v>
      </c>
      <c r="J1156" s="92" t="s">
        <v>1195</v>
      </c>
      <c r="K1156" s="90" t="b">
        <v>0</v>
      </c>
      <c r="L1156" s="92" t="s">
        <v>867</v>
      </c>
      <c r="M1156" s="278">
        <f>IFERROR(VLOOKUP(C1156,'Budget Detail as of 11.30'!B:K,COLUMNS('Budget Detail as of 11.30'!B:K),FALSE),0)</f>
        <v>7440</v>
      </c>
      <c r="N1156" s="155">
        <f>SUMIFS('Budget Detail as of 11.30'!L:L,'Budget Detail as of 11.30'!B:B,'Questica Mapping'!C1156)</f>
        <v>7440</v>
      </c>
      <c r="O1156" s="100">
        <v>9200</v>
      </c>
      <c r="P1156" s="101">
        <f t="shared" si="43"/>
        <v>9200</v>
      </c>
    </row>
    <row r="1157" spans="1:16" hidden="1" x14ac:dyDescent="0.3">
      <c r="A1157" s="90">
        <v>592094</v>
      </c>
      <c r="B1157" s="92" t="s">
        <v>1162</v>
      </c>
      <c r="C1157" s="92" t="s">
        <v>2859</v>
      </c>
      <c r="D1157" s="92" t="s">
        <v>10</v>
      </c>
      <c r="E1157" s="103" t="s">
        <v>231</v>
      </c>
      <c r="F1157" s="92" t="s">
        <v>2844</v>
      </c>
      <c r="G1157" s="92" t="s">
        <v>1197</v>
      </c>
      <c r="H1157" s="92" t="s">
        <v>1023</v>
      </c>
      <c r="I1157" s="92" t="s">
        <v>865</v>
      </c>
      <c r="J1157" s="92" t="s">
        <v>1198</v>
      </c>
      <c r="K1157" s="90" t="b">
        <v>0</v>
      </c>
      <c r="L1157" s="92" t="s">
        <v>867</v>
      </c>
      <c r="M1157" s="278">
        <f>IFERROR(VLOOKUP(C1157,'Budget Detail as of 11.30'!B:K,COLUMNS('Budget Detail as of 11.30'!B:K),FALSE),0)</f>
        <v>17950</v>
      </c>
      <c r="N1157" s="155">
        <f>SUMIFS('Budget Detail as of 11.30'!L:L,'Budget Detail as of 11.30'!B:B,'Questica Mapping'!C1157)</f>
        <v>17950</v>
      </c>
      <c r="O1157" s="100">
        <v>1600</v>
      </c>
      <c r="P1157" s="101">
        <f t="shared" si="43"/>
        <v>1600</v>
      </c>
    </row>
    <row r="1158" spans="1:16" hidden="1" x14ac:dyDescent="0.3">
      <c r="A1158" s="90">
        <v>1191814</v>
      </c>
      <c r="B1158" s="92" t="s">
        <v>1162</v>
      </c>
      <c r="C1158" s="92" t="s">
        <v>2860</v>
      </c>
      <c r="D1158" s="92" t="s">
        <v>10</v>
      </c>
      <c r="E1158" s="103" t="s">
        <v>231</v>
      </c>
      <c r="F1158" s="92" t="s">
        <v>2844</v>
      </c>
      <c r="G1158" s="92" t="s">
        <v>1202</v>
      </c>
      <c r="H1158" s="92" t="s">
        <v>1023</v>
      </c>
      <c r="I1158" s="92" t="s">
        <v>865</v>
      </c>
      <c r="J1158" s="92" t="s">
        <v>1203</v>
      </c>
      <c r="K1158" s="90" t="b">
        <v>0</v>
      </c>
      <c r="L1158" s="92" t="s">
        <v>867</v>
      </c>
      <c r="M1158" s="278">
        <f>IFERROR(VLOOKUP(C1158,'Budget Detail as of 11.30'!B:K,COLUMNS('Budget Detail as of 11.30'!B:K),FALSE),0)</f>
        <v>8900</v>
      </c>
      <c r="N1158" s="155">
        <f>SUMIFS('Budget Detail as of 11.30'!L:L,'Budget Detail as of 11.30'!B:B,'Questica Mapping'!C1158)</f>
        <v>8900</v>
      </c>
      <c r="O1158" s="100">
        <v>6670</v>
      </c>
      <c r="P1158" s="101">
        <f t="shared" si="43"/>
        <v>6670</v>
      </c>
    </row>
    <row r="1159" spans="1:16" hidden="1" x14ac:dyDescent="0.3">
      <c r="A1159" s="90">
        <v>1429160</v>
      </c>
      <c r="B1159" s="92" t="s">
        <v>1162</v>
      </c>
      <c r="C1159" s="92" t="s">
        <v>2861</v>
      </c>
      <c r="D1159" s="92" t="s">
        <v>10</v>
      </c>
      <c r="E1159" s="103" t="s">
        <v>231</v>
      </c>
      <c r="F1159" s="92" t="s">
        <v>2844</v>
      </c>
      <c r="G1159" s="92" t="s">
        <v>1354</v>
      </c>
      <c r="H1159" s="92" t="s">
        <v>1023</v>
      </c>
      <c r="I1159" s="92" t="s">
        <v>865</v>
      </c>
      <c r="J1159" s="92" t="s">
        <v>1355</v>
      </c>
      <c r="K1159" s="90" t="b">
        <v>0</v>
      </c>
      <c r="L1159" s="92" t="s">
        <v>867</v>
      </c>
      <c r="M1159" s="278">
        <f>IFERROR(VLOOKUP(C1159,'Budget Detail as of 11.30'!B:K,COLUMNS('Budget Detail as of 11.30'!B:K),FALSE),0)</f>
        <v>1600</v>
      </c>
      <c r="N1159" s="155">
        <f>SUMIFS('Budget Detail as of 11.30'!L:L,'Budget Detail as of 11.30'!B:B,'Questica Mapping'!C1159)</f>
        <v>1600</v>
      </c>
      <c r="O1159" s="100">
        <v>900</v>
      </c>
      <c r="P1159" s="101">
        <f t="shared" si="43"/>
        <v>900</v>
      </c>
    </row>
    <row r="1160" spans="1:16" hidden="1" x14ac:dyDescent="0.3">
      <c r="A1160" s="90">
        <v>593044</v>
      </c>
      <c r="B1160" s="92" t="s">
        <v>1162</v>
      </c>
      <c r="C1160" s="92" t="s">
        <v>2862</v>
      </c>
      <c r="D1160" s="92" t="s">
        <v>10</v>
      </c>
      <c r="E1160" s="103" t="s">
        <v>231</v>
      </c>
      <c r="F1160" s="92" t="s">
        <v>2844</v>
      </c>
      <c r="G1160" s="92" t="s">
        <v>1207</v>
      </c>
      <c r="H1160" s="92" t="s">
        <v>1023</v>
      </c>
      <c r="I1160" s="92" t="s">
        <v>865</v>
      </c>
      <c r="J1160" s="92" t="s">
        <v>2863</v>
      </c>
      <c r="K1160" s="90" t="b">
        <v>0</v>
      </c>
      <c r="L1160" s="92" t="s">
        <v>867</v>
      </c>
      <c r="M1160" s="278">
        <f>IFERROR(VLOOKUP(C1160,'Budget Detail as of 11.30'!B:K,COLUMNS('Budget Detail as of 11.30'!B:K),FALSE),0)</f>
        <v>6670</v>
      </c>
      <c r="N1160" s="155">
        <f>SUMIFS('Budget Detail as of 11.30'!L:L,'Budget Detail as of 11.30'!B:B,'Questica Mapping'!C1160)</f>
        <v>6670</v>
      </c>
      <c r="O1160" s="100">
        <v>0</v>
      </c>
      <c r="P1160" s="101">
        <f t="shared" si="43"/>
        <v>0</v>
      </c>
    </row>
    <row r="1161" spans="1:16" hidden="1" x14ac:dyDescent="0.3">
      <c r="A1161" s="90">
        <v>851201</v>
      </c>
      <c r="B1161" s="92" t="s">
        <v>1162</v>
      </c>
      <c r="C1161" s="92" t="s">
        <v>2864</v>
      </c>
      <c r="D1161" s="92" t="s">
        <v>10</v>
      </c>
      <c r="E1161" s="103" t="s">
        <v>231</v>
      </c>
      <c r="F1161" s="92" t="s">
        <v>2844</v>
      </c>
      <c r="G1161" s="92" t="s">
        <v>1207</v>
      </c>
      <c r="H1161" s="92" t="s">
        <v>1023</v>
      </c>
      <c r="I1161" s="92" t="s">
        <v>928</v>
      </c>
      <c r="J1161" s="92" t="s">
        <v>2865</v>
      </c>
      <c r="K1161" s="90" t="b">
        <v>0</v>
      </c>
      <c r="L1161" s="92" t="s">
        <v>867</v>
      </c>
      <c r="M1161" s="278">
        <f>IFERROR(VLOOKUP(C1161,'Budget Detail as of 11.30'!B:K,COLUMNS('Budget Detail as of 11.30'!B:K),FALSE),0)</f>
        <v>900</v>
      </c>
      <c r="N1161" s="155">
        <f>SUMIFS('Budget Detail as of 11.30'!L:L,'Budget Detail as of 11.30'!B:B,'Questica Mapping'!C1161)</f>
        <v>900</v>
      </c>
      <c r="O1161" s="100">
        <v>500</v>
      </c>
      <c r="P1161" s="101">
        <f t="shared" si="43"/>
        <v>500</v>
      </c>
    </row>
    <row r="1162" spans="1:16" hidden="1" x14ac:dyDescent="0.3">
      <c r="A1162" s="90">
        <v>851202</v>
      </c>
      <c r="B1162" s="92" t="s">
        <v>1162</v>
      </c>
      <c r="C1162" s="92" t="s">
        <v>2866</v>
      </c>
      <c r="D1162" s="92" t="s">
        <v>10</v>
      </c>
      <c r="E1162" s="103" t="s">
        <v>231</v>
      </c>
      <c r="F1162" s="92" t="s">
        <v>2844</v>
      </c>
      <c r="G1162" s="92" t="s">
        <v>1207</v>
      </c>
      <c r="H1162" s="92" t="s">
        <v>1023</v>
      </c>
      <c r="I1162" s="92" t="s">
        <v>931</v>
      </c>
      <c r="J1162" s="92" t="s">
        <v>2867</v>
      </c>
      <c r="K1162" s="90" t="b">
        <v>0</v>
      </c>
      <c r="L1162" s="92" t="s">
        <v>867</v>
      </c>
      <c r="M1162" s="278">
        <f>IFERROR(VLOOKUP(C1162,'Budget Detail as of 11.30'!B:K,COLUMNS('Budget Detail as of 11.30'!B:K),FALSE),0)</f>
        <v>400</v>
      </c>
      <c r="N1162" s="155">
        <f>SUMIFS('Budget Detail as of 11.30'!L:L,'Budget Detail as of 11.30'!B:B,'Questica Mapping'!C1162)</f>
        <v>400</v>
      </c>
      <c r="O1162" s="100">
        <v>700</v>
      </c>
      <c r="P1162" s="101">
        <f t="shared" si="43"/>
        <v>700</v>
      </c>
    </row>
    <row r="1163" spans="1:16" hidden="1" x14ac:dyDescent="0.3">
      <c r="A1163" s="90">
        <v>851203</v>
      </c>
      <c r="B1163" s="92" t="s">
        <v>1162</v>
      </c>
      <c r="C1163" s="92" t="s">
        <v>2868</v>
      </c>
      <c r="D1163" s="92" t="s">
        <v>10</v>
      </c>
      <c r="E1163" s="103" t="s">
        <v>231</v>
      </c>
      <c r="F1163" s="92" t="s">
        <v>2844</v>
      </c>
      <c r="G1163" s="92" t="s">
        <v>1215</v>
      </c>
      <c r="H1163" s="92" t="s">
        <v>1023</v>
      </c>
      <c r="I1163" s="92" t="s">
        <v>865</v>
      </c>
      <c r="J1163" s="92" t="s">
        <v>1990</v>
      </c>
      <c r="K1163" s="90" t="b">
        <v>0</v>
      </c>
      <c r="L1163" s="92" t="s">
        <v>867</v>
      </c>
      <c r="M1163" s="278">
        <f>IFERROR(VLOOKUP(C1163,'Budget Detail as of 11.30'!B:K,COLUMNS('Budget Detail as of 11.30'!B:K),FALSE),0)</f>
        <v>500</v>
      </c>
      <c r="N1163" s="155">
        <f>SUMIFS('Budget Detail as of 11.30'!L:L,'Budget Detail as of 11.30'!B:B,'Questica Mapping'!C1163)</f>
        <v>500</v>
      </c>
      <c r="O1163" s="100">
        <v>2700</v>
      </c>
      <c r="P1163" s="101">
        <f t="shared" si="43"/>
        <v>2700</v>
      </c>
    </row>
    <row r="1164" spans="1:16" hidden="1" x14ac:dyDescent="0.3">
      <c r="A1164" s="90">
        <v>851204</v>
      </c>
      <c r="B1164" s="92" t="s">
        <v>1162</v>
      </c>
      <c r="C1164" s="92" t="s">
        <v>2869</v>
      </c>
      <c r="D1164" s="92" t="s">
        <v>10</v>
      </c>
      <c r="E1164" s="103" t="s">
        <v>231</v>
      </c>
      <c r="F1164" s="92" t="s">
        <v>2844</v>
      </c>
      <c r="G1164" s="92" t="s">
        <v>1215</v>
      </c>
      <c r="H1164" s="92" t="s">
        <v>1023</v>
      </c>
      <c r="I1164" s="92" t="s">
        <v>925</v>
      </c>
      <c r="J1164" s="92" t="s">
        <v>1992</v>
      </c>
      <c r="K1164" s="90" t="b">
        <v>0</v>
      </c>
      <c r="L1164" s="92" t="s">
        <v>867</v>
      </c>
      <c r="M1164" s="278">
        <f>IFERROR(VLOOKUP(C1164,'Budget Detail as of 11.30'!B:K,COLUMNS('Budget Detail as of 11.30'!B:K),FALSE),0)</f>
        <v>1200</v>
      </c>
      <c r="N1164" s="155">
        <f>SUMIFS('Budget Detail as of 11.30'!L:L,'Budget Detail as of 11.30'!B:B,'Questica Mapping'!C1164)</f>
        <v>1200</v>
      </c>
      <c r="O1164" s="100">
        <v>2500</v>
      </c>
      <c r="P1164" s="101">
        <f t="shared" si="43"/>
        <v>2500</v>
      </c>
    </row>
    <row r="1165" spans="1:16" hidden="1" x14ac:dyDescent="0.3">
      <c r="A1165" s="90">
        <v>851205</v>
      </c>
      <c r="B1165" s="92" t="s">
        <v>1162</v>
      </c>
      <c r="C1165" s="92" t="s">
        <v>2870</v>
      </c>
      <c r="D1165" s="92" t="s">
        <v>10</v>
      </c>
      <c r="E1165" s="103" t="s">
        <v>231</v>
      </c>
      <c r="F1165" s="92" t="s">
        <v>2844</v>
      </c>
      <c r="G1165" s="92" t="s">
        <v>1215</v>
      </c>
      <c r="H1165" s="92" t="s">
        <v>1023</v>
      </c>
      <c r="I1165" s="92" t="s">
        <v>928</v>
      </c>
      <c r="J1165" s="92" t="s">
        <v>1994</v>
      </c>
      <c r="K1165" s="90" t="b">
        <v>0</v>
      </c>
      <c r="L1165" s="92" t="s">
        <v>867</v>
      </c>
      <c r="M1165" s="278">
        <f>IFERROR(VLOOKUP(C1165,'Budget Detail as of 11.30'!B:K,COLUMNS('Budget Detail as of 11.30'!B:K),FALSE),0)</f>
        <v>3600</v>
      </c>
      <c r="N1165" s="155">
        <f>SUMIFS('Budget Detail as of 11.30'!L:L,'Budget Detail as of 11.30'!B:B,'Questica Mapping'!C1165)</f>
        <v>3600</v>
      </c>
      <c r="O1165" s="100">
        <v>1600</v>
      </c>
      <c r="P1165" s="101">
        <f t="shared" si="43"/>
        <v>1600</v>
      </c>
    </row>
    <row r="1166" spans="1:16" hidden="1" x14ac:dyDescent="0.3">
      <c r="A1166" s="90">
        <v>851206</v>
      </c>
      <c r="B1166" s="92" t="s">
        <v>1162</v>
      </c>
      <c r="C1166" s="92" t="s">
        <v>2871</v>
      </c>
      <c r="D1166" s="92" t="s">
        <v>10</v>
      </c>
      <c r="E1166" s="103" t="s">
        <v>231</v>
      </c>
      <c r="F1166" s="92" t="s">
        <v>2844</v>
      </c>
      <c r="G1166" s="92" t="s">
        <v>1220</v>
      </c>
      <c r="H1166" s="92" t="s">
        <v>1023</v>
      </c>
      <c r="I1166" s="92" t="s">
        <v>865</v>
      </c>
      <c r="J1166" s="92" t="s">
        <v>2002</v>
      </c>
      <c r="K1166" s="90" t="b">
        <v>0</v>
      </c>
      <c r="L1166" s="92" t="s">
        <v>867</v>
      </c>
      <c r="M1166" s="278">
        <f>IFERROR(VLOOKUP(C1166,'Budget Detail as of 11.30'!B:K,COLUMNS('Budget Detail as of 11.30'!B:K),FALSE),0)</f>
        <v>2000</v>
      </c>
      <c r="N1166" s="155">
        <f>SUMIFS('Budget Detail as of 11.30'!L:L,'Budget Detail as of 11.30'!B:B,'Questica Mapping'!C1166)</f>
        <v>2000</v>
      </c>
      <c r="O1166" s="100">
        <v>1500</v>
      </c>
      <c r="P1166" s="101">
        <f t="shared" si="43"/>
        <v>1500</v>
      </c>
    </row>
    <row r="1167" spans="1:16" hidden="1" x14ac:dyDescent="0.3">
      <c r="A1167" s="90">
        <v>851207</v>
      </c>
      <c r="B1167" s="92" t="s">
        <v>1162</v>
      </c>
      <c r="C1167" s="92" t="s">
        <v>2872</v>
      </c>
      <c r="D1167" s="92" t="s">
        <v>10</v>
      </c>
      <c r="E1167" s="103" t="s">
        <v>231</v>
      </c>
      <c r="F1167" s="92" t="s">
        <v>2844</v>
      </c>
      <c r="G1167" s="92" t="s">
        <v>1220</v>
      </c>
      <c r="H1167" s="92" t="s">
        <v>1023</v>
      </c>
      <c r="I1167" s="92" t="s">
        <v>925</v>
      </c>
      <c r="J1167" s="92" t="s">
        <v>2873</v>
      </c>
      <c r="K1167" s="90" t="b">
        <v>0</v>
      </c>
      <c r="L1167" s="92" t="s">
        <v>867</v>
      </c>
      <c r="M1167" s="278">
        <f>IFERROR(VLOOKUP(C1167,'Budget Detail as of 11.30'!B:K,COLUMNS('Budget Detail as of 11.30'!B:K),FALSE),0)</f>
        <v>1600</v>
      </c>
      <c r="N1167" s="155">
        <f>SUMIFS('Budget Detail as of 11.30'!L:L,'Budget Detail as of 11.30'!B:B,'Questica Mapping'!C1167)</f>
        <v>1600</v>
      </c>
      <c r="O1167" s="100">
        <v>400</v>
      </c>
      <c r="P1167" s="101">
        <f t="shared" si="43"/>
        <v>400</v>
      </c>
    </row>
    <row r="1168" spans="1:16" hidden="1" x14ac:dyDescent="0.3">
      <c r="A1168" s="90">
        <v>851215</v>
      </c>
      <c r="B1168" s="92" t="s">
        <v>1162</v>
      </c>
      <c r="C1168" s="92" t="s">
        <v>2874</v>
      </c>
      <c r="D1168" s="92" t="s">
        <v>10</v>
      </c>
      <c r="E1168" s="103" t="s">
        <v>231</v>
      </c>
      <c r="F1168" s="92" t="s">
        <v>2844</v>
      </c>
      <c r="G1168" s="92" t="s">
        <v>1220</v>
      </c>
      <c r="H1168" s="92" t="s">
        <v>1023</v>
      </c>
      <c r="I1168" s="92" t="s">
        <v>928</v>
      </c>
      <c r="J1168" s="92" t="s">
        <v>2004</v>
      </c>
      <c r="K1168" s="90" t="b">
        <v>0</v>
      </c>
      <c r="L1168" s="92" t="s">
        <v>867</v>
      </c>
      <c r="M1168" s="278">
        <f>IFERROR(VLOOKUP(C1168,'Budget Detail as of 11.30'!B:K,COLUMNS('Budget Detail as of 11.30'!B:K),FALSE),0)</f>
        <v>2200</v>
      </c>
      <c r="N1168" s="155">
        <f>SUMIFS('Budget Detail as of 11.30'!L:L,'Budget Detail as of 11.30'!B:B,'Questica Mapping'!C1168)</f>
        <v>2200</v>
      </c>
      <c r="O1168" s="100">
        <v>16500</v>
      </c>
      <c r="P1168" s="101">
        <f t="shared" si="43"/>
        <v>16500</v>
      </c>
    </row>
    <row r="1169" spans="1:16" hidden="1" x14ac:dyDescent="0.3">
      <c r="A1169" s="90">
        <v>851208</v>
      </c>
      <c r="B1169" s="92" t="s">
        <v>1162</v>
      </c>
      <c r="C1169" s="92" t="s">
        <v>2875</v>
      </c>
      <c r="D1169" s="92" t="s">
        <v>10</v>
      </c>
      <c r="E1169" s="103" t="s">
        <v>231</v>
      </c>
      <c r="F1169" s="92" t="s">
        <v>2844</v>
      </c>
      <c r="G1169" s="92" t="s">
        <v>1220</v>
      </c>
      <c r="H1169" s="92" t="s">
        <v>1023</v>
      </c>
      <c r="I1169" s="92" t="s">
        <v>931</v>
      </c>
      <c r="J1169" s="92" t="s">
        <v>2876</v>
      </c>
      <c r="K1169" s="90" t="b">
        <v>0</v>
      </c>
      <c r="L1169" s="92" t="s">
        <v>867</v>
      </c>
      <c r="M1169" s="278">
        <f>IFERROR(VLOOKUP(C1169,'Budget Detail as of 11.30'!B:K,COLUMNS('Budget Detail as of 11.30'!B:K),FALSE),0)</f>
        <v>400</v>
      </c>
      <c r="N1169" s="155">
        <f>SUMIFS('Budget Detail as of 11.30'!L:L,'Budget Detail as of 11.30'!B:B,'Questica Mapping'!C1169)</f>
        <v>400</v>
      </c>
      <c r="O1169" s="100">
        <v>1850</v>
      </c>
      <c r="P1169" s="101">
        <f t="shared" si="43"/>
        <v>1850</v>
      </c>
    </row>
    <row r="1170" spans="1:16" hidden="1" x14ac:dyDescent="0.3">
      <c r="A1170" s="90">
        <v>851209</v>
      </c>
      <c r="B1170" s="92" t="s">
        <v>1162</v>
      </c>
      <c r="C1170" s="92" t="s">
        <v>2877</v>
      </c>
      <c r="D1170" s="92" t="s">
        <v>10</v>
      </c>
      <c r="E1170" s="103" t="s">
        <v>231</v>
      </c>
      <c r="F1170" s="92" t="s">
        <v>2844</v>
      </c>
      <c r="G1170" s="92" t="s">
        <v>1229</v>
      </c>
      <c r="H1170" s="92" t="s">
        <v>1023</v>
      </c>
      <c r="I1170" s="92" t="s">
        <v>865</v>
      </c>
      <c r="J1170" s="92" t="s">
        <v>2878</v>
      </c>
      <c r="K1170" s="90" t="b">
        <v>0</v>
      </c>
      <c r="L1170" s="92" t="s">
        <v>867</v>
      </c>
      <c r="M1170" s="278">
        <f>IFERROR(VLOOKUP(C1170,'Budget Detail as of 11.30'!B:K,COLUMNS('Budget Detail as of 11.30'!B:K),FALSE),0)</f>
        <v>12800</v>
      </c>
      <c r="N1170" s="155">
        <f>SUMIFS('Budget Detail as of 11.30'!L:L,'Budget Detail as of 11.30'!B:B,'Questica Mapping'!C1170)</f>
        <v>12800</v>
      </c>
      <c r="O1170" s="100">
        <v>200</v>
      </c>
      <c r="P1170" s="101">
        <f t="shared" si="43"/>
        <v>200</v>
      </c>
    </row>
    <row r="1171" spans="1:16" hidden="1" x14ac:dyDescent="0.3">
      <c r="A1171" s="90">
        <v>851210</v>
      </c>
      <c r="B1171" s="92" t="s">
        <v>1162</v>
      </c>
      <c r="C1171" s="92" t="s">
        <v>2879</v>
      </c>
      <c r="D1171" s="92" t="s">
        <v>10</v>
      </c>
      <c r="E1171" s="103" t="s">
        <v>231</v>
      </c>
      <c r="F1171" s="92" t="s">
        <v>2844</v>
      </c>
      <c r="G1171" s="92" t="s">
        <v>1229</v>
      </c>
      <c r="H1171" s="92" t="s">
        <v>1023</v>
      </c>
      <c r="I1171" s="92" t="s">
        <v>925</v>
      </c>
      <c r="J1171" s="92" t="s">
        <v>2880</v>
      </c>
      <c r="K1171" s="90" t="b">
        <v>0</v>
      </c>
      <c r="L1171" s="92" t="s">
        <v>867</v>
      </c>
      <c r="M1171" s="278">
        <f>IFERROR(VLOOKUP(C1171,'Budget Detail as of 11.30'!B:K,COLUMNS('Budget Detail as of 11.30'!B:K),FALSE),0)</f>
        <v>1850</v>
      </c>
      <c r="N1171" s="155">
        <f>SUMIFS('Budget Detail as of 11.30'!L:L,'Budget Detail as of 11.30'!B:B,'Questica Mapping'!C1171)</f>
        <v>1850</v>
      </c>
      <c r="O1171" s="100">
        <v>510</v>
      </c>
      <c r="P1171" s="101">
        <f t="shared" si="43"/>
        <v>510</v>
      </c>
    </row>
    <row r="1172" spans="1:16" hidden="1" x14ac:dyDescent="0.3">
      <c r="A1172" s="90">
        <v>851211</v>
      </c>
      <c r="B1172" s="92" t="s">
        <v>1162</v>
      </c>
      <c r="C1172" s="92" t="s">
        <v>2881</v>
      </c>
      <c r="D1172" s="92" t="s">
        <v>10</v>
      </c>
      <c r="E1172" s="103" t="s">
        <v>231</v>
      </c>
      <c r="F1172" s="92" t="s">
        <v>2844</v>
      </c>
      <c r="G1172" s="92" t="s">
        <v>1229</v>
      </c>
      <c r="H1172" s="92" t="s">
        <v>1023</v>
      </c>
      <c r="I1172" s="92" t="s">
        <v>928</v>
      </c>
      <c r="J1172" s="92" t="s">
        <v>2882</v>
      </c>
      <c r="K1172" s="90" t="b">
        <v>0</v>
      </c>
      <c r="L1172" s="92" t="s">
        <v>867</v>
      </c>
      <c r="M1172" s="278">
        <f>IFERROR(VLOOKUP(C1172,'Budget Detail as of 11.30'!B:K,COLUMNS('Budget Detail as of 11.30'!B:K),FALSE),0)</f>
        <v>600</v>
      </c>
      <c r="N1172" s="155">
        <f>SUMIFS('Budget Detail as of 11.30'!L:L,'Budget Detail as of 11.30'!B:B,'Questica Mapping'!C1172)</f>
        <v>600</v>
      </c>
      <c r="O1172" s="100">
        <v>1050</v>
      </c>
      <c r="P1172" s="101">
        <f t="shared" si="43"/>
        <v>1050</v>
      </c>
    </row>
    <row r="1173" spans="1:16" hidden="1" x14ac:dyDescent="0.3">
      <c r="A1173" s="90">
        <v>851212</v>
      </c>
      <c r="B1173" s="92" t="s">
        <v>1162</v>
      </c>
      <c r="C1173" s="92" t="s">
        <v>2883</v>
      </c>
      <c r="D1173" s="92" t="s">
        <v>10</v>
      </c>
      <c r="E1173" s="103" t="s">
        <v>231</v>
      </c>
      <c r="F1173" s="92" t="s">
        <v>2844</v>
      </c>
      <c r="G1173" s="92" t="s">
        <v>1229</v>
      </c>
      <c r="H1173" s="92" t="s">
        <v>1023</v>
      </c>
      <c r="I1173" s="92" t="s">
        <v>931</v>
      </c>
      <c r="J1173" s="92" t="s">
        <v>2884</v>
      </c>
      <c r="K1173" s="90" t="b">
        <v>0</v>
      </c>
      <c r="L1173" s="92" t="s">
        <v>867</v>
      </c>
      <c r="M1173" s="278">
        <f>IFERROR(VLOOKUP(C1173,'Budget Detail as of 11.30'!B:K,COLUMNS('Budget Detail as of 11.30'!B:K),FALSE),0)</f>
        <v>630</v>
      </c>
      <c r="N1173" s="155">
        <f>SUMIFS('Budget Detail as of 11.30'!L:L,'Budget Detail as of 11.30'!B:B,'Questica Mapping'!C1173)</f>
        <v>630</v>
      </c>
      <c r="O1173" s="100">
        <v>0</v>
      </c>
      <c r="P1173" s="101">
        <f t="shared" si="43"/>
        <v>0</v>
      </c>
    </row>
    <row r="1174" spans="1:16" hidden="1" x14ac:dyDescent="0.3">
      <c r="A1174" s="90">
        <v>593057</v>
      </c>
      <c r="B1174" s="92" t="s">
        <v>1162</v>
      </c>
      <c r="C1174" s="92" t="s">
        <v>2885</v>
      </c>
      <c r="D1174" s="92" t="s">
        <v>10</v>
      </c>
      <c r="E1174" s="103" t="s">
        <v>231</v>
      </c>
      <c r="F1174" s="92" t="s">
        <v>2844</v>
      </c>
      <c r="G1174" s="92" t="s">
        <v>1229</v>
      </c>
      <c r="H1174" s="92" t="s">
        <v>1023</v>
      </c>
      <c r="I1174" s="92" t="s">
        <v>944</v>
      </c>
      <c r="J1174" s="92" t="s">
        <v>1314</v>
      </c>
      <c r="K1174" s="90" t="b">
        <v>0</v>
      </c>
      <c r="L1174" s="92" t="s">
        <v>867</v>
      </c>
      <c r="M1174" s="278">
        <f>IFERROR(VLOOKUP(C1174,'Budget Detail as of 11.30'!B:K,COLUMNS('Budget Detail as of 11.30'!B:K),FALSE),0)</f>
        <v>1050</v>
      </c>
      <c r="N1174" s="155">
        <f>SUMIFS('Budget Detail as of 11.30'!L:L,'Budget Detail as of 11.30'!B:B,'Questica Mapping'!C1174)</f>
        <v>1050</v>
      </c>
      <c r="O1174" s="100">
        <v>15330</v>
      </c>
      <c r="P1174" s="101">
        <f t="shared" si="43"/>
        <v>15330</v>
      </c>
    </row>
    <row r="1175" spans="1:16" hidden="1" x14ac:dyDescent="0.3">
      <c r="A1175" s="90">
        <v>593059</v>
      </c>
      <c r="B1175" s="92" t="s">
        <v>1162</v>
      </c>
      <c r="C1175" s="92" t="s">
        <v>2886</v>
      </c>
      <c r="D1175" s="92" t="s">
        <v>10</v>
      </c>
      <c r="E1175" s="103" t="s">
        <v>231</v>
      </c>
      <c r="F1175" s="92" t="s">
        <v>2844</v>
      </c>
      <c r="G1175" s="92" t="s">
        <v>1229</v>
      </c>
      <c r="H1175" s="92" t="s">
        <v>1023</v>
      </c>
      <c r="I1175" s="92" t="s">
        <v>1060</v>
      </c>
      <c r="J1175" s="92" t="s">
        <v>2566</v>
      </c>
      <c r="K1175" s="90" t="b">
        <v>0</v>
      </c>
      <c r="L1175" s="92" t="s">
        <v>867</v>
      </c>
      <c r="M1175" s="278">
        <f>IFERROR(VLOOKUP(C1175,'Budget Detail as of 11.30'!B:K,COLUMNS('Budget Detail as of 11.30'!B:K),FALSE),0)</f>
        <v>0</v>
      </c>
      <c r="N1175" s="155">
        <f>SUMIFS('Budget Detail as of 11.30'!L:L,'Budget Detail as of 11.30'!B:B,'Questica Mapping'!C1175)</f>
        <v>0</v>
      </c>
      <c r="O1175" s="100">
        <v>0</v>
      </c>
      <c r="P1175" s="101">
        <f t="shared" si="43"/>
        <v>0</v>
      </c>
    </row>
    <row r="1176" spans="1:16" hidden="1" x14ac:dyDescent="0.3">
      <c r="A1176" s="90">
        <v>851198</v>
      </c>
      <c r="B1176" s="92" t="s">
        <v>1162</v>
      </c>
      <c r="C1176" s="92" t="s">
        <v>2887</v>
      </c>
      <c r="D1176" s="92" t="s">
        <v>10</v>
      </c>
      <c r="E1176" s="103" t="s">
        <v>235</v>
      </c>
      <c r="F1176" s="92" t="s">
        <v>2844</v>
      </c>
      <c r="G1176" s="92" t="s">
        <v>1576</v>
      </c>
      <c r="H1176" s="92" t="s">
        <v>1023</v>
      </c>
      <c r="I1176" s="92" t="s">
        <v>865</v>
      </c>
      <c r="J1176" s="92" t="s">
        <v>1577</v>
      </c>
      <c r="K1176" s="90" t="b">
        <v>0</v>
      </c>
      <c r="L1176" s="92" t="s">
        <v>867</v>
      </c>
      <c r="M1176" s="278">
        <f>IFERROR(VLOOKUP(C1176,'Budget Detail as of 11.30'!B:K,COLUMNS('Budget Detail as of 11.30'!B:K),FALSE),0)</f>
        <v>0</v>
      </c>
      <c r="N1176" s="155">
        <f>SUMIFS('Budget Detail as of 11.30'!L:L,'Budget Detail as of 11.30'!B:B,'Questica Mapping'!C1176)</f>
        <v>0</v>
      </c>
      <c r="O1176" s="100">
        <v>13680</v>
      </c>
      <c r="P1176" s="101">
        <f t="shared" si="43"/>
        <v>13680</v>
      </c>
    </row>
    <row r="1177" spans="1:16" hidden="1" x14ac:dyDescent="0.3">
      <c r="A1177" s="90">
        <v>593036</v>
      </c>
      <c r="B1177" s="92" t="s">
        <v>1162</v>
      </c>
      <c r="C1177" s="92" t="s">
        <v>2888</v>
      </c>
      <c r="D1177" s="92" t="s">
        <v>10</v>
      </c>
      <c r="E1177" s="103" t="s">
        <v>235</v>
      </c>
      <c r="F1177" s="92" t="s">
        <v>2844</v>
      </c>
      <c r="G1177" s="92" t="s">
        <v>1243</v>
      </c>
      <c r="H1177" s="92" t="s">
        <v>1023</v>
      </c>
      <c r="I1177" s="92" t="s">
        <v>925</v>
      </c>
      <c r="J1177" s="92" t="s">
        <v>2889</v>
      </c>
      <c r="K1177" s="90" t="b">
        <v>0</v>
      </c>
      <c r="L1177" s="92" t="s">
        <v>867</v>
      </c>
      <c r="M1177" s="278">
        <f>IFERROR(VLOOKUP(C1177,'Budget Detail as of 11.30'!B:K,COLUMNS('Budget Detail as of 11.30'!B:K),FALSE),0)</f>
        <v>0</v>
      </c>
      <c r="N1177" s="155">
        <f>SUMIFS('Budget Detail as of 11.30'!L:L,'Budget Detail as of 11.30'!B:B,'Questica Mapping'!C1177)</f>
        <v>0</v>
      </c>
      <c r="O1177" s="100">
        <v>0</v>
      </c>
      <c r="P1177" s="101">
        <f t="shared" si="43"/>
        <v>0</v>
      </c>
    </row>
    <row r="1178" spans="1:16" hidden="1" x14ac:dyDescent="0.3">
      <c r="A1178" s="90">
        <v>593067</v>
      </c>
      <c r="B1178" s="92" t="s">
        <v>1162</v>
      </c>
      <c r="C1178" s="92" t="s">
        <v>2890</v>
      </c>
      <c r="D1178" s="92" t="s">
        <v>10</v>
      </c>
      <c r="E1178" s="103" t="s">
        <v>235</v>
      </c>
      <c r="F1178" s="92" t="s">
        <v>2844</v>
      </c>
      <c r="G1178" s="92" t="s">
        <v>1246</v>
      </c>
      <c r="H1178" s="92" t="s">
        <v>1023</v>
      </c>
      <c r="I1178" s="92" t="s">
        <v>865</v>
      </c>
      <c r="J1178" s="92" t="s">
        <v>1326</v>
      </c>
      <c r="K1178" s="90" t="b">
        <v>0</v>
      </c>
      <c r="L1178" s="92" t="s">
        <v>867</v>
      </c>
      <c r="M1178" s="278">
        <f>IFERROR(VLOOKUP(C1178,'Budget Detail as of 11.30'!B:K,COLUMNS('Budget Detail as of 11.30'!B:K),FALSE),0)</f>
        <v>14280</v>
      </c>
      <c r="N1178" s="155">
        <f>SUMIFS('Budget Detail as of 11.30'!L:L,'Budget Detail as of 11.30'!B:B,'Questica Mapping'!C1178)</f>
        <v>17280</v>
      </c>
      <c r="O1178" s="100">
        <v>20620</v>
      </c>
      <c r="P1178" s="101">
        <f t="shared" si="43"/>
        <v>20620</v>
      </c>
    </row>
    <row r="1179" spans="1:16" hidden="1" x14ac:dyDescent="0.3">
      <c r="A1179" s="90">
        <v>851199</v>
      </c>
      <c r="B1179" s="92" t="s">
        <v>1162</v>
      </c>
      <c r="C1179" s="92" t="s">
        <v>2891</v>
      </c>
      <c r="D1179" s="92" t="s">
        <v>10</v>
      </c>
      <c r="E1179" s="103" t="s">
        <v>235</v>
      </c>
      <c r="F1179" s="92" t="s">
        <v>2844</v>
      </c>
      <c r="G1179" s="92" t="s">
        <v>1246</v>
      </c>
      <c r="H1179" s="92" t="s">
        <v>1023</v>
      </c>
      <c r="I1179" s="92" t="s">
        <v>925</v>
      </c>
      <c r="J1179" s="270" t="s">
        <v>1251</v>
      </c>
      <c r="K1179" s="90" t="b">
        <v>0</v>
      </c>
      <c r="L1179" s="92" t="s">
        <v>867</v>
      </c>
      <c r="M1179" s="278">
        <f>IFERROR(VLOOKUP(C1179,'Budget Detail as of 11.30'!B:K,COLUMNS('Budget Detail as of 11.30'!B:K),FALSE),0)</f>
        <v>3000</v>
      </c>
      <c r="N1179" s="155">
        <f>SUMIFS('Budget Detail as of 11.30'!L:L,'Budget Detail as of 11.30'!B:B,'Questica Mapping'!C1179)</f>
        <v>0</v>
      </c>
      <c r="O1179" s="100">
        <v>67806</v>
      </c>
      <c r="P1179" s="101">
        <f t="shared" si="43"/>
        <v>67806</v>
      </c>
    </row>
    <row r="1180" spans="1:16" hidden="1" x14ac:dyDescent="0.3">
      <c r="A1180" s="90">
        <v>851200</v>
      </c>
      <c r="B1180" s="92" t="s">
        <v>1162</v>
      </c>
      <c r="C1180" s="92" t="s">
        <v>2892</v>
      </c>
      <c r="D1180" s="92" t="s">
        <v>10</v>
      </c>
      <c r="E1180" s="103" t="s">
        <v>235</v>
      </c>
      <c r="F1180" s="92" t="s">
        <v>2844</v>
      </c>
      <c r="G1180" s="92" t="s">
        <v>1586</v>
      </c>
      <c r="H1180" s="92" t="s">
        <v>1023</v>
      </c>
      <c r="I1180" s="92" t="s">
        <v>865</v>
      </c>
      <c r="J1180" s="92" t="s">
        <v>1922</v>
      </c>
      <c r="K1180" s="90" t="b">
        <v>0</v>
      </c>
      <c r="L1180" s="92" t="s">
        <v>867</v>
      </c>
      <c r="M1180" s="278">
        <f>IFERROR(VLOOKUP(C1180,'Budget Detail as of 11.30'!B:K,COLUMNS('Budget Detail as of 11.30'!B:K),FALSE),0)</f>
        <v>20160</v>
      </c>
      <c r="N1180" s="155">
        <f>SUMIFS('Budget Detail as of 11.30'!L:L,'Budget Detail as of 11.30'!B:B,'Questica Mapping'!C1180)</f>
        <v>20160</v>
      </c>
      <c r="O1180" s="100">
        <v>50153</v>
      </c>
      <c r="P1180" s="101">
        <f t="shared" si="43"/>
        <v>50153</v>
      </c>
    </row>
    <row r="1181" spans="1:16" hidden="1" x14ac:dyDescent="0.3">
      <c r="A1181" s="90">
        <v>851213</v>
      </c>
      <c r="B1181" s="92" t="s">
        <v>1162</v>
      </c>
      <c r="C1181" s="92" t="s">
        <v>2893</v>
      </c>
      <c r="D1181" s="92" t="s">
        <v>10</v>
      </c>
      <c r="E1181" s="103" t="s">
        <v>235</v>
      </c>
      <c r="F1181" s="92" t="s">
        <v>2844</v>
      </c>
      <c r="G1181" s="92" t="s">
        <v>1253</v>
      </c>
      <c r="H1181" s="92" t="s">
        <v>1023</v>
      </c>
      <c r="I1181" s="92" t="s">
        <v>865</v>
      </c>
      <c r="J1181" s="92" t="s">
        <v>1254</v>
      </c>
      <c r="K1181" s="90" t="b">
        <v>0</v>
      </c>
      <c r="L1181" s="92" t="s">
        <v>867</v>
      </c>
      <c r="M1181" s="278">
        <f>IFERROR(VLOOKUP(C1181,'Budget Detail as of 11.30'!B:K,COLUMNS('Budget Detail as of 11.30'!B:K),FALSE),0)</f>
        <v>73410</v>
      </c>
      <c r="N1181" s="155">
        <f>SUMIFS('Budget Detail as of 11.30'!L:L,'Budget Detail as of 11.30'!B:B,'Questica Mapping'!C1181)</f>
        <v>73410</v>
      </c>
      <c r="O1181" s="100"/>
      <c r="P1181" s="101"/>
    </row>
    <row r="1182" spans="1:16" hidden="1" x14ac:dyDescent="0.3">
      <c r="A1182" s="90">
        <v>851214</v>
      </c>
      <c r="B1182" s="92" t="s">
        <v>1162</v>
      </c>
      <c r="C1182" s="92" t="s">
        <v>2894</v>
      </c>
      <c r="D1182" s="92" t="s">
        <v>10</v>
      </c>
      <c r="E1182" s="103" t="s">
        <v>235</v>
      </c>
      <c r="F1182" s="90" t="s">
        <v>2844</v>
      </c>
      <c r="G1182" s="90" t="s">
        <v>1253</v>
      </c>
      <c r="H1182" s="90" t="s">
        <v>2895</v>
      </c>
      <c r="I1182" s="178">
        <v>2</v>
      </c>
      <c r="J1182" s="269" t="s">
        <v>1251</v>
      </c>
      <c r="L1182" s="92"/>
      <c r="M1182" s="278">
        <f>IFERROR(VLOOKUP(C1182,'Budget Detail as of 11.30'!B:K,COLUMNS('Budget Detail as of 11.30'!B:K),FALSE),0)</f>
        <v>0</v>
      </c>
      <c r="N1182" s="155">
        <f>SUMIFS('Budget Detail as of 11.30'!L:L,'Budget Detail as of 11.30'!B:B,'Questica Mapping'!C1182)</f>
        <v>0</v>
      </c>
      <c r="O1182" s="100"/>
      <c r="P1182" s="101"/>
    </row>
    <row r="1183" spans="1:16" hidden="1" x14ac:dyDescent="0.3">
      <c r="A1183" s="90">
        <v>1191264</v>
      </c>
      <c r="B1183" s="92" t="s">
        <v>1162</v>
      </c>
      <c r="C1183" s="92" t="s">
        <v>2896</v>
      </c>
      <c r="D1183" s="279" t="s">
        <v>10</v>
      </c>
      <c r="E1183" s="103" t="s">
        <v>235</v>
      </c>
      <c r="F1183" s="90" t="s">
        <v>2844</v>
      </c>
      <c r="G1183" s="90" t="s">
        <v>1265</v>
      </c>
      <c r="H1183" s="90" t="s">
        <v>1023</v>
      </c>
      <c r="I1183" s="90" t="s">
        <v>865</v>
      </c>
      <c r="J1183" s="90" t="s">
        <v>1266</v>
      </c>
      <c r="K1183" s="90" t="b">
        <v>0</v>
      </c>
      <c r="L1183" s="90" t="s">
        <v>867</v>
      </c>
      <c r="M1183" s="278">
        <f>IFERROR(VLOOKUP(C1183,'Budget Detail as of 11.30'!B:K,COLUMNS('Budget Detail as of 11.30'!B:K),FALSE),0)</f>
        <v>151970</v>
      </c>
      <c r="N1183" s="155">
        <f>SUMIFS('Budget Detail as of 11.30'!L:L,'Budget Detail as of 11.30'!B:B,'Questica Mapping'!C1183)</f>
        <v>151970</v>
      </c>
      <c r="O1183" s="100">
        <v>1700</v>
      </c>
      <c r="P1183" s="101">
        <f t="shared" ref="P1183:P1227" si="44">+O1183</f>
        <v>1700</v>
      </c>
    </row>
    <row r="1184" spans="1:16" hidden="1" x14ac:dyDescent="0.3">
      <c r="A1184" s="90">
        <v>1191265</v>
      </c>
      <c r="B1184" s="92" t="s">
        <v>1162</v>
      </c>
      <c r="C1184" s="92" t="s">
        <v>2897</v>
      </c>
      <c r="D1184" s="279" t="s">
        <v>10</v>
      </c>
      <c r="E1184" s="103" t="s">
        <v>235</v>
      </c>
      <c r="F1184" s="90" t="s">
        <v>2844</v>
      </c>
      <c r="G1184" s="90" t="s">
        <v>1265</v>
      </c>
      <c r="H1184" s="90" t="s">
        <v>1023</v>
      </c>
      <c r="I1184" s="90" t="s">
        <v>925</v>
      </c>
      <c r="J1184" s="90" t="s">
        <v>1391</v>
      </c>
      <c r="K1184" s="90" t="b">
        <v>0</v>
      </c>
      <c r="L1184" s="90" t="s">
        <v>867</v>
      </c>
      <c r="M1184" s="278">
        <f>IFERROR(VLOOKUP(C1184,'Budget Detail as of 11.30'!B:K,COLUMNS('Budget Detail as of 11.30'!B:K),FALSE),0)</f>
        <v>57910</v>
      </c>
      <c r="N1184" s="155">
        <f>SUMIFS('Budget Detail as of 11.30'!L:L,'Budget Detail as of 11.30'!B:B,'Questica Mapping'!C1184)</f>
        <v>57910</v>
      </c>
      <c r="O1184" s="100">
        <v>0</v>
      </c>
      <c r="P1184" s="101">
        <f t="shared" si="44"/>
        <v>0</v>
      </c>
    </row>
    <row r="1185" spans="1:16" hidden="1" x14ac:dyDescent="0.3">
      <c r="A1185" s="90">
        <v>1191266</v>
      </c>
      <c r="B1185" s="92" t="s">
        <v>1162</v>
      </c>
      <c r="C1185" s="92" t="s">
        <v>2898</v>
      </c>
      <c r="D1185" s="92" t="s">
        <v>10</v>
      </c>
      <c r="E1185" s="103" t="s">
        <v>231</v>
      </c>
      <c r="F1185" s="92" t="s">
        <v>2844</v>
      </c>
      <c r="G1185" s="92" t="s">
        <v>1273</v>
      </c>
      <c r="H1185" s="92" t="s">
        <v>1023</v>
      </c>
      <c r="I1185" s="92" t="s">
        <v>865</v>
      </c>
      <c r="J1185" s="92" t="s">
        <v>2899</v>
      </c>
      <c r="K1185" s="90" t="b">
        <v>0</v>
      </c>
      <c r="L1185" s="92" t="s">
        <v>867</v>
      </c>
      <c r="M1185" s="278">
        <f>IFERROR(VLOOKUP(C1185,'Budget Detail as of 11.30'!B:K,COLUMNS('Budget Detail as of 11.30'!B:K),FALSE),0)</f>
        <v>1700</v>
      </c>
      <c r="N1185" s="155">
        <f>SUMIFS('Budget Detail as of 11.30'!L:L,'Budget Detail as of 11.30'!B:B,'Questica Mapping'!C1185)</f>
        <v>1700</v>
      </c>
      <c r="O1185" s="100">
        <v>0</v>
      </c>
      <c r="P1185" s="101">
        <f t="shared" si="44"/>
        <v>0</v>
      </c>
    </row>
    <row r="1186" spans="1:16" hidden="1" x14ac:dyDescent="0.3">
      <c r="A1186" s="90">
        <v>1191267</v>
      </c>
      <c r="B1186" s="92" t="s">
        <v>1162</v>
      </c>
      <c r="C1186" s="92" t="s">
        <v>2900</v>
      </c>
      <c r="D1186" s="92" t="s">
        <v>10</v>
      </c>
      <c r="E1186" s="103" t="s">
        <v>231</v>
      </c>
      <c r="F1186" s="92" t="s">
        <v>2844</v>
      </c>
      <c r="G1186" s="92" t="s">
        <v>1273</v>
      </c>
      <c r="H1186" s="92" t="s">
        <v>1023</v>
      </c>
      <c r="I1186" s="92" t="s">
        <v>925</v>
      </c>
      <c r="J1186" s="92" t="s">
        <v>2901</v>
      </c>
      <c r="K1186" s="90" t="b">
        <v>0</v>
      </c>
      <c r="L1186" s="92" t="s">
        <v>867</v>
      </c>
      <c r="M1186" s="278">
        <f>IFERROR(VLOOKUP(C1186,'Budget Detail as of 11.30'!B:K,COLUMNS('Budget Detail as of 11.30'!B:K),FALSE),0)</f>
        <v>0</v>
      </c>
      <c r="N1186" s="155">
        <f>SUMIFS('Budget Detail as of 11.30'!L:L,'Budget Detail as of 11.30'!B:B,'Questica Mapping'!C1186)</f>
        <v>0</v>
      </c>
      <c r="O1186" s="100">
        <v>0</v>
      </c>
      <c r="P1186" s="101">
        <f t="shared" si="44"/>
        <v>0</v>
      </c>
    </row>
    <row r="1187" spans="1:16" hidden="1" x14ac:dyDescent="0.3">
      <c r="A1187" s="90">
        <v>1191268</v>
      </c>
      <c r="B1187" s="92" t="s">
        <v>1162</v>
      </c>
      <c r="C1187" s="92" t="s">
        <v>2902</v>
      </c>
      <c r="D1187" s="92" t="s">
        <v>10</v>
      </c>
      <c r="E1187" s="103" t="s">
        <v>231</v>
      </c>
      <c r="F1187" s="92" t="s">
        <v>2844</v>
      </c>
      <c r="G1187" s="92" t="s">
        <v>1273</v>
      </c>
      <c r="H1187" s="92" t="s">
        <v>1023</v>
      </c>
      <c r="I1187" s="92" t="s">
        <v>928</v>
      </c>
      <c r="J1187" s="92" t="s">
        <v>2903</v>
      </c>
      <c r="K1187" s="90" t="b">
        <v>0</v>
      </c>
      <c r="L1187" s="92" t="s">
        <v>867</v>
      </c>
      <c r="M1187" s="278">
        <f>IFERROR(VLOOKUP(C1187,'Budget Detail as of 11.30'!B:K,COLUMNS('Budget Detail as of 11.30'!B:K),FALSE),0)</f>
        <v>0</v>
      </c>
      <c r="N1187" s="155">
        <f>SUMIFS('Budget Detail as of 11.30'!L:L,'Budget Detail as of 11.30'!B:B,'Questica Mapping'!C1187)</f>
        <v>0</v>
      </c>
      <c r="O1187" s="100">
        <v>359190</v>
      </c>
      <c r="P1187" s="101">
        <f t="shared" si="44"/>
        <v>359190</v>
      </c>
    </row>
    <row r="1188" spans="1:16" hidden="1" x14ac:dyDescent="0.3">
      <c r="A1188" s="90">
        <v>1191269</v>
      </c>
      <c r="B1188" s="92" t="s">
        <v>1162</v>
      </c>
      <c r="C1188" s="92" t="s">
        <v>2904</v>
      </c>
      <c r="D1188" s="92" t="s">
        <v>10</v>
      </c>
      <c r="E1188" s="103" t="s">
        <v>231</v>
      </c>
      <c r="F1188" s="92" t="s">
        <v>2844</v>
      </c>
      <c r="G1188" s="92" t="s">
        <v>1273</v>
      </c>
      <c r="H1188" s="92" t="s">
        <v>1023</v>
      </c>
      <c r="I1188" s="92" t="s">
        <v>931</v>
      </c>
      <c r="J1188" s="92" t="s">
        <v>2905</v>
      </c>
      <c r="K1188" s="90" t="b">
        <v>0</v>
      </c>
      <c r="L1188" s="92" t="s">
        <v>867</v>
      </c>
      <c r="M1188" s="278">
        <f>IFERROR(VLOOKUP(C1188,'Budget Detail as of 11.30'!B:K,COLUMNS('Budget Detail as of 11.30'!B:K),FALSE),0)</f>
        <v>0</v>
      </c>
      <c r="N1188" s="155">
        <f>SUMIFS('Budget Detail as of 11.30'!L:L,'Budget Detail as of 11.30'!B:B,'Questica Mapping'!C1188)</f>
        <v>0</v>
      </c>
      <c r="O1188" s="100">
        <v>18920</v>
      </c>
      <c r="P1188" s="101">
        <f t="shared" si="44"/>
        <v>18920</v>
      </c>
    </row>
    <row r="1189" spans="1:16" hidden="1" x14ac:dyDescent="0.3">
      <c r="A1189" s="90">
        <v>1191270</v>
      </c>
      <c r="B1189" s="92" t="s">
        <v>1162</v>
      </c>
      <c r="C1189" s="92" t="s">
        <v>2906</v>
      </c>
      <c r="D1189" s="92" t="s">
        <v>10</v>
      </c>
      <c r="E1189" s="103" t="s">
        <v>233</v>
      </c>
      <c r="F1189" s="92" t="s">
        <v>2907</v>
      </c>
      <c r="G1189" s="92" t="s">
        <v>1165</v>
      </c>
      <c r="H1189" s="92" t="s">
        <v>1017</v>
      </c>
      <c r="I1189" s="92" t="s">
        <v>865</v>
      </c>
      <c r="J1189" s="92">
        <v>0</v>
      </c>
      <c r="K1189" s="90" t="b">
        <v>0</v>
      </c>
      <c r="L1189" s="92" t="s">
        <v>1166</v>
      </c>
      <c r="M1189" s="278">
        <f>IFERROR(VLOOKUP(C1189,'Budget Detail as of 11.30'!B:K,COLUMNS('Budget Detail as of 11.30'!B:K),FALSE),0)</f>
        <v>369340</v>
      </c>
      <c r="N1189" s="155">
        <f>SUMIFS('Budget Detail as of 11.30'!L:L,'Budget Detail as of 11.30'!B:B,'Questica Mapping'!C1189)</f>
        <v>353440</v>
      </c>
      <c r="O1189" s="100">
        <v>10350</v>
      </c>
      <c r="P1189" s="101">
        <f t="shared" si="44"/>
        <v>10350</v>
      </c>
    </row>
    <row r="1190" spans="1:16" hidden="1" x14ac:dyDescent="0.3">
      <c r="A1190" s="90">
        <v>1191271</v>
      </c>
      <c r="B1190" s="92" t="s">
        <v>1162</v>
      </c>
      <c r="C1190" s="92" t="s">
        <v>2908</v>
      </c>
      <c r="D1190" s="92" t="s">
        <v>10</v>
      </c>
      <c r="E1190" s="103" t="s">
        <v>234</v>
      </c>
      <c r="F1190" s="92" t="s">
        <v>2907</v>
      </c>
      <c r="G1190" s="92" t="s">
        <v>1173</v>
      </c>
      <c r="H1190" s="92" t="s">
        <v>1017</v>
      </c>
      <c r="I1190" s="92" t="s">
        <v>865</v>
      </c>
      <c r="J1190" s="92" t="s">
        <v>1174</v>
      </c>
      <c r="K1190" s="90" t="b">
        <v>0</v>
      </c>
      <c r="L1190" s="92" t="s">
        <v>867</v>
      </c>
      <c r="M1190" s="278">
        <f>IFERROR(VLOOKUP(C1190,'Budget Detail as of 11.30'!B:K,COLUMNS('Budget Detail as of 11.30'!B:K),FALSE),0)</f>
        <v>23800</v>
      </c>
      <c r="N1190" s="155">
        <f>SUMIFS('Budget Detail as of 11.30'!L:L,'Budget Detail as of 11.30'!B:B,'Questica Mapping'!C1190)</f>
        <v>23800</v>
      </c>
      <c r="O1190" s="100">
        <v>237730</v>
      </c>
      <c r="P1190" s="101">
        <f t="shared" si="44"/>
        <v>237730</v>
      </c>
    </row>
    <row r="1191" spans="1:16" hidden="1" x14ac:dyDescent="0.3">
      <c r="A1191" s="90">
        <v>1191272</v>
      </c>
      <c r="B1191" s="92" t="s">
        <v>1162</v>
      </c>
      <c r="C1191" s="92" t="s">
        <v>2909</v>
      </c>
      <c r="D1191" s="92" t="s">
        <v>10</v>
      </c>
      <c r="E1191" s="103" t="s">
        <v>233</v>
      </c>
      <c r="F1191" s="92" t="s">
        <v>2907</v>
      </c>
      <c r="G1191" s="92" t="s">
        <v>1286</v>
      </c>
      <c r="H1191" s="92" t="s">
        <v>1017</v>
      </c>
      <c r="I1191" s="92" t="s">
        <v>865</v>
      </c>
      <c r="J1191" s="92" t="s">
        <v>1287</v>
      </c>
      <c r="K1191" s="90" t="b">
        <v>0</v>
      </c>
      <c r="L1191" s="92" t="s">
        <v>867</v>
      </c>
      <c r="M1191" s="278">
        <f>IFERROR(VLOOKUP(C1191,'Budget Detail as of 11.30'!B:K,COLUMNS('Budget Detail as of 11.30'!B:K),FALSE),0)</f>
        <v>10500</v>
      </c>
      <c r="N1191" s="155">
        <f>SUMIFS('Budget Detail as of 11.30'!L:L,'Budget Detail as of 11.30'!B:B,'Questica Mapping'!C1191)</f>
        <v>10500</v>
      </c>
      <c r="O1191" s="100">
        <v>1530</v>
      </c>
      <c r="P1191" s="101">
        <f t="shared" si="44"/>
        <v>1530</v>
      </c>
    </row>
    <row r="1192" spans="1:16" hidden="1" x14ac:dyDescent="0.3">
      <c r="A1192" s="90">
        <v>1191273</v>
      </c>
      <c r="B1192" s="92" t="s">
        <v>1162</v>
      </c>
      <c r="C1192" s="92" t="s">
        <v>2910</v>
      </c>
      <c r="D1192" s="92" t="s">
        <v>10</v>
      </c>
      <c r="E1192" s="103" t="s">
        <v>233</v>
      </c>
      <c r="F1192" s="92" t="s">
        <v>2907</v>
      </c>
      <c r="G1192" s="92" t="s">
        <v>1176</v>
      </c>
      <c r="H1192" s="92" t="s">
        <v>1017</v>
      </c>
      <c r="I1192" s="92" t="s">
        <v>865</v>
      </c>
      <c r="J1192" s="92">
        <v>0</v>
      </c>
      <c r="K1192" s="90" t="b">
        <v>0</v>
      </c>
      <c r="L1192" s="92" t="s">
        <v>1166</v>
      </c>
      <c r="M1192" s="278">
        <f>IFERROR(VLOOKUP(C1192,'Budget Detail as of 11.30'!B:K,COLUMNS('Budget Detail as of 11.30'!B:K),FALSE),0)</f>
        <v>237800</v>
      </c>
      <c r="N1192" s="155">
        <f>SUMIFS('Budget Detail as of 11.30'!L:L,'Budget Detail as of 11.30'!B:B,'Questica Mapping'!C1192)</f>
        <v>232260</v>
      </c>
      <c r="O1192" s="100">
        <v>0</v>
      </c>
      <c r="P1192" s="101">
        <f t="shared" si="44"/>
        <v>0</v>
      </c>
    </row>
    <row r="1193" spans="1:16" hidden="1" x14ac:dyDescent="0.3">
      <c r="A1193" s="90">
        <v>1191274</v>
      </c>
      <c r="B1193" s="92" t="s">
        <v>1162</v>
      </c>
      <c r="C1193" s="92" t="s">
        <v>2911</v>
      </c>
      <c r="D1193" s="92" t="s">
        <v>10</v>
      </c>
      <c r="E1193" s="103" t="s">
        <v>233</v>
      </c>
      <c r="F1193" s="92" t="s">
        <v>2907</v>
      </c>
      <c r="G1193" s="92" t="s">
        <v>1525</v>
      </c>
      <c r="H1193" s="92" t="s">
        <v>1017</v>
      </c>
      <c r="I1193" s="92" t="s">
        <v>865</v>
      </c>
      <c r="J1193" s="92" t="s">
        <v>1526</v>
      </c>
      <c r="K1193" s="90" t="b">
        <v>0</v>
      </c>
      <c r="L1193" s="92" t="s">
        <v>867</v>
      </c>
      <c r="M1193" s="278">
        <f>IFERROR(VLOOKUP(C1193,'Budget Detail as of 11.30'!B:K,COLUMNS('Budget Detail as of 11.30'!B:K),FALSE),0)</f>
        <v>4080</v>
      </c>
      <c r="N1193" s="155">
        <f>SUMIFS('Budget Detail as of 11.30'!L:L,'Budget Detail as of 11.30'!B:B,'Questica Mapping'!C1193)</f>
        <v>4080</v>
      </c>
      <c r="O1193" s="100">
        <v>185</v>
      </c>
      <c r="P1193" s="101">
        <f t="shared" si="44"/>
        <v>185</v>
      </c>
    </row>
    <row r="1194" spans="1:16" hidden="1" x14ac:dyDescent="0.3">
      <c r="A1194" s="90">
        <v>1191275</v>
      </c>
      <c r="B1194" s="92" t="s">
        <v>1162</v>
      </c>
      <c r="C1194" s="92" t="s">
        <v>2912</v>
      </c>
      <c r="D1194" s="92" t="s">
        <v>10</v>
      </c>
      <c r="E1194" s="103" t="s">
        <v>233</v>
      </c>
      <c r="F1194" s="92" t="s">
        <v>2907</v>
      </c>
      <c r="G1194" s="92" t="s">
        <v>1182</v>
      </c>
      <c r="H1194" s="92" t="s">
        <v>1017</v>
      </c>
      <c r="I1194" s="92" t="s">
        <v>865</v>
      </c>
      <c r="J1194" s="92" t="s">
        <v>1183</v>
      </c>
      <c r="K1194" s="90" t="b">
        <v>0</v>
      </c>
      <c r="L1194" s="92" t="s">
        <v>867</v>
      </c>
      <c r="M1194" s="278">
        <f>IFERROR(VLOOKUP(C1194,'Budget Detail as of 11.30'!B:K,COLUMNS('Budget Detail as of 11.30'!B:K),FALSE),0)</f>
        <v>0</v>
      </c>
      <c r="N1194" s="155">
        <f>SUMIFS('Budget Detail as of 11.30'!L:L,'Budget Detail as of 11.30'!B:B,'Questica Mapping'!C1194)</f>
        <v>0</v>
      </c>
      <c r="O1194" s="100">
        <v>450</v>
      </c>
      <c r="P1194" s="101">
        <f t="shared" si="44"/>
        <v>450</v>
      </c>
    </row>
    <row r="1195" spans="1:16" hidden="1" x14ac:dyDescent="0.3">
      <c r="A1195" s="90">
        <v>1191276</v>
      </c>
      <c r="B1195" s="92" t="s">
        <v>1162</v>
      </c>
      <c r="C1195" s="92" t="s">
        <v>2913</v>
      </c>
      <c r="D1195" s="92" t="s">
        <v>10</v>
      </c>
      <c r="E1195" s="103" t="s">
        <v>231</v>
      </c>
      <c r="F1195" s="92" t="s">
        <v>2907</v>
      </c>
      <c r="G1195" s="92" t="s">
        <v>1185</v>
      </c>
      <c r="H1195" s="92" t="s">
        <v>1017</v>
      </c>
      <c r="I1195" s="92" t="s">
        <v>865</v>
      </c>
      <c r="J1195" s="92" t="s">
        <v>1186</v>
      </c>
      <c r="K1195" s="90" t="b">
        <v>0</v>
      </c>
      <c r="L1195" s="92" t="s">
        <v>867</v>
      </c>
      <c r="M1195" s="278">
        <f>IFERROR(VLOOKUP(C1195,'Budget Detail as of 11.30'!B:K,COLUMNS('Budget Detail as of 11.30'!B:K),FALSE),0)</f>
        <v>190</v>
      </c>
      <c r="N1195" s="155">
        <f>SUMIFS('Budget Detail as of 11.30'!L:L,'Budget Detail as of 11.30'!B:B,'Questica Mapping'!C1195)</f>
        <v>190</v>
      </c>
      <c r="O1195" s="100">
        <v>480</v>
      </c>
      <c r="P1195" s="101">
        <f t="shared" si="44"/>
        <v>480</v>
      </c>
    </row>
    <row r="1196" spans="1:16" hidden="1" x14ac:dyDescent="0.3">
      <c r="A1196" s="90">
        <v>1191277</v>
      </c>
      <c r="B1196" s="92" t="s">
        <v>1162</v>
      </c>
      <c r="C1196" s="92" t="s">
        <v>2914</v>
      </c>
      <c r="D1196" s="92" t="s">
        <v>10</v>
      </c>
      <c r="E1196" s="103" t="s">
        <v>231</v>
      </c>
      <c r="F1196" s="92" t="s">
        <v>2907</v>
      </c>
      <c r="G1196" s="92" t="s">
        <v>1188</v>
      </c>
      <c r="H1196" s="92" t="s">
        <v>1017</v>
      </c>
      <c r="I1196" s="92" t="s">
        <v>865</v>
      </c>
      <c r="J1196" s="92" t="s">
        <v>1189</v>
      </c>
      <c r="K1196" s="90" t="b">
        <v>0</v>
      </c>
      <c r="L1196" s="92" t="s">
        <v>867</v>
      </c>
      <c r="M1196" s="278">
        <f>IFERROR(VLOOKUP(C1196,'Budget Detail as of 11.30'!B:K,COLUMNS('Budget Detail as of 11.30'!B:K),FALSE),0)</f>
        <v>450</v>
      </c>
      <c r="N1196" s="155">
        <f>SUMIFS('Budget Detail as of 11.30'!L:L,'Budget Detail as of 11.30'!B:B,'Questica Mapping'!C1196)</f>
        <v>450</v>
      </c>
      <c r="O1196" s="100">
        <v>25</v>
      </c>
      <c r="P1196" s="101">
        <f t="shared" si="44"/>
        <v>25</v>
      </c>
    </row>
    <row r="1197" spans="1:16" hidden="1" x14ac:dyDescent="0.3">
      <c r="A1197" s="90">
        <v>1191278</v>
      </c>
      <c r="B1197" s="92" t="s">
        <v>1162</v>
      </c>
      <c r="C1197" s="92" t="s">
        <v>2915</v>
      </c>
      <c r="D1197" s="92" t="s">
        <v>10</v>
      </c>
      <c r="E1197" s="103" t="s">
        <v>231</v>
      </c>
      <c r="F1197" s="92" t="s">
        <v>2907</v>
      </c>
      <c r="G1197" s="92" t="s">
        <v>1191</v>
      </c>
      <c r="H1197" s="92" t="s">
        <v>1017</v>
      </c>
      <c r="I1197" s="92" t="s">
        <v>865</v>
      </c>
      <c r="J1197" s="92" t="s">
        <v>2130</v>
      </c>
      <c r="K1197" s="90" t="b">
        <v>0</v>
      </c>
      <c r="L1197" s="92" t="s">
        <v>867</v>
      </c>
      <c r="M1197" s="278">
        <f>IFERROR(VLOOKUP(C1197,'Budget Detail as of 11.30'!B:K,COLUMNS('Budget Detail as of 11.30'!B:K),FALSE),0)</f>
        <v>430</v>
      </c>
      <c r="N1197" s="155">
        <f>SUMIFS('Budget Detail as of 11.30'!L:L,'Budget Detail as of 11.30'!B:B,'Questica Mapping'!C1197)</f>
        <v>430</v>
      </c>
      <c r="O1197" s="100">
        <v>1385</v>
      </c>
      <c r="P1197" s="101">
        <f t="shared" si="44"/>
        <v>1385</v>
      </c>
    </row>
    <row r="1198" spans="1:16" hidden="1" x14ac:dyDescent="0.3">
      <c r="A1198" s="90">
        <v>1191279</v>
      </c>
      <c r="B1198" s="92" t="s">
        <v>1162</v>
      </c>
      <c r="C1198" s="92" t="s">
        <v>2916</v>
      </c>
      <c r="D1198" s="92" t="s">
        <v>10</v>
      </c>
      <c r="E1198" s="103" t="s">
        <v>231</v>
      </c>
      <c r="F1198" s="92" t="s">
        <v>2907</v>
      </c>
      <c r="G1198" s="92" t="s">
        <v>1194</v>
      </c>
      <c r="H1198" s="92" t="s">
        <v>1017</v>
      </c>
      <c r="I1198" s="92" t="s">
        <v>865</v>
      </c>
      <c r="J1198" s="92" t="s">
        <v>1195</v>
      </c>
      <c r="K1198" s="90" t="b">
        <v>0</v>
      </c>
      <c r="L1198" s="92" t="s">
        <v>867</v>
      </c>
      <c r="M1198" s="278">
        <f>IFERROR(VLOOKUP(C1198,'Budget Detail as of 11.30'!B:K,COLUMNS('Budget Detail as of 11.30'!B:K),FALSE),0)</f>
        <v>30</v>
      </c>
      <c r="N1198" s="155">
        <f>SUMIFS('Budget Detail as of 11.30'!L:L,'Budget Detail as of 11.30'!B:B,'Questica Mapping'!C1198)</f>
        <v>30</v>
      </c>
      <c r="O1198" s="100">
        <v>1160</v>
      </c>
      <c r="P1198" s="101">
        <f t="shared" si="44"/>
        <v>1160</v>
      </c>
    </row>
    <row r="1199" spans="1:16" hidden="1" x14ac:dyDescent="0.3">
      <c r="A1199" s="90">
        <v>1191280</v>
      </c>
      <c r="B1199" s="92" t="s">
        <v>1162</v>
      </c>
      <c r="C1199" s="92" t="s">
        <v>2917</v>
      </c>
      <c r="D1199" s="92" t="s">
        <v>10</v>
      </c>
      <c r="E1199" s="103" t="s">
        <v>231</v>
      </c>
      <c r="F1199" s="92" t="s">
        <v>2907</v>
      </c>
      <c r="G1199" s="92" t="s">
        <v>1202</v>
      </c>
      <c r="H1199" s="92" t="s">
        <v>1017</v>
      </c>
      <c r="I1199" s="92" t="s">
        <v>865</v>
      </c>
      <c r="J1199" s="92" t="s">
        <v>1203</v>
      </c>
      <c r="K1199" s="90" t="b">
        <v>0</v>
      </c>
      <c r="L1199" s="92" t="s">
        <v>867</v>
      </c>
      <c r="M1199" s="278">
        <f>IFERROR(VLOOKUP(C1199,'Budget Detail as of 11.30'!B:K,COLUMNS('Budget Detail as of 11.30'!B:K),FALSE),0)</f>
        <v>1390</v>
      </c>
      <c r="N1199" s="155">
        <f>SUMIFS('Budget Detail as of 11.30'!L:L,'Budget Detail as of 11.30'!B:B,'Questica Mapping'!C1199)</f>
        <v>1390</v>
      </c>
      <c r="O1199" s="100">
        <v>2600</v>
      </c>
      <c r="P1199" s="101">
        <f t="shared" si="44"/>
        <v>2600</v>
      </c>
    </row>
    <row r="1200" spans="1:16" hidden="1" x14ac:dyDescent="0.3">
      <c r="A1200" s="90">
        <v>1191281</v>
      </c>
      <c r="B1200" s="92" t="s">
        <v>1162</v>
      </c>
      <c r="C1200" s="92" t="s">
        <v>2918</v>
      </c>
      <c r="D1200" s="92" t="s">
        <v>10</v>
      </c>
      <c r="E1200" s="103" t="s">
        <v>231</v>
      </c>
      <c r="F1200" s="92" t="s">
        <v>2907</v>
      </c>
      <c r="G1200" s="92" t="s">
        <v>2668</v>
      </c>
      <c r="H1200" s="92" t="s">
        <v>1017</v>
      </c>
      <c r="I1200" s="92" t="s">
        <v>865</v>
      </c>
      <c r="J1200" s="92" t="s">
        <v>2919</v>
      </c>
      <c r="K1200" s="90" t="b">
        <v>0</v>
      </c>
      <c r="L1200" s="92" t="s">
        <v>867</v>
      </c>
      <c r="M1200" s="278">
        <f>IFERROR(VLOOKUP(C1200,'Budget Detail as of 11.30'!B:K,COLUMNS('Budget Detail as of 11.30'!B:K),FALSE),0)</f>
        <v>3490</v>
      </c>
      <c r="N1200" s="155">
        <f>SUMIFS('Budget Detail as of 11.30'!L:L,'Budget Detail as of 11.30'!B:B,'Questica Mapping'!C1200)</f>
        <v>3490</v>
      </c>
      <c r="O1200" s="100">
        <v>550</v>
      </c>
      <c r="P1200" s="101">
        <f t="shared" si="44"/>
        <v>550</v>
      </c>
    </row>
    <row r="1201" spans="1:16" hidden="1" x14ac:dyDescent="0.3">
      <c r="A1201" s="90">
        <v>1191282</v>
      </c>
      <c r="B1201" s="92" t="s">
        <v>1162</v>
      </c>
      <c r="C1201" s="92" t="s">
        <v>2920</v>
      </c>
      <c r="D1201" s="92" t="s">
        <v>10</v>
      </c>
      <c r="E1201" s="103" t="s">
        <v>231</v>
      </c>
      <c r="F1201" s="92" t="s">
        <v>2907</v>
      </c>
      <c r="G1201" s="92" t="s">
        <v>2668</v>
      </c>
      <c r="H1201" s="92" t="s">
        <v>1017</v>
      </c>
      <c r="I1201" s="92" t="s">
        <v>925</v>
      </c>
      <c r="J1201" s="92" t="s">
        <v>2921</v>
      </c>
      <c r="K1201" s="90" t="b">
        <v>0</v>
      </c>
      <c r="L1201" s="92" t="s">
        <v>867</v>
      </c>
      <c r="M1201" s="278">
        <f>IFERROR(VLOOKUP(C1201,'Budget Detail as of 11.30'!B:K,COLUMNS('Budget Detail as of 11.30'!B:K),FALSE),0)</f>
        <v>2300</v>
      </c>
      <c r="N1201" s="155">
        <f>SUMIFS('Budget Detail as of 11.30'!L:L,'Budget Detail as of 11.30'!B:B,'Questica Mapping'!C1201)</f>
        <v>2300</v>
      </c>
      <c r="O1201" s="100">
        <v>2135</v>
      </c>
      <c r="P1201" s="101">
        <f t="shared" si="44"/>
        <v>2135</v>
      </c>
    </row>
    <row r="1202" spans="1:16" hidden="1" x14ac:dyDescent="0.3">
      <c r="A1202" s="90">
        <v>1191283</v>
      </c>
      <c r="B1202" s="92" t="s">
        <v>1162</v>
      </c>
      <c r="C1202" s="92" t="s">
        <v>2922</v>
      </c>
      <c r="D1202" s="92" t="s">
        <v>10</v>
      </c>
      <c r="E1202" s="103" t="s">
        <v>231</v>
      </c>
      <c r="F1202" s="92" t="s">
        <v>2907</v>
      </c>
      <c r="G1202" s="92" t="s">
        <v>2514</v>
      </c>
      <c r="H1202" s="92" t="s">
        <v>1017</v>
      </c>
      <c r="I1202" s="92" t="s">
        <v>865</v>
      </c>
      <c r="J1202" s="92" t="s">
        <v>2923</v>
      </c>
      <c r="K1202" s="90" t="b">
        <v>0</v>
      </c>
      <c r="L1202" s="92" t="s">
        <v>867</v>
      </c>
      <c r="M1202" s="278">
        <f>IFERROR(VLOOKUP(C1202,'Budget Detail as of 11.30'!B:K,COLUMNS('Budget Detail as of 11.30'!B:K),FALSE),0)</f>
        <v>550</v>
      </c>
      <c r="N1202" s="155">
        <f>SUMIFS('Budget Detail as of 11.30'!L:L,'Budget Detail as of 11.30'!B:B,'Questica Mapping'!C1202)</f>
        <v>550</v>
      </c>
      <c r="O1202" s="100">
        <v>1300</v>
      </c>
      <c r="P1202" s="101">
        <f t="shared" si="44"/>
        <v>1300</v>
      </c>
    </row>
    <row r="1203" spans="1:16" hidden="1" x14ac:dyDescent="0.3">
      <c r="A1203" s="90">
        <v>1191284</v>
      </c>
      <c r="B1203" s="92" t="s">
        <v>1162</v>
      </c>
      <c r="C1203" s="92" t="s">
        <v>2924</v>
      </c>
      <c r="D1203" s="92" t="s">
        <v>10</v>
      </c>
      <c r="E1203" s="103" t="s">
        <v>231</v>
      </c>
      <c r="F1203" s="92" t="s">
        <v>2907</v>
      </c>
      <c r="G1203" s="92" t="s">
        <v>1354</v>
      </c>
      <c r="H1203" s="92" t="s">
        <v>1017</v>
      </c>
      <c r="I1203" s="92" t="s">
        <v>865</v>
      </c>
      <c r="J1203" s="92" t="s">
        <v>1355</v>
      </c>
      <c r="K1203" s="90" t="b">
        <v>0</v>
      </c>
      <c r="L1203" s="92" t="s">
        <v>867</v>
      </c>
      <c r="M1203" s="278">
        <f>IFERROR(VLOOKUP(C1203,'Budget Detail as of 11.30'!B:K,COLUMNS('Budget Detail as of 11.30'!B:K),FALSE),0)</f>
        <v>2140</v>
      </c>
      <c r="N1203" s="155">
        <f>SUMIFS('Budget Detail as of 11.30'!L:L,'Budget Detail as of 11.30'!B:B,'Questica Mapping'!C1203)</f>
        <v>2140</v>
      </c>
      <c r="O1203" s="100">
        <v>260</v>
      </c>
      <c r="P1203" s="101">
        <f t="shared" si="44"/>
        <v>260</v>
      </c>
    </row>
    <row r="1204" spans="1:16" hidden="1" x14ac:dyDescent="0.3">
      <c r="A1204" s="90">
        <v>1191285</v>
      </c>
      <c r="B1204" s="92" t="s">
        <v>1162</v>
      </c>
      <c r="C1204" s="92" t="s">
        <v>2925</v>
      </c>
      <c r="D1204" s="92" t="s">
        <v>10</v>
      </c>
      <c r="E1204" s="103" t="s">
        <v>231</v>
      </c>
      <c r="F1204" s="92" t="s">
        <v>2907</v>
      </c>
      <c r="G1204" s="92" t="s">
        <v>1354</v>
      </c>
      <c r="H1204" s="92" t="s">
        <v>1017</v>
      </c>
      <c r="I1204" s="92" t="s">
        <v>925</v>
      </c>
      <c r="J1204" s="92" t="s">
        <v>1893</v>
      </c>
      <c r="K1204" s="90" t="b">
        <v>0</v>
      </c>
      <c r="L1204" s="92" t="s">
        <v>867</v>
      </c>
      <c r="M1204" s="278">
        <f>IFERROR(VLOOKUP(C1204,'Budget Detail as of 11.30'!B:K,COLUMNS('Budget Detail as of 11.30'!B:K),FALSE),0)</f>
        <v>1300</v>
      </c>
      <c r="N1204" s="155">
        <f>SUMIFS('Budget Detail as of 11.30'!L:L,'Budget Detail as of 11.30'!B:B,'Questica Mapping'!C1204)</f>
        <v>1300</v>
      </c>
      <c r="O1204" s="100">
        <v>2715</v>
      </c>
      <c r="P1204" s="101">
        <f t="shared" si="44"/>
        <v>2715</v>
      </c>
    </row>
    <row r="1205" spans="1:16" hidden="1" x14ac:dyDescent="0.3">
      <c r="A1205" s="90">
        <v>1191286</v>
      </c>
      <c r="B1205" s="92" t="s">
        <v>1162</v>
      </c>
      <c r="C1205" s="92" t="s">
        <v>2926</v>
      </c>
      <c r="D1205" s="92" t="s">
        <v>10</v>
      </c>
      <c r="E1205" s="103" t="s">
        <v>231</v>
      </c>
      <c r="F1205" s="92" t="s">
        <v>2907</v>
      </c>
      <c r="G1205" s="92" t="s">
        <v>1207</v>
      </c>
      <c r="H1205" s="92" t="s">
        <v>1017</v>
      </c>
      <c r="I1205" s="92" t="s">
        <v>865</v>
      </c>
      <c r="J1205" s="92" t="s">
        <v>2927</v>
      </c>
      <c r="K1205" s="90" t="b">
        <v>0</v>
      </c>
      <c r="L1205" s="92" t="s">
        <v>867</v>
      </c>
      <c r="M1205" s="278">
        <f>IFERROR(VLOOKUP(C1205,'Budget Detail as of 11.30'!B:K,COLUMNS('Budget Detail as of 11.30'!B:K),FALSE),0)</f>
        <v>260</v>
      </c>
      <c r="N1205" s="155">
        <f>SUMIFS('Budget Detail as of 11.30'!L:L,'Budget Detail as of 11.30'!B:B,'Questica Mapping'!C1205)</f>
        <v>260</v>
      </c>
      <c r="O1205" s="100">
        <v>240</v>
      </c>
      <c r="P1205" s="101">
        <f t="shared" si="44"/>
        <v>240</v>
      </c>
    </row>
    <row r="1206" spans="1:16" hidden="1" x14ac:dyDescent="0.3">
      <c r="A1206" s="90">
        <v>1191287</v>
      </c>
      <c r="B1206" s="92" t="s">
        <v>1162</v>
      </c>
      <c r="C1206" s="92" t="s">
        <v>2928</v>
      </c>
      <c r="D1206" s="92" t="s">
        <v>10</v>
      </c>
      <c r="E1206" s="103" t="s">
        <v>231</v>
      </c>
      <c r="F1206" s="92" t="s">
        <v>2907</v>
      </c>
      <c r="G1206" s="92" t="s">
        <v>1212</v>
      </c>
      <c r="H1206" s="92" t="s">
        <v>1017</v>
      </c>
      <c r="I1206" s="92" t="s">
        <v>865</v>
      </c>
      <c r="J1206" s="92" t="s">
        <v>2929</v>
      </c>
      <c r="K1206" s="90" t="b">
        <v>0</v>
      </c>
      <c r="L1206" s="92" t="s">
        <v>867</v>
      </c>
      <c r="M1206" s="278">
        <f>IFERROR(VLOOKUP(C1206,'Budget Detail as of 11.30'!B:K,COLUMNS('Budget Detail as of 11.30'!B:K),FALSE),0)</f>
        <v>2720</v>
      </c>
      <c r="N1206" s="155">
        <f>SUMIFS('Budget Detail as of 11.30'!L:L,'Budget Detail as of 11.30'!B:B,'Questica Mapping'!C1206)</f>
        <v>2720</v>
      </c>
      <c r="O1206" s="100">
        <v>1000</v>
      </c>
      <c r="P1206" s="101">
        <f t="shared" si="44"/>
        <v>1000</v>
      </c>
    </row>
    <row r="1207" spans="1:16" hidden="1" x14ac:dyDescent="0.3">
      <c r="A1207" s="90">
        <v>1191288</v>
      </c>
      <c r="B1207" s="92" t="s">
        <v>1162</v>
      </c>
      <c r="C1207" s="92" t="s">
        <v>2930</v>
      </c>
      <c r="D1207" s="92" t="s">
        <v>10</v>
      </c>
      <c r="E1207" s="103" t="s">
        <v>231</v>
      </c>
      <c r="F1207" s="92" t="s">
        <v>2907</v>
      </c>
      <c r="G1207" s="92" t="s">
        <v>1212</v>
      </c>
      <c r="H1207" s="92" t="s">
        <v>1017</v>
      </c>
      <c r="I1207" s="92" t="s">
        <v>925</v>
      </c>
      <c r="J1207" s="92" t="s">
        <v>2931</v>
      </c>
      <c r="K1207" s="90" t="b">
        <v>0</v>
      </c>
      <c r="L1207" s="92" t="s">
        <v>867</v>
      </c>
      <c r="M1207" s="278">
        <f>IFERROR(VLOOKUP(C1207,'Budget Detail as of 11.30'!B:K,COLUMNS('Budget Detail as of 11.30'!B:K),FALSE),0)</f>
        <v>240</v>
      </c>
      <c r="N1207" s="155">
        <f>SUMIFS('Budget Detail as of 11.30'!L:L,'Budget Detail as of 11.30'!B:B,'Questica Mapping'!C1207)</f>
        <v>240</v>
      </c>
      <c r="O1207" s="100">
        <v>0</v>
      </c>
      <c r="P1207" s="101">
        <f t="shared" si="44"/>
        <v>0</v>
      </c>
    </row>
    <row r="1208" spans="1:16" hidden="1" x14ac:dyDescent="0.3">
      <c r="A1208" s="90">
        <v>1191289</v>
      </c>
      <c r="B1208" s="92" t="s">
        <v>1162</v>
      </c>
      <c r="C1208" s="92" t="s">
        <v>2932</v>
      </c>
      <c r="D1208" s="92" t="s">
        <v>10</v>
      </c>
      <c r="E1208" s="103" t="s">
        <v>231</v>
      </c>
      <c r="F1208" s="92" t="s">
        <v>2907</v>
      </c>
      <c r="G1208" s="92" t="s">
        <v>1212</v>
      </c>
      <c r="H1208" s="92" t="s">
        <v>1017</v>
      </c>
      <c r="I1208" s="92" t="s">
        <v>928</v>
      </c>
      <c r="J1208" s="92" t="s">
        <v>2933</v>
      </c>
      <c r="K1208" s="90" t="b">
        <v>0</v>
      </c>
      <c r="L1208" s="92" t="s">
        <v>867</v>
      </c>
      <c r="M1208" s="278">
        <f>IFERROR(VLOOKUP(C1208,'Budget Detail as of 11.30'!B:K,COLUMNS('Budget Detail as of 11.30'!B:K),FALSE),0)</f>
        <v>1000</v>
      </c>
      <c r="N1208" s="155">
        <f>SUMIFS('Budget Detail as of 11.30'!L:L,'Budget Detail as of 11.30'!B:B,'Questica Mapping'!C1208)</f>
        <v>1000</v>
      </c>
      <c r="O1208" s="100">
        <v>0</v>
      </c>
      <c r="P1208" s="101">
        <f t="shared" si="44"/>
        <v>0</v>
      </c>
    </row>
    <row r="1209" spans="1:16" hidden="1" x14ac:dyDescent="0.3">
      <c r="A1209" s="90">
        <v>1191290</v>
      </c>
      <c r="B1209" s="92" t="s">
        <v>1162</v>
      </c>
      <c r="C1209" s="92" t="s">
        <v>2934</v>
      </c>
      <c r="D1209" s="92" t="s">
        <v>10</v>
      </c>
      <c r="E1209" s="103" t="s">
        <v>231</v>
      </c>
      <c r="F1209" s="92" t="s">
        <v>2907</v>
      </c>
      <c r="G1209" s="92" t="s">
        <v>1215</v>
      </c>
      <c r="H1209" s="92" t="s">
        <v>1017</v>
      </c>
      <c r="I1209" s="92" t="s">
        <v>865</v>
      </c>
      <c r="J1209" s="92" t="s">
        <v>1992</v>
      </c>
      <c r="K1209" s="90" t="b">
        <v>0</v>
      </c>
      <c r="L1209" s="92" t="s">
        <v>867</v>
      </c>
      <c r="M1209" s="278">
        <f>IFERROR(VLOOKUP(C1209,'Budget Detail as of 11.30'!B:K,COLUMNS('Budget Detail as of 11.30'!B:K),FALSE),0)</f>
        <v>350</v>
      </c>
      <c r="N1209" s="155">
        <f>SUMIFS('Budget Detail as of 11.30'!L:L,'Budget Detail as of 11.30'!B:B,'Questica Mapping'!C1209)</f>
        <v>350</v>
      </c>
      <c r="O1209" s="100">
        <v>250</v>
      </c>
      <c r="P1209" s="101">
        <f t="shared" si="44"/>
        <v>250</v>
      </c>
    </row>
    <row r="1210" spans="1:16" hidden="1" x14ac:dyDescent="0.3">
      <c r="A1210" s="90">
        <v>1191291</v>
      </c>
      <c r="B1210" s="92" t="s">
        <v>1162</v>
      </c>
      <c r="C1210" s="92" t="s">
        <v>2935</v>
      </c>
      <c r="D1210" s="92" t="s">
        <v>10</v>
      </c>
      <c r="E1210" s="103" t="s">
        <v>231</v>
      </c>
      <c r="F1210" s="92" t="s">
        <v>2907</v>
      </c>
      <c r="G1210" s="92" t="s">
        <v>1215</v>
      </c>
      <c r="H1210" s="92" t="s">
        <v>1017</v>
      </c>
      <c r="I1210" s="92" t="s">
        <v>925</v>
      </c>
      <c r="J1210" s="92" t="s">
        <v>1994</v>
      </c>
      <c r="K1210" s="90" t="b">
        <v>0</v>
      </c>
      <c r="L1210" s="92" t="s">
        <v>867</v>
      </c>
      <c r="M1210" s="278">
        <f>IFERROR(VLOOKUP(C1210,'Budget Detail as of 11.30'!B:K,COLUMNS('Budget Detail as of 11.30'!B:K),FALSE),0)</f>
        <v>700</v>
      </c>
      <c r="N1210" s="155">
        <f>SUMIFS('Budget Detail as of 11.30'!L:L,'Budget Detail as of 11.30'!B:B,'Questica Mapping'!C1210)</f>
        <v>700</v>
      </c>
      <c r="O1210" s="100">
        <v>1280</v>
      </c>
      <c r="P1210" s="101">
        <f t="shared" si="44"/>
        <v>1280</v>
      </c>
    </row>
    <row r="1211" spans="1:16" hidden="1" x14ac:dyDescent="0.3">
      <c r="A1211" s="90">
        <v>592969</v>
      </c>
      <c r="B1211" s="92" t="s">
        <v>1162</v>
      </c>
      <c r="C1211" s="92" t="s">
        <v>2936</v>
      </c>
      <c r="D1211" s="92" t="s">
        <v>10</v>
      </c>
      <c r="E1211" s="103" t="s">
        <v>231</v>
      </c>
      <c r="F1211" s="92" t="s">
        <v>2907</v>
      </c>
      <c r="G1211" s="92" t="s">
        <v>1215</v>
      </c>
      <c r="H1211" s="92" t="s">
        <v>1017</v>
      </c>
      <c r="I1211" s="92" t="s">
        <v>928</v>
      </c>
      <c r="J1211" s="92" t="s">
        <v>2937</v>
      </c>
      <c r="K1211" s="90" t="b">
        <v>0</v>
      </c>
      <c r="L1211" s="92" t="s">
        <v>867</v>
      </c>
      <c r="M1211" s="278">
        <f>IFERROR(VLOOKUP(C1211,'Budget Detail as of 11.30'!B:K,COLUMNS('Budget Detail as of 11.30'!B:K),FALSE),0)</f>
        <v>250</v>
      </c>
      <c r="N1211" s="155">
        <f>SUMIFS('Budget Detail as of 11.30'!L:L,'Budget Detail as of 11.30'!B:B,'Questica Mapping'!C1211)</f>
        <v>250</v>
      </c>
      <c r="O1211" s="100">
        <v>3415</v>
      </c>
      <c r="P1211" s="101">
        <f t="shared" si="44"/>
        <v>3415</v>
      </c>
    </row>
    <row r="1212" spans="1:16" hidden="1" x14ac:dyDescent="0.3">
      <c r="A1212" s="90">
        <v>592970</v>
      </c>
      <c r="B1212" s="92" t="s">
        <v>1162</v>
      </c>
      <c r="C1212" s="92" t="s">
        <v>2938</v>
      </c>
      <c r="D1212" s="92" t="s">
        <v>10</v>
      </c>
      <c r="E1212" s="103" t="s">
        <v>231</v>
      </c>
      <c r="F1212" s="92" t="s">
        <v>2907</v>
      </c>
      <c r="G1212" s="92" t="s">
        <v>1220</v>
      </c>
      <c r="H1212" s="92" t="s">
        <v>1017</v>
      </c>
      <c r="I1212" s="92" t="s">
        <v>865</v>
      </c>
      <c r="J1212" s="92" t="s">
        <v>2004</v>
      </c>
      <c r="K1212" s="90" t="b">
        <v>0</v>
      </c>
      <c r="L1212" s="92" t="s">
        <v>867</v>
      </c>
      <c r="M1212" s="278">
        <f>IFERROR(VLOOKUP(C1212,'Budget Detail as of 11.30'!B:K,COLUMNS('Budget Detail as of 11.30'!B:K),FALSE),0)</f>
        <v>2300</v>
      </c>
      <c r="N1212" s="155">
        <f>SUMIFS('Budget Detail as of 11.30'!L:L,'Budget Detail as of 11.30'!B:B,'Questica Mapping'!C1212)</f>
        <v>2300</v>
      </c>
      <c r="O1212" s="100">
        <v>0</v>
      </c>
      <c r="P1212" s="101">
        <f t="shared" si="44"/>
        <v>0</v>
      </c>
    </row>
    <row r="1213" spans="1:16" hidden="1" x14ac:dyDescent="0.3">
      <c r="A1213" s="90">
        <v>592095</v>
      </c>
      <c r="B1213" s="92" t="s">
        <v>1162</v>
      </c>
      <c r="C1213" s="92" t="s">
        <v>2939</v>
      </c>
      <c r="D1213" s="92" t="s">
        <v>10</v>
      </c>
      <c r="E1213" s="103" t="s">
        <v>231</v>
      </c>
      <c r="F1213" s="92" t="s">
        <v>2907</v>
      </c>
      <c r="G1213" s="92" t="s">
        <v>1220</v>
      </c>
      <c r="H1213" s="92" t="s">
        <v>1017</v>
      </c>
      <c r="I1213" s="92" t="s">
        <v>925</v>
      </c>
      <c r="J1213" s="92" t="s">
        <v>2940</v>
      </c>
      <c r="K1213" s="90" t="b">
        <v>0</v>
      </c>
      <c r="L1213" s="92" t="s">
        <v>867</v>
      </c>
      <c r="M1213" s="278">
        <f>IFERROR(VLOOKUP(C1213,'Budget Detail as of 11.30'!B:K,COLUMNS('Budget Detail as of 11.30'!B:K),FALSE),0)</f>
        <v>3420</v>
      </c>
      <c r="N1213" s="155">
        <f>SUMIFS('Budget Detail as of 11.30'!L:L,'Budget Detail as of 11.30'!B:B,'Questica Mapping'!C1213)</f>
        <v>3420</v>
      </c>
      <c r="O1213" s="100">
        <v>365</v>
      </c>
      <c r="P1213" s="101">
        <f t="shared" si="44"/>
        <v>365</v>
      </c>
    </row>
    <row r="1214" spans="1:16" hidden="1" x14ac:dyDescent="0.3">
      <c r="A1214" s="90">
        <v>595494</v>
      </c>
      <c r="B1214" s="92" t="s">
        <v>1162</v>
      </c>
      <c r="C1214" s="92" t="s">
        <v>2941</v>
      </c>
      <c r="D1214" s="92" t="s">
        <v>10</v>
      </c>
      <c r="E1214" s="103" t="s">
        <v>231</v>
      </c>
      <c r="F1214" s="92" t="s">
        <v>2907</v>
      </c>
      <c r="G1214" s="92" t="s">
        <v>1220</v>
      </c>
      <c r="H1214" s="92" t="s">
        <v>1017</v>
      </c>
      <c r="I1214" s="92" t="s">
        <v>928</v>
      </c>
      <c r="J1214" s="92" t="s">
        <v>2942</v>
      </c>
      <c r="K1214" s="90" t="b">
        <v>0</v>
      </c>
      <c r="L1214" s="92" t="s">
        <v>867</v>
      </c>
      <c r="M1214" s="278">
        <f>IFERROR(VLOOKUP(C1214,'Budget Detail as of 11.30'!B:K,COLUMNS('Budget Detail as of 11.30'!B:K),FALSE),0)</f>
        <v>700</v>
      </c>
      <c r="N1214" s="155">
        <f>SUMIFS('Budget Detail as of 11.30'!L:L,'Budget Detail as of 11.30'!B:B,'Questica Mapping'!C1214)</f>
        <v>700</v>
      </c>
      <c r="O1214" s="100">
        <v>3185</v>
      </c>
      <c r="P1214" s="101">
        <f t="shared" si="44"/>
        <v>3185</v>
      </c>
    </row>
    <row r="1215" spans="1:16" hidden="1" x14ac:dyDescent="0.3">
      <c r="A1215" s="90">
        <v>595495</v>
      </c>
      <c r="B1215" s="92" t="s">
        <v>1162</v>
      </c>
      <c r="C1215" s="92" t="s">
        <v>2943</v>
      </c>
      <c r="D1215" s="92" t="s">
        <v>10</v>
      </c>
      <c r="E1215" s="103" t="s">
        <v>231</v>
      </c>
      <c r="F1215" s="92" t="s">
        <v>2907</v>
      </c>
      <c r="G1215" s="92" t="s">
        <v>1220</v>
      </c>
      <c r="H1215" s="92" t="s">
        <v>1017</v>
      </c>
      <c r="I1215" s="92" t="s">
        <v>931</v>
      </c>
      <c r="J1215" s="92" t="s">
        <v>2944</v>
      </c>
      <c r="K1215" s="90" t="b">
        <v>0</v>
      </c>
      <c r="L1215" s="92" t="s">
        <v>867</v>
      </c>
      <c r="M1215" s="278">
        <f>IFERROR(VLOOKUP(C1215,'Budget Detail as of 11.30'!B:K,COLUMNS('Budget Detail as of 11.30'!B:K),FALSE),0)</f>
        <v>370</v>
      </c>
      <c r="N1215" s="155">
        <f>SUMIFS('Budget Detail as of 11.30'!L:L,'Budget Detail as of 11.30'!B:B,'Questica Mapping'!C1215)</f>
        <v>370</v>
      </c>
      <c r="O1215" s="100">
        <v>90</v>
      </c>
      <c r="P1215" s="101">
        <f t="shared" si="44"/>
        <v>90</v>
      </c>
    </row>
    <row r="1216" spans="1:16" hidden="1" x14ac:dyDescent="0.3">
      <c r="A1216" s="90">
        <v>595496</v>
      </c>
      <c r="B1216" s="92" t="s">
        <v>1162</v>
      </c>
      <c r="C1216" s="92" t="s">
        <v>2945</v>
      </c>
      <c r="D1216" s="92" t="s">
        <v>10</v>
      </c>
      <c r="E1216" s="103" t="s">
        <v>231</v>
      </c>
      <c r="F1216" s="92" t="s">
        <v>2907</v>
      </c>
      <c r="G1216" s="92" t="s">
        <v>1229</v>
      </c>
      <c r="H1216" s="92" t="s">
        <v>1017</v>
      </c>
      <c r="I1216" s="92" t="s">
        <v>865</v>
      </c>
      <c r="J1216" s="92" t="s">
        <v>1457</v>
      </c>
      <c r="K1216" s="90" t="b">
        <v>0</v>
      </c>
      <c r="L1216" s="92" t="s">
        <v>867</v>
      </c>
      <c r="M1216" s="278">
        <f>IFERROR(VLOOKUP(C1216,'Budget Detail as of 11.30'!B:K,COLUMNS('Budget Detail as of 11.30'!B:K),FALSE),0)</f>
        <v>3000</v>
      </c>
      <c r="N1216" s="155">
        <f>SUMIFS('Budget Detail as of 11.30'!L:L,'Budget Detail as of 11.30'!B:B,'Questica Mapping'!C1216)</f>
        <v>3000</v>
      </c>
      <c r="O1216" s="100">
        <v>1165</v>
      </c>
      <c r="P1216" s="101">
        <f t="shared" si="44"/>
        <v>1165</v>
      </c>
    </row>
    <row r="1217" spans="1:16" hidden="1" x14ac:dyDescent="0.3">
      <c r="A1217" s="90">
        <v>595540</v>
      </c>
      <c r="B1217" s="92" t="s">
        <v>1162</v>
      </c>
      <c r="C1217" s="92" t="s">
        <v>2946</v>
      </c>
      <c r="D1217" s="92" t="s">
        <v>10</v>
      </c>
      <c r="E1217" s="103" t="s">
        <v>231</v>
      </c>
      <c r="F1217" s="92" t="s">
        <v>2907</v>
      </c>
      <c r="G1217" s="92" t="s">
        <v>1229</v>
      </c>
      <c r="H1217" s="92" t="s">
        <v>1017</v>
      </c>
      <c r="I1217" s="92" t="s">
        <v>925</v>
      </c>
      <c r="J1217" s="92" t="s">
        <v>2947</v>
      </c>
      <c r="K1217" s="90" t="b">
        <v>0</v>
      </c>
      <c r="L1217" s="92" t="s">
        <v>867</v>
      </c>
      <c r="M1217" s="278">
        <f>IFERROR(VLOOKUP(C1217,'Budget Detail as of 11.30'!B:K,COLUMNS('Budget Detail as of 11.30'!B:K),FALSE),0)</f>
        <v>110</v>
      </c>
      <c r="N1217" s="155">
        <f>SUMIFS('Budget Detail as of 11.30'!L:L,'Budget Detail as of 11.30'!B:B,'Questica Mapping'!C1217)</f>
        <v>110</v>
      </c>
      <c r="O1217" s="100">
        <v>0</v>
      </c>
      <c r="P1217" s="101">
        <f t="shared" si="44"/>
        <v>0</v>
      </c>
    </row>
    <row r="1218" spans="1:16" hidden="1" x14ac:dyDescent="0.3">
      <c r="A1218" s="90">
        <v>595497</v>
      </c>
      <c r="B1218" s="92" t="s">
        <v>1162</v>
      </c>
      <c r="C1218" s="92" t="s">
        <v>2948</v>
      </c>
      <c r="D1218" s="92" t="s">
        <v>10</v>
      </c>
      <c r="E1218" s="103" t="s">
        <v>231</v>
      </c>
      <c r="F1218" s="92" t="s">
        <v>2907</v>
      </c>
      <c r="G1218" s="92" t="s">
        <v>1229</v>
      </c>
      <c r="H1218" s="92" t="s">
        <v>1017</v>
      </c>
      <c r="I1218" s="92" t="s">
        <v>928</v>
      </c>
      <c r="J1218" s="92" t="s">
        <v>2919</v>
      </c>
      <c r="K1218" s="90" t="b">
        <v>0</v>
      </c>
      <c r="L1218" s="92" t="s">
        <v>867</v>
      </c>
      <c r="M1218" s="278">
        <f>IFERROR(VLOOKUP(C1218,'Budget Detail as of 11.30'!B:K,COLUMNS('Budget Detail as of 11.30'!B:K),FALSE),0)</f>
        <v>1100</v>
      </c>
      <c r="N1218" s="155">
        <f>SUMIFS('Budget Detail as of 11.30'!L:L,'Budget Detail as of 11.30'!B:B,'Questica Mapping'!C1218)</f>
        <v>1100</v>
      </c>
      <c r="O1218" s="100">
        <v>0</v>
      </c>
      <c r="P1218" s="101">
        <f t="shared" si="44"/>
        <v>0</v>
      </c>
    </row>
    <row r="1219" spans="1:16" hidden="1" x14ac:dyDescent="0.3">
      <c r="A1219" s="90">
        <v>595498</v>
      </c>
      <c r="B1219" s="92" t="s">
        <v>1162</v>
      </c>
      <c r="C1219" s="92" t="s">
        <v>2949</v>
      </c>
      <c r="D1219" s="92" t="s">
        <v>10</v>
      </c>
      <c r="E1219" s="103" t="s">
        <v>231</v>
      </c>
      <c r="F1219" s="92" t="s">
        <v>2907</v>
      </c>
      <c r="G1219" s="92" t="s">
        <v>1229</v>
      </c>
      <c r="H1219" s="92" t="s">
        <v>1017</v>
      </c>
      <c r="I1219" s="92" t="s">
        <v>931</v>
      </c>
      <c r="J1219" s="92" t="s">
        <v>1314</v>
      </c>
      <c r="K1219" s="90" t="b">
        <v>0</v>
      </c>
      <c r="L1219" s="92" t="s">
        <v>867</v>
      </c>
      <c r="M1219" s="278">
        <f>IFERROR(VLOOKUP(C1219,'Budget Detail as of 11.30'!B:K,COLUMNS('Budget Detail as of 11.30'!B:K),FALSE),0)</f>
        <v>0</v>
      </c>
      <c r="N1219" s="155">
        <f>SUMIFS('Budget Detail as of 11.30'!L:L,'Budget Detail as of 11.30'!B:B,'Questica Mapping'!C1219)</f>
        <v>0</v>
      </c>
      <c r="O1219" s="100">
        <v>75</v>
      </c>
      <c r="P1219" s="101">
        <f t="shared" si="44"/>
        <v>75</v>
      </c>
    </row>
    <row r="1220" spans="1:16" hidden="1" x14ac:dyDescent="0.3">
      <c r="A1220" s="90">
        <v>595499</v>
      </c>
      <c r="B1220" s="92" t="s">
        <v>1162</v>
      </c>
      <c r="C1220" s="92" t="s">
        <v>2950</v>
      </c>
      <c r="D1220" s="92" t="s">
        <v>10</v>
      </c>
      <c r="E1220" s="103" t="s">
        <v>231</v>
      </c>
      <c r="F1220" s="92" t="s">
        <v>2907</v>
      </c>
      <c r="G1220" s="92" t="s">
        <v>1229</v>
      </c>
      <c r="H1220" s="92" t="s">
        <v>1017</v>
      </c>
      <c r="I1220" s="92" t="s">
        <v>944</v>
      </c>
      <c r="J1220" s="92" t="s">
        <v>2951</v>
      </c>
      <c r="K1220" s="90" t="b">
        <v>0</v>
      </c>
      <c r="L1220" s="92" t="s">
        <v>867</v>
      </c>
      <c r="M1220" s="278">
        <f>IFERROR(VLOOKUP(C1220,'Budget Detail as of 11.30'!B:K,COLUMNS('Budget Detail as of 11.30'!B:K),FALSE),0)</f>
        <v>80</v>
      </c>
      <c r="N1220" s="155">
        <f>SUMIFS('Budget Detail as of 11.30'!L:L,'Budget Detail as of 11.30'!B:B,'Questica Mapping'!C1220)</f>
        <v>80</v>
      </c>
      <c r="O1220" s="100">
        <v>3700</v>
      </c>
      <c r="P1220" s="101">
        <f t="shared" si="44"/>
        <v>3700</v>
      </c>
    </row>
    <row r="1221" spans="1:16" hidden="1" x14ac:dyDescent="0.3">
      <c r="A1221" s="90">
        <v>595500</v>
      </c>
      <c r="B1221" s="92" t="s">
        <v>1162</v>
      </c>
      <c r="C1221" s="92" t="s">
        <v>2952</v>
      </c>
      <c r="D1221" s="92" t="s">
        <v>10</v>
      </c>
      <c r="E1221" s="103" t="s">
        <v>231</v>
      </c>
      <c r="F1221" s="92" t="s">
        <v>2907</v>
      </c>
      <c r="G1221" s="92" t="s">
        <v>1229</v>
      </c>
      <c r="H1221" s="92" t="s">
        <v>1017</v>
      </c>
      <c r="I1221" s="92" t="s">
        <v>1060</v>
      </c>
      <c r="J1221" s="92" t="s">
        <v>2953</v>
      </c>
      <c r="K1221" s="90" t="b">
        <v>0</v>
      </c>
      <c r="L1221" s="92" t="s">
        <v>867</v>
      </c>
      <c r="M1221" s="278">
        <f>IFERROR(VLOOKUP(C1221,'Budget Detail as of 11.30'!B:K,COLUMNS('Budget Detail as of 11.30'!B:K),FALSE),0)</f>
        <v>3800</v>
      </c>
      <c r="N1221" s="155">
        <f>SUMIFS('Budget Detail as of 11.30'!L:L,'Budget Detail as of 11.30'!B:B,'Questica Mapping'!C1221)</f>
        <v>3800</v>
      </c>
      <c r="O1221" s="100">
        <v>122180</v>
      </c>
      <c r="P1221" s="101">
        <f t="shared" si="44"/>
        <v>122180</v>
      </c>
    </row>
    <row r="1222" spans="1:16" hidden="1" x14ac:dyDescent="0.3">
      <c r="A1222" s="90">
        <v>595501</v>
      </c>
      <c r="B1222" s="92" t="s">
        <v>1162</v>
      </c>
      <c r="C1222" s="92" t="s">
        <v>2954</v>
      </c>
      <c r="D1222" s="92" t="s">
        <v>10</v>
      </c>
      <c r="E1222" s="103" t="s">
        <v>231</v>
      </c>
      <c r="F1222" s="90" t="s">
        <v>2907</v>
      </c>
      <c r="G1222" s="90" t="s">
        <v>1229</v>
      </c>
      <c r="H1222" s="90" t="s">
        <v>2955</v>
      </c>
      <c r="I1222" s="178">
        <v>7</v>
      </c>
      <c r="J1222" s="269" t="s">
        <v>1251</v>
      </c>
      <c r="L1222" s="92"/>
      <c r="M1222" s="278">
        <f>IFERROR(VLOOKUP(C1222,'Budget Detail as of 11.30'!B:K,COLUMNS('Budget Detail as of 11.30'!B:K),FALSE),0)</f>
        <v>0</v>
      </c>
      <c r="N1222" s="155">
        <f>SUMIFS('Budget Detail as of 11.30'!L:L,'Budget Detail as of 11.30'!B:B,'Questica Mapping'!C1222)</f>
        <v>0</v>
      </c>
      <c r="O1222" s="100">
        <v>5103</v>
      </c>
      <c r="P1222" s="101">
        <f t="shared" si="44"/>
        <v>5103</v>
      </c>
    </row>
    <row r="1223" spans="1:16" hidden="1" x14ac:dyDescent="0.3">
      <c r="A1223" s="90">
        <v>595502</v>
      </c>
      <c r="B1223" s="92" t="s">
        <v>1162</v>
      </c>
      <c r="C1223" s="92" t="s">
        <v>2956</v>
      </c>
      <c r="D1223" s="92" t="s">
        <v>10</v>
      </c>
      <c r="E1223" s="103" t="s">
        <v>235</v>
      </c>
      <c r="F1223" s="92" t="s">
        <v>2907</v>
      </c>
      <c r="G1223" s="92" t="s">
        <v>1576</v>
      </c>
      <c r="H1223" s="92" t="s">
        <v>1017</v>
      </c>
      <c r="I1223" s="92" t="s">
        <v>865</v>
      </c>
      <c r="J1223" s="92" t="s">
        <v>1577</v>
      </c>
      <c r="K1223" s="90" t="b">
        <v>0</v>
      </c>
      <c r="L1223" s="92" t="s">
        <v>867</v>
      </c>
      <c r="M1223" s="278">
        <f>IFERROR(VLOOKUP(C1223,'Budget Detail as of 11.30'!B:K,COLUMNS('Budget Detail as of 11.30'!B:K),FALSE),0)</f>
        <v>75340</v>
      </c>
      <c r="N1223" s="155">
        <f>SUMIFS('Budget Detail as of 11.30'!L:L,'Budget Detail as of 11.30'!B:B,'Questica Mapping'!C1223)</f>
        <v>75340</v>
      </c>
      <c r="O1223" s="100">
        <v>2220</v>
      </c>
      <c r="P1223" s="101">
        <f t="shared" si="44"/>
        <v>2220</v>
      </c>
    </row>
    <row r="1224" spans="1:16" hidden="1" x14ac:dyDescent="0.3">
      <c r="A1224" s="90">
        <v>595503</v>
      </c>
      <c r="B1224" s="92" t="s">
        <v>1162</v>
      </c>
      <c r="C1224" s="92" t="s">
        <v>2957</v>
      </c>
      <c r="D1224" s="92" t="s">
        <v>10</v>
      </c>
      <c r="E1224" s="103" t="s">
        <v>235</v>
      </c>
      <c r="F1224" s="92" t="s">
        <v>2907</v>
      </c>
      <c r="G1224" s="92" t="s">
        <v>1243</v>
      </c>
      <c r="H1224" s="92" t="s">
        <v>1017</v>
      </c>
      <c r="I1224" s="92" t="s">
        <v>865</v>
      </c>
      <c r="J1224" s="92" t="s">
        <v>2716</v>
      </c>
      <c r="K1224" s="90" t="b">
        <v>0</v>
      </c>
      <c r="L1224" s="92" t="s">
        <v>867</v>
      </c>
      <c r="M1224" s="278">
        <f>IFERROR(VLOOKUP(C1224,'Budget Detail as of 11.30'!B:K,COLUMNS('Budget Detail as of 11.30'!B:K),FALSE),0)</f>
        <v>6000</v>
      </c>
      <c r="N1224" s="155">
        <f>SUMIFS('Budget Detail as of 11.30'!L:L,'Budget Detail as of 11.30'!B:B,'Questica Mapping'!C1224)</f>
        <v>6000</v>
      </c>
      <c r="O1224" s="100">
        <v>0</v>
      </c>
      <c r="P1224" s="101">
        <f t="shared" si="44"/>
        <v>0</v>
      </c>
    </row>
    <row r="1225" spans="1:16" hidden="1" x14ac:dyDescent="0.3">
      <c r="A1225" s="90">
        <v>595504</v>
      </c>
      <c r="B1225" s="92" t="s">
        <v>1162</v>
      </c>
      <c r="C1225" s="92" t="s">
        <v>2958</v>
      </c>
      <c r="D1225" s="92" t="s">
        <v>10</v>
      </c>
      <c r="E1225" s="103" t="s">
        <v>235</v>
      </c>
      <c r="F1225" s="92" t="s">
        <v>2907</v>
      </c>
      <c r="G1225" s="92" t="s">
        <v>1246</v>
      </c>
      <c r="H1225" s="92" t="s">
        <v>1017</v>
      </c>
      <c r="I1225" s="92" t="s">
        <v>865</v>
      </c>
      <c r="J1225" s="92" t="s">
        <v>1326</v>
      </c>
      <c r="K1225" s="90" t="b">
        <v>0</v>
      </c>
      <c r="L1225" s="92" t="s">
        <v>867</v>
      </c>
      <c r="M1225" s="278">
        <f>IFERROR(VLOOKUP(C1225,'Budget Detail as of 11.30'!B:K,COLUMNS('Budget Detail as of 11.30'!B:K),FALSE),0)</f>
        <v>2220</v>
      </c>
      <c r="N1225" s="155">
        <f>SUMIFS('Budget Detail as of 11.30'!L:L,'Budget Detail as of 11.30'!B:B,'Questica Mapping'!C1225)</f>
        <v>2700</v>
      </c>
      <c r="O1225" s="100">
        <v>8600</v>
      </c>
      <c r="P1225" s="101">
        <f t="shared" si="44"/>
        <v>8600</v>
      </c>
    </row>
    <row r="1226" spans="1:16" hidden="1" x14ac:dyDescent="0.3">
      <c r="A1226" s="90">
        <v>595505</v>
      </c>
      <c r="B1226" s="92" t="s">
        <v>1162</v>
      </c>
      <c r="C1226" s="92" t="s">
        <v>2959</v>
      </c>
      <c r="D1226" s="92" t="s">
        <v>10</v>
      </c>
      <c r="E1226" s="103" t="s">
        <v>235</v>
      </c>
      <c r="F1226" s="92" t="s">
        <v>2907</v>
      </c>
      <c r="G1226" s="92" t="s">
        <v>1246</v>
      </c>
      <c r="H1226" s="92" t="s">
        <v>1017</v>
      </c>
      <c r="I1226" s="92" t="s">
        <v>925</v>
      </c>
      <c r="J1226" s="270" t="s">
        <v>1251</v>
      </c>
      <c r="K1226" s="90" t="b">
        <v>0</v>
      </c>
      <c r="L1226" s="92" t="s">
        <v>867</v>
      </c>
      <c r="M1226" s="278">
        <f>IFERROR(VLOOKUP(C1226,'Budget Detail as of 11.30'!B:K,COLUMNS('Budget Detail as of 11.30'!B:K),FALSE),0)</f>
        <v>480</v>
      </c>
      <c r="N1226" s="155">
        <f>SUMIFS('Budget Detail as of 11.30'!L:L,'Budget Detail as of 11.30'!B:B,'Questica Mapping'!C1226)</f>
        <v>0</v>
      </c>
      <c r="O1226" s="100">
        <v>12328</v>
      </c>
      <c r="P1226" s="101">
        <f t="shared" si="44"/>
        <v>12328</v>
      </c>
    </row>
    <row r="1227" spans="1:16" hidden="1" x14ac:dyDescent="0.3">
      <c r="A1227" s="90">
        <v>585614</v>
      </c>
      <c r="B1227" s="92" t="s">
        <v>1162</v>
      </c>
      <c r="C1227" s="92" t="s">
        <v>2960</v>
      </c>
      <c r="D1227" s="92" t="s">
        <v>10</v>
      </c>
      <c r="E1227" s="103" t="s">
        <v>235</v>
      </c>
      <c r="F1227" s="92" t="s">
        <v>2907</v>
      </c>
      <c r="G1227" s="92" t="s">
        <v>1586</v>
      </c>
      <c r="H1227" s="92" t="s">
        <v>1017</v>
      </c>
      <c r="I1227" s="92" t="s">
        <v>865</v>
      </c>
      <c r="J1227" s="92" t="s">
        <v>1922</v>
      </c>
      <c r="K1227" s="90" t="b">
        <v>0</v>
      </c>
      <c r="L1227" s="92" t="s">
        <v>867</v>
      </c>
      <c r="M1227" s="278">
        <f>IFERROR(VLOOKUP(C1227,'Budget Detail as of 11.30'!B:K,COLUMNS('Budget Detail as of 11.30'!B:K),FALSE),0)</f>
        <v>7400</v>
      </c>
      <c r="N1227" s="155">
        <f>SUMIFS('Budget Detail as of 11.30'!L:L,'Budget Detail as of 11.30'!B:B,'Questica Mapping'!C1227)</f>
        <v>7400</v>
      </c>
      <c r="O1227" s="100">
        <v>9119</v>
      </c>
      <c r="P1227" s="101">
        <f t="shared" si="44"/>
        <v>9119</v>
      </c>
    </row>
    <row r="1228" spans="1:16" hidden="1" x14ac:dyDescent="0.3">
      <c r="A1228" s="90">
        <v>585615</v>
      </c>
      <c r="B1228" s="92" t="s">
        <v>1162</v>
      </c>
      <c r="C1228" s="92" t="s">
        <v>2961</v>
      </c>
      <c r="D1228" s="92" t="s">
        <v>10</v>
      </c>
      <c r="E1228" s="103" t="s">
        <v>235</v>
      </c>
      <c r="F1228" s="92" t="s">
        <v>2907</v>
      </c>
      <c r="G1228" s="92" t="s">
        <v>1253</v>
      </c>
      <c r="H1228" s="92" t="s">
        <v>1017</v>
      </c>
      <c r="I1228" s="92" t="s">
        <v>865</v>
      </c>
      <c r="J1228" s="92" t="s">
        <v>1254</v>
      </c>
      <c r="K1228" s="90" t="b">
        <v>0</v>
      </c>
      <c r="L1228" s="92" t="s">
        <v>867</v>
      </c>
      <c r="M1228" s="278">
        <f>IFERROR(VLOOKUP(C1228,'Budget Detail as of 11.30'!B:K,COLUMNS('Budget Detail as of 11.30'!B:K),FALSE),0)</f>
        <v>10590</v>
      </c>
      <c r="N1228" s="155">
        <f>SUMIFS('Budget Detail as of 11.30'!L:L,'Budget Detail as of 11.30'!B:B,'Questica Mapping'!C1228)</f>
        <v>10590</v>
      </c>
      <c r="O1228" s="100"/>
      <c r="P1228" s="101"/>
    </row>
    <row r="1229" spans="1:16" hidden="1" x14ac:dyDescent="0.3">
      <c r="A1229" s="90">
        <v>1210064</v>
      </c>
      <c r="B1229" s="92" t="s">
        <v>1162</v>
      </c>
      <c r="C1229" s="92" t="s">
        <v>2962</v>
      </c>
      <c r="D1229" s="279" t="s">
        <v>10</v>
      </c>
      <c r="E1229" s="103" t="s">
        <v>235</v>
      </c>
      <c r="F1229" s="90" t="s">
        <v>2907</v>
      </c>
      <c r="G1229" s="90" t="s">
        <v>1265</v>
      </c>
      <c r="H1229" s="90" t="s">
        <v>1017</v>
      </c>
      <c r="I1229" s="90" t="s">
        <v>865</v>
      </c>
      <c r="J1229" s="90" t="s">
        <v>1266</v>
      </c>
      <c r="K1229" s="90" t="b">
        <v>0</v>
      </c>
      <c r="L1229" s="90" t="s">
        <v>867</v>
      </c>
      <c r="M1229" s="278">
        <f>IFERROR(VLOOKUP(C1229,'Budget Detail as of 11.30'!B:K,COLUMNS('Budget Detail as of 11.30'!B:K),FALSE),0)</f>
        <v>30260</v>
      </c>
      <c r="N1229" s="155">
        <f>SUMIFS('Budget Detail as of 11.30'!L:L,'Budget Detail as of 11.30'!B:B,'Questica Mapping'!C1229)</f>
        <v>30260</v>
      </c>
      <c r="O1229" s="100">
        <v>3373770</v>
      </c>
      <c r="P1229" s="101">
        <f t="shared" ref="P1229:P1237" si="45">+O1229</f>
        <v>3373770</v>
      </c>
    </row>
    <row r="1230" spans="1:16" hidden="1" x14ac:dyDescent="0.3">
      <c r="A1230" s="90">
        <v>592907</v>
      </c>
      <c r="B1230" s="92" t="s">
        <v>1162</v>
      </c>
      <c r="C1230" s="92" t="s">
        <v>2963</v>
      </c>
      <c r="D1230" s="92" t="s">
        <v>10</v>
      </c>
      <c r="E1230" s="103" t="s">
        <v>233</v>
      </c>
      <c r="F1230" s="92" t="s">
        <v>2964</v>
      </c>
      <c r="G1230" s="92" t="s">
        <v>1165</v>
      </c>
      <c r="H1230" s="92" t="s">
        <v>1037</v>
      </c>
      <c r="I1230" s="92" t="s">
        <v>865</v>
      </c>
      <c r="J1230" s="92">
        <v>0</v>
      </c>
      <c r="K1230" s="90" t="b">
        <v>0</v>
      </c>
      <c r="L1230" s="92" t="s">
        <v>1166</v>
      </c>
      <c r="M1230" s="278">
        <f>IFERROR(VLOOKUP(C1230,'Budget Detail as of 11.30'!B:K,COLUMNS('Budget Detail as of 11.30'!B:K),FALSE),0)</f>
        <v>3609810</v>
      </c>
      <c r="N1230" s="155">
        <f>SUMIFS('Budget Detail as of 11.30'!L:L,'Budget Detail as of 11.30'!B:B,'Questica Mapping'!C1230)</f>
        <v>3459410</v>
      </c>
      <c r="O1230" s="100">
        <v>505009</v>
      </c>
      <c r="P1230" s="101">
        <f t="shared" si="45"/>
        <v>505009</v>
      </c>
    </row>
    <row r="1231" spans="1:16" hidden="1" x14ac:dyDescent="0.3">
      <c r="A1231" s="90">
        <v>1210062</v>
      </c>
      <c r="B1231" s="92" t="s">
        <v>1162</v>
      </c>
      <c r="C1231" s="92" t="s">
        <v>2965</v>
      </c>
      <c r="D1231" s="92" t="s">
        <v>10</v>
      </c>
      <c r="E1231" s="103" t="s">
        <v>233</v>
      </c>
      <c r="F1231" s="92" t="s">
        <v>2964</v>
      </c>
      <c r="G1231" s="92" t="s">
        <v>1165</v>
      </c>
      <c r="H1231" s="92" t="s">
        <v>2966</v>
      </c>
      <c r="I1231" s="92" t="s">
        <v>865</v>
      </c>
      <c r="J1231" s="92">
        <v>0</v>
      </c>
      <c r="K1231" s="90" t="b">
        <v>0</v>
      </c>
      <c r="L1231" s="92" t="s">
        <v>1166</v>
      </c>
      <c r="M1231" s="278">
        <f>IFERROR(VLOOKUP(C1231,'Budget Detail as of 11.30'!B:K,COLUMNS('Budget Detail as of 11.30'!B:K),FALSE),0)</f>
        <v>51390</v>
      </c>
      <c r="N1231" s="155">
        <f>SUMIFS('Budget Detail as of 11.30'!L:L,'Budget Detail as of 11.30'!B:B,'Questica Mapping'!C1231)</f>
        <v>49180</v>
      </c>
      <c r="O1231" s="100">
        <v>0</v>
      </c>
      <c r="P1231" s="101">
        <f t="shared" si="45"/>
        <v>0</v>
      </c>
    </row>
    <row r="1232" spans="1:16" hidden="1" x14ac:dyDescent="0.3">
      <c r="A1232" s="90">
        <v>1319135</v>
      </c>
      <c r="B1232" s="92" t="s">
        <v>1162</v>
      </c>
      <c r="C1232" s="92" t="s">
        <v>2967</v>
      </c>
      <c r="D1232" s="92" t="s">
        <v>10</v>
      </c>
      <c r="E1232" s="103" t="s">
        <v>234</v>
      </c>
      <c r="F1232" s="92" t="s">
        <v>2964</v>
      </c>
      <c r="G1232" s="92" t="s">
        <v>1173</v>
      </c>
      <c r="H1232" s="92" t="s">
        <v>1037</v>
      </c>
      <c r="I1232" s="92" t="s">
        <v>865</v>
      </c>
      <c r="J1232" s="92" t="s">
        <v>1174</v>
      </c>
      <c r="K1232" s="90" t="b">
        <v>0</v>
      </c>
      <c r="L1232" s="92" t="s">
        <v>867</v>
      </c>
      <c r="M1232" s="278">
        <f>IFERROR(VLOOKUP(C1232,'Budget Detail as of 11.30'!B:K,COLUMNS('Budget Detail as of 11.30'!B:K),FALSE),0)</f>
        <v>31000</v>
      </c>
      <c r="N1232" s="155">
        <f>SUMIFS('Budget Detail as of 11.30'!L:L,'Budget Detail as of 11.30'!B:B,'Questica Mapping'!C1232)</f>
        <v>31000</v>
      </c>
      <c r="O1232" s="100">
        <v>0</v>
      </c>
      <c r="P1232" s="101">
        <f t="shared" si="45"/>
        <v>0</v>
      </c>
    </row>
    <row r="1233" spans="1:17" hidden="1" x14ac:dyDescent="0.3">
      <c r="A1233" s="90">
        <v>592910</v>
      </c>
      <c r="B1233" s="92" t="s">
        <v>1162</v>
      </c>
      <c r="C1233" s="92" t="s">
        <v>2968</v>
      </c>
      <c r="D1233" s="92" t="s">
        <v>10</v>
      </c>
      <c r="E1233" s="103" t="s">
        <v>234</v>
      </c>
      <c r="F1233" s="92" t="s">
        <v>2964</v>
      </c>
      <c r="G1233" s="92" t="s">
        <v>1173</v>
      </c>
      <c r="H1233" s="92" t="s">
        <v>2966</v>
      </c>
      <c r="I1233" s="92" t="s">
        <v>865</v>
      </c>
      <c r="J1233" s="92" t="s">
        <v>1174</v>
      </c>
      <c r="K1233" s="90" t="b">
        <v>0</v>
      </c>
      <c r="L1233" s="92" t="s">
        <v>867</v>
      </c>
      <c r="M1233" s="278">
        <f>IFERROR(VLOOKUP(C1233,'Budget Detail as of 11.30'!B:K,COLUMNS('Budget Detail as of 11.30'!B:K),FALSE),0)</f>
        <v>185000</v>
      </c>
      <c r="N1233" s="155">
        <f>SUMIFS('Budget Detail as of 11.30'!L:L,'Budget Detail as of 11.30'!B:B,'Questica Mapping'!C1233)</f>
        <v>185000</v>
      </c>
      <c r="O1233" s="100">
        <v>100762</v>
      </c>
      <c r="P1233" s="101">
        <f t="shared" si="45"/>
        <v>100762</v>
      </c>
    </row>
    <row r="1234" spans="1:17" hidden="1" x14ac:dyDescent="0.3">
      <c r="A1234" s="90">
        <v>1191827</v>
      </c>
      <c r="B1234" s="92" t="s">
        <v>1162</v>
      </c>
      <c r="C1234" s="92" t="s">
        <v>2969</v>
      </c>
      <c r="D1234" s="92" t="s">
        <v>10</v>
      </c>
      <c r="E1234" s="103" t="s">
        <v>234</v>
      </c>
      <c r="F1234" s="92" t="s">
        <v>2964</v>
      </c>
      <c r="G1234" s="92" t="s">
        <v>1173</v>
      </c>
      <c r="H1234" s="92" t="s">
        <v>2970</v>
      </c>
      <c r="I1234" s="92" t="s">
        <v>865</v>
      </c>
      <c r="J1234" s="92" t="s">
        <v>1174</v>
      </c>
      <c r="K1234" s="90" t="b">
        <v>0</v>
      </c>
      <c r="L1234" s="92" t="s">
        <v>867</v>
      </c>
      <c r="M1234" s="278">
        <f>IFERROR(VLOOKUP(C1234,'Budget Detail as of 11.30'!B:K,COLUMNS('Budget Detail as of 11.30'!B:K),FALSE),0)</f>
        <v>250000</v>
      </c>
      <c r="N1234" s="155">
        <f>SUMIFS('Budget Detail as of 11.30'!L:L,'Budget Detail as of 11.30'!B:B,'Questica Mapping'!C1234)</f>
        <v>250000</v>
      </c>
      <c r="O1234" s="100">
        <v>46000</v>
      </c>
      <c r="P1234" s="101">
        <f t="shared" si="45"/>
        <v>46000</v>
      </c>
    </row>
    <row r="1235" spans="1:17" hidden="1" x14ac:dyDescent="0.3">
      <c r="A1235" s="90">
        <v>850474</v>
      </c>
      <c r="B1235" s="92" t="s">
        <v>1162</v>
      </c>
      <c r="C1235" s="92" t="s">
        <v>2971</v>
      </c>
      <c r="D1235" s="92" t="s">
        <v>10</v>
      </c>
      <c r="E1235" s="103" t="s">
        <v>233</v>
      </c>
      <c r="F1235" s="92" t="s">
        <v>2964</v>
      </c>
      <c r="G1235" s="92" t="s">
        <v>1286</v>
      </c>
      <c r="H1235" s="92" t="s">
        <v>1037</v>
      </c>
      <c r="I1235" s="92" t="s">
        <v>865</v>
      </c>
      <c r="J1235" s="92" t="s">
        <v>1287</v>
      </c>
      <c r="K1235" s="90" t="b">
        <v>0</v>
      </c>
      <c r="L1235" s="92" t="s">
        <v>867</v>
      </c>
      <c r="M1235" s="278">
        <f>IFERROR(VLOOKUP(C1235,'Budget Detail as of 11.30'!B:K,COLUMNS('Budget Detail as of 11.30'!B:K),FALSE),0)</f>
        <v>50500</v>
      </c>
      <c r="N1235" s="155">
        <f>SUMIFS('Budget Detail as of 11.30'!L:L,'Budget Detail as of 11.30'!B:B,'Questica Mapping'!C1235)</f>
        <v>50500</v>
      </c>
      <c r="O1235" s="100">
        <v>1908450</v>
      </c>
      <c r="P1235" s="101">
        <f t="shared" si="45"/>
        <v>1908450</v>
      </c>
    </row>
    <row r="1236" spans="1:17" hidden="1" x14ac:dyDescent="0.3">
      <c r="A1236" s="90">
        <v>850475</v>
      </c>
      <c r="B1236" s="92" t="s">
        <v>1162</v>
      </c>
      <c r="C1236" s="92" t="s">
        <v>2972</v>
      </c>
      <c r="D1236" s="92" t="s">
        <v>10</v>
      </c>
      <c r="E1236" s="103" t="s">
        <v>233</v>
      </c>
      <c r="F1236" s="92" t="s">
        <v>2964</v>
      </c>
      <c r="G1236" s="92" t="s">
        <v>1286</v>
      </c>
      <c r="H1236" s="92" t="s">
        <v>2970</v>
      </c>
      <c r="I1236" s="92" t="s">
        <v>865</v>
      </c>
      <c r="J1236" s="92" t="s">
        <v>2973</v>
      </c>
      <c r="K1236" s="90" t="b">
        <v>0</v>
      </c>
      <c r="L1236" s="92" t="s">
        <v>867</v>
      </c>
      <c r="M1236" s="278">
        <f>IFERROR(VLOOKUP(C1236,'Budget Detail as of 11.30'!B:K,COLUMNS('Budget Detail as of 11.30'!B:K),FALSE),0)</f>
        <v>84000</v>
      </c>
      <c r="N1236" s="155">
        <f>SUMIFS('Budget Detail as of 11.30'!L:L,'Budget Detail as of 11.30'!B:B,'Questica Mapping'!C1236)</f>
        <v>84000</v>
      </c>
      <c r="O1236" s="100">
        <v>0</v>
      </c>
      <c r="P1236" s="101">
        <f t="shared" si="45"/>
        <v>0</v>
      </c>
    </row>
    <row r="1237" spans="1:17" hidden="1" x14ac:dyDescent="0.3">
      <c r="A1237" s="90">
        <v>592977</v>
      </c>
      <c r="B1237" s="92" t="s">
        <v>1162</v>
      </c>
      <c r="C1237" s="92" t="s">
        <v>2974</v>
      </c>
      <c r="D1237" s="92" t="s">
        <v>10</v>
      </c>
      <c r="E1237" s="103" t="s">
        <v>233</v>
      </c>
      <c r="F1237" s="92" t="s">
        <v>2964</v>
      </c>
      <c r="G1237" s="92" t="s">
        <v>1176</v>
      </c>
      <c r="H1237" s="92" t="s">
        <v>1037</v>
      </c>
      <c r="I1237" s="92" t="s">
        <v>865</v>
      </c>
      <c r="J1237" s="92">
        <v>0</v>
      </c>
      <c r="K1237" s="90" t="b">
        <v>0</v>
      </c>
      <c r="L1237" s="92" t="s">
        <v>1166</v>
      </c>
      <c r="M1237" s="278">
        <f>IFERROR(VLOOKUP(C1237,'Budget Detail as of 11.30'!B:K,COLUMNS('Budget Detail as of 11.30'!B:K),FALSE),0)</f>
        <v>2050560</v>
      </c>
      <c r="N1237" s="155">
        <f>SUMIFS('Budget Detail as of 11.30'!L:L,'Budget Detail as of 11.30'!B:B,'Questica Mapping'!C1237)</f>
        <v>2002760</v>
      </c>
      <c r="O1237" s="100">
        <v>43091</v>
      </c>
      <c r="P1237" s="101">
        <f t="shared" si="45"/>
        <v>43091</v>
      </c>
    </row>
    <row r="1238" spans="1:17" hidden="1" x14ac:dyDescent="0.3">
      <c r="A1238" s="90">
        <v>592911</v>
      </c>
      <c r="B1238" s="159" t="s">
        <v>1162</v>
      </c>
      <c r="C1238" s="159" t="s">
        <v>2975</v>
      </c>
      <c r="D1238" s="181" t="s">
        <v>10</v>
      </c>
      <c r="E1238" s="103" t="s">
        <v>233</v>
      </c>
      <c r="F1238" s="179" t="s">
        <v>2964</v>
      </c>
      <c r="G1238" s="179" t="s">
        <v>1176</v>
      </c>
      <c r="H1238" s="179" t="s">
        <v>1037</v>
      </c>
      <c r="I1238" s="179" t="s">
        <v>925</v>
      </c>
      <c r="J1238" s="105" t="s">
        <v>1251</v>
      </c>
      <c r="K1238" s="179" t="b">
        <f>VLOOKUP($C1238,'Budget Detail as of 11.30'!$B:$K,COLUMNS('Budget Detail as of 11.30'!$B:I),FALSE)</f>
        <v>0</v>
      </c>
      <c r="L1238" s="179" t="str">
        <f>VLOOKUP($C1238,'Budget Detail as of 11.30'!$B:$K,COLUMNS('Budget Detail as of 11.30'!$B:J),FALSE)</f>
        <v>Operating</v>
      </c>
      <c r="M1238" s="278">
        <f>IFERROR(VLOOKUP(C1238,'Budget Detail as of 11.30'!B:K,COLUMNS('Budget Detail as of 11.30'!B:K),FALSE),0)</f>
        <v>60000</v>
      </c>
      <c r="N1238" s="155">
        <f>SUMIFS('Budget Detail as of 11.30'!L:L,'Budget Detail as of 11.30'!B:B,'Questica Mapping'!C1238)</f>
        <v>0</v>
      </c>
      <c r="Q1238" s="279" t="s">
        <v>1169</v>
      </c>
    </row>
    <row r="1239" spans="1:17" hidden="1" x14ac:dyDescent="0.3">
      <c r="A1239" s="90">
        <v>592912</v>
      </c>
      <c r="B1239" s="92" t="s">
        <v>1162</v>
      </c>
      <c r="C1239" s="92" t="s">
        <v>2976</v>
      </c>
      <c r="D1239" s="92" t="s">
        <v>10</v>
      </c>
      <c r="E1239" s="103" t="s">
        <v>233</v>
      </c>
      <c r="F1239" s="92" t="s">
        <v>2964</v>
      </c>
      <c r="G1239" s="92" t="s">
        <v>1176</v>
      </c>
      <c r="H1239" s="92" t="s">
        <v>2966</v>
      </c>
      <c r="I1239" s="92" t="s">
        <v>865</v>
      </c>
      <c r="J1239" s="92">
        <v>0</v>
      </c>
      <c r="K1239" s="90" t="b">
        <v>0</v>
      </c>
      <c r="L1239" s="92" t="s">
        <v>1166</v>
      </c>
      <c r="M1239" s="278">
        <f>IFERROR(VLOOKUP(C1239,'Budget Detail as of 11.30'!B:K,COLUMNS('Budget Detail as of 11.30'!B:K),FALSE),0)</f>
        <v>41420</v>
      </c>
      <c r="N1239" s="155">
        <f>SUMIFS('Budget Detail as of 11.30'!L:L,'Budget Detail as of 11.30'!B:B,'Questica Mapping'!C1239)</f>
        <v>40590</v>
      </c>
      <c r="O1239" s="100">
        <v>1020</v>
      </c>
      <c r="P1239" s="101">
        <f t="shared" ref="P1239:P1270" si="46">+O1239</f>
        <v>1020</v>
      </c>
    </row>
    <row r="1240" spans="1:17" hidden="1" x14ac:dyDescent="0.3">
      <c r="A1240" s="90">
        <v>592913</v>
      </c>
      <c r="B1240" s="92" t="s">
        <v>1162</v>
      </c>
      <c r="C1240" s="92" t="s">
        <v>2977</v>
      </c>
      <c r="D1240" s="92" t="s">
        <v>10</v>
      </c>
      <c r="E1240" s="103" t="s">
        <v>233</v>
      </c>
      <c r="F1240" s="92" t="s">
        <v>2964</v>
      </c>
      <c r="G1240" s="92" t="s">
        <v>1522</v>
      </c>
      <c r="H1240" s="92" t="s">
        <v>1037</v>
      </c>
      <c r="I1240" s="92" t="s">
        <v>865</v>
      </c>
      <c r="J1240" s="92" t="s">
        <v>1523</v>
      </c>
      <c r="K1240" s="90" t="b">
        <v>0</v>
      </c>
      <c r="L1240" s="92" t="s">
        <v>867</v>
      </c>
      <c r="M1240" s="278">
        <f>IFERROR(VLOOKUP(C1240,'Budget Detail as of 11.30'!B:K,COLUMNS('Budget Detail as of 11.30'!B:K),FALSE),0)</f>
        <v>21500</v>
      </c>
      <c r="N1240" s="155">
        <f>SUMIFS('Budget Detail as of 11.30'!L:L,'Budget Detail as of 11.30'!B:B,'Questica Mapping'!C1240)</f>
        <v>21500</v>
      </c>
      <c r="O1240" s="100">
        <v>12750</v>
      </c>
      <c r="P1240" s="101">
        <f t="shared" si="46"/>
        <v>12750</v>
      </c>
    </row>
    <row r="1241" spans="1:17" hidden="1" x14ac:dyDescent="0.3">
      <c r="A1241" s="90">
        <v>592914</v>
      </c>
      <c r="B1241" s="92" t="s">
        <v>1162</v>
      </c>
      <c r="C1241" s="92" t="s">
        <v>2978</v>
      </c>
      <c r="D1241" s="92" t="s">
        <v>10</v>
      </c>
      <c r="E1241" s="103" t="s">
        <v>233</v>
      </c>
      <c r="F1241" s="92" t="s">
        <v>2964</v>
      </c>
      <c r="G1241" s="92" t="s">
        <v>1525</v>
      </c>
      <c r="H1241" s="92" t="s">
        <v>1037</v>
      </c>
      <c r="I1241" s="92" t="s">
        <v>865</v>
      </c>
      <c r="J1241" s="92" t="s">
        <v>1526</v>
      </c>
      <c r="K1241" s="90" t="b">
        <v>0</v>
      </c>
      <c r="L1241" s="92" t="s">
        <v>867</v>
      </c>
      <c r="M1241" s="278">
        <f>IFERROR(VLOOKUP(C1241,'Budget Detail as of 11.30'!B:K,COLUMNS('Budget Detail as of 11.30'!B:K),FALSE),0)</f>
        <v>23970</v>
      </c>
      <c r="N1241" s="155">
        <f>SUMIFS('Budget Detail as of 11.30'!L:L,'Budget Detail as of 11.30'!B:B,'Questica Mapping'!C1241)</f>
        <v>23970</v>
      </c>
      <c r="O1241" s="100">
        <v>8670</v>
      </c>
      <c r="P1241" s="101">
        <f t="shared" si="46"/>
        <v>8670</v>
      </c>
    </row>
    <row r="1242" spans="1:17" hidden="1" x14ac:dyDescent="0.3">
      <c r="A1242" s="90">
        <v>592915</v>
      </c>
      <c r="B1242" s="92" t="s">
        <v>1162</v>
      </c>
      <c r="C1242" s="92" t="s">
        <v>2979</v>
      </c>
      <c r="D1242" s="92" t="s">
        <v>10</v>
      </c>
      <c r="E1242" s="103" t="s">
        <v>233</v>
      </c>
      <c r="F1242" s="92" t="s">
        <v>2964</v>
      </c>
      <c r="G1242" s="92" t="s">
        <v>1525</v>
      </c>
      <c r="H1242" s="92" t="s">
        <v>2966</v>
      </c>
      <c r="I1242" s="92" t="s">
        <v>865</v>
      </c>
      <c r="J1242" s="92" t="s">
        <v>1526</v>
      </c>
      <c r="K1242" s="90" t="b">
        <v>0</v>
      </c>
      <c r="L1242" s="92" t="s">
        <v>867</v>
      </c>
      <c r="M1242" s="278">
        <f>IFERROR(VLOOKUP(C1242,'Budget Detail as of 11.30'!B:K,COLUMNS('Budget Detail as of 11.30'!B:K),FALSE),0)</f>
        <v>0</v>
      </c>
      <c r="N1242" s="155">
        <f>SUMIFS('Budget Detail as of 11.30'!L:L,'Budget Detail as of 11.30'!B:B,'Questica Mapping'!C1242)</f>
        <v>0</v>
      </c>
      <c r="O1242" s="100">
        <v>0</v>
      </c>
      <c r="P1242" s="101">
        <f t="shared" si="46"/>
        <v>0</v>
      </c>
    </row>
    <row r="1243" spans="1:17" hidden="1" x14ac:dyDescent="0.3">
      <c r="A1243" s="90">
        <v>592916</v>
      </c>
      <c r="B1243" s="92" t="s">
        <v>1162</v>
      </c>
      <c r="C1243" s="92" t="s">
        <v>2980</v>
      </c>
      <c r="D1243" s="92" t="s">
        <v>10</v>
      </c>
      <c r="E1243" s="103" t="s">
        <v>233</v>
      </c>
      <c r="F1243" s="92" t="s">
        <v>2964</v>
      </c>
      <c r="G1243" s="92" t="s">
        <v>1525</v>
      </c>
      <c r="H1243" s="92" t="s">
        <v>2970</v>
      </c>
      <c r="I1243" s="92" t="s">
        <v>865</v>
      </c>
      <c r="J1243" s="92" t="s">
        <v>1526</v>
      </c>
      <c r="K1243" s="90" t="b">
        <v>0</v>
      </c>
      <c r="L1243" s="92" t="s">
        <v>867</v>
      </c>
      <c r="M1243" s="278">
        <f>IFERROR(VLOOKUP(C1243,'Budget Detail as of 11.30'!B:K,COLUMNS('Budget Detail as of 11.30'!B:K),FALSE),0)</f>
        <v>0</v>
      </c>
      <c r="N1243" s="155">
        <f>SUMIFS('Budget Detail as of 11.30'!L:L,'Budget Detail as of 11.30'!B:B,'Questica Mapping'!C1243)</f>
        <v>0</v>
      </c>
      <c r="O1243" s="100">
        <v>1388</v>
      </c>
      <c r="P1243" s="101">
        <f t="shared" si="46"/>
        <v>1388</v>
      </c>
    </row>
    <row r="1244" spans="1:17" hidden="1" x14ac:dyDescent="0.3">
      <c r="A1244" s="90">
        <v>592917</v>
      </c>
      <c r="B1244" s="92" t="s">
        <v>1162</v>
      </c>
      <c r="C1244" s="92" t="s">
        <v>2981</v>
      </c>
      <c r="D1244" s="92" t="s">
        <v>10</v>
      </c>
      <c r="E1244" s="103" t="s">
        <v>233</v>
      </c>
      <c r="F1244" s="92" t="s">
        <v>2964</v>
      </c>
      <c r="G1244" s="92" t="s">
        <v>1182</v>
      </c>
      <c r="H1244" s="92" t="s">
        <v>1037</v>
      </c>
      <c r="I1244" s="92" t="s">
        <v>865</v>
      </c>
      <c r="J1244" s="92" t="s">
        <v>1183</v>
      </c>
      <c r="K1244" s="90" t="b">
        <v>0</v>
      </c>
      <c r="L1244" s="92" t="s">
        <v>867</v>
      </c>
      <c r="M1244" s="278">
        <f>IFERROR(VLOOKUP(C1244,'Budget Detail as of 11.30'!B:K,COLUMNS('Budget Detail as of 11.30'!B:K),FALSE),0)</f>
        <v>0</v>
      </c>
      <c r="N1244" s="155">
        <f>SUMIFS('Budget Detail as of 11.30'!L:L,'Budget Detail as of 11.30'!B:B,'Questica Mapping'!C1244)</f>
        <v>0</v>
      </c>
      <c r="O1244" s="100">
        <v>100</v>
      </c>
      <c r="P1244" s="101">
        <f t="shared" si="46"/>
        <v>100</v>
      </c>
    </row>
    <row r="1245" spans="1:17" hidden="1" x14ac:dyDescent="0.3">
      <c r="A1245" s="90">
        <v>592918</v>
      </c>
      <c r="B1245" s="92" t="s">
        <v>1162</v>
      </c>
      <c r="C1245" s="92" t="s">
        <v>2982</v>
      </c>
      <c r="D1245" s="92" t="s">
        <v>10</v>
      </c>
      <c r="E1245" s="103" t="s">
        <v>231</v>
      </c>
      <c r="F1245" s="92" t="s">
        <v>2964</v>
      </c>
      <c r="G1245" s="92" t="s">
        <v>1185</v>
      </c>
      <c r="H1245" s="92" t="s">
        <v>1037</v>
      </c>
      <c r="I1245" s="92" t="s">
        <v>865</v>
      </c>
      <c r="J1245" s="92" t="s">
        <v>1186</v>
      </c>
      <c r="K1245" s="90" t="b">
        <v>0</v>
      </c>
      <c r="L1245" s="92" t="s">
        <v>867</v>
      </c>
      <c r="M1245" s="278">
        <f>IFERROR(VLOOKUP(C1245,'Budget Detail as of 11.30'!B:K,COLUMNS('Budget Detail as of 11.30'!B:K),FALSE),0)</f>
        <v>1390</v>
      </c>
      <c r="N1245" s="155">
        <f>SUMIFS('Budget Detail as of 11.30'!L:L,'Budget Detail as of 11.30'!B:B,'Questica Mapping'!C1245)</f>
        <v>1390</v>
      </c>
      <c r="O1245" s="100">
        <v>1200</v>
      </c>
      <c r="P1245" s="101">
        <f t="shared" si="46"/>
        <v>1200</v>
      </c>
    </row>
    <row r="1246" spans="1:17" hidden="1" x14ac:dyDescent="0.3">
      <c r="A1246" s="90">
        <v>1577306</v>
      </c>
      <c r="B1246" s="92" t="s">
        <v>1162</v>
      </c>
      <c r="C1246" s="92" t="s">
        <v>2983</v>
      </c>
      <c r="D1246" s="92" t="s">
        <v>10</v>
      </c>
      <c r="E1246" s="103" t="s">
        <v>231</v>
      </c>
      <c r="F1246" s="92" t="s">
        <v>2964</v>
      </c>
      <c r="G1246" s="92" t="s">
        <v>1185</v>
      </c>
      <c r="H1246" s="92" t="s">
        <v>2966</v>
      </c>
      <c r="I1246" s="92" t="s">
        <v>865</v>
      </c>
      <c r="J1246" s="92" t="s">
        <v>2984</v>
      </c>
      <c r="K1246" s="90" t="b">
        <v>0</v>
      </c>
      <c r="L1246" s="92" t="s">
        <v>867</v>
      </c>
      <c r="M1246" s="278">
        <f>IFERROR(VLOOKUP(C1246,'Budget Detail as of 11.30'!B:K,COLUMNS('Budget Detail as of 11.30'!B:K),FALSE),0)</f>
        <v>100</v>
      </c>
      <c r="N1246" s="155">
        <f>SUMIFS('Budget Detail as of 11.30'!L:L,'Budget Detail as of 11.30'!B:B,'Questica Mapping'!C1246)</f>
        <v>100</v>
      </c>
      <c r="O1246" s="100">
        <v>75</v>
      </c>
      <c r="P1246" s="101">
        <f t="shared" si="46"/>
        <v>75</v>
      </c>
    </row>
    <row r="1247" spans="1:17" hidden="1" x14ac:dyDescent="0.3">
      <c r="A1247" s="90">
        <v>592919</v>
      </c>
      <c r="B1247" s="92" t="s">
        <v>1162</v>
      </c>
      <c r="C1247" s="92" t="s">
        <v>2985</v>
      </c>
      <c r="D1247" s="92" t="s">
        <v>10</v>
      </c>
      <c r="E1247" s="103" t="s">
        <v>237</v>
      </c>
      <c r="F1247" s="92" t="s">
        <v>2964</v>
      </c>
      <c r="G1247" s="92" t="s">
        <v>1185</v>
      </c>
      <c r="H1247" s="92" t="s">
        <v>2970</v>
      </c>
      <c r="I1247" s="92" t="s">
        <v>865</v>
      </c>
      <c r="J1247" s="92" t="s">
        <v>1186</v>
      </c>
      <c r="K1247" s="90" t="b">
        <v>0</v>
      </c>
      <c r="L1247" s="92" t="s">
        <v>867</v>
      </c>
      <c r="M1247" s="278">
        <f>IFERROR(VLOOKUP(C1247,'Budget Detail as of 11.30'!B:K,COLUMNS('Budget Detail as of 11.30'!B:K),FALSE),0)</f>
        <v>1220</v>
      </c>
      <c r="N1247" s="155">
        <f>SUMIFS('Budget Detail as of 11.30'!L:L,'Budget Detail as of 11.30'!B:B,'Questica Mapping'!C1247)</f>
        <v>1220</v>
      </c>
      <c r="O1247" s="100">
        <v>100</v>
      </c>
      <c r="P1247" s="101">
        <f t="shared" si="46"/>
        <v>100</v>
      </c>
    </row>
    <row r="1248" spans="1:17" hidden="1" x14ac:dyDescent="0.3">
      <c r="A1248" s="90">
        <v>592920</v>
      </c>
      <c r="B1248" s="92" t="s">
        <v>1162</v>
      </c>
      <c r="C1248" s="92" t="s">
        <v>2986</v>
      </c>
      <c r="D1248" s="92" t="s">
        <v>10</v>
      </c>
      <c r="E1248" s="103" t="s">
        <v>237</v>
      </c>
      <c r="F1248" s="92" t="s">
        <v>2964</v>
      </c>
      <c r="G1248" s="92" t="s">
        <v>1418</v>
      </c>
      <c r="H1248" s="92" t="s">
        <v>2970</v>
      </c>
      <c r="I1248" s="92" t="s">
        <v>865</v>
      </c>
      <c r="J1248" s="92" t="s">
        <v>1636</v>
      </c>
      <c r="K1248" s="90" t="b">
        <v>0</v>
      </c>
      <c r="L1248" s="92" t="s">
        <v>867</v>
      </c>
      <c r="M1248" s="278">
        <f>IFERROR(VLOOKUP(C1248,'Budget Detail as of 11.30'!B:K,COLUMNS('Budget Detail as of 11.30'!B:K),FALSE),0)</f>
        <v>80</v>
      </c>
      <c r="N1248" s="155">
        <f>SUMIFS('Budget Detail as of 11.30'!L:L,'Budget Detail as of 11.30'!B:B,'Questica Mapping'!C1248)</f>
        <v>80</v>
      </c>
      <c r="O1248" s="100">
        <v>100</v>
      </c>
      <c r="P1248" s="101">
        <f t="shared" si="46"/>
        <v>100</v>
      </c>
    </row>
    <row r="1249" spans="1:16" hidden="1" x14ac:dyDescent="0.3">
      <c r="A1249" s="90">
        <v>592921</v>
      </c>
      <c r="B1249" s="92" t="s">
        <v>1162</v>
      </c>
      <c r="C1249" s="92" t="s">
        <v>2987</v>
      </c>
      <c r="D1249" s="92" t="s">
        <v>10</v>
      </c>
      <c r="E1249" s="103" t="s">
        <v>231</v>
      </c>
      <c r="F1249" s="92" t="s">
        <v>2964</v>
      </c>
      <c r="G1249" s="92" t="s">
        <v>1188</v>
      </c>
      <c r="H1249" s="92" t="s">
        <v>1037</v>
      </c>
      <c r="I1249" s="92" t="s">
        <v>865</v>
      </c>
      <c r="J1249" s="92" t="s">
        <v>1189</v>
      </c>
      <c r="K1249" s="90" t="b">
        <v>0</v>
      </c>
      <c r="L1249" s="92" t="s">
        <v>867</v>
      </c>
      <c r="M1249" s="278">
        <f>IFERROR(VLOOKUP(C1249,'Budget Detail as of 11.30'!B:K,COLUMNS('Budget Detail as of 11.30'!B:K),FALSE),0)</f>
        <v>100</v>
      </c>
      <c r="N1249" s="155">
        <f>SUMIFS('Budget Detail as of 11.30'!L:L,'Budget Detail as of 11.30'!B:B,'Questica Mapping'!C1249)</f>
        <v>100</v>
      </c>
      <c r="O1249" s="100">
        <v>50</v>
      </c>
      <c r="P1249" s="101">
        <f t="shared" si="46"/>
        <v>50</v>
      </c>
    </row>
    <row r="1250" spans="1:16" hidden="1" x14ac:dyDescent="0.3">
      <c r="A1250" s="90">
        <v>592922</v>
      </c>
      <c r="B1250" s="92" t="s">
        <v>1162</v>
      </c>
      <c r="C1250" s="92" t="s">
        <v>2988</v>
      </c>
      <c r="D1250" s="92" t="s">
        <v>10</v>
      </c>
      <c r="E1250" s="103" t="s">
        <v>231</v>
      </c>
      <c r="F1250" s="92" t="s">
        <v>2964</v>
      </c>
      <c r="G1250" s="92" t="s">
        <v>1188</v>
      </c>
      <c r="H1250" s="92" t="s">
        <v>2966</v>
      </c>
      <c r="I1250" s="92" t="s">
        <v>865</v>
      </c>
      <c r="J1250" s="92" t="s">
        <v>1189</v>
      </c>
      <c r="K1250" s="90" t="b">
        <v>0</v>
      </c>
      <c r="L1250" s="92" t="s">
        <v>867</v>
      </c>
      <c r="M1250" s="278">
        <f>IFERROR(VLOOKUP(C1250,'Budget Detail as of 11.30'!B:K,COLUMNS('Budget Detail as of 11.30'!B:K),FALSE),0)</f>
        <v>100</v>
      </c>
      <c r="N1250" s="155">
        <f>SUMIFS('Budget Detail as of 11.30'!L:L,'Budget Detail as of 11.30'!B:B,'Questica Mapping'!C1250)</f>
        <v>100</v>
      </c>
      <c r="O1250" s="100">
        <v>8000</v>
      </c>
      <c r="P1250" s="101">
        <f t="shared" si="46"/>
        <v>8000</v>
      </c>
    </row>
    <row r="1251" spans="1:16" hidden="1" x14ac:dyDescent="0.3">
      <c r="A1251" s="90">
        <v>592923</v>
      </c>
      <c r="B1251" s="92" t="s">
        <v>1162</v>
      </c>
      <c r="C1251" s="92" t="s">
        <v>2989</v>
      </c>
      <c r="D1251" s="92" t="s">
        <v>10</v>
      </c>
      <c r="E1251" s="103" t="s">
        <v>237</v>
      </c>
      <c r="F1251" s="92" t="s">
        <v>2964</v>
      </c>
      <c r="G1251" s="92" t="s">
        <v>1188</v>
      </c>
      <c r="H1251" s="92" t="s">
        <v>2970</v>
      </c>
      <c r="I1251" s="92" t="s">
        <v>865</v>
      </c>
      <c r="J1251" s="92" t="s">
        <v>1189</v>
      </c>
      <c r="K1251" s="90" t="b">
        <v>0</v>
      </c>
      <c r="L1251" s="92" t="s">
        <v>867</v>
      </c>
      <c r="M1251" s="278">
        <f>IFERROR(VLOOKUP(C1251,'Budget Detail as of 11.30'!B:K,COLUMNS('Budget Detail as of 11.30'!B:K),FALSE),0)</f>
        <v>350</v>
      </c>
      <c r="N1251" s="155">
        <f>SUMIFS('Budget Detail as of 11.30'!L:L,'Budget Detail as of 11.30'!B:B,'Questica Mapping'!C1251)</f>
        <v>350</v>
      </c>
      <c r="O1251" s="100">
        <v>500</v>
      </c>
      <c r="P1251" s="101">
        <f t="shared" si="46"/>
        <v>500</v>
      </c>
    </row>
    <row r="1252" spans="1:16" hidden="1" x14ac:dyDescent="0.3">
      <c r="A1252" s="90">
        <v>592984</v>
      </c>
      <c r="B1252" s="92" t="s">
        <v>1162</v>
      </c>
      <c r="C1252" s="92" t="s">
        <v>2990</v>
      </c>
      <c r="D1252" s="92" t="s">
        <v>10</v>
      </c>
      <c r="E1252" s="103" t="s">
        <v>231</v>
      </c>
      <c r="F1252" s="92" t="s">
        <v>2964</v>
      </c>
      <c r="G1252" s="92" t="s">
        <v>1191</v>
      </c>
      <c r="H1252" s="92" t="s">
        <v>1037</v>
      </c>
      <c r="I1252" s="92" t="s">
        <v>865</v>
      </c>
      <c r="J1252" s="92" t="s">
        <v>2130</v>
      </c>
      <c r="K1252" s="90" t="b">
        <v>0</v>
      </c>
      <c r="L1252" s="92" t="s">
        <v>867</v>
      </c>
      <c r="M1252" s="278">
        <f>IFERROR(VLOOKUP(C1252,'Budget Detail as of 11.30'!B:K,COLUMNS('Budget Detail as of 11.30'!B:K),FALSE),0)</f>
        <v>8000</v>
      </c>
      <c r="N1252" s="155">
        <f>SUMIFS('Budget Detail as of 11.30'!L:L,'Budget Detail as of 11.30'!B:B,'Questica Mapping'!C1252)</f>
        <v>8000</v>
      </c>
      <c r="O1252" s="100">
        <v>2400</v>
      </c>
      <c r="P1252" s="101">
        <f t="shared" si="46"/>
        <v>2400</v>
      </c>
    </row>
    <row r="1253" spans="1:16" hidden="1" x14ac:dyDescent="0.3">
      <c r="A1253" s="90">
        <v>592931</v>
      </c>
      <c r="B1253" s="92" t="s">
        <v>1162</v>
      </c>
      <c r="C1253" s="92" t="s">
        <v>2991</v>
      </c>
      <c r="D1253" s="92" t="s">
        <v>10</v>
      </c>
      <c r="E1253" s="103" t="s">
        <v>231</v>
      </c>
      <c r="F1253" s="92" t="s">
        <v>2964</v>
      </c>
      <c r="G1253" s="92" t="s">
        <v>1191</v>
      </c>
      <c r="H1253" s="92" t="s">
        <v>2966</v>
      </c>
      <c r="I1253" s="92" t="s">
        <v>865</v>
      </c>
      <c r="J1253" s="92" t="s">
        <v>2992</v>
      </c>
      <c r="K1253" s="90" t="b">
        <v>0</v>
      </c>
      <c r="L1253" s="92" t="s">
        <v>867</v>
      </c>
      <c r="M1253" s="278">
        <f>IFERROR(VLOOKUP(C1253,'Budget Detail as of 11.30'!B:K,COLUMNS('Budget Detail as of 11.30'!B:K),FALSE),0)</f>
        <v>500</v>
      </c>
      <c r="N1253" s="155">
        <f>SUMIFS('Budget Detail as of 11.30'!L:L,'Budget Detail as of 11.30'!B:B,'Questica Mapping'!C1253)</f>
        <v>500</v>
      </c>
      <c r="O1253" s="100">
        <v>50</v>
      </c>
      <c r="P1253" s="101">
        <f t="shared" si="46"/>
        <v>50</v>
      </c>
    </row>
    <row r="1254" spans="1:16" hidden="1" x14ac:dyDescent="0.3">
      <c r="A1254" s="90">
        <v>592924</v>
      </c>
      <c r="B1254" s="92" t="s">
        <v>1162</v>
      </c>
      <c r="C1254" s="92" t="s">
        <v>2993</v>
      </c>
      <c r="D1254" s="92" t="s">
        <v>10</v>
      </c>
      <c r="E1254" s="103" t="s">
        <v>237</v>
      </c>
      <c r="F1254" s="92" t="s">
        <v>2964</v>
      </c>
      <c r="G1254" s="92" t="s">
        <v>1191</v>
      </c>
      <c r="H1254" s="92" t="s">
        <v>2970</v>
      </c>
      <c r="I1254" s="92" t="s">
        <v>865</v>
      </c>
      <c r="J1254" s="92" t="s">
        <v>2994</v>
      </c>
      <c r="K1254" s="90" t="b">
        <v>0</v>
      </c>
      <c r="L1254" s="92" t="s">
        <v>867</v>
      </c>
      <c r="M1254" s="278">
        <f>IFERROR(VLOOKUP(C1254,'Budget Detail as of 11.30'!B:K,COLUMNS('Budget Detail as of 11.30'!B:K),FALSE),0)</f>
        <v>2450</v>
      </c>
      <c r="N1254" s="155">
        <f>SUMIFS('Budget Detail as of 11.30'!L:L,'Budget Detail as of 11.30'!B:B,'Questica Mapping'!C1254)</f>
        <v>2450</v>
      </c>
      <c r="O1254" s="100">
        <v>0</v>
      </c>
      <c r="P1254" s="101">
        <f t="shared" si="46"/>
        <v>0</v>
      </c>
    </row>
    <row r="1255" spans="1:16" hidden="1" x14ac:dyDescent="0.3">
      <c r="A1255" s="90">
        <v>1337444</v>
      </c>
      <c r="B1255" s="92" t="s">
        <v>1162</v>
      </c>
      <c r="C1255" s="92" t="s">
        <v>2995</v>
      </c>
      <c r="D1255" s="92" t="s">
        <v>10</v>
      </c>
      <c r="E1255" s="103" t="s">
        <v>231</v>
      </c>
      <c r="F1255" s="92" t="s">
        <v>2964</v>
      </c>
      <c r="G1255" s="92" t="s">
        <v>1194</v>
      </c>
      <c r="H1255" s="92" t="s">
        <v>1037</v>
      </c>
      <c r="I1255" s="92" t="s">
        <v>865</v>
      </c>
      <c r="J1255" s="92" t="s">
        <v>1195</v>
      </c>
      <c r="K1255" s="90" t="b">
        <v>0</v>
      </c>
      <c r="L1255" s="92" t="s">
        <v>867</v>
      </c>
      <c r="M1255" s="278">
        <f>IFERROR(VLOOKUP(C1255,'Budget Detail as of 11.30'!B:K,COLUMNS('Budget Detail as of 11.30'!B:K),FALSE),0)</f>
        <v>50</v>
      </c>
      <c r="N1255" s="155">
        <f>SUMIFS('Budget Detail as of 11.30'!L:L,'Budget Detail as of 11.30'!B:B,'Questica Mapping'!C1255)</f>
        <v>50</v>
      </c>
      <c r="O1255" s="100">
        <v>3715</v>
      </c>
      <c r="P1255" s="101">
        <f t="shared" si="46"/>
        <v>3715</v>
      </c>
    </row>
    <row r="1256" spans="1:16" hidden="1" x14ac:dyDescent="0.3">
      <c r="A1256" s="90">
        <v>592926</v>
      </c>
      <c r="B1256" s="92" t="s">
        <v>1162</v>
      </c>
      <c r="C1256" s="92" t="s">
        <v>2996</v>
      </c>
      <c r="D1256" s="92" t="s">
        <v>10</v>
      </c>
      <c r="E1256" s="103" t="s">
        <v>237</v>
      </c>
      <c r="F1256" s="92" t="s">
        <v>2964</v>
      </c>
      <c r="G1256" s="92" t="s">
        <v>1194</v>
      </c>
      <c r="H1256" s="92" t="s">
        <v>2970</v>
      </c>
      <c r="I1256" s="92" t="s">
        <v>865</v>
      </c>
      <c r="J1256" s="92" t="s">
        <v>2997</v>
      </c>
      <c r="K1256" s="90" t="b">
        <v>0</v>
      </c>
      <c r="L1256" s="92" t="s">
        <v>867</v>
      </c>
      <c r="M1256" s="278">
        <f>IFERROR(VLOOKUP(C1256,'Budget Detail as of 11.30'!B:K,COLUMNS('Budget Detail as of 11.30'!B:K),FALSE),0)</f>
        <v>0</v>
      </c>
      <c r="N1256" s="155">
        <f>SUMIFS('Budget Detail as of 11.30'!L:L,'Budget Detail as of 11.30'!B:B,'Questica Mapping'!C1256)</f>
        <v>0</v>
      </c>
      <c r="O1256" s="100">
        <v>400</v>
      </c>
      <c r="P1256" s="101">
        <f t="shared" si="46"/>
        <v>400</v>
      </c>
    </row>
    <row r="1257" spans="1:16" hidden="1" x14ac:dyDescent="0.3">
      <c r="A1257" s="90">
        <v>592927</v>
      </c>
      <c r="B1257" s="92" t="s">
        <v>1162</v>
      </c>
      <c r="C1257" s="92" t="s">
        <v>2998</v>
      </c>
      <c r="D1257" s="92" t="s">
        <v>10</v>
      </c>
      <c r="E1257" s="103" t="s">
        <v>231</v>
      </c>
      <c r="F1257" s="92" t="s">
        <v>2964</v>
      </c>
      <c r="G1257" s="92" t="s">
        <v>1202</v>
      </c>
      <c r="H1257" s="92" t="s">
        <v>1037</v>
      </c>
      <c r="I1257" s="92" t="s">
        <v>865</v>
      </c>
      <c r="J1257" s="92" t="s">
        <v>1203</v>
      </c>
      <c r="K1257" s="90" t="b">
        <v>0</v>
      </c>
      <c r="L1257" s="92" t="s">
        <v>867</v>
      </c>
      <c r="M1257" s="278">
        <f>IFERROR(VLOOKUP(C1257,'Budget Detail as of 11.30'!B:K,COLUMNS('Budget Detail as of 11.30'!B:K),FALSE),0)</f>
        <v>3720</v>
      </c>
      <c r="N1257" s="155">
        <f>SUMIFS('Budget Detail as of 11.30'!L:L,'Budget Detail as of 11.30'!B:B,'Questica Mapping'!C1257)</f>
        <v>3720</v>
      </c>
      <c r="O1257" s="100">
        <v>100</v>
      </c>
      <c r="P1257" s="101">
        <f t="shared" si="46"/>
        <v>100</v>
      </c>
    </row>
    <row r="1258" spans="1:16" hidden="1" x14ac:dyDescent="0.3">
      <c r="A1258" s="90">
        <v>592928</v>
      </c>
      <c r="B1258" s="92" t="s">
        <v>1162</v>
      </c>
      <c r="C1258" s="92" t="s">
        <v>2999</v>
      </c>
      <c r="D1258" s="92" t="s">
        <v>10</v>
      </c>
      <c r="E1258" s="103" t="s">
        <v>231</v>
      </c>
      <c r="F1258" s="92" t="s">
        <v>2964</v>
      </c>
      <c r="G1258" s="92" t="s">
        <v>1202</v>
      </c>
      <c r="H1258" s="92" t="s">
        <v>2966</v>
      </c>
      <c r="I1258" s="92" t="s">
        <v>865</v>
      </c>
      <c r="J1258" s="92" t="s">
        <v>3000</v>
      </c>
      <c r="K1258" s="90" t="b">
        <v>0</v>
      </c>
      <c r="L1258" s="92" t="s">
        <v>867</v>
      </c>
      <c r="M1258" s="278">
        <f>IFERROR(VLOOKUP(C1258,'Budget Detail as of 11.30'!B:K,COLUMNS('Budget Detail as of 11.30'!B:K),FALSE),0)</f>
        <v>400</v>
      </c>
      <c r="N1258" s="155">
        <f>SUMIFS('Budget Detail as of 11.30'!L:L,'Budget Detail as of 11.30'!B:B,'Questica Mapping'!C1258)</f>
        <v>400</v>
      </c>
      <c r="O1258" s="100">
        <v>3655</v>
      </c>
      <c r="P1258" s="101">
        <f t="shared" si="46"/>
        <v>3655</v>
      </c>
    </row>
    <row r="1259" spans="1:16" hidden="1" x14ac:dyDescent="0.3">
      <c r="A1259" s="90">
        <v>592929</v>
      </c>
      <c r="B1259" s="92" t="s">
        <v>1162</v>
      </c>
      <c r="C1259" s="92" t="s">
        <v>3001</v>
      </c>
      <c r="D1259" s="92" t="s">
        <v>10</v>
      </c>
      <c r="E1259" s="103" t="s">
        <v>231</v>
      </c>
      <c r="F1259" s="92" t="s">
        <v>2964</v>
      </c>
      <c r="G1259" s="92" t="s">
        <v>1202</v>
      </c>
      <c r="H1259" s="92" t="s">
        <v>2966</v>
      </c>
      <c r="I1259" s="92" t="s">
        <v>925</v>
      </c>
      <c r="J1259" s="92" t="s">
        <v>3002</v>
      </c>
      <c r="K1259" s="90" t="b">
        <v>0</v>
      </c>
      <c r="L1259" s="92" t="s">
        <v>867</v>
      </c>
      <c r="M1259" s="278">
        <f>IFERROR(VLOOKUP(C1259,'Budget Detail as of 11.30'!B:K,COLUMNS('Budget Detail as of 11.30'!B:K),FALSE),0)</f>
        <v>100</v>
      </c>
      <c r="N1259" s="155">
        <f>SUMIFS('Budget Detail as of 11.30'!L:L,'Budget Detail as of 11.30'!B:B,'Questica Mapping'!C1259)</f>
        <v>100</v>
      </c>
      <c r="O1259" s="100">
        <v>1080</v>
      </c>
      <c r="P1259" s="101">
        <f t="shared" si="46"/>
        <v>1080</v>
      </c>
    </row>
    <row r="1260" spans="1:16" hidden="1" x14ac:dyDescent="0.3">
      <c r="A1260" s="90">
        <v>592930</v>
      </c>
      <c r="B1260" s="92" t="s">
        <v>1162</v>
      </c>
      <c r="C1260" s="92" t="s">
        <v>3003</v>
      </c>
      <c r="D1260" s="92" t="s">
        <v>10</v>
      </c>
      <c r="E1260" s="103" t="s">
        <v>237</v>
      </c>
      <c r="F1260" s="92" t="s">
        <v>2964</v>
      </c>
      <c r="G1260" s="92" t="s">
        <v>1202</v>
      </c>
      <c r="H1260" s="92" t="s">
        <v>2970</v>
      </c>
      <c r="I1260" s="92" t="s">
        <v>865</v>
      </c>
      <c r="J1260" s="92" t="s">
        <v>1203</v>
      </c>
      <c r="K1260" s="90" t="b">
        <v>0</v>
      </c>
      <c r="L1260" s="92" t="s">
        <v>867</v>
      </c>
      <c r="M1260" s="278">
        <f>IFERROR(VLOOKUP(C1260,'Budget Detail as of 11.30'!B:K,COLUMNS('Budget Detail as of 11.30'!B:K),FALSE),0)</f>
        <v>3720</v>
      </c>
      <c r="N1260" s="155">
        <f>SUMIFS('Budget Detail as of 11.30'!L:L,'Budget Detail as of 11.30'!B:B,'Questica Mapping'!C1260)</f>
        <v>3720</v>
      </c>
      <c r="O1260" s="100">
        <v>2500</v>
      </c>
      <c r="P1260" s="101">
        <f t="shared" si="46"/>
        <v>2500</v>
      </c>
    </row>
    <row r="1261" spans="1:16" hidden="1" x14ac:dyDescent="0.3">
      <c r="A1261" s="90">
        <v>850476</v>
      </c>
      <c r="B1261" s="92" t="s">
        <v>1162</v>
      </c>
      <c r="C1261" s="92" t="s">
        <v>3004</v>
      </c>
      <c r="D1261" s="92" t="s">
        <v>10</v>
      </c>
      <c r="E1261" s="103" t="s">
        <v>231</v>
      </c>
      <c r="F1261" s="92" t="s">
        <v>2964</v>
      </c>
      <c r="G1261" s="92" t="s">
        <v>1354</v>
      </c>
      <c r="H1261" s="92" t="s">
        <v>1037</v>
      </c>
      <c r="I1261" s="92" t="s">
        <v>865</v>
      </c>
      <c r="J1261" s="92" t="s">
        <v>1355</v>
      </c>
      <c r="K1261" s="90" t="b">
        <v>0</v>
      </c>
      <c r="L1261" s="92" t="s">
        <v>867</v>
      </c>
      <c r="M1261" s="278">
        <f>IFERROR(VLOOKUP(C1261,'Budget Detail as of 11.30'!B:K,COLUMNS('Budget Detail as of 11.30'!B:K),FALSE),0)</f>
        <v>1080</v>
      </c>
      <c r="N1261" s="155">
        <f>SUMIFS('Budget Detail as of 11.30'!L:L,'Budget Detail as of 11.30'!B:B,'Questica Mapping'!C1261)</f>
        <v>1080</v>
      </c>
      <c r="O1261" s="100">
        <v>7020</v>
      </c>
      <c r="P1261" s="101">
        <f t="shared" si="46"/>
        <v>7020</v>
      </c>
    </row>
    <row r="1262" spans="1:16" hidden="1" x14ac:dyDescent="0.3">
      <c r="A1262" s="90">
        <v>592932</v>
      </c>
      <c r="B1262" s="92" t="s">
        <v>1162</v>
      </c>
      <c r="C1262" s="92" t="s">
        <v>3005</v>
      </c>
      <c r="D1262" s="92" t="s">
        <v>10</v>
      </c>
      <c r="E1262" s="103" t="s">
        <v>231</v>
      </c>
      <c r="F1262" s="92" t="s">
        <v>2964</v>
      </c>
      <c r="G1262" s="92" t="s">
        <v>1354</v>
      </c>
      <c r="H1262" s="92" t="s">
        <v>1037</v>
      </c>
      <c r="I1262" s="92" t="s">
        <v>925</v>
      </c>
      <c r="J1262" s="92" t="s">
        <v>3006</v>
      </c>
      <c r="K1262" s="90" t="b">
        <v>0</v>
      </c>
      <c r="L1262" s="92" t="s">
        <v>867</v>
      </c>
      <c r="M1262" s="278">
        <f>IFERROR(VLOOKUP(C1262,'Budget Detail as of 11.30'!B:K,COLUMNS('Budget Detail as of 11.30'!B:K),FALSE),0)</f>
        <v>2500</v>
      </c>
      <c r="N1262" s="155">
        <f>SUMIFS('Budget Detail as of 11.30'!L:L,'Budget Detail as of 11.30'!B:B,'Questica Mapping'!C1262)</f>
        <v>2500</v>
      </c>
      <c r="O1262" s="100">
        <v>2160</v>
      </c>
      <c r="P1262" s="101">
        <f t="shared" si="46"/>
        <v>2160</v>
      </c>
    </row>
    <row r="1263" spans="1:16" hidden="1" x14ac:dyDescent="0.3">
      <c r="A1263" s="90">
        <v>592933</v>
      </c>
      <c r="B1263" s="92" t="s">
        <v>1162</v>
      </c>
      <c r="C1263" s="92" t="s">
        <v>3007</v>
      </c>
      <c r="D1263" s="92" t="s">
        <v>10</v>
      </c>
      <c r="E1263" s="103" t="s">
        <v>231</v>
      </c>
      <c r="F1263" s="92" t="s">
        <v>2964</v>
      </c>
      <c r="G1263" s="92" t="s">
        <v>1354</v>
      </c>
      <c r="H1263" s="92" t="s">
        <v>2966</v>
      </c>
      <c r="I1263" s="92" t="s">
        <v>865</v>
      </c>
      <c r="J1263" s="92" t="s">
        <v>1355</v>
      </c>
      <c r="K1263" s="90" t="b">
        <v>0</v>
      </c>
      <c r="L1263" s="92" t="s">
        <v>867</v>
      </c>
      <c r="M1263" s="278">
        <f>IFERROR(VLOOKUP(C1263,'Budget Detail as of 11.30'!B:K,COLUMNS('Budget Detail as of 11.30'!B:K),FALSE),0)</f>
        <v>9360</v>
      </c>
      <c r="N1263" s="155">
        <f>SUMIFS('Budget Detail as of 11.30'!L:L,'Budget Detail as of 11.30'!B:B,'Questica Mapping'!C1263)</f>
        <v>9360</v>
      </c>
      <c r="O1263" s="100">
        <v>1480</v>
      </c>
      <c r="P1263" s="101">
        <f t="shared" si="46"/>
        <v>1480</v>
      </c>
    </row>
    <row r="1264" spans="1:16" hidden="1" x14ac:dyDescent="0.3">
      <c r="A1264" s="90">
        <v>592934</v>
      </c>
      <c r="B1264" s="92" t="s">
        <v>1162</v>
      </c>
      <c r="C1264" s="92" t="s">
        <v>3008</v>
      </c>
      <c r="D1264" s="92" t="s">
        <v>10</v>
      </c>
      <c r="E1264" s="103" t="s">
        <v>237</v>
      </c>
      <c r="F1264" s="92" t="s">
        <v>2964</v>
      </c>
      <c r="G1264" s="92" t="s">
        <v>1354</v>
      </c>
      <c r="H1264" s="92" t="s">
        <v>2970</v>
      </c>
      <c r="I1264" s="92" t="s">
        <v>865</v>
      </c>
      <c r="J1264" s="92" t="s">
        <v>1355</v>
      </c>
      <c r="K1264" s="90" t="b">
        <v>0</v>
      </c>
      <c r="L1264" s="92" t="s">
        <v>867</v>
      </c>
      <c r="M1264" s="278">
        <f>IFERROR(VLOOKUP(C1264,'Budget Detail as of 11.30'!B:K,COLUMNS('Budget Detail as of 11.30'!B:K),FALSE),0)</f>
        <v>2160</v>
      </c>
      <c r="N1264" s="155">
        <f>SUMIFS('Budget Detail as of 11.30'!L:L,'Budget Detail as of 11.30'!B:B,'Questica Mapping'!C1264)</f>
        <v>2160</v>
      </c>
      <c r="O1264" s="100">
        <v>240</v>
      </c>
      <c r="P1264" s="101">
        <f t="shared" si="46"/>
        <v>240</v>
      </c>
    </row>
    <row r="1265" spans="1:16" hidden="1" x14ac:dyDescent="0.3">
      <c r="A1265" s="90">
        <v>592935</v>
      </c>
      <c r="B1265" s="92" t="s">
        <v>1162</v>
      </c>
      <c r="C1265" s="92" t="s">
        <v>3009</v>
      </c>
      <c r="D1265" s="92" t="s">
        <v>10</v>
      </c>
      <c r="E1265" s="103" t="s">
        <v>231</v>
      </c>
      <c r="F1265" s="92" t="s">
        <v>2964</v>
      </c>
      <c r="G1265" s="92" t="s">
        <v>1207</v>
      </c>
      <c r="H1265" s="92" t="s">
        <v>1037</v>
      </c>
      <c r="I1265" s="92" t="s">
        <v>865</v>
      </c>
      <c r="J1265" s="92" t="s">
        <v>3010</v>
      </c>
      <c r="K1265" s="90" t="b">
        <v>0</v>
      </c>
      <c r="L1265" s="92" t="s">
        <v>867</v>
      </c>
      <c r="M1265" s="278">
        <f>IFERROR(VLOOKUP(C1265,'Budget Detail as of 11.30'!B:K,COLUMNS('Budget Detail as of 11.30'!B:K),FALSE),0)</f>
        <v>1480</v>
      </c>
      <c r="N1265" s="155">
        <f>SUMIFS('Budget Detail as of 11.30'!L:L,'Budget Detail as of 11.30'!B:B,'Questica Mapping'!C1265)</f>
        <v>1480</v>
      </c>
      <c r="O1265" s="100">
        <v>735</v>
      </c>
      <c r="P1265" s="101">
        <f t="shared" si="46"/>
        <v>735</v>
      </c>
    </row>
    <row r="1266" spans="1:16" hidden="1" x14ac:dyDescent="0.3">
      <c r="A1266" s="90">
        <v>592936</v>
      </c>
      <c r="B1266" s="92" t="s">
        <v>1162</v>
      </c>
      <c r="C1266" s="92" t="s">
        <v>3011</v>
      </c>
      <c r="D1266" s="92" t="s">
        <v>10</v>
      </c>
      <c r="E1266" s="103" t="s">
        <v>231</v>
      </c>
      <c r="F1266" s="92" t="s">
        <v>2964</v>
      </c>
      <c r="G1266" s="92" t="s">
        <v>1207</v>
      </c>
      <c r="H1266" s="92" t="s">
        <v>1037</v>
      </c>
      <c r="I1266" s="92" t="s">
        <v>925</v>
      </c>
      <c r="J1266" s="92" t="s">
        <v>3012</v>
      </c>
      <c r="K1266" s="90" t="b">
        <v>0</v>
      </c>
      <c r="L1266" s="92" t="s">
        <v>867</v>
      </c>
      <c r="M1266" s="278">
        <f>IFERROR(VLOOKUP(C1266,'Budget Detail as of 11.30'!B:K,COLUMNS('Budget Detail as of 11.30'!B:K),FALSE),0)</f>
        <v>240</v>
      </c>
      <c r="N1266" s="155">
        <f>SUMIFS('Budget Detail as of 11.30'!L:L,'Budget Detail as of 11.30'!B:B,'Questica Mapping'!C1266)</f>
        <v>240</v>
      </c>
      <c r="O1266" s="100">
        <v>1600</v>
      </c>
      <c r="P1266" s="101">
        <f t="shared" si="46"/>
        <v>1600</v>
      </c>
    </row>
    <row r="1267" spans="1:16" hidden="1" x14ac:dyDescent="0.3">
      <c r="A1267" s="90">
        <v>592937</v>
      </c>
      <c r="B1267" s="92" t="s">
        <v>1162</v>
      </c>
      <c r="C1267" s="92" t="s">
        <v>3013</v>
      </c>
      <c r="D1267" s="92" t="s">
        <v>10</v>
      </c>
      <c r="E1267" s="103" t="s">
        <v>231</v>
      </c>
      <c r="F1267" s="92" t="s">
        <v>2964</v>
      </c>
      <c r="G1267" s="92" t="s">
        <v>1207</v>
      </c>
      <c r="H1267" s="92" t="s">
        <v>1037</v>
      </c>
      <c r="I1267" s="92" t="s">
        <v>928</v>
      </c>
      <c r="J1267" s="92" t="s">
        <v>3014</v>
      </c>
      <c r="K1267" s="90" t="b">
        <v>0</v>
      </c>
      <c r="L1267" s="92" t="s">
        <v>867</v>
      </c>
      <c r="M1267" s="278">
        <f>IFERROR(VLOOKUP(C1267,'Budget Detail as of 11.30'!B:K,COLUMNS('Budget Detail as of 11.30'!B:K),FALSE),0)</f>
        <v>740</v>
      </c>
      <c r="N1267" s="155">
        <f>SUMIFS('Budget Detail as of 11.30'!L:L,'Budget Detail as of 11.30'!B:B,'Questica Mapping'!C1267)</f>
        <v>740</v>
      </c>
      <c r="O1267" s="100">
        <v>75</v>
      </c>
      <c r="P1267" s="101">
        <f t="shared" si="46"/>
        <v>75</v>
      </c>
    </row>
    <row r="1268" spans="1:16" hidden="1" x14ac:dyDescent="0.3">
      <c r="A1268" s="90">
        <v>592938</v>
      </c>
      <c r="B1268" s="92" t="s">
        <v>1162</v>
      </c>
      <c r="C1268" s="92" t="s">
        <v>3015</v>
      </c>
      <c r="D1268" s="92" t="s">
        <v>10</v>
      </c>
      <c r="E1268" s="103" t="s">
        <v>231</v>
      </c>
      <c r="F1268" s="92" t="s">
        <v>2964</v>
      </c>
      <c r="G1268" s="92" t="s">
        <v>1207</v>
      </c>
      <c r="H1268" s="92" t="s">
        <v>1037</v>
      </c>
      <c r="I1268" s="92" t="s">
        <v>931</v>
      </c>
      <c r="J1268" s="92" t="s">
        <v>3016</v>
      </c>
      <c r="K1268" s="90" t="b">
        <v>0</v>
      </c>
      <c r="L1268" s="92" t="s">
        <v>867</v>
      </c>
      <c r="M1268" s="278">
        <f>IFERROR(VLOOKUP(C1268,'Budget Detail as of 11.30'!B:K,COLUMNS('Budget Detail as of 11.30'!B:K),FALSE),0)</f>
        <v>1600</v>
      </c>
      <c r="N1268" s="155">
        <f>SUMIFS('Budget Detail as of 11.30'!L:L,'Budget Detail as of 11.30'!B:B,'Questica Mapping'!C1268)</f>
        <v>1600</v>
      </c>
      <c r="O1268" s="100">
        <v>0</v>
      </c>
      <c r="P1268" s="101">
        <f t="shared" si="46"/>
        <v>0</v>
      </c>
    </row>
    <row r="1269" spans="1:16" hidden="1" x14ac:dyDescent="0.3">
      <c r="A1269" s="90">
        <v>850477</v>
      </c>
      <c r="B1269" s="92" t="s">
        <v>1162</v>
      </c>
      <c r="C1269" s="92" t="s">
        <v>3017</v>
      </c>
      <c r="D1269" s="92" t="s">
        <v>10</v>
      </c>
      <c r="E1269" s="103" t="s">
        <v>231</v>
      </c>
      <c r="F1269" s="92" t="s">
        <v>2964</v>
      </c>
      <c r="G1269" s="92" t="s">
        <v>1207</v>
      </c>
      <c r="H1269" s="92" t="s">
        <v>1037</v>
      </c>
      <c r="I1269" s="92" t="s">
        <v>944</v>
      </c>
      <c r="J1269" s="92" t="s">
        <v>3018</v>
      </c>
      <c r="K1269" s="90" t="b">
        <v>0</v>
      </c>
      <c r="L1269" s="92" t="s">
        <v>867</v>
      </c>
      <c r="M1269" s="278">
        <f>IFERROR(VLOOKUP(C1269,'Budget Detail as of 11.30'!B:K,COLUMNS('Budget Detail as of 11.30'!B:K),FALSE),0)</f>
        <v>120</v>
      </c>
      <c r="N1269" s="155">
        <f>SUMIFS('Budget Detail as of 11.30'!L:L,'Budget Detail as of 11.30'!B:B,'Questica Mapping'!C1269)</f>
        <v>120</v>
      </c>
      <c r="O1269" s="100">
        <v>100</v>
      </c>
      <c r="P1269" s="101">
        <f t="shared" si="46"/>
        <v>100</v>
      </c>
    </row>
    <row r="1270" spans="1:16" hidden="1" x14ac:dyDescent="0.3">
      <c r="A1270" s="90">
        <v>592947</v>
      </c>
      <c r="B1270" s="92" t="s">
        <v>1162</v>
      </c>
      <c r="C1270" s="92" t="s">
        <v>3019</v>
      </c>
      <c r="D1270" s="92" t="s">
        <v>10</v>
      </c>
      <c r="E1270" s="103" t="s">
        <v>231</v>
      </c>
      <c r="F1270" s="92" t="s">
        <v>2964</v>
      </c>
      <c r="G1270" s="92" t="s">
        <v>1207</v>
      </c>
      <c r="H1270" s="92" t="s">
        <v>1037</v>
      </c>
      <c r="I1270" s="92" t="s">
        <v>1060</v>
      </c>
      <c r="J1270" s="92" t="s">
        <v>3020</v>
      </c>
      <c r="K1270" s="90" t="b">
        <v>0</v>
      </c>
      <c r="L1270" s="92" t="s">
        <v>867</v>
      </c>
      <c r="M1270" s="278">
        <f>IFERROR(VLOOKUP(C1270,'Budget Detail as of 11.30'!B:K,COLUMNS('Budget Detail as of 11.30'!B:K),FALSE),0)</f>
        <v>900</v>
      </c>
      <c r="N1270" s="155">
        <f>SUMIFS('Budget Detail as of 11.30'!L:L,'Budget Detail as of 11.30'!B:B,'Questica Mapping'!C1270)</f>
        <v>900</v>
      </c>
      <c r="O1270" s="100">
        <v>0</v>
      </c>
      <c r="P1270" s="101">
        <f t="shared" si="46"/>
        <v>0</v>
      </c>
    </row>
    <row r="1271" spans="1:16" hidden="1" x14ac:dyDescent="0.3">
      <c r="A1271" s="90">
        <v>592948</v>
      </c>
      <c r="B1271" s="92" t="s">
        <v>1162</v>
      </c>
      <c r="C1271" s="92" t="s">
        <v>3021</v>
      </c>
      <c r="D1271" s="92" t="s">
        <v>10</v>
      </c>
      <c r="E1271" s="103" t="s">
        <v>237</v>
      </c>
      <c r="F1271" s="92" t="s">
        <v>2964</v>
      </c>
      <c r="G1271" s="92" t="s">
        <v>1212</v>
      </c>
      <c r="H1271" s="92" t="s">
        <v>2970</v>
      </c>
      <c r="I1271" s="92" t="s">
        <v>865</v>
      </c>
      <c r="J1271" s="92" t="s">
        <v>3022</v>
      </c>
      <c r="K1271" s="90" t="b">
        <v>0</v>
      </c>
      <c r="L1271" s="92" t="s">
        <v>867</v>
      </c>
      <c r="M1271" s="278">
        <f>IFERROR(VLOOKUP(C1271,'Budget Detail as of 11.30'!B:K,COLUMNS('Budget Detail as of 11.30'!B:K),FALSE),0)</f>
        <v>100</v>
      </c>
      <c r="N1271" s="155">
        <f>SUMIFS('Budget Detail as of 11.30'!L:L,'Budget Detail as of 11.30'!B:B,'Questica Mapping'!C1271)</f>
        <v>100</v>
      </c>
      <c r="O1271" s="100">
        <v>350</v>
      </c>
      <c r="P1271" s="101">
        <f t="shared" ref="P1271:P1302" si="47">+O1271</f>
        <v>350</v>
      </c>
    </row>
    <row r="1272" spans="1:16" hidden="1" x14ac:dyDescent="0.3">
      <c r="A1272" s="90">
        <v>592949</v>
      </c>
      <c r="B1272" s="92" t="s">
        <v>1162</v>
      </c>
      <c r="C1272" s="92" t="s">
        <v>3023</v>
      </c>
      <c r="D1272" s="92" t="s">
        <v>10</v>
      </c>
      <c r="E1272" s="103" t="s">
        <v>237</v>
      </c>
      <c r="F1272" s="92" t="s">
        <v>2964</v>
      </c>
      <c r="G1272" s="92" t="s">
        <v>1212</v>
      </c>
      <c r="H1272" s="92" t="s">
        <v>2970</v>
      </c>
      <c r="I1272" s="92" t="s">
        <v>925</v>
      </c>
      <c r="J1272" s="92" t="s">
        <v>3024</v>
      </c>
      <c r="K1272" s="90" t="b">
        <v>0</v>
      </c>
      <c r="L1272" s="92" t="s">
        <v>867</v>
      </c>
      <c r="M1272" s="278">
        <f>IFERROR(VLOOKUP(C1272,'Budget Detail as of 11.30'!B:K,COLUMNS('Budget Detail as of 11.30'!B:K),FALSE),0)</f>
        <v>560</v>
      </c>
      <c r="N1272" s="155">
        <f>SUMIFS('Budget Detail as of 11.30'!L:L,'Budget Detail as of 11.30'!B:B,'Questica Mapping'!C1272)</f>
        <v>560</v>
      </c>
      <c r="O1272" s="100">
        <v>350</v>
      </c>
      <c r="P1272" s="101">
        <f t="shared" si="47"/>
        <v>350</v>
      </c>
    </row>
    <row r="1273" spans="1:16" hidden="1" x14ac:dyDescent="0.3">
      <c r="A1273" s="90">
        <v>592950</v>
      </c>
      <c r="B1273" s="92" t="s">
        <v>1162</v>
      </c>
      <c r="C1273" s="92" t="s">
        <v>3025</v>
      </c>
      <c r="D1273" s="92" t="s">
        <v>10</v>
      </c>
      <c r="E1273" s="103" t="s">
        <v>231</v>
      </c>
      <c r="F1273" s="92" t="s">
        <v>2964</v>
      </c>
      <c r="G1273" s="92" t="s">
        <v>1215</v>
      </c>
      <c r="H1273" s="92" t="s">
        <v>1037</v>
      </c>
      <c r="I1273" s="92" t="s">
        <v>865</v>
      </c>
      <c r="J1273" s="92" t="s">
        <v>1365</v>
      </c>
      <c r="K1273" s="90" t="b">
        <v>0</v>
      </c>
      <c r="L1273" s="92" t="s">
        <v>867</v>
      </c>
      <c r="M1273" s="278">
        <f>IFERROR(VLOOKUP(C1273,'Budget Detail as of 11.30'!B:K,COLUMNS('Budget Detail as of 11.30'!B:K),FALSE),0)</f>
        <v>350</v>
      </c>
      <c r="N1273" s="155">
        <f>SUMIFS('Budget Detail as of 11.30'!L:L,'Budget Detail as of 11.30'!B:B,'Questica Mapping'!C1273)</f>
        <v>350</v>
      </c>
      <c r="O1273" s="100">
        <v>700</v>
      </c>
      <c r="P1273" s="101">
        <f t="shared" si="47"/>
        <v>700</v>
      </c>
    </row>
    <row r="1274" spans="1:16" hidden="1" x14ac:dyDescent="0.3">
      <c r="A1274" s="90">
        <v>592951</v>
      </c>
      <c r="B1274" s="92" t="s">
        <v>1162</v>
      </c>
      <c r="C1274" s="92" t="s">
        <v>3026</v>
      </c>
      <c r="D1274" s="92" t="s">
        <v>10</v>
      </c>
      <c r="E1274" s="103" t="s">
        <v>231</v>
      </c>
      <c r="F1274" s="92" t="s">
        <v>2964</v>
      </c>
      <c r="G1274" s="92" t="s">
        <v>1215</v>
      </c>
      <c r="H1274" s="92" t="s">
        <v>1037</v>
      </c>
      <c r="I1274" s="92" t="s">
        <v>925</v>
      </c>
      <c r="J1274" s="92" t="s">
        <v>1990</v>
      </c>
      <c r="K1274" s="90" t="b">
        <v>0</v>
      </c>
      <c r="L1274" s="92" t="s">
        <v>867</v>
      </c>
      <c r="M1274" s="278">
        <f>IFERROR(VLOOKUP(C1274,'Budget Detail as of 11.30'!B:K,COLUMNS('Budget Detail as of 11.30'!B:K),FALSE),0)</f>
        <v>350</v>
      </c>
      <c r="N1274" s="155">
        <f>SUMIFS('Budget Detail as of 11.30'!L:L,'Budget Detail as of 11.30'!B:B,'Questica Mapping'!C1274)</f>
        <v>350</v>
      </c>
      <c r="O1274" s="100">
        <v>700</v>
      </c>
      <c r="P1274" s="101">
        <f t="shared" si="47"/>
        <v>700</v>
      </c>
    </row>
    <row r="1275" spans="1:16" hidden="1" x14ac:dyDescent="0.3">
      <c r="A1275" s="90">
        <v>592952</v>
      </c>
      <c r="B1275" s="92" t="s">
        <v>1162</v>
      </c>
      <c r="C1275" s="92" t="s">
        <v>3027</v>
      </c>
      <c r="D1275" s="92" t="s">
        <v>10</v>
      </c>
      <c r="E1275" s="103" t="s">
        <v>231</v>
      </c>
      <c r="F1275" s="92" t="s">
        <v>2964</v>
      </c>
      <c r="G1275" s="92" t="s">
        <v>1215</v>
      </c>
      <c r="H1275" s="92" t="s">
        <v>1037</v>
      </c>
      <c r="I1275" s="92" t="s">
        <v>928</v>
      </c>
      <c r="J1275" s="92" t="s">
        <v>1994</v>
      </c>
      <c r="K1275" s="90" t="b">
        <v>0</v>
      </c>
      <c r="L1275" s="92" t="s">
        <v>867</v>
      </c>
      <c r="M1275" s="278">
        <f>IFERROR(VLOOKUP(C1275,'Budget Detail as of 11.30'!B:K,COLUMNS('Budget Detail as of 11.30'!B:K),FALSE),0)</f>
        <v>700</v>
      </c>
      <c r="N1275" s="155">
        <f>SUMIFS('Budget Detail as of 11.30'!L:L,'Budget Detail as of 11.30'!B:B,'Questica Mapping'!C1275)</f>
        <v>700</v>
      </c>
      <c r="O1275" s="100">
        <v>350</v>
      </c>
      <c r="P1275" s="101">
        <f t="shared" si="47"/>
        <v>350</v>
      </c>
    </row>
    <row r="1276" spans="1:16" hidden="1" x14ac:dyDescent="0.3">
      <c r="A1276" s="90">
        <v>592953</v>
      </c>
      <c r="B1276" s="92" t="s">
        <v>1162</v>
      </c>
      <c r="C1276" s="92" t="s">
        <v>3028</v>
      </c>
      <c r="D1276" s="92" t="s">
        <v>10</v>
      </c>
      <c r="E1276" s="103" t="s">
        <v>231</v>
      </c>
      <c r="F1276" s="92" t="s">
        <v>2964</v>
      </c>
      <c r="G1276" s="92" t="s">
        <v>1215</v>
      </c>
      <c r="H1276" s="92" t="s">
        <v>1037</v>
      </c>
      <c r="I1276" s="92" t="s">
        <v>931</v>
      </c>
      <c r="J1276" s="92" t="s">
        <v>3029</v>
      </c>
      <c r="K1276" s="90" t="b">
        <v>0</v>
      </c>
      <c r="L1276" s="92" t="s">
        <v>867</v>
      </c>
      <c r="M1276" s="278">
        <f>IFERROR(VLOOKUP(C1276,'Budget Detail as of 11.30'!B:K,COLUMNS('Budget Detail as of 11.30'!B:K),FALSE),0)</f>
        <v>700</v>
      </c>
      <c r="N1276" s="155">
        <f>SUMIFS('Budget Detail as of 11.30'!L:L,'Budget Detail as of 11.30'!B:B,'Questica Mapping'!C1276)</f>
        <v>700</v>
      </c>
      <c r="O1276" s="100">
        <v>0</v>
      </c>
      <c r="P1276" s="101">
        <f t="shared" si="47"/>
        <v>0</v>
      </c>
    </row>
    <row r="1277" spans="1:16" hidden="1" x14ac:dyDescent="0.3">
      <c r="A1277" s="90">
        <v>592954</v>
      </c>
      <c r="B1277" s="92" t="s">
        <v>1162</v>
      </c>
      <c r="C1277" s="92" t="s">
        <v>3030</v>
      </c>
      <c r="D1277" s="92" t="s">
        <v>10</v>
      </c>
      <c r="E1277" s="103" t="s">
        <v>231</v>
      </c>
      <c r="F1277" s="92" t="s">
        <v>2964</v>
      </c>
      <c r="G1277" s="92" t="s">
        <v>1215</v>
      </c>
      <c r="H1277" s="92" t="s">
        <v>1037</v>
      </c>
      <c r="I1277" s="92" t="s">
        <v>944</v>
      </c>
      <c r="J1277" s="92" t="s">
        <v>1992</v>
      </c>
      <c r="K1277" s="90" t="b">
        <v>0</v>
      </c>
      <c r="L1277" s="92" t="s">
        <v>867</v>
      </c>
      <c r="M1277" s="278">
        <f>IFERROR(VLOOKUP(C1277,'Budget Detail as of 11.30'!B:K,COLUMNS('Budget Detail as of 11.30'!B:K),FALSE),0)</f>
        <v>350</v>
      </c>
      <c r="N1277" s="155">
        <f>SUMIFS('Budget Detail as of 11.30'!L:L,'Budget Detail as of 11.30'!B:B,'Questica Mapping'!C1277)</f>
        <v>350</v>
      </c>
      <c r="O1277" s="100">
        <v>0</v>
      </c>
      <c r="P1277" s="101">
        <f t="shared" si="47"/>
        <v>0</v>
      </c>
    </row>
    <row r="1278" spans="1:16" hidden="1" x14ac:dyDescent="0.3">
      <c r="A1278" s="90">
        <v>592955</v>
      </c>
      <c r="B1278" s="92" t="s">
        <v>1162</v>
      </c>
      <c r="C1278" s="92" t="s">
        <v>3031</v>
      </c>
      <c r="D1278" s="92" t="s">
        <v>10</v>
      </c>
      <c r="E1278" s="103" t="s">
        <v>231</v>
      </c>
      <c r="F1278" s="92" t="s">
        <v>2964</v>
      </c>
      <c r="G1278" s="92" t="s">
        <v>1215</v>
      </c>
      <c r="H1278" s="92" t="s">
        <v>1037</v>
      </c>
      <c r="I1278" s="92" t="s">
        <v>1060</v>
      </c>
      <c r="J1278" s="92" t="s">
        <v>3032</v>
      </c>
      <c r="K1278" s="90" t="b">
        <v>0</v>
      </c>
      <c r="L1278" s="92" t="s">
        <v>867</v>
      </c>
      <c r="M1278" s="278">
        <f>IFERROR(VLOOKUP(C1278,'Budget Detail as of 11.30'!B:K,COLUMNS('Budget Detail as of 11.30'!B:K),FALSE),0)</f>
        <v>0</v>
      </c>
      <c r="N1278" s="155">
        <f>SUMIFS('Budget Detail as of 11.30'!L:L,'Budget Detail as of 11.30'!B:B,'Questica Mapping'!C1278)</f>
        <v>0</v>
      </c>
      <c r="O1278" s="100">
        <v>150</v>
      </c>
      <c r="P1278" s="101">
        <f t="shared" si="47"/>
        <v>150</v>
      </c>
    </row>
    <row r="1279" spans="1:16" hidden="1" x14ac:dyDescent="0.3">
      <c r="A1279" s="90">
        <v>592939</v>
      </c>
      <c r="B1279" s="92" t="s">
        <v>1162</v>
      </c>
      <c r="C1279" s="92" t="s">
        <v>3033</v>
      </c>
      <c r="D1279" s="92" t="s">
        <v>10</v>
      </c>
      <c r="E1279" s="103" t="s">
        <v>231</v>
      </c>
      <c r="F1279" s="92" t="s">
        <v>2964</v>
      </c>
      <c r="G1279" s="92" t="s">
        <v>1215</v>
      </c>
      <c r="H1279" s="92" t="s">
        <v>1037</v>
      </c>
      <c r="I1279" s="92" t="s">
        <v>1063</v>
      </c>
      <c r="J1279" s="92" t="s">
        <v>3034</v>
      </c>
      <c r="K1279" s="90" t="b">
        <v>0</v>
      </c>
      <c r="L1279" s="92" t="s">
        <v>867</v>
      </c>
      <c r="M1279" s="278">
        <f>IFERROR(VLOOKUP(C1279,'Budget Detail as of 11.30'!B:K,COLUMNS('Budget Detail as of 11.30'!B:K),FALSE),0)</f>
        <v>0</v>
      </c>
      <c r="N1279" s="155">
        <f>SUMIFS('Budget Detail as of 11.30'!L:L,'Budget Detail as of 11.30'!B:B,'Questica Mapping'!C1279)</f>
        <v>0</v>
      </c>
      <c r="O1279" s="100">
        <v>1745</v>
      </c>
      <c r="P1279" s="101">
        <f t="shared" si="47"/>
        <v>1745</v>
      </c>
    </row>
    <row r="1280" spans="1:16" hidden="1" x14ac:dyDescent="0.3">
      <c r="A1280" s="90">
        <v>592956</v>
      </c>
      <c r="B1280" s="92" t="s">
        <v>1162</v>
      </c>
      <c r="C1280" s="92" t="s">
        <v>3035</v>
      </c>
      <c r="D1280" s="92" t="s">
        <v>10</v>
      </c>
      <c r="E1280" s="103" t="s">
        <v>231</v>
      </c>
      <c r="F1280" s="92" t="s">
        <v>2964</v>
      </c>
      <c r="G1280" s="92" t="s">
        <v>1215</v>
      </c>
      <c r="H1280" s="92" t="s">
        <v>2966</v>
      </c>
      <c r="I1280" s="92" t="s">
        <v>865</v>
      </c>
      <c r="J1280" s="92" t="s">
        <v>1992</v>
      </c>
      <c r="K1280" s="90" t="b">
        <v>0</v>
      </c>
      <c r="L1280" s="92" t="s">
        <v>867</v>
      </c>
      <c r="M1280" s="278">
        <f>IFERROR(VLOOKUP(C1280,'Budget Detail as of 11.30'!B:K,COLUMNS('Budget Detail as of 11.30'!B:K),FALSE),0)</f>
        <v>300</v>
      </c>
      <c r="N1280" s="155">
        <f>SUMIFS('Budget Detail as of 11.30'!L:L,'Budget Detail as of 11.30'!B:B,'Questica Mapping'!C1280)</f>
        <v>300</v>
      </c>
      <c r="O1280" s="100">
        <v>430</v>
      </c>
      <c r="P1280" s="101">
        <f t="shared" si="47"/>
        <v>430</v>
      </c>
    </row>
    <row r="1281" spans="1:16" hidden="1" x14ac:dyDescent="0.3">
      <c r="A1281" s="90">
        <v>592957</v>
      </c>
      <c r="B1281" s="92" t="s">
        <v>1162</v>
      </c>
      <c r="C1281" s="92" t="s">
        <v>3036</v>
      </c>
      <c r="D1281" s="92" t="s">
        <v>10</v>
      </c>
      <c r="E1281" s="103" t="s">
        <v>231</v>
      </c>
      <c r="F1281" s="92" t="s">
        <v>2964</v>
      </c>
      <c r="G1281" s="92" t="s">
        <v>1215</v>
      </c>
      <c r="H1281" s="92" t="s">
        <v>2966</v>
      </c>
      <c r="I1281" s="92" t="s">
        <v>925</v>
      </c>
      <c r="J1281" s="92" t="s">
        <v>1994</v>
      </c>
      <c r="K1281" s="90" t="b">
        <v>0</v>
      </c>
      <c r="L1281" s="92" t="s">
        <v>867</v>
      </c>
      <c r="M1281" s="278">
        <f>IFERROR(VLOOKUP(C1281,'Budget Detail as of 11.30'!B:K,COLUMNS('Budget Detail as of 11.30'!B:K),FALSE),0)</f>
        <v>2400</v>
      </c>
      <c r="N1281" s="155">
        <f>SUMIFS('Budget Detail as of 11.30'!L:L,'Budget Detail as of 11.30'!B:B,'Questica Mapping'!C1281)</f>
        <v>2400</v>
      </c>
      <c r="O1281" s="100">
        <v>0</v>
      </c>
      <c r="P1281" s="101">
        <f t="shared" si="47"/>
        <v>0</v>
      </c>
    </row>
    <row r="1282" spans="1:16" hidden="1" x14ac:dyDescent="0.3">
      <c r="A1282" s="90">
        <v>592991</v>
      </c>
      <c r="B1282" s="92" t="s">
        <v>1162</v>
      </c>
      <c r="C1282" s="92" t="s">
        <v>3037</v>
      </c>
      <c r="D1282" s="92" t="s">
        <v>10</v>
      </c>
      <c r="E1282" s="103" t="s">
        <v>237</v>
      </c>
      <c r="F1282" s="92" t="s">
        <v>2964</v>
      </c>
      <c r="G1282" s="92" t="s">
        <v>1215</v>
      </c>
      <c r="H1282" s="92" t="s">
        <v>2970</v>
      </c>
      <c r="I1282" s="92" t="s">
        <v>865</v>
      </c>
      <c r="J1282" s="92" t="s">
        <v>3038</v>
      </c>
      <c r="K1282" s="90" t="b">
        <v>0</v>
      </c>
      <c r="L1282" s="92" t="s">
        <v>867</v>
      </c>
      <c r="M1282" s="278">
        <f>IFERROR(VLOOKUP(C1282,'Budget Detail as of 11.30'!B:K,COLUMNS('Budget Detail as of 11.30'!B:K),FALSE),0)</f>
        <v>370</v>
      </c>
      <c r="N1282" s="155">
        <f>SUMIFS('Budget Detail as of 11.30'!L:L,'Budget Detail as of 11.30'!B:B,'Questica Mapping'!C1282)</f>
        <v>370</v>
      </c>
      <c r="O1282" s="100">
        <v>3230</v>
      </c>
      <c r="P1282" s="101">
        <f t="shared" si="47"/>
        <v>3230</v>
      </c>
    </row>
    <row r="1283" spans="1:16" hidden="1" x14ac:dyDescent="0.3">
      <c r="A1283" s="90">
        <v>592940</v>
      </c>
      <c r="B1283" s="92" t="s">
        <v>1162</v>
      </c>
      <c r="C1283" s="92" t="s">
        <v>3039</v>
      </c>
      <c r="D1283" s="92" t="s">
        <v>10</v>
      </c>
      <c r="E1283" s="103" t="s">
        <v>237</v>
      </c>
      <c r="F1283" s="92" t="s">
        <v>2964</v>
      </c>
      <c r="G1283" s="92" t="s">
        <v>1215</v>
      </c>
      <c r="H1283" s="92" t="s">
        <v>2970</v>
      </c>
      <c r="I1283" s="92" t="s">
        <v>928</v>
      </c>
      <c r="J1283" s="92" t="s">
        <v>3040</v>
      </c>
      <c r="K1283" s="90" t="b">
        <v>0</v>
      </c>
      <c r="L1283" s="92" t="s">
        <v>867</v>
      </c>
      <c r="M1283" s="278">
        <f>IFERROR(VLOOKUP(C1283,'Budget Detail as of 11.30'!B:K,COLUMNS('Budget Detail as of 11.30'!B:K),FALSE),0)</f>
        <v>1160</v>
      </c>
      <c r="N1283" s="155">
        <f>SUMIFS('Budget Detail as of 11.30'!L:L,'Budget Detail as of 11.30'!B:B,'Questica Mapping'!C1283)</f>
        <v>1160</v>
      </c>
      <c r="O1283" s="100">
        <v>3200</v>
      </c>
      <c r="P1283" s="101">
        <f t="shared" si="47"/>
        <v>3200</v>
      </c>
    </row>
    <row r="1284" spans="1:16" hidden="1" x14ac:dyDescent="0.3">
      <c r="A1284" s="90">
        <v>592941</v>
      </c>
      <c r="B1284" s="92" t="s">
        <v>1162</v>
      </c>
      <c r="C1284" s="92" t="s">
        <v>3041</v>
      </c>
      <c r="D1284" s="92" t="s">
        <v>10</v>
      </c>
      <c r="E1284" s="103" t="s">
        <v>231</v>
      </c>
      <c r="F1284" s="92" t="s">
        <v>2964</v>
      </c>
      <c r="G1284" s="92" t="s">
        <v>1220</v>
      </c>
      <c r="H1284" s="92" t="s">
        <v>1037</v>
      </c>
      <c r="I1284" s="92" t="s">
        <v>865</v>
      </c>
      <c r="J1284" s="92" t="s">
        <v>3042</v>
      </c>
      <c r="K1284" s="90" t="b">
        <v>0</v>
      </c>
      <c r="L1284" s="92" t="s">
        <v>867</v>
      </c>
      <c r="M1284" s="278">
        <f>IFERROR(VLOOKUP(C1284,'Budget Detail as of 11.30'!B:K,COLUMNS('Budget Detail as of 11.30'!B:K),FALSE),0)</f>
        <v>2900</v>
      </c>
      <c r="N1284" s="155">
        <f>SUMIFS('Budget Detail as of 11.30'!L:L,'Budget Detail as of 11.30'!B:B,'Questica Mapping'!C1284)</f>
        <v>2900</v>
      </c>
      <c r="O1284" s="100">
        <v>1000</v>
      </c>
      <c r="P1284" s="101">
        <f t="shared" si="47"/>
        <v>1000</v>
      </c>
    </row>
    <row r="1285" spans="1:16" hidden="1" x14ac:dyDescent="0.3">
      <c r="A1285" s="90">
        <v>592942</v>
      </c>
      <c r="B1285" s="92" t="s">
        <v>1162</v>
      </c>
      <c r="C1285" s="92" t="s">
        <v>3043</v>
      </c>
      <c r="D1285" s="92" t="s">
        <v>10</v>
      </c>
      <c r="E1285" s="103" t="s">
        <v>231</v>
      </c>
      <c r="F1285" s="92" t="s">
        <v>2964</v>
      </c>
      <c r="G1285" s="92" t="s">
        <v>1220</v>
      </c>
      <c r="H1285" s="92" t="s">
        <v>1037</v>
      </c>
      <c r="I1285" s="92" t="s">
        <v>925</v>
      </c>
      <c r="J1285" s="92" t="s">
        <v>3044</v>
      </c>
      <c r="K1285" s="90" t="b">
        <v>0</v>
      </c>
      <c r="L1285" s="92" t="s">
        <v>867</v>
      </c>
      <c r="M1285" s="278">
        <f>IFERROR(VLOOKUP(C1285,'Budget Detail as of 11.30'!B:K,COLUMNS('Budget Detail as of 11.30'!B:K),FALSE),0)</f>
        <v>2500</v>
      </c>
      <c r="N1285" s="155">
        <f>SUMIFS('Budget Detail as of 11.30'!L:L,'Budget Detail as of 11.30'!B:B,'Questica Mapping'!C1285)</f>
        <v>2500</v>
      </c>
      <c r="O1285" s="100">
        <v>1000</v>
      </c>
      <c r="P1285" s="101">
        <f t="shared" si="47"/>
        <v>1000</v>
      </c>
    </row>
    <row r="1286" spans="1:16" hidden="1" x14ac:dyDescent="0.3">
      <c r="A1286" s="90">
        <v>592943</v>
      </c>
      <c r="B1286" s="92" t="s">
        <v>1162</v>
      </c>
      <c r="C1286" s="92" t="s">
        <v>3045</v>
      </c>
      <c r="D1286" s="92" t="s">
        <v>10</v>
      </c>
      <c r="E1286" s="103" t="s">
        <v>231</v>
      </c>
      <c r="F1286" s="92" t="s">
        <v>2964</v>
      </c>
      <c r="G1286" s="92" t="s">
        <v>1220</v>
      </c>
      <c r="H1286" s="92" t="s">
        <v>1037</v>
      </c>
      <c r="I1286" s="92" t="s">
        <v>928</v>
      </c>
      <c r="J1286" s="92" t="s">
        <v>3046</v>
      </c>
      <c r="K1286" s="90" t="b">
        <v>0</v>
      </c>
      <c r="L1286" s="92" t="s">
        <v>867</v>
      </c>
      <c r="M1286" s="278">
        <f>IFERROR(VLOOKUP(C1286,'Budget Detail as of 11.30'!B:K,COLUMNS('Budget Detail as of 11.30'!B:K),FALSE),0)</f>
        <v>1200</v>
      </c>
      <c r="N1286" s="155">
        <f>SUMIFS('Budget Detail as of 11.30'!L:L,'Budget Detail as of 11.30'!B:B,'Questica Mapping'!C1286)</f>
        <v>1200</v>
      </c>
      <c r="O1286" s="100">
        <v>0</v>
      </c>
      <c r="P1286" s="101">
        <f t="shared" si="47"/>
        <v>0</v>
      </c>
    </row>
    <row r="1287" spans="1:16" hidden="1" x14ac:dyDescent="0.3">
      <c r="A1287" s="90">
        <v>592944</v>
      </c>
      <c r="B1287" s="92" t="s">
        <v>1162</v>
      </c>
      <c r="C1287" s="92" t="s">
        <v>3047</v>
      </c>
      <c r="D1287" s="92" t="s">
        <v>10</v>
      </c>
      <c r="E1287" s="103" t="s">
        <v>231</v>
      </c>
      <c r="F1287" s="92" t="s">
        <v>2964</v>
      </c>
      <c r="G1287" s="92" t="s">
        <v>1220</v>
      </c>
      <c r="H1287" s="92" t="s">
        <v>1037</v>
      </c>
      <c r="I1287" s="92" t="s">
        <v>1063</v>
      </c>
      <c r="J1287" s="92" t="s">
        <v>3048</v>
      </c>
      <c r="K1287" s="90" t="b">
        <v>0</v>
      </c>
      <c r="L1287" s="92" t="s">
        <v>867</v>
      </c>
      <c r="M1287" s="278">
        <f>IFERROR(VLOOKUP(C1287,'Budget Detail as of 11.30'!B:K,COLUMNS('Budget Detail as of 11.30'!B:K),FALSE),0)</f>
        <v>1000</v>
      </c>
      <c r="N1287" s="155">
        <f>SUMIFS('Budget Detail as of 11.30'!L:L,'Budget Detail as of 11.30'!B:B,'Questica Mapping'!C1287)</f>
        <v>1000</v>
      </c>
      <c r="O1287" s="100">
        <v>500</v>
      </c>
      <c r="P1287" s="101">
        <f t="shared" si="47"/>
        <v>500</v>
      </c>
    </row>
    <row r="1288" spans="1:16" hidden="1" x14ac:dyDescent="0.3">
      <c r="A1288" s="90">
        <v>592945</v>
      </c>
      <c r="B1288" s="92" t="s">
        <v>1162</v>
      </c>
      <c r="C1288" s="92" t="s">
        <v>3049</v>
      </c>
      <c r="D1288" s="92" t="s">
        <v>10</v>
      </c>
      <c r="E1288" s="103" t="s">
        <v>231</v>
      </c>
      <c r="F1288" s="92" t="s">
        <v>2964</v>
      </c>
      <c r="G1288" s="92" t="s">
        <v>1220</v>
      </c>
      <c r="H1288" s="92" t="s">
        <v>1037</v>
      </c>
      <c r="I1288" s="92" t="s">
        <v>1088</v>
      </c>
      <c r="J1288" s="92" t="s">
        <v>3050</v>
      </c>
      <c r="K1288" s="90" t="b">
        <v>0</v>
      </c>
      <c r="L1288" s="92" t="s">
        <v>867</v>
      </c>
      <c r="M1288" s="278">
        <f>IFERROR(VLOOKUP(C1288,'Budget Detail as of 11.30'!B:K,COLUMNS('Budget Detail as of 11.30'!B:K),FALSE),0)</f>
        <v>0</v>
      </c>
      <c r="N1288" s="155">
        <f>SUMIFS('Budget Detail as of 11.30'!L:L,'Budget Detail as of 11.30'!B:B,'Questica Mapping'!C1288)</f>
        <v>0</v>
      </c>
      <c r="O1288" s="100">
        <v>1500</v>
      </c>
      <c r="P1288" s="101">
        <f t="shared" si="47"/>
        <v>1500</v>
      </c>
    </row>
    <row r="1289" spans="1:16" hidden="1" x14ac:dyDescent="0.3">
      <c r="A1289" s="90">
        <v>592946</v>
      </c>
      <c r="B1289" s="92" t="s">
        <v>1162</v>
      </c>
      <c r="C1289" s="92" t="s">
        <v>3051</v>
      </c>
      <c r="D1289" s="92" t="s">
        <v>10</v>
      </c>
      <c r="E1289" s="103" t="s">
        <v>231</v>
      </c>
      <c r="F1289" s="92" t="s">
        <v>2964</v>
      </c>
      <c r="G1289" s="92" t="s">
        <v>1220</v>
      </c>
      <c r="H1289" s="92" t="s">
        <v>2966</v>
      </c>
      <c r="I1289" s="92" t="s">
        <v>865</v>
      </c>
      <c r="J1289" s="92" t="s">
        <v>2004</v>
      </c>
      <c r="K1289" s="90" t="b">
        <v>0</v>
      </c>
      <c r="L1289" s="92" t="s">
        <v>867</v>
      </c>
      <c r="M1289" s="278">
        <f>IFERROR(VLOOKUP(C1289,'Budget Detail as of 11.30'!B:K,COLUMNS('Budget Detail as of 11.30'!B:K),FALSE),0)</f>
        <v>500</v>
      </c>
      <c r="N1289" s="155">
        <f>SUMIFS('Budget Detail as of 11.30'!L:L,'Budget Detail as of 11.30'!B:B,'Questica Mapping'!C1289)</f>
        <v>500</v>
      </c>
      <c r="O1289" s="100">
        <v>6000</v>
      </c>
      <c r="P1289" s="101">
        <f t="shared" si="47"/>
        <v>6000</v>
      </c>
    </row>
    <row r="1290" spans="1:16" hidden="1" x14ac:dyDescent="0.3">
      <c r="A1290" s="90">
        <v>592958</v>
      </c>
      <c r="B1290" s="92" t="s">
        <v>1162</v>
      </c>
      <c r="C1290" s="92" t="s">
        <v>3052</v>
      </c>
      <c r="D1290" s="92" t="s">
        <v>10</v>
      </c>
      <c r="E1290" s="103" t="s">
        <v>231</v>
      </c>
      <c r="F1290" s="92" t="s">
        <v>2964</v>
      </c>
      <c r="G1290" s="92" t="s">
        <v>1220</v>
      </c>
      <c r="H1290" s="92" t="s">
        <v>2966</v>
      </c>
      <c r="I1290" s="92" t="s">
        <v>925</v>
      </c>
      <c r="J1290" s="92" t="s">
        <v>2006</v>
      </c>
      <c r="K1290" s="90" t="b">
        <v>0</v>
      </c>
      <c r="L1290" s="92" t="s">
        <v>867</v>
      </c>
      <c r="M1290" s="278">
        <f>IFERROR(VLOOKUP(C1290,'Budget Detail as of 11.30'!B:K,COLUMNS('Budget Detail as of 11.30'!B:K),FALSE),0)</f>
        <v>1500</v>
      </c>
      <c r="N1290" s="155">
        <f>SUMIFS('Budget Detail as of 11.30'!L:L,'Budget Detail as of 11.30'!B:B,'Questica Mapping'!C1290)</f>
        <v>1500</v>
      </c>
      <c r="O1290" s="100">
        <v>2480</v>
      </c>
      <c r="P1290" s="101">
        <f t="shared" si="47"/>
        <v>2480</v>
      </c>
    </row>
    <row r="1291" spans="1:16" hidden="1" x14ac:dyDescent="0.3">
      <c r="A1291" s="90">
        <v>592959</v>
      </c>
      <c r="B1291" s="92" t="s">
        <v>1162</v>
      </c>
      <c r="C1291" s="92" t="s">
        <v>3053</v>
      </c>
      <c r="D1291" s="92" t="s">
        <v>10</v>
      </c>
      <c r="E1291" s="103" t="s">
        <v>237</v>
      </c>
      <c r="F1291" s="92" t="s">
        <v>2964</v>
      </c>
      <c r="G1291" s="92" t="s">
        <v>1220</v>
      </c>
      <c r="H1291" s="92" t="s">
        <v>2970</v>
      </c>
      <c r="I1291" s="92" t="s">
        <v>865</v>
      </c>
      <c r="J1291" s="92" t="s">
        <v>3054</v>
      </c>
      <c r="K1291" s="90" t="b">
        <v>0</v>
      </c>
      <c r="L1291" s="92" t="s">
        <v>867</v>
      </c>
      <c r="M1291" s="278">
        <f>IFERROR(VLOOKUP(C1291,'Budget Detail as of 11.30'!B:K,COLUMNS('Budget Detail as of 11.30'!B:K),FALSE),0)</f>
        <v>6000</v>
      </c>
      <c r="N1291" s="155">
        <f>SUMIFS('Budget Detail as of 11.30'!L:L,'Budget Detail as of 11.30'!B:B,'Questica Mapping'!C1291)</f>
        <v>6000</v>
      </c>
      <c r="O1291" s="100">
        <v>100</v>
      </c>
      <c r="P1291" s="101">
        <f t="shared" si="47"/>
        <v>100</v>
      </c>
    </row>
    <row r="1292" spans="1:16" hidden="1" x14ac:dyDescent="0.3">
      <c r="A1292" s="90">
        <v>2061344</v>
      </c>
      <c r="B1292" s="92" t="s">
        <v>1162</v>
      </c>
      <c r="C1292" s="92" t="s">
        <v>3055</v>
      </c>
      <c r="D1292" s="92" t="s">
        <v>10</v>
      </c>
      <c r="E1292" s="103" t="s">
        <v>237</v>
      </c>
      <c r="F1292" s="92" t="s">
        <v>2964</v>
      </c>
      <c r="G1292" s="92" t="s">
        <v>1220</v>
      </c>
      <c r="H1292" s="92" t="s">
        <v>2970</v>
      </c>
      <c r="I1292" s="92" t="s">
        <v>925</v>
      </c>
      <c r="J1292" s="92" t="s">
        <v>3056</v>
      </c>
      <c r="K1292" s="90" t="b">
        <v>0</v>
      </c>
      <c r="L1292" s="92" t="s">
        <v>867</v>
      </c>
      <c r="M1292" s="278">
        <f>IFERROR(VLOOKUP(C1292,'Budget Detail as of 11.30'!B:K,COLUMNS('Budget Detail as of 11.30'!B:K),FALSE),0)</f>
        <v>2480</v>
      </c>
      <c r="N1292" s="155">
        <f>SUMIFS('Budget Detail as of 11.30'!L:L,'Budget Detail as of 11.30'!B:B,'Questica Mapping'!C1292)</f>
        <v>2480</v>
      </c>
      <c r="O1292" s="100">
        <v>100</v>
      </c>
      <c r="P1292" s="101">
        <f t="shared" si="47"/>
        <v>100</v>
      </c>
    </row>
    <row r="1293" spans="1:16" hidden="1" x14ac:dyDescent="0.3">
      <c r="A1293" s="90">
        <v>592960</v>
      </c>
      <c r="B1293" s="92" t="s">
        <v>1162</v>
      </c>
      <c r="C1293" s="92" t="s">
        <v>3057</v>
      </c>
      <c r="D1293" s="92" t="s">
        <v>10</v>
      </c>
      <c r="E1293" s="103" t="s">
        <v>237</v>
      </c>
      <c r="F1293" s="92" t="s">
        <v>2964</v>
      </c>
      <c r="G1293" s="92" t="s">
        <v>1220</v>
      </c>
      <c r="H1293" s="92" t="s">
        <v>2970</v>
      </c>
      <c r="I1293" s="92" t="s">
        <v>928</v>
      </c>
      <c r="J1293" s="92" t="s">
        <v>3058</v>
      </c>
      <c r="K1293" s="90" t="b">
        <v>0</v>
      </c>
      <c r="L1293" s="92" t="s">
        <v>867</v>
      </c>
      <c r="M1293" s="278">
        <f>IFERROR(VLOOKUP(C1293,'Budget Detail as of 11.30'!B:K,COLUMNS('Budget Detail as of 11.30'!B:K),FALSE),0)</f>
        <v>100</v>
      </c>
      <c r="N1293" s="155">
        <f>SUMIFS('Budget Detail as of 11.30'!L:L,'Budget Detail as of 11.30'!B:B,'Questica Mapping'!C1293)</f>
        <v>100</v>
      </c>
      <c r="O1293" s="100">
        <v>306000</v>
      </c>
      <c r="P1293" s="101">
        <f t="shared" si="47"/>
        <v>306000</v>
      </c>
    </row>
    <row r="1294" spans="1:16" hidden="1" x14ac:dyDescent="0.3">
      <c r="A1294" s="90">
        <v>1540200</v>
      </c>
      <c r="B1294" s="92" t="s">
        <v>1162</v>
      </c>
      <c r="C1294" s="92" t="s">
        <v>3059</v>
      </c>
      <c r="D1294" s="92" t="s">
        <v>10</v>
      </c>
      <c r="E1294" s="103" t="s">
        <v>237</v>
      </c>
      <c r="F1294" s="92" t="s">
        <v>2964</v>
      </c>
      <c r="G1294" s="92" t="s">
        <v>1220</v>
      </c>
      <c r="H1294" s="92" t="s">
        <v>2970</v>
      </c>
      <c r="I1294" s="92" t="s">
        <v>931</v>
      </c>
      <c r="J1294" s="92" t="s">
        <v>3060</v>
      </c>
      <c r="K1294" s="90" t="b">
        <v>0</v>
      </c>
      <c r="L1294" s="92" t="s">
        <v>867</v>
      </c>
      <c r="M1294" s="278">
        <f>IFERROR(VLOOKUP(C1294,'Budget Detail as of 11.30'!B:K,COLUMNS('Budget Detail as of 11.30'!B:K),FALSE),0)</f>
        <v>100</v>
      </c>
      <c r="N1294" s="155">
        <f>SUMIFS('Budget Detail as of 11.30'!L:L,'Budget Detail as of 11.30'!B:B,'Questica Mapping'!C1294)</f>
        <v>100</v>
      </c>
      <c r="O1294" s="100">
        <v>6000</v>
      </c>
      <c r="P1294" s="101">
        <f t="shared" si="47"/>
        <v>6000</v>
      </c>
    </row>
    <row r="1295" spans="1:16" hidden="1" x14ac:dyDescent="0.3">
      <c r="A1295" s="90">
        <v>1466014</v>
      </c>
      <c r="B1295" s="92" t="s">
        <v>1162</v>
      </c>
      <c r="C1295" s="92" t="s">
        <v>3061</v>
      </c>
      <c r="D1295" s="92" t="s">
        <v>10</v>
      </c>
      <c r="E1295" s="103" t="s">
        <v>237</v>
      </c>
      <c r="F1295" s="92" t="s">
        <v>2964</v>
      </c>
      <c r="G1295" s="92" t="s">
        <v>3062</v>
      </c>
      <c r="H1295" s="92" t="s">
        <v>2970</v>
      </c>
      <c r="I1295" s="92" t="s">
        <v>865</v>
      </c>
      <c r="J1295" s="92" t="s">
        <v>2777</v>
      </c>
      <c r="K1295" s="90" t="b">
        <v>0</v>
      </c>
      <c r="L1295" s="92" t="s">
        <v>867</v>
      </c>
      <c r="M1295" s="278">
        <f>IFERROR(VLOOKUP(C1295,'Budget Detail as of 11.30'!B:K,COLUMNS('Budget Detail as of 11.30'!B:K),FALSE),0)</f>
        <v>310000</v>
      </c>
      <c r="N1295" s="155">
        <f>SUMIFS('Budget Detail as of 11.30'!L:L,'Budget Detail as of 11.30'!B:B,'Questica Mapping'!C1295)</f>
        <v>310000</v>
      </c>
      <c r="O1295" s="100">
        <v>800000</v>
      </c>
      <c r="P1295" s="101">
        <f t="shared" si="47"/>
        <v>800000</v>
      </c>
    </row>
    <row r="1296" spans="1:16" hidden="1" x14ac:dyDescent="0.3">
      <c r="A1296" s="90">
        <v>1745349</v>
      </c>
      <c r="B1296" s="92" t="s">
        <v>1162</v>
      </c>
      <c r="C1296" s="92" t="s">
        <v>3063</v>
      </c>
      <c r="D1296" s="92" t="s">
        <v>10</v>
      </c>
      <c r="E1296" s="103" t="s">
        <v>237</v>
      </c>
      <c r="F1296" s="92" t="s">
        <v>2964</v>
      </c>
      <c r="G1296" s="92" t="s">
        <v>3062</v>
      </c>
      <c r="H1296" s="92" t="s">
        <v>2970</v>
      </c>
      <c r="I1296" s="92" t="s">
        <v>925</v>
      </c>
      <c r="J1296" s="92" t="s">
        <v>3064</v>
      </c>
      <c r="K1296" s="90" t="b">
        <v>0</v>
      </c>
      <c r="L1296" s="92" t="s">
        <v>867</v>
      </c>
      <c r="M1296" s="278">
        <f>IFERROR(VLOOKUP(C1296,'Budget Detail as of 11.30'!B:K,COLUMNS('Budget Detail as of 11.30'!B:K),FALSE),0)</f>
        <v>6120</v>
      </c>
      <c r="N1296" s="155">
        <f>SUMIFS('Budget Detail as of 11.30'!L:L,'Budget Detail as of 11.30'!B:B,'Questica Mapping'!C1296)</f>
        <v>6120</v>
      </c>
      <c r="O1296" s="100">
        <v>90200</v>
      </c>
      <c r="P1296" s="101">
        <f t="shared" si="47"/>
        <v>90200</v>
      </c>
    </row>
    <row r="1297" spans="1:16" hidden="1" x14ac:dyDescent="0.3">
      <c r="A1297" s="90">
        <v>1745350</v>
      </c>
      <c r="B1297" s="92" t="s">
        <v>1162</v>
      </c>
      <c r="C1297" s="92" t="s">
        <v>3065</v>
      </c>
      <c r="D1297" s="92" t="s">
        <v>10</v>
      </c>
      <c r="E1297" s="103" t="s">
        <v>237</v>
      </c>
      <c r="F1297" s="92" t="s">
        <v>2964</v>
      </c>
      <c r="G1297" s="92" t="s">
        <v>3066</v>
      </c>
      <c r="H1297" s="92" t="s">
        <v>2970</v>
      </c>
      <c r="I1297" s="92" t="s">
        <v>865</v>
      </c>
      <c r="J1297" s="92" t="s">
        <v>3067</v>
      </c>
      <c r="K1297" s="90" t="b">
        <v>0</v>
      </c>
      <c r="L1297" s="92" t="s">
        <v>867</v>
      </c>
      <c r="M1297" s="278">
        <f>IFERROR(VLOOKUP(C1297,'Budget Detail as of 11.30'!B:K,COLUMNS('Budget Detail as of 11.30'!B:K),FALSE),0)</f>
        <v>800000</v>
      </c>
      <c r="N1297" s="155">
        <f>SUMIFS('Budget Detail as of 11.30'!L:L,'Budget Detail as of 11.30'!B:B,'Questica Mapping'!C1297)</f>
        <v>800000</v>
      </c>
      <c r="O1297" s="100">
        <v>45390</v>
      </c>
      <c r="P1297" s="101">
        <f t="shared" si="47"/>
        <v>45390</v>
      </c>
    </row>
    <row r="1298" spans="1:16" hidden="1" x14ac:dyDescent="0.3">
      <c r="A1298" s="90">
        <v>1745351</v>
      </c>
      <c r="B1298" s="92" t="s">
        <v>1162</v>
      </c>
      <c r="C1298" s="92" t="s">
        <v>3068</v>
      </c>
      <c r="D1298" s="92" t="s">
        <v>10</v>
      </c>
      <c r="E1298" s="103" t="s">
        <v>237</v>
      </c>
      <c r="F1298" s="92" t="s">
        <v>2964</v>
      </c>
      <c r="G1298" s="92" t="s">
        <v>3066</v>
      </c>
      <c r="H1298" s="92" t="s">
        <v>2970</v>
      </c>
      <c r="I1298" s="92" t="s">
        <v>925</v>
      </c>
      <c r="J1298" s="92" t="s">
        <v>3069</v>
      </c>
      <c r="K1298" s="90" t="b">
        <v>0</v>
      </c>
      <c r="L1298" s="92" t="s">
        <v>867</v>
      </c>
      <c r="M1298" s="278">
        <f>IFERROR(VLOOKUP(C1298,'Budget Detail as of 11.30'!B:K,COLUMNS('Budget Detail as of 11.30'!B:K),FALSE),0)</f>
        <v>92000</v>
      </c>
      <c r="N1298" s="155">
        <f>SUMIFS('Budget Detail as of 11.30'!L:L,'Budget Detail as of 11.30'!B:B,'Questica Mapping'!C1298)</f>
        <v>92000</v>
      </c>
      <c r="O1298" s="100">
        <v>189000</v>
      </c>
      <c r="P1298" s="101">
        <f t="shared" si="47"/>
        <v>189000</v>
      </c>
    </row>
    <row r="1299" spans="1:16" hidden="1" x14ac:dyDescent="0.3">
      <c r="A1299" s="90">
        <v>592962</v>
      </c>
      <c r="B1299" s="92" t="s">
        <v>1162</v>
      </c>
      <c r="C1299" s="92" t="s">
        <v>3070</v>
      </c>
      <c r="D1299" s="92" t="s">
        <v>10</v>
      </c>
      <c r="E1299" s="103" t="s">
        <v>237</v>
      </c>
      <c r="F1299" s="92" t="s">
        <v>2964</v>
      </c>
      <c r="G1299" s="92" t="s">
        <v>3066</v>
      </c>
      <c r="H1299" s="92" t="s">
        <v>2970</v>
      </c>
      <c r="I1299" s="92" t="s">
        <v>928</v>
      </c>
      <c r="J1299" s="92" t="s">
        <v>3071</v>
      </c>
      <c r="K1299" s="90" t="b">
        <v>0</v>
      </c>
      <c r="L1299" s="92" t="s">
        <v>867</v>
      </c>
      <c r="M1299" s="278">
        <f>IFERROR(VLOOKUP(C1299,'Budget Detail as of 11.30'!B:K,COLUMNS('Budget Detail as of 11.30'!B:K),FALSE),0)</f>
        <v>46300</v>
      </c>
      <c r="N1299" s="155">
        <f>SUMIFS('Budget Detail as of 11.30'!L:L,'Budget Detail as of 11.30'!B:B,'Questica Mapping'!C1299)</f>
        <v>46300</v>
      </c>
      <c r="O1299" s="100">
        <v>2370</v>
      </c>
      <c r="P1299" s="101">
        <f t="shared" si="47"/>
        <v>2370</v>
      </c>
    </row>
    <row r="1300" spans="1:16" hidden="1" x14ac:dyDescent="0.3">
      <c r="A1300" s="90">
        <v>592963</v>
      </c>
      <c r="B1300" s="92" t="s">
        <v>1162</v>
      </c>
      <c r="C1300" s="92" t="s">
        <v>3072</v>
      </c>
      <c r="D1300" s="92" t="s">
        <v>10</v>
      </c>
      <c r="E1300" s="103" t="s">
        <v>237</v>
      </c>
      <c r="F1300" s="92" t="s">
        <v>2964</v>
      </c>
      <c r="G1300" s="92" t="s">
        <v>3066</v>
      </c>
      <c r="H1300" s="92" t="s">
        <v>2970</v>
      </c>
      <c r="I1300" s="92" t="s">
        <v>931</v>
      </c>
      <c r="J1300" s="92" t="s">
        <v>3073</v>
      </c>
      <c r="K1300" s="90" t="b">
        <v>0</v>
      </c>
      <c r="L1300" s="92" t="s">
        <v>867</v>
      </c>
      <c r="M1300" s="278">
        <f>IFERROR(VLOOKUP(C1300,'Budget Detail as of 11.30'!B:K,COLUMNS('Budget Detail as of 11.30'!B:K),FALSE),0)</f>
        <v>193000</v>
      </c>
      <c r="N1300" s="155">
        <f>SUMIFS('Budget Detail as of 11.30'!L:L,'Budget Detail as of 11.30'!B:B,'Questica Mapping'!C1300)</f>
        <v>193000</v>
      </c>
      <c r="O1300" s="100">
        <v>270</v>
      </c>
      <c r="P1300" s="101">
        <f t="shared" si="47"/>
        <v>270</v>
      </c>
    </row>
    <row r="1301" spans="1:16" hidden="1" x14ac:dyDescent="0.3">
      <c r="A1301" s="90">
        <v>592964</v>
      </c>
      <c r="B1301" s="92" t="s">
        <v>1162</v>
      </c>
      <c r="C1301" s="92" t="s">
        <v>3074</v>
      </c>
      <c r="D1301" s="92" t="s">
        <v>10</v>
      </c>
      <c r="E1301" s="103" t="s">
        <v>231</v>
      </c>
      <c r="F1301" s="92" t="s">
        <v>2964</v>
      </c>
      <c r="G1301" s="92" t="s">
        <v>1229</v>
      </c>
      <c r="H1301" s="92" t="s">
        <v>1037</v>
      </c>
      <c r="I1301" s="92" t="s">
        <v>865</v>
      </c>
      <c r="J1301" s="92" t="s">
        <v>2878</v>
      </c>
      <c r="K1301" s="90" t="b">
        <v>0</v>
      </c>
      <c r="L1301" s="92" t="s">
        <v>867</v>
      </c>
      <c r="M1301" s="278">
        <f>IFERROR(VLOOKUP(C1301,'Budget Detail as of 11.30'!B:K,COLUMNS('Budget Detail as of 11.30'!B:K),FALSE),0)</f>
        <v>2400</v>
      </c>
      <c r="N1301" s="155">
        <f>SUMIFS('Budget Detail as of 11.30'!L:L,'Budget Detail as of 11.30'!B:B,'Questica Mapping'!C1301)</f>
        <v>2400</v>
      </c>
      <c r="O1301" s="100">
        <v>7000</v>
      </c>
      <c r="P1301" s="101">
        <f t="shared" si="47"/>
        <v>7000</v>
      </c>
    </row>
    <row r="1302" spans="1:16" hidden="1" x14ac:dyDescent="0.3">
      <c r="A1302" s="90">
        <v>592966</v>
      </c>
      <c r="B1302" s="92" t="s">
        <v>1162</v>
      </c>
      <c r="C1302" s="92" t="s">
        <v>3075</v>
      </c>
      <c r="D1302" s="92" t="s">
        <v>10</v>
      </c>
      <c r="E1302" s="103" t="s">
        <v>231</v>
      </c>
      <c r="F1302" s="92" t="s">
        <v>2964</v>
      </c>
      <c r="G1302" s="92" t="s">
        <v>1229</v>
      </c>
      <c r="H1302" s="92" t="s">
        <v>1037</v>
      </c>
      <c r="I1302" s="92" t="s">
        <v>925</v>
      </c>
      <c r="J1302" s="92" t="s">
        <v>3076</v>
      </c>
      <c r="K1302" s="90" t="b">
        <v>0</v>
      </c>
      <c r="L1302" s="92" t="s">
        <v>867</v>
      </c>
      <c r="M1302" s="278">
        <f>IFERROR(VLOOKUP(C1302,'Budget Detail as of 11.30'!B:K,COLUMNS('Budget Detail as of 11.30'!B:K),FALSE),0)</f>
        <v>900</v>
      </c>
      <c r="N1302" s="155">
        <f>SUMIFS('Budget Detail as of 11.30'!L:L,'Budget Detail as of 11.30'!B:B,'Questica Mapping'!C1302)</f>
        <v>900</v>
      </c>
      <c r="O1302" s="100">
        <v>175</v>
      </c>
      <c r="P1302" s="101">
        <f t="shared" si="47"/>
        <v>175</v>
      </c>
    </row>
    <row r="1303" spans="1:16" hidden="1" x14ac:dyDescent="0.3">
      <c r="A1303" s="90">
        <v>592967</v>
      </c>
      <c r="B1303" s="92" t="s">
        <v>1162</v>
      </c>
      <c r="C1303" s="92" t="s">
        <v>3077</v>
      </c>
      <c r="D1303" s="92" t="s">
        <v>10</v>
      </c>
      <c r="E1303" s="103" t="s">
        <v>231</v>
      </c>
      <c r="F1303" s="92" t="s">
        <v>2964</v>
      </c>
      <c r="G1303" s="92" t="s">
        <v>1229</v>
      </c>
      <c r="H1303" s="92" t="s">
        <v>1037</v>
      </c>
      <c r="I1303" s="92" t="s">
        <v>928</v>
      </c>
      <c r="J1303" s="92" t="s">
        <v>2699</v>
      </c>
      <c r="K1303" s="90" t="b">
        <v>0</v>
      </c>
      <c r="L1303" s="92" t="s">
        <v>867</v>
      </c>
      <c r="M1303" s="278">
        <f>IFERROR(VLOOKUP(C1303,'Budget Detail as of 11.30'!B:K,COLUMNS('Budget Detail as of 11.30'!B:K),FALSE),0)</f>
        <v>7000</v>
      </c>
      <c r="N1303" s="155">
        <f>SUMIFS('Budget Detail as of 11.30'!L:L,'Budget Detail as of 11.30'!B:B,'Questica Mapping'!C1303)</f>
        <v>7000</v>
      </c>
      <c r="O1303" s="100">
        <v>50</v>
      </c>
      <c r="P1303" s="101">
        <f t="shared" ref="P1303:P1334" si="48">+O1303</f>
        <v>50</v>
      </c>
    </row>
    <row r="1304" spans="1:16" hidden="1" x14ac:dyDescent="0.3">
      <c r="A1304" s="90">
        <v>592968</v>
      </c>
      <c r="B1304" s="92" t="s">
        <v>1162</v>
      </c>
      <c r="C1304" s="92" t="s">
        <v>3078</v>
      </c>
      <c r="D1304" s="92" t="s">
        <v>10</v>
      </c>
      <c r="E1304" s="103" t="s">
        <v>231</v>
      </c>
      <c r="F1304" s="92" t="s">
        <v>2964</v>
      </c>
      <c r="G1304" s="92" t="s">
        <v>1229</v>
      </c>
      <c r="H1304" s="92" t="s">
        <v>1037</v>
      </c>
      <c r="I1304" s="92" t="s">
        <v>931</v>
      </c>
      <c r="J1304" s="92" t="s">
        <v>3079</v>
      </c>
      <c r="K1304" s="90" t="b">
        <v>0</v>
      </c>
      <c r="L1304" s="92" t="s">
        <v>867</v>
      </c>
      <c r="M1304" s="278">
        <f>IFERROR(VLOOKUP(C1304,'Budget Detail as of 11.30'!B:K,COLUMNS('Budget Detail as of 11.30'!B:K),FALSE),0)</f>
        <v>180</v>
      </c>
      <c r="N1304" s="155">
        <f>SUMIFS('Budget Detail as of 11.30'!L:L,'Budget Detail as of 11.30'!B:B,'Questica Mapping'!C1304)</f>
        <v>180</v>
      </c>
      <c r="O1304" s="100">
        <v>100</v>
      </c>
      <c r="P1304" s="101">
        <f t="shared" si="48"/>
        <v>100</v>
      </c>
    </row>
    <row r="1305" spans="1:16" hidden="1" x14ac:dyDescent="0.3">
      <c r="A1305" s="90">
        <v>1210080</v>
      </c>
      <c r="B1305" s="92" t="s">
        <v>1162</v>
      </c>
      <c r="C1305" s="92" t="s">
        <v>3080</v>
      </c>
      <c r="D1305" s="92" t="s">
        <v>10</v>
      </c>
      <c r="E1305" s="103" t="s">
        <v>231</v>
      </c>
      <c r="F1305" s="92" t="s">
        <v>2964</v>
      </c>
      <c r="G1305" s="92" t="s">
        <v>1229</v>
      </c>
      <c r="H1305" s="92" t="s">
        <v>1037</v>
      </c>
      <c r="I1305" s="92" t="s">
        <v>944</v>
      </c>
      <c r="J1305" s="92" t="s">
        <v>3081</v>
      </c>
      <c r="K1305" s="90" t="b">
        <v>0</v>
      </c>
      <c r="L1305" s="92" t="s">
        <v>867</v>
      </c>
      <c r="M1305" s="278">
        <f>IFERROR(VLOOKUP(C1305,'Budget Detail as of 11.30'!B:K,COLUMNS('Budget Detail as of 11.30'!B:K),FALSE),0)</f>
        <v>0</v>
      </c>
      <c r="N1305" s="155">
        <f>SUMIFS('Budget Detail as of 11.30'!L:L,'Budget Detail as of 11.30'!B:B,'Questica Mapping'!C1305)</f>
        <v>0</v>
      </c>
      <c r="O1305" s="100">
        <v>2040</v>
      </c>
      <c r="P1305" s="101">
        <f t="shared" si="48"/>
        <v>2040</v>
      </c>
    </row>
    <row r="1306" spans="1:16" hidden="1" x14ac:dyDescent="0.3">
      <c r="A1306" s="90">
        <v>849911</v>
      </c>
      <c r="B1306" s="92" t="s">
        <v>1162</v>
      </c>
      <c r="C1306" s="92" t="s">
        <v>3082</v>
      </c>
      <c r="D1306" s="92" t="s">
        <v>10</v>
      </c>
      <c r="E1306" s="103" t="s">
        <v>231</v>
      </c>
      <c r="F1306" s="92" t="s">
        <v>2964</v>
      </c>
      <c r="G1306" s="92" t="s">
        <v>1229</v>
      </c>
      <c r="H1306" s="92" t="s">
        <v>1037</v>
      </c>
      <c r="I1306" s="92" t="s">
        <v>1060</v>
      </c>
      <c r="J1306" s="92" t="s">
        <v>1314</v>
      </c>
      <c r="K1306" s="90" t="b">
        <v>0</v>
      </c>
      <c r="L1306" s="92" t="s">
        <v>867</v>
      </c>
      <c r="M1306" s="278">
        <f>IFERROR(VLOOKUP(C1306,'Budget Detail as of 11.30'!B:K,COLUMNS('Budget Detail as of 11.30'!B:K),FALSE),0)</f>
        <v>100</v>
      </c>
      <c r="N1306" s="155">
        <f>SUMIFS('Budget Detail as of 11.30'!L:L,'Budget Detail as of 11.30'!B:B,'Questica Mapping'!C1306)</f>
        <v>100</v>
      </c>
      <c r="O1306" s="100">
        <v>0</v>
      </c>
      <c r="P1306" s="101">
        <f t="shared" si="48"/>
        <v>0</v>
      </c>
    </row>
    <row r="1307" spans="1:16" hidden="1" x14ac:dyDescent="0.3">
      <c r="A1307" s="90">
        <v>1210081</v>
      </c>
      <c r="B1307" s="92" t="s">
        <v>1162</v>
      </c>
      <c r="C1307" s="92" t="s">
        <v>3083</v>
      </c>
      <c r="D1307" s="92" t="s">
        <v>10</v>
      </c>
      <c r="E1307" s="103" t="s">
        <v>231</v>
      </c>
      <c r="F1307" s="92" t="s">
        <v>2964</v>
      </c>
      <c r="G1307" s="92" t="s">
        <v>1229</v>
      </c>
      <c r="H1307" s="92" t="s">
        <v>1037</v>
      </c>
      <c r="I1307" s="92" t="s">
        <v>1063</v>
      </c>
      <c r="J1307" s="92" t="s">
        <v>1238</v>
      </c>
      <c r="K1307" s="90" t="b">
        <v>0</v>
      </c>
      <c r="L1307" s="92" t="s">
        <v>867</v>
      </c>
      <c r="M1307" s="278">
        <f>IFERROR(VLOOKUP(C1307,'Budget Detail as of 11.30'!B:K,COLUMNS('Budget Detail as of 11.30'!B:K),FALSE),0)</f>
        <v>2040</v>
      </c>
      <c r="N1307" s="155">
        <f>SUMIFS('Budget Detail as of 11.30'!L:L,'Budget Detail as of 11.30'!B:B,'Questica Mapping'!C1307)</f>
        <v>2040</v>
      </c>
      <c r="O1307" s="100">
        <v>0</v>
      </c>
      <c r="P1307" s="101">
        <f t="shared" si="48"/>
        <v>0</v>
      </c>
    </row>
    <row r="1308" spans="1:16" hidden="1" x14ac:dyDescent="0.3">
      <c r="A1308" s="90">
        <v>594603</v>
      </c>
      <c r="B1308" s="92" t="s">
        <v>1162</v>
      </c>
      <c r="C1308" s="92" t="s">
        <v>3084</v>
      </c>
      <c r="D1308" s="92" t="s">
        <v>10</v>
      </c>
      <c r="E1308" s="103" t="s">
        <v>231</v>
      </c>
      <c r="F1308" s="92" t="s">
        <v>2964</v>
      </c>
      <c r="G1308" s="92" t="s">
        <v>1229</v>
      </c>
      <c r="H1308" s="92" t="s">
        <v>1037</v>
      </c>
      <c r="I1308" s="92" t="s">
        <v>1088</v>
      </c>
      <c r="J1308" s="92" t="s">
        <v>1912</v>
      </c>
      <c r="K1308" s="90" t="b">
        <v>0</v>
      </c>
      <c r="L1308" s="92" t="s">
        <v>867</v>
      </c>
      <c r="M1308" s="278">
        <f>IFERROR(VLOOKUP(C1308,'Budget Detail as of 11.30'!B:K,COLUMNS('Budget Detail as of 11.30'!B:K),FALSE),0)</f>
        <v>370</v>
      </c>
      <c r="N1308" s="155">
        <f>SUMIFS('Budget Detail as of 11.30'!L:L,'Budget Detail as of 11.30'!B:B,'Questica Mapping'!C1308)</f>
        <v>370</v>
      </c>
      <c r="O1308" s="100">
        <v>2000</v>
      </c>
      <c r="P1308" s="101">
        <f t="shared" si="48"/>
        <v>2000</v>
      </c>
    </row>
    <row r="1309" spans="1:16" hidden="1" x14ac:dyDescent="0.3">
      <c r="A1309" s="90">
        <v>594574</v>
      </c>
      <c r="B1309" s="92" t="s">
        <v>1162</v>
      </c>
      <c r="C1309" s="92" t="s">
        <v>3085</v>
      </c>
      <c r="D1309" s="92" t="s">
        <v>10</v>
      </c>
      <c r="E1309" s="103" t="s">
        <v>231</v>
      </c>
      <c r="F1309" s="92" t="s">
        <v>2964</v>
      </c>
      <c r="G1309" s="92" t="s">
        <v>1229</v>
      </c>
      <c r="H1309" s="92" t="s">
        <v>1037</v>
      </c>
      <c r="I1309" s="92" t="s">
        <v>1066</v>
      </c>
      <c r="J1309" s="92" t="s">
        <v>2775</v>
      </c>
      <c r="K1309" s="90" t="b">
        <v>0</v>
      </c>
      <c r="L1309" s="92" t="s">
        <v>867</v>
      </c>
      <c r="M1309" s="278">
        <f>IFERROR(VLOOKUP(C1309,'Budget Detail as of 11.30'!B:K,COLUMNS('Budget Detail as of 11.30'!B:K),FALSE),0)</f>
        <v>2500</v>
      </c>
      <c r="N1309" s="155">
        <f>SUMIFS('Budget Detail as of 11.30'!L:L,'Budget Detail as of 11.30'!B:B,'Questica Mapping'!C1309)</f>
        <v>2500</v>
      </c>
      <c r="O1309" s="100">
        <v>210</v>
      </c>
      <c r="P1309" s="101">
        <f t="shared" si="48"/>
        <v>210</v>
      </c>
    </row>
    <row r="1310" spans="1:16" hidden="1" x14ac:dyDescent="0.3">
      <c r="A1310" s="90">
        <v>594575</v>
      </c>
      <c r="B1310" s="92" t="s">
        <v>1162</v>
      </c>
      <c r="C1310" s="92" t="s">
        <v>3086</v>
      </c>
      <c r="D1310" s="92" t="s">
        <v>10</v>
      </c>
      <c r="E1310" s="103" t="s">
        <v>231</v>
      </c>
      <c r="F1310" s="92" t="s">
        <v>2964</v>
      </c>
      <c r="G1310" s="92" t="s">
        <v>1229</v>
      </c>
      <c r="H1310" s="92" t="s">
        <v>2966</v>
      </c>
      <c r="I1310" s="92" t="s">
        <v>865</v>
      </c>
      <c r="J1310" s="92" t="s">
        <v>2878</v>
      </c>
      <c r="K1310" s="90" t="b">
        <v>0</v>
      </c>
      <c r="L1310" s="92" t="s">
        <v>867</v>
      </c>
      <c r="M1310" s="278">
        <f>IFERROR(VLOOKUP(C1310,'Budget Detail as of 11.30'!B:K,COLUMNS('Budget Detail as of 11.30'!B:K),FALSE),0)</f>
        <v>1500</v>
      </c>
      <c r="N1310" s="155">
        <f>SUMIFS('Budget Detail as of 11.30'!L:L,'Budget Detail as of 11.30'!B:B,'Questica Mapping'!C1310)</f>
        <v>1500</v>
      </c>
      <c r="O1310" s="100">
        <v>750</v>
      </c>
      <c r="P1310" s="101">
        <f t="shared" si="48"/>
        <v>750</v>
      </c>
    </row>
    <row r="1311" spans="1:16" hidden="1" x14ac:dyDescent="0.3">
      <c r="A1311" s="90">
        <v>594576</v>
      </c>
      <c r="B1311" s="92" t="s">
        <v>1162</v>
      </c>
      <c r="C1311" s="92" t="s">
        <v>3087</v>
      </c>
      <c r="D1311" s="92" t="s">
        <v>10</v>
      </c>
      <c r="E1311" s="103" t="s">
        <v>231</v>
      </c>
      <c r="F1311" s="92" t="s">
        <v>2964</v>
      </c>
      <c r="G1311" s="92" t="s">
        <v>1229</v>
      </c>
      <c r="H1311" s="92" t="s">
        <v>2966</v>
      </c>
      <c r="I1311" s="92" t="s">
        <v>925</v>
      </c>
      <c r="J1311" s="92" t="s">
        <v>1232</v>
      </c>
      <c r="K1311" s="90" t="b">
        <v>0</v>
      </c>
      <c r="L1311" s="92" t="s">
        <v>867</v>
      </c>
      <c r="M1311" s="278">
        <f>IFERROR(VLOOKUP(C1311,'Budget Detail as of 11.30'!B:K,COLUMNS('Budget Detail as of 11.30'!B:K),FALSE),0)</f>
        <v>0</v>
      </c>
      <c r="N1311" s="155">
        <f>SUMIFS('Budget Detail as of 11.30'!L:L,'Budget Detail as of 11.30'!B:B,'Questica Mapping'!C1311)</f>
        <v>0</v>
      </c>
      <c r="O1311" s="100">
        <v>300</v>
      </c>
      <c r="P1311" s="101">
        <f t="shared" si="48"/>
        <v>300</v>
      </c>
    </row>
    <row r="1312" spans="1:16" hidden="1" x14ac:dyDescent="0.3">
      <c r="A1312" s="90">
        <v>594577</v>
      </c>
      <c r="B1312" s="92" t="s">
        <v>1162</v>
      </c>
      <c r="C1312" s="92" t="s">
        <v>3088</v>
      </c>
      <c r="D1312" s="92" t="s">
        <v>10</v>
      </c>
      <c r="E1312" s="103" t="s">
        <v>237</v>
      </c>
      <c r="F1312" s="92" t="s">
        <v>2964</v>
      </c>
      <c r="G1312" s="92" t="s">
        <v>1229</v>
      </c>
      <c r="H1312" s="92" t="s">
        <v>2970</v>
      </c>
      <c r="I1312" s="92" t="s">
        <v>865</v>
      </c>
      <c r="J1312" s="92" t="s">
        <v>1308</v>
      </c>
      <c r="K1312" s="90" t="b">
        <v>0</v>
      </c>
      <c r="L1312" s="92" t="s">
        <v>867</v>
      </c>
      <c r="M1312" s="278">
        <f>IFERROR(VLOOKUP(C1312,'Budget Detail as of 11.30'!B:K,COLUMNS('Budget Detail as of 11.30'!B:K),FALSE),0)</f>
        <v>760</v>
      </c>
      <c r="N1312" s="155">
        <f>SUMIFS('Budget Detail as of 11.30'!L:L,'Budget Detail as of 11.30'!B:B,'Questica Mapping'!C1312)</f>
        <v>760</v>
      </c>
      <c r="O1312" s="100">
        <v>3740</v>
      </c>
      <c r="P1312" s="101">
        <f t="shared" si="48"/>
        <v>3740</v>
      </c>
    </row>
    <row r="1313" spans="1:16" hidden="1" x14ac:dyDescent="0.3">
      <c r="A1313" s="90">
        <v>594578</v>
      </c>
      <c r="B1313" s="92" t="s">
        <v>1162</v>
      </c>
      <c r="C1313" s="92" t="s">
        <v>3089</v>
      </c>
      <c r="D1313" s="92" t="s">
        <v>10</v>
      </c>
      <c r="E1313" s="103" t="s">
        <v>237</v>
      </c>
      <c r="F1313" s="92" t="s">
        <v>2964</v>
      </c>
      <c r="G1313" s="92" t="s">
        <v>1229</v>
      </c>
      <c r="H1313" s="92" t="s">
        <v>2970</v>
      </c>
      <c r="I1313" s="92" t="s">
        <v>925</v>
      </c>
      <c r="J1313" s="92" t="s">
        <v>3090</v>
      </c>
      <c r="K1313" s="90" t="b">
        <v>0</v>
      </c>
      <c r="L1313" s="92" t="s">
        <v>867</v>
      </c>
      <c r="M1313" s="278">
        <f>IFERROR(VLOOKUP(C1313,'Budget Detail as of 11.30'!B:K,COLUMNS('Budget Detail as of 11.30'!B:K),FALSE),0)</f>
        <v>0</v>
      </c>
      <c r="N1313" s="155">
        <f>SUMIFS('Budget Detail as of 11.30'!L:L,'Budget Detail as of 11.30'!B:B,'Questica Mapping'!C1313)</f>
        <v>0</v>
      </c>
      <c r="O1313" s="100">
        <v>735</v>
      </c>
      <c r="P1313" s="101">
        <f t="shared" si="48"/>
        <v>735</v>
      </c>
    </row>
    <row r="1314" spans="1:16" hidden="1" x14ac:dyDescent="0.3">
      <c r="A1314" s="90">
        <v>594579</v>
      </c>
      <c r="B1314" s="92" t="s">
        <v>1162</v>
      </c>
      <c r="C1314" s="92" t="s">
        <v>3091</v>
      </c>
      <c r="D1314" s="92" t="s">
        <v>10</v>
      </c>
      <c r="E1314" s="103" t="s">
        <v>237</v>
      </c>
      <c r="F1314" s="92" t="s">
        <v>2964</v>
      </c>
      <c r="G1314" s="92" t="s">
        <v>1229</v>
      </c>
      <c r="H1314" s="92" t="s">
        <v>2970</v>
      </c>
      <c r="I1314" s="92" t="s">
        <v>928</v>
      </c>
      <c r="J1314" s="92" t="s">
        <v>3092</v>
      </c>
      <c r="K1314" s="90" t="b">
        <v>0</v>
      </c>
      <c r="L1314" s="92" t="s">
        <v>867</v>
      </c>
      <c r="M1314" s="278">
        <f>IFERROR(VLOOKUP(C1314,'Budget Detail as of 11.30'!B:K,COLUMNS('Budget Detail as of 11.30'!B:K),FALSE),0)</f>
        <v>3900</v>
      </c>
      <c r="N1314" s="155">
        <f>SUMIFS('Budget Detail as of 11.30'!L:L,'Budget Detail as of 11.30'!B:B,'Questica Mapping'!C1314)</f>
        <v>3900</v>
      </c>
      <c r="O1314" s="100">
        <v>2750</v>
      </c>
      <c r="P1314" s="101">
        <f t="shared" si="48"/>
        <v>2750</v>
      </c>
    </row>
    <row r="1315" spans="1:16" hidden="1" x14ac:dyDescent="0.3">
      <c r="A1315" s="90">
        <v>594580</v>
      </c>
      <c r="B1315" s="92" t="s">
        <v>1162</v>
      </c>
      <c r="C1315" s="92" t="s">
        <v>3093</v>
      </c>
      <c r="D1315" s="92" t="s">
        <v>10</v>
      </c>
      <c r="E1315" s="103" t="s">
        <v>237</v>
      </c>
      <c r="F1315" s="92" t="s">
        <v>2964</v>
      </c>
      <c r="G1315" s="92" t="s">
        <v>1229</v>
      </c>
      <c r="H1315" s="92" t="s">
        <v>2970</v>
      </c>
      <c r="I1315" s="92" t="s">
        <v>931</v>
      </c>
      <c r="J1315" s="92" t="s">
        <v>3094</v>
      </c>
      <c r="K1315" s="90" t="b">
        <v>0</v>
      </c>
      <c r="L1315" s="92" t="s">
        <v>867</v>
      </c>
      <c r="M1315" s="278">
        <f>IFERROR(VLOOKUP(C1315,'Budget Detail as of 11.30'!B:K,COLUMNS('Budget Detail as of 11.30'!B:K),FALSE),0)</f>
        <v>740</v>
      </c>
      <c r="N1315" s="155">
        <f>SUMIFS('Budget Detail as of 11.30'!L:L,'Budget Detail as of 11.30'!B:B,'Questica Mapping'!C1315)</f>
        <v>740</v>
      </c>
      <c r="O1315" s="100">
        <v>1200</v>
      </c>
      <c r="P1315" s="101">
        <f t="shared" si="48"/>
        <v>1200</v>
      </c>
    </row>
    <row r="1316" spans="1:16" hidden="1" x14ac:dyDescent="0.3">
      <c r="A1316" s="90">
        <v>594581</v>
      </c>
      <c r="B1316" s="92" t="s">
        <v>1162</v>
      </c>
      <c r="C1316" s="92" t="s">
        <v>3095</v>
      </c>
      <c r="D1316" s="92" t="s">
        <v>10</v>
      </c>
      <c r="E1316" s="103" t="s">
        <v>231</v>
      </c>
      <c r="F1316" s="92" t="s">
        <v>2964</v>
      </c>
      <c r="G1316" s="92" t="s">
        <v>1240</v>
      </c>
      <c r="H1316" s="92" t="s">
        <v>1037</v>
      </c>
      <c r="I1316" s="92" t="s">
        <v>865</v>
      </c>
      <c r="J1316" s="92" t="s">
        <v>3096</v>
      </c>
      <c r="K1316" s="90" t="b">
        <v>0</v>
      </c>
      <c r="L1316" s="92" t="s">
        <v>867</v>
      </c>
      <c r="M1316" s="278">
        <f>IFERROR(VLOOKUP(C1316,'Budget Detail as of 11.30'!B:K,COLUMNS('Budget Detail as of 11.30'!B:K),FALSE),0)</f>
        <v>2750</v>
      </c>
      <c r="N1316" s="155">
        <f>SUMIFS('Budget Detail as of 11.30'!L:L,'Budget Detail as of 11.30'!B:B,'Questica Mapping'!C1316)</f>
        <v>2750</v>
      </c>
      <c r="O1316" s="100">
        <v>59730</v>
      </c>
      <c r="P1316" s="101">
        <f t="shared" si="48"/>
        <v>59730</v>
      </c>
    </row>
    <row r="1317" spans="1:16" hidden="1" x14ac:dyDescent="0.3">
      <c r="A1317" s="90">
        <v>594582</v>
      </c>
      <c r="B1317" s="92" t="s">
        <v>1162</v>
      </c>
      <c r="C1317" s="92" t="s">
        <v>3097</v>
      </c>
      <c r="D1317" s="92" t="s">
        <v>10</v>
      </c>
      <c r="E1317" s="103" t="s">
        <v>237</v>
      </c>
      <c r="F1317" s="92" t="s">
        <v>2964</v>
      </c>
      <c r="G1317" s="92" t="s">
        <v>1668</v>
      </c>
      <c r="H1317" s="92" t="s">
        <v>2970</v>
      </c>
      <c r="I1317" s="92" t="s">
        <v>865</v>
      </c>
      <c r="J1317" s="92" t="s">
        <v>3098</v>
      </c>
      <c r="K1317" s="90" t="b">
        <v>0</v>
      </c>
      <c r="L1317" s="92" t="s">
        <v>867</v>
      </c>
      <c r="M1317" s="278">
        <f>IFERROR(VLOOKUP(C1317,'Budget Detail as of 11.30'!B:K,COLUMNS('Budget Detail as of 11.30'!B:K),FALSE),0)</f>
        <v>930</v>
      </c>
      <c r="N1317" s="155">
        <f>SUMIFS('Budget Detail as of 11.30'!L:L,'Budget Detail as of 11.30'!B:B,'Questica Mapping'!C1317)</f>
        <v>930</v>
      </c>
      <c r="O1317" s="100">
        <v>0</v>
      </c>
      <c r="P1317" s="101">
        <f t="shared" si="48"/>
        <v>0</v>
      </c>
    </row>
    <row r="1318" spans="1:16" hidden="1" x14ac:dyDescent="0.3">
      <c r="A1318" s="90">
        <v>594583</v>
      </c>
      <c r="B1318" s="92" t="s">
        <v>1162</v>
      </c>
      <c r="C1318" s="92" t="s">
        <v>3099</v>
      </c>
      <c r="D1318" s="92" t="s">
        <v>10</v>
      </c>
      <c r="E1318" s="103" t="s">
        <v>235</v>
      </c>
      <c r="F1318" s="92" t="s">
        <v>2964</v>
      </c>
      <c r="G1318" s="92" t="s">
        <v>1576</v>
      </c>
      <c r="H1318" s="92" t="s">
        <v>1037</v>
      </c>
      <c r="I1318" s="92" t="s">
        <v>865</v>
      </c>
      <c r="J1318" s="92" t="s">
        <v>1577</v>
      </c>
      <c r="K1318" s="90" t="b">
        <v>0</v>
      </c>
      <c r="L1318" s="92" t="s">
        <v>867</v>
      </c>
      <c r="M1318" s="278">
        <f>IFERROR(VLOOKUP(C1318,'Budget Detail as of 11.30'!B:K,COLUMNS('Budget Detail as of 11.30'!B:K),FALSE),0)</f>
        <v>68130</v>
      </c>
      <c r="N1318" s="155">
        <f>SUMIFS('Budget Detail as of 11.30'!L:L,'Budget Detail as of 11.30'!B:B,'Questica Mapping'!C1318)</f>
        <v>68130</v>
      </c>
      <c r="O1318" s="100">
        <v>149540</v>
      </c>
      <c r="P1318" s="101">
        <f t="shared" si="48"/>
        <v>149540</v>
      </c>
    </row>
    <row r="1319" spans="1:16" hidden="1" x14ac:dyDescent="0.3">
      <c r="A1319" s="90">
        <v>594584</v>
      </c>
      <c r="B1319" s="92" t="s">
        <v>1162</v>
      </c>
      <c r="C1319" s="92" t="s">
        <v>3100</v>
      </c>
      <c r="D1319" s="92" t="s">
        <v>10</v>
      </c>
      <c r="E1319" s="103" t="s">
        <v>235</v>
      </c>
      <c r="F1319" s="92" t="s">
        <v>2964</v>
      </c>
      <c r="G1319" s="92" t="s">
        <v>1576</v>
      </c>
      <c r="H1319" s="92" t="s">
        <v>1037</v>
      </c>
      <c r="I1319" s="92" t="s">
        <v>925</v>
      </c>
      <c r="J1319" s="92" t="s">
        <v>3101</v>
      </c>
      <c r="K1319" s="90" t="b">
        <v>0</v>
      </c>
      <c r="L1319" s="92" t="s">
        <v>867</v>
      </c>
      <c r="M1319" s="278">
        <f>IFERROR(VLOOKUP(C1319,'Budget Detail as of 11.30'!B:K,COLUMNS('Budget Detail as of 11.30'!B:K),FALSE),0)</f>
        <v>0</v>
      </c>
      <c r="N1319" s="155">
        <f>SUMIFS('Budget Detail as of 11.30'!L:L,'Budget Detail as of 11.30'!B:B,'Questica Mapping'!C1319)</f>
        <v>0</v>
      </c>
      <c r="O1319" s="100">
        <v>5750</v>
      </c>
      <c r="P1319" s="101">
        <f t="shared" si="48"/>
        <v>5750</v>
      </c>
    </row>
    <row r="1320" spans="1:16" hidden="1" x14ac:dyDescent="0.3">
      <c r="A1320" s="90">
        <v>594585</v>
      </c>
      <c r="B1320" s="92" t="s">
        <v>1162</v>
      </c>
      <c r="C1320" s="92" t="s">
        <v>3102</v>
      </c>
      <c r="D1320" s="92" t="s">
        <v>10</v>
      </c>
      <c r="E1320" s="103" t="s">
        <v>235</v>
      </c>
      <c r="F1320" s="92" t="s">
        <v>2964</v>
      </c>
      <c r="G1320" s="92" t="s">
        <v>1576</v>
      </c>
      <c r="H1320" s="92" t="s">
        <v>2966</v>
      </c>
      <c r="I1320" s="92" t="s">
        <v>865</v>
      </c>
      <c r="J1320" s="92" t="s">
        <v>1577</v>
      </c>
      <c r="K1320" s="90" t="b">
        <v>0</v>
      </c>
      <c r="L1320" s="92" t="s">
        <v>867</v>
      </c>
      <c r="M1320" s="278">
        <f>IFERROR(VLOOKUP(C1320,'Budget Detail as of 11.30'!B:K,COLUMNS('Budget Detail as of 11.30'!B:K),FALSE),0)</f>
        <v>89060</v>
      </c>
      <c r="N1320" s="155">
        <f>SUMIFS('Budget Detail as of 11.30'!L:L,'Budget Detail as of 11.30'!B:B,'Questica Mapping'!C1320)</f>
        <v>89060</v>
      </c>
      <c r="O1320" s="100">
        <v>2262120</v>
      </c>
      <c r="P1320" s="101">
        <f t="shared" si="48"/>
        <v>2262120</v>
      </c>
    </row>
    <row r="1321" spans="1:16" hidden="1" x14ac:dyDescent="0.3">
      <c r="A1321" s="90">
        <v>594586</v>
      </c>
      <c r="B1321" s="92" t="s">
        <v>1162</v>
      </c>
      <c r="C1321" s="92" t="s">
        <v>3103</v>
      </c>
      <c r="D1321" s="92" t="s">
        <v>10</v>
      </c>
      <c r="E1321" s="103" t="s">
        <v>235</v>
      </c>
      <c r="F1321" s="92" t="s">
        <v>2964</v>
      </c>
      <c r="G1321" s="92" t="s">
        <v>1576</v>
      </c>
      <c r="H1321" s="92" t="s">
        <v>2970</v>
      </c>
      <c r="I1321" s="92" t="s">
        <v>865</v>
      </c>
      <c r="J1321" s="92" t="s">
        <v>1577</v>
      </c>
      <c r="K1321" s="90" t="b">
        <v>0</v>
      </c>
      <c r="L1321" s="92" t="s">
        <v>867</v>
      </c>
      <c r="M1321" s="278">
        <f>IFERROR(VLOOKUP(C1321,'Budget Detail as of 11.30'!B:K,COLUMNS('Budget Detail as of 11.30'!B:K),FALSE),0)</f>
        <v>9070</v>
      </c>
      <c r="N1321" s="155">
        <f>SUMIFS('Budget Detail as of 11.30'!L:L,'Budget Detail as of 11.30'!B:B,'Questica Mapping'!C1321)</f>
        <v>9070</v>
      </c>
      <c r="O1321" s="100">
        <v>80570</v>
      </c>
      <c r="P1321" s="101">
        <f t="shared" si="48"/>
        <v>80570</v>
      </c>
    </row>
    <row r="1322" spans="1:16" hidden="1" x14ac:dyDescent="0.3">
      <c r="A1322" s="90">
        <v>594587</v>
      </c>
      <c r="B1322" s="92" t="s">
        <v>1162</v>
      </c>
      <c r="C1322" s="92" t="s">
        <v>3104</v>
      </c>
      <c r="D1322" s="92" t="s">
        <v>10</v>
      </c>
      <c r="E1322" s="103" t="s">
        <v>235</v>
      </c>
      <c r="F1322" s="92" t="s">
        <v>2964</v>
      </c>
      <c r="G1322" s="92" t="s">
        <v>3105</v>
      </c>
      <c r="H1322" s="92" t="s">
        <v>1037</v>
      </c>
      <c r="I1322" s="92" t="s">
        <v>865</v>
      </c>
      <c r="J1322" s="92" t="s">
        <v>3106</v>
      </c>
      <c r="K1322" s="90" t="b">
        <v>0</v>
      </c>
      <c r="L1322" s="92" t="s">
        <v>867</v>
      </c>
      <c r="M1322" s="278">
        <f>IFERROR(VLOOKUP(C1322,'Budget Detail as of 11.30'!B:K,COLUMNS('Budget Detail as of 11.30'!B:K),FALSE),0)</f>
        <v>2501580</v>
      </c>
      <c r="N1322" s="155">
        <f>SUMIFS('Budget Detail as of 11.30'!L:L,'Budget Detail as of 11.30'!B:B,'Questica Mapping'!C1322)</f>
        <v>2501580</v>
      </c>
      <c r="O1322" s="100">
        <v>0</v>
      </c>
      <c r="P1322" s="101">
        <f t="shared" si="48"/>
        <v>0</v>
      </c>
    </row>
    <row r="1323" spans="1:16" hidden="1" x14ac:dyDescent="0.3">
      <c r="A1323" s="90">
        <v>594588</v>
      </c>
      <c r="B1323" s="92" t="s">
        <v>1162</v>
      </c>
      <c r="C1323" s="92" t="s">
        <v>3107</v>
      </c>
      <c r="D1323" s="92" t="s">
        <v>10</v>
      </c>
      <c r="E1323" s="103" t="s">
        <v>235</v>
      </c>
      <c r="F1323" s="92" t="s">
        <v>2964</v>
      </c>
      <c r="G1323" s="92" t="s">
        <v>1243</v>
      </c>
      <c r="H1323" s="92" t="s">
        <v>1037</v>
      </c>
      <c r="I1323" s="92" t="s">
        <v>865</v>
      </c>
      <c r="J1323" s="92" t="s">
        <v>1244</v>
      </c>
      <c r="K1323" s="90" t="b">
        <v>0</v>
      </c>
      <c r="L1323" s="92" t="s">
        <v>867</v>
      </c>
      <c r="M1323" s="278">
        <f>IFERROR(VLOOKUP(C1323,'Budget Detail as of 11.30'!B:K,COLUMNS('Budget Detail as of 11.30'!B:K),FALSE),0)</f>
        <v>2848000</v>
      </c>
      <c r="N1323" s="155">
        <f>SUMIFS('Budget Detail as of 11.30'!L:L,'Budget Detail as of 11.30'!B:B,'Questica Mapping'!C1323)</f>
        <v>2848000</v>
      </c>
      <c r="O1323" s="100">
        <v>7860</v>
      </c>
      <c r="P1323" s="101">
        <f t="shared" si="48"/>
        <v>7860</v>
      </c>
    </row>
    <row r="1324" spans="1:16" hidden="1" x14ac:dyDescent="0.3">
      <c r="A1324" s="90">
        <v>594589</v>
      </c>
      <c r="B1324" s="92" t="s">
        <v>1162</v>
      </c>
      <c r="C1324" s="92" t="s">
        <v>3108</v>
      </c>
      <c r="D1324" s="92" t="s">
        <v>10</v>
      </c>
      <c r="E1324" s="103" t="s">
        <v>235</v>
      </c>
      <c r="F1324" s="92" t="s">
        <v>2964</v>
      </c>
      <c r="G1324" s="92" t="s">
        <v>1243</v>
      </c>
      <c r="H1324" s="92" t="s">
        <v>1037</v>
      </c>
      <c r="I1324" s="92" t="s">
        <v>925</v>
      </c>
      <c r="J1324" s="92" t="s">
        <v>3109</v>
      </c>
      <c r="K1324" s="90" t="b">
        <v>0</v>
      </c>
      <c r="L1324" s="92" t="s">
        <v>867</v>
      </c>
      <c r="M1324" s="278">
        <f>IFERROR(VLOOKUP(C1324,'Budget Detail as of 11.30'!B:K,COLUMNS('Budget Detail as of 11.30'!B:K),FALSE),0)</f>
        <v>0</v>
      </c>
      <c r="N1324" s="155">
        <f>SUMIFS('Budget Detail as of 11.30'!L:L,'Budget Detail as of 11.30'!B:B,'Questica Mapping'!C1324)</f>
        <v>0</v>
      </c>
      <c r="O1324" s="100">
        <v>0</v>
      </c>
      <c r="P1324" s="101">
        <f t="shared" si="48"/>
        <v>0</v>
      </c>
    </row>
    <row r="1325" spans="1:16" hidden="1" x14ac:dyDescent="0.3">
      <c r="A1325" s="90">
        <v>594590</v>
      </c>
      <c r="B1325" s="92" t="s">
        <v>1162</v>
      </c>
      <c r="C1325" s="92" t="s">
        <v>3110</v>
      </c>
      <c r="D1325" s="92" t="s">
        <v>10</v>
      </c>
      <c r="E1325" s="103" t="s">
        <v>235</v>
      </c>
      <c r="F1325" s="92" t="s">
        <v>2964</v>
      </c>
      <c r="G1325" s="92" t="s">
        <v>1246</v>
      </c>
      <c r="H1325" s="92" t="s">
        <v>1037</v>
      </c>
      <c r="I1325" s="92" t="s">
        <v>865</v>
      </c>
      <c r="J1325" s="92" t="s">
        <v>1326</v>
      </c>
      <c r="K1325" s="90" t="b">
        <v>0</v>
      </c>
      <c r="L1325" s="92" t="s">
        <v>867</v>
      </c>
      <c r="M1325" s="278">
        <f>IFERROR(VLOOKUP(C1325,'Budget Detail as of 11.30'!B:K,COLUMNS('Budget Detail as of 11.30'!B:K),FALSE),0)</f>
        <v>7260</v>
      </c>
      <c r="N1325" s="155">
        <f>SUMIFS('Budget Detail as of 11.30'!L:L,'Budget Detail as of 11.30'!B:B,'Questica Mapping'!C1325)</f>
        <v>8820</v>
      </c>
      <c r="O1325" s="100">
        <v>4860</v>
      </c>
      <c r="P1325" s="101">
        <f t="shared" si="48"/>
        <v>4860</v>
      </c>
    </row>
    <row r="1326" spans="1:16" hidden="1" x14ac:dyDescent="0.3">
      <c r="A1326" s="90">
        <v>594591</v>
      </c>
      <c r="B1326" s="92" t="s">
        <v>1162</v>
      </c>
      <c r="C1326" s="92" t="s">
        <v>3111</v>
      </c>
      <c r="D1326" s="92" t="s">
        <v>10</v>
      </c>
      <c r="E1326" s="103" t="s">
        <v>235</v>
      </c>
      <c r="F1326" s="92" t="s">
        <v>2964</v>
      </c>
      <c r="G1326" s="92" t="s">
        <v>1246</v>
      </c>
      <c r="H1326" s="92" t="s">
        <v>1037</v>
      </c>
      <c r="I1326" s="92" t="s">
        <v>925</v>
      </c>
      <c r="J1326" s="270" t="s">
        <v>1251</v>
      </c>
      <c r="K1326" s="90" t="b">
        <v>0</v>
      </c>
      <c r="L1326" s="92" t="s">
        <v>867</v>
      </c>
      <c r="M1326" s="278">
        <f>IFERROR(VLOOKUP(C1326,'Budget Detail as of 11.30'!B:K,COLUMNS('Budget Detail as of 11.30'!B:K),FALSE),0)</f>
        <v>1560</v>
      </c>
      <c r="N1326" s="155">
        <f>SUMIFS('Budget Detail as of 11.30'!L:L,'Budget Detail as of 11.30'!B:B,'Questica Mapping'!C1326)</f>
        <v>0</v>
      </c>
      <c r="O1326" s="100">
        <v>0</v>
      </c>
      <c r="P1326" s="101">
        <f t="shared" si="48"/>
        <v>0</v>
      </c>
    </row>
    <row r="1327" spans="1:16" hidden="1" x14ac:dyDescent="0.3">
      <c r="A1327" s="90">
        <v>594592</v>
      </c>
      <c r="B1327" s="92" t="s">
        <v>1162</v>
      </c>
      <c r="C1327" s="92" t="s">
        <v>3112</v>
      </c>
      <c r="D1327" s="92" t="s">
        <v>10</v>
      </c>
      <c r="E1327" s="103" t="s">
        <v>235</v>
      </c>
      <c r="F1327" s="92" t="s">
        <v>2964</v>
      </c>
      <c r="G1327" s="92" t="s">
        <v>1246</v>
      </c>
      <c r="H1327" s="92" t="s">
        <v>2966</v>
      </c>
      <c r="I1327" s="92" t="s">
        <v>865</v>
      </c>
      <c r="J1327" s="92" t="s">
        <v>1326</v>
      </c>
      <c r="K1327" s="90" t="b">
        <v>0</v>
      </c>
      <c r="L1327" s="92" t="s">
        <v>867</v>
      </c>
      <c r="M1327" s="278">
        <f>IFERROR(VLOOKUP(C1327,'Budget Detail as of 11.30'!B:K,COLUMNS('Budget Detail as of 11.30'!B:K),FALSE),0)</f>
        <v>4260</v>
      </c>
      <c r="N1327" s="155">
        <f>SUMIFS('Budget Detail as of 11.30'!L:L,'Budget Detail as of 11.30'!B:B,'Questica Mapping'!C1327)</f>
        <v>5220</v>
      </c>
      <c r="O1327" s="100">
        <v>11220</v>
      </c>
      <c r="P1327" s="101">
        <f t="shared" si="48"/>
        <v>11220</v>
      </c>
    </row>
    <row r="1328" spans="1:16" hidden="1" x14ac:dyDescent="0.3">
      <c r="A1328" s="90">
        <v>594593</v>
      </c>
      <c r="B1328" s="92" t="s">
        <v>1162</v>
      </c>
      <c r="C1328" s="92" t="s">
        <v>3113</v>
      </c>
      <c r="D1328" s="92" t="s">
        <v>10</v>
      </c>
      <c r="E1328" s="103" t="s">
        <v>235</v>
      </c>
      <c r="F1328" s="92" t="s">
        <v>2964</v>
      </c>
      <c r="G1328" s="92" t="s">
        <v>1246</v>
      </c>
      <c r="H1328" s="92" t="s">
        <v>2966</v>
      </c>
      <c r="I1328" s="92" t="s">
        <v>925</v>
      </c>
      <c r="J1328" s="270" t="s">
        <v>1251</v>
      </c>
      <c r="K1328" s="90" t="b">
        <v>0</v>
      </c>
      <c r="L1328" s="92" t="s">
        <v>867</v>
      </c>
      <c r="M1328" s="278">
        <f>IFERROR(VLOOKUP(C1328,'Budget Detail as of 11.30'!B:K,COLUMNS('Budget Detail as of 11.30'!B:K),FALSE),0)</f>
        <v>960</v>
      </c>
      <c r="N1328" s="155">
        <f>SUMIFS('Budget Detail as of 11.30'!L:L,'Budget Detail as of 11.30'!B:B,'Questica Mapping'!C1328)</f>
        <v>0</v>
      </c>
      <c r="O1328" s="100">
        <v>0</v>
      </c>
      <c r="P1328" s="101">
        <f t="shared" si="48"/>
        <v>0</v>
      </c>
    </row>
    <row r="1329" spans="1:16" hidden="1" x14ac:dyDescent="0.3">
      <c r="A1329" s="90">
        <v>594609</v>
      </c>
      <c r="B1329" s="92" t="s">
        <v>1162</v>
      </c>
      <c r="C1329" s="92" t="s">
        <v>3114</v>
      </c>
      <c r="D1329" s="92" t="s">
        <v>10</v>
      </c>
      <c r="E1329" s="103" t="s">
        <v>235</v>
      </c>
      <c r="F1329" s="92" t="s">
        <v>2964</v>
      </c>
      <c r="G1329" s="92" t="s">
        <v>1246</v>
      </c>
      <c r="H1329" s="92" t="s">
        <v>2970</v>
      </c>
      <c r="I1329" s="92" t="s">
        <v>865</v>
      </c>
      <c r="J1329" s="92" t="s">
        <v>1326</v>
      </c>
      <c r="K1329" s="90" t="b">
        <v>0</v>
      </c>
      <c r="L1329" s="92" t="s">
        <v>867</v>
      </c>
      <c r="M1329" s="278">
        <f>IFERROR(VLOOKUP(C1329,'Budget Detail as of 11.30'!B:K,COLUMNS('Budget Detail as of 11.30'!B:K),FALSE),0)</f>
        <v>11220</v>
      </c>
      <c r="N1329" s="155">
        <f>SUMIFS('Budget Detail as of 11.30'!L:L,'Budget Detail as of 11.30'!B:B,'Questica Mapping'!C1329)</f>
        <v>13500</v>
      </c>
      <c r="O1329" s="100">
        <v>8040</v>
      </c>
      <c r="P1329" s="101">
        <f t="shared" si="48"/>
        <v>8040</v>
      </c>
    </row>
    <row r="1330" spans="1:16" hidden="1" x14ac:dyDescent="0.3">
      <c r="A1330" s="90">
        <v>849913</v>
      </c>
      <c r="B1330" s="92" t="s">
        <v>1162</v>
      </c>
      <c r="C1330" s="92" t="s">
        <v>3115</v>
      </c>
      <c r="D1330" s="92" t="s">
        <v>10</v>
      </c>
      <c r="E1330" s="103" t="s">
        <v>235</v>
      </c>
      <c r="F1330" s="92" t="s">
        <v>2964</v>
      </c>
      <c r="G1330" s="92" t="s">
        <v>1246</v>
      </c>
      <c r="H1330" s="92" t="s">
        <v>2970</v>
      </c>
      <c r="I1330" s="92" t="s">
        <v>925</v>
      </c>
      <c r="J1330" s="270" t="s">
        <v>1251</v>
      </c>
      <c r="K1330" s="90" t="b">
        <v>0</v>
      </c>
      <c r="L1330" s="92" t="s">
        <v>867</v>
      </c>
      <c r="M1330" s="278">
        <f>IFERROR(VLOOKUP(C1330,'Budget Detail as of 11.30'!B:K,COLUMNS('Budget Detail as of 11.30'!B:K),FALSE),0)</f>
        <v>2280</v>
      </c>
      <c r="N1330" s="155">
        <f>SUMIFS('Budget Detail as of 11.30'!L:L,'Budget Detail as of 11.30'!B:B,'Questica Mapping'!C1330)</f>
        <v>0</v>
      </c>
      <c r="O1330" s="100">
        <v>25100</v>
      </c>
      <c r="P1330" s="101">
        <f t="shared" si="48"/>
        <v>25100</v>
      </c>
    </row>
    <row r="1331" spans="1:16" hidden="1" x14ac:dyDescent="0.3">
      <c r="A1331" s="90">
        <v>594594</v>
      </c>
      <c r="B1331" s="92" t="s">
        <v>1162</v>
      </c>
      <c r="C1331" s="92" t="s">
        <v>3116</v>
      </c>
      <c r="D1331" s="92" t="s">
        <v>10</v>
      </c>
      <c r="E1331" s="103" t="s">
        <v>235</v>
      </c>
      <c r="F1331" s="92" t="s">
        <v>2964</v>
      </c>
      <c r="G1331" s="92" t="s">
        <v>1586</v>
      </c>
      <c r="H1331" s="92" t="s">
        <v>1037</v>
      </c>
      <c r="I1331" s="92" t="s">
        <v>865</v>
      </c>
      <c r="J1331" s="92" t="s">
        <v>1922</v>
      </c>
      <c r="K1331" s="90" t="b">
        <v>0</v>
      </c>
      <c r="L1331" s="92" t="s">
        <v>867</v>
      </c>
      <c r="M1331" s="278">
        <f>IFERROR(VLOOKUP(C1331,'Budget Detail as of 11.30'!B:K,COLUMNS('Budget Detail as of 11.30'!B:K),FALSE),0)</f>
        <v>11170</v>
      </c>
      <c r="N1331" s="155">
        <f>SUMIFS('Budget Detail as of 11.30'!L:L,'Budget Detail as of 11.30'!B:B,'Questica Mapping'!C1331)</f>
        <v>11170</v>
      </c>
      <c r="O1331" s="100">
        <v>5200</v>
      </c>
      <c r="P1331" s="101">
        <f t="shared" si="48"/>
        <v>5200</v>
      </c>
    </row>
    <row r="1332" spans="1:16" hidden="1" x14ac:dyDescent="0.3">
      <c r="A1332" s="90">
        <v>594595</v>
      </c>
      <c r="B1332" s="92" t="s">
        <v>1162</v>
      </c>
      <c r="C1332" s="92" t="s">
        <v>3117</v>
      </c>
      <c r="D1332" s="92" t="s">
        <v>10</v>
      </c>
      <c r="E1332" s="103" t="s">
        <v>235</v>
      </c>
      <c r="F1332" s="92" t="s">
        <v>2964</v>
      </c>
      <c r="G1332" s="92" t="s">
        <v>1586</v>
      </c>
      <c r="H1332" s="92" t="s">
        <v>2966</v>
      </c>
      <c r="I1332" s="92" t="s">
        <v>865</v>
      </c>
      <c r="J1332" s="92" t="s">
        <v>1922</v>
      </c>
      <c r="K1332" s="90" t="b">
        <v>0</v>
      </c>
      <c r="L1332" s="92" t="s">
        <v>867</v>
      </c>
      <c r="M1332" s="278">
        <f>IFERROR(VLOOKUP(C1332,'Budget Detail as of 11.30'!B:K,COLUMNS('Budget Detail as of 11.30'!B:K),FALSE),0)</f>
        <v>26650</v>
      </c>
      <c r="N1332" s="155">
        <f>SUMIFS('Budget Detail as of 11.30'!L:L,'Budget Detail as of 11.30'!B:B,'Questica Mapping'!C1332)</f>
        <v>26650</v>
      </c>
      <c r="O1332" s="100">
        <v>99654</v>
      </c>
      <c r="P1332" s="101">
        <f t="shared" si="48"/>
        <v>99654</v>
      </c>
    </row>
    <row r="1333" spans="1:16" hidden="1" x14ac:dyDescent="0.3">
      <c r="A1333" s="90">
        <v>2061341</v>
      </c>
      <c r="B1333" s="92" t="s">
        <v>1162</v>
      </c>
      <c r="C1333" s="92" t="s">
        <v>3118</v>
      </c>
      <c r="D1333" s="92" t="s">
        <v>10</v>
      </c>
      <c r="E1333" s="103" t="s">
        <v>235</v>
      </c>
      <c r="F1333" s="92" t="s">
        <v>2964</v>
      </c>
      <c r="G1333" s="92" t="s">
        <v>1586</v>
      </c>
      <c r="H1333" s="92" t="s">
        <v>2970</v>
      </c>
      <c r="I1333" s="92" t="s">
        <v>865</v>
      </c>
      <c r="J1333" s="92" t="s">
        <v>1922</v>
      </c>
      <c r="K1333" s="90" t="b">
        <v>0</v>
      </c>
      <c r="L1333" s="92" t="s">
        <v>867</v>
      </c>
      <c r="M1333" s="278">
        <f>IFERROR(VLOOKUP(C1333,'Budget Detail as of 11.30'!B:K,COLUMNS('Budget Detail as of 11.30'!B:K),FALSE),0)</f>
        <v>4380</v>
      </c>
      <c r="N1333" s="155">
        <f>SUMIFS('Budget Detail as of 11.30'!L:L,'Budget Detail as of 11.30'!B:B,'Questica Mapping'!C1333)</f>
        <v>4380</v>
      </c>
      <c r="O1333" s="100">
        <v>73710</v>
      </c>
      <c r="P1333" s="101">
        <f t="shared" si="48"/>
        <v>73710</v>
      </c>
    </row>
    <row r="1334" spans="1:16" hidden="1" x14ac:dyDescent="0.3">
      <c r="A1334" s="90">
        <v>594596</v>
      </c>
      <c r="B1334" s="92" t="s">
        <v>1162</v>
      </c>
      <c r="C1334" s="92" t="s">
        <v>3119</v>
      </c>
      <c r="D1334" s="92" t="s">
        <v>10</v>
      </c>
      <c r="E1334" s="103" t="s">
        <v>235</v>
      </c>
      <c r="F1334" s="92" t="s">
        <v>2964</v>
      </c>
      <c r="G1334" s="92" t="s">
        <v>1253</v>
      </c>
      <c r="H1334" s="92" t="s">
        <v>1037</v>
      </c>
      <c r="I1334" s="92" t="s">
        <v>865</v>
      </c>
      <c r="J1334" s="92" t="s">
        <v>1254</v>
      </c>
      <c r="K1334" s="90" t="b">
        <v>0</v>
      </c>
      <c r="L1334" s="92" t="s">
        <v>867</v>
      </c>
      <c r="M1334" s="278">
        <f>IFERROR(VLOOKUP(C1334,'Budget Detail as of 11.30'!B:K,COLUMNS('Budget Detail as of 11.30'!B:K),FALSE),0)</f>
        <v>54150</v>
      </c>
      <c r="N1334" s="155">
        <f>SUMIFS('Budget Detail as of 11.30'!L:L,'Budget Detail as of 11.30'!B:B,'Questica Mapping'!C1334)</f>
        <v>54150</v>
      </c>
      <c r="O1334" s="100">
        <v>0</v>
      </c>
      <c r="P1334" s="101">
        <f t="shared" si="48"/>
        <v>0</v>
      </c>
    </row>
    <row r="1335" spans="1:16" hidden="1" x14ac:dyDescent="0.3">
      <c r="A1335" s="90">
        <v>849912</v>
      </c>
      <c r="B1335" s="92" t="s">
        <v>1162</v>
      </c>
      <c r="C1335" s="92" t="s">
        <v>3120</v>
      </c>
      <c r="D1335" s="92" t="s">
        <v>10</v>
      </c>
      <c r="E1335" s="103" t="s">
        <v>235</v>
      </c>
      <c r="F1335" s="92" t="s">
        <v>2964</v>
      </c>
      <c r="G1335" s="92" t="s">
        <v>1253</v>
      </c>
      <c r="H1335" s="92" t="s">
        <v>1037</v>
      </c>
      <c r="I1335" s="92" t="s">
        <v>925</v>
      </c>
      <c r="J1335" s="92" t="s">
        <v>1256</v>
      </c>
      <c r="K1335" s="90" t="b">
        <v>0</v>
      </c>
      <c r="L1335" s="92" t="s">
        <v>867</v>
      </c>
      <c r="M1335" s="278">
        <f>IFERROR(VLOOKUP(C1335,'Budget Detail as of 11.30'!B:K,COLUMNS('Budget Detail as of 11.30'!B:K),FALSE),0)</f>
        <v>655330</v>
      </c>
      <c r="N1335" s="155">
        <f>SUMIFS('Budget Detail as of 11.30'!L:L,'Budget Detail as of 11.30'!B:B,'Questica Mapping'!C1335)</f>
        <v>655330</v>
      </c>
      <c r="O1335" s="100">
        <v>0</v>
      </c>
      <c r="P1335" s="101">
        <f t="shared" ref="P1335:P1337" si="49">+O1335</f>
        <v>0</v>
      </c>
    </row>
    <row r="1336" spans="1:16" hidden="1" x14ac:dyDescent="0.3">
      <c r="A1336" s="90">
        <v>594598</v>
      </c>
      <c r="B1336" s="92" t="s">
        <v>1162</v>
      </c>
      <c r="C1336" s="92" t="s">
        <v>3121</v>
      </c>
      <c r="D1336" s="92" t="s">
        <v>10</v>
      </c>
      <c r="E1336" s="103" t="s">
        <v>235</v>
      </c>
      <c r="F1336" s="92" t="s">
        <v>2964</v>
      </c>
      <c r="G1336" s="92" t="s">
        <v>1253</v>
      </c>
      <c r="H1336" s="92" t="s">
        <v>1037</v>
      </c>
      <c r="I1336" s="92" t="s">
        <v>928</v>
      </c>
      <c r="J1336" s="92" t="s">
        <v>1926</v>
      </c>
      <c r="K1336" s="90" t="b">
        <v>0</v>
      </c>
      <c r="L1336" s="92" t="s">
        <v>867</v>
      </c>
      <c r="M1336" s="278">
        <f>IFERROR(VLOOKUP(C1336,'Budget Detail as of 11.30'!B:K,COLUMNS('Budget Detail as of 11.30'!B:K),FALSE),0)</f>
        <v>200</v>
      </c>
      <c r="N1336" s="155">
        <f>SUMIFS('Budget Detail as of 11.30'!L:L,'Budget Detail as of 11.30'!B:B,'Questica Mapping'!C1336)</f>
        <v>200</v>
      </c>
      <c r="O1336" s="100">
        <v>0</v>
      </c>
      <c r="P1336" s="101">
        <f t="shared" si="49"/>
        <v>0</v>
      </c>
    </row>
    <row r="1337" spans="1:16" hidden="1" x14ac:dyDescent="0.3">
      <c r="A1337" s="90">
        <v>594599</v>
      </c>
      <c r="B1337" s="92" t="s">
        <v>1162</v>
      </c>
      <c r="C1337" s="92" t="s">
        <v>3122</v>
      </c>
      <c r="D1337" s="92" t="s">
        <v>10</v>
      </c>
      <c r="E1337" s="103" t="s">
        <v>235</v>
      </c>
      <c r="F1337" s="92" t="s">
        <v>2964</v>
      </c>
      <c r="G1337" s="92" t="s">
        <v>1253</v>
      </c>
      <c r="H1337" s="92" t="s">
        <v>2966</v>
      </c>
      <c r="I1337" s="92" t="s">
        <v>865</v>
      </c>
      <c r="J1337" s="92" t="s">
        <v>1254</v>
      </c>
      <c r="K1337" s="90" t="b">
        <v>0</v>
      </c>
      <c r="L1337" s="92" t="s">
        <v>867</v>
      </c>
      <c r="M1337" s="278">
        <f>IFERROR(VLOOKUP(C1337,'Budget Detail as of 11.30'!B:K,COLUMNS('Budget Detail as of 11.30'!B:K),FALSE),0)</f>
        <v>42810</v>
      </c>
      <c r="N1337" s="155">
        <f>SUMIFS('Budget Detail as of 11.30'!L:L,'Budget Detail as of 11.30'!B:B,'Questica Mapping'!C1337)</f>
        <v>42810</v>
      </c>
      <c r="O1337" s="100">
        <v>0</v>
      </c>
      <c r="P1337" s="101">
        <f t="shared" si="49"/>
        <v>0</v>
      </c>
    </row>
    <row r="1338" spans="1:16" hidden="1" x14ac:dyDescent="0.3">
      <c r="A1338" s="90">
        <v>851385</v>
      </c>
      <c r="B1338" s="92" t="s">
        <v>1162</v>
      </c>
      <c r="C1338" s="92" t="s">
        <v>3123</v>
      </c>
      <c r="D1338" s="92" t="s">
        <v>10</v>
      </c>
      <c r="E1338" s="103" t="s">
        <v>235</v>
      </c>
      <c r="F1338" s="92" t="s">
        <v>2964</v>
      </c>
      <c r="G1338" s="92" t="s">
        <v>1253</v>
      </c>
      <c r="H1338" s="92" t="s">
        <v>2970</v>
      </c>
      <c r="I1338" s="92" t="s">
        <v>865</v>
      </c>
      <c r="J1338" s="92" t="s">
        <v>1254</v>
      </c>
      <c r="K1338" s="90" t="b">
        <v>0</v>
      </c>
      <c r="L1338" s="92" t="s">
        <v>867</v>
      </c>
      <c r="M1338" s="278">
        <f>IFERROR(VLOOKUP(C1338,'Budget Detail as of 11.30'!B:K,COLUMNS('Budget Detail as of 11.30'!B:K),FALSE),0)</f>
        <v>60620</v>
      </c>
      <c r="N1338" s="155">
        <f>SUMIFS('Budget Detail as of 11.30'!L:L,'Budget Detail as of 11.30'!B:B,'Questica Mapping'!C1338)</f>
        <v>60620</v>
      </c>
      <c r="O1338" s="100"/>
      <c r="P1338" s="101"/>
    </row>
    <row r="1339" spans="1:16" hidden="1" x14ac:dyDescent="0.3">
      <c r="A1339" s="90">
        <v>594613</v>
      </c>
      <c r="B1339" s="92" t="s">
        <v>1162</v>
      </c>
      <c r="C1339" s="92" t="s">
        <v>3124</v>
      </c>
      <c r="D1339" s="92" t="s">
        <v>10</v>
      </c>
      <c r="E1339" s="103" t="s">
        <v>235</v>
      </c>
      <c r="F1339" s="92" t="s">
        <v>2964</v>
      </c>
      <c r="G1339" s="92" t="s">
        <v>1253</v>
      </c>
      <c r="H1339" s="92" t="s">
        <v>2970</v>
      </c>
      <c r="I1339" s="92" t="s">
        <v>925</v>
      </c>
      <c r="J1339" s="270" t="s">
        <v>1251</v>
      </c>
      <c r="K1339" s="90" t="b">
        <v>0</v>
      </c>
      <c r="L1339" s="92" t="s">
        <v>867</v>
      </c>
      <c r="M1339" s="278">
        <f>IFERROR(VLOOKUP(C1339,'Budget Detail as of 11.30'!B:K,COLUMNS('Budget Detail as of 11.30'!B:K),FALSE),0)</f>
        <v>0</v>
      </c>
      <c r="N1339" s="155">
        <f>SUMIFS('Budget Detail as of 11.30'!L:L,'Budget Detail as of 11.30'!B:B,'Questica Mapping'!C1339)</f>
        <v>0</v>
      </c>
      <c r="O1339" s="100"/>
      <c r="P1339" s="101"/>
    </row>
    <row r="1340" spans="1:16" hidden="1" x14ac:dyDescent="0.3">
      <c r="A1340" s="90">
        <v>595478</v>
      </c>
      <c r="B1340" s="159" t="s">
        <v>1162</v>
      </c>
      <c r="C1340" s="159" t="s">
        <v>3125</v>
      </c>
      <c r="D1340" s="280" t="s">
        <v>10</v>
      </c>
      <c r="E1340" s="281">
        <v>0</v>
      </c>
      <c r="F1340" s="279" t="s">
        <v>2964</v>
      </c>
      <c r="G1340" s="279" t="s">
        <v>1253</v>
      </c>
      <c r="H1340" s="279" t="s">
        <v>2970</v>
      </c>
      <c r="I1340" s="279" t="s">
        <v>931</v>
      </c>
      <c r="J1340" s="279" t="s">
        <v>3126</v>
      </c>
      <c r="K1340" s="279" t="b">
        <v>0</v>
      </c>
      <c r="L1340" s="279" t="s">
        <v>867</v>
      </c>
      <c r="M1340" s="278">
        <f>IFERROR(VLOOKUP(C1340,'Budget Detail as of 11.30'!B:K,COLUMNS('Budget Detail as of 11.30'!B:K),FALSE),0)</f>
        <v>0</v>
      </c>
      <c r="N1340" s="155">
        <f>SUMIFS('Budget Detail as of 11.30'!L:L,'Budget Detail as of 11.30'!B:B,'Questica Mapping'!C1340)</f>
        <v>0</v>
      </c>
      <c r="O1340" s="100"/>
      <c r="P1340" s="101"/>
    </row>
    <row r="1341" spans="1:16" hidden="1" x14ac:dyDescent="0.3">
      <c r="A1341" s="90">
        <v>595479</v>
      </c>
      <c r="B1341" s="92" t="s">
        <v>1162</v>
      </c>
      <c r="C1341" s="92" t="s">
        <v>3127</v>
      </c>
      <c r="D1341" s="279" t="s">
        <v>10</v>
      </c>
      <c r="E1341" s="103" t="s">
        <v>235</v>
      </c>
      <c r="F1341" s="90" t="s">
        <v>2964</v>
      </c>
      <c r="G1341" s="90" t="s">
        <v>1265</v>
      </c>
      <c r="H1341" s="90" t="s">
        <v>1037</v>
      </c>
      <c r="I1341" s="90" t="s">
        <v>865</v>
      </c>
      <c r="J1341" s="90" t="s">
        <v>1266</v>
      </c>
      <c r="K1341" s="90" t="b">
        <v>0</v>
      </c>
      <c r="L1341" s="90" t="s">
        <v>867</v>
      </c>
      <c r="M1341" s="278">
        <f>IFERROR(VLOOKUP(C1341,'Budget Detail as of 11.30'!B:K,COLUMNS('Budget Detail as of 11.30'!B:K),FALSE),0)</f>
        <v>349480</v>
      </c>
      <c r="N1341" s="155">
        <f>SUMIFS('Budget Detail as of 11.30'!L:L,'Budget Detail as of 11.30'!B:B,'Questica Mapping'!C1341)</f>
        <v>349480</v>
      </c>
      <c r="O1341" s="100">
        <v>385</v>
      </c>
      <c r="P1341" s="101">
        <f t="shared" ref="P1341:P1354" si="50">+O1341</f>
        <v>385</v>
      </c>
    </row>
    <row r="1342" spans="1:16" hidden="1" x14ac:dyDescent="0.3">
      <c r="A1342" s="90">
        <v>595480</v>
      </c>
      <c r="B1342" s="92" t="s">
        <v>1162</v>
      </c>
      <c r="C1342" s="92" t="s">
        <v>3128</v>
      </c>
      <c r="D1342" s="279" t="s">
        <v>10</v>
      </c>
      <c r="E1342" s="103" t="s">
        <v>235</v>
      </c>
      <c r="F1342" s="90" t="s">
        <v>2964</v>
      </c>
      <c r="G1342" s="90" t="s">
        <v>1265</v>
      </c>
      <c r="H1342" s="90" t="s">
        <v>1037</v>
      </c>
      <c r="I1342" s="90" t="s">
        <v>925</v>
      </c>
      <c r="J1342" s="90" t="s">
        <v>1391</v>
      </c>
      <c r="K1342" s="90" t="b">
        <v>0</v>
      </c>
      <c r="L1342" s="90" t="s">
        <v>867</v>
      </c>
      <c r="M1342" s="278">
        <f>IFERROR(VLOOKUP(C1342,'Budget Detail as of 11.30'!B:K,COLUMNS('Budget Detail as of 11.30'!B:K),FALSE),0)</f>
        <v>3850</v>
      </c>
      <c r="N1342" s="155">
        <f>SUMIFS('Budget Detail as of 11.30'!L:L,'Budget Detail as of 11.30'!B:B,'Questica Mapping'!C1342)</f>
        <v>3850</v>
      </c>
      <c r="O1342" s="100">
        <v>640</v>
      </c>
      <c r="P1342" s="101">
        <f t="shared" si="50"/>
        <v>640</v>
      </c>
    </row>
    <row r="1343" spans="1:16" hidden="1" x14ac:dyDescent="0.3">
      <c r="A1343" s="90">
        <v>1191449</v>
      </c>
      <c r="B1343" s="92" t="s">
        <v>1162</v>
      </c>
      <c r="C1343" s="92" t="s">
        <v>3129</v>
      </c>
      <c r="D1343" s="92" t="s">
        <v>10</v>
      </c>
      <c r="E1343" s="103" t="s">
        <v>231</v>
      </c>
      <c r="F1343" s="92" t="s">
        <v>2964</v>
      </c>
      <c r="G1343" s="92" t="s">
        <v>1268</v>
      </c>
      <c r="H1343" s="92" t="s">
        <v>1037</v>
      </c>
      <c r="I1343" s="92" t="s">
        <v>865</v>
      </c>
      <c r="J1343" s="92" t="s">
        <v>3130</v>
      </c>
      <c r="K1343" s="90" t="b">
        <v>0</v>
      </c>
      <c r="L1343" s="92" t="s">
        <v>867</v>
      </c>
      <c r="M1343" s="278">
        <f>IFERROR(VLOOKUP(C1343,'Budget Detail as of 11.30'!B:K,COLUMNS('Budget Detail as of 11.30'!B:K),FALSE),0)</f>
        <v>390</v>
      </c>
      <c r="N1343" s="155">
        <f>SUMIFS('Budget Detail as of 11.30'!L:L,'Budget Detail as of 11.30'!B:B,'Questica Mapping'!C1343)</f>
        <v>390</v>
      </c>
      <c r="O1343" s="100">
        <v>1000</v>
      </c>
      <c r="P1343" s="101">
        <f t="shared" si="50"/>
        <v>1000</v>
      </c>
    </row>
    <row r="1344" spans="1:16" hidden="1" x14ac:dyDescent="0.3">
      <c r="A1344" s="90">
        <v>595481</v>
      </c>
      <c r="B1344" s="92" t="s">
        <v>1162</v>
      </c>
      <c r="C1344" s="92" t="s">
        <v>3131</v>
      </c>
      <c r="D1344" s="92" t="s">
        <v>10</v>
      </c>
      <c r="E1344" s="103" t="s">
        <v>237</v>
      </c>
      <c r="F1344" s="92" t="s">
        <v>2964</v>
      </c>
      <c r="G1344" s="92" t="s">
        <v>1268</v>
      </c>
      <c r="H1344" s="92" t="s">
        <v>2970</v>
      </c>
      <c r="I1344" s="92" t="s">
        <v>865</v>
      </c>
      <c r="J1344" s="92" t="s">
        <v>3132</v>
      </c>
      <c r="K1344" s="90" t="b">
        <v>0</v>
      </c>
      <c r="L1344" s="92" t="s">
        <v>867</v>
      </c>
      <c r="M1344" s="278">
        <f>IFERROR(VLOOKUP(C1344,'Budget Detail as of 11.30'!B:K,COLUMNS('Budget Detail as of 11.30'!B:K),FALSE),0)</f>
        <v>640</v>
      </c>
      <c r="N1344" s="155">
        <f>SUMIFS('Budget Detail as of 11.30'!L:L,'Budget Detail as of 11.30'!B:B,'Questica Mapping'!C1344)</f>
        <v>640</v>
      </c>
      <c r="O1344" s="100">
        <v>0</v>
      </c>
      <c r="P1344" s="101">
        <f t="shared" si="50"/>
        <v>0</v>
      </c>
    </row>
    <row r="1345" spans="1:17" hidden="1" x14ac:dyDescent="0.3">
      <c r="A1345" s="90">
        <v>849937</v>
      </c>
      <c r="B1345" s="92" t="s">
        <v>1162</v>
      </c>
      <c r="C1345" s="92" t="s">
        <v>3133</v>
      </c>
      <c r="D1345" s="92" t="s">
        <v>10</v>
      </c>
      <c r="E1345" s="103" t="s">
        <v>231</v>
      </c>
      <c r="F1345" s="92" t="s">
        <v>2964</v>
      </c>
      <c r="G1345" s="92" t="s">
        <v>1273</v>
      </c>
      <c r="H1345" s="92" t="s">
        <v>1037</v>
      </c>
      <c r="I1345" s="92" t="s">
        <v>865</v>
      </c>
      <c r="J1345" s="92" t="s">
        <v>3134</v>
      </c>
      <c r="K1345" s="90" t="b">
        <v>0</v>
      </c>
      <c r="L1345" s="92" t="s">
        <v>867</v>
      </c>
      <c r="M1345" s="278">
        <f>IFERROR(VLOOKUP(C1345,'Budget Detail as of 11.30'!B:K,COLUMNS('Budget Detail as of 11.30'!B:K),FALSE),0)</f>
        <v>1000</v>
      </c>
      <c r="N1345" s="155">
        <f>SUMIFS('Budget Detail as of 11.30'!L:L,'Budget Detail as of 11.30'!B:B,'Questica Mapping'!C1345)</f>
        <v>1000</v>
      </c>
      <c r="O1345" s="100">
        <v>0</v>
      </c>
      <c r="P1345" s="101">
        <f t="shared" si="50"/>
        <v>0</v>
      </c>
    </row>
    <row r="1346" spans="1:17" hidden="1" x14ac:dyDescent="0.3">
      <c r="A1346" s="90">
        <v>595482</v>
      </c>
      <c r="B1346" s="92" t="s">
        <v>1162</v>
      </c>
      <c r="C1346" s="92" t="s">
        <v>3135</v>
      </c>
      <c r="D1346" s="92" t="s">
        <v>10</v>
      </c>
      <c r="E1346" s="103" t="s">
        <v>231</v>
      </c>
      <c r="F1346" s="92" t="s">
        <v>2964</v>
      </c>
      <c r="G1346" s="92" t="s">
        <v>1273</v>
      </c>
      <c r="H1346" s="92" t="s">
        <v>1037</v>
      </c>
      <c r="I1346" s="92" t="s">
        <v>925</v>
      </c>
      <c r="J1346" s="92" t="s">
        <v>3136</v>
      </c>
      <c r="K1346" s="90" t="b">
        <v>0</v>
      </c>
      <c r="L1346" s="92" t="s">
        <v>867</v>
      </c>
      <c r="M1346" s="278">
        <f>IFERROR(VLOOKUP(C1346,'Budget Detail as of 11.30'!B:K,COLUMNS('Budget Detail as of 11.30'!B:K),FALSE),0)</f>
        <v>0</v>
      </c>
      <c r="N1346" s="155">
        <f>SUMIFS('Budget Detail as of 11.30'!L:L,'Budget Detail as of 11.30'!B:B,'Questica Mapping'!C1346)</f>
        <v>0</v>
      </c>
      <c r="O1346" s="100">
        <v>0</v>
      </c>
      <c r="P1346" s="101">
        <f t="shared" si="50"/>
        <v>0</v>
      </c>
    </row>
    <row r="1347" spans="1:17" hidden="1" x14ac:dyDescent="0.3">
      <c r="A1347" s="90">
        <v>595483</v>
      </c>
      <c r="B1347" s="92" t="s">
        <v>1162</v>
      </c>
      <c r="C1347" s="92" t="s">
        <v>3137</v>
      </c>
      <c r="D1347" s="92" t="s">
        <v>10</v>
      </c>
      <c r="E1347" s="103" t="s">
        <v>231</v>
      </c>
      <c r="F1347" s="92" t="s">
        <v>2964</v>
      </c>
      <c r="G1347" s="92" t="s">
        <v>1273</v>
      </c>
      <c r="H1347" s="92" t="s">
        <v>1037</v>
      </c>
      <c r="I1347" s="92" t="s">
        <v>928</v>
      </c>
      <c r="J1347" s="92" t="s">
        <v>3138</v>
      </c>
      <c r="K1347" s="90" t="b">
        <v>0</v>
      </c>
      <c r="L1347" s="92" t="s">
        <v>867</v>
      </c>
      <c r="M1347" s="278">
        <f>IFERROR(VLOOKUP(C1347,'Budget Detail as of 11.30'!B:K,COLUMNS('Budget Detail as of 11.30'!B:K),FALSE),0)</f>
        <v>0</v>
      </c>
      <c r="N1347" s="155">
        <f>SUMIFS('Budget Detail as of 11.30'!L:L,'Budget Detail as of 11.30'!B:B,'Questica Mapping'!C1347)</f>
        <v>0</v>
      </c>
      <c r="O1347" s="100">
        <v>1700</v>
      </c>
      <c r="P1347" s="101">
        <f t="shared" si="50"/>
        <v>1700</v>
      </c>
    </row>
    <row r="1348" spans="1:17" hidden="1" x14ac:dyDescent="0.3">
      <c r="A1348" s="90">
        <v>595484</v>
      </c>
      <c r="B1348" s="92" t="s">
        <v>1162</v>
      </c>
      <c r="C1348" s="92" t="s">
        <v>3139</v>
      </c>
      <c r="D1348" s="92" t="s">
        <v>10</v>
      </c>
      <c r="E1348" s="103" t="s">
        <v>231</v>
      </c>
      <c r="F1348" s="92" t="s">
        <v>2964</v>
      </c>
      <c r="G1348" s="92" t="s">
        <v>1273</v>
      </c>
      <c r="H1348" s="92" t="s">
        <v>1037</v>
      </c>
      <c r="I1348" s="92" t="s">
        <v>931</v>
      </c>
      <c r="J1348" s="92" t="s">
        <v>3140</v>
      </c>
      <c r="K1348" s="90" t="b">
        <v>0</v>
      </c>
      <c r="L1348" s="92" t="s">
        <v>867</v>
      </c>
      <c r="M1348" s="278">
        <f>IFERROR(VLOOKUP(C1348,'Budget Detail as of 11.30'!B:K,COLUMNS('Budget Detail as of 11.30'!B:K),FALSE),0)</f>
        <v>0</v>
      </c>
      <c r="N1348" s="155">
        <f>SUMIFS('Budget Detail as of 11.30'!L:L,'Budget Detail as of 11.30'!B:B,'Questica Mapping'!C1348)</f>
        <v>0</v>
      </c>
      <c r="O1348" s="100">
        <v>1000</v>
      </c>
      <c r="P1348" s="101">
        <f t="shared" si="50"/>
        <v>1000</v>
      </c>
    </row>
    <row r="1349" spans="1:17" hidden="1" x14ac:dyDescent="0.3">
      <c r="A1349" s="90">
        <v>595485</v>
      </c>
      <c r="B1349" s="92" t="s">
        <v>1162</v>
      </c>
      <c r="C1349" s="92" t="s">
        <v>3141</v>
      </c>
      <c r="D1349" s="92" t="s">
        <v>10</v>
      </c>
      <c r="E1349" s="103" t="s">
        <v>231</v>
      </c>
      <c r="F1349" s="92" t="s">
        <v>2964</v>
      </c>
      <c r="G1349" s="92" t="s">
        <v>1273</v>
      </c>
      <c r="H1349" s="92" t="s">
        <v>2966</v>
      </c>
      <c r="I1349" s="92" t="s">
        <v>865</v>
      </c>
      <c r="J1349" s="92" t="s">
        <v>2899</v>
      </c>
      <c r="K1349" s="90" t="b">
        <v>0</v>
      </c>
      <c r="L1349" s="92" t="s">
        <v>867</v>
      </c>
      <c r="M1349" s="278">
        <f>IFERROR(VLOOKUP(C1349,'Budget Detail as of 11.30'!B:K,COLUMNS('Budget Detail as of 11.30'!B:K),FALSE),0)</f>
        <v>2550</v>
      </c>
      <c r="N1349" s="155">
        <f>SUMIFS('Budget Detail as of 11.30'!L:L,'Budget Detail as of 11.30'!B:B,'Questica Mapping'!C1349)</f>
        <v>2550</v>
      </c>
      <c r="O1349" s="100">
        <v>0</v>
      </c>
      <c r="P1349" s="101">
        <f t="shared" si="50"/>
        <v>0</v>
      </c>
    </row>
    <row r="1350" spans="1:17" hidden="1" x14ac:dyDescent="0.3">
      <c r="A1350" s="90">
        <v>849918</v>
      </c>
      <c r="B1350" s="92" t="s">
        <v>1162</v>
      </c>
      <c r="C1350" s="92" t="s">
        <v>3142</v>
      </c>
      <c r="D1350" s="92" t="s">
        <v>10</v>
      </c>
      <c r="E1350" s="103" t="s">
        <v>231</v>
      </c>
      <c r="F1350" s="92" t="s">
        <v>2964</v>
      </c>
      <c r="G1350" s="92" t="s">
        <v>1273</v>
      </c>
      <c r="H1350" s="92" t="s">
        <v>2966</v>
      </c>
      <c r="I1350" s="92" t="s">
        <v>925</v>
      </c>
      <c r="J1350" s="92" t="s">
        <v>3134</v>
      </c>
      <c r="K1350" s="90" t="b">
        <v>0</v>
      </c>
      <c r="L1350" s="92" t="s">
        <v>867</v>
      </c>
      <c r="M1350" s="278">
        <f>IFERROR(VLOOKUP(C1350,'Budget Detail as of 11.30'!B:K,COLUMNS('Budget Detail as of 11.30'!B:K),FALSE),0)</f>
        <v>1000</v>
      </c>
      <c r="N1350" s="155">
        <f>SUMIFS('Budget Detail as of 11.30'!L:L,'Budget Detail as of 11.30'!B:B,'Questica Mapping'!C1350)</f>
        <v>1000</v>
      </c>
      <c r="O1350" s="100">
        <v>1000</v>
      </c>
      <c r="P1350" s="101">
        <f t="shared" si="50"/>
        <v>1000</v>
      </c>
    </row>
    <row r="1351" spans="1:17" hidden="1" x14ac:dyDescent="0.3">
      <c r="A1351" s="90">
        <v>849947</v>
      </c>
      <c r="B1351" s="92" t="s">
        <v>1162</v>
      </c>
      <c r="C1351" s="92" t="s">
        <v>3143</v>
      </c>
      <c r="D1351" s="92" t="s">
        <v>10</v>
      </c>
      <c r="E1351" s="103" t="s">
        <v>231</v>
      </c>
      <c r="F1351" s="92" t="s">
        <v>2964</v>
      </c>
      <c r="G1351" s="92" t="s">
        <v>1273</v>
      </c>
      <c r="H1351" s="92" t="s">
        <v>2966</v>
      </c>
      <c r="I1351" s="92" t="s">
        <v>928</v>
      </c>
      <c r="J1351" s="92" t="s">
        <v>3136</v>
      </c>
      <c r="K1351" s="90" t="b">
        <v>0</v>
      </c>
      <c r="L1351" s="92" t="s">
        <v>867</v>
      </c>
      <c r="M1351" s="278">
        <f>IFERROR(VLOOKUP(C1351,'Budget Detail as of 11.30'!B:K,COLUMNS('Budget Detail as of 11.30'!B:K),FALSE),0)</f>
        <v>0</v>
      </c>
      <c r="N1351" s="155">
        <f>SUMIFS('Budget Detail as of 11.30'!L:L,'Budget Detail as of 11.30'!B:B,'Questica Mapping'!C1351)</f>
        <v>0</v>
      </c>
      <c r="O1351" s="100">
        <v>0</v>
      </c>
      <c r="P1351" s="101">
        <f t="shared" si="50"/>
        <v>0</v>
      </c>
    </row>
    <row r="1352" spans="1:17" hidden="1" x14ac:dyDescent="0.3">
      <c r="A1352" s="90">
        <v>595486</v>
      </c>
      <c r="B1352" s="92" t="s">
        <v>1162</v>
      </c>
      <c r="C1352" s="92" t="s">
        <v>3144</v>
      </c>
      <c r="D1352" s="92" t="s">
        <v>10</v>
      </c>
      <c r="E1352" s="103" t="s">
        <v>237</v>
      </c>
      <c r="F1352" s="92" t="s">
        <v>2964</v>
      </c>
      <c r="G1352" s="92" t="s">
        <v>1273</v>
      </c>
      <c r="H1352" s="92" t="s">
        <v>2970</v>
      </c>
      <c r="I1352" s="92" t="s">
        <v>865</v>
      </c>
      <c r="J1352" s="92" t="s">
        <v>2201</v>
      </c>
      <c r="K1352" s="90" t="b">
        <v>0</v>
      </c>
      <c r="L1352" s="92" t="s">
        <v>867</v>
      </c>
      <c r="M1352" s="278">
        <f>IFERROR(VLOOKUP(C1352,'Budget Detail as of 11.30'!B:K,COLUMNS('Budget Detail as of 11.30'!B:K),FALSE),0)</f>
        <v>0</v>
      </c>
      <c r="N1352" s="155">
        <f>SUMIFS('Budget Detail as of 11.30'!L:L,'Budget Detail as of 11.30'!B:B,'Questica Mapping'!C1352)</f>
        <v>0</v>
      </c>
      <c r="O1352" s="100">
        <v>0</v>
      </c>
      <c r="P1352" s="101">
        <f t="shared" si="50"/>
        <v>0</v>
      </c>
    </row>
    <row r="1353" spans="1:17" hidden="1" x14ac:dyDescent="0.3">
      <c r="A1353" s="90">
        <v>595487</v>
      </c>
      <c r="B1353" s="92" t="s">
        <v>1162</v>
      </c>
      <c r="C1353" s="92" t="s">
        <v>3145</v>
      </c>
      <c r="D1353" s="92" t="s">
        <v>10</v>
      </c>
      <c r="E1353" s="103" t="s">
        <v>237</v>
      </c>
      <c r="F1353" s="92" t="s">
        <v>2964</v>
      </c>
      <c r="G1353" s="92" t="s">
        <v>1273</v>
      </c>
      <c r="H1353" s="92" t="s">
        <v>2970</v>
      </c>
      <c r="I1353" s="92" t="s">
        <v>925</v>
      </c>
      <c r="J1353" s="92" t="s">
        <v>3146</v>
      </c>
      <c r="K1353" s="90" t="b">
        <v>0</v>
      </c>
      <c r="L1353" s="92" t="s">
        <v>867</v>
      </c>
      <c r="M1353" s="278">
        <f>IFERROR(VLOOKUP(C1353,'Budget Detail as of 11.30'!B:K,COLUMNS('Budget Detail as of 11.30'!B:K),FALSE),0)</f>
        <v>0</v>
      </c>
      <c r="N1353" s="155">
        <f>SUMIFS('Budget Detail as of 11.30'!L:L,'Budget Detail as of 11.30'!B:B,'Questica Mapping'!C1353)</f>
        <v>0</v>
      </c>
      <c r="O1353" s="100">
        <v>0</v>
      </c>
      <c r="P1353" s="101">
        <f t="shared" si="50"/>
        <v>0</v>
      </c>
    </row>
    <row r="1354" spans="1:17" hidden="1" x14ac:dyDescent="0.3">
      <c r="A1354" s="90">
        <v>849938</v>
      </c>
      <c r="B1354" s="92" t="s">
        <v>1162</v>
      </c>
      <c r="C1354" s="92" t="s">
        <v>3147</v>
      </c>
      <c r="D1354" s="92" t="s">
        <v>10</v>
      </c>
      <c r="E1354" s="103" t="s">
        <v>237</v>
      </c>
      <c r="F1354" s="92" t="s">
        <v>2964</v>
      </c>
      <c r="G1354" s="92" t="s">
        <v>1273</v>
      </c>
      <c r="H1354" s="92" t="s">
        <v>2970</v>
      </c>
      <c r="I1354" s="92" t="s">
        <v>928</v>
      </c>
      <c r="J1354" s="92" t="s">
        <v>3148</v>
      </c>
      <c r="K1354" s="90" t="b">
        <v>0</v>
      </c>
      <c r="L1354" s="92" t="s">
        <v>867</v>
      </c>
      <c r="M1354" s="278">
        <f>IFERROR(VLOOKUP(C1354,'Budget Detail as of 11.30'!B:K,COLUMNS('Budget Detail as of 11.30'!B:K),FALSE),0)</f>
        <v>0</v>
      </c>
      <c r="N1354" s="155">
        <f>SUMIFS('Budget Detail as of 11.30'!L:L,'Budget Detail as of 11.30'!B:B,'Questica Mapping'!C1354)</f>
        <v>0</v>
      </c>
      <c r="O1354" s="100">
        <v>0</v>
      </c>
      <c r="P1354" s="101">
        <f t="shared" si="50"/>
        <v>0</v>
      </c>
    </row>
    <row r="1355" spans="1:17" hidden="1" x14ac:dyDescent="0.3">
      <c r="A1355" s="90">
        <v>849939</v>
      </c>
      <c r="B1355" s="92" t="s">
        <v>1162</v>
      </c>
      <c r="C1355" s="92" t="s">
        <v>3149</v>
      </c>
      <c r="D1355" s="92" t="s">
        <v>10</v>
      </c>
      <c r="E1355" s="103" t="s">
        <v>237</v>
      </c>
      <c r="F1355" s="92" t="s">
        <v>2964</v>
      </c>
      <c r="G1355" s="92" t="s">
        <v>1273</v>
      </c>
      <c r="H1355" s="92" t="s">
        <v>2970</v>
      </c>
      <c r="I1355" s="92" t="s">
        <v>931</v>
      </c>
      <c r="J1355" s="92" t="s">
        <v>3140</v>
      </c>
      <c r="K1355" s="90" t="b">
        <v>0</v>
      </c>
      <c r="L1355" s="92" t="s">
        <v>867</v>
      </c>
      <c r="M1355" s="278">
        <f>IFERROR(VLOOKUP(C1355,'Budget Detail as of 11.30'!B:K,COLUMNS('Budget Detail as of 11.30'!B:K),FALSE),0)</f>
        <v>0</v>
      </c>
      <c r="N1355" s="155">
        <f>SUMIFS('Budget Detail as of 11.30'!L:L,'Budget Detail as of 11.30'!B:B,'Questica Mapping'!C1355)</f>
        <v>0</v>
      </c>
      <c r="O1355" s="100"/>
      <c r="P1355" s="101"/>
    </row>
    <row r="1356" spans="1:17" hidden="1" x14ac:dyDescent="0.3">
      <c r="A1356" s="90">
        <v>849940</v>
      </c>
      <c r="B1356" s="92" t="s">
        <v>1162</v>
      </c>
      <c r="C1356" s="92" t="s">
        <v>3150</v>
      </c>
      <c r="D1356" s="92" t="s">
        <v>10</v>
      </c>
      <c r="E1356" s="103" t="s">
        <v>237</v>
      </c>
      <c r="F1356" s="92" t="s">
        <v>2964</v>
      </c>
      <c r="G1356" s="92" t="s">
        <v>1273</v>
      </c>
      <c r="H1356" s="92" t="s">
        <v>2970</v>
      </c>
      <c r="I1356" s="92" t="s">
        <v>944</v>
      </c>
      <c r="J1356" s="92" t="s">
        <v>3151</v>
      </c>
      <c r="K1356" s="90" t="b">
        <v>1</v>
      </c>
      <c r="L1356" s="92" t="s">
        <v>867</v>
      </c>
      <c r="M1356" s="278">
        <f>IFERROR(VLOOKUP(C1356,'Budget Detail as of 11.30'!B:K,COLUMNS('Budget Detail as of 11.30'!B:K),FALSE),0)</f>
        <v>0</v>
      </c>
      <c r="N1356" s="155">
        <f>SUMIFS('Budget Detail as of 11.30'!L:L,'Budget Detail as of 11.30'!B:B,'Questica Mapping'!C1356)</f>
        <v>0</v>
      </c>
      <c r="O1356" s="100">
        <v>6077700</v>
      </c>
      <c r="P1356" s="101">
        <f>+O1356</f>
        <v>6077700</v>
      </c>
    </row>
    <row r="1357" spans="1:17" hidden="1" x14ac:dyDescent="0.3">
      <c r="A1357" s="90">
        <v>849941</v>
      </c>
      <c r="B1357" s="92" t="s">
        <v>1162</v>
      </c>
      <c r="C1357" s="92" t="s">
        <v>3152</v>
      </c>
      <c r="D1357" s="279" t="s">
        <v>10</v>
      </c>
      <c r="E1357" s="103" t="s">
        <v>237</v>
      </c>
      <c r="F1357" s="90" t="s">
        <v>2964</v>
      </c>
      <c r="G1357" s="90" t="s">
        <v>1273</v>
      </c>
      <c r="H1357" s="90" t="s">
        <v>2970</v>
      </c>
      <c r="I1357" s="90" t="s">
        <v>1060</v>
      </c>
      <c r="J1357" s="90" t="s">
        <v>3153</v>
      </c>
      <c r="K1357" s="90" t="b">
        <v>0</v>
      </c>
      <c r="L1357" s="90" t="s">
        <v>867</v>
      </c>
      <c r="M1357" s="278">
        <f>IFERROR(VLOOKUP(C1357,'Budget Detail as of 11.30'!B:K,COLUMNS('Budget Detail as of 11.30'!B:K),FALSE),0)</f>
        <v>5000</v>
      </c>
      <c r="N1357" s="155">
        <f>SUMIFS('Budget Detail as of 11.30'!L:L,'Budget Detail as of 11.30'!B:B,'Questica Mapping'!C1357)</f>
        <v>5000</v>
      </c>
      <c r="O1357" s="100"/>
      <c r="P1357" s="101"/>
      <c r="Q1357" s="279" t="s">
        <v>1169</v>
      </c>
    </row>
    <row r="1358" spans="1:17" hidden="1" x14ac:dyDescent="0.3">
      <c r="A1358" s="90">
        <v>595488</v>
      </c>
      <c r="B1358" s="92" t="s">
        <v>1162</v>
      </c>
      <c r="C1358" s="92" t="s">
        <v>3154</v>
      </c>
      <c r="D1358" s="92" t="s">
        <v>10</v>
      </c>
      <c r="E1358" s="103" t="s">
        <v>233</v>
      </c>
      <c r="F1358" s="92" t="s">
        <v>3155</v>
      </c>
      <c r="G1358" s="92" t="s">
        <v>1165</v>
      </c>
      <c r="H1358" s="92" t="s">
        <v>911</v>
      </c>
      <c r="I1358" s="92" t="s">
        <v>865</v>
      </c>
      <c r="J1358" s="92">
        <v>0</v>
      </c>
      <c r="K1358" s="90" t="b">
        <v>0</v>
      </c>
      <c r="L1358" s="92" t="s">
        <v>1166</v>
      </c>
      <c r="M1358" s="278">
        <f>IFERROR(VLOOKUP(C1358,'Budget Detail as of 11.30'!B:K,COLUMNS('Budget Detail as of 11.30'!B:K),FALSE),0)</f>
        <v>6272410</v>
      </c>
      <c r="N1358" s="155">
        <f>SUMIFS('Budget Detail as of 11.30'!L:L,'Budget Detail as of 11.30'!B:B,'Questica Mapping'!C1358)</f>
        <v>6002340</v>
      </c>
      <c r="O1358" s="100">
        <v>1196200</v>
      </c>
      <c r="P1358" s="101">
        <f t="shared" ref="P1358:P1400" si="51">+O1358</f>
        <v>1196200</v>
      </c>
    </row>
    <row r="1359" spans="1:17" hidden="1" x14ac:dyDescent="0.3">
      <c r="A1359" s="90">
        <v>595489</v>
      </c>
      <c r="B1359" s="92" t="s">
        <v>1162</v>
      </c>
      <c r="C1359" s="92" t="s">
        <v>3156</v>
      </c>
      <c r="D1359" s="279" t="s">
        <v>10</v>
      </c>
      <c r="E1359" s="103" t="s">
        <v>233</v>
      </c>
      <c r="F1359" s="90" t="s">
        <v>3155</v>
      </c>
      <c r="G1359" s="90" t="s">
        <v>1165</v>
      </c>
      <c r="H1359" s="90" t="s">
        <v>911</v>
      </c>
      <c r="I1359" s="90" t="s">
        <v>925</v>
      </c>
      <c r="J1359" s="90" t="s">
        <v>3157</v>
      </c>
      <c r="K1359" s="90" t="b">
        <v>0</v>
      </c>
      <c r="L1359" s="90" t="s">
        <v>867</v>
      </c>
      <c r="M1359" s="278">
        <f>IFERROR(VLOOKUP(C1359,'Budget Detail as of 11.30'!B:K,COLUMNS('Budget Detail as of 11.30'!B:K),FALSE),0)</f>
        <v>875450</v>
      </c>
      <c r="N1359" s="155">
        <f>SUMIFS('Budget Detail as of 11.30'!L:L,'Budget Detail as of 11.30'!B:B,'Questica Mapping'!C1359)</f>
        <v>875450</v>
      </c>
      <c r="O1359" s="100">
        <v>3500</v>
      </c>
      <c r="P1359" s="101">
        <f t="shared" si="51"/>
        <v>3500</v>
      </c>
      <c r="Q1359" s="279" t="s">
        <v>1169</v>
      </c>
    </row>
    <row r="1360" spans="1:17" hidden="1" x14ac:dyDescent="0.3">
      <c r="A1360" s="90">
        <v>595490</v>
      </c>
      <c r="B1360" s="92" t="s">
        <v>1162</v>
      </c>
      <c r="C1360" s="92" t="s">
        <v>3158</v>
      </c>
      <c r="D1360" s="92" t="s">
        <v>10</v>
      </c>
      <c r="E1360" s="103" t="s">
        <v>234</v>
      </c>
      <c r="F1360" s="92" t="s">
        <v>3155</v>
      </c>
      <c r="G1360" s="92" t="s">
        <v>1173</v>
      </c>
      <c r="H1360" s="92" t="s">
        <v>911</v>
      </c>
      <c r="I1360" s="92" t="s">
        <v>865</v>
      </c>
      <c r="J1360" s="92" t="s">
        <v>1174</v>
      </c>
      <c r="K1360" s="90" t="b">
        <v>0</v>
      </c>
      <c r="L1360" s="92" t="s">
        <v>867</v>
      </c>
      <c r="M1360" s="278">
        <f>IFERROR(VLOOKUP(C1360,'Budget Detail as of 11.30'!B:K,COLUMNS('Budget Detail as of 11.30'!B:K),FALSE),0)</f>
        <v>1289030</v>
      </c>
      <c r="N1360" s="155">
        <f>SUMIFS('Budget Detail as of 11.30'!L:L,'Budget Detail as of 11.30'!B:B,'Questica Mapping'!C1360)</f>
        <v>1289030</v>
      </c>
      <c r="O1360" s="100">
        <v>4178630</v>
      </c>
      <c r="P1360" s="101">
        <f t="shared" si="51"/>
        <v>4178630</v>
      </c>
    </row>
    <row r="1361" spans="1:16" hidden="1" x14ac:dyDescent="0.3">
      <c r="A1361" s="90">
        <v>595491</v>
      </c>
      <c r="B1361" s="92" t="s">
        <v>1162</v>
      </c>
      <c r="C1361" s="92" t="s">
        <v>3159</v>
      </c>
      <c r="D1361" s="92" t="s">
        <v>10</v>
      </c>
      <c r="E1361" s="103" t="s">
        <v>233</v>
      </c>
      <c r="F1361" s="92" t="s">
        <v>3155</v>
      </c>
      <c r="G1361" s="92" t="s">
        <v>1286</v>
      </c>
      <c r="H1361" s="92" t="s">
        <v>911</v>
      </c>
      <c r="I1361" s="92" t="s">
        <v>865</v>
      </c>
      <c r="J1361" s="92" t="s">
        <v>1287</v>
      </c>
      <c r="K1361" s="90" t="b">
        <v>0</v>
      </c>
      <c r="L1361" s="92" t="s">
        <v>867</v>
      </c>
      <c r="M1361" s="278">
        <f>IFERROR(VLOOKUP(C1361,'Budget Detail as of 11.30'!B:K,COLUMNS('Budget Detail as of 11.30'!B:K),FALSE),0)</f>
        <v>3500</v>
      </c>
      <c r="N1361" s="155">
        <f>SUMIFS('Budget Detail as of 11.30'!L:L,'Budget Detail as of 11.30'!B:B,'Questica Mapping'!C1361)</f>
        <v>3500</v>
      </c>
      <c r="O1361" s="100">
        <v>97580</v>
      </c>
      <c r="P1361" s="101">
        <f t="shared" si="51"/>
        <v>97580</v>
      </c>
    </row>
    <row r="1362" spans="1:16" hidden="1" x14ac:dyDescent="0.3">
      <c r="A1362" s="90">
        <v>849942</v>
      </c>
      <c r="B1362" s="92" t="s">
        <v>1162</v>
      </c>
      <c r="C1362" s="92" t="s">
        <v>3160</v>
      </c>
      <c r="D1362" s="92" t="s">
        <v>10</v>
      </c>
      <c r="E1362" s="103" t="s">
        <v>233</v>
      </c>
      <c r="F1362" s="92" t="s">
        <v>3155</v>
      </c>
      <c r="G1362" s="92" t="s">
        <v>1176</v>
      </c>
      <c r="H1362" s="92" t="s">
        <v>911</v>
      </c>
      <c r="I1362" s="92" t="s">
        <v>865</v>
      </c>
      <c r="J1362" s="92">
        <v>0</v>
      </c>
      <c r="K1362" s="90" t="b">
        <v>0</v>
      </c>
      <c r="L1362" s="92" t="s">
        <v>1166</v>
      </c>
      <c r="M1362" s="278">
        <f>IFERROR(VLOOKUP(C1362,'Budget Detail as of 11.30'!B:K,COLUMNS('Budget Detail as of 11.30'!B:K),FALSE),0)</f>
        <v>4163490</v>
      </c>
      <c r="N1362" s="155">
        <f>SUMIFS('Budget Detail as of 11.30'!L:L,'Budget Detail as of 11.30'!B:B,'Questica Mapping'!C1362)</f>
        <v>4074490</v>
      </c>
      <c r="O1362" s="100">
        <v>0</v>
      </c>
      <c r="P1362" s="101">
        <f t="shared" si="51"/>
        <v>0</v>
      </c>
    </row>
    <row r="1363" spans="1:16" hidden="1" x14ac:dyDescent="0.3">
      <c r="A1363" s="90">
        <v>849943</v>
      </c>
      <c r="B1363" s="92" t="s">
        <v>1162</v>
      </c>
      <c r="C1363" s="92" t="s">
        <v>3161</v>
      </c>
      <c r="D1363" s="92" t="s">
        <v>10</v>
      </c>
      <c r="E1363" s="103" t="s">
        <v>233</v>
      </c>
      <c r="F1363" s="92" t="s">
        <v>3155</v>
      </c>
      <c r="G1363" s="92" t="s">
        <v>1525</v>
      </c>
      <c r="H1363" s="92" t="s">
        <v>911</v>
      </c>
      <c r="I1363" s="92" t="s">
        <v>865</v>
      </c>
      <c r="J1363" s="92" t="s">
        <v>1526</v>
      </c>
      <c r="K1363" s="90" t="b">
        <v>0</v>
      </c>
      <c r="L1363" s="92" t="s">
        <v>867</v>
      </c>
      <c r="M1363" s="278">
        <f>IFERROR(VLOOKUP(C1363,'Budget Detail as of 11.30'!B:K,COLUMNS('Budget Detail as of 11.30'!B:K),FALSE),0)</f>
        <v>95880</v>
      </c>
      <c r="N1363" s="155">
        <f>SUMIFS('Budget Detail as of 11.30'!L:L,'Budget Detail as of 11.30'!B:B,'Questica Mapping'!C1363)</f>
        <v>95880</v>
      </c>
      <c r="O1363" s="100">
        <v>525</v>
      </c>
      <c r="P1363" s="101">
        <f t="shared" si="51"/>
        <v>525</v>
      </c>
    </row>
    <row r="1364" spans="1:16" hidden="1" x14ac:dyDescent="0.3">
      <c r="A1364" s="90">
        <v>595492</v>
      </c>
      <c r="B1364" s="92" t="s">
        <v>1162</v>
      </c>
      <c r="C1364" s="92" t="s">
        <v>3162</v>
      </c>
      <c r="D1364" s="92" t="s">
        <v>10</v>
      </c>
      <c r="E1364" s="103" t="s">
        <v>233</v>
      </c>
      <c r="F1364" s="92" t="s">
        <v>3155</v>
      </c>
      <c r="G1364" s="92" t="s">
        <v>1182</v>
      </c>
      <c r="H1364" s="92" t="s">
        <v>911</v>
      </c>
      <c r="I1364" s="92" t="s">
        <v>865</v>
      </c>
      <c r="J1364" s="92" t="s">
        <v>1183</v>
      </c>
      <c r="K1364" s="90" t="b">
        <v>0</v>
      </c>
      <c r="L1364" s="92" t="s">
        <v>867</v>
      </c>
      <c r="M1364" s="278">
        <f>IFERROR(VLOOKUP(C1364,'Budget Detail as of 11.30'!B:K,COLUMNS('Budget Detail as of 11.30'!B:K),FALSE),0)</f>
        <v>0</v>
      </c>
      <c r="N1364" s="155">
        <f>SUMIFS('Budget Detail as of 11.30'!L:L,'Budget Detail as of 11.30'!B:B,'Questica Mapping'!C1364)</f>
        <v>0</v>
      </c>
      <c r="O1364" s="100">
        <v>0</v>
      </c>
      <c r="P1364" s="101">
        <f t="shared" si="51"/>
        <v>0</v>
      </c>
    </row>
    <row r="1365" spans="1:16" hidden="1" x14ac:dyDescent="0.3">
      <c r="A1365" s="90">
        <v>849944</v>
      </c>
      <c r="B1365" s="92" t="s">
        <v>1162</v>
      </c>
      <c r="C1365" s="92" t="s">
        <v>3163</v>
      </c>
      <c r="D1365" s="92" t="s">
        <v>10</v>
      </c>
      <c r="E1365" s="103" t="s">
        <v>231</v>
      </c>
      <c r="F1365" s="92" t="s">
        <v>3155</v>
      </c>
      <c r="G1365" s="92" t="s">
        <v>1185</v>
      </c>
      <c r="H1365" s="92" t="s">
        <v>911</v>
      </c>
      <c r="I1365" s="92" t="s">
        <v>865</v>
      </c>
      <c r="J1365" s="92" t="s">
        <v>1186</v>
      </c>
      <c r="K1365" s="90" t="b">
        <v>0</v>
      </c>
      <c r="L1365" s="92" t="s">
        <v>867</v>
      </c>
      <c r="M1365" s="278">
        <f>IFERROR(VLOOKUP(C1365,'Budget Detail as of 11.30'!B:K,COLUMNS('Budget Detail as of 11.30'!B:K),FALSE),0)</f>
        <v>480</v>
      </c>
      <c r="N1365" s="155">
        <f>SUMIFS('Budget Detail as of 11.30'!L:L,'Budget Detail as of 11.30'!B:B,'Questica Mapping'!C1365)</f>
        <v>480</v>
      </c>
      <c r="O1365" s="100">
        <v>4960</v>
      </c>
      <c r="P1365" s="101">
        <f t="shared" si="51"/>
        <v>4960</v>
      </c>
    </row>
    <row r="1366" spans="1:16" hidden="1" x14ac:dyDescent="0.3">
      <c r="A1366" s="90">
        <v>849919</v>
      </c>
      <c r="B1366" s="92" t="s">
        <v>1162</v>
      </c>
      <c r="C1366" s="92" t="s">
        <v>3164</v>
      </c>
      <c r="D1366" s="92" t="s">
        <v>10</v>
      </c>
      <c r="E1366" s="103" t="s">
        <v>231</v>
      </c>
      <c r="F1366" s="92" t="s">
        <v>3155</v>
      </c>
      <c r="G1366" s="92" t="s">
        <v>1418</v>
      </c>
      <c r="H1366" s="92" t="s">
        <v>911</v>
      </c>
      <c r="I1366" s="92" t="s">
        <v>865</v>
      </c>
      <c r="J1366" s="92" t="s">
        <v>1636</v>
      </c>
      <c r="K1366" s="90" t="b">
        <v>0</v>
      </c>
      <c r="L1366" s="92" t="s">
        <v>867</v>
      </c>
      <c r="M1366" s="278">
        <f>IFERROR(VLOOKUP(C1366,'Budget Detail as of 11.30'!B:K,COLUMNS('Budget Detail as of 11.30'!B:K),FALSE),0)</f>
        <v>50</v>
      </c>
      <c r="N1366" s="155">
        <f>SUMIFS('Budget Detail as of 11.30'!L:L,'Budget Detail as of 11.30'!B:B,'Questica Mapping'!C1366)</f>
        <v>50</v>
      </c>
      <c r="O1366" s="100">
        <v>1685</v>
      </c>
      <c r="P1366" s="101">
        <f t="shared" si="51"/>
        <v>1685</v>
      </c>
    </row>
    <row r="1367" spans="1:16" hidden="1" x14ac:dyDescent="0.3">
      <c r="A1367" s="90">
        <v>595493</v>
      </c>
      <c r="B1367" s="92" t="s">
        <v>1162</v>
      </c>
      <c r="C1367" s="92" t="s">
        <v>3165</v>
      </c>
      <c r="D1367" s="92" t="s">
        <v>10</v>
      </c>
      <c r="E1367" s="103" t="s">
        <v>231</v>
      </c>
      <c r="F1367" s="92" t="s">
        <v>3155</v>
      </c>
      <c r="G1367" s="92" t="s">
        <v>1188</v>
      </c>
      <c r="H1367" s="92" t="s">
        <v>911</v>
      </c>
      <c r="I1367" s="92" t="s">
        <v>865</v>
      </c>
      <c r="J1367" s="92" t="s">
        <v>1189</v>
      </c>
      <c r="K1367" s="90" t="b">
        <v>0</v>
      </c>
      <c r="L1367" s="92" t="s">
        <v>867</v>
      </c>
      <c r="M1367" s="278">
        <f>IFERROR(VLOOKUP(C1367,'Budget Detail as of 11.30'!B:K,COLUMNS('Budget Detail as of 11.30'!B:K),FALSE),0)</f>
        <v>4960</v>
      </c>
      <c r="N1367" s="155">
        <f>SUMIFS('Budget Detail as of 11.30'!L:L,'Budget Detail as of 11.30'!B:B,'Questica Mapping'!C1367)</f>
        <v>4960</v>
      </c>
      <c r="O1367" s="100">
        <v>50</v>
      </c>
      <c r="P1367" s="101">
        <f t="shared" si="51"/>
        <v>50</v>
      </c>
    </row>
    <row r="1368" spans="1:16" hidden="1" x14ac:dyDescent="0.3">
      <c r="A1368" s="90">
        <v>849945</v>
      </c>
      <c r="B1368" s="92" t="s">
        <v>1162</v>
      </c>
      <c r="C1368" s="92" t="s">
        <v>3166</v>
      </c>
      <c r="D1368" s="92" t="s">
        <v>10</v>
      </c>
      <c r="E1368" s="103" t="s">
        <v>231</v>
      </c>
      <c r="F1368" s="92" t="s">
        <v>3155</v>
      </c>
      <c r="G1368" s="92" t="s">
        <v>1191</v>
      </c>
      <c r="H1368" s="92" t="s">
        <v>911</v>
      </c>
      <c r="I1368" s="92" t="s">
        <v>865</v>
      </c>
      <c r="J1368" s="92" t="s">
        <v>2130</v>
      </c>
      <c r="K1368" s="90" t="b">
        <v>0</v>
      </c>
      <c r="L1368" s="92" t="s">
        <v>867</v>
      </c>
      <c r="M1368" s="278">
        <f>IFERROR(VLOOKUP(C1368,'Budget Detail as of 11.30'!B:K,COLUMNS('Budget Detail as of 11.30'!B:K),FALSE),0)</f>
        <v>1690</v>
      </c>
      <c r="N1368" s="155">
        <f>SUMIFS('Budget Detail as of 11.30'!L:L,'Budget Detail as of 11.30'!B:B,'Questica Mapping'!C1368)</f>
        <v>1690</v>
      </c>
      <c r="O1368" s="100">
        <v>2085</v>
      </c>
      <c r="P1368" s="101">
        <f t="shared" si="51"/>
        <v>2085</v>
      </c>
    </row>
    <row r="1369" spans="1:16" hidden="1" x14ac:dyDescent="0.3">
      <c r="A1369" s="90">
        <v>585569</v>
      </c>
      <c r="B1369" s="92" t="s">
        <v>1162</v>
      </c>
      <c r="C1369" s="92" t="s">
        <v>3167</v>
      </c>
      <c r="D1369" s="92" t="s">
        <v>10</v>
      </c>
      <c r="E1369" s="103" t="s">
        <v>231</v>
      </c>
      <c r="F1369" s="92" t="s">
        <v>3155</v>
      </c>
      <c r="G1369" s="92" t="s">
        <v>1194</v>
      </c>
      <c r="H1369" s="92" t="s">
        <v>911</v>
      </c>
      <c r="I1369" s="92" t="s">
        <v>865</v>
      </c>
      <c r="J1369" s="92" t="s">
        <v>1195</v>
      </c>
      <c r="K1369" s="90" t="b">
        <v>0</v>
      </c>
      <c r="L1369" s="92" t="s">
        <v>867</v>
      </c>
      <c r="M1369" s="278">
        <f>IFERROR(VLOOKUP(C1369,'Budget Detail as of 11.30'!B:K,COLUMNS('Budget Detail as of 11.30'!B:K),FALSE),0)</f>
        <v>50</v>
      </c>
      <c r="N1369" s="155">
        <f>SUMIFS('Budget Detail as of 11.30'!L:L,'Budget Detail as of 11.30'!B:B,'Questica Mapping'!C1369)</f>
        <v>50</v>
      </c>
      <c r="O1369" s="100">
        <v>3000</v>
      </c>
      <c r="P1369" s="101">
        <f t="shared" si="51"/>
        <v>3000</v>
      </c>
    </row>
    <row r="1370" spans="1:16" hidden="1" x14ac:dyDescent="0.3">
      <c r="A1370" s="90">
        <v>595567</v>
      </c>
      <c r="B1370" s="92" t="s">
        <v>1162</v>
      </c>
      <c r="C1370" s="92" t="s">
        <v>3168</v>
      </c>
      <c r="D1370" s="92" t="s">
        <v>10</v>
      </c>
      <c r="E1370" s="103" t="s">
        <v>231</v>
      </c>
      <c r="F1370" s="92" t="s">
        <v>3155</v>
      </c>
      <c r="G1370" s="92" t="s">
        <v>1202</v>
      </c>
      <c r="H1370" s="92" t="s">
        <v>911</v>
      </c>
      <c r="I1370" s="92" t="s">
        <v>865</v>
      </c>
      <c r="J1370" s="92" t="s">
        <v>1203</v>
      </c>
      <c r="K1370" s="90" t="b">
        <v>0</v>
      </c>
      <c r="L1370" s="92" t="s">
        <v>867</v>
      </c>
      <c r="M1370" s="278">
        <f>IFERROR(VLOOKUP(C1370,'Budget Detail as of 11.30'!B:K,COLUMNS('Budget Detail as of 11.30'!B:K),FALSE),0)</f>
        <v>2000</v>
      </c>
      <c r="N1370" s="155">
        <f>SUMIFS('Budget Detail as of 11.30'!L:L,'Budget Detail as of 11.30'!B:B,'Questica Mapping'!C1370)</f>
        <v>2000</v>
      </c>
      <c r="O1370" s="100">
        <v>2500</v>
      </c>
      <c r="P1370" s="101">
        <f t="shared" si="51"/>
        <v>2500</v>
      </c>
    </row>
    <row r="1371" spans="1:16" hidden="1" x14ac:dyDescent="0.3">
      <c r="A1371" s="90">
        <v>850374</v>
      </c>
      <c r="B1371" s="92" t="s">
        <v>1162</v>
      </c>
      <c r="C1371" s="92" t="s">
        <v>3169</v>
      </c>
      <c r="D1371" s="92" t="s">
        <v>10</v>
      </c>
      <c r="E1371" s="103" t="s">
        <v>231</v>
      </c>
      <c r="F1371" s="92" t="s">
        <v>3155</v>
      </c>
      <c r="G1371" s="92" t="s">
        <v>1202</v>
      </c>
      <c r="H1371" s="92" t="s">
        <v>911</v>
      </c>
      <c r="I1371" s="92" t="s">
        <v>925</v>
      </c>
      <c r="J1371" s="92" t="s">
        <v>1540</v>
      </c>
      <c r="K1371" s="90" t="b">
        <v>0</v>
      </c>
      <c r="L1371" s="92" t="s">
        <v>867</v>
      </c>
      <c r="M1371" s="278">
        <f>IFERROR(VLOOKUP(C1371,'Budget Detail as of 11.30'!B:K,COLUMNS('Budget Detail as of 11.30'!B:K),FALSE),0)</f>
        <v>3500</v>
      </c>
      <c r="N1371" s="155">
        <f>SUMIFS('Budget Detail as of 11.30'!L:L,'Budget Detail as of 11.30'!B:B,'Questica Mapping'!C1371)</f>
        <v>3500</v>
      </c>
      <c r="O1371" s="100">
        <v>3995</v>
      </c>
      <c r="P1371" s="101">
        <f t="shared" si="51"/>
        <v>3995</v>
      </c>
    </row>
    <row r="1372" spans="1:16" hidden="1" x14ac:dyDescent="0.3">
      <c r="A1372" s="90">
        <v>595465</v>
      </c>
      <c r="B1372" s="92" t="s">
        <v>1162</v>
      </c>
      <c r="C1372" s="92" t="s">
        <v>3170</v>
      </c>
      <c r="D1372" s="92" t="s">
        <v>10</v>
      </c>
      <c r="E1372" s="103" t="s">
        <v>231</v>
      </c>
      <c r="F1372" s="92" t="s">
        <v>3155</v>
      </c>
      <c r="G1372" s="92" t="s">
        <v>1202</v>
      </c>
      <c r="H1372" s="92" t="s">
        <v>911</v>
      </c>
      <c r="I1372" s="92" t="s">
        <v>928</v>
      </c>
      <c r="J1372" s="92" t="s">
        <v>3171</v>
      </c>
      <c r="K1372" s="90" t="b">
        <v>0</v>
      </c>
      <c r="L1372" s="92" t="s">
        <v>867</v>
      </c>
      <c r="M1372" s="278">
        <f>IFERROR(VLOOKUP(C1372,'Budget Detail as of 11.30'!B:K,COLUMNS('Budget Detail as of 11.30'!B:K),FALSE),0)</f>
        <v>2500</v>
      </c>
      <c r="N1372" s="155">
        <f>SUMIFS('Budget Detail as of 11.30'!L:L,'Budget Detail as of 11.30'!B:B,'Questica Mapping'!C1372)</f>
        <v>2500</v>
      </c>
      <c r="O1372" s="100">
        <v>565</v>
      </c>
      <c r="P1372" s="101">
        <f t="shared" si="51"/>
        <v>565</v>
      </c>
    </row>
    <row r="1373" spans="1:16" hidden="1" x14ac:dyDescent="0.3">
      <c r="A1373" s="90">
        <v>595466</v>
      </c>
      <c r="B1373" s="92" t="s">
        <v>1162</v>
      </c>
      <c r="C1373" s="92" t="s">
        <v>3172</v>
      </c>
      <c r="D1373" s="92" t="s">
        <v>10</v>
      </c>
      <c r="E1373" s="103" t="s">
        <v>231</v>
      </c>
      <c r="F1373" s="92" t="s">
        <v>3155</v>
      </c>
      <c r="G1373" s="92" t="s">
        <v>1354</v>
      </c>
      <c r="H1373" s="92" t="s">
        <v>911</v>
      </c>
      <c r="I1373" s="92" t="s">
        <v>865</v>
      </c>
      <c r="J1373" s="92" t="s">
        <v>1355</v>
      </c>
      <c r="K1373" s="90" t="b">
        <v>0</v>
      </c>
      <c r="L1373" s="92" t="s">
        <v>867</v>
      </c>
      <c r="M1373" s="278">
        <f>IFERROR(VLOOKUP(C1373,'Budget Detail as of 11.30'!B:K,COLUMNS('Budget Detail as of 11.30'!B:K),FALSE),0)</f>
        <v>5760</v>
      </c>
      <c r="N1373" s="155">
        <f>SUMIFS('Budget Detail as of 11.30'!L:L,'Budget Detail as of 11.30'!B:B,'Questica Mapping'!C1373)</f>
        <v>5760</v>
      </c>
      <c r="O1373" s="100">
        <v>620</v>
      </c>
      <c r="P1373" s="101">
        <f t="shared" si="51"/>
        <v>620</v>
      </c>
    </row>
    <row r="1374" spans="1:16" hidden="1" x14ac:dyDescent="0.3">
      <c r="A1374" s="90">
        <v>595467</v>
      </c>
      <c r="B1374" s="92" t="s">
        <v>1162</v>
      </c>
      <c r="C1374" s="92" t="s">
        <v>3173</v>
      </c>
      <c r="D1374" s="92" t="s">
        <v>10</v>
      </c>
      <c r="E1374" s="103" t="s">
        <v>231</v>
      </c>
      <c r="F1374" s="92" t="s">
        <v>3155</v>
      </c>
      <c r="G1374" s="92" t="s">
        <v>1207</v>
      </c>
      <c r="H1374" s="92" t="s">
        <v>911</v>
      </c>
      <c r="I1374" s="92" t="s">
        <v>865</v>
      </c>
      <c r="J1374" s="92" t="s">
        <v>3174</v>
      </c>
      <c r="K1374" s="90" t="b">
        <v>0</v>
      </c>
      <c r="L1374" s="92" t="s">
        <v>867</v>
      </c>
      <c r="M1374" s="278">
        <f>IFERROR(VLOOKUP(C1374,'Budget Detail as of 11.30'!B:K,COLUMNS('Budget Detail as of 11.30'!B:K),FALSE),0)</f>
        <v>570</v>
      </c>
      <c r="N1374" s="155">
        <f>SUMIFS('Budget Detail as of 11.30'!L:L,'Budget Detail as of 11.30'!B:B,'Questica Mapping'!C1374)</f>
        <v>570</v>
      </c>
      <c r="O1374" s="100">
        <v>500</v>
      </c>
      <c r="P1374" s="101">
        <f t="shared" si="51"/>
        <v>500</v>
      </c>
    </row>
    <row r="1375" spans="1:16" hidden="1" x14ac:dyDescent="0.3">
      <c r="A1375" s="90">
        <v>595468</v>
      </c>
      <c r="B1375" s="92" t="s">
        <v>1162</v>
      </c>
      <c r="C1375" s="92" t="s">
        <v>3175</v>
      </c>
      <c r="D1375" s="92" t="s">
        <v>10</v>
      </c>
      <c r="E1375" s="103" t="s">
        <v>231</v>
      </c>
      <c r="F1375" s="92" t="s">
        <v>3155</v>
      </c>
      <c r="G1375" s="92" t="s">
        <v>1207</v>
      </c>
      <c r="H1375" s="92" t="s">
        <v>911</v>
      </c>
      <c r="I1375" s="92" t="s">
        <v>925</v>
      </c>
      <c r="J1375" s="92" t="s">
        <v>3176</v>
      </c>
      <c r="K1375" s="90" t="b">
        <v>0</v>
      </c>
      <c r="L1375" s="92" t="s">
        <v>867</v>
      </c>
      <c r="M1375" s="278">
        <f>IFERROR(VLOOKUP(C1375,'Budget Detail as of 11.30'!B:K,COLUMNS('Budget Detail as of 11.30'!B:K),FALSE),0)</f>
        <v>620</v>
      </c>
      <c r="N1375" s="155">
        <f>SUMIFS('Budget Detail as of 11.30'!L:L,'Budget Detail as of 11.30'!B:B,'Questica Mapping'!C1375)</f>
        <v>620</v>
      </c>
      <c r="O1375" s="100">
        <v>375</v>
      </c>
      <c r="P1375" s="101">
        <f t="shared" si="51"/>
        <v>375</v>
      </c>
    </row>
    <row r="1376" spans="1:16" hidden="1" x14ac:dyDescent="0.3">
      <c r="A1376" s="90">
        <v>595469</v>
      </c>
      <c r="B1376" s="92" t="s">
        <v>1162</v>
      </c>
      <c r="C1376" s="92" t="s">
        <v>3177</v>
      </c>
      <c r="D1376" s="92" t="s">
        <v>10</v>
      </c>
      <c r="E1376" s="103" t="s">
        <v>231</v>
      </c>
      <c r="F1376" s="92" t="s">
        <v>3155</v>
      </c>
      <c r="G1376" s="92" t="s">
        <v>1207</v>
      </c>
      <c r="H1376" s="92" t="s">
        <v>911</v>
      </c>
      <c r="I1376" s="92" t="s">
        <v>928</v>
      </c>
      <c r="J1376" s="92" t="s">
        <v>3178</v>
      </c>
      <c r="K1376" s="90" t="b">
        <v>0</v>
      </c>
      <c r="L1376" s="92" t="s">
        <v>867</v>
      </c>
      <c r="M1376" s="278">
        <f>IFERROR(VLOOKUP(C1376,'Budget Detail as of 11.30'!B:K,COLUMNS('Budget Detail as of 11.30'!B:K),FALSE),0)</f>
        <v>500</v>
      </c>
      <c r="N1376" s="155">
        <f>SUMIFS('Budget Detail as of 11.30'!L:L,'Budget Detail as of 11.30'!B:B,'Questica Mapping'!C1376)</f>
        <v>500</v>
      </c>
      <c r="O1376" s="100">
        <v>3000</v>
      </c>
      <c r="P1376" s="101">
        <f t="shared" si="51"/>
        <v>3000</v>
      </c>
    </row>
    <row r="1377" spans="1:16" hidden="1" x14ac:dyDescent="0.3">
      <c r="A1377" s="90">
        <v>595470</v>
      </c>
      <c r="B1377" s="92" t="s">
        <v>1162</v>
      </c>
      <c r="C1377" s="92" t="s">
        <v>3179</v>
      </c>
      <c r="D1377" s="92" t="s">
        <v>10</v>
      </c>
      <c r="E1377" s="103" t="s">
        <v>231</v>
      </c>
      <c r="F1377" s="92" t="s">
        <v>3155</v>
      </c>
      <c r="G1377" s="92" t="s">
        <v>1215</v>
      </c>
      <c r="H1377" s="92" t="s">
        <v>911</v>
      </c>
      <c r="I1377" s="92" t="s">
        <v>865</v>
      </c>
      <c r="J1377" s="92" t="s">
        <v>1990</v>
      </c>
      <c r="K1377" s="90" t="b">
        <v>0</v>
      </c>
      <c r="L1377" s="92" t="s">
        <v>867</v>
      </c>
      <c r="M1377" s="278">
        <f>IFERROR(VLOOKUP(C1377,'Budget Detail as of 11.30'!B:K,COLUMNS('Budget Detail as of 11.30'!B:K),FALSE),0)</f>
        <v>400</v>
      </c>
      <c r="N1377" s="155">
        <f>SUMIFS('Budget Detail as of 11.30'!L:L,'Budget Detail as of 11.30'!B:B,'Questica Mapping'!C1377)</f>
        <v>400</v>
      </c>
      <c r="O1377" s="100">
        <v>14250</v>
      </c>
      <c r="P1377" s="101">
        <f t="shared" si="51"/>
        <v>14250</v>
      </c>
    </row>
    <row r="1378" spans="1:16" hidden="1" x14ac:dyDescent="0.3">
      <c r="A1378" s="90">
        <v>595471</v>
      </c>
      <c r="B1378" s="92" t="s">
        <v>1162</v>
      </c>
      <c r="C1378" s="92" t="s">
        <v>3180</v>
      </c>
      <c r="D1378" s="92" t="s">
        <v>10</v>
      </c>
      <c r="E1378" s="103" t="s">
        <v>231</v>
      </c>
      <c r="F1378" s="92" t="s">
        <v>3155</v>
      </c>
      <c r="G1378" s="92" t="s">
        <v>1215</v>
      </c>
      <c r="H1378" s="92" t="s">
        <v>911</v>
      </c>
      <c r="I1378" s="92" t="s">
        <v>925</v>
      </c>
      <c r="J1378" s="92" t="s">
        <v>1992</v>
      </c>
      <c r="K1378" s="90" t="b">
        <v>0</v>
      </c>
      <c r="L1378" s="92" t="s">
        <v>867</v>
      </c>
      <c r="M1378" s="278">
        <f>IFERROR(VLOOKUP(C1378,'Budget Detail as of 11.30'!B:K,COLUMNS('Budget Detail as of 11.30'!B:K),FALSE),0)</f>
        <v>3000</v>
      </c>
      <c r="N1378" s="155">
        <f>SUMIFS('Budget Detail as of 11.30'!L:L,'Budget Detail as of 11.30'!B:B,'Questica Mapping'!C1378)</f>
        <v>3000</v>
      </c>
      <c r="O1378" s="100">
        <v>500</v>
      </c>
      <c r="P1378" s="101">
        <f t="shared" si="51"/>
        <v>500</v>
      </c>
    </row>
    <row r="1379" spans="1:16" hidden="1" x14ac:dyDescent="0.3">
      <c r="A1379" s="90">
        <v>595472</v>
      </c>
      <c r="B1379" s="92" t="s">
        <v>1162</v>
      </c>
      <c r="C1379" s="92" t="s">
        <v>3181</v>
      </c>
      <c r="D1379" s="92" t="s">
        <v>10</v>
      </c>
      <c r="E1379" s="103" t="s">
        <v>231</v>
      </c>
      <c r="F1379" s="92" t="s">
        <v>3155</v>
      </c>
      <c r="G1379" s="92" t="s">
        <v>1215</v>
      </c>
      <c r="H1379" s="92" t="s">
        <v>911</v>
      </c>
      <c r="I1379" s="92" t="s">
        <v>928</v>
      </c>
      <c r="J1379" s="92" t="s">
        <v>2942</v>
      </c>
      <c r="K1379" s="90" t="b">
        <v>0</v>
      </c>
      <c r="L1379" s="92" t="s">
        <v>867</v>
      </c>
      <c r="M1379" s="278">
        <f>IFERROR(VLOOKUP(C1379,'Budget Detail as of 11.30'!B:K,COLUMNS('Budget Detail as of 11.30'!B:K),FALSE),0)</f>
        <v>18000</v>
      </c>
      <c r="N1379" s="155">
        <f>SUMIFS('Budget Detail as of 11.30'!L:L,'Budget Detail as of 11.30'!B:B,'Questica Mapping'!C1379)</f>
        <v>18000</v>
      </c>
      <c r="O1379" s="100">
        <v>11100</v>
      </c>
      <c r="P1379" s="101">
        <f t="shared" si="51"/>
        <v>11100</v>
      </c>
    </row>
    <row r="1380" spans="1:16" hidden="1" x14ac:dyDescent="0.3">
      <c r="A1380" s="90">
        <v>595473</v>
      </c>
      <c r="B1380" s="92" t="s">
        <v>1162</v>
      </c>
      <c r="C1380" s="92" t="s">
        <v>3182</v>
      </c>
      <c r="D1380" s="92" t="s">
        <v>10</v>
      </c>
      <c r="E1380" s="103" t="s">
        <v>231</v>
      </c>
      <c r="F1380" s="92" t="s">
        <v>3155</v>
      </c>
      <c r="G1380" s="92" t="s">
        <v>1215</v>
      </c>
      <c r="H1380" s="92" t="s">
        <v>911</v>
      </c>
      <c r="I1380" s="92" t="s">
        <v>944</v>
      </c>
      <c r="J1380" s="92" t="s">
        <v>3183</v>
      </c>
      <c r="K1380" s="90" t="b">
        <v>0</v>
      </c>
      <c r="L1380" s="92" t="s">
        <v>867</v>
      </c>
      <c r="M1380" s="278">
        <f>IFERROR(VLOOKUP(C1380,'Budget Detail as of 11.30'!B:K,COLUMNS('Budget Detail as of 11.30'!B:K),FALSE),0)</f>
        <v>1000</v>
      </c>
      <c r="N1380" s="155">
        <f>SUMIFS('Budget Detail as of 11.30'!L:L,'Budget Detail as of 11.30'!B:B,'Questica Mapping'!C1380)</f>
        <v>1000</v>
      </c>
      <c r="O1380" s="100">
        <v>0</v>
      </c>
      <c r="P1380" s="101">
        <f t="shared" si="51"/>
        <v>0</v>
      </c>
    </row>
    <row r="1381" spans="1:16" hidden="1" x14ac:dyDescent="0.3">
      <c r="A1381" s="90">
        <v>850375</v>
      </c>
      <c r="B1381" s="92" t="s">
        <v>1162</v>
      </c>
      <c r="C1381" s="92" t="s">
        <v>3184</v>
      </c>
      <c r="D1381" s="92" t="s">
        <v>10</v>
      </c>
      <c r="E1381" s="103" t="s">
        <v>231</v>
      </c>
      <c r="F1381" s="92" t="s">
        <v>3155</v>
      </c>
      <c r="G1381" s="92" t="s">
        <v>1215</v>
      </c>
      <c r="H1381" s="92" t="s">
        <v>911</v>
      </c>
      <c r="I1381" s="92" t="s">
        <v>1060</v>
      </c>
      <c r="J1381" s="92" t="s">
        <v>3185</v>
      </c>
      <c r="K1381" s="90" t="b">
        <v>0</v>
      </c>
      <c r="L1381" s="92" t="s">
        <v>867</v>
      </c>
      <c r="M1381" s="278">
        <f>IFERROR(VLOOKUP(C1381,'Budget Detail as of 11.30'!B:K,COLUMNS('Budget Detail as of 11.30'!B:K),FALSE),0)</f>
        <v>11100</v>
      </c>
      <c r="N1381" s="155">
        <f>SUMIFS('Budget Detail as of 11.30'!L:L,'Budget Detail as of 11.30'!B:B,'Questica Mapping'!C1381)</f>
        <v>11100</v>
      </c>
      <c r="O1381" s="100">
        <v>3635</v>
      </c>
      <c r="P1381" s="101">
        <f t="shared" si="51"/>
        <v>3635</v>
      </c>
    </row>
    <row r="1382" spans="1:16" hidden="1" x14ac:dyDescent="0.3">
      <c r="A1382" s="90">
        <v>595474</v>
      </c>
      <c r="B1382" s="92" t="s">
        <v>1162</v>
      </c>
      <c r="C1382" s="92" t="s">
        <v>3186</v>
      </c>
      <c r="D1382" s="92" t="s">
        <v>10</v>
      </c>
      <c r="E1382" s="103" t="s">
        <v>231</v>
      </c>
      <c r="F1382" s="92" t="s">
        <v>3155</v>
      </c>
      <c r="G1382" s="92" t="s">
        <v>1215</v>
      </c>
      <c r="H1382" s="92" t="s">
        <v>911</v>
      </c>
      <c r="I1382" s="92" t="s">
        <v>1063</v>
      </c>
      <c r="J1382" s="92" t="s">
        <v>3187</v>
      </c>
      <c r="K1382" s="90" t="b">
        <v>0</v>
      </c>
      <c r="L1382" s="92" t="s">
        <v>867</v>
      </c>
      <c r="M1382" s="278">
        <f>IFERROR(VLOOKUP(C1382,'Budget Detail as of 11.30'!B:K,COLUMNS('Budget Detail as of 11.30'!B:K),FALSE),0)</f>
        <v>11000</v>
      </c>
      <c r="N1382" s="155">
        <f>SUMIFS('Budget Detail as of 11.30'!L:L,'Budget Detail as of 11.30'!B:B,'Questica Mapping'!C1382)</f>
        <v>11000</v>
      </c>
      <c r="O1382" s="100">
        <v>2968</v>
      </c>
      <c r="P1382" s="101">
        <f t="shared" si="51"/>
        <v>2968</v>
      </c>
    </row>
    <row r="1383" spans="1:16" hidden="1" x14ac:dyDescent="0.3">
      <c r="A1383" s="90">
        <v>595475</v>
      </c>
      <c r="B1383" s="92" t="s">
        <v>1162</v>
      </c>
      <c r="C1383" s="92" t="s">
        <v>3188</v>
      </c>
      <c r="D1383" s="92" t="s">
        <v>10</v>
      </c>
      <c r="E1383" s="103" t="s">
        <v>231</v>
      </c>
      <c r="F1383" s="92" t="s">
        <v>3155</v>
      </c>
      <c r="G1383" s="92" t="s">
        <v>1220</v>
      </c>
      <c r="H1383" s="92" t="s">
        <v>911</v>
      </c>
      <c r="I1383" s="92" t="s">
        <v>865</v>
      </c>
      <c r="J1383" s="92" t="s">
        <v>2002</v>
      </c>
      <c r="K1383" s="90" t="b">
        <v>0</v>
      </c>
      <c r="L1383" s="92" t="s">
        <v>867</v>
      </c>
      <c r="M1383" s="278">
        <f>IFERROR(VLOOKUP(C1383,'Budget Detail as of 11.30'!B:K,COLUMNS('Budget Detail as of 11.30'!B:K),FALSE),0)</f>
        <v>4000</v>
      </c>
      <c r="N1383" s="155">
        <f>SUMIFS('Budget Detail as of 11.30'!L:L,'Budget Detail as of 11.30'!B:B,'Questica Mapping'!C1383)</f>
        <v>4000</v>
      </c>
      <c r="O1383" s="100">
        <v>4000</v>
      </c>
      <c r="P1383" s="101">
        <f t="shared" si="51"/>
        <v>4000</v>
      </c>
    </row>
    <row r="1384" spans="1:16" hidden="1" x14ac:dyDescent="0.3">
      <c r="A1384" s="90">
        <v>1210116</v>
      </c>
      <c r="B1384" s="92" t="s">
        <v>1162</v>
      </c>
      <c r="C1384" s="92" t="s">
        <v>3189</v>
      </c>
      <c r="D1384" s="92" t="s">
        <v>10</v>
      </c>
      <c r="E1384" s="103" t="s">
        <v>231</v>
      </c>
      <c r="F1384" s="92" t="s">
        <v>3155</v>
      </c>
      <c r="G1384" s="92" t="s">
        <v>1220</v>
      </c>
      <c r="H1384" s="92" t="s">
        <v>911</v>
      </c>
      <c r="I1384" s="92" t="s">
        <v>925</v>
      </c>
      <c r="J1384" s="92" t="s">
        <v>2004</v>
      </c>
      <c r="K1384" s="90" t="b">
        <v>0</v>
      </c>
      <c r="L1384" s="92" t="s">
        <v>867</v>
      </c>
      <c r="M1384" s="278">
        <f>IFERROR(VLOOKUP(C1384,'Budget Detail as of 11.30'!B:K,COLUMNS('Budget Detail as of 11.30'!B:K),FALSE),0)</f>
        <v>4800</v>
      </c>
      <c r="N1384" s="155">
        <f>SUMIFS('Budget Detail as of 11.30'!L:L,'Budget Detail as of 11.30'!B:B,'Questica Mapping'!C1384)</f>
        <v>4800</v>
      </c>
      <c r="O1384" s="100">
        <v>8570</v>
      </c>
      <c r="P1384" s="101">
        <f t="shared" si="51"/>
        <v>8570</v>
      </c>
    </row>
    <row r="1385" spans="1:16" hidden="1" x14ac:dyDescent="0.3">
      <c r="A1385" s="90">
        <v>599657</v>
      </c>
      <c r="B1385" s="92" t="s">
        <v>1162</v>
      </c>
      <c r="C1385" s="92" t="s">
        <v>3190</v>
      </c>
      <c r="D1385" s="92" t="s">
        <v>10</v>
      </c>
      <c r="E1385" s="103" t="s">
        <v>231</v>
      </c>
      <c r="F1385" s="92" t="s">
        <v>3155</v>
      </c>
      <c r="G1385" s="92" t="s">
        <v>1220</v>
      </c>
      <c r="H1385" s="92" t="s">
        <v>911</v>
      </c>
      <c r="I1385" s="92" t="s">
        <v>928</v>
      </c>
      <c r="J1385" s="92" t="s">
        <v>2006</v>
      </c>
      <c r="K1385" s="90" t="b">
        <v>0</v>
      </c>
      <c r="L1385" s="92" t="s">
        <v>867</v>
      </c>
      <c r="M1385" s="278">
        <f>IFERROR(VLOOKUP(C1385,'Budget Detail as of 11.30'!B:K,COLUMNS('Budget Detail as of 11.30'!B:K),FALSE),0)</f>
        <v>4000</v>
      </c>
      <c r="N1385" s="155">
        <f>SUMIFS('Budget Detail as of 11.30'!L:L,'Budget Detail as of 11.30'!B:B,'Questica Mapping'!C1385)</f>
        <v>4000</v>
      </c>
      <c r="O1385" s="100">
        <v>1530</v>
      </c>
      <c r="P1385" s="101">
        <f t="shared" si="51"/>
        <v>1530</v>
      </c>
    </row>
    <row r="1386" spans="1:16" hidden="1" x14ac:dyDescent="0.3">
      <c r="A1386" s="90">
        <v>1210118</v>
      </c>
      <c r="B1386" s="92" t="s">
        <v>1162</v>
      </c>
      <c r="C1386" s="92" t="s">
        <v>3191</v>
      </c>
      <c r="D1386" s="92" t="s">
        <v>10</v>
      </c>
      <c r="E1386" s="103" t="s">
        <v>231</v>
      </c>
      <c r="F1386" s="92" t="s">
        <v>3155</v>
      </c>
      <c r="G1386" s="92" t="s">
        <v>1229</v>
      </c>
      <c r="H1386" s="92" t="s">
        <v>911</v>
      </c>
      <c r="I1386" s="92" t="s">
        <v>865</v>
      </c>
      <c r="J1386" s="92" t="s">
        <v>2878</v>
      </c>
      <c r="K1386" s="90" t="b">
        <v>0</v>
      </c>
      <c r="L1386" s="92" t="s">
        <v>867</v>
      </c>
      <c r="M1386" s="278">
        <f>IFERROR(VLOOKUP(C1386,'Budget Detail as of 11.30'!B:K,COLUMNS('Budget Detail as of 11.30'!B:K),FALSE),0)</f>
        <v>8500</v>
      </c>
      <c r="N1386" s="155">
        <f>SUMIFS('Budget Detail as of 11.30'!L:L,'Budget Detail as of 11.30'!B:B,'Questica Mapping'!C1386)</f>
        <v>8500</v>
      </c>
      <c r="O1386" s="100">
        <v>4695</v>
      </c>
      <c r="P1386" s="101">
        <f t="shared" si="51"/>
        <v>4695</v>
      </c>
    </row>
    <row r="1387" spans="1:16" hidden="1" x14ac:dyDescent="0.3">
      <c r="A1387" s="90">
        <v>599659</v>
      </c>
      <c r="B1387" s="92" t="s">
        <v>1162</v>
      </c>
      <c r="C1387" s="92" t="s">
        <v>3192</v>
      </c>
      <c r="D1387" s="92" t="s">
        <v>10</v>
      </c>
      <c r="E1387" s="103" t="s">
        <v>231</v>
      </c>
      <c r="F1387" s="92" t="s">
        <v>3155</v>
      </c>
      <c r="G1387" s="92" t="s">
        <v>1229</v>
      </c>
      <c r="H1387" s="92" t="s">
        <v>911</v>
      </c>
      <c r="I1387" s="92" t="s">
        <v>925</v>
      </c>
      <c r="J1387" s="92" t="s">
        <v>3193</v>
      </c>
      <c r="K1387" s="90" t="b">
        <v>0</v>
      </c>
      <c r="L1387" s="92" t="s">
        <v>867</v>
      </c>
      <c r="M1387" s="278">
        <f>IFERROR(VLOOKUP(C1387,'Budget Detail as of 11.30'!B:K,COLUMNS('Budget Detail as of 11.30'!B:K),FALSE),0)</f>
        <v>1910</v>
      </c>
      <c r="N1387" s="155">
        <f>SUMIFS('Budget Detail as of 11.30'!L:L,'Budget Detail as of 11.30'!B:B,'Questica Mapping'!C1387)</f>
        <v>1910</v>
      </c>
      <c r="O1387" s="100">
        <v>325</v>
      </c>
      <c r="P1387" s="101">
        <f t="shared" si="51"/>
        <v>325</v>
      </c>
    </row>
    <row r="1388" spans="1:16" hidden="1" x14ac:dyDescent="0.3">
      <c r="A1388" s="90">
        <v>599697</v>
      </c>
      <c r="B1388" s="92" t="s">
        <v>1162</v>
      </c>
      <c r="C1388" s="92" t="s">
        <v>3194</v>
      </c>
      <c r="D1388" s="92" t="s">
        <v>10</v>
      </c>
      <c r="E1388" s="103" t="s">
        <v>231</v>
      </c>
      <c r="F1388" s="92" t="s">
        <v>3155</v>
      </c>
      <c r="G1388" s="92" t="s">
        <v>1229</v>
      </c>
      <c r="H1388" s="92" t="s">
        <v>911</v>
      </c>
      <c r="I1388" s="92" t="s">
        <v>928</v>
      </c>
      <c r="J1388" s="92" t="s">
        <v>2783</v>
      </c>
      <c r="K1388" s="90" t="b">
        <v>0</v>
      </c>
      <c r="L1388" s="92" t="s">
        <v>867</v>
      </c>
      <c r="M1388" s="278">
        <f>IFERROR(VLOOKUP(C1388,'Budget Detail as of 11.30'!B:K,COLUMNS('Budget Detail as of 11.30'!B:K),FALSE),0)</f>
        <v>4700</v>
      </c>
      <c r="N1388" s="155">
        <f>SUMIFS('Budget Detail as of 11.30'!L:L,'Budget Detail as of 11.30'!B:B,'Questica Mapping'!C1388)</f>
        <v>4700</v>
      </c>
      <c r="O1388" s="100">
        <v>2665</v>
      </c>
      <c r="P1388" s="101">
        <f t="shared" si="51"/>
        <v>2665</v>
      </c>
    </row>
    <row r="1389" spans="1:16" hidden="1" x14ac:dyDescent="0.3">
      <c r="A1389" s="90">
        <v>599660</v>
      </c>
      <c r="B1389" s="92" t="s">
        <v>1162</v>
      </c>
      <c r="C1389" s="92" t="s">
        <v>3195</v>
      </c>
      <c r="D1389" s="92" t="s">
        <v>10</v>
      </c>
      <c r="E1389" s="103" t="s">
        <v>231</v>
      </c>
      <c r="F1389" s="92" t="s">
        <v>3155</v>
      </c>
      <c r="G1389" s="92" t="s">
        <v>1229</v>
      </c>
      <c r="H1389" s="92" t="s">
        <v>911</v>
      </c>
      <c r="I1389" s="92" t="s">
        <v>931</v>
      </c>
      <c r="J1389" s="92" t="s">
        <v>3196</v>
      </c>
      <c r="K1389" s="90" t="b">
        <v>0</v>
      </c>
      <c r="L1389" s="92" t="s">
        <v>867</v>
      </c>
      <c r="M1389" s="278">
        <f>IFERROR(VLOOKUP(C1389,'Budget Detail as of 11.30'!B:K,COLUMNS('Budget Detail as of 11.30'!B:K),FALSE),0)</f>
        <v>400</v>
      </c>
      <c r="N1389" s="155">
        <f>SUMIFS('Budget Detail as of 11.30'!L:L,'Budget Detail as of 11.30'!B:B,'Questica Mapping'!C1389)</f>
        <v>400</v>
      </c>
      <c r="O1389" s="100">
        <v>1000</v>
      </c>
      <c r="P1389" s="101">
        <f t="shared" si="51"/>
        <v>1000</v>
      </c>
    </row>
    <row r="1390" spans="1:16" hidden="1" x14ac:dyDescent="0.3">
      <c r="A1390" s="90">
        <v>599661</v>
      </c>
      <c r="B1390" s="92" t="s">
        <v>1162</v>
      </c>
      <c r="C1390" s="92" t="s">
        <v>3197</v>
      </c>
      <c r="D1390" s="92" t="s">
        <v>10</v>
      </c>
      <c r="E1390" s="103" t="s">
        <v>231</v>
      </c>
      <c r="F1390" s="92" t="s">
        <v>3155</v>
      </c>
      <c r="G1390" s="92" t="s">
        <v>1229</v>
      </c>
      <c r="H1390" s="92" t="s">
        <v>911</v>
      </c>
      <c r="I1390" s="92" t="s">
        <v>944</v>
      </c>
      <c r="J1390" s="92" t="s">
        <v>1314</v>
      </c>
      <c r="K1390" s="90" t="b">
        <v>0</v>
      </c>
      <c r="L1390" s="92" t="s">
        <v>867</v>
      </c>
      <c r="M1390" s="278">
        <f>IFERROR(VLOOKUP(C1390,'Budget Detail as of 11.30'!B:K,COLUMNS('Budget Detail as of 11.30'!B:K),FALSE),0)</f>
        <v>2670</v>
      </c>
      <c r="N1390" s="155">
        <f>SUMIFS('Budget Detail as of 11.30'!L:L,'Budget Detail as of 11.30'!B:B,'Questica Mapping'!C1390)</f>
        <v>2670</v>
      </c>
      <c r="O1390" s="100">
        <v>5950</v>
      </c>
      <c r="P1390" s="101">
        <f t="shared" si="51"/>
        <v>5950</v>
      </c>
    </row>
    <row r="1391" spans="1:16" hidden="1" x14ac:dyDescent="0.3">
      <c r="A1391" s="90">
        <v>599662</v>
      </c>
      <c r="B1391" s="92" t="s">
        <v>1162</v>
      </c>
      <c r="C1391" s="92" t="s">
        <v>3198</v>
      </c>
      <c r="D1391" s="92" t="s">
        <v>10</v>
      </c>
      <c r="E1391" s="103" t="s">
        <v>231</v>
      </c>
      <c r="F1391" s="92" t="s">
        <v>3155</v>
      </c>
      <c r="G1391" s="92" t="s">
        <v>1229</v>
      </c>
      <c r="H1391" s="92" t="s">
        <v>911</v>
      </c>
      <c r="I1391" s="92" t="s">
        <v>1060</v>
      </c>
      <c r="J1391" s="92" t="s">
        <v>2028</v>
      </c>
      <c r="K1391" s="90" t="b">
        <v>0</v>
      </c>
      <c r="L1391" s="92" t="s">
        <v>867</v>
      </c>
      <c r="M1391" s="278">
        <f>IFERROR(VLOOKUP(C1391,'Budget Detail as of 11.30'!B:K,COLUMNS('Budget Detail as of 11.30'!B:K),FALSE),0)</f>
        <v>1000</v>
      </c>
      <c r="N1391" s="155">
        <f>SUMIFS('Budget Detail as of 11.30'!L:L,'Budget Detail as of 11.30'!B:B,'Questica Mapping'!C1391)</f>
        <v>1000</v>
      </c>
      <c r="O1391" s="100">
        <v>2592750</v>
      </c>
      <c r="P1391" s="101">
        <f t="shared" si="51"/>
        <v>2592750</v>
      </c>
    </row>
    <row r="1392" spans="1:16" hidden="1" x14ac:dyDescent="0.3">
      <c r="A1392" s="90">
        <v>850357</v>
      </c>
      <c r="B1392" s="92" t="s">
        <v>1162</v>
      </c>
      <c r="C1392" s="92" t="s">
        <v>3199</v>
      </c>
      <c r="D1392" s="92" t="s">
        <v>10</v>
      </c>
      <c r="E1392" s="103" t="s">
        <v>235</v>
      </c>
      <c r="F1392" s="92" t="s">
        <v>3155</v>
      </c>
      <c r="G1392" s="92" t="s">
        <v>1576</v>
      </c>
      <c r="H1392" s="92" t="s">
        <v>911</v>
      </c>
      <c r="I1392" s="92" t="s">
        <v>865</v>
      </c>
      <c r="J1392" s="92" t="s">
        <v>1577</v>
      </c>
      <c r="K1392" s="90" t="b">
        <v>0</v>
      </c>
      <c r="L1392" s="92" t="s">
        <v>867</v>
      </c>
      <c r="M1392" s="278">
        <f>IFERROR(VLOOKUP(C1392,'Budget Detail as of 11.30'!B:K,COLUMNS('Budget Detail as of 11.30'!B:K),FALSE),0)</f>
        <v>6090</v>
      </c>
      <c r="N1392" s="155">
        <f>SUMIFS('Budget Detail as of 11.30'!L:L,'Budget Detail as of 11.30'!B:B,'Questica Mapping'!C1392)</f>
        <v>6090</v>
      </c>
      <c r="O1392" s="100">
        <v>0</v>
      </c>
      <c r="P1392" s="101">
        <f t="shared" si="51"/>
        <v>0</v>
      </c>
    </row>
    <row r="1393" spans="1:16" hidden="1" x14ac:dyDescent="0.3">
      <c r="A1393" s="90">
        <v>599663</v>
      </c>
      <c r="B1393" s="92" t="s">
        <v>1162</v>
      </c>
      <c r="C1393" s="92" t="s">
        <v>3200</v>
      </c>
      <c r="D1393" s="92" t="s">
        <v>10</v>
      </c>
      <c r="E1393" s="103" t="s">
        <v>235</v>
      </c>
      <c r="F1393" s="92" t="s">
        <v>3155</v>
      </c>
      <c r="G1393" s="92" t="s">
        <v>1243</v>
      </c>
      <c r="H1393" s="92" t="s">
        <v>911</v>
      </c>
      <c r="I1393" s="92" t="s">
        <v>865</v>
      </c>
      <c r="J1393" s="92" t="s">
        <v>1244</v>
      </c>
      <c r="K1393" s="90" t="b">
        <v>0</v>
      </c>
      <c r="L1393" s="92" t="s">
        <v>867</v>
      </c>
      <c r="M1393" s="278">
        <f>IFERROR(VLOOKUP(C1393,'Budget Detail as of 11.30'!B:K,COLUMNS('Budget Detail as of 11.30'!B:K),FALSE),0)</f>
        <v>0</v>
      </c>
      <c r="N1393" s="155">
        <f>SUMIFS('Budget Detail as of 11.30'!L:L,'Budget Detail as of 11.30'!B:B,'Questica Mapping'!C1393)</f>
        <v>0</v>
      </c>
      <c r="O1393" s="100">
        <v>0</v>
      </c>
      <c r="P1393" s="101">
        <f t="shared" si="51"/>
        <v>0</v>
      </c>
    </row>
    <row r="1394" spans="1:16" hidden="1" x14ac:dyDescent="0.3">
      <c r="A1394" s="90">
        <v>599664</v>
      </c>
      <c r="B1394" s="92" t="s">
        <v>1162</v>
      </c>
      <c r="C1394" s="92" t="s">
        <v>3201</v>
      </c>
      <c r="D1394" s="92" t="s">
        <v>10</v>
      </c>
      <c r="E1394" s="103" t="s">
        <v>235</v>
      </c>
      <c r="F1394" s="92" t="s">
        <v>3155</v>
      </c>
      <c r="G1394" s="92" t="s">
        <v>1243</v>
      </c>
      <c r="H1394" s="92" t="s">
        <v>911</v>
      </c>
      <c r="I1394" s="92" t="s">
        <v>925</v>
      </c>
      <c r="J1394" s="92" t="s">
        <v>3202</v>
      </c>
      <c r="K1394" s="90" t="b">
        <v>0</v>
      </c>
      <c r="L1394" s="92" t="s">
        <v>867</v>
      </c>
      <c r="M1394" s="278">
        <f>IFERROR(VLOOKUP(C1394,'Budget Detail as of 11.30'!B:K,COLUMNS('Budget Detail as of 11.30'!B:K),FALSE),0)</f>
        <v>0</v>
      </c>
      <c r="N1394" s="155">
        <f>SUMIFS('Budget Detail as of 11.30'!L:L,'Budget Detail as of 11.30'!B:B,'Questica Mapping'!C1394)</f>
        <v>0</v>
      </c>
      <c r="O1394" s="100">
        <v>17040</v>
      </c>
      <c r="P1394" s="101">
        <f t="shared" si="51"/>
        <v>17040</v>
      </c>
    </row>
    <row r="1395" spans="1:16" hidden="1" x14ac:dyDescent="0.3">
      <c r="A1395" s="90">
        <v>599665</v>
      </c>
      <c r="B1395" s="92" t="s">
        <v>1162</v>
      </c>
      <c r="C1395" s="92" t="s">
        <v>3203</v>
      </c>
      <c r="D1395" s="92" t="s">
        <v>10</v>
      </c>
      <c r="E1395" s="103" t="s">
        <v>235</v>
      </c>
      <c r="F1395" s="92" t="s">
        <v>3155</v>
      </c>
      <c r="G1395" s="92" t="s">
        <v>1243</v>
      </c>
      <c r="H1395" s="92" t="s">
        <v>911</v>
      </c>
      <c r="I1395" s="92" t="s">
        <v>928</v>
      </c>
      <c r="J1395" s="92" t="s">
        <v>3204</v>
      </c>
      <c r="K1395" s="90" t="b">
        <v>0</v>
      </c>
      <c r="L1395" s="92" t="s">
        <v>867</v>
      </c>
      <c r="M1395" s="278">
        <f>IFERROR(VLOOKUP(C1395,'Budget Detail as of 11.30'!B:K,COLUMNS('Budget Detail as of 11.30'!B:K),FALSE),0)</f>
        <v>0</v>
      </c>
      <c r="N1395" s="155">
        <f>SUMIFS('Budget Detail as of 11.30'!L:L,'Budget Detail as of 11.30'!B:B,'Questica Mapping'!C1395)</f>
        <v>0</v>
      </c>
      <c r="O1395" s="100">
        <v>0</v>
      </c>
      <c r="P1395" s="101">
        <f t="shared" si="51"/>
        <v>0</v>
      </c>
    </row>
    <row r="1396" spans="1:16" hidden="1" x14ac:dyDescent="0.3">
      <c r="A1396" s="90">
        <v>599666</v>
      </c>
      <c r="B1396" s="92" t="s">
        <v>1162</v>
      </c>
      <c r="C1396" s="92" t="s">
        <v>3205</v>
      </c>
      <c r="D1396" s="92" t="s">
        <v>10</v>
      </c>
      <c r="E1396" s="103" t="s">
        <v>235</v>
      </c>
      <c r="F1396" s="92" t="s">
        <v>3155</v>
      </c>
      <c r="G1396" s="92" t="s">
        <v>1246</v>
      </c>
      <c r="H1396" s="92" t="s">
        <v>911</v>
      </c>
      <c r="I1396" s="92" t="s">
        <v>865</v>
      </c>
      <c r="J1396" s="92" t="s">
        <v>1326</v>
      </c>
      <c r="K1396" s="90" t="b">
        <v>0</v>
      </c>
      <c r="L1396" s="92" t="s">
        <v>867</v>
      </c>
      <c r="M1396" s="278">
        <f>IFERROR(VLOOKUP(C1396,'Budget Detail as of 11.30'!B:K,COLUMNS('Budget Detail as of 11.30'!B:K),FALSE),0)</f>
        <v>17040</v>
      </c>
      <c r="N1396" s="155">
        <f>SUMIFS('Budget Detail as of 11.30'!L:L,'Budget Detail as of 11.30'!B:B,'Questica Mapping'!C1396)</f>
        <v>20520</v>
      </c>
      <c r="O1396" s="100">
        <v>72180</v>
      </c>
      <c r="P1396" s="101">
        <f t="shared" si="51"/>
        <v>72180</v>
      </c>
    </row>
    <row r="1397" spans="1:16" hidden="1" x14ac:dyDescent="0.3">
      <c r="A1397" s="90">
        <v>599667</v>
      </c>
      <c r="B1397" s="92" t="s">
        <v>1162</v>
      </c>
      <c r="C1397" s="92" t="s">
        <v>3206</v>
      </c>
      <c r="D1397" s="92" t="s">
        <v>10</v>
      </c>
      <c r="E1397" s="103" t="s">
        <v>235</v>
      </c>
      <c r="F1397" s="92" t="s">
        <v>3155</v>
      </c>
      <c r="G1397" s="92" t="s">
        <v>1246</v>
      </c>
      <c r="H1397" s="92" t="s">
        <v>911</v>
      </c>
      <c r="I1397" s="92" t="s">
        <v>925</v>
      </c>
      <c r="J1397" s="270" t="s">
        <v>1251</v>
      </c>
      <c r="K1397" s="90" t="b">
        <v>0</v>
      </c>
      <c r="L1397" s="92" t="s">
        <v>867</v>
      </c>
      <c r="M1397" s="278">
        <f>IFERROR(VLOOKUP(C1397,'Budget Detail as of 11.30'!B:K,COLUMNS('Budget Detail as of 11.30'!B:K),FALSE),0)</f>
        <v>3480</v>
      </c>
      <c r="N1397" s="155">
        <f>SUMIFS('Budget Detail as of 11.30'!L:L,'Budget Detail as of 11.30'!B:B,'Questica Mapping'!C1397)</f>
        <v>0</v>
      </c>
      <c r="O1397" s="100">
        <v>0</v>
      </c>
      <c r="P1397" s="101">
        <f t="shared" si="51"/>
        <v>0</v>
      </c>
    </row>
    <row r="1398" spans="1:16" hidden="1" x14ac:dyDescent="0.3">
      <c r="A1398" s="90">
        <v>599668</v>
      </c>
      <c r="B1398" s="92" t="s">
        <v>1162</v>
      </c>
      <c r="C1398" s="92" t="s">
        <v>3207</v>
      </c>
      <c r="D1398" s="92" t="s">
        <v>10</v>
      </c>
      <c r="E1398" s="103" t="s">
        <v>235</v>
      </c>
      <c r="F1398" s="92" t="s">
        <v>3155</v>
      </c>
      <c r="G1398" s="92" t="s">
        <v>1586</v>
      </c>
      <c r="H1398" s="92" t="s">
        <v>911</v>
      </c>
      <c r="I1398" s="92" t="s">
        <v>865</v>
      </c>
      <c r="J1398" s="92" t="s">
        <v>1922</v>
      </c>
      <c r="K1398" s="90" t="b">
        <v>0</v>
      </c>
      <c r="L1398" s="92" t="s">
        <v>867</v>
      </c>
      <c r="M1398" s="278">
        <f>IFERROR(VLOOKUP(C1398,'Budget Detail as of 11.30'!B:K,COLUMNS('Budget Detail as of 11.30'!B:K),FALSE),0)</f>
        <v>77010</v>
      </c>
      <c r="N1398" s="155">
        <f>SUMIFS('Budget Detail as of 11.30'!L:L,'Budget Detail as of 11.30'!B:B,'Questica Mapping'!C1398)</f>
        <v>77010</v>
      </c>
      <c r="O1398" s="100">
        <v>0</v>
      </c>
      <c r="P1398" s="101">
        <f t="shared" si="51"/>
        <v>0</v>
      </c>
    </row>
    <row r="1399" spans="1:16" hidden="1" x14ac:dyDescent="0.3">
      <c r="A1399" s="90">
        <v>599669</v>
      </c>
      <c r="B1399" s="92" t="s">
        <v>1162</v>
      </c>
      <c r="C1399" s="92" t="s">
        <v>3208</v>
      </c>
      <c r="D1399" s="92" t="s">
        <v>10</v>
      </c>
      <c r="E1399" s="103" t="s">
        <v>235</v>
      </c>
      <c r="F1399" s="92" t="s">
        <v>3155</v>
      </c>
      <c r="G1399" s="92" t="s">
        <v>1586</v>
      </c>
      <c r="H1399" s="92" t="s">
        <v>911</v>
      </c>
      <c r="I1399" s="92" t="s">
        <v>925</v>
      </c>
      <c r="J1399" s="92" t="s">
        <v>3209</v>
      </c>
      <c r="K1399" s="90" t="b">
        <v>0</v>
      </c>
      <c r="L1399" s="92" t="s">
        <v>867</v>
      </c>
      <c r="M1399" s="278">
        <f>IFERROR(VLOOKUP(C1399,'Budget Detail as of 11.30'!B:K,COLUMNS('Budget Detail as of 11.30'!B:K),FALSE),0)</f>
        <v>0</v>
      </c>
      <c r="N1399" s="155">
        <f>SUMIFS('Budget Detail as of 11.30'!L:L,'Budget Detail as of 11.30'!B:B,'Questica Mapping'!C1399)</f>
        <v>0</v>
      </c>
      <c r="O1399" s="100">
        <v>223964</v>
      </c>
      <c r="P1399" s="101">
        <f t="shared" si="51"/>
        <v>223964</v>
      </c>
    </row>
    <row r="1400" spans="1:16" hidden="1" x14ac:dyDescent="0.3">
      <c r="A1400" s="90">
        <v>599670</v>
      </c>
      <c r="B1400" s="92" t="s">
        <v>1162</v>
      </c>
      <c r="C1400" s="92" t="s">
        <v>3210</v>
      </c>
      <c r="D1400" s="92" t="s">
        <v>10</v>
      </c>
      <c r="E1400" s="103" t="s">
        <v>235</v>
      </c>
      <c r="F1400" s="92" t="s">
        <v>3155</v>
      </c>
      <c r="G1400" s="92" t="s">
        <v>1586</v>
      </c>
      <c r="H1400" s="92" t="s">
        <v>911</v>
      </c>
      <c r="I1400" s="92" t="s">
        <v>928</v>
      </c>
      <c r="J1400" s="92" t="s">
        <v>3211</v>
      </c>
      <c r="K1400" s="90" t="b">
        <v>0</v>
      </c>
      <c r="L1400" s="92" t="s">
        <v>867</v>
      </c>
      <c r="M1400" s="278">
        <f>IFERROR(VLOOKUP(C1400,'Budget Detail as of 11.30'!B:K,COLUMNS('Budget Detail as of 11.30'!B:K),FALSE),0)</f>
        <v>0</v>
      </c>
      <c r="N1400" s="155">
        <f>SUMIFS('Budget Detail as of 11.30'!L:L,'Budget Detail as of 11.30'!B:B,'Questica Mapping'!C1400)</f>
        <v>0</v>
      </c>
      <c r="O1400" s="100">
        <v>165658</v>
      </c>
      <c r="P1400" s="101">
        <f t="shared" si="51"/>
        <v>165658</v>
      </c>
    </row>
    <row r="1401" spans="1:16" hidden="1" x14ac:dyDescent="0.3">
      <c r="A1401" s="90">
        <v>599671</v>
      </c>
      <c r="B1401" s="92" t="s">
        <v>1162</v>
      </c>
      <c r="C1401" s="92" t="s">
        <v>3212</v>
      </c>
      <c r="D1401" s="92" t="s">
        <v>10</v>
      </c>
      <c r="E1401" s="103" t="s">
        <v>235</v>
      </c>
      <c r="F1401" s="92" t="s">
        <v>3155</v>
      </c>
      <c r="G1401" s="92" t="s">
        <v>1253</v>
      </c>
      <c r="H1401" s="92" t="s">
        <v>911</v>
      </c>
      <c r="I1401" s="92" t="s">
        <v>865</v>
      </c>
      <c r="J1401" s="92" t="s">
        <v>1254</v>
      </c>
      <c r="K1401" s="90" t="b">
        <v>0</v>
      </c>
      <c r="L1401" s="92" t="s">
        <v>867</v>
      </c>
      <c r="M1401" s="278">
        <f>IFERROR(VLOOKUP(C1401,'Budget Detail as of 11.30'!B:K,COLUMNS('Budget Detail as of 11.30'!B:K),FALSE),0)</f>
        <v>62300</v>
      </c>
      <c r="N1401" s="155">
        <f>SUMIFS('Budget Detail as of 11.30'!L:L,'Budget Detail as of 11.30'!B:B,'Questica Mapping'!C1401)</f>
        <v>62300</v>
      </c>
      <c r="O1401" s="100"/>
      <c r="P1401" s="101"/>
    </row>
    <row r="1402" spans="1:16" hidden="1" x14ac:dyDescent="0.3">
      <c r="A1402" s="90">
        <v>599672</v>
      </c>
      <c r="B1402" s="92" t="s">
        <v>1162</v>
      </c>
      <c r="C1402" s="92" t="s">
        <v>3213</v>
      </c>
      <c r="D1402" s="92" t="s">
        <v>10</v>
      </c>
      <c r="E1402" s="103" t="s">
        <v>235</v>
      </c>
      <c r="F1402" s="90" t="s">
        <v>3155</v>
      </c>
      <c r="G1402" s="90" t="s">
        <v>1253</v>
      </c>
      <c r="H1402" s="90" t="s">
        <v>3214</v>
      </c>
      <c r="I1402" s="178">
        <v>2</v>
      </c>
      <c r="J1402" s="269" t="s">
        <v>1251</v>
      </c>
      <c r="L1402" s="92"/>
      <c r="M1402" s="278">
        <f>IFERROR(VLOOKUP(C1402,'Budget Detail as of 11.30'!B:K,COLUMNS('Budget Detail as of 11.30'!B:K),FALSE),0)</f>
        <v>0</v>
      </c>
      <c r="N1402" s="155">
        <f>SUMIFS('Budget Detail as of 11.30'!L:L,'Budget Detail as of 11.30'!B:B,'Questica Mapping'!C1402)</f>
        <v>0</v>
      </c>
      <c r="O1402" s="100"/>
      <c r="P1402" s="101"/>
    </row>
    <row r="1403" spans="1:16" hidden="1" x14ac:dyDescent="0.3">
      <c r="A1403" s="90">
        <v>599673</v>
      </c>
      <c r="B1403" s="92" t="s">
        <v>1162</v>
      </c>
      <c r="C1403" s="92" t="s">
        <v>3215</v>
      </c>
      <c r="D1403" s="279" t="s">
        <v>10</v>
      </c>
      <c r="E1403" s="103" t="s">
        <v>235</v>
      </c>
      <c r="F1403" s="90" t="s">
        <v>3155</v>
      </c>
      <c r="G1403" s="90" t="s">
        <v>1265</v>
      </c>
      <c r="H1403" s="90" t="s">
        <v>911</v>
      </c>
      <c r="I1403" s="90" t="s">
        <v>865</v>
      </c>
      <c r="J1403" s="90" t="s">
        <v>1266</v>
      </c>
      <c r="K1403" s="90" t="b">
        <v>0</v>
      </c>
      <c r="L1403" s="90" t="s">
        <v>867</v>
      </c>
      <c r="M1403" s="278">
        <f>IFERROR(VLOOKUP(C1403,'Budget Detail as of 11.30'!B:K,COLUMNS('Budget Detail as of 11.30'!B:K),FALSE),0)</f>
        <v>556080</v>
      </c>
      <c r="N1403" s="155">
        <f>SUMIFS('Budget Detail as of 11.30'!L:L,'Budget Detail as of 11.30'!B:B,'Questica Mapping'!C1403)</f>
        <v>556080</v>
      </c>
      <c r="O1403" s="100">
        <v>2200</v>
      </c>
      <c r="P1403" s="101">
        <f t="shared" ref="P1403:P1434" si="52">+O1403</f>
        <v>2200</v>
      </c>
    </row>
    <row r="1404" spans="1:16" hidden="1" x14ac:dyDescent="0.3">
      <c r="A1404" s="90">
        <v>599674</v>
      </c>
      <c r="B1404" s="92" t="s">
        <v>1162</v>
      </c>
      <c r="C1404" s="92" t="s">
        <v>3216</v>
      </c>
      <c r="D1404" s="279" t="s">
        <v>10</v>
      </c>
      <c r="E1404" s="103" t="s">
        <v>235</v>
      </c>
      <c r="F1404" s="90" t="s">
        <v>3155</v>
      </c>
      <c r="G1404" s="90" t="s">
        <v>1265</v>
      </c>
      <c r="H1404" s="90" t="s">
        <v>911</v>
      </c>
      <c r="I1404" s="90" t="s">
        <v>925</v>
      </c>
      <c r="J1404" s="90" t="s">
        <v>1391</v>
      </c>
      <c r="K1404" s="90" t="b">
        <v>0</v>
      </c>
      <c r="L1404" s="90" t="s">
        <v>867</v>
      </c>
      <c r="M1404" s="278">
        <f>IFERROR(VLOOKUP(C1404,'Budget Detail as of 11.30'!B:K,COLUMNS('Budget Detail as of 11.30'!B:K),FALSE),0)</f>
        <v>1140</v>
      </c>
      <c r="N1404" s="155">
        <f>SUMIFS('Budget Detail as of 11.30'!L:L,'Budget Detail as of 11.30'!B:B,'Questica Mapping'!C1404)</f>
        <v>1140</v>
      </c>
      <c r="O1404" s="100">
        <v>1800</v>
      </c>
      <c r="P1404" s="101">
        <f t="shared" si="52"/>
        <v>1800</v>
      </c>
    </row>
    <row r="1405" spans="1:16" hidden="1" x14ac:dyDescent="0.3">
      <c r="A1405" s="90">
        <v>599675</v>
      </c>
      <c r="B1405" s="92" t="s">
        <v>1162</v>
      </c>
      <c r="C1405" s="92" t="s">
        <v>3217</v>
      </c>
      <c r="D1405" s="92" t="s">
        <v>10</v>
      </c>
      <c r="E1405" s="103" t="s">
        <v>231</v>
      </c>
      <c r="F1405" s="92" t="s">
        <v>3155</v>
      </c>
      <c r="G1405" s="92" t="s">
        <v>1273</v>
      </c>
      <c r="H1405" s="92" t="s">
        <v>911</v>
      </c>
      <c r="I1405" s="92" t="s">
        <v>865</v>
      </c>
      <c r="J1405" s="92" t="s">
        <v>3218</v>
      </c>
      <c r="K1405" s="90" t="b">
        <v>0</v>
      </c>
      <c r="L1405" s="92" t="s">
        <v>867</v>
      </c>
      <c r="M1405" s="278">
        <f>IFERROR(VLOOKUP(C1405,'Budget Detail as of 11.30'!B:K,COLUMNS('Budget Detail as of 11.30'!B:K),FALSE),0)</f>
        <v>2000</v>
      </c>
      <c r="N1405" s="155">
        <f>SUMIFS('Budget Detail as of 11.30'!L:L,'Budget Detail as of 11.30'!B:B,'Questica Mapping'!C1405)</f>
        <v>2000</v>
      </c>
      <c r="O1405" s="100">
        <v>2000</v>
      </c>
      <c r="P1405" s="101">
        <f t="shared" si="52"/>
        <v>2000</v>
      </c>
    </row>
    <row r="1406" spans="1:16" hidden="1" x14ac:dyDescent="0.3">
      <c r="A1406" s="90">
        <v>599676</v>
      </c>
      <c r="B1406" s="92" t="s">
        <v>1162</v>
      </c>
      <c r="C1406" s="92" t="s">
        <v>3219</v>
      </c>
      <c r="D1406" s="92" t="s">
        <v>10</v>
      </c>
      <c r="E1406" s="103" t="s">
        <v>231</v>
      </c>
      <c r="F1406" s="92" t="s">
        <v>3155</v>
      </c>
      <c r="G1406" s="92" t="s">
        <v>1273</v>
      </c>
      <c r="H1406" s="92" t="s">
        <v>911</v>
      </c>
      <c r="I1406" s="92" t="s">
        <v>925</v>
      </c>
      <c r="J1406" s="92" t="s">
        <v>2199</v>
      </c>
      <c r="K1406" s="90" t="b">
        <v>0</v>
      </c>
      <c r="L1406" s="92" t="s">
        <v>867</v>
      </c>
      <c r="M1406" s="278">
        <f>IFERROR(VLOOKUP(C1406,'Budget Detail as of 11.30'!B:K,COLUMNS('Budget Detail as of 11.30'!B:K),FALSE),0)</f>
        <v>1800</v>
      </c>
      <c r="N1406" s="155">
        <f>SUMIFS('Budget Detail as of 11.30'!L:L,'Budget Detail as of 11.30'!B:B,'Questica Mapping'!C1406)</f>
        <v>1800</v>
      </c>
      <c r="O1406" s="100">
        <v>0</v>
      </c>
      <c r="P1406" s="101">
        <f t="shared" si="52"/>
        <v>0</v>
      </c>
    </row>
    <row r="1407" spans="1:16" hidden="1" x14ac:dyDescent="0.3">
      <c r="A1407" s="90">
        <v>599677</v>
      </c>
      <c r="B1407" s="92" t="s">
        <v>1162</v>
      </c>
      <c r="C1407" s="92" t="s">
        <v>3220</v>
      </c>
      <c r="D1407" s="92" t="s">
        <v>10</v>
      </c>
      <c r="E1407" s="103" t="s">
        <v>231</v>
      </c>
      <c r="F1407" s="92" t="s">
        <v>3155</v>
      </c>
      <c r="G1407" s="92" t="s">
        <v>1273</v>
      </c>
      <c r="H1407" s="92" t="s">
        <v>911</v>
      </c>
      <c r="I1407" s="92" t="s">
        <v>928</v>
      </c>
      <c r="J1407" s="92" t="s">
        <v>3221</v>
      </c>
      <c r="K1407" s="90" t="b">
        <v>0</v>
      </c>
      <c r="L1407" s="92" t="s">
        <v>867</v>
      </c>
      <c r="M1407" s="278">
        <f>IFERROR(VLOOKUP(C1407,'Budget Detail as of 11.30'!B:K,COLUMNS('Budget Detail as of 11.30'!B:K),FALSE),0)</f>
        <v>5000</v>
      </c>
      <c r="N1407" s="155">
        <f>SUMIFS('Budget Detail as of 11.30'!L:L,'Budget Detail as of 11.30'!B:B,'Questica Mapping'!C1407)</f>
        <v>5000</v>
      </c>
      <c r="O1407" s="100">
        <v>1260150</v>
      </c>
      <c r="P1407" s="101">
        <f t="shared" si="52"/>
        <v>1260150</v>
      </c>
    </row>
    <row r="1408" spans="1:16" hidden="1" x14ac:dyDescent="0.3">
      <c r="A1408" s="90">
        <v>599678</v>
      </c>
      <c r="B1408" s="92" t="s">
        <v>1162</v>
      </c>
      <c r="C1408" s="92" t="s">
        <v>3222</v>
      </c>
      <c r="D1408" s="92" t="s">
        <v>10</v>
      </c>
      <c r="E1408" s="103" t="s">
        <v>231</v>
      </c>
      <c r="F1408" s="92" t="s">
        <v>3155</v>
      </c>
      <c r="G1408" s="92" t="s">
        <v>2109</v>
      </c>
      <c r="H1408" s="92" t="s">
        <v>911</v>
      </c>
      <c r="I1408" s="92" t="s">
        <v>865</v>
      </c>
      <c r="J1408" s="92" t="s">
        <v>3223</v>
      </c>
      <c r="K1408" s="90" t="b">
        <v>0</v>
      </c>
      <c r="L1408" s="92" t="s">
        <v>867</v>
      </c>
      <c r="M1408" s="278">
        <f>IFERROR(VLOOKUP(C1408,'Budget Detail as of 11.30'!B:K,COLUMNS('Budget Detail as of 11.30'!B:K),FALSE),0)</f>
        <v>0</v>
      </c>
      <c r="N1408" s="155">
        <f>SUMIFS('Budget Detail as of 11.30'!L:L,'Budget Detail as of 11.30'!B:B,'Questica Mapping'!C1408)</f>
        <v>0</v>
      </c>
      <c r="O1408" s="100">
        <v>294530</v>
      </c>
      <c r="P1408" s="101">
        <f t="shared" si="52"/>
        <v>294530</v>
      </c>
    </row>
    <row r="1409" spans="1:16" hidden="1" x14ac:dyDescent="0.3">
      <c r="A1409" s="90">
        <v>599688</v>
      </c>
      <c r="B1409" s="92" t="s">
        <v>1162</v>
      </c>
      <c r="C1409" s="92" t="s">
        <v>3224</v>
      </c>
      <c r="D1409" s="92" t="s">
        <v>10</v>
      </c>
      <c r="E1409" s="103" t="s">
        <v>233</v>
      </c>
      <c r="F1409" s="92" t="s">
        <v>3225</v>
      </c>
      <c r="G1409" s="92" t="s">
        <v>1165</v>
      </c>
      <c r="H1409" s="92" t="s">
        <v>1027</v>
      </c>
      <c r="I1409" s="92" t="s">
        <v>865</v>
      </c>
      <c r="J1409" s="92">
        <v>0</v>
      </c>
      <c r="K1409" s="90" t="b">
        <v>0</v>
      </c>
      <c r="L1409" s="92" t="s">
        <v>1166</v>
      </c>
      <c r="M1409" s="278">
        <f>IFERROR(VLOOKUP(C1409,'Budget Detail as of 11.30'!B:K,COLUMNS('Budget Detail as of 11.30'!B:K),FALSE),0)</f>
        <v>1307430</v>
      </c>
      <c r="N1409" s="155">
        <f>SUMIFS('Budget Detail as of 11.30'!L:L,'Budget Detail as of 11.30'!B:B,'Questica Mapping'!C1409)</f>
        <v>1251140</v>
      </c>
      <c r="O1409" s="100">
        <v>0</v>
      </c>
      <c r="P1409" s="101">
        <f t="shared" si="52"/>
        <v>0</v>
      </c>
    </row>
    <row r="1410" spans="1:16" hidden="1" x14ac:dyDescent="0.3">
      <c r="A1410" s="90">
        <v>850358</v>
      </c>
      <c r="B1410" s="92" t="s">
        <v>1162</v>
      </c>
      <c r="C1410" s="92" t="s">
        <v>3226</v>
      </c>
      <c r="D1410" s="92" t="s">
        <v>10</v>
      </c>
      <c r="E1410" s="103" t="s">
        <v>234</v>
      </c>
      <c r="F1410" s="92" t="s">
        <v>3225</v>
      </c>
      <c r="G1410" s="92" t="s">
        <v>1173</v>
      </c>
      <c r="H1410" s="92" t="s">
        <v>1027</v>
      </c>
      <c r="I1410" s="92" t="s">
        <v>865</v>
      </c>
      <c r="J1410" s="92" t="s">
        <v>1174</v>
      </c>
      <c r="K1410" s="90" t="b">
        <v>0</v>
      </c>
      <c r="L1410" s="92" t="s">
        <v>867</v>
      </c>
      <c r="M1410" s="278">
        <f>IFERROR(VLOOKUP(C1410,'Budget Detail as of 11.30'!B:K,COLUMNS('Budget Detail as of 11.30'!B:K),FALSE),0)</f>
        <v>211590</v>
      </c>
      <c r="N1410" s="155">
        <f>SUMIFS('Budget Detail as of 11.30'!L:L,'Budget Detail as of 11.30'!B:B,'Questica Mapping'!C1410)</f>
        <v>211590</v>
      </c>
      <c r="O1410" s="100">
        <v>0</v>
      </c>
      <c r="P1410" s="101">
        <f t="shared" si="52"/>
        <v>0</v>
      </c>
    </row>
    <row r="1411" spans="1:16" hidden="1" x14ac:dyDescent="0.3">
      <c r="A1411" s="90">
        <v>599679</v>
      </c>
      <c r="B1411" s="92" t="s">
        <v>1162</v>
      </c>
      <c r="C1411" s="92" t="s">
        <v>3227</v>
      </c>
      <c r="D1411" s="92" t="s">
        <v>10</v>
      </c>
      <c r="E1411" s="103" t="s">
        <v>234</v>
      </c>
      <c r="F1411" s="92" t="s">
        <v>3225</v>
      </c>
      <c r="G1411" s="92" t="s">
        <v>1173</v>
      </c>
      <c r="H1411" s="92" t="s">
        <v>3228</v>
      </c>
      <c r="I1411" s="92" t="s">
        <v>865</v>
      </c>
      <c r="J1411" s="92" t="s">
        <v>1174</v>
      </c>
      <c r="K1411" s="90" t="b">
        <v>0</v>
      </c>
      <c r="L1411" s="92" t="s">
        <v>867</v>
      </c>
      <c r="M1411" s="278">
        <f>IFERROR(VLOOKUP(C1411,'Budget Detail as of 11.30'!B:K,COLUMNS('Budget Detail as of 11.30'!B:K),FALSE),0)</f>
        <v>0</v>
      </c>
      <c r="N1411" s="155">
        <f>SUMIFS('Budget Detail as of 11.30'!L:L,'Budget Detail as of 11.30'!B:B,'Questica Mapping'!C1411)</f>
        <v>0</v>
      </c>
      <c r="O1411" s="100">
        <v>0</v>
      </c>
      <c r="P1411" s="101">
        <f t="shared" si="52"/>
        <v>0</v>
      </c>
    </row>
    <row r="1412" spans="1:16" hidden="1" x14ac:dyDescent="0.3">
      <c r="A1412" s="90">
        <v>599680</v>
      </c>
      <c r="B1412" s="92" t="s">
        <v>1162</v>
      </c>
      <c r="C1412" s="92" t="s">
        <v>3229</v>
      </c>
      <c r="D1412" s="92" t="s">
        <v>10</v>
      </c>
      <c r="E1412" s="103" t="s">
        <v>234</v>
      </c>
      <c r="F1412" s="92" t="s">
        <v>3225</v>
      </c>
      <c r="G1412" s="92" t="s">
        <v>1173</v>
      </c>
      <c r="H1412" s="92" t="s">
        <v>1050</v>
      </c>
      <c r="I1412" s="92" t="s">
        <v>865</v>
      </c>
      <c r="J1412" s="92" t="s">
        <v>1174</v>
      </c>
      <c r="K1412" s="90" t="b">
        <v>0</v>
      </c>
      <c r="L1412" s="92" t="s">
        <v>867</v>
      </c>
      <c r="M1412" s="278">
        <f>IFERROR(VLOOKUP(C1412,'Budget Detail as of 11.30'!B:K,COLUMNS('Budget Detail as of 11.30'!B:K),FALSE),0)</f>
        <v>0</v>
      </c>
      <c r="N1412" s="155">
        <f>SUMIFS('Budget Detail as of 11.30'!L:L,'Budget Detail as of 11.30'!B:B,'Questica Mapping'!C1412)</f>
        <v>0</v>
      </c>
      <c r="O1412" s="100">
        <v>3625</v>
      </c>
      <c r="P1412" s="101">
        <f t="shared" si="52"/>
        <v>3625</v>
      </c>
    </row>
    <row r="1413" spans="1:16" hidden="1" x14ac:dyDescent="0.3">
      <c r="A1413" s="90">
        <v>599681</v>
      </c>
      <c r="B1413" s="92" t="s">
        <v>1162</v>
      </c>
      <c r="C1413" s="92" t="s">
        <v>3230</v>
      </c>
      <c r="D1413" s="92" t="s">
        <v>10</v>
      </c>
      <c r="E1413" s="103" t="s">
        <v>233</v>
      </c>
      <c r="F1413" s="92" t="s">
        <v>3225</v>
      </c>
      <c r="G1413" s="92" t="s">
        <v>2117</v>
      </c>
      <c r="H1413" s="92" t="s">
        <v>1027</v>
      </c>
      <c r="I1413" s="92" t="s">
        <v>865</v>
      </c>
      <c r="J1413" s="92" t="s">
        <v>2118</v>
      </c>
      <c r="K1413" s="90" t="b">
        <v>0</v>
      </c>
      <c r="L1413" s="92" t="s">
        <v>867</v>
      </c>
      <c r="M1413" s="278">
        <f>IFERROR(VLOOKUP(C1413,'Budget Detail as of 11.30'!B:K,COLUMNS('Budget Detail as of 11.30'!B:K),FALSE),0)</f>
        <v>0</v>
      </c>
      <c r="N1413" s="155">
        <f>SUMIFS('Budget Detail as of 11.30'!L:L,'Budget Detail as of 11.30'!B:B,'Questica Mapping'!C1413)</f>
        <v>0</v>
      </c>
      <c r="O1413" s="100">
        <v>114837</v>
      </c>
      <c r="P1413" s="101">
        <f t="shared" si="52"/>
        <v>114837</v>
      </c>
    </row>
    <row r="1414" spans="1:16" hidden="1" x14ac:dyDescent="0.3">
      <c r="A1414" s="90">
        <v>599682</v>
      </c>
      <c r="B1414" s="92" t="s">
        <v>1162</v>
      </c>
      <c r="C1414" s="92" t="s">
        <v>3231</v>
      </c>
      <c r="D1414" s="92" t="s">
        <v>10</v>
      </c>
      <c r="E1414" s="103" t="s">
        <v>233</v>
      </c>
      <c r="F1414" s="92" t="s">
        <v>3225</v>
      </c>
      <c r="G1414" s="92" t="s">
        <v>2117</v>
      </c>
      <c r="H1414" s="92" t="s">
        <v>3228</v>
      </c>
      <c r="I1414" s="92" t="s">
        <v>865</v>
      </c>
      <c r="J1414" s="92" t="s">
        <v>2118</v>
      </c>
      <c r="K1414" s="90" t="b">
        <v>0</v>
      </c>
      <c r="L1414" s="92" t="s">
        <v>867</v>
      </c>
      <c r="M1414" s="278">
        <f>IFERROR(VLOOKUP(C1414,'Budget Detail as of 11.30'!B:K,COLUMNS('Budget Detail as of 11.30'!B:K),FALSE),0)</f>
        <v>4000</v>
      </c>
      <c r="N1414" s="155">
        <f>SUMIFS('Budget Detail as of 11.30'!L:L,'Budget Detail as of 11.30'!B:B,'Questica Mapping'!C1414)</f>
        <v>4000</v>
      </c>
      <c r="O1414" s="100">
        <v>922280</v>
      </c>
      <c r="P1414" s="101">
        <f t="shared" si="52"/>
        <v>922280</v>
      </c>
    </row>
    <row r="1415" spans="1:16" hidden="1" x14ac:dyDescent="0.3">
      <c r="A1415" s="90">
        <v>850359</v>
      </c>
      <c r="B1415" s="92" t="s">
        <v>1162</v>
      </c>
      <c r="C1415" s="92" t="s">
        <v>3232</v>
      </c>
      <c r="D1415" s="92" t="s">
        <v>10</v>
      </c>
      <c r="E1415" s="103" t="s">
        <v>233</v>
      </c>
      <c r="F1415" s="92" t="s">
        <v>3225</v>
      </c>
      <c r="G1415" s="92" t="s">
        <v>1286</v>
      </c>
      <c r="H1415" s="92" t="s">
        <v>1027</v>
      </c>
      <c r="I1415" s="92" t="s">
        <v>865</v>
      </c>
      <c r="J1415" s="92" t="s">
        <v>1287</v>
      </c>
      <c r="K1415" s="90" t="b">
        <v>0</v>
      </c>
      <c r="L1415" s="92" t="s">
        <v>867</v>
      </c>
      <c r="M1415" s="278">
        <f>IFERROR(VLOOKUP(C1415,'Budget Detail as of 11.30'!B:K,COLUMNS('Budget Detail as of 11.30'!B:K),FALSE),0)</f>
        <v>115000</v>
      </c>
      <c r="N1415" s="155">
        <f>SUMIFS('Budget Detail as of 11.30'!L:L,'Budget Detail as of 11.30'!B:B,'Questica Mapping'!C1415)</f>
        <v>115000</v>
      </c>
      <c r="O1415" s="100">
        <v>18360</v>
      </c>
      <c r="P1415" s="101">
        <f t="shared" si="52"/>
        <v>18360</v>
      </c>
    </row>
    <row r="1416" spans="1:16" hidden="1" x14ac:dyDescent="0.3">
      <c r="A1416" s="90">
        <v>599683</v>
      </c>
      <c r="B1416" s="92" t="s">
        <v>1162</v>
      </c>
      <c r="C1416" s="92" t="s">
        <v>3233</v>
      </c>
      <c r="D1416" s="92" t="s">
        <v>10</v>
      </c>
      <c r="E1416" s="103" t="s">
        <v>233</v>
      </c>
      <c r="F1416" s="92" t="s">
        <v>3225</v>
      </c>
      <c r="G1416" s="92" t="s">
        <v>1176</v>
      </c>
      <c r="H1416" s="92" t="s">
        <v>1027</v>
      </c>
      <c r="I1416" s="92" t="s">
        <v>865</v>
      </c>
      <c r="J1416" s="92">
        <v>0</v>
      </c>
      <c r="K1416" s="90" t="b">
        <v>0</v>
      </c>
      <c r="L1416" s="92" t="s">
        <v>1166</v>
      </c>
      <c r="M1416" s="278">
        <f>IFERROR(VLOOKUP(C1416,'Budget Detail as of 11.30'!B:K,COLUMNS('Budget Detail as of 11.30'!B:K),FALSE),0)</f>
        <v>902020</v>
      </c>
      <c r="N1416" s="155">
        <f>SUMIFS('Budget Detail as of 11.30'!L:L,'Budget Detail as of 11.30'!B:B,'Questica Mapping'!C1416)</f>
        <v>880030</v>
      </c>
      <c r="O1416" s="100">
        <v>250</v>
      </c>
      <c r="P1416" s="101">
        <f t="shared" si="52"/>
        <v>250</v>
      </c>
    </row>
    <row r="1417" spans="1:16" hidden="1" x14ac:dyDescent="0.3">
      <c r="A1417" s="90">
        <v>599684</v>
      </c>
      <c r="B1417" s="92" t="s">
        <v>1162</v>
      </c>
      <c r="C1417" s="92" t="s">
        <v>3234</v>
      </c>
      <c r="D1417" s="92" t="s">
        <v>10</v>
      </c>
      <c r="E1417" s="103" t="s">
        <v>233</v>
      </c>
      <c r="F1417" s="92" t="s">
        <v>3225</v>
      </c>
      <c r="G1417" s="92" t="s">
        <v>1525</v>
      </c>
      <c r="H1417" s="92" t="s">
        <v>1027</v>
      </c>
      <c r="I1417" s="92" t="s">
        <v>865</v>
      </c>
      <c r="J1417" s="92" t="s">
        <v>1526</v>
      </c>
      <c r="K1417" s="90" t="b">
        <v>0</v>
      </c>
      <c r="L1417" s="92" t="s">
        <v>867</v>
      </c>
      <c r="M1417" s="278">
        <f>IFERROR(VLOOKUP(C1417,'Budget Detail as of 11.30'!B:K,COLUMNS('Budget Detail as of 11.30'!B:K),FALSE),0)</f>
        <v>18360</v>
      </c>
      <c r="N1417" s="155">
        <f>SUMIFS('Budget Detail as of 11.30'!L:L,'Budget Detail as of 11.30'!B:B,'Questica Mapping'!C1417)</f>
        <v>18360</v>
      </c>
      <c r="O1417" s="100">
        <v>506</v>
      </c>
      <c r="P1417" s="101">
        <f t="shared" si="52"/>
        <v>506</v>
      </c>
    </row>
    <row r="1418" spans="1:16" hidden="1" x14ac:dyDescent="0.3">
      <c r="A1418" s="90">
        <v>599687</v>
      </c>
      <c r="B1418" s="92" t="s">
        <v>1162</v>
      </c>
      <c r="C1418" s="92" t="s">
        <v>3235</v>
      </c>
      <c r="D1418" s="92" t="s">
        <v>10</v>
      </c>
      <c r="E1418" s="103" t="s">
        <v>231</v>
      </c>
      <c r="F1418" s="92" t="s">
        <v>3225</v>
      </c>
      <c r="G1418" s="92" t="s">
        <v>1185</v>
      </c>
      <c r="H1418" s="92" t="s">
        <v>1027</v>
      </c>
      <c r="I1418" s="92" t="s">
        <v>865</v>
      </c>
      <c r="J1418" s="92" t="s">
        <v>1186</v>
      </c>
      <c r="K1418" s="90" t="b">
        <v>0</v>
      </c>
      <c r="L1418" s="92" t="s">
        <v>867</v>
      </c>
      <c r="M1418" s="278">
        <f>IFERROR(VLOOKUP(C1418,'Budget Detail as of 11.30'!B:K,COLUMNS('Budget Detail as of 11.30'!B:K),FALSE),0)</f>
        <v>250</v>
      </c>
      <c r="N1418" s="155">
        <f>SUMIFS('Budget Detail as of 11.30'!L:L,'Budget Detail as of 11.30'!B:B,'Questica Mapping'!C1418)</f>
        <v>250</v>
      </c>
      <c r="O1418" s="100">
        <v>160</v>
      </c>
      <c r="P1418" s="101">
        <f t="shared" si="52"/>
        <v>160</v>
      </c>
    </row>
    <row r="1419" spans="1:16" hidden="1" x14ac:dyDescent="0.3">
      <c r="A1419" s="90">
        <v>599700</v>
      </c>
      <c r="B1419" s="92" t="s">
        <v>1162</v>
      </c>
      <c r="C1419" s="92" t="s">
        <v>3236</v>
      </c>
      <c r="D1419" s="92" t="s">
        <v>10</v>
      </c>
      <c r="E1419" s="103" t="s">
        <v>231</v>
      </c>
      <c r="F1419" s="92" t="s">
        <v>3225</v>
      </c>
      <c r="G1419" s="92" t="s">
        <v>1188</v>
      </c>
      <c r="H1419" s="92" t="s">
        <v>1027</v>
      </c>
      <c r="I1419" s="92" t="s">
        <v>865</v>
      </c>
      <c r="J1419" s="92" t="s">
        <v>1189</v>
      </c>
      <c r="K1419" s="90" t="b">
        <v>0</v>
      </c>
      <c r="L1419" s="92" t="s">
        <v>867</v>
      </c>
      <c r="M1419" s="278">
        <f>IFERROR(VLOOKUP(C1419,'Budget Detail as of 11.30'!B:K,COLUMNS('Budget Detail as of 11.30'!B:K),FALSE),0)</f>
        <v>510</v>
      </c>
      <c r="N1419" s="155">
        <f>SUMIFS('Budget Detail as of 11.30'!L:L,'Budget Detail as of 11.30'!B:B,'Questica Mapping'!C1419)</f>
        <v>510</v>
      </c>
      <c r="O1419" s="100">
        <v>100</v>
      </c>
      <c r="P1419" s="101">
        <f t="shared" si="52"/>
        <v>100</v>
      </c>
    </row>
    <row r="1420" spans="1:16" hidden="1" x14ac:dyDescent="0.3">
      <c r="A1420" s="90">
        <v>599685</v>
      </c>
      <c r="B1420" s="92" t="s">
        <v>1162</v>
      </c>
      <c r="C1420" s="92" t="s">
        <v>3237</v>
      </c>
      <c r="D1420" s="92" t="s">
        <v>10</v>
      </c>
      <c r="E1420" s="103" t="s">
        <v>231</v>
      </c>
      <c r="F1420" s="92" t="s">
        <v>3225</v>
      </c>
      <c r="G1420" s="92" t="s">
        <v>1191</v>
      </c>
      <c r="H1420" s="92" t="s">
        <v>1027</v>
      </c>
      <c r="I1420" s="92" t="s">
        <v>865</v>
      </c>
      <c r="J1420" s="92" t="s">
        <v>2130</v>
      </c>
      <c r="K1420" s="90" t="b">
        <v>0</v>
      </c>
      <c r="L1420" s="92" t="s">
        <v>867</v>
      </c>
      <c r="M1420" s="278">
        <f>IFERROR(VLOOKUP(C1420,'Budget Detail as of 11.30'!B:K,COLUMNS('Budget Detail as of 11.30'!B:K),FALSE),0)</f>
        <v>160</v>
      </c>
      <c r="N1420" s="155">
        <f>SUMIFS('Budget Detail as of 11.30'!L:L,'Budget Detail as of 11.30'!B:B,'Questica Mapping'!C1420)</f>
        <v>160</v>
      </c>
      <c r="O1420" s="100">
        <v>100</v>
      </c>
      <c r="P1420" s="101">
        <f t="shared" si="52"/>
        <v>100</v>
      </c>
    </row>
    <row r="1421" spans="1:16" hidden="1" x14ac:dyDescent="0.3">
      <c r="A1421" s="90">
        <v>599699</v>
      </c>
      <c r="B1421" s="92" t="s">
        <v>1162</v>
      </c>
      <c r="C1421" s="92" t="s">
        <v>3238</v>
      </c>
      <c r="D1421" s="92" t="s">
        <v>10</v>
      </c>
      <c r="E1421" s="103" t="s">
        <v>231</v>
      </c>
      <c r="F1421" s="92" t="s">
        <v>3225</v>
      </c>
      <c r="G1421" s="92" t="s">
        <v>1191</v>
      </c>
      <c r="H1421" s="92" t="s">
        <v>3228</v>
      </c>
      <c r="I1421" s="92" t="s">
        <v>865</v>
      </c>
      <c r="J1421" s="92" t="s">
        <v>2130</v>
      </c>
      <c r="K1421" s="90" t="b">
        <v>0</v>
      </c>
      <c r="L1421" s="92" t="s">
        <v>867</v>
      </c>
      <c r="M1421" s="278">
        <f>IFERROR(VLOOKUP(C1421,'Budget Detail as of 11.30'!B:K,COLUMNS('Budget Detail as of 11.30'!B:K),FALSE),0)</f>
        <v>100</v>
      </c>
      <c r="N1421" s="155">
        <f>SUMIFS('Budget Detail as of 11.30'!L:L,'Budget Detail as of 11.30'!B:B,'Questica Mapping'!C1421)</f>
        <v>100</v>
      </c>
      <c r="O1421" s="100">
        <v>21</v>
      </c>
      <c r="P1421" s="101">
        <f t="shared" si="52"/>
        <v>21</v>
      </c>
    </row>
    <row r="1422" spans="1:16" hidden="1" x14ac:dyDescent="0.3">
      <c r="A1422" s="90">
        <v>599689</v>
      </c>
      <c r="B1422" s="92" t="s">
        <v>1162</v>
      </c>
      <c r="C1422" s="92" t="s">
        <v>3239</v>
      </c>
      <c r="D1422" s="92" t="s">
        <v>10</v>
      </c>
      <c r="E1422" s="103" t="s">
        <v>231</v>
      </c>
      <c r="F1422" s="92" t="s">
        <v>3225</v>
      </c>
      <c r="G1422" s="92" t="s">
        <v>1191</v>
      </c>
      <c r="H1422" s="92" t="s">
        <v>1050</v>
      </c>
      <c r="I1422" s="92" t="s">
        <v>865</v>
      </c>
      <c r="J1422" s="92" t="s">
        <v>1192</v>
      </c>
      <c r="K1422" s="90" t="b">
        <v>0</v>
      </c>
      <c r="L1422" s="92" t="s">
        <v>867</v>
      </c>
      <c r="M1422" s="278">
        <f>IFERROR(VLOOKUP(C1422,'Budget Detail as of 11.30'!B:K,COLUMNS('Budget Detail as of 11.30'!B:K),FALSE),0)</f>
        <v>100</v>
      </c>
      <c r="N1422" s="155">
        <f>SUMIFS('Budget Detail as of 11.30'!L:L,'Budget Detail as of 11.30'!B:B,'Questica Mapping'!C1422)</f>
        <v>100</v>
      </c>
      <c r="O1422" s="100">
        <v>240</v>
      </c>
      <c r="P1422" s="101">
        <f t="shared" si="52"/>
        <v>240</v>
      </c>
    </row>
    <row r="1423" spans="1:16" hidden="1" x14ac:dyDescent="0.3">
      <c r="A1423" s="90">
        <v>1210121</v>
      </c>
      <c r="B1423" s="92" t="s">
        <v>1162</v>
      </c>
      <c r="C1423" s="92" t="s">
        <v>3240</v>
      </c>
      <c r="D1423" s="92" t="s">
        <v>10</v>
      </c>
      <c r="E1423" s="103" t="s">
        <v>231</v>
      </c>
      <c r="F1423" s="92" t="s">
        <v>3225</v>
      </c>
      <c r="G1423" s="92" t="s">
        <v>1191</v>
      </c>
      <c r="H1423" s="92" t="s">
        <v>3241</v>
      </c>
      <c r="I1423" s="92" t="s">
        <v>865</v>
      </c>
      <c r="J1423" s="92" t="s">
        <v>1192</v>
      </c>
      <c r="K1423" s="90" t="b">
        <v>0</v>
      </c>
      <c r="L1423" s="92" t="s">
        <v>867</v>
      </c>
      <c r="M1423" s="278">
        <f>IFERROR(VLOOKUP(C1423,'Budget Detail as of 11.30'!B:K,COLUMNS('Budget Detail as of 11.30'!B:K),FALSE),0)</f>
        <v>30</v>
      </c>
      <c r="N1423" s="155">
        <f>SUMIFS('Budget Detail as of 11.30'!L:L,'Budget Detail as of 11.30'!B:B,'Questica Mapping'!C1423)</f>
        <v>30</v>
      </c>
      <c r="O1423" s="100">
        <v>30</v>
      </c>
      <c r="P1423" s="101">
        <f t="shared" si="52"/>
        <v>30</v>
      </c>
    </row>
    <row r="1424" spans="1:16" hidden="1" x14ac:dyDescent="0.3">
      <c r="A1424" s="90">
        <v>1210119</v>
      </c>
      <c r="B1424" s="92" t="s">
        <v>1162</v>
      </c>
      <c r="C1424" s="92" t="s">
        <v>3242</v>
      </c>
      <c r="D1424" s="92" t="s">
        <v>10</v>
      </c>
      <c r="E1424" s="103" t="s">
        <v>231</v>
      </c>
      <c r="F1424" s="92" t="s">
        <v>3225</v>
      </c>
      <c r="G1424" s="92" t="s">
        <v>1202</v>
      </c>
      <c r="H1424" s="92" t="s">
        <v>1027</v>
      </c>
      <c r="I1424" s="92" t="s">
        <v>865</v>
      </c>
      <c r="J1424" s="92" t="s">
        <v>1203</v>
      </c>
      <c r="K1424" s="90" t="b">
        <v>0</v>
      </c>
      <c r="L1424" s="92" t="s">
        <v>867</v>
      </c>
      <c r="M1424" s="278">
        <f>IFERROR(VLOOKUP(C1424,'Budget Detail as of 11.30'!B:K,COLUMNS('Budget Detail as of 11.30'!B:K),FALSE),0)</f>
        <v>240</v>
      </c>
      <c r="N1424" s="155">
        <f>SUMIFS('Budget Detail as of 11.30'!L:L,'Budget Detail as of 11.30'!B:B,'Questica Mapping'!C1424)</f>
        <v>240</v>
      </c>
      <c r="O1424" s="100">
        <v>0</v>
      </c>
      <c r="P1424" s="101">
        <f t="shared" si="52"/>
        <v>0</v>
      </c>
    </row>
    <row r="1425" spans="1:16" hidden="1" x14ac:dyDescent="0.3">
      <c r="A1425" s="90">
        <v>599731</v>
      </c>
      <c r="B1425" s="92" t="s">
        <v>1162</v>
      </c>
      <c r="C1425" s="92" t="s">
        <v>3243</v>
      </c>
      <c r="D1425" s="92" t="s">
        <v>10</v>
      </c>
      <c r="E1425" s="103" t="s">
        <v>231</v>
      </c>
      <c r="F1425" s="92" t="s">
        <v>3225</v>
      </c>
      <c r="G1425" s="92" t="s">
        <v>1202</v>
      </c>
      <c r="H1425" s="92" t="s">
        <v>3228</v>
      </c>
      <c r="I1425" s="92" t="s">
        <v>865</v>
      </c>
      <c r="J1425" s="92" t="s">
        <v>1203</v>
      </c>
      <c r="K1425" s="90" t="b">
        <v>0</v>
      </c>
      <c r="L1425" s="92" t="s">
        <v>867</v>
      </c>
      <c r="M1425" s="278">
        <f>IFERROR(VLOOKUP(C1425,'Budget Detail as of 11.30'!B:K,COLUMNS('Budget Detail as of 11.30'!B:K),FALSE),0)</f>
        <v>30</v>
      </c>
      <c r="N1425" s="155">
        <f>SUMIFS('Budget Detail as of 11.30'!L:L,'Budget Detail as of 11.30'!B:B,'Questica Mapping'!C1425)</f>
        <v>30</v>
      </c>
      <c r="O1425" s="100">
        <v>1490</v>
      </c>
      <c r="P1425" s="101">
        <f t="shared" si="52"/>
        <v>1490</v>
      </c>
    </row>
    <row r="1426" spans="1:16" hidden="1" x14ac:dyDescent="0.3">
      <c r="A1426" s="90">
        <v>599706</v>
      </c>
      <c r="B1426" s="92" t="s">
        <v>1162</v>
      </c>
      <c r="C1426" s="92" t="s">
        <v>3244</v>
      </c>
      <c r="D1426" s="92" t="s">
        <v>10</v>
      </c>
      <c r="E1426" s="103" t="s">
        <v>231</v>
      </c>
      <c r="F1426" s="92" t="s">
        <v>3225</v>
      </c>
      <c r="G1426" s="92" t="s">
        <v>1202</v>
      </c>
      <c r="H1426" s="92" t="s">
        <v>1050</v>
      </c>
      <c r="I1426" s="92" t="s">
        <v>865</v>
      </c>
      <c r="J1426" s="92" t="s">
        <v>1203</v>
      </c>
      <c r="K1426" s="90" t="b">
        <v>0</v>
      </c>
      <c r="L1426" s="92" t="s">
        <v>867</v>
      </c>
      <c r="M1426" s="278">
        <f>IFERROR(VLOOKUP(C1426,'Budget Detail as of 11.30'!B:K,COLUMNS('Budget Detail as of 11.30'!B:K),FALSE),0)</f>
        <v>0</v>
      </c>
      <c r="N1426" s="155">
        <f>SUMIFS('Budget Detail as of 11.30'!L:L,'Budget Detail as of 11.30'!B:B,'Questica Mapping'!C1426)</f>
        <v>0</v>
      </c>
      <c r="O1426" s="100">
        <v>2500</v>
      </c>
      <c r="P1426" s="101">
        <f t="shared" si="52"/>
        <v>2500</v>
      </c>
    </row>
    <row r="1427" spans="1:16" hidden="1" x14ac:dyDescent="0.3">
      <c r="A1427" s="90">
        <v>599707</v>
      </c>
      <c r="B1427" s="92" t="s">
        <v>1162</v>
      </c>
      <c r="C1427" s="92" t="s">
        <v>3245</v>
      </c>
      <c r="D1427" s="92" t="s">
        <v>10</v>
      </c>
      <c r="E1427" s="103" t="s">
        <v>231</v>
      </c>
      <c r="F1427" s="92" t="s">
        <v>3225</v>
      </c>
      <c r="G1427" s="92" t="s">
        <v>1354</v>
      </c>
      <c r="H1427" s="92" t="s">
        <v>1027</v>
      </c>
      <c r="I1427" s="92" t="s">
        <v>865</v>
      </c>
      <c r="J1427" s="92" t="s">
        <v>1355</v>
      </c>
      <c r="K1427" s="90" t="b">
        <v>0</v>
      </c>
      <c r="L1427" s="92" t="s">
        <v>867</v>
      </c>
      <c r="M1427" s="278">
        <f>IFERROR(VLOOKUP(C1427,'Budget Detail as of 11.30'!B:K,COLUMNS('Budget Detail as of 11.30'!B:K),FALSE),0)</f>
        <v>1490</v>
      </c>
      <c r="N1427" s="155">
        <f>SUMIFS('Budget Detail as of 11.30'!L:L,'Budget Detail as of 11.30'!B:B,'Questica Mapping'!C1427)</f>
        <v>1490</v>
      </c>
      <c r="O1427" s="100">
        <v>2100</v>
      </c>
      <c r="P1427" s="101">
        <f t="shared" si="52"/>
        <v>2100</v>
      </c>
    </row>
    <row r="1428" spans="1:16" hidden="1" x14ac:dyDescent="0.3">
      <c r="A1428" s="90">
        <v>599708</v>
      </c>
      <c r="B1428" s="92" t="s">
        <v>1162</v>
      </c>
      <c r="C1428" s="92" t="s">
        <v>3246</v>
      </c>
      <c r="D1428" s="92" t="s">
        <v>10</v>
      </c>
      <c r="E1428" s="103" t="s">
        <v>231</v>
      </c>
      <c r="F1428" s="92" t="s">
        <v>3225</v>
      </c>
      <c r="G1428" s="92" t="s">
        <v>1354</v>
      </c>
      <c r="H1428" s="92" t="s">
        <v>3228</v>
      </c>
      <c r="I1428" s="92" t="s">
        <v>865</v>
      </c>
      <c r="J1428" s="92" t="s">
        <v>1355</v>
      </c>
      <c r="K1428" s="90" t="b">
        <v>0</v>
      </c>
      <c r="L1428" s="92" t="s">
        <v>867</v>
      </c>
      <c r="M1428" s="278">
        <f>IFERROR(VLOOKUP(C1428,'Budget Detail as of 11.30'!B:K,COLUMNS('Budget Detail as of 11.30'!B:K),FALSE),0)</f>
        <v>2500</v>
      </c>
      <c r="N1428" s="155">
        <f>SUMIFS('Budget Detail as of 11.30'!L:L,'Budget Detail as of 11.30'!B:B,'Questica Mapping'!C1428)</f>
        <v>2500</v>
      </c>
      <c r="O1428" s="100">
        <v>1300</v>
      </c>
      <c r="P1428" s="101">
        <f t="shared" si="52"/>
        <v>1300</v>
      </c>
    </row>
    <row r="1429" spans="1:16" hidden="1" x14ac:dyDescent="0.3">
      <c r="A1429" s="90">
        <v>599709</v>
      </c>
      <c r="B1429" s="92" t="s">
        <v>1162</v>
      </c>
      <c r="C1429" s="92" t="s">
        <v>3247</v>
      </c>
      <c r="D1429" s="92" t="s">
        <v>10</v>
      </c>
      <c r="E1429" s="103" t="s">
        <v>231</v>
      </c>
      <c r="F1429" s="92" t="s">
        <v>3225</v>
      </c>
      <c r="G1429" s="92" t="s">
        <v>1354</v>
      </c>
      <c r="H1429" s="92" t="s">
        <v>3228</v>
      </c>
      <c r="I1429" s="92" t="s">
        <v>925</v>
      </c>
      <c r="J1429" s="92" t="s">
        <v>1893</v>
      </c>
      <c r="K1429" s="90" t="b">
        <v>0</v>
      </c>
      <c r="L1429" s="92" t="s">
        <v>867</v>
      </c>
      <c r="M1429" s="278">
        <f>IFERROR(VLOOKUP(C1429,'Budget Detail as of 11.30'!B:K,COLUMNS('Budget Detail as of 11.30'!B:K),FALSE),0)</f>
        <v>2100</v>
      </c>
      <c r="N1429" s="155">
        <f>SUMIFS('Budget Detail as of 11.30'!L:L,'Budget Detail as of 11.30'!B:B,'Questica Mapping'!C1429)</f>
        <v>2100</v>
      </c>
      <c r="O1429" s="100">
        <v>150</v>
      </c>
      <c r="P1429" s="101">
        <f t="shared" si="52"/>
        <v>150</v>
      </c>
    </row>
    <row r="1430" spans="1:16" hidden="1" x14ac:dyDescent="0.3">
      <c r="A1430" s="90">
        <v>599710</v>
      </c>
      <c r="B1430" s="92" t="s">
        <v>1162</v>
      </c>
      <c r="C1430" s="92" t="s">
        <v>3248</v>
      </c>
      <c r="D1430" s="92" t="s">
        <v>10</v>
      </c>
      <c r="E1430" s="103" t="s">
        <v>231</v>
      </c>
      <c r="F1430" s="92" t="s">
        <v>3225</v>
      </c>
      <c r="G1430" s="92" t="s">
        <v>1354</v>
      </c>
      <c r="H1430" s="92" t="s">
        <v>1050</v>
      </c>
      <c r="I1430" s="92" t="s">
        <v>865</v>
      </c>
      <c r="J1430" s="92" t="s">
        <v>1355</v>
      </c>
      <c r="K1430" s="90" t="b">
        <v>0</v>
      </c>
      <c r="L1430" s="92" t="s">
        <v>867</v>
      </c>
      <c r="M1430" s="278">
        <f>IFERROR(VLOOKUP(C1430,'Budget Detail as of 11.30'!B:K,COLUMNS('Budget Detail as of 11.30'!B:K),FALSE),0)</f>
        <v>1300</v>
      </c>
      <c r="N1430" s="155">
        <f>SUMIFS('Budget Detail as of 11.30'!L:L,'Budget Detail as of 11.30'!B:B,'Questica Mapping'!C1430)</f>
        <v>1300</v>
      </c>
      <c r="O1430" s="100">
        <v>0</v>
      </c>
      <c r="P1430" s="101">
        <f t="shared" si="52"/>
        <v>0</v>
      </c>
    </row>
    <row r="1431" spans="1:16" hidden="1" x14ac:dyDescent="0.3">
      <c r="A1431" s="90">
        <v>599711</v>
      </c>
      <c r="B1431" s="92" t="s">
        <v>1162</v>
      </c>
      <c r="C1431" s="92" t="s">
        <v>3249</v>
      </c>
      <c r="D1431" s="92" t="s">
        <v>10</v>
      </c>
      <c r="E1431" s="103" t="s">
        <v>231</v>
      </c>
      <c r="F1431" s="92" t="s">
        <v>3225</v>
      </c>
      <c r="G1431" s="92" t="s">
        <v>1207</v>
      </c>
      <c r="H1431" s="92" t="s">
        <v>3241</v>
      </c>
      <c r="I1431" s="92" t="s">
        <v>925</v>
      </c>
      <c r="J1431" s="92" t="s">
        <v>3250</v>
      </c>
      <c r="K1431" s="90" t="b">
        <v>0</v>
      </c>
      <c r="L1431" s="92" t="s">
        <v>867</v>
      </c>
      <c r="M1431" s="278">
        <f>IFERROR(VLOOKUP(C1431,'Budget Detail as of 11.30'!B:K,COLUMNS('Budget Detail as of 11.30'!B:K),FALSE),0)</f>
        <v>100</v>
      </c>
      <c r="N1431" s="155">
        <f>SUMIFS('Budget Detail as of 11.30'!L:L,'Budget Detail as of 11.30'!B:B,'Questica Mapping'!C1431)</f>
        <v>100</v>
      </c>
      <c r="O1431" s="100">
        <v>65</v>
      </c>
      <c r="P1431" s="101">
        <f t="shared" si="52"/>
        <v>65</v>
      </c>
    </row>
    <row r="1432" spans="1:16" hidden="1" x14ac:dyDescent="0.3">
      <c r="A1432" s="90">
        <v>599712</v>
      </c>
      <c r="B1432" s="92" t="s">
        <v>1162</v>
      </c>
      <c r="C1432" s="92" t="s">
        <v>3251</v>
      </c>
      <c r="D1432" s="92" t="s">
        <v>10</v>
      </c>
      <c r="E1432" s="103" t="s">
        <v>231</v>
      </c>
      <c r="F1432" s="92" t="s">
        <v>3225</v>
      </c>
      <c r="G1432" s="92" t="s">
        <v>1207</v>
      </c>
      <c r="H1432" s="92" t="s">
        <v>3241</v>
      </c>
      <c r="I1432" s="92" t="s">
        <v>931</v>
      </c>
      <c r="J1432" s="92" t="s">
        <v>3252</v>
      </c>
      <c r="K1432" s="90" t="b">
        <v>0</v>
      </c>
      <c r="L1432" s="92" t="s">
        <v>867</v>
      </c>
      <c r="M1432" s="278">
        <f>IFERROR(VLOOKUP(C1432,'Budget Detail as of 11.30'!B:K,COLUMNS('Budget Detail as of 11.30'!B:K),FALSE),0)</f>
        <v>100</v>
      </c>
      <c r="N1432" s="155">
        <f>SUMIFS('Budget Detail as of 11.30'!L:L,'Budget Detail as of 11.30'!B:B,'Questica Mapping'!C1432)</f>
        <v>100</v>
      </c>
      <c r="O1432" s="100">
        <v>73330</v>
      </c>
      <c r="P1432" s="101">
        <f t="shared" si="52"/>
        <v>73330</v>
      </c>
    </row>
    <row r="1433" spans="1:16" hidden="1" x14ac:dyDescent="0.3">
      <c r="A1433" s="90">
        <v>599713</v>
      </c>
      <c r="B1433" s="92" t="s">
        <v>1162</v>
      </c>
      <c r="C1433" s="92" t="s">
        <v>3253</v>
      </c>
      <c r="D1433" s="92" t="s">
        <v>10</v>
      </c>
      <c r="E1433" s="103" t="s">
        <v>231</v>
      </c>
      <c r="F1433" s="92" t="s">
        <v>3225</v>
      </c>
      <c r="G1433" s="92" t="s">
        <v>1212</v>
      </c>
      <c r="H1433" s="92" t="s">
        <v>1027</v>
      </c>
      <c r="I1433" s="92" t="s">
        <v>865</v>
      </c>
      <c r="J1433" s="92" t="s">
        <v>3254</v>
      </c>
      <c r="K1433" s="90" t="b">
        <v>0</v>
      </c>
      <c r="L1433" s="92" t="s">
        <v>867</v>
      </c>
      <c r="M1433" s="278">
        <f>IFERROR(VLOOKUP(C1433,'Budget Detail as of 11.30'!B:K,COLUMNS('Budget Detail as of 11.30'!B:K),FALSE),0)</f>
        <v>70</v>
      </c>
      <c r="N1433" s="155">
        <f>SUMIFS('Budget Detail as of 11.30'!L:L,'Budget Detail as of 11.30'!B:B,'Questica Mapping'!C1433)</f>
        <v>70</v>
      </c>
      <c r="O1433" s="100">
        <v>375</v>
      </c>
      <c r="P1433" s="101">
        <f t="shared" si="52"/>
        <v>375</v>
      </c>
    </row>
    <row r="1434" spans="1:16" hidden="1" x14ac:dyDescent="0.3">
      <c r="A1434" s="90">
        <v>599714</v>
      </c>
      <c r="B1434" s="92" t="s">
        <v>1162</v>
      </c>
      <c r="C1434" s="92" t="s">
        <v>3255</v>
      </c>
      <c r="D1434" s="92" t="s">
        <v>10</v>
      </c>
      <c r="E1434" s="103" t="s">
        <v>231</v>
      </c>
      <c r="F1434" s="92" t="s">
        <v>3225</v>
      </c>
      <c r="G1434" s="92" t="s">
        <v>1212</v>
      </c>
      <c r="H1434" s="92" t="s">
        <v>3228</v>
      </c>
      <c r="I1434" s="92" t="s">
        <v>865</v>
      </c>
      <c r="J1434" s="92" t="s">
        <v>3256</v>
      </c>
      <c r="K1434" s="90" t="b">
        <v>0</v>
      </c>
      <c r="L1434" s="92" t="s">
        <v>867</v>
      </c>
      <c r="M1434" s="278">
        <f>IFERROR(VLOOKUP(C1434,'Budget Detail as of 11.30'!B:K,COLUMNS('Budget Detail as of 11.30'!B:K),FALSE),0)</f>
        <v>73330</v>
      </c>
      <c r="N1434" s="155">
        <f>SUMIFS('Budget Detail as of 11.30'!L:L,'Budget Detail as of 11.30'!B:B,'Questica Mapping'!C1434)</f>
        <v>73330</v>
      </c>
      <c r="O1434" s="100">
        <v>750</v>
      </c>
      <c r="P1434" s="101">
        <f t="shared" si="52"/>
        <v>750</v>
      </c>
    </row>
    <row r="1435" spans="1:16" hidden="1" x14ac:dyDescent="0.3">
      <c r="A1435" s="90">
        <v>599715</v>
      </c>
      <c r="B1435" s="92" t="s">
        <v>1162</v>
      </c>
      <c r="C1435" s="92" t="s">
        <v>3257</v>
      </c>
      <c r="D1435" s="92" t="s">
        <v>10</v>
      </c>
      <c r="E1435" s="103" t="s">
        <v>231</v>
      </c>
      <c r="F1435" s="92" t="s">
        <v>3225</v>
      </c>
      <c r="G1435" s="92" t="s">
        <v>1215</v>
      </c>
      <c r="H1435" s="92" t="s">
        <v>1027</v>
      </c>
      <c r="I1435" s="92" t="s">
        <v>865</v>
      </c>
      <c r="J1435" s="92" t="s">
        <v>1990</v>
      </c>
      <c r="K1435" s="90" t="b">
        <v>0</v>
      </c>
      <c r="L1435" s="92" t="s">
        <v>867</v>
      </c>
      <c r="M1435" s="278">
        <f>IFERROR(VLOOKUP(C1435,'Budget Detail as of 11.30'!B:K,COLUMNS('Budget Detail as of 11.30'!B:K),FALSE),0)</f>
        <v>380</v>
      </c>
      <c r="N1435" s="155">
        <f>SUMIFS('Budget Detail as of 11.30'!L:L,'Budget Detail as of 11.30'!B:B,'Questica Mapping'!C1435)</f>
        <v>380</v>
      </c>
      <c r="O1435" s="100">
        <v>1000</v>
      </c>
      <c r="P1435" s="101">
        <f t="shared" ref="P1435:P1466" si="53">+O1435</f>
        <v>1000</v>
      </c>
    </row>
    <row r="1436" spans="1:16" hidden="1" x14ac:dyDescent="0.3">
      <c r="A1436" s="90">
        <v>599716</v>
      </c>
      <c r="B1436" s="92" t="s">
        <v>1162</v>
      </c>
      <c r="C1436" s="92" t="s">
        <v>3258</v>
      </c>
      <c r="D1436" s="92" t="s">
        <v>10</v>
      </c>
      <c r="E1436" s="103" t="s">
        <v>231</v>
      </c>
      <c r="F1436" s="92" t="s">
        <v>3225</v>
      </c>
      <c r="G1436" s="92" t="s">
        <v>1215</v>
      </c>
      <c r="H1436" s="92" t="s">
        <v>1027</v>
      </c>
      <c r="I1436" s="92" t="s">
        <v>925</v>
      </c>
      <c r="J1436" s="92" t="s">
        <v>1992</v>
      </c>
      <c r="K1436" s="90" t="b">
        <v>0</v>
      </c>
      <c r="L1436" s="92" t="s">
        <v>867</v>
      </c>
      <c r="M1436" s="278">
        <f>IFERROR(VLOOKUP(C1436,'Budget Detail as of 11.30'!B:K,COLUMNS('Budget Detail as of 11.30'!B:K),FALSE),0)</f>
        <v>750</v>
      </c>
      <c r="N1436" s="155">
        <f>SUMIFS('Budget Detail as of 11.30'!L:L,'Budget Detail as of 11.30'!B:B,'Questica Mapping'!C1436)</f>
        <v>750</v>
      </c>
      <c r="O1436" s="100">
        <v>0</v>
      </c>
      <c r="P1436" s="101">
        <f t="shared" si="53"/>
        <v>0</v>
      </c>
    </row>
    <row r="1437" spans="1:16" hidden="1" x14ac:dyDescent="0.3">
      <c r="A1437" s="90">
        <v>599717</v>
      </c>
      <c r="B1437" s="92" t="s">
        <v>1162</v>
      </c>
      <c r="C1437" s="92" t="s">
        <v>3259</v>
      </c>
      <c r="D1437" s="92" t="s">
        <v>10</v>
      </c>
      <c r="E1437" s="103" t="s">
        <v>231</v>
      </c>
      <c r="F1437" s="92" t="s">
        <v>3225</v>
      </c>
      <c r="G1437" s="92" t="s">
        <v>1215</v>
      </c>
      <c r="H1437" s="92" t="s">
        <v>1027</v>
      </c>
      <c r="I1437" s="92" t="s">
        <v>928</v>
      </c>
      <c r="J1437" s="92" t="s">
        <v>1994</v>
      </c>
      <c r="K1437" s="90" t="b">
        <v>0</v>
      </c>
      <c r="L1437" s="92" t="s">
        <v>867</v>
      </c>
      <c r="M1437" s="278">
        <f>IFERROR(VLOOKUP(C1437,'Budget Detail as of 11.30'!B:K,COLUMNS('Budget Detail as of 11.30'!B:K),FALSE),0)</f>
        <v>1000</v>
      </c>
      <c r="N1437" s="155">
        <f>SUMIFS('Budget Detail as of 11.30'!L:L,'Budget Detail as of 11.30'!B:B,'Questica Mapping'!C1437)</f>
        <v>1000</v>
      </c>
      <c r="O1437" s="100">
        <v>1570</v>
      </c>
      <c r="P1437" s="101">
        <f t="shared" si="53"/>
        <v>1570</v>
      </c>
    </row>
    <row r="1438" spans="1:16" hidden="1" x14ac:dyDescent="0.3">
      <c r="A1438" s="90">
        <v>599718</v>
      </c>
      <c r="B1438" s="92" t="s">
        <v>1162</v>
      </c>
      <c r="C1438" s="92" t="s">
        <v>3260</v>
      </c>
      <c r="D1438" s="92" t="s">
        <v>10</v>
      </c>
      <c r="E1438" s="103" t="s">
        <v>231</v>
      </c>
      <c r="F1438" s="92" t="s">
        <v>3225</v>
      </c>
      <c r="G1438" s="92" t="s">
        <v>1215</v>
      </c>
      <c r="H1438" s="92" t="s">
        <v>3228</v>
      </c>
      <c r="I1438" s="92" t="s">
        <v>865</v>
      </c>
      <c r="J1438" s="92" t="s">
        <v>1994</v>
      </c>
      <c r="K1438" s="90" t="b">
        <v>0</v>
      </c>
      <c r="L1438" s="92" t="s">
        <v>867</v>
      </c>
      <c r="M1438" s="278">
        <f>IFERROR(VLOOKUP(C1438,'Budget Detail as of 11.30'!B:K,COLUMNS('Budget Detail as of 11.30'!B:K),FALSE),0)</f>
        <v>700</v>
      </c>
      <c r="N1438" s="155">
        <f>SUMIFS('Budget Detail as of 11.30'!L:L,'Budget Detail as of 11.30'!B:B,'Questica Mapping'!C1438)</f>
        <v>700</v>
      </c>
      <c r="O1438" s="100">
        <v>1500</v>
      </c>
      <c r="P1438" s="101">
        <f t="shared" si="53"/>
        <v>1500</v>
      </c>
    </row>
    <row r="1439" spans="1:16" hidden="1" x14ac:dyDescent="0.3">
      <c r="A1439" s="90">
        <v>2171781</v>
      </c>
      <c r="B1439" s="92" t="s">
        <v>1162</v>
      </c>
      <c r="C1439" s="92" t="s">
        <v>3261</v>
      </c>
      <c r="D1439" s="92" t="s">
        <v>10</v>
      </c>
      <c r="E1439" s="103" t="s">
        <v>231</v>
      </c>
      <c r="F1439" s="92" t="s">
        <v>3225</v>
      </c>
      <c r="G1439" s="92" t="s">
        <v>1220</v>
      </c>
      <c r="H1439" s="92" t="s">
        <v>1027</v>
      </c>
      <c r="I1439" s="92" t="s">
        <v>865</v>
      </c>
      <c r="J1439" s="92" t="s">
        <v>2002</v>
      </c>
      <c r="K1439" s="90" t="b">
        <v>0</v>
      </c>
      <c r="L1439" s="92" t="s">
        <v>867</v>
      </c>
      <c r="M1439" s="278">
        <f>IFERROR(VLOOKUP(C1439,'Budget Detail as of 11.30'!B:K,COLUMNS('Budget Detail as of 11.30'!B:K),FALSE),0)</f>
        <v>1570</v>
      </c>
      <c r="N1439" s="155">
        <f>SUMIFS('Budget Detail as of 11.30'!L:L,'Budget Detail as of 11.30'!B:B,'Questica Mapping'!C1439)</f>
        <v>1570</v>
      </c>
      <c r="O1439" s="100">
        <v>1000</v>
      </c>
      <c r="P1439" s="101">
        <f t="shared" si="53"/>
        <v>1000</v>
      </c>
    </row>
    <row r="1440" spans="1:16" hidden="1" x14ac:dyDescent="0.3">
      <c r="A1440" s="90">
        <v>2171782</v>
      </c>
      <c r="B1440" s="92" t="s">
        <v>1162</v>
      </c>
      <c r="C1440" s="92" t="s">
        <v>3262</v>
      </c>
      <c r="D1440" s="92" t="s">
        <v>10</v>
      </c>
      <c r="E1440" s="103" t="s">
        <v>231</v>
      </c>
      <c r="F1440" s="92" t="s">
        <v>3225</v>
      </c>
      <c r="G1440" s="92" t="s">
        <v>1220</v>
      </c>
      <c r="H1440" s="92" t="s">
        <v>1027</v>
      </c>
      <c r="I1440" s="92" t="s">
        <v>925</v>
      </c>
      <c r="J1440" s="92" t="s">
        <v>2004</v>
      </c>
      <c r="K1440" s="90" t="b">
        <v>0</v>
      </c>
      <c r="L1440" s="92" t="s">
        <v>867</v>
      </c>
      <c r="M1440" s="278">
        <f>IFERROR(VLOOKUP(C1440,'Budget Detail as of 11.30'!B:K,COLUMNS('Budget Detail as of 11.30'!B:K),FALSE),0)</f>
        <v>1500</v>
      </c>
      <c r="N1440" s="155">
        <f>SUMIFS('Budget Detail as of 11.30'!L:L,'Budget Detail as of 11.30'!B:B,'Questica Mapping'!C1440)</f>
        <v>1500</v>
      </c>
      <c r="O1440" s="100">
        <v>700</v>
      </c>
      <c r="P1440" s="101">
        <f t="shared" si="53"/>
        <v>700</v>
      </c>
    </row>
    <row r="1441" spans="1:16" hidden="1" x14ac:dyDescent="0.3">
      <c r="A1441" s="90">
        <v>599719</v>
      </c>
      <c r="B1441" s="92" t="s">
        <v>1162</v>
      </c>
      <c r="C1441" s="92" t="s">
        <v>3263</v>
      </c>
      <c r="D1441" s="92" t="s">
        <v>10</v>
      </c>
      <c r="E1441" s="103" t="s">
        <v>231</v>
      </c>
      <c r="F1441" s="92" t="s">
        <v>3225</v>
      </c>
      <c r="G1441" s="92" t="s">
        <v>1220</v>
      </c>
      <c r="H1441" s="92" t="s">
        <v>1027</v>
      </c>
      <c r="I1441" s="92" t="s">
        <v>928</v>
      </c>
      <c r="J1441" s="92" t="s">
        <v>2006</v>
      </c>
      <c r="K1441" s="90" t="b">
        <v>0</v>
      </c>
      <c r="L1441" s="92" t="s">
        <v>867</v>
      </c>
      <c r="M1441" s="278">
        <f>IFERROR(VLOOKUP(C1441,'Budget Detail as of 11.30'!B:K,COLUMNS('Budget Detail as of 11.30'!B:K),FALSE),0)</f>
        <v>1000</v>
      </c>
      <c r="N1441" s="155">
        <f>SUMIFS('Budget Detail as of 11.30'!L:L,'Budget Detail as of 11.30'!B:B,'Questica Mapping'!C1441)</f>
        <v>1000</v>
      </c>
      <c r="O1441" s="100">
        <v>700</v>
      </c>
      <c r="P1441" s="101">
        <f t="shared" si="53"/>
        <v>700</v>
      </c>
    </row>
    <row r="1442" spans="1:16" hidden="1" x14ac:dyDescent="0.3">
      <c r="A1442" s="90">
        <v>2061340</v>
      </c>
      <c r="B1442" s="92" t="s">
        <v>1162</v>
      </c>
      <c r="C1442" s="92" t="s">
        <v>3264</v>
      </c>
      <c r="D1442" s="92" t="s">
        <v>10</v>
      </c>
      <c r="E1442" s="103" t="s">
        <v>231</v>
      </c>
      <c r="F1442" s="92" t="s">
        <v>3225</v>
      </c>
      <c r="G1442" s="92" t="s">
        <v>1220</v>
      </c>
      <c r="H1442" s="92" t="s">
        <v>1027</v>
      </c>
      <c r="I1442" s="92" t="s">
        <v>931</v>
      </c>
      <c r="J1442" s="92" t="s">
        <v>3265</v>
      </c>
      <c r="K1442" s="90" t="b">
        <v>0</v>
      </c>
      <c r="L1442" s="92" t="s">
        <v>867</v>
      </c>
      <c r="M1442" s="278">
        <f>IFERROR(VLOOKUP(C1442,'Budget Detail as of 11.30'!B:K,COLUMNS('Budget Detail as of 11.30'!B:K),FALSE),0)</f>
        <v>700</v>
      </c>
      <c r="N1442" s="155">
        <f>SUMIFS('Budget Detail as of 11.30'!L:L,'Budget Detail as of 11.30'!B:B,'Questica Mapping'!C1442)</f>
        <v>700</v>
      </c>
      <c r="O1442" s="100">
        <v>700</v>
      </c>
      <c r="P1442" s="101">
        <f t="shared" si="53"/>
        <v>700</v>
      </c>
    </row>
    <row r="1443" spans="1:16" hidden="1" x14ac:dyDescent="0.3">
      <c r="A1443" s="90">
        <v>599720</v>
      </c>
      <c r="B1443" s="92" t="s">
        <v>1162</v>
      </c>
      <c r="C1443" s="92" t="s">
        <v>3266</v>
      </c>
      <c r="D1443" s="92" t="s">
        <v>10</v>
      </c>
      <c r="E1443" s="103" t="s">
        <v>231</v>
      </c>
      <c r="F1443" s="92" t="s">
        <v>3225</v>
      </c>
      <c r="G1443" s="92" t="s">
        <v>1220</v>
      </c>
      <c r="H1443" s="92" t="s">
        <v>1050</v>
      </c>
      <c r="I1443" s="92" t="s">
        <v>865</v>
      </c>
      <c r="J1443" s="92" t="s">
        <v>2006</v>
      </c>
      <c r="K1443" s="90" t="b">
        <v>0</v>
      </c>
      <c r="L1443" s="92" t="s">
        <v>867</v>
      </c>
      <c r="M1443" s="278">
        <f>IFERROR(VLOOKUP(C1443,'Budget Detail as of 11.30'!B:K,COLUMNS('Budget Detail as of 11.30'!B:K),FALSE),0)</f>
        <v>700</v>
      </c>
      <c r="N1443" s="155">
        <f>SUMIFS('Budget Detail as of 11.30'!L:L,'Budget Detail as of 11.30'!B:B,'Questica Mapping'!C1443)</f>
        <v>700</v>
      </c>
      <c r="O1443" s="100">
        <v>150000</v>
      </c>
      <c r="P1443" s="101">
        <f t="shared" si="53"/>
        <v>150000</v>
      </c>
    </row>
    <row r="1444" spans="1:16" hidden="1" x14ac:dyDescent="0.3">
      <c r="A1444" s="90">
        <v>599721</v>
      </c>
      <c r="B1444" s="92" t="s">
        <v>1162</v>
      </c>
      <c r="C1444" s="92" t="s">
        <v>3267</v>
      </c>
      <c r="D1444" s="92" t="s">
        <v>10</v>
      </c>
      <c r="E1444" s="103" t="s">
        <v>231</v>
      </c>
      <c r="F1444" s="92" t="s">
        <v>3225</v>
      </c>
      <c r="G1444" s="92" t="s">
        <v>1220</v>
      </c>
      <c r="H1444" s="92" t="s">
        <v>3241</v>
      </c>
      <c r="I1444" s="92" t="s">
        <v>865</v>
      </c>
      <c r="J1444" s="92" t="s">
        <v>2006</v>
      </c>
      <c r="K1444" s="90" t="b">
        <v>0</v>
      </c>
      <c r="L1444" s="92" t="s">
        <v>867</v>
      </c>
      <c r="M1444" s="278">
        <f>IFERROR(VLOOKUP(C1444,'Budget Detail as of 11.30'!B:K,COLUMNS('Budget Detail as of 11.30'!B:K),FALSE),0)</f>
        <v>700</v>
      </c>
      <c r="N1444" s="155">
        <f>SUMIFS('Budget Detail as of 11.30'!L:L,'Budget Detail as of 11.30'!B:B,'Questica Mapping'!C1444)</f>
        <v>700</v>
      </c>
      <c r="O1444" s="100">
        <v>45</v>
      </c>
      <c r="P1444" s="101">
        <f t="shared" si="53"/>
        <v>45</v>
      </c>
    </row>
    <row r="1445" spans="1:16" hidden="1" x14ac:dyDescent="0.3">
      <c r="A1445" s="90">
        <v>599722</v>
      </c>
      <c r="B1445" s="92" t="s">
        <v>1162</v>
      </c>
      <c r="C1445" s="92" t="s">
        <v>3268</v>
      </c>
      <c r="D1445" s="92" t="s">
        <v>10</v>
      </c>
      <c r="E1445" s="103" t="s">
        <v>231</v>
      </c>
      <c r="F1445" s="92" t="s">
        <v>3225</v>
      </c>
      <c r="G1445" s="92" t="s">
        <v>1229</v>
      </c>
      <c r="H1445" s="92" t="s">
        <v>1027</v>
      </c>
      <c r="I1445" s="92" t="s">
        <v>865</v>
      </c>
      <c r="J1445" s="92" t="s">
        <v>3269</v>
      </c>
      <c r="K1445" s="90" t="b">
        <v>0</v>
      </c>
      <c r="L1445" s="92" t="s">
        <v>867</v>
      </c>
      <c r="M1445" s="278">
        <f>IFERROR(VLOOKUP(C1445,'Budget Detail as of 11.30'!B:K,COLUMNS('Budget Detail as of 11.30'!B:K),FALSE),0)</f>
        <v>150000</v>
      </c>
      <c r="N1445" s="155">
        <f>SUMIFS('Budget Detail as of 11.30'!L:L,'Budget Detail as of 11.30'!B:B,'Questica Mapping'!C1445)</f>
        <v>150000</v>
      </c>
      <c r="O1445" s="100">
        <v>1590</v>
      </c>
      <c r="P1445" s="101">
        <f t="shared" si="53"/>
        <v>1590</v>
      </c>
    </row>
    <row r="1446" spans="1:16" hidden="1" x14ac:dyDescent="0.3">
      <c r="A1446" s="90">
        <v>599727</v>
      </c>
      <c r="B1446" s="92" t="s">
        <v>1162</v>
      </c>
      <c r="C1446" s="92" t="s">
        <v>3270</v>
      </c>
      <c r="D1446" s="92" t="s">
        <v>10</v>
      </c>
      <c r="E1446" s="103" t="s">
        <v>231</v>
      </c>
      <c r="F1446" s="92" t="s">
        <v>3225</v>
      </c>
      <c r="G1446" s="92" t="s">
        <v>1229</v>
      </c>
      <c r="H1446" s="92" t="s">
        <v>1027</v>
      </c>
      <c r="I1446" s="92" t="s">
        <v>925</v>
      </c>
      <c r="J1446" s="92" t="s">
        <v>3271</v>
      </c>
      <c r="K1446" s="90" t="b">
        <v>0</v>
      </c>
      <c r="L1446" s="92" t="s">
        <v>867</v>
      </c>
      <c r="M1446" s="278">
        <f>IFERROR(VLOOKUP(C1446,'Budget Detail as of 11.30'!B:K,COLUMNS('Budget Detail as of 11.30'!B:K),FALSE),0)</f>
        <v>360</v>
      </c>
      <c r="N1446" s="155">
        <f>SUMIFS('Budget Detail as of 11.30'!L:L,'Budget Detail as of 11.30'!B:B,'Questica Mapping'!C1446)</f>
        <v>360</v>
      </c>
      <c r="O1446" s="100">
        <v>0</v>
      </c>
      <c r="P1446" s="101">
        <f t="shared" si="53"/>
        <v>0</v>
      </c>
    </row>
    <row r="1447" spans="1:16" hidden="1" x14ac:dyDescent="0.3">
      <c r="A1447" s="90">
        <v>599723</v>
      </c>
      <c r="B1447" s="92" t="s">
        <v>1162</v>
      </c>
      <c r="C1447" s="92" t="s">
        <v>3272</v>
      </c>
      <c r="D1447" s="92" t="s">
        <v>10</v>
      </c>
      <c r="E1447" s="103" t="s">
        <v>231</v>
      </c>
      <c r="F1447" s="92" t="s">
        <v>3225</v>
      </c>
      <c r="G1447" s="92" t="s">
        <v>1229</v>
      </c>
      <c r="H1447" s="92" t="s">
        <v>1027</v>
      </c>
      <c r="I1447" s="92" t="s">
        <v>928</v>
      </c>
      <c r="J1447" s="92" t="s">
        <v>2783</v>
      </c>
      <c r="K1447" s="90" t="b">
        <v>0</v>
      </c>
      <c r="L1447" s="92" t="s">
        <v>867</v>
      </c>
      <c r="M1447" s="278">
        <f>IFERROR(VLOOKUP(C1447,'Budget Detail as of 11.30'!B:K,COLUMNS('Budget Detail as of 11.30'!B:K),FALSE),0)</f>
        <v>1590</v>
      </c>
      <c r="N1447" s="155">
        <f>SUMIFS('Budget Detail as of 11.30'!L:L,'Budget Detail as of 11.30'!B:B,'Questica Mapping'!C1447)</f>
        <v>1590</v>
      </c>
      <c r="O1447" s="100">
        <v>4290</v>
      </c>
      <c r="P1447" s="101">
        <f t="shared" si="53"/>
        <v>4290</v>
      </c>
    </row>
    <row r="1448" spans="1:16" hidden="1" x14ac:dyDescent="0.3">
      <c r="A1448" s="90">
        <v>1209960</v>
      </c>
      <c r="B1448" s="92" t="s">
        <v>1162</v>
      </c>
      <c r="C1448" s="92" t="s">
        <v>3273</v>
      </c>
      <c r="D1448" s="92" t="s">
        <v>10</v>
      </c>
      <c r="E1448" s="103" t="s">
        <v>231</v>
      </c>
      <c r="F1448" s="92" t="s">
        <v>3225</v>
      </c>
      <c r="G1448" s="92" t="s">
        <v>1229</v>
      </c>
      <c r="H1448" s="92" t="s">
        <v>1027</v>
      </c>
      <c r="I1448" s="92" t="s">
        <v>931</v>
      </c>
      <c r="J1448" s="92" t="s">
        <v>1905</v>
      </c>
      <c r="K1448" s="90" t="b">
        <v>0</v>
      </c>
      <c r="L1448" s="92" t="s">
        <v>867</v>
      </c>
      <c r="M1448" s="278">
        <f>IFERROR(VLOOKUP(C1448,'Budget Detail as of 11.30'!B:K,COLUMNS('Budget Detail as of 11.30'!B:K),FALSE),0)</f>
        <v>0</v>
      </c>
      <c r="N1448" s="155">
        <f>SUMIFS('Budget Detail as of 11.30'!L:L,'Budget Detail as of 11.30'!B:B,'Questica Mapping'!C1448)</f>
        <v>0</v>
      </c>
      <c r="O1448" s="100">
        <v>75</v>
      </c>
      <c r="P1448" s="101">
        <f t="shared" si="53"/>
        <v>75</v>
      </c>
    </row>
    <row r="1449" spans="1:16" hidden="1" x14ac:dyDescent="0.3">
      <c r="A1449" s="90">
        <v>583957</v>
      </c>
      <c r="B1449" s="92" t="s">
        <v>1162</v>
      </c>
      <c r="C1449" s="92" t="s">
        <v>3274</v>
      </c>
      <c r="D1449" s="92" t="s">
        <v>10</v>
      </c>
      <c r="E1449" s="103" t="s">
        <v>231</v>
      </c>
      <c r="F1449" s="92" t="s">
        <v>3225</v>
      </c>
      <c r="G1449" s="92" t="s">
        <v>1229</v>
      </c>
      <c r="H1449" s="92" t="s">
        <v>3228</v>
      </c>
      <c r="I1449" s="92" t="s">
        <v>865</v>
      </c>
      <c r="J1449" s="92" t="s">
        <v>1308</v>
      </c>
      <c r="K1449" s="90" t="b">
        <v>0</v>
      </c>
      <c r="L1449" s="92" t="s">
        <v>867</v>
      </c>
      <c r="M1449" s="278">
        <f>IFERROR(VLOOKUP(C1449,'Budget Detail as of 11.30'!B:K,COLUMNS('Budget Detail as of 11.30'!B:K),FALSE),0)</f>
        <v>1440</v>
      </c>
      <c r="N1449" s="155">
        <f>SUMIFS('Budget Detail as of 11.30'!L:L,'Budget Detail as of 11.30'!B:B,'Questica Mapping'!C1449)</f>
        <v>1440</v>
      </c>
      <c r="O1449" s="100">
        <v>925</v>
      </c>
      <c r="P1449" s="101">
        <f t="shared" si="53"/>
        <v>925</v>
      </c>
    </row>
    <row r="1450" spans="1:16" hidden="1" x14ac:dyDescent="0.3">
      <c r="A1450" s="90">
        <v>1209961</v>
      </c>
      <c r="B1450" s="92" t="s">
        <v>1162</v>
      </c>
      <c r="C1450" s="92" t="s">
        <v>3275</v>
      </c>
      <c r="D1450" s="92" t="s">
        <v>10</v>
      </c>
      <c r="E1450" s="103" t="s">
        <v>231</v>
      </c>
      <c r="F1450" s="92" t="s">
        <v>3225</v>
      </c>
      <c r="G1450" s="92" t="s">
        <v>1229</v>
      </c>
      <c r="H1450" s="92" t="s">
        <v>3228</v>
      </c>
      <c r="I1450" s="92" t="s">
        <v>925</v>
      </c>
      <c r="J1450" s="92" t="s">
        <v>3276</v>
      </c>
      <c r="K1450" s="90" t="b">
        <v>0</v>
      </c>
      <c r="L1450" s="92" t="s">
        <v>867</v>
      </c>
      <c r="M1450" s="278">
        <f>IFERROR(VLOOKUP(C1450,'Budget Detail as of 11.30'!B:K,COLUMNS('Budget Detail as of 11.30'!B:K),FALSE),0)</f>
        <v>0</v>
      </c>
      <c r="N1450" s="155">
        <f>SUMIFS('Budget Detail as of 11.30'!L:L,'Budget Detail as of 11.30'!B:B,'Questica Mapping'!C1450)</f>
        <v>0</v>
      </c>
      <c r="O1450" s="100">
        <v>1080</v>
      </c>
      <c r="P1450" s="101">
        <f t="shared" si="53"/>
        <v>1080</v>
      </c>
    </row>
    <row r="1451" spans="1:16" hidden="1" x14ac:dyDescent="0.3">
      <c r="A1451" s="90">
        <v>850363</v>
      </c>
      <c r="B1451" s="92" t="s">
        <v>1162</v>
      </c>
      <c r="C1451" s="92" t="s">
        <v>3277</v>
      </c>
      <c r="D1451" s="92" t="s">
        <v>10</v>
      </c>
      <c r="E1451" s="103" t="s">
        <v>231</v>
      </c>
      <c r="F1451" s="92" t="s">
        <v>3225</v>
      </c>
      <c r="G1451" s="92" t="s">
        <v>1229</v>
      </c>
      <c r="H1451" s="92" t="s">
        <v>3228</v>
      </c>
      <c r="I1451" s="92" t="s">
        <v>928</v>
      </c>
      <c r="J1451" s="92" t="s">
        <v>3278</v>
      </c>
      <c r="K1451" s="90" t="b">
        <v>0</v>
      </c>
      <c r="L1451" s="92" t="s">
        <v>867</v>
      </c>
      <c r="M1451" s="278">
        <f>IFERROR(VLOOKUP(C1451,'Budget Detail as of 11.30'!B:K,COLUMNS('Budget Detail as of 11.30'!B:K),FALSE),0)</f>
        <v>930</v>
      </c>
      <c r="N1451" s="155">
        <f>SUMIFS('Budget Detail as of 11.30'!L:L,'Budget Detail as of 11.30'!B:B,'Questica Mapping'!C1451)</f>
        <v>930</v>
      </c>
      <c r="O1451" s="100">
        <v>30</v>
      </c>
      <c r="P1451" s="101">
        <f t="shared" si="53"/>
        <v>30</v>
      </c>
    </row>
    <row r="1452" spans="1:16" hidden="1" x14ac:dyDescent="0.3">
      <c r="A1452" s="90">
        <v>583959</v>
      </c>
      <c r="B1452" s="92" t="s">
        <v>1162</v>
      </c>
      <c r="C1452" s="92" t="s">
        <v>3279</v>
      </c>
      <c r="D1452" s="92" t="s">
        <v>10</v>
      </c>
      <c r="E1452" s="103" t="s">
        <v>231</v>
      </c>
      <c r="F1452" s="92" t="s">
        <v>3225</v>
      </c>
      <c r="G1452" s="92" t="s">
        <v>1229</v>
      </c>
      <c r="H1452" s="92" t="s">
        <v>1050</v>
      </c>
      <c r="I1452" s="92" t="s">
        <v>865</v>
      </c>
      <c r="J1452" s="92" t="s">
        <v>1308</v>
      </c>
      <c r="K1452" s="90" t="b">
        <v>0</v>
      </c>
      <c r="L1452" s="92" t="s">
        <v>867</v>
      </c>
      <c r="M1452" s="278">
        <f>IFERROR(VLOOKUP(C1452,'Budget Detail as of 11.30'!B:K,COLUMNS('Budget Detail as of 11.30'!B:K),FALSE),0)</f>
        <v>1080</v>
      </c>
      <c r="N1452" s="155">
        <f>SUMIFS('Budget Detail as of 11.30'!L:L,'Budget Detail as of 11.30'!B:B,'Questica Mapping'!C1452)</f>
        <v>1080</v>
      </c>
      <c r="O1452" s="100">
        <v>0</v>
      </c>
      <c r="P1452" s="101">
        <f t="shared" si="53"/>
        <v>0</v>
      </c>
    </row>
    <row r="1453" spans="1:16" hidden="1" x14ac:dyDescent="0.3">
      <c r="A1453" s="90">
        <v>850362</v>
      </c>
      <c r="B1453" s="92" t="s">
        <v>1162</v>
      </c>
      <c r="C1453" s="92" t="s">
        <v>3280</v>
      </c>
      <c r="D1453" s="92" t="s">
        <v>10</v>
      </c>
      <c r="E1453" s="103" t="s">
        <v>231</v>
      </c>
      <c r="F1453" s="92" t="s">
        <v>3225</v>
      </c>
      <c r="G1453" s="92" t="s">
        <v>1229</v>
      </c>
      <c r="H1453" s="92" t="s">
        <v>1050</v>
      </c>
      <c r="I1453" s="92" t="s">
        <v>925</v>
      </c>
      <c r="J1453" s="92" t="s">
        <v>3281</v>
      </c>
      <c r="K1453" s="90" t="b">
        <v>0</v>
      </c>
      <c r="L1453" s="92" t="s">
        <v>867</v>
      </c>
      <c r="M1453" s="278">
        <f>IFERROR(VLOOKUP(C1453,'Budget Detail as of 11.30'!B:K,COLUMNS('Budget Detail as of 11.30'!B:K),FALSE),0)</f>
        <v>0</v>
      </c>
      <c r="N1453" s="155">
        <f>SUMIFS('Budget Detail as of 11.30'!L:L,'Budget Detail as of 11.30'!B:B,'Questica Mapping'!C1453)</f>
        <v>0</v>
      </c>
      <c r="O1453" s="100">
        <v>1000</v>
      </c>
      <c r="P1453" s="101">
        <f t="shared" si="53"/>
        <v>1000</v>
      </c>
    </row>
    <row r="1454" spans="1:16" hidden="1" x14ac:dyDescent="0.3">
      <c r="A1454" s="90">
        <v>583960</v>
      </c>
      <c r="B1454" s="92" t="s">
        <v>1162</v>
      </c>
      <c r="C1454" s="92" t="s">
        <v>3282</v>
      </c>
      <c r="D1454" s="92" t="s">
        <v>10</v>
      </c>
      <c r="E1454" s="103" t="s">
        <v>231</v>
      </c>
      <c r="F1454" s="92" t="s">
        <v>3225</v>
      </c>
      <c r="G1454" s="92" t="s">
        <v>1229</v>
      </c>
      <c r="H1454" s="92" t="s">
        <v>1050</v>
      </c>
      <c r="I1454" s="92" t="s">
        <v>928</v>
      </c>
      <c r="J1454" s="92" t="s">
        <v>1238</v>
      </c>
      <c r="K1454" s="90" t="b">
        <v>0</v>
      </c>
      <c r="L1454" s="92" t="s">
        <v>867</v>
      </c>
      <c r="M1454" s="278">
        <f>IFERROR(VLOOKUP(C1454,'Budget Detail as of 11.30'!B:K,COLUMNS('Budget Detail as of 11.30'!B:K),FALSE),0)</f>
        <v>0</v>
      </c>
      <c r="N1454" s="155">
        <f>SUMIFS('Budget Detail as of 11.30'!L:L,'Budget Detail as of 11.30'!B:B,'Questica Mapping'!C1454)</f>
        <v>0</v>
      </c>
      <c r="O1454" s="100">
        <v>120</v>
      </c>
      <c r="P1454" s="101">
        <f t="shared" si="53"/>
        <v>120</v>
      </c>
    </row>
    <row r="1455" spans="1:16" hidden="1" x14ac:dyDescent="0.3">
      <c r="A1455" s="90">
        <v>583961</v>
      </c>
      <c r="B1455" s="92" t="s">
        <v>1162</v>
      </c>
      <c r="C1455" s="92" t="s">
        <v>3283</v>
      </c>
      <c r="D1455" s="92" t="s">
        <v>10</v>
      </c>
      <c r="E1455" s="103" t="s">
        <v>231</v>
      </c>
      <c r="F1455" s="92" t="s">
        <v>3225</v>
      </c>
      <c r="G1455" s="92" t="s">
        <v>1229</v>
      </c>
      <c r="H1455" s="92" t="s">
        <v>3241</v>
      </c>
      <c r="I1455" s="92" t="s">
        <v>865</v>
      </c>
      <c r="J1455" s="92" t="s">
        <v>1457</v>
      </c>
      <c r="K1455" s="90" t="b">
        <v>0</v>
      </c>
      <c r="L1455" s="92" t="s">
        <v>867</v>
      </c>
      <c r="M1455" s="278">
        <f>IFERROR(VLOOKUP(C1455,'Budget Detail as of 11.30'!B:K,COLUMNS('Budget Detail as of 11.30'!B:K),FALSE),0)</f>
        <v>1000</v>
      </c>
      <c r="N1455" s="155">
        <f>SUMIFS('Budget Detail as of 11.30'!L:L,'Budget Detail as of 11.30'!B:B,'Questica Mapping'!C1455)</f>
        <v>1000</v>
      </c>
      <c r="O1455" s="100">
        <v>6480</v>
      </c>
      <c r="P1455" s="101">
        <f t="shared" si="53"/>
        <v>6480</v>
      </c>
    </row>
    <row r="1456" spans="1:16" hidden="1" x14ac:dyDescent="0.3">
      <c r="A1456" s="90">
        <v>583962</v>
      </c>
      <c r="B1456" s="92" t="s">
        <v>1162</v>
      </c>
      <c r="C1456" s="92" t="s">
        <v>3284</v>
      </c>
      <c r="D1456" s="92" t="s">
        <v>10</v>
      </c>
      <c r="E1456" s="103" t="s">
        <v>231</v>
      </c>
      <c r="F1456" s="92" t="s">
        <v>3225</v>
      </c>
      <c r="G1456" s="92" t="s">
        <v>1229</v>
      </c>
      <c r="H1456" s="92" t="s">
        <v>3241</v>
      </c>
      <c r="I1456" s="92" t="s">
        <v>925</v>
      </c>
      <c r="J1456" s="92" t="s">
        <v>3285</v>
      </c>
      <c r="K1456" s="90" t="b">
        <v>0</v>
      </c>
      <c r="L1456" s="92" t="s">
        <v>867</v>
      </c>
      <c r="M1456" s="278">
        <f>IFERROR(VLOOKUP(C1456,'Budget Detail as of 11.30'!B:K,COLUMNS('Budget Detail as of 11.30'!B:K),FALSE),0)</f>
        <v>0</v>
      </c>
      <c r="N1456" s="155">
        <f>SUMIFS('Budget Detail as of 11.30'!L:L,'Budget Detail as of 11.30'!B:B,'Questica Mapping'!C1456)</f>
        <v>0</v>
      </c>
      <c r="O1456" s="100">
        <v>200</v>
      </c>
      <c r="P1456" s="101">
        <f t="shared" si="53"/>
        <v>200</v>
      </c>
    </row>
    <row r="1457" spans="1:16" hidden="1" x14ac:dyDescent="0.3">
      <c r="A1457" s="90">
        <v>583963</v>
      </c>
      <c r="B1457" s="92" t="s">
        <v>1162</v>
      </c>
      <c r="C1457" s="92" t="s">
        <v>3286</v>
      </c>
      <c r="D1457" s="92" t="s">
        <v>10</v>
      </c>
      <c r="E1457" s="103" t="s">
        <v>231</v>
      </c>
      <c r="F1457" s="92" t="s">
        <v>3225</v>
      </c>
      <c r="G1457" s="92" t="s">
        <v>1229</v>
      </c>
      <c r="H1457" s="92" t="s">
        <v>3241</v>
      </c>
      <c r="I1457" s="92" t="s">
        <v>928</v>
      </c>
      <c r="J1457" s="92" t="s">
        <v>3278</v>
      </c>
      <c r="K1457" s="90" t="b">
        <v>0</v>
      </c>
      <c r="L1457" s="92" t="s">
        <v>867</v>
      </c>
      <c r="M1457" s="278">
        <f>IFERROR(VLOOKUP(C1457,'Budget Detail as of 11.30'!B:K,COLUMNS('Budget Detail as of 11.30'!B:K),FALSE),0)</f>
        <v>6480</v>
      </c>
      <c r="N1457" s="155">
        <f>SUMIFS('Budget Detail as of 11.30'!L:L,'Budget Detail as of 11.30'!B:B,'Questica Mapping'!C1457)</f>
        <v>6480</v>
      </c>
      <c r="O1457" s="100">
        <v>2000</v>
      </c>
      <c r="P1457" s="101">
        <f t="shared" si="53"/>
        <v>2000</v>
      </c>
    </row>
    <row r="1458" spans="1:16" hidden="1" x14ac:dyDescent="0.3">
      <c r="A1458" s="90">
        <v>583964</v>
      </c>
      <c r="B1458" s="92" t="s">
        <v>1162</v>
      </c>
      <c r="C1458" s="92" t="s">
        <v>3287</v>
      </c>
      <c r="D1458" s="92" t="s">
        <v>10</v>
      </c>
      <c r="E1458" s="103" t="s">
        <v>231</v>
      </c>
      <c r="F1458" s="92" t="s">
        <v>3225</v>
      </c>
      <c r="G1458" s="92" t="s">
        <v>1229</v>
      </c>
      <c r="H1458" s="92" t="s">
        <v>3241</v>
      </c>
      <c r="I1458" s="92" t="s">
        <v>931</v>
      </c>
      <c r="J1458" s="92" t="s">
        <v>3196</v>
      </c>
      <c r="K1458" s="90" t="b">
        <v>0</v>
      </c>
      <c r="L1458" s="92" t="s">
        <v>867</v>
      </c>
      <c r="M1458" s="278">
        <f>IFERROR(VLOOKUP(C1458,'Budget Detail as of 11.30'!B:K,COLUMNS('Budget Detail as of 11.30'!B:K),FALSE),0)</f>
        <v>200</v>
      </c>
      <c r="N1458" s="155">
        <f>SUMIFS('Budget Detail as of 11.30'!L:L,'Budget Detail as of 11.30'!B:B,'Questica Mapping'!C1458)</f>
        <v>200</v>
      </c>
      <c r="O1458" s="100">
        <v>109720</v>
      </c>
      <c r="P1458" s="101">
        <f t="shared" si="53"/>
        <v>109720</v>
      </c>
    </row>
    <row r="1459" spans="1:16" hidden="1" x14ac:dyDescent="0.3">
      <c r="A1459" s="90">
        <v>583965</v>
      </c>
      <c r="B1459" s="92" t="s">
        <v>1162</v>
      </c>
      <c r="C1459" s="92" t="s">
        <v>3288</v>
      </c>
      <c r="D1459" s="92" t="s">
        <v>10</v>
      </c>
      <c r="E1459" s="103" t="s">
        <v>231</v>
      </c>
      <c r="F1459" s="92" t="s">
        <v>3225</v>
      </c>
      <c r="G1459" s="92" t="s">
        <v>1229</v>
      </c>
      <c r="H1459" s="92" t="s">
        <v>3241</v>
      </c>
      <c r="I1459" s="92" t="s">
        <v>944</v>
      </c>
      <c r="J1459" s="92" t="s">
        <v>3289</v>
      </c>
      <c r="K1459" s="90" t="b">
        <v>0</v>
      </c>
      <c r="L1459" s="92" t="s">
        <v>867</v>
      </c>
      <c r="M1459" s="278">
        <f>IFERROR(VLOOKUP(C1459,'Budget Detail as of 11.30'!B:K,COLUMNS('Budget Detail as of 11.30'!B:K),FALSE),0)</f>
        <v>2000</v>
      </c>
      <c r="N1459" s="155">
        <f>SUMIFS('Budget Detail as of 11.30'!L:L,'Budget Detail as of 11.30'!B:B,'Questica Mapping'!C1459)</f>
        <v>2000</v>
      </c>
      <c r="O1459" s="100">
        <v>0</v>
      </c>
      <c r="P1459" s="101">
        <f t="shared" si="53"/>
        <v>0</v>
      </c>
    </row>
    <row r="1460" spans="1:16" hidden="1" x14ac:dyDescent="0.3">
      <c r="A1460" s="90">
        <v>583966</v>
      </c>
      <c r="B1460" s="92" t="s">
        <v>1162</v>
      </c>
      <c r="C1460" s="92" t="s">
        <v>3290</v>
      </c>
      <c r="D1460" s="92" t="s">
        <v>10</v>
      </c>
      <c r="E1460" s="103" t="s">
        <v>235</v>
      </c>
      <c r="F1460" s="92" t="s">
        <v>3225</v>
      </c>
      <c r="G1460" s="92" t="s">
        <v>1576</v>
      </c>
      <c r="H1460" s="92" t="s">
        <v>1027</v>
      </c>
      <c r="I1460" s="92" t="s">
        <v>865</v>
      </c>
      <c r="J1460" s="92" t="s">
        <v>1577</v>
      </c>
      <c r="K1460" s="90" t="b">
        <v>0</v>
      </c>
      <c r="L1460" s="92" t="s">
        <v>867</v>
      </c>
      <c r="M1460" s="278">
        <f>IFERROR(VLOOKUP(C1460,'Budget Detail as of 11.30'!B:K,COLUMNS('Budget Detail as of 11.30'!B:K),FALSE),0)</f>
        <v>249210</v>
      </c>
      <c r="N1460" s="155">
        <f>SUMIFS('Budget Detail as of 11.30'!L:L,'Budget Detail as of 11.30'!B:B,'Questica Mapping'!C1460)</f>
        <v>249210</v>
      </c>
      <c r="O1460" s="100">
        <v>154180</v>
      </c>
      <c r="P1460" s="101">
        <f t="shared" si="53"/>
        <v>154180</v>
      </c>
    </row>
    <row r="1461" spans="1:16" hidden="1" x14ac:dyDescent="0.3">
      <c r="A1461" s="90">
        <v>583967</v>
      </c>
      <c r="B1461" s="92" t="s">
        <v>1162</v>
      </c>
      <c r="C1461" s="92" t="s">
        <v>3291</v>
      </c>
      <c r="D1461" s="92" t="s">
        <v>10</v>
      </c>
      <c r="E1461" s="103" t="s">
        <v>235</v>
      </c>
      <c r="F1461" s="92" t="s">
        <v>3225</v>
      </c>
      <c r="G1461" s="92" t="s">
        <v>1576</v>
      </c>
      <c r="H1461" s="92" t="s">
        <v>3228</v>
      </c>
      <c r="I1461" s="92" t="s">
        <v>865</v>
      </c>
      <c r="J1461" s="92" t="s">
        <v>1577</v>
      </c>
      <c r="K1461" s="90" t="b">
        <v>0</v>
      </c>
      <c r="L1461" s="92" t="s">
        <v>867</v>
      </c>
      <c r="M1461" s="278">
        <f>IFERROR(VLOOKUP(C1461,'Budget Detail as of 11.30'!B:K,COLUMNS('Budget Detail as of 11.30'!B:K),FALSE),0)</f>
        <v>0</v>
      </c>
      <c r="N1461" s="155">
        <f>SUMIFS('Budget Detail as of 11.30'!L:L,'Budget Detail as of 11.30'!B:B,'Questica Mapping'!C1461)</f>
        <v>0</v>
      </c>
      <c r="O1461" s="100">
        <v>14640</v>
      </c>
      <c r="P1461" s="101">
        <f t="shared" si="53"/>
        <v>14640</v>
      </c>
    </row>
    <row r="1462" spans="1:16" hidden="1" x14ac:dyDescent="0.3">
      <c r="A1462" s="90">
        <v>583968</v>
      </c>
      <c r="B1462" s="92" t="s">
        <v>1162</v>
      </c>
      <c r="C1462" s="92" t="s">
        <v>3292</v>
      </c>
      <c r="D1462" s="92" t="s">
        <v>10</v>
      </c>
      <c r="E1462" s="103" t="s">
        <v>235</v>
      </c>
      <c r="F1462" s="92" t="s">
        <v>3225</v>
      </c>
      <c r="G1462" s="92" t="s">
        <v>1243</v>
      </c>
      <c r="H1462" s="92" t="s">
        <v>1027</v>
      </c>
      <c r="I1462" s="92" t="s">
        <v>865</v>
      </c>
      <c r="J1462" s="92" t="s">
        <v>1244</v>
      </c>
      <c r="K1462" s="90" t="b">
        <v>0</v>
      </c>
      <c r="L1462" s="92" t="s">
        <v>867</v>
      </c>
      <c r="M1462" s="278">
        <f>IFERROR(VLOOKUP(C1462,'Budget Detail as of 11.30'!B:K,COLUMNS('Budget Detail as of 11.30'!B:K),FALSE),0)</f>
        <v>100000</v>
      </c>
      <c r="N1462" s="155">
        <f>SUMIFS('Budget Detail as of 11.30'!L:L,'Budget Detail as of 11.30'!B:B,'Questica Mapping'!C1462)</f>
        <v>100000</v>
      </c>
      <c r="O1462" s="100">
        <v>0</v>
      </c>
      <c r="P1462" s="101">
        <f t="shared" si="53"/>
        <v>0</v>
      </c>
    </row>
    <row r="1463" spans="1:16" hidden="1" x14ac:dyDescent="0.3">
      <c r="A1463" s="90">
        <v>850364</v>
      </c>
      <c r="B1463" s="92" t="s">
        <v>1162</v>
      </c>
      <c r="C1463" s="92" t="s">
        <v>3293</v>
      </c>
      <c r="D1463" s="92" t="s">
        <v>10</v>
      </c>
      <c r="E1463" s="103" t="s">
        <v>235</v>
      </c>
      <c r="F1463" s="92" t="s">
        <v>3225</v>
      </c>
      <c r="G1463" s="92" t="s">
        <v>1246</v>
      </c>
      <c r="H1463" s="92" t="s">
        <v>1027</v>
      </c>
      <c r="I1463" s="92" t="s">
        <v>865</v>
      </c>
      <c r="J1463" s="92" t="s">
        <v>1326</v>
      </c>
      <c r="K1463" s="90" t="b">
        <v>0</v>
      </c>
      <c r="L1463" s="92" t="s">
        <v>867</v>
      </c>
      <c r="M1463" s="278">
        <f>IFERROR(VLOOKUP(C1463,'Budget Detail as of 11.30'!B:K,COLUMNS('Budget Detail as of 11.30'!B:K),FALSE),0)</f>
        <v>14640</v>
      </c>
      <c r="N1463" s="155">
        <f>SUMIFS('Budget Detail as of 11.30'!L:L,'Budget Detail as of 11.30'!B:B,'Questica Mapping'!C1463)</f>
        <v>17640</v>
      </c>
      <c r="O1463" s="100">
        <v>1200</v>
      </c>
      <c r="P1463" s="101">
        <f t="shared" si="53"/>
        <v>1200</v>
      </c>
    </row>
    <row r="1464" spans="1:16" hidden="1" x14ac:dyDescent="0.3">
      <c r="A1464" s="90">
        <v>583969</v>
      </c>
      <c r="B1464" s="92" t="s">
        <v>1162</v>
      </c>
      <c r="C1464" s="92" t="s">
        <v>3294</v>
      </c>
      <c r="D1464" s="92" t="s">
        <v>10</v>
      </c>
      <c r="E1464" s="103" t="s">
        <v>235</v>
      </c>
      <c r="F1464" s="92" t="s">
        <v>3225</v>
      </c>
      <c r="G1464" s="92" t="s">
        <v>1246</v>
      </c>
      <c r="H1464" s="92" t="s">
        <v>1027</v>
      </c>
      <c r="I1464" s="92" t="s">
        <v>925</v>
      </c>
      <c r="J1464" s="270" t="s">
        <v>1251</v>
      </c>
      <c r="K1464" s="90" t="b">
        <v>0</v>
      </c>
      <c r="L1464" s="92" t="s">
        <v>867</v>
      </c>
      <c r="M1464" s="278">
        <f>IFERROR(VLOOKUP(C1464,'Budget Detail as of 11.30'!B:K,COLUMNS('Budget Detail as of 11.30'!B:K),FALSE),0)</f>
        <v>3000</v>
      </c>
      <c r="N1464" s="155">
        <f>SUMIFS('Budget Detail as of 11.30'!L:L,'Budget Detail as of 11.30'!B:B,'Questica Mapping'!C1464)</f>
        <v>0</v>
      </c>
      <c r="O1464" s="100">
        <v>0</v>
      </c>
      <c r="P1464" s="101">
        <f t="shared" si="53"/>
        <v>0</v>
      </c>
    </row>
    <row r="1465" spans="1:16" hidden="1" x14ac:dyDescent="0.3">
      <c r="A1465" s="90">
        <v>583970</v>
      </c>
      <c r="B1465" s="92" t="s">
        <v>1162</v>
      </c>
      <c r="C1465" s="92" t="s">
        <v>3295</v>
      </c>
      <c r="D1465" s="92" t="s">
        <v>10</v>
      </c>
      <c r="E1465" s="103" t="s">
        <v>235</v>
      </c>
      <c r="F1465" s="92" t="s">
        <v>3225</v>
      </c>
      <c r="G1465" s="92" t="s">
        <v>1246</v>
      </c>
      <c r="H1465" s="92" t="s">
        <v>1050</v>
      </c>
      <c r="I1465" s="92" t="s">
        <v>865</v>
      </c>
      <c r="J1465" s="92" t="s">
        <v>1326</v>
      </c>
      <c r="K1465" s="90" t="b">
        <v>0</v>
      </c>
      <c r="L1465" s="92" t="s">
        <v>867</v>
      </c>
      <c r="M1465" s="278">
        <f>IFERROR(VLOOKUP(C1465,'Budget Detail as of 11.30'!B:K,COLUMNS('Budget Detail as of 11.30'!B:K),FALSE),0)</f>
        <v>1200</v>
      </c>
      <c r="N1465" s="155">
        <f>SUMIFS('Budget Detail as of 11.30'!L:L,'Budget Detail as of 11.30'!B:B,'Questica Mapping'!C1465)</f>
        <v>1440</v>
      </c>
      <c r="O1465" s="100">
        <v>8970</v>
      </c>
      <c r="P1465" s="101">
        <f t="shared" si="53"/>
        <v>8970</v>
      </c>
    </row>
    <row r="1466" spans="1:16" hidden="1" x14ac:dyDescent="0.3">
      <c r="A1466" s="90">
        <v>583971</v>
      </c>
      <c r="B1466" s="92" t="s">
        <v>1162</v>
      </c>
      <c r="C1466" s="92" t="s">
        <v>3296</v>
      </c>
      <c r="D1466" s="92" t="s">
        <v>10</v>
      </c>
      <c r="E1466" s="103" t="s">
        <v>235</v>
      </c>
      <c r="F1466" s="92" t="s">
        <v>3225</v>
      </c>
      <c r="G1466" s="92" t="s">
        <v>1246</v>
      </c>
      <c r="H1466" s="92" t="s">
        <v>1050</v>
      </c>
      <c r="I1466" s="92" t="s">
        <v>925</v>
      </c>
      <c r="J1466" s="270" t="s">
        <v>1251</v>
      </c>
      <c r="K1466" s="90" t="b">
        <v>0</v>
      </c>
      <c r="L1466" s="92" t="s">
        <v>867</v>
      </c>
      <c r="M1466" s="278">
        <f>IFERROR(VLOOKUP(C1466,'Budget Detail as of 11.30'!B:K,COLUMNS('Budget Detail as of 11.30'!B:K),FALSE),0)</f>
        <v>240</v>
      </c>
      <c r="N1466" s="155">
        <f>SUMIFS('Budget Detail as of 11.30'!L:L,'Budget Detail as of 11.30'!B:B,'Questica Mapping'!C1466)</f>
        <v>0</v>
      </c>
      <c r="O1466" s="100">
        <v>0</v>
      </c>
      <c r="P1466" s="101">
        <f t="shared" si="53"/>
        <v>0</v>
      </c>
    </row>
    <row r="1467" spans="1:16" hidden="1" x14ac:dyDescent="0.3">
      <c r="A1467" s="90">
        <v>583989</v>
      </c>
      <c r="B1467" s="92" t="s">
        <v>1162</v>
      </c>
      <c r="C1467" s="92" t="s">
        <v>3297</v>
      </c>
      <c r="D1467" s="92" t="s">
        <v>10</v>
      </c>
      <c r="E1467" s="103" t="s">
        <v>235</v>
      </c>
      <c r="F1467" s="92" t="s">
        <v>3225</v>
      </c>
      <c r="G1467" s="92" t="s">
        <v>1586</v>
      </c>
      <c r="H1467" s="92" t="s">
        <v>1027</v>
      </c>
      <c r="I1467" s="92" t="s">
        <v>865</v>
      </c>
      <c r="J1467" s="92" t="s">
        <v>1922</v>
      </c>
      <c r="K1467" s="90" t="b">
        <v>0</v>
      </c>
      <c r="L1467" s="92" t="s">
        <v>867</v>
      </c>
      <c r="M1467" s="278">
        <f>IFERROR(VLOOKUP(C1467,'Budget Detail as of 11.30'!B:K,COLUMNS('Budget Detail as of 11.30'!B:K),FALSE),0)</f>
        <v>5840</v>
      </c>
      <c r="N1467" s="155">
        <f>SUMIFS('Budget Detail as of 11.30'!L:L,'Budget Detail as of 11.30'!B:B,'Questica Mapping'!C1467)</f>
        <v>5840</v>
      </c>
      <c r="O1467" s="100">
        <v>0</v>
      </c>
      <c r="P1467" s="101">
        <f t="shared" ref="P1467:P1475" si="54">+O1467</f>
        <v>0</v>
      </c>
    </row>
    <row r="1468" spans="1:16" hidden="1" x14ac:dyDescent="0.3">
      <c r="A1468" s="90">
        <v>583972</v>
      </c>
      <c r="B1468" s="92" t="s">
        <v>1162</v>
      </c>
      <c r="C1468" s="92" t="s">
        <v>3298</v>
      </c>
      <c r="D1468" s="92" t="s">
        <v>10</v>
      </c>
      <c r="E1468" s="103" t="s">
        <v>235</v>
      </c>
      <c r="F1468" s="92" t="s">
        <v>3225</v>
      </c>
      <c r="G1468" s="92" t="s">
        <v>1586</v>
      </c>
      <c r="H1468" s="92" t="s">
        <v>1027</v>
      </c>
      <c r="I1468" s="92" t="s">
        <v>925</v>
      </c>
      <c r="J1468" s="92" t="s">
        <v>3299</v>
      </c>
      <c r="K1468" s="90" t="b">
        <v>0</v>
      </c>
      <c r="L1468" s="92" t="s">
        <v>867</v>
      </c>
      <c r="M1468" s="278">
        <f>IFERROR(VLOOKUP(C1468,'Budget Detail as of 11.30'!B:K,COLUMNS('Budget Detail as of 11.30'!B:K),FALSE),0)</f>
        <v>0</v>
      </c>
      <c r="N1468" s="155">
        <f>SUMIFS('Budget Detail as of 11.30'!L:L,'Budget Detail as of 11.30'!B:B,'Questica Mapping'!C1468)</f>
        <v>0</v>
      </c>
      <c r="O1468" s="100">
        <v>0</v>
      </c>
      <c r="P1468" s="101">
        <f t="shared" si="54"/>
        <v>0</v>
      </c>
    </row>
    <row r="1469" spans="1:16" hidden="1" x14ac:dyDescent="0.3">
      <c r="A1469" s="90">
        <v>850365</v>
      </c>
      <c r="B1469" s="92" t="s">
        <v>1162</v>
      </c>
      <c r="C1469" s="92" t="s">
        <v>3300</v>
      </c>
      <c r="D1469" s="92" t="s">
        <v>10</v>
      </c>
      <c r="E1469" s="103" t="s">
        <v>235</v>
      </c>
      <c r="F1469" s="92" t="s">
        <v>3225</v>
      </c>
      <c r="G1469" s="92" t="s">
        <v>1586</v>
      </c>
      <c r="H1469" s="92" t="s">
        <v>1027</v>
      </c>
      <c r="I1469" s="92" t="s">
        <v>928</v>
      </c>
      <c r="J1469" s="92" t="s">
        <v>3209</v>
      </c>
      <c r="K1469" s="90" t="b">
        <v>0</v>
      </c>
      <c r="L1469" s="92" t="s">
        <v>867</v>
      </c>
      <c r="M1469" s="278">
        <f>IFERROR(VLOOKUP(C1469,'Budget Detail as of 11.30'!B:K,COLUMNS('Budget Detail as of 11.30'!B:K),FALSE),0)</f>
        <v>0</v>
      </c>
      <c r="N1469" s="155">
        <f>SUMIFS('Budget Detail as of 11.30'!L:L,'Budget Detail as of 11.30'!B:B,'Questica Mapping'!C1469)</f>
        <v>0</v>
      </c>
      <c r="O1469" s="100">
        <v>7750</v>
      </c>
      <c r="P1469" s="101">
        <f t="shared" si="54"/>
        <v>7750</v>
      </c>
    </row>
    <row r="1470" spans="1:16" hidden="1" x14ac:dyDescent="0.3">
      <c r="A1470" s="90">
        <v>850366</v>
      </c>
      <c r="B1470" s="92" t="s">
        <v>1162</v>
      </c>
      <c r="C1470" s="92" t="s">
        <v>3301</v>
      </c>
      <c r="D1470" s="92" t="s">
        <v>10</v>
      </c>
      <c r="E1470" s="103" t="s">
        <v>235</v>
      </c>
      <c r="F1470" s="92" t="s">
        <v>3225</v>
      </c>
      <c r="G1470" s="92" t="s">
        <v>1586</v>
      </c>
      <c r="H1470" s="92" t="s">
        <v>1027</v>
      </c>
      <c r="I1470" s="92" t="s">
        <v>931</v>
      </c>
      <c r="J1470" s="92" t="s">
        <v>3211</v>
      </c>
      <c r="K1470" s="90" t="b">
        <v>0</v>
      </c>
      <c r="L1470" s="92" t="s">
        <v>867</v>
      </c>
      <c r="M1470" s="278">
        <f>IFERROR(VLOOKUP(C1470,'Budget Detail as of 11.30'!B:K,COLUMNS('Budget Detail as of 11.30'!B:K),FALSE),0)</f>
        <v>0</v>
      </c>
      <c r="N1470" s="155">
        <f>SUMIFS('Budget Detail as of 11.30'!L:L,'Budget Detail as of 11.30'!B:B,'Questica Mapping'!C1470)</f>
        <v>0</v>
      </c>
      <c r="O1470" s="100">
        <v>0</v>
      </c>
      <c r="P1470" s="101">
        <f t="shared" si="54"/>
        <v>0</v>
      </c>
    </row>
    <row r="1471" spans="1:16" hidden="1" x14ac:dyDescent="0.3">
      <c r="A1471" s="90">
        <v>583973</v>
      </c>
      <c r="B1471" s="92" t="s">
        <v>1162</v>
      </c>
      <c r="C1471" s="92" t="s">
        <v>3302</v>
      </c>
      <c r="D1471" s="92" t="s">
        <v>10</v>
      </c>
      <c r="E1471" s="103" t="s">
        <v>235</v>
      </c>
      <c r="F1471" s="92" t="s">
        <v>3225</v>
      </c>
      <c r="G1471" s="92" t="s">
        <v>1586</v>
      </c>
      <c r="H1471" s="92" t="s">
        <v>3228</v>
      </c>
      <c r="I1471" s="92" t="s">
        <v>865</v>
      </c>
      <c r="J1471" s="92" t="s">
        <v>1922</v>
      </c>
      <c r="K1471" s="90" t="b">
        <v>0</v>
      </c>
      <c r="L1471" s="92" t="s">
        <v>867</v>
      </c>
      <c r="M1471" s="278">
        <f>IFERROR(VLOOKUP(C1471,'Budget Detail as of 11.30'!B:K,COLUMNS('Budget Detail as of 11.30'!B:K),FALSE),0)</f>
        <v>12550</v>
      </c>
      <c r="N1471" s="155">
        <f>SUMIFS('Budget Detail as of 11.30'!L:L,'Budget Detail as of 11.30'!B:B,'Questica Mapping'!C1471)</f>
        <v>12550</v>
      </c>
      <c r="O1471" s="100">
        <v>0</v>
      </c>
      <c r="P1471" s="101">
        <f t="shared" si="54"/>
        <v>0</v>
      </c>
    </row>
    <row r="1472" spans="1:16" hidden="1" x14ac:dyDescent="0.3">
      <c r="A1472" s="90">
        <v>583974</v>
      </c>
      <c r="B1472" s="92" t="s">
        <v>1162</v>
      </c>
      <c r="C1472" s="92" t="s">
        <v>3303</v>
      </c>
      <c r="D1472" s="92" t="s">
        <v>10</v>
      </c>
      <c r="E1472" s="103" t="s">
        <v>235</v>
      </c>
      <c r="F1472" s="92" t="s">
        <v>3225</v>
      </c>
      <c r="G1472" s="92" t="s">
        <v>1586</v>
      </c>
      <c r="H1472" s="92" t="s">
        <v>3228</v>
      </c>
      <c r="I1472" s="92" t="s">
        <v>925</v>
      </c>
      <c r="J1472" s="92" t="s">
        <v>3304</v>
      </c>
      <c r="K1472" s="90" t="b">
        <v>0</v>
      </c>
      <c r="L1472" s="92" t="s">
        <v>867</v>
      </c>
      <c r="M1472" s="278">
        <f>IFERROR(VLOOKUP(C1472,'Budget Detail as of 11.30'!B:K,COLUMNS('Budget Detail as of 11.30'!B:K),FALSE),0)</f>
        <v>0</v>
      </c>
      <c r="N1472" s="155">
        <f>SUMIFS('Budget Detail as of 11.30'!L:L,'Budget Detail as of 11.30'!B:B,'Questica Mapping'!C1472)</f>
        <v>0</v>
      </c>
      <c r="O1472" s="100">
        <v>3100</v>
      </c>
      <c r="P1472" s="101">
        <f t="shared" si="54"/>
        <v>3100</v>
      </c>
    </row>
    <row r="1473" spans="1:16" hidden="1" x14ac:dyDescent="0.3">
      <c r="A1473" s="90">
        <v>583975</v>
      </c>
      <c r="B1473" s="92" t="s">
        <v>1162</v>
      </c>
      <c r="C1473" s="92" t="s">
        <v>3305</v>
      </c>
      <c r="D1473" s="92" t="s">
        <v>10</v>
      </c>
      <c r="E1473" s="103" t="s">
        <v>235</v>
      </c>
      <c r="F1473" s="92" t="s">
        <v>3225</v>
      </c>
      <c r="G1473" s="92" t="s">
        <v>1586</v>
      </c>
      <c r="H1473" s="92" t="s">
        <v>3228</v>
      </c>
      <c r="I1473" s="92" t="s">
        <v>928</v>
      </c>
      <c r="J1473" s="92" t="s">
        <v>3306</v>
      </c>
      <c r="K1473" s="90" t="b">
        <v>0</v>
      </c>
      <c r="L1473" s="92" t="s">
        <v>867</v>
      </c>
      <c r="M1473" s="278">
        <f>IFERROR(VLOOKUP(C1473,'Budget Detail as of 11.30'!B:K,COLUMNS('Budget Detail as of 11.30'!B:K),FALSE),0)</f>
        <v>0</v>
      </c>
      <c r="N1473" s="155">
        <f>SUMIFS('Budget Detail as of 11.30'!L:L,'Budget Detail as of 11.30'!B:B,'Questica Mapping'!C1473)</f>
        <v>0</v>
      </c>
      <c r="O1473" s="100">
        <v>41094</v>
      </c>
      <c r="P1473" s="101">
        <f t="shared" si="54"/>
        <v>41094</v>
      </c>
    </row>
    <row r="1474" spans="1:16" hidden="1" x14ac:dyDescent="0.3">
      <c r="A1474" s="90">
        <v>583976</v>
      </c>
      <c r="B1474" s="92" t="s">
        <v>1162</v>
      </c>
      <c r="C1474" s="92" t="s">
        <v>3307</v>
      </c>
      <c r="D1474" s="92" t="s">
        <v>10</v>
      </c>
      <c r="E1474" s="103" t="s">
        <v>235</v>
      </c>
      <c r="F1474" s="92" t="s">
        <v>3225</v>
      </c>
      <c r="G1474" s="92" t="s">
        <v>1586</v>
      </c>
      <c r="H1474" s="92" t="s">
        <v>1050</v>
      </c>
      <c r="I1474" s="92" t="s">
        <v>865</v>
      </c>
      <c r="J1474" s="92" t="s">
        <v>1922</v>
      </c>
      <c r="K1474" s="90" t="b">
        <v>0</v>
      </c>
      <c r="L1474" s="92" t="s">
        <v>867</v>
      </c>
      <c r="M1474" s="278">
        <f>IFERROR(VLOOKUP(C1474,'Budget Detail as of 11.30'!B:K,COLUMNS('Budget Detail as of 11.30'!B:K),FALSE),0)</f>
        <v>3100</v>
      </c>
      <c r="N1474" s="155">
        <f>SUMIFS('Budget Detail as of 11.30'!L:L,'Budget Detail as of 11.30'!B:B,'Questica Mapping'!C1474)</f>
        <v>3100</v>
      </c>
      <c r="O1474" s="100">
        <v>30396</v>
      </c>
      <c r="P1474" s="101">
        <f t="shared" si="54"/>
        <v>30396</v>
      </c>
    </row>
    <row r="1475" spans="1:16" hidden="1" x14ac:dyDescent="0.3">
      <c r="A1475" s="90">
        <v>850367</v>
      </c>
      <c r="B1475" s="92" t="s">
        <v>1162</v>
      </c>
      <c r="C1475" s="92" t="s">
        <v>3308</v>
      </c>
      <c r="D1475" s="92" t="s">
        <v>10</v>
      </c>
      <c r="E1475" s="103" t="s">
        <v>235</v>
      </c>
      <c r="F1475" s="92" t="s">
        <v>3225</v>
      </c>
      <c r="G1475" s="92" t="s">
        <v>1253</v>
      </c>
      <c r="H1475" s="92" t="s">
        <v>1027</v>
      </c>
      <c r="I1475" s="92" t="s">
        <v>865</v>
      </c>
      <c r="J1475" s="92" t="s">
        <v>1254</v>
      </c>
      <c r="K1475" s="90" t="b">
        <v>0</v>
      </c>
      <c r="L1475" s="92" t="s">
        <v>867</v>
      </c>
      <c r="M1475" s="278">
        <f>IFERROR(VLOOKUP(C1475,'Budget Detail as of 11.30'!B:K,COLUMNS('Budget Detail as of 11.30'!B:K),FALSE),0)</f>
        <v>40400</v>
      </c>
      <c r="N1475" s="155">
        <f>SUMIFS('Budget Detail as of 11.30'!L:L,'Budget Detail as of 11.30'!B:B,'Questica Mapping'!C1475)</f>
        <v>40400</v>
      </c>
      <c r="O1475" s="100">
        <v>0</v>
      </c>
      <c r="P1475" s="101">
        <f t="shared" si="54"/>
        <v>0</v>
      </c>
    </row>
    <row r="1476" spans="1:16" hidden="1" x14ac:dyDescent="0.3">
      <c r="A1476" s="90">
        <v>583978</v>
      </c>
      <c r="B1476" s="92" t="s">
        <v>1162</v>
      </c>
      <c r="C1476" s="92" t="s">
        <v>3309</v>
      </c>
      <c r="D1476" s="92" t="s">
        <v>10</v>
      </c>
      <c r="E1476" s="103" t="s">
        <v>235</v>
      </c>
      <c r="F1476" s="92" t="s">
        <v>3225</v>
      </c>
      <c r="G1476" s="92" t="s">
        <v>1253</v>
      </c>
      <c r="H1476" s="92" t="s">
        <v>3228</v>
      </c>
      <c r="I1476" s="92" t="s">
        <v>865</v>
      </c>
      <c r="J1476" s="92" t="s">
        <v>1254</v>
      </c>
      <c r="K1476" s="90" t="b">
        <v>0</v>
      </c>
      <c r="L1476" s="92" t="s">
        <v>867</v>
      </c>
      <c r="M1476" s="278">
        <f>IFERROR(VLOOKUP(C1476,'Budget Detail as of 11.30'!B:K,COLUMNS('Budget Detail as of 11.30'!B:K),FALSE),0)</f>
        <v>18620</v>
      </c>
      <c r="N1476" s="155">
        <f>SUMIFS('Budget Detail as of 11.30'!L:L,'Budget Detail as of 11.30'!B:B,'Questica Mapping'!C1476)</f>
        <v>18620</v>
      </c>
      <c r="O1476" s="100"/>
      <c r="P1476" s="101"/>
    </row>
    <row r="1477" spans="1:16" hidden="1" x14ac:dyDescent="0.3">
      <c r="A1477" s="90">
        <v>583979</v>
      </c>
      <c r="B1477" s="92" t="s">
        <v>1162</v>
      </c>
      <c r="C1477" s="92" t="s">
        <v>3310</v>
      </c>
      <c r="D1477" s="92" t="s">
        <v>10</v>
      </c>
      <c r="E1477" s="103" t="s">
        <v>235</v>
      </c>
      <c r="F1477" s="92" t="s">
        <v>3225</v>
      </c>
      <c r="G1477" s="92" t="s">
        <v>1253</v>
      </c>
      <c r="H1477" s="92" t="s">
        <v>3228</v>
      </c>
      <c r="I1477" s="92" t="s">
        <v>925</v>
      </c>
      <c r="J1477" s="270" t="s">
        <v>1251</v>
      </c>
      <c r="K1477" s="90" t="b">
        <v>0</v>
      </c>
      <c r="L1477" s="92" t="s">
        <v>867</v>
      </c>
      <c r="M1477" s="278">
        <f>IFERROR(VLOOKUP(C1477,'Budget Detail as of 11.30'!B:K,COLUMNS('Budget Detail as of 11.30'!B:K),FALSE),0)</f>
        <v>0</v>
      </c>
      <c r="N1477" s="155">
        <f>SUMIFS('Budget Detail as of 11.30'!L:L,'Budget Detail as of 11.30'!B:B,'Questica Mapping'!C1477)</f>
        <v>0</v>
      </c>
      <c r="O1477" s="100"/>
      <c r="P1477" s="101"/>
    </row>
    <row r="1478" spans="1:16" hidden="1" x14ac:dyDescent="0.3">
      <c r="A1478" s="90">
        <v>583980</v>
      </c>
      <c r="B1478" s="159" t="s">
        <v>1162</v>
      </c>
      <c r="C1478" s="159" t="s">
        <v>3311</v>
      </c>
      <c r="D1478" s="280" t="s">
        <v>10</v>
      </c>
      <c r="E1478" s="281">
        <v>0</v>
      </c>
      <c r="F1478" s="279" t="s">
        <v>3225</v>
      </c>
      <c r="G1478" s="279" t="s">
        <v>1253</v>
      </c>
      <c r="H1478" s="279" t="s">
        <v>3228</v>
      </c>
      <c r="I1478" s="279" t="s">
        <v>931</v>
      </c>
      <c r="J1478" s="279" t="s">
        <v>3312</v>
      </c>
      <c r="K1478" s="279" t="b">
        <v>0</v>
      </c>
      <c r="L1478" s="279" t="s">
        <v>867</v>
      </c>
      <c r="M1478" s="278">
        <f>IFERROR(VLOOKUP(C1478,'Budget Detail as of 11.30'!B:K,COLUMNS('Budget Detail as of 11.30'!B:K),FALSE),0)</f>
        <v>0</v>
      </c>
      <c r="N1478" s="155">
        <f>SUMIFS('Budget Detail as of 11.30'!L:L,'Budget Detail as of 11.30'!B:B,'Questica Mapping'!C1478)</f>
        <v>0</v>
      </c>
      <c r="O1478" s="100"/>
      <c r="P1478" s="101"/>
    </row>
    <row r="1479" spans="1:16" hidden="1" x14ac:dyDescent="0.3">
      <c r="A1479" s="90">
        <v>2061342</v>
      </c>
      <c r="B1479" s="92" t="s">
        <v>1162</v>
      </c>
      <c r="C1479" s="92" t="s">
        <v>3313</v>
      </c>
      <c r="D1479" s="279" t="s">
        <v>10</v>
      </c>
      <c r="E1479" s="103" t="s">
        <v>235</v>
      </c>
      <c r="F1479" s="90" t="s">
        <v>3225</v>
      </c>
      <c r="G1479" s="90" t="s">
        <v>1265</v>
      </c>
      <c r="H1479" s="90" t="s">
        <v>1027</v>
      </c>
      <c r="I1479" s="90" t="s">
        <v>865</v>
      </c>
      <c r="J1479" s="90" t="s">
        <v>1266</v>
      </c>
      <c r="K1479" s="90" t="b">
        <v>0</v>
      </c>
      <c r="L1479" s="90" t="s">
        <v>867</v>
      </c>
      <c r="M1479" s="278">
        <f>IFERROR(VLOOKUP(C1479,'Budget Detail as of 11.30'!B:K,COLUMNS('Budget Detail as of 11.30'!B:K),FALSE),0)</f>
        <v>125200</v>
      </c>
      <c r="N1479" s="155">
        <f>SUMIFS('Budget Detail as of 11.30'!L:L,'Budget Detail as of 11.30'!B:B,'Questica Mapping'!C1479)</f>
        <v>125200</v>
      </c>
      <c r="O1479" s="100">
        <v>1000</v>
      </c>
      <c r="P1479" s="101">
        <f t="shared" ref="P1479:P1509" si="55">+O1479</f>
        <v>1000</v>
      </c>
    </row>
    <row r="1480" spans="1:16" hidden="1" x14ac:dyDescent="0.3">
      <c r="A1480" s="90">
        <v>583981</v>
      </c>
      <c r="B1480" s="92" t="s">
        <v>1162</v>
      </c>
      <c r="C1480" s="92" t="s">
        <v>3314</v>
      </c>
      <c r="D1480" s="279" t="s">
        <v>10</v>
      </c>
      <c r="E1480" s="103" t="s">
        <v>235</v>
      </c>
      <c r="F1480" s="90" t="s">
        <v>3225</v>
      </c>
      <c r="G1480" s="90" t="s">
        <v>1265</v>
      </c>
      <c r="H1480" s="90" t="s">
        <v>1027</v>
      </c>
      <c r="I1480" s="90" t="s">
        <v>925</v>
      </c>
      <c r="J1480" s="90" t="s">
        <v>1391</v>
      </c>
      <c r="K1480" s="90" t="b">
        <v>0</v>
      </c>
      <c r="L1480" s="90" t="s">
        <v>867</v>
      </c>
      <c r="M1480" s="278">
        <f>IFERROR(VLOOKUP(C1480,'Budget Detail as of 11.30'!B:K,COLUMNS('Budget Detail as of 11.30'!B:K),FALSE),0)</f>
        <v>1140</v>
      </c>
      <c r="N1480" s="155">
        <f>SUMIFS('Budget Detail as of 11.30'!L:L,'Budget Detail as of 11.30'!B:B,'Questica Mapping'!C1480)</f>
        <v>1140</v>
      </c>
      <c r="O1480" s="100">
        <v>0</v>
      </c>
      <c r="P1480" s="101">
        <f t="shared" si="55"/>
        <v>0</v>
      </c>
    </row>
    <row r="1481" spans="1:16" hidden="1" x14ac:dyDescent="0.3">
      <c r="A1481" s="90">
        <v>583982</v>
      </c>
      <c r="B1481" s="92" t="s">
        <v>1162</v>
      </c>
      <c r="C1481" s="92" t="s">
        <v>3315</v>
      </c>
      <c r="D1481" s="92" t="s">
        <v>10</v>
      </c>
      <c r="E1481" s="103" t="s">
        <v>231</v>
      </c>
      <c r="F1481" s="92" t="s">
        <v>3225</v>
      </c>
      <c r="G1481" s="92" t="s">
        <v>1273</v>
      </c>
      <c r="H1481" s="92" t="s">
        <v>1027</v>
      </c>
      <c r="I1481" s="92" t="s">
        <v>865</v>
      </c>
      <c r="J1481" s="92" t="s">
        <v>2081</v>
      </c>
      <c r="K1481" s="90" t="b">
        <v>0</v>
      </c>
      <c r="L1481" s="92" t="s">
        <v>867</v>
      </c>
      <c r="M1481" s="278">
        <f>IFERROR(VLOOKUP(C1481,'Budget Detail as of 11.30'!B:K,COLUMNS('Budget Detail as of 11.30'!B:K),FALSE),0)</f>
        <v>1200</v>
      </c>
      <c r="N1481" s="155">
        <f>SUMIFS('Budget Detail as of 11.30'!L:L,'Budget Detail as of 11.30'!B:B,'Questica Mapping'!C1481)</f>
        <v>1200</v>
      </c>
      <c r="O1481" s="100">
        <v>0</v>
      </c>
      <c r="P1481" s="101">
        <f t="shared" si="55"/>
        <v>0</v>
      </c>
    </row>
    <row r="1482" spans="1:16" hidden="1" x14ac:dyDescent="0.3">
      <c r="A1482" s="90">
        <v>583990</v>
      </c>
      <c r="B1482" s="92" t="s">
        <v>1162</v>
      </c>
      <c r="C1482" s="92" t="s">
        <v>3316</v>
      </c>
      <c r="D1482" s="92" t="s">
        <v>10</v>
      </c>
      <c r="E1482" s="103" t="s">
        <v>231</v>
      </c>
      <c r="F1482" s="92" t="s">
        <v>3225</v>
      </c>
      <c r="G1482" s="92" t="s">
        <v>1273</v>
      </c>
      <c r="H1482" s="92" t="s">
        <v>1027</v>
      </c>
      <c r="I1482" s="92" t="s">
        <v>925</v>
      </c>
      <c r="J1482" s="92" t="s">
        <v>3317</v>
      </c>
      <c r="K1482" s="90" t="b">
        <v>0</v>
      </c>
      <c r="L1482" s="92" t="s">
        <v>867</v>
      </c>
      <c r="M1482" s="278">
        <f>IFERROR(VLOOKUP(C1482,'Budget Detail as of 11.30'!B:K,COLUMNS('Budget Detail as of 11.30'!B:K),FALSE),0)</f>
        <v>0</v>
      </c>
      <c r="N1482" s="155">
        <f>SUMIFS('Budget Detail as of 11.30'!L:L,'Budget Detail as of 11.30'!B:B,'Questica Mapping'!C1482)</f>
        <v>0</v>
      </c>
      <c r="O1482" s="100">
        <v>1000</v>
      </c>
      <c r="P1482" s="101">
        <f t="shared" si="55"/>
        <v>1000</v>
      </c>
    </row>
    <row r="1483" spans="1:16" hidden="1" x14ac:dyDescent="0.3">
      <c r="A1483" s="90">
        <v>583983</v>
      </c>
      <c r="B1483" s="92" t="s">
        <v>1162</v>
      </c>
      <c r="C1483" s="92" t="s">
        <v>3318</v>
      </c>
      <c r="D1483" s="92" t="s">
        <v>10</v>
      </c>
      <c r="E1483" s="103" t="s">
        <v>231</v>
      </c>
      <c r="F1483" s="92" t="s">
        <v>3225</v>
      </c>
      <c r="G1483" s="92" t="s">
        <v>1273</v>
      </c>
      <c r="H1483" s="92" t="s">
        <v>1027</v>
      </c>
      <c r="I1483" s="92" t="s">
        <v>928</v>
      </c>
      <c r="J1483" s="92" t="s">
        <v>3319</v>
      </c>
      <c r="K1483" s="90" t="b">
        <v>0</v>
      </c>
      <c r="L1483" s="92" t="s">
        <v>867</v>
      </c>
      <c r="M1483" s="278">
        <f>IFERROR(VLOOKUP(C1483,'Budget Detail as of 11.30'!B:K,COLUMNS('Budget Detail as of 11.30'!B:K),FALSE),0)</f>
        <v>8150</v>
      </c>
      <c r="N1483" s="155">
        <f>SUMIFS('Budget Detail as of 11.30'!L:L,'Budget Detail as of 11.30'!B:B,'Questica Mapping'!C1483)</f>
        <v>8150</v>
      </c>
      <c r="O1483" s="100">
        <v>0</v>
      </c>
      <c r="P1483" s="101">
        <f t="shared" si="55"/>
        <v>0</v>
      </c>
    </row>
    <row r="1484" spans="1:16" hidden="1" x14ac:dyDescent="0.3">
      <c r="A1484" s="90">
        <v>583984</v>
      </c>
      <c r="B1484" s="92" t="s">
        <v>1162</v>
      </c>
      <c r="C1484" s="92" t="s">
        <v>3320</v>
      </c>
      <c r="D1484" s="92" t="s">
        <v>10</v>
      </c>
      <c r="E1484" s="103" t="s">
        <v>231</v>
      </c>
      <c r="F1484" s="92" t="s">
        <v>3225</v>
      </c>
      <c r="G1484" s="92" t="s">
        <v>1273</v>
      </c>
      <c r="H1484" s="92" t="s">
        <v>3228</v>
      </c>
      <c r="I1484" s="92" t="s">
        <v>865</v>
      </c>
      <c r="J1484" s="92" t="s">
        <v>1599</v>
      </c>
      <c r="K1484" s="90" t="b">
        <v>0</v>
      </c>
      <c r="L1484" s="92" t="s">
        <v>867</v>
      </c>
      <c r="M1484" s="278">
        <f>IFERROR(VLOOKUP(C1484,'Budget Detail as of 11.30'!B:K,COLUMNS('Budget Detail as of 11.30'!B:K),FALSE),0)</f>
        <v>2000</v>
      </c>
      <c r="N1484" s="155">
        <f>SUMIFS('Budget Detail as of 11.30'!L:L,'Budget Detail as of 11.30'!B:B,'Questica Mapping'!C1484)</f>
        <v>2000</v>
      </c>
      <c r="O1484" s="100">
        <v>177660</v>
      </c>
      <c r="P1484" s="101">
        <f t="shared" si="55"/>
        <v>177660</v>
      </c>
    </row>
    <row r="1485" spans="1:16" hidden="1" x14ac:dyDescent="0.3">
      <c r="A1485" s="90">
        <v>1210155</v>
      </c>
      <c r="B1485" s="92" t="s">
        <v>1162</v>
      </c>
      <c r="C1485" s="92" t="s">
        <v>3321</v>
      </c>
      <c r="D1485" s="92" t="s">
        <v>10</v>
      </c>
      <c r="E1485" s="103" t="s">
        <v>231</v>
      </c>
      <c r="F1485" s="92" t="s">
        <v>3225</v>
      </c>
      <c r="G1485" s="92" t="s">
        <v>1273</v>
      </c>
      <c r="H1485" s="92" t="s">
        <v>3228</v>
      </c>
      <c r="I1485" s="92" t="s">
        <v>925</v>
      </c>
      <c r="J1485" s="92" t="s">
        <v>3322</v>
      </c>
      <c r="K1485" s="90" t="b">
        <v>0</v>
      </c>
      <c r="L1485" s="92" t="s">
        <v>867</v>
      </c>
      <c r="M1485" s="278">
        <f>IFERROR(VLOOKUP(C1485,'Budget Detail as of 11.30'!B:K,COLUMNS('Budget Detail as of 11.30'!B:K),FALSE),0)</f>
        <v>0</v>
      </c>
      <c r="N1485" s="155">
        <f>SUMIFS('Budget Detail as of 11.30'!L:L,'Budget Detail as of 11.30'!B:B,'Questica Mapping'!C1485)</f>
        <v>0</v>
      </c>
      <c r="O1485" s="100">
        <v>11535</v>
      </c>
      <c r="P1485" s="101">
        <f t="shared" si="55"/>
        <v>11535</v>
      </c>
    </row>
    <row r="1486" spans="1:16" hidden="1" x14ac:dyDescent="0.3">
      <c r="A1486" s="90">
        <v>602901</v>
      </c>
      <c r="B1486" s="92" t="s">
        <v>1162</v>
      </c>
      <c r="C1486" s="92" t="s">
        <v>3323</v>
      </c>
      <c r="D1486" s="92" t="s">
        <v>10</v>
      </c>
      <c r="E1486" s="103" t="s">
        <v>219</v>
      </c>
      <c r="F1486" s="92" t="s">
        <v>3324</v>
      </c>
      <c r="G1486" s="92" t="s">
        <v>1165</v>
      </c>
      <c r="H1486" s="92" t="s">
        <v>995</v>
      </c>
      <c r="I1486" s="92" t="s">
        <v>865</v>
      </c>
      <c r="J1486" s="92">
        <v>0</v>
      </c>
      <c r="K1486" s="90" t="b">
        <v>0</v>
      </c>
      <c r="L1486" s="92" t="s">
        <v>1166</v>
      </c>
      <c r="M1486" s="278">
        <f>IFERROR(VLOOKUP(C1486,'Budget Detail as of 11.30'!B:K,COLUMNS('Budget Detail as of 11.30'!B:K),FALSE),0)</f>
        <v>140960</v>
      </c>
      <c r="N1486" s="155">
        <f>SUMIFS('Budget Detail as of 11.30'!L:L,'Budget Detail as of 11.30'!B:B,'Questica Mapping'!C1486)</f>
        <v>134890</v>
      </c>
      <c r="O1486" s="100">
        <v>1700</v>
      </c>
      <c r="P1486" s="101">
        <f t="shared" si="55"/>
        <v>1700</v>
      </c>
    </row>
    <row r="1487" spans="1:16" hidden="1" x14ac:dyDescent="0.3">
      <c r="A1487" s="90">
        <v>602902</v>
      </c>
      <c r="B1487" s="92" t="s">
        <v>1162</v>
      </c>
      <c r="C1487" s="92" t="s">
        <v>3325</v>
      </c>
      <c r="D1487" s="92" t="s">
        <v>10</v>
      </c>
      <c r="E1487" s="103" t="s">
        <v>217</v>
      </c>
      <c r="F1487" s="92" t="s">
        <v>3324</v>
      </c>
      <c r="G1487" s="92" t="s">
        <v>1173</v>
      </c>
      <c r="H1487" s="92" t="s">
        <v>995</v>
      </c>
      <c r="I1487" s="92" t="s">
        <v>865</v>
      </c>
      <c r="J1487" s="92" t="s">
        <v>1174</v>
      </c>
      <c r="K1487" s="90" t="b">
        <v>0</v>
      </c>
      <c r="L1487" s="92" t="s">
        <v>867</v>
      </c>
      <c r="M1487" s="278">
        <f>IFERROR(VLOOKUP(C1487,'Budget Detail as of 11.30'!B:K,COLUMNS('Budget Detail as of 11.30'!B:K),FALSE),0)</f>
        <v>11540</v>
      </c>
      <c r="N1487" s="155">
        <f>SUMIFS('Budget Detail as of 11.30'!L:L,'Budget Detail as of 11.30'!B:B,'Questica Mapping'!C1487)</f>
        <v>11540</v>
      </c>
      <c r="O1487" s="100">
        <v>131050</v>
      </c>
      <c r="P1487" s="101">
        <f t="shared" si="55"/>
        <v>131050</v>
      </c>
    </row>
    <row r="1488" spans="1:16" hidden="1" x14ac:dyDescent="0.3">
      <c r="A1488" s="90">
        <v>1210156</v>
      </c>
      <c r="B1488" s="92" t="s">
        <v>1162</v>
      </c>
      <c r="C1488" s="92" t="s">
        <v>3326</v>
      </c>
      <c r="D1488" s="92" t="s">
        <v>10</v>
      </c>
      <c r="E1488" s="103" t="s">
        <v>219</v>
      </c>
      <c r="F1488" s="92" t="s">
        <v>3324</v>
      </c>
      <c r="G1488" s="92" t="s">
        <v>1286</v>
      </c>
      <c r="H1488" s="92" t="s">
        <v>995</v>
      </c>
      <c r="I1488" s="92" t="s">
        <v>865</v>
      </c>
      <c r="J1488" s="92" t="s">
        <v>1287</v>
      </c>
      <c r="K1488" s="90" t="b">
        <v>0</v>
      </c>
      <c r="L1488" s="92" t="s">
        <v>867</v>
      </c>
      <c r="M1488" s="278">
        <f>IFERROR(VLOOKUP(C1488,'Budget Detail as of 11.30'!B:K,COLUMNS('Budget Detail as of 11.30'!B:K),FALSE),0)</f>
        <v>0</v>
      </c>
      <c r="N1488" s="155">
        <f>SUMIFS('Budget Detail as of 11.30'!L:L,'Budget Detail as of 11.30'!B:B,'Questica Mapping'!C1488)</f>
        <v>0</v>
      </c>
      <c r="O1488" s="100">
        <v>16096</v>
      </c>
      <c r="P1488" s="101">
        <f t="shared" si="55"/>
        <v>16096</v>
      </c>
    </row>
    <row r="1489" spans="1:16" hidden="1" x14ac:dyDescent="0.3">
      <c r="A1489" s="90">
        <v>850370</v>
      </c>
      <c r="B1489" s="92" t="s">
        <v>1162</v>
      </c>
      <c r="C1489" s="92" t="s">
        <v>3327</v>
      </c>
      <c r="D1489" s="92" t="s">
        <v>10</v>
      </c>
      <c r="E1489" s="103" t="s">
        <v>219</v>
      </c>
      <c r="F1489" s="92" t="s">
        <v>3324</v>
      </c>
      <c r="G1489" s="92" t="s">
        <v>1176</v>
      </c>
      <c r="H1489" s="92" t="s">
        <v>995</v>
      </c>
      <c r="I1489" s="92" t="s">
        <v>865</v>
      </c>
      <c r="J1489" s="92">
        <v>0</v>
      </c>
      <c r="K1489" s="90" t="b">
        <v>0</v>
      </c>
      <c r="L1489" s="92" t="s">
        <v>1166</v>
      </c>
      <c r="M1489" s="278">
        <f>IFERROR(VLOOKUP(C1489,'Budget Detail as of 11.30'!B:K,COLUMNS('Budget Detail as of 11.30'!B:K),FALSE),0)</f>
        <v>105380</v>
      </c>
      <c r="N1489" s="155">
        <f>SUMIFS('Budget Detail as of 11.30'!L:L,'Budget Detail as of 11.30'!B:B,'Questica Mapping'!C1489)</f>
        <v>102780</v>
      </c>
      <c r="O1489" s="100">
        <v>3060</v>
      </c>
      <c r="P1489" s="101">
        <f t="shared" si="55"/>
        <v>3060</v>
      </c>
    </row>
    <row r="1490" spans="1:16" hidden="1" x14ac:dyDescent="0.3">
      <c r="A1490" s="90">
        <v>602936</v>
      </c>
      <c r="B1490" s="92" t="s">
        <v>1162</v>
      </c>
      <c r="C1490" s="92" t="s">
        <v>3328</v>
      </c>
      <c r="D1490" s="92" t="s">
        <v>10</v>
      </c>
      <c r="E1490" s="103" t="s">
        <v>219</v>
      </c>
      <c r="F1490" s="92" t="s">
        <v>3324</v>
      </c>
      <c r="G1490" s="92" t="s">
        <v>1522</v>
      </c>
      <c r="H1490" s="92" t="s">
        <v>995</v>
      </c>
      <c r="I1490" s="92" t="s">
        <v>865</v>
      </c>
      <c r="J1490" s="92" t="s">
        <v>1523</v>
      </c>
      <c r="K1490" s="90" t="b">
        <v>0</v>
      </c>
      <c r="L1490" s="92" t="s">
        <v>867</v>
      </c>
      <c r="M1490" s="278">
        <f>IFERROR(VLOOKUP(C1490,'Budget Detail as of 11.30'!B:K,COLUMNS('Budget Detail as of 11.30'!B:K),FALSE),0)</f>
        <v>16400</v>
      </c>
      <c r="N1490" s="155">
        <f>SUMIFS('Budget Detail as of 11.30'!L:L,'Budget Detail as of 11.30'!B:B,'Questica Mapping'!C1490)</f>
        <v>16400</v>
      </c>
      <c r="O1490" s="100">
        <v>0</v>
      </c>
      <c r="P1490" s="101">
        <f t="shared" si="55"/>
        <v>0</v>
      </c>
    </row>
    <row r="1491" spans="1:16" hidden="1" x14ac:dyDescent="0.3">
      <c r="A1491" s="90">
        <v>602904</v>
      </c>
      <c r="B1491" s="92" t="s">
        <v>1162</v>
      </c>
      <c r="C1491" s="92" t="s">
        <v>3329</v>
      </c>
      <c r="D1491" s="92" t="s">
        <v>10</v>
      </c>
      <c r="E1491" s="103" t="s">
        <v>219</v>
      </c>
      <c r="F1491" s="92" t="s">
        <v>3324</v>
      </c>
      <c r="G1491" s="92" t="s">
        <v>1525</v>
      </c>
      <c r="H1491" s="92" t="s">
        <v>995</v>
      </c>
      <c r="I1491" s="92" t="s">
        <v>865</v>
      </c>
      <c r="J1491" s="92" t="s">
        <v>1526</v>
      </c>
      <c r="K1491" s="90" t="b">
        <v>0</v>
      </c>
      <c r="L1491" s="92" t="s">
        <v>867</v>
      </c>
      <c r="M1491" s="278">
        <f>IFERROR(VLOOKUP(C1491,'Budget Detail as of 11.30'!B:K,COLUMNS('Budget Detail as of 11.30'!B:K),FALSE),0)</f>
        <v>2040</v>
      </c>
      <c r="N1491" s="155">
        <f>SUMIFS('Budget Detail as of 11.30'!L:L,'Budget Detail as of 11.30'!B:B,'Questica Mapping'!C1491)</f>
        <v>2040</v>
      </c>
      <c r="O1491" s="100">
        <v>1200</v>
      </c>
      <c r="P1491" s="101">
        <f t="shared" si="55"/>
        <v>1200</v>
      </c>
    </row>
    <row r="1492" spans="1:16" hidden="1" x14ac:dyDescent="0.3">
      <c r="A1492" s="90">
        <v>602905</v>
      </c>
      <c r="B1492" s="92" t="s">
        <v>1162</v>
      </c>
      <c r="C1492" s="92" t="s">
        <v>3330</v>
      </c>
      <c r="D1492" s="92" t="s">
        <v>10</v>
      </c>
      <c r="E1492" s="103" t="s">
        <v>217</v>
      </c>
      <c r="F1492" s="92" t="s">
        <v>3324</v>
      </c>
      <c r="G1492" s="92" t="s">
        <v>1185</v>
      </c>
      <c r="H1492" s="92" t="s">
        <v>995</v>
      </c>
      <c r="I1492" s="92" t="s">
        <v>865</v>
      </c>
      <c r="J1492" s="92" t="s">
        <v>3331</v>
      </c>
      <c r="K1492" s="90" t="b">
        <v>0</v>
      </c>
      <c r="L1492" s="92" t="s">
        <v>867</v>
      </c>
      <c r="M1492" s="278">
        <f>IFERROR(VLOOKUP(C1492,'Budget Detail as of 11.30'!B:K,COLUMNS('Budget Detail as of 11.30'!B:K),FALSE),0)</f>
        <v>500</v>
      </c>
      <c r="N1492" s="155">
        <f>SUMIFS('Budget Detail as of 11.30'!L:L,'Budget Detail as of 11.30'!B:B,'Questica Mapping'!C1492)</f>
        <v>500</v>
      </c>
      <c r="O1492" s="100">
        <v>100</v>
      </c>
      <c r="P1492" s="101">
        <f t="shared" si="55"/>
        <v>100</v>
      </c>
    </row>
    <row r="1493" spans="1:16" hidden="1" x14ac:dyDescent="0.3">
      <c r="A1493" s="90">
        <v>602906</v>
      </c>
      <c r="B1493" s="92" t="s">
        <v>1162</v>
      </c>
      <c r="C1493" s="92" t="s">
        <v>3332</v>
      </c>
      <c r="D1493" s="92" t="s">
        <v>10</v>
      </c>
      <c r="E1493" s="103" t="s">
        <v>217</v>
      </c>
      <c r="F1493" s="92" t="s">
        <v>3324</v>
      </c>
      <c r="G1493" s="92" t="s">
        <v>1418</v>
      </c>
      <c r="H1493" s="92" t="s">
        <v>995</v>
      </c>
      <c r="I1493" s="92" t="s">
        <v>865</v>
      </c>
      <c r="J1493" s="92" t="s">
        <v>1636</v>
      </c>
      <c r="K1493" s="90" t="b">
        <v>0</v>
      </c>
      <c r="L1493" s="92" t="s">
        <v>867</v>
      </c>
      <c r="M1493" s="278">
        <f>IFERROR(VLOOKUP(C1493,'Budget Detail as of 11.30'!B:K,COLUMNS('Budget Detail as of 11.30'!B:K),FALSE),0)</f>
        <v>1200</v>
      </c>
      <c r="N1493" s="155">
        <f>SUMIFS('Budget Detail as of 11.30'!L:L,'Budget Detail as of 11.30'!B:B,'Questica Mapping'!C1493)</f>
        <v>1200</v>
      </c>
      <c r="O1493" s="100">
        <v>150</v>
      </c>
      <c r="P1493" s="101">
        <f t="shared" si="55"/>
        <v>150</v>
      </c>
    </row>
    <row r="1494" spans="1:16" hidden="1" x14ac:dyDescent="0.3">
      <c r="A1494" s="90">
        <v>602907</v>
      </c>
      <c r="B1494" s="92" t="s">
        <v>1162</v>
      </c>
      <c r="C1494" s="92" t="s">
        <v>3333</v>
      </c>
      <c r="D1494" s="92" t="s">
        <v>10</v>
      </c>
      <c r="E1494" s="103" t="s">
        <v>217</v>
      </c>
      <c r="F1494" s="92" t="s">
        <v>3324</v>
      </c>
      <c r="G1494" s="92" t="s">
        <v>1191</v>
      </c>
      <c r="H1494" s="92" t="s">
        <v>995</v>
      </c>
      <c r="I1494" s="92" t="s">
        <v>865</v>
      </c>
      <c r="J1494" s="92" t="s">
        <v>1192</v>
      </c>
      <c r="K1494" s="90" t="b">
        <v>0</v>
      </c>
      <c r="L1494" s="92" t="s">
        <v>867</v>
      </c>
      <c r="M1494" s="278">
        <f>IFERROR(VLOOKUP(C1494,'Budget Detail as of 11.30'!B:K,COLUMNS('Budget Detail as of 11.30'!B:K),FALSE),0)</f>
        <v>300</v>
      </c>
      <c r="N1494" s="155">
        <f>SUMIFS('Budget Detail as of 11.30'!L:L,'Budget Detail as of 11.30'!B:B,'Questica Mapping'!C1494)</f>
        <v>300</v>
      </c>
      <c r="O1494" s="100">
        <v>1500</v>
      </c>
      <c r="P1494" s="101">
        <f t="shared" si="55"/>
        <v>1500</v>
      </c>
    </row>
    <row r="1495" spans="1:16" hidden="1" x14ac:dyDescent="0.3">
      <c r="A1495" s="90">
        <v>602908</v>
      </c>
      <c r="B1495" s="92" t="s">
        <v>1162</v>
      </c>
      <c r="C1495" s="92" t="s">
        <v>3334</v>
      </c>
      <c r="D1495" s="92" t="s">
        <v>10</v>
      </c>
      <c r="E1495" s="103" t="s">
        <v>217</v>
      </c>
      <c r="F1495" s="92" t="s">
        <v>3324</v>
      </c>
      <c r="G1495" s="92" t="s">
        <v>1202</v>
      </c>
      <c r="H1495" s="92" t="s">
        <v>995</v>
      </c>
      <c r="I1495" s="92" t="s">
        <v>865</v>
      </c>
      <c r="J1495" s="92" t="s">
        <v>1203</v>
      </c>
      <c r="K1495" s="90" t="b">
        <v>0</v>
      </c>
      <c r="L1495" s="92" t="s">
        <v>867</v>
      </c>
      <c r="M1495" s="278">
        <f>IFERROR(VLOOKUP(C1495,'Budget Detail as of 11.30'!B:K,COLUMNS('Budget Detail as of 11.30'!B:K),FALSE),0)</f>
        <v>200</v>
      </c>
      <c r="N1495" s="155">
        <f>SUMIFS('Budget Detail as of 11.30'!L:L,'Budget Detail as of 11.30'!B:B,'Questica Mapping'!C1495)</f>
        <v>200</v>
      </c>
      <c r="O1495" s="100">
        <v>1650</v>
      </c>
      <c r="P1495" s="101">
        <f t="shared" si="55"/>
        <v>1650</v>
      </c>
    </row>
    <row r="1496" spans="1:16" hidden="1" x14ac:dyDescent="0.3">
      <c r="A1496" s="90">
        <v>602909</v>
      </c>
      <c r="B1496" s="92" t="s">
        <v>1162</v>
      </c>
      <c r="C1496" s="92" t="s">
        <v>3335</v>
      </c>
      <c r="D1496" s="92" t="s">
        <v>10</v>
      </c>
      <c r="E1496" s="103" t="s">
        <v>217</v>
      </c>
      <c r="F1496" s="92" t="s">
        <v>3324</v>
      </c>
      <c r="G1496" s="92" t="s">
        <v>1354</v>
      </c>
      <c r="H1496" s="92" t="s">
        <v>995</v>
      </c>
      <c r="I1496" s="92" t="s">
        <v>865</v>
      </c>
      <c r="J1496" s="92" t="s">
        <v>1893</v>
      </c>
      <c r="K1496" s="90" t="b">
        <v>0</v>
      </c>
      <c r="L1496" s="92" t="s">
        <v>867</v>
      </c>
      <c r="M1496" s="278">
        <f>IFERROR(VLOOKUP(C1496,'Budget Detail as of 11.30'!B:K,COLUMNS('Budget Detail as of 11.30'!B:K),FALSE),0)</f>
        <v>1500</v>
      </c>
      <c r="N1496" s="155">
        <f>SUMIFS('Budget Detail as of 11.30'!L:L,'Budget Detail as of 11.30'!B:B,'Questica Mapping'!C1496)</f>
        <v>1500</v>
      </c>
      <c r="O1496" s="100">
        <v>1000</v>
      </c>
      <c r="P1496" s="101">
        <f t="shared" si="55"/>
        <v>1000</v>
      </c>
    </row>
    <row r="1497" spans="1:16" hidden="1" x14ac:dyDescent="0.3">
      <c r="A1497" s="90">
        <v>602910</v>
      </c>
      <c r="B1497" s="92" t="s">
        <v>1162</v>
      </c>
      <c r="C1497" s="92" t="s">
        <v>3336</v>
      </c>
      <c r="D1497" s="92" t="s">
        <v>10</v>
      </c>
      <c r="E1497" s="103" t="s">
        <v>217</v>
      </c>
      <c r="F1497" s="92" t="s">
        <v>3324</v>
      </c>
      <c r="G1497" s="92" t="s">
        <v>1354</v>
      </c>
      <c r="H1497" s="92" t="s">
        <v>995</v>
      </c>
      <c r="I1497" s="92" t="s">
        <v>925</v>
      </c>
      <c r="J1497" s="92" t="s">
        <v>1355</v>
      </c>
      <c r="K1497" s="90" t="b">
        <v>0</v>
      </c>
      <c r="L1497" s="92" t="s">
        <v>867</v>
      </c>
      <c r="M1497" s="278">
        <f>IFERROR(VLOOKUP(C1497,'Budget Detail as of 11.30'!B:K,COLUMNS('Budget Detail as of 11.30'!B:K),FALSE),0)</f>
        <v>1650</v>
      </c>
      <c r="N1497" s="155">
        <f>SUMIFS('Budget Detail as of 11.30'!L:L,'Budget Detail as of 11.30'!B:B,'Questica Mapping'!C1497)</f>
        <v>1650</v>
      </c>
      <c r="O1497" s="100">
        <v>300</v>
      </c>
      <c r="P1497" s="101">
        <f t="shared" si="55"/>
        <v>300</v>
      </c>
    </row>
    <row r="1498" spans="1:16" hidden="1" x14ac:dyDescent="0.3">
      <c r="A1498" s="90">
        <v>602911</v>
      </c>
      <c r="B1498" s="92" t="s">
        <v>1162</v>
      </c>
      <c r="C1498" s="92" t="s">
        <v>3337</v>
      </c>
      <c r="D1498" s="92" t="s">
        <v>10</v>
      </c>
      <c r="E1498" s="103" t="s">
        <v>217</v>
      </c>
      <c r="F1498" s="92" t="s">
        <v>3324</v>
      </c>
      <c r="G1498" s="92" t="s">
        <v>1212</v>
      </c>
      <c r="H1498" s="92" t="s">
        <v>995</v>
      </c>
      <c r="I1498" s="92" t="s">
        <v>865</v>
      </c>
      <c r="J1498" s="92" t="s">
        <v>3338</v>
      </c>
      <c r="K1498" s="90" t="b">
        <v>0</v>
      </c>
      <c r="L1498" s="92" t="s">
        <v>867</v>
      </c>
      <c r="M1498" s="278">
        <f>IFERROR(VLOOKUP(C1498,'Budget Detail as of 11.30'!B:K,COLUMNS('Budget Detail as of 11.30'!B:K),FALSE),0)</f>
        <v>1000</v>
      </c>
      <c r="N1498" s="155">
        <f>SUMIFS('Budget Detail as of 11.30'!L:L,'Budget Detail as of 11.30'!B:B,'Questica Mapping'!C1498)</f>
        <v>1000</v>
      </c>
      <c r="O1498" s="100">
        <v>150</v>
      </c>
      <c r="P1498" s="101">
        <f t="shared" si="55"/>
        <v>150</v>
      </c>
    </row>
    <row r="1499" spans="1:16" hidden="1" x14ac:dyDescent="0.3">
      <c r="A1499" s="90">
        <v>602912</v>
      </c>
      <c r="B1499" s="92" t="s">
        <v>1162</v>
      </c>
      <c r="C1499" s="92" t="s">
        <v>3339</v>
      </c>
      <c r="D1499" s="92" t="s">
        <v>10</v>
      </c>
      <c r="E1499" s="103" t="s">
        <v>217</v>
      </c>
      <c r="F1499" s="92" t="s">
        <v>3324</v>
      </c>
      <c r="G1499" s="92" t="s">
        <v>1212</v>
      </c>
      <c r="H1499" s="92" t="s">
        <v>995</v>
      </c>
      <c r="I1499" s="92" t="s">
        <v>925</v>
      </c>
      <c r="J1499" s="92" t="s">
        <v>3340</v>
      </c>
      <c r="K1499" s="90" t="b">
        <v>0</v>
      </c>
      <c r="L1499" s="92" t="s">
        <v>867</v>
      </c>
      <c r="M1499" s="278">
        <f>IFERROR(VLOOKUP(C1499,'Budget Detail as of 11.30'!B:K,COLUMNS('Budget Detail as of 11.30'!B:K),FALSE),0)</f>
        <v>300</v>
      </c>
      <c r="N1499" s="155">
        <f>SUMIFS('Budget Detail as of 11.30'!L:L,'Budget Detail as of 11.30'!B:B,'Questica Mapping'!C1499)</f>
        <v>300</v>
      </c>
      <c r="O1499" s="100">
        <v>720</v>
      </c>
      <c r="P1499" s="101">
        <f t="shared" si="55"/>
        <v>720</v>
      </c>
    </row>
    <row r="1500" spans="1:16" hidden="1" x14ac:dyDescent="0.3">
      <c r="A1500" s="90">
        <v>850368</v>
      </c>
      <c r="B1500" s="92" t="s">
        <v>1162</v>
      </c>
      <c r="C1500" s="92" t="s">
        <v>3341</v>
      </c>
      <c r="D1500" s="92" t="s">
        <v>10</v>
      </c>
      <c r="E1500" s="103" t="s">
        <v>217</v>
      </c>
      <c r="F1500" s="92" t="s">
        <v>3324</v>
      </c>
      <c r="G1500" s="92" t="s">
        <v>1215</v>
      </c>
      <c r="H1500" s="92" t="s">
        <v>995</v>
      </c>
      <c r="I1500" s="92" t="s">
        <v>925</v>
      </c>
      <c r="J1500" s="92" t="s">
        <v>3342</v>
      </c>
      <c r="K1500" s="90" t="b">
        <v>0</v>
      </c>
      <c r="L1500" s="92" t="s">
        <v>867</v>
      </c>
      <c r="M1500" s="278">
        <f>IFERROR(VLOOKUP(C1500,'Budget Detail as of 11.30'!B:K,COLUMNS('Budget Detail as of 11.30'!B:K),FALSE),0)</f>
        <v>500</v>
      </c>
      <c r="N1500" s="155">
        <f>SUMIFS('Budget Detail as of 11.30'!L:L,'Budget Detail as of 11.30'!B:B,'Questica Mapping'!C1500)</f>
        <v>500</v>
      </c>
      <c r="O1500" s="100">
        <v>1350</v>
      </c>
      <c r="P1500" s="101">
        <f t="shared" si="55"/>
        <v>1350</v>
      </c>
    </row>
    <row r="1501" spans="1:16" hidden="1" x14ac:dyDescent="0.3">
      <c r="A1501" s="90">
        <v>602913</v>
      </c>
      <c r="B1501" s="92" t="s">
        <v>1162</v>
      </c>
      <c r="C1501" s="92" t="s">
        <v>3343</v>
      </c>
      <c r="D1501" s="92" t="s">
        <v>10</v>
      </c>
      <c r="E1501" s="103" t="s">
        <v>217</v>
      </c>
      <c r="F1501" s="92" t="s">
        <v>3324</v>
      </c>
      <c r="G1501" s="92" t="s">
        <v>1220</v>
      </c>
      <c r="H1501" s="92" t="s">
        <v>995</v>
      </c>
      <c r="I1501" s="92" t="s">
        <v>865</v>
      </c>
      <c r="J1501" s="92" t="s">
        <v>2004</v>
      </c>
      <c r="K1501" s="90" t="b">
        <v>0</v>
      </c>
      <c r="L1501" s="92" t="s">
        <v>867</v>
      </c>
      <c r="M1501" s="278">
        <f>IFERROR(VLOOKUP(C1501,'Budget Detail as of 11.30'!B:K,COLUMNS('Budget Detail as of 11.30'!B:K),FALSE),0)</f>
        <v>750</v>
      </c>
      <c r="N1501" s="155">
        <f>SUMIFS('Budget Detail as of 11.30'!L:L,'Budget Detail as of 11.30'!B:B,'Questica Mapping'!C1501)</f>
        <v>750</v>
      </c>
      <c r="O1501" s="100">
        <v>500</v>
      </c>
      <c r="P1501" s="101">
        <f t="shared" si="55"/>
        <v>500</v>
      </c>
    </row>
    <row r="1502" spans="1:16" hidden="1" x14ac:dyDescent="0.3">
      <c r="A1502" s="90">
        <v>602914</v>
      </c>
      <c r="B1502" s="92" t="s">
        <v>1162</v>
      </c>
      <c r="C1502" s="92" t="s">
        <v>3344</v>
      </c>
      <c r="D1502" s="92" t="s">
        <v>10</v>
      </c>
      <c r="E1502" s="103" t="s">
        <v>217</v>
      </c>
      <c r="F1502" s="92" t="s">
        <v>3324</v>
      </c>
      <c r="G1502" s="92" t="s">
        <v>1220</v>
      </c>
      <c r="H1502" s="92" t="s">
        <v>995</v>
      </c>
      <c r="I1502" s="92" t="s">
        <v>925</v>
      </c>
      <c r="J1502" s="92" t="s">
        <v>3345</v>
      </c>
      <c r="K1502" s="90" t="b">
        <v>0</v>
      </c>
      <c r="L1502" s="92" t="s">
        <v>867</v>
      </c>
      <c r="M1502" s="278">
        <f>IFERROR(VLOOKUP(C1502,'Budget Detail as of 11.30'!B:K,COLUMNS('Budget Detail as of 11.30'!B:K),FALSE),0)</f>
        <v>2000</v>
      </c>
      <c r="N1502" s="155">
        <f>SUMIFS('Budget Detail as of 11.30'!L:L,'Budget Detail as of 11.30'!B:B,'Questica Mapping'!C1502)</f>
        <v>2000</v>
      </c>
      <c r="O1502" s="100">
        <v>2000</v>
      </c>
      <c r="P1502" s="101">
        <f t="shared" si="55"/>
        <v>2000</v>
      </c>
    </row>
    <row r="1503" spans="1:16" hidden="1" x14ac:dyDescent="0.3">
      <c r="A1503" s="90">
        <v>602915</v>
      </c>
      <c r="B1503" s="92" t="s">
        <v>1162</v>
      </c>
      <c r="C1503" s="92" t="s">
        <v>3346</v>
      </c>
      <c r="D1503" s="92" t="s">
        <v>10</v>
      </c>
      <c r="E1503" s="103" t="s">
        <v>217</v>
      </c>
      <c r="F1503" s="92" t="s">
        <v>3324</v>
      </c>
      <c r="G1503" s="92" t="s">
        <v>1229</v>
      </c>
      <c r="H1503" s="92" t="s">
        <v>995</v>
      </c>
      <c r="I1503" s="92" t="s">
        <v>865</v>
      </c>
      <c r="J1503" s="92" t="s">
        <v>1308</v>
      </c>
      <c r="K1503" s="90" t="b">
        <v>0</v>
      </c>
      <c r="L1503" s="92" t="s">
        <v>867</v>
      </c>
      <c r="M1503" s="278">
        <f>IFERROR(VLOOKUP(C1503,'Budget Detail as of 11.30'!B:K,COLUMNS('Budget Detail as of 11.30'!B:K),FALSE),0)</f>
        <v>1000</v>
      </c>
      <c r="N1503" s="155">
        <f>SUMIFS('Budget Detail as of 11.30'!L:L,'Budget Detail as of 11.30'!B:B,'Questica Mapping'!C1503)</f>
        <v>1000</v>
      </c>
      <c r="O1503" s="100">
        <v>45</v>
      </c>
      <c r="P1503" s="101">
        <f t="shared" si="55"/>
        <v>45</v>
      </c>
    </row>
    <row r="1504" spans="1:16" hidden="1" x14ac:dyDescent="0.3">
      <c r="A1504" s="90">
        <v>602916</v>
      </c>
      <c r="B1504" s="92" t="s">
        <v>1162</v>
      </c>
      <c r="C1504" s="92" t="s">
        <v>3347</v>
      </c>
      <c r="D1504" s="92" t="s">
        <v>10</v>
      </c>
      <c r="E1504" s="103" t="s">
        <v>217</v>
      </c>
      <c r="F1504" s="92" t="s">
        <v>3324</v>
      </c>
      <c r="G1504" s="92" t="s">
        <v>1229</v>
      </c>
      <c r="H1504" s="92" t="s">
        <v>995</v>
      </c>
      <c r="I1504" s="92" t="s">
        <v>925</v>
      </c>
      <c r="J1504" s="92" t="s">
        <v>3348</v>
      </c>
      <c r="K1504" s="90" t="b">
        <v>0</v>
      </c>
      <c r="L1504" s="92" t="s">
        <v>867</v>
      </c>
      <c r="M1504" s="278">
        <f>IFERROR(VLOOKUP(C1504,'Budget Detail as of 11.30'!B:K,COLUMNS('Budget Detail as of 11.30'!B:K),FALSE),0)</f>
        <v>2000</v>
      </c>
      <c r="N1504" s="155">
        <f>SUMIFS('Budget Detail as of 11.30'!L:L,'Budget Detail as of 11.30'!B:B,'Questica Mapping'!C1504)</f>
        <v>2000</v>
      </c>
      <c r="O1504" s="100">
        <v>115</v>
      </c>
      <c r="P1504" s="101">
        <f t="shared" si="55"/>
        <v>115</v>
      </c>
    </row>
    <row r="1505" spans="1:16" hidden="1" x14ac:dyDescent="0.3">
      <c r="A1505" s="90">
        <v>602917</v>
      </c>
      <c r="B1505" s="92" t="s">
        <v>1162</v>
      </c>
      <c r="C1505" s="92" t="s">
        <v>3349</v>
      </c>
      <c r="D1505" s="92" t="s">
        <v>10</v>
      </c>
      <c r="E1505" s="103" t="s">
        <v>217</v>
      </c>
      <c r="F1505" s="92" t="s">
        <v>3324</v>
      </c>
      <c r="G1505" s="92" t="s">
        <v>1229</v>
      </c>
      <c r="H1505" s="92" t="s">
        <v>995</v>
      </c>
      <c r="I1505" s="92" t="s">
        <v>928</v>
      </c>
      <c r="J1505" s="92" t="s">
        <v>1377</v>
      </c>
      <c r="K1505" s="90" t="b">
        <v>0</v>
      </c>
      <c r="L1505" s="92" t="s">
        <v>867</v>
      </c>
      <c r="M1505" s="278">
        <f>IFERROR(VLOOKUP(C1505,'Budget Detail as of 11.30'!B:K,COLUMNS('Budget Detail as of 11.30'!B:K),FALSE),0)</f>
        <v>40</v>
      </c>
      <c r="N1505" s="155">
        <f>SUMIFS('Budget Detail as of 11.30'!L:L,'Budget Detail as of 11.30'!B:B,'Questica Mapping'!C1505)</f>
        <v>40</v>
      </c>
      <c r="O1505" s="100">
        <v>47100</v>
      </c>
      <c r="P1505" s="101">
        <f t="shared" si="55"/>
        <v>47100</v>
      </c>
    </row>
    <row r="1506" spans="1:16" hidden="1" x14ac:dyDescent="0.3">
      <c r="A1506" s="90">
        <v>602918</v>
      </c>
      <c r="B1506" s="92" t="s">
        <v>1162</v>
      </c>
      <c r="C1506" s="92" t="s">
        <v>3350</v>
      </c>
      <c r="D1506" s="92" t="s">
        <v>10</v>
      </c>
      <c r="E1506" s="103" t="s">
        <v>217</v>
      </c>
      <c r="F1506" s="92" t="s">
        <v>3324</v>
      </c>
      <c r="G1506" s="92" t="s">
        <v>1229</v>
      </c>
      <c r="H1506" s="92" t="s">
        <v>995</v>
      </c>
      <c r="I1506" s="92" t="s">
        <v>931</v>
      </c>
      <c r="J1506" s="92" t="s">
        <v>3351</v>
      </c>
      <c r="K1506" s="90" t="b">
        <v>0</v>
      </c>
      <c r="L1506" s="92" t="s">
        <v>867</v>
      </c>
      <c r="M1506" s="278">
        <f>IFERROR(VLOOKUP(C1506,'Budget Detail as of 11.30'!B:K,COLUMNS('Budget Detail as of 11.30'!B:K),FALSE),0)</f>
        <v>300</v>
      </c>
      <c r="N1506" s="155">
        <f>SUMIFS('Budget Detail as of 11.30'!L:L,'Budget Detail as of 11.30'!B:B,'Questica Mapping'!C1506)</f>
        <v>300</v>
      </c>
      <c r="O1506" s="100">
        <v>0</v>
      </c>
      <c r="P1506" s="101">
        <f t="shared" si="55"/>
        <v>0</v>
      </c>
    </row>
    <row r="1507" spans="1:16" hidden="1" x14ac:dyDescent="0.3">
      <c r="A1507" s="90">
        <v>602919</v>
      </c>
      <c r="B1507" s="92" t="s">
        <v>1162</v>
      </c>
      <c r="C1507" s="92" t="s">
        <v>3352</v>
      </c>
      <c r="D1507" s="92" t="s">
        <v>10</v>
      </c>
      <c r="E1507" s="103" t="s">
        <v>223</v>
      </c>
      <c r="F1507" s="92" t="s">
        <v>3324</v>
      </c>
      <c r="G1507" s="92" t="s">
        <v>1576</v>
      </c>
      <c r="H1507" s="92" t="s">
        <v>995</v>
      </c>
      <c r="I1507" s="92" t="s">
        <v>865</v>
      </c>
      <c r="J1507" s="92" t="s">
        <v>1577</v>
      </c>
      <c r="K1507" s="90" t="b">
        <v>0</v>
      </c>
      <c r="L1507" s="92" t="s">
        <v>867</v>
      </c>
      <c r="M1507" s="278">
        <f>IFERROR(VLOOKUP(C1507,'Budget Detail as of 11.30'!B:K,COLUMNS('Budget Detail as of 11.30'!B:K),FALSE),0)</f>
        <v>96410</v>
      </c>
      <c r="N1507" s="155">
        <f>SUMIFS('Budget Detail as of 11.30'!L:L,'Budget Detail as of 11.30'!B:B,'Questica Mapping'!C1507)</f>
        <v>96410</v>
      </c>
      <c r="O1507" s="100">
        <v>0</v>
      </c>
      <c r="P1507" s="101">
        <f t="shared" si="55"/>
        <v>0</v>
      </c>
    </row>
    <row r="1508" spans="1:16" hidden="1" x14ac:dyDescent="0.3">
      <c r="A1508" s="90">
        <v>850373</v>
      </c>
      <c r="B1508" s="92" t="s">
        <v>1162</v>
      </c>
      <c r="C1508" s="92" t="s">
        <v>3353</v>
      </c>
      <c r="D1508" s="92" t="s">
        <v>10</v>
      </c>
      <c r="E1508" s="103" t="s">
        <v>223</v>
      </c>
      <c r="F1508" s="92" t="s">
        <v>3324</v>
      </c>
      <c r="G1508" s="92" t="s">
        <v>1243</v>
      </c>
      <c r="H1508" s="92" t="s">
        <v>995</v>
      </c>
      <c r="I1508" s="92" t="s">
        <v>865</v>
      </c>
      <c r="J1508" s="92" t="s">
        <v>1244</v>
      </c>
      <c r="K1508" s="90" t="b">
        <v>0</v>
      </c>
      <c r="L1508" s="92" t="s">
        <v>867</v>
      </c>
      <c r="M1508" s="278">
        <f>IFERROR(VLOOKUP(C1508,'Budget Detail as of 11.30'!B:K,COLUMNS('Budget Detail as of 11.30'!B:K),FALSE),0)</f>
        <v>1000</v>
      </c>
      <c r="N1508" s="155">
        <f>SUMIFS('Budget Detail as of 11.30'!L:L,'Budget Detail as of 11.30'!B:B,'Questica Mapping'!C1508)</f>
        <v>1000</v>
      </c>
      <c r="O1508" s="100">
        <v>8250</v>
      </c>
      <c r="P1508" s="101">
        <f t="shared" si="55"/>
        <v>8250</v>
      </c>
    </row>
    <row r="1509" spans="1:16" hidden="1" x14ac:dyDescent="0.3">
      <c r="A1509" s="90">
        <v>1577305</v>
      </c>
      <c r="B1509" s="92" t="s">
        <v>1162</v>
      </c>
      <c r="C1509" s="92" t="s">
        <v>3354</v>
      </c>
      <c r="D1509" s="92" t="s">
        <v>10</v>
      </c>
      <c r="E1509" s="103" t="s">
        <v>223</v>
      </c>
      <c r="F1509" s="92" t="s">
        <v>3324</v>
      </c>
      <c r="G1509" s="92" t="s">
        <v>1246</v>
      </c>
      <c r="H1509" s="92" t="s">
        <v>995</v>
      </c>
      <c r="I1509" s="92" t="s">
        <v>865</v>
      </c>
      <c r="J1509" s="92" t="s">
        <v>1326</v>
      </c>
      <c r="K1509" s="90" t="b">
        <v>0</v>
      </c>
      <c r="L1509" s="92" t="s">
        <v>867</v>
      </c>
      <c r="M1509" s="278">
        <f>IFERROR(VLOOKUP(C1509,'Budget Detail as of 11.30'!B:K,COLUMNS('Budget Detail as of 11.30'!B:K),FALSE),0)</f>
        <v>0</v>
      </c>
      <c r="N1509" s="155">
        <f>SUMIFS('Budget Detail as of 11.30'!L:L,'Budget Detail as of 11.30'!B:B,'Questica Mapping'!C1509)</f>
        <v>0</v>
      </c>
      <c r="O1509" s="100">
        <v>5292</v>
      </c>
      <c r="P1509" s="101">
        <f t="shared" si="55"/>
        <v>5292</v>
      </c>
    </row>
    <row r="1510" spans="1:16" hidden="1" x14ac:dyDescent="0.3">
      <c r="A1510" s="90">
        <v>602920</v>
      </c>
      <c r="B1510" s="92" t="s">
        <v>1162</v>
      </c>
      <c r="C1510" s="92" t="s">
        <v>3355</v>
      </c>
      <c r="D1510" s="92" t="s">
        <v>10</v>
      </c>
      <c r="E1510" s="103" t="s">
        <v>223</v>
      </c>
      <c r="F1510" s="92" t="s">
        <v>3324</v>
      </c>
      <c r="G1510" s="92" t="s">
        <v>1586</v>
      </c>
      <c r="H1510" s="92" t="s">
        <v>995</v>
      </c>
      <c r="I1510" s="92" t="s">
        <v>865</v>
      </c>
      <c r="J1510" s="92" t="s">
        <v>1922</v>
      </c>
      <c r="K1510" s="90" t="b">
        <v>0</v>
      </c>
      <c r="L1510" s="92" t="s">
        <v>867</v>
      </c>
      <c r="M1510" s="278">
        <f>IFERROR(VLOOKUP(C1510,'Budget Detail as of 11.30'!B:K,COLUMNS('Budget Detail as of 11.30'!B:K),FALSE),0)</f>
        <v>8250</v>
      </c>
      <c r="N1510" s="155">
        <f>SUMIFS('Budget Detail as of 11.30'!L:L,'Budget Detail as of 11.30'!B:B,'Questica Mapping'!C1510)</f>
        <v>8250</v>
      </c>
      <c r="O1510" s="100"/>
      <c r="P1510" s="101"/>
    </row>
    <row r="1511" spans="1:16" hidden="1" x14ac:dyDescent="0.3">
      <c r="A1511" s="90">
        <v>602921</v>
      </c>
      <c r="B1511" s="92" t="s">
        <v>1162</v>
      </c>
      <c r="C1511" s="92" t="s">
        <v>3356</v>
      </c>
      <c r="D1511" s="92" t="s">
        <v>10</v>
      </c>
      <c r="E1511" s="103" t="s">
        <v>223</v>
      </c>
      <c r="F1511" s="92" t="s">
        <v>3324</v>
      </c>
      <c r="G1511" s="92" t="s">
        <v>1253</v>
      </c>
      <c r="H1511" s="92" t="s">
        <v>995</v>
      </c>
      <c r="I1511" s="92" t="s">
        <v>865</v>
      </c>
      <c r="J1511" s="92" t="s">
        <v>1254</v>
      </c>
      <c r="K1511" s="90" t="b">
        <v>0</v>
      </c>
      <c r="L1511" s="92" t="s">
        <v>867</v>
      </c>
      <c r="M1511" s="278">
        <f>IFERROR(VLOOKUP(C1511,'Budget Detail as of 11.30'!B:K,COLUMNS('Budget Detail as of 11.30'!B:K),FALSE),0)</f>
        <v>0</v>
      </c>
      <c r="N1511" s="155">
        <f>SUMIFS('Budget Detail as of 11.30'!L:L,'Budget Detail as of 11.30'!B:B,'Questica Mapping'!C1511)</f>
        <v>0</v>
      </c>
      <c r="O1511" s="100">
        <v>100</v>
      </c>
      <c r="P1511" s="101">
        <f t="shared" ref="P1511:P1527" si="56">+O1511</f>
        <v>100</v>
      </c>
    </row>
    <row r="1512" spans="1:16" hidden="1" x14ac:dyDescent="0.3">
      <c r="A1512" s="90">
        <v>602922</v>
      </c>
      <c r="B1512" s="92" t="s">
        <v>1162</v>
      </c>
      <c r="C1512" s="92" t="s">
        <v>3357</v>
      </c>
      <c r="D1512" s="279" t="s">
        <v>10</v>
      </c>
      <c r="E1512" s="103" t="s">
        <v>223</v>
      </c>
      <c r="F1512" s="90" t="s">
        <v>3324</v>
      </c>
      <c r="G1512" s="90" t="s">
        <v>1265</v>
      </c>
      <c r="H1512" s="90" t="s">
        <v>995</v>
      </c>
      <c r="I1512" s="90" t="s">
        <v>865</v>
      </c>
      <c r="J1512" s="90" t="s">
        <v>1266</v>
      </c>
      <c r="K1512" s="90" t="b">
        <v>0</v>
      </c>
      <c r="L1512" s="90" t="s">
        <v>867</v>
      </c>
      <c r="M1512" s="278">
        <f>IFERROR(VLOOKUP(C1512,'Budget Detail as of 11.30'!B:K,COLUMNS('Budget Detail as of 11.30'!B:K),FALSE),0)</f>
        <v>15120</v>
      </c>
      <c r="N1512" s="155">
        <f>SUMIFS('Budget Detail as of 11.30'!L:L,'Budget Detail as of 11.30'!B:B,'Questica Mapping'!C1512)</f>
        <v>15120</v>
      </c>
      <c r="O1512" s="100">
        <v>950</v>
      </c>
      <c r="P1512" s="101">
        <f t="shared" si="56"/>
        <v>950</v>
      </c>
    </row>
    <row r="1513" spans="1:16" hidden="1" x14ac:dyDescent="0.3">
      <c r="A1513" s="90">
        <v>602923</v>
      </c>
      <c r="B1513" s="92" t="s">
        <v>1162</v>
      </c>
      <c r="C1513" s="92" t="s">
        <v>3358</v>
      </c>
      <c r="D1513" s="92" t="s">
        <v>10</v>
      </c>
      <c r="E1513" s="103" t="s">
        <v>217</v>
      </c>
      <c r="F1513" s="92" t="s">
        <v>3324</v>
      </c>
      <c r="G1513" s="92" t="s">
        <v>1268</v>
      </c>
      <c r="H1513" s="92" t="s">
        <v>995</v>
      </c>
      <c r="I1513" s="92" t="s">
        <v>865</v>
      </c>
      <c r="J1513" s="92" t="s">
        <v>3359</v>
      </c>
      <c r="K1513" s="90" t="b">
        <v>0</v>
      </c>
      <c r="L1513" s="92" t="s">
        <v>867</v>
      </c>
      <c r="M1513" s="278">
        <f>IFERROR(VLOOKUP(C1513,'Budget Detail as of 11.30'!B:K,COLUMNS('Budget Detail as of 11.30'!B:K),FALSE),0)</f>
        <v>100</v>
      </c>
      <c r="N1513" s="155">
        <f>SUMIFS('Budget Detail as of 11.30'!L:L,'Budget Detail as of 11.30'!B:B,'Questica Mapping'!C1513)</f>
        <v>100</v>
      </c>
      <c r="O1513" s="100">
        <v>191460</v>
      </c>
      <c r="P1513" s="101">
        <f t="shared" si="56"/>
        <v>191460</v>
      </c>
    </row>
    <row r="1514" spans="1:16" hidden="1" x14ac:dyDescent="0.3">
      <c r="A1514" s="90">
        <v>602924</v>
      </c>
      <c r="B1514" s="92" t="s">
        <v>1162</v>
      </c>
      <c r="C1514" s="92" t="s">
        <v>3360</v>
      </c>
      <c r="D1514" s="92" t="s">
        <v>10</v>
      </c>
      <c r="E1514" s="103" t="s">
        <v>224</v>
      </c>
      <c r="F1514" s="92" t="s">
        <v>3324</v>
      </c>
      <c r="G1514" s="92" t="s">
        <v>1273</v>
      </c>
      <c r="H1514" s="92" t="s">
        <v>995</v>
      </c>
      <c r="I1514" s="92" t="s">
        <v>865</v>
      </c>
      <c r="J1514" s="92" t="s">
        <v>2614</v>
      </c>
      <c r="K1514" s="90" t="b">
        <v>0</v>
      </c>
      <c r="L1514" s="92" t="s">
        <v>867</v>
      </c>
      <c r="M1514" s="278">
        <f>IFERROR(VLOOKUP(C1514,'Budget Detail as of 11.30'!B:K,COLUMNS('Budget Detail as of 11.30'!B:K),FALSE),0)</f>
        <v>1200</v>
      </c>
      <c r="N1514" s="155">
        <f>SUMIFS('Budget Detail as of 11.30'!L:L,'Budget Detail as of 11.30'!B:B,'Questica Mapping'!C1514)</f>
        <v>1200</v>
      </c>
      <c r="O1514" s="100">
        <v>36712</v>
      </c>
      <c r="P1514" s="101">
        <f t="shared" si="56"/>
        <v>36712</v>
      </c>
    </row>
    <row r="1515" spans="1:16" hidden="1" x14ac:dyDescent="0.3">
      <c r="A1515" s="90">
        <v>602925</v>
      </c>
      <c r="B1515" s="92" t="s">
        <v>1162</v>
      </c>
      <c r="C1515" s="92" t="s">
        <v>3361</v>
      </c>
      <c r="D1515" s="92" t="s">
        <v>10</v>
      </c>
      <c r="E1515" s="103" t="s">
        <v>241</v>
      </c>
      <c r="F1515" s="92" t="s">
        <v>3362</v>
      </c>
      <c r="G1515" s="92" t="s">
        <v>1165</v>
      </c>
      <c r="H1515" s="92" t="s">
        <v>3363</v>
      </c>
      <c r="I1515" s="92" t="s">
        <v>865</v>
      </c>
      <c r="J1515" s="92">
        <v>0</v>
      </c>
      <c r="K1515" s="90" t="b">
        <v>0</v>
      </c>
      <c r="L1515" s="92" t="s">
        <v>1166</v>
      </c>
      <c r="M1515" s="278">
        <f>IFERROR(VLOOKUP(C1515,'Budget Detail as of 11.30'!B:K,COLUMNS('Budget Detail as of 11.30'!B:K),FALSE),0)</f>
        <v>211540</v>
      </c>
      <c r="N1515" s="155">
        <f>SUMIFS('Budget Detail as of 11.30'!L:L,'Budget Detail as of 11.30'!B:B,'Questica Mapping'!C1515)</f>
        <v>202440</v>
      </c>
      <c r="O1515" s="100">
        <v>133703</v>
      </c>
      <c r="P1515" s="101">
        <f t="shared" si="56"/>
        <v>133703</v>
      </c>
    </row>
    <row r="1516" spans="1:16" hidden="1" x14ac:dyDescent="0.3">
      <c r="A1516" s="90">
        <v>602926</v>
      </c>
      <c r="B1516" s="92" t="s">
        <v>1162</v>
      </c>
      <c r="C1516" s="92" t="s">
        <v>3364</v>
      </c>
      <c r="D1516" s="92" t="s">
        <v>10</v>
      </c>
      <c r="E1516" s="103" t="s">
        <v>241</v>
      </c>
      <c r="F1516" s="90" t="s">
        <v>3362</v>
      </c>
      <c r="G1516" s="90" t="s">
        <v>1165</v>
      </c>
      <c r="H1516" s="90" t="s">
        <v>3365</v>
      </c>
      <c r="I1516" s="178">
        <v>3</v>
      </c>
      <c r="J1516" s="269" t="s">
        <v>1251</v>
      </c>
      <c r="L1516" s="92"/>
      <c r="M1516" s="278">
        <f>IFERROR(VLOOKUP(C1516,'Budget Detail as of 11.30'!B:K,COLUMNS('Budget Detail as of 11.30'!B:K),FALSE),0)</f>
        <v>0</v>
      </c>
      <c r="N1516" s="155">
        <f>SUMIFS('Budget Detail as of 11.30'!L:L,'Budget Detail as of 11.30'!B:B,'Questica Mapping'!C1516)</f>
        <v>0</v>
      </c>
      <c r="O1516" s="100">
        <v>86740</v>
      </c>
      <c r="P1516" s="101">
        <f t="shared" si="56"/>
        <v>86740</v>
      </c>
    </row>
    <row r="1517" spans="1:16" hidden="1" x14ac:dyDescent="0.3">
      <c r="A1517" s="90">
        <v>850371</v>
      </c>
      <c r="B1517" s="92" t="s">
        <v>1162</v>
      </c>
      <c r="C1517" s="92" t="s">
        <v>3366</v>
      </c>
      <c r="D1517" s="92" t="s">
        <v>10</v>
      </c>
      <c r="E1517" s="103" t="s">
        <v>241</v>
      </c>
      <c r="F1517" s="92" t="s">
        <v>3362</v>
      </c>
      <c r="G1517" s="92" t="s">
        <v>1286</v>
      </c>
      <c r="H1517" s="92" t="s">
        <v>3363</v>
      </c>
      <c r="I1517" s="92" t="s">
        <v>865</v>
      </c>
      <c r="J1517" s="92" t="s">
        <v>1287</v>
      </c>
      <c r="K1517" s="90" t="b">
        <v>0</v>
      </c>
      <c r="L1517" s="92" t="s">
        <v>867</v>
      </c>
      <c r="M1517" s="278">
        <f>IFERROR(VLOOKUP(C1517,'Budget Detail as of 11.30'!B:K,COLUMNS('Budget Detail as of 11.30'!B:K),FALSE),0)</f>
        <v>133700</v>
      </c>
      <c r="N1517" s="155">
        <f>SUMIFS('Budget Detail as of 11.30'!L:L,'Budget Detail as of 11.30'!B:B,'Questica Mapping'!C1517)</f>
        <v>133700</v>
      </c>
      <c r="O1517" s="100">
        <v>31883</v>
      </c>
      <c r="P1517" s="101">
        <f t="shared" si="56"/>
        <v>31883</v>
      </c>
    </row>
    <row r="1518" spans="1:16" hidden="1" x14ac:dyDescent="0.3">
      <c r="A1518" s="90">
        <v>602927</v>
      </c>
      <c r="B1518" s="92" t="s">
        <v>1162</v>
      </c>
      <c r="C1518" s="92" t="s">
        <v>3367</v>
      </c>
      <c r="D1518" s="92" t="s">
        <v>10</v>
      </c>
      <c r="E1518" s="103" t="s">
        <v>241</v>
      </c>
      <c r="F1518" s="92" t="s">
        <v>3362</v>
      </c>
      <c r="G1518" s="92" t="s">
        <v>1176</v>
      </c>
      <c r="H1518" s="92" t="s">
        <v>3363</v>
      </c>
      <c r="I1518" s="92" t="s">
        <v>865</v>
      </c>
      <c r="J1518" s="92">
        <v>0</v>
      </c>
      <c r="K1518" s="90" t="b">
        <v>0</v>
      </c>
      <c r="L1518" s="92" t="s">
        <v>1166</v>
      </c>
      <c r="M1518" s="278">
        <f>IFERROR(VLOOKUP(C1518,'Budget Detail as of 11.30'!B:K,COLUMNS('Budget Detail as of 11.30'!B:K),FALSE),0)</f>
        <v>101580</v>
      </c>
      <c r="N1518" s="155">
        <f>SUMIFS('Budget Detail as of 11.30'!L:L,'Budget Detail as of 11.30'!B:B,'Questica Mapping'!C1518)</f>
        <v>99640</v>
      </c>
      <c r="O1518" s="100">
        <v>0</v>
      </c>
      <c r="P1518" s="101">
        <f t="shared" si="56"/>
        <v>0</v>
      </c>
    </row>
    <row r="1519" spans="1:16" hidden="1" x14ac:dyDescent="0.3">
      <c r="A1519" s="90">
        <v>602928</v>
      </c>
      <c r="B1519" s="92" t="s">
        <v>1162</v>
      </c>
      <c r="C1519" s="92" t="s">
        <v>3368</v>
      </c>
      <c r="D1519" s="92" t="s">
        <v>10</v>
      </c>
      <c r="E1519" s="103" t="s">
        <v>241</v>
      </c>
      <c r="F1519" s="90" t="s">
        <v>3362</v>
      </c>
      <c r="G1519" s="90" t="s">
        <v>1176</v>
      </c>
      <c r="H1519" s="90" t="s">
        <v>3365</v>
      </c>
      <c r="I1519" s="178">
        <v>3</v>
      </c>
      <c r="J1519" s="269" t="s">
        <v>1251</v>
      </c>
      <c r="L1519" s="92"/>
      <c r="M1519" s="278">
        <f>IFERROR(VLOOKUP(C1519,'Budget Detail as of 11.30'!B:K,COLUMNS('Budget Detail as of 11.30'!B:K),FALSE),0)</f>
        <v>0</v>
      </c>
      <c r="N1519" s="155">
        <f>SUMIFS('Budget Detail as of 11.30'!L:L,'Budget Detail as of 11.30'!B:B,'Questica Mapping'!C1519)</f>
        <v>0</v>
      </c>
      <c r="O1519" s="100">
        <v>700</v>
      </c>
      <c r="P1519" s="101">
        <f t="shared" si="56"/>
        <v>700</v>
      </c>
    </row>
    <row r="1520" spans="1:16" hidden="1" x14ac:dyDescent="0.3">
      <c r="A1520" s="90">
        <v>1858177</v>
      </c>
      <c r="B1520" s="92" t="s">
        <v>1162</v>
      </c>
      <c r="C1520" s="92" t="s">
        <v>3369</v>
      </c>
      <c r="D1520" s="92" t="s">
        <v>10</v>
      </c>
      <c r="E1520" s="103" t="s">
        <v>241</v>
      </c>
      <c r="F1520" s="92" t="s">
        <v>3362</v>
      </c>
      <c r="G1520" s="92" t="s">
        <v>1182</v>
      </c>
      <c r="H1520" s="92" t="s">
        <v>3363</v>
      </c>
      <c r="I1520" s="92" t="s">
        <v>865</v>
      </c>
      <c r="J1520" s="92" t="s">
        <v>1183</v>
      </c>
      <c r="K1520" s="90" t="b">
        <v>0</v>
      </c>
      <c r="L1520" s="92" t="s">
        <v>867</v>
      </c>
      <c r="M1520" s="278">
        <f>IFERROR(VLOOKUP(C1520,'Budget Detail as of 11.30'!B:K,COLUMNS('Budget Detail as of 11.30'!B:K),FALSE),0)</f>
        <v>0</v>
      </c>
      <c r="N1520" s="155">
        <f>SUMIFS('Budget Detail as of 11.30'!L:L,'Budget Detail as of 11.30'!B:B,'Questica Mapping'!C1520)</f>
        <v>0</v>
      </c>
      <c r="O1520" s="100">
        <v>0</v>
      </c>
      <c r="P1520" s="101">
        <f t="shared" si="56"/>
        <v>0</v>
      </c>
    </row>
    <row r="1521" spans="1:17" hidden="1" x14ac:dyDescent="0.3">
      <c r="A1521" s="90">
        <v>602929</v>
      </c>
      <c r="B1521" s="92" t="s">
        <v>1162</v>
      </c>
      <c r="C1521" s="92" t="s">
        <v>3370</v>
      </c>
      <c r="D1521" s="92" t="s">
        <v>10</v>
      </c>
      <c r="E1521" s="103" t="s">
        <v>239</v>
      </c>
      <c r="F1521" s="92" t="s">
        <v>3362</v>
      </c>
      <c r="G1521" s="92" t="s">
        <v>1185</v>
      </c>
      <c r="H1521" s="92" t="s">
        <v>3363</v>
      </c>
      <c r="I1521" s="92" t="s">
        <v>865</v>
      </c>
      <c r="J1521" s="92" t="s">
        <v>1186</v>
      </c>
      <c r="K1521" s="90" t="b">
        <v>0</v>
      </c>
      <c r="L1521" s="92" t="s">
        <v>867</v>
      </c>
      <c r="M1521" s="278">
        <f>IFERROR(VLOOKUP(C1521,'Budget Detail as of 11.30'!B:K,COLUMNS('Budget Detail as of 11.30'!B:K),FALSE),0)</f>
        <v>700</v>
      </c>
      <c r="N1521" s="155">
        <f>SUMIFS('Budget Detail as of 11.30'!L:L,'Budget Detail as of 11.30'!B:B,'Questica Mapping'!C1521)</f>
        <v>700</v>
      </c>
      <c r="O1521" s="100">
        <v>300</v>
      </c>
      <c r="P1521" s="101">
        <f t="shared" si="56"/>
        <v>300</v>
      </c>
    </row>
    <row r="1522" spans="1:17" hidden="1" x14ac:dyDescent="0.3">
      <c r="A1522" s="90">
        <v>602930</v>
      </c>
      <c r="B1522" s="92" t="s">
        <v>1162</v>
      </c>
      <c r="C1522" s="92" t="s">
        <v>3371</v>
      </c>
      <c r="D1522" s="92" t="s">
        <v>10</v>
      </c>
      <c r="E1522" s="103" t="s">
        <v>239</v>
      </c>
      <c r="F1522" s="92" t="s">
        <v>3362</v>
      </c>
      <c r="G1522" s="92" t="s">
        <v>1418</v>
      </c>
      <c r="H1522" s="92" t="s">
        <v>3363</v>
      </c>
      <c r="I1522" s="92" t="s">
        <v>865</v>
      </c>
      <c r="J1522" s="92" t="s">
        <v>1636</v>
      </c>
      <c r="K1522" s="90" t="b">
        <v>0</v>
      </c>
      <c r="L1522" s="92" t="s">
        <v>867</v>
      </c>
      <c r="M1522" s="278">
        <f>IFERROR(VLOOKUP(C1522,'Budget Detail as of 11.30'!B:K,COLUMNS('Budget Detail as of 11.30'!B:K),FALSE),0)</f>
        <v>0</v>
      </c>
      <c r="N1522" s="155">
        <f>SUMIFS('Budget Detail as of 11.30'!L:L,'Budget Detail as of 11.30'!B:B,'Questica Mapping'!C1522)</f>
        <v>0</v>
      </c>
      <c r="O1522" s="100">
        <v>170</v>
      </c>
      <c r="P1522" s="101">
        <f t="shared" si="56"/>
        <v>170</v>
      </c>
    </row>
    <row r="1523" spans="1:17" hidden="1" x14ac:dyDescent="0.3">
      <c r="A1523" s="90">
        <v>850372</v>
      </c>
      <c r="B1523" s="92" t="s">
        <v>1162</v>
      </c>
      <c r="C1523" s="92" t="s">
        <v>3372</v>
      </c>
      <c r="D1523" s="92" t="s">
        <v>10</v>
      </c>
      <c r="E1523" s="103" t="s">
        <v>239</v>
      </c>
      <c r="F1523" s="92" t="s">
        <v>3362</v>
      </c>
      <c r="G1523" s="92" t="s">
        <v>1418</v>
      </c>
      <c r="H1523" s="92" t="s">
        <v>3363</v>
      </c>
      <c r="I1523" s="92" t="s">
        <v>925</v>
      </c>
      <c r="J1523" s="92" t="s">
        <v>3373</v>
      </c>
      <c r="K1523" s="90" t="b">
        <v>0</v>
      </c>
      <c r="L1523" s="92" t="s">
        <v>867</v>
      </c>
      <c r="M1523" s="278">
        <f>IFERROR(VLOOKUP(C1523,'Budget Detail as of 11.30'!B:K,COLUMNS('Budget Detail as of 11.30'!B:K),FALSE),0)</f>
        <v>140</v>
      </c>
      <c r="N1523" s="155">
        <f>SUMIFS('Budget Detail as of 11.30'!L:L,'Budget Detail as of 11.30'!B:B,'Questica Mapping'!C1523)</f>
        <v>140</v>
      </c>
      <c r="O1523" s="100">
        <v>250</v>
      </c>
      <c r="P1523" s="101">
        <f t="shared" si="56"/>
        <v>250</v>
      </c>
    </row>
    <row r="1524" spans="1:17" hidden="1" x14ac:dyDescent="0.3">
      <c r="A1524" s="90">
        <v>850369</v>
      </c>
      <c r="B1524" s="92" t="s">
        <v>1162</v>
      </c>
      <c r="C1524" s="92" t="s">
        <v>3374</v>
      </c>
      <c r="D1524" s="92" t="s">
        <v>10</v>
      </c>
      <c r="E1524" s="103" t="s">
        <v>239</v>
      </c>
      <c r="F1524" s="92" t="s">
        <v>3362</v>
      </c>
      <c r="G1524" s="92" t="s">
        <v>1188</v>
      </c>
      <c r="H1524" s="92" t="s">
        <v>3363</v>
      </c>
      <c r="I1524" s="92" t="s">
        <v>925</v>
      </c>
      <c r="J1524" s="92" t="s">
        <v>3375</v>
      </c>
      <c r="K1524" s="90" t="b">
        <v>0</v>
      </c>
      <c r="L1524" s="92" t="s">
        <v>867</v>
      </c>
      <c r="M1524" s="278">
        <f>IFERROR(VLOOKUP(C1524,'Budget Detail as of 11.30'!B:K,COLUMNS('Budget Detail as of 11.30'!B:K),FALSE),0)</f>
        <v>170</v>
      </c>
      <c r="N1524" s="155">
        <f>SUMIFS('Budget Detail as of 11.30'!L:L,'Budget Detail as of 11.30'!B:B,'Questica Mapping'!C1524)</f>
        <v>170</v>
      </c>
      <c r="O1524" s="100">
        <v>1567</v>
      </c>
      <c r="P1524" s="101">
        <f t="shared" si="56"/>
        <v>1567</v>
      </c>
    </row>
    <row r="1525" spans="1:17" hidden="1" x14ac:dyDescent="0.3">
      <c r="A1525" s="90">
        <v>602931</v>
      </c>
      <c r="B1525" s="92" t="s">
        <v>1162</v>
      </c>
      <c r="C1525" s="92" t="s">
        <v>3376</v>
      </c>
      <c r="D1525" s="92" t="s">
        <v>10</v>
      </c>
      <c r="E1525" s="103" t="s">
        <v>239</v>
      </c>
      <c r="F1525" s="92" t="s">
        <v>3362</v>
      </c>
      <c r="G1525" s="92" t="s">
        <v>1191</v>
      </c>
      <c r="H1525" s="92" t="s">
        <v>3363</v>
      </c>
      <c r="I1525" s="92" t="s">
        <v>865</v>
      </c>
      <c r="J1525" s="92" t="s">
        <v>2130</v>
      </c>
      <c r="K1525" s="90" t="b">
        <v>0</v>
      </c>
      <c r="L1525" s="92" t="s">
        <v>867</v>
      </c>
      <c r="M1525" s="278">
        <f>IFERROR(VLOOKUP(C1525,'Budget Detail as of 11.30'!B:K,COLUMNS('Budget Detail as of 11.30'!B:K),FALSE),0)</f>
        <v>250</v>
      </c>
      <c r="N1525" s="155">
        <f>SUMIFS('Budget Detail as of 11.30'!L:L,'Budget Detail as of 11.30'!B:B,'Questica Mapping'!C1525)</f>
        <v>250</v>
      </c>
      <c r="O1525" s="100">
        <v>130</v>
      </c>
      <c r="P1525" s="101">
        <f t="shared" si="56"/>
        <v>130</v>
      </c>
    </row>
    <row r="1526" spans="1:17" hidden="1" x14ac:dyDescent="0.3">
      <c r="A1526" s="90">
        <v>1466019</v>
      </c>
      <c r="B1526" s="92" t="s">
        <v>1162</v>
      </c>
      <c r="C1526" s="92" t="s">
        <v>3377</v>
      </c>
      <c r="D1526" s="92" t="s">
        <v>10</v>
      </c>
      <c r="E1526" s="103" t="s">
        <v>239</v>
      </c>
      <c r="F1526" s="92" t="s">
        <v>3362</v>
      </c>
      <c r="G1526" s="92" t="s">
        <v>1202</v>
      </c>
      <c r="H1526" s="92" t="s">
        <v>3363</v>
      </c>
      <c r="I1526" s="92" t="s">
        <v>865</v>
      </c>
      <c r="J1526" s="92" t="s">
        <v>1203</v>
      </c>
      <c r="K1526" s="90" t="b">
        <v>0</v>
      </c>
      <c r="L1526" s="92" t="s">
        <v>867</v>
      </c>
      <c r="M1526" s="278">
        <f>IFERROR(VLOOKUP(C1526,'Budget Detail as of 11.30'!B:K,COLUMNS('Budget Detail as of 11.30'!B:K),FALSE),0)</f>
        <v>2210</v>
      </c>
      <c r="N1526" s="155">
        <f>SUMIFS('Budget Detail as of 11.30'!L:L,'Budget Detail as of 11.30'!B:B,'Questica Mapping'!C1526)</f>
        <v>2210</v>
      </c>
      <c r="O1526" s="100">
        <v>447</v>
      </c>
      <c r="P1526" s="101">
        <f t="shared" si="56"/>
        <v>447</v>
      </c>
    </row>
    <row r="1527" spans="1:17" hidden="1" x14ac:dyDescent="0.3">
      <c r="A1527" s="90">
        <v>1978428</v>
      </c>
      <c r="B1527" s="92" t="s">
        <v>1162</v>
      </c>
      <c r="C1527" s="92" t="s">
        <v>3378</v>
      </c>
      <c r="D1527" s="92" t="s">
        <v>10</v>
      </c>
      <c r="E1527" s="103" t="s">
        <v>239</v>
      </c>
      <c r="F1527" s="92" t="s">
        <v>3362</v>
      </c>
      <c r="G1527" s="92" t="s">
        <v>1202</v>
      </c>
      <c r="H1527" s="92" t="s">
        <v>3363</v>
      </c>
      <c r="I1527" s="92" t="s">
        <v>925</v>
      </c>
      <c r="J1527" s="92" t="s">
        <v>3379</v>
      </c>
      <c r="K1527" s="90" t="b">
        <v>0</v>
      </c>
      <c r="L1527" s="92" t="s">
        <v>867</v>
      </c>
      <c r="M1527" s="278">
        <f>IFERROR(VLOOKUP(C1527,'Budget Detail as of 11.30'!B:K,COLUMNS('Budget Detail as of 11.30'!B:K),FALSE),0)</f>
        <v>130</v>
      </c>
      <c r="N1527" s="155">
        <f>SUMIFS('Budget Detail as of 11.30'!L:L,'Budget Detail as of 11.30'!B:B,'Questica Mapping'!C1527)</f>
        <v>130</v>
      </c>
      <c r="O1527" s="100">
        <v>439</v>
      </c>
      <c r="P1527" s="101">
        <f t="shared" si="56"/>
        <v>439</v>
      </c>
    </row>
    <row r="1528" spans="1:17" hidden="1" x14ac:dyDescent="0.3">
      <c r="A1528" s="90">
        <v>1209973</v>
      </c>
      <c r="B1528" s="92" t="s">
        <v>1162</v>
      </c>
      <c r="C1528" s="92" t="s">
        <v>3380</v>
      </c>
      <c r="D1528" s="92" t="s">
        <v>10</v>
      </c>
      <c r="E1528" s="103" t="s">
        <v>239</v>
      </c>
      <c r="F1528" s="92" t="s">
        <v>3362</v>
      </c>
      <c r="G1528" s="92" t="s">
        <v>1354</v>
      </c>
      <c r="H1528" s="92" t="s">
        <v>3363</v>
      </c>
      <c r="I1528" s="92" t="s">
        <v>865</v>
      </c>
      <c r="J1528" s="92" t="s">
        <v>3381</v>
      </c>
      <c r="K1528" s="90" t="b">
        <v>0</v>
      </c>
      <c r="L1528" s="92" t="s">
        <v>867</v>
      </c>
      <c r="M1528" s="278">
        <f>IFERROR(VLOOKUP(C1528,'Budget Detail as of 11.30'!B:K,COLUMNS('Budget Detail as of 11.30'!B:K),FALSE),0)</f>
        <v>450</v>
      </c>
      <c r="N1528" s="155">
        <f>SUMIFS('Budget Detail as of 11.30'!L:L,'Budget Detail as of 11.30'!B:B,'Questica Mapping'!C1528)</f>
        <v>450</v>
      </c>
      <c r="O1528" s="100"/>
      <c r="P1528" s="101"/>
    </row>
    <row r="1529" spans="1:17" hidden="1" x14ac:dyDescent="0.3">
      <c r="A1529" s="90">
        <v>1466021</v>
      </c>
      <c r="B1529" s="92" t="s">
        <v>1162</v>
      </c>
      <c r="C1529" s="92" t="s">
        <v>3382</v>
      </c>
      <c r="D1529" s="92" t="s">
        <v>10</v>
      </c>
      <c r="E1529" s="103" t="s">
        <v>239</v>
      </c>
      <c r="F1529" s="92" t="s">
        <v>3362</v>
      </c>
      <c r="G1529" s="92" t="s">
        <v>1354</v>
      </c>
      <c r="H1529" s="92" t="s">
        <v>3363</v>
      </c>
      <c r="I1529" s="92" t="s">
        <v>925</v>
      </c>
      <c r="J1529" s="92" t="s">
        <v>3383</v>
      </c>
      <c r="K1529" s="90" t="b">
        <v>0</v>
      </c>
      <c r="L1529" s="92" t="s">
        <v>867</v>
      </c>
      <c r="M1529" s="278">
        <f>IFERROR(VLOOKUP(C1529,'Budget Detail as of 11.30'!B:K,COLUMNS('Budget Detail as of 11.30'!B:K),FALSE),0)</f>
        <v>440</v>
      </c>
      <c r="N1529" s="155">
        <f>SUMIFS('Budget Detail as of 11.30'!L:L,'Budget Detail as of 11.30'!B:B,'Questica Mapping'!C1529)</f>
        <v>440</v>
      </c>
      <c r="O1529" s="100">
        <v>180</v>
      </c>
      <c r="P1529" s="101">
        <f>+O1529</f>
        <v>180</v>
      </c>
    </row>
    <row r="1530" spans="1:17" hidden="1" x14ac:dyDescent="0.3">
      <c r="A1530" s="90">
        <v>1466023</v>
      </c>
      <c r="B1530" s="92" t="s">
        <v>1162</v>
      </c>
      <c r="C1530" s="92" t="s">
        <v>3384</v>
      </c>
      <c r="D1530" s="279" t="s">
        <v>10</v>
      </c>
      <c r="E1530" s="103" t="s">
        <v>239</v>
      </c>
      <c r="F1530" s="90" t="s">
        <v>3362</v>
      </c>
      <c r="G1530" s="90" t="s">
        <v>1354</v>
      </c>
      <c r="H1530" s="90" t="s">
        <v>3363</v>
      </c>
      <c r="I1530" s="90" t="s">
        <v>928</v>
      </c>
      <c r="J1530" s="90" t="s">
        <v>3385</v>
      </c>
      <c r="K1530" s="90" t="b">
        <v>0</v>
      </c>
      <c r="L1530" s="90" t="s">
        <v>867</v>
      </c>
      <c r="M1530" s="278">
        <f>IFERROR(VLOOKUP(C1530,'Budget Detail as of 11.30'!B:K,COLUMNS('Budget Detail as of 11.30'!B:K),FALSE),0)</f>
        <v>200</v>
      </c>
      <c r="N1530" s="155">
        <f>SUMIFS('Budget Detail as of 11.30'!L:L,'Budget Detail as of 11.30'!B:B,'Questica Mapping'!C1530)</f>
        <v>200</v>
      </c>
      <c r="O1530" s="100">
        <v>4214</v>
      </c>
      <c r="P1530" s="101">
        <f>+O1530</f>
        <v>4214</v>
      </c>
      <c r="Q1530" s="279" t="s">
        <v>1169</v>
      </c>
    </row>
    <row r="1531" spans="1:17" hidden="1" x14ac:dyDescent="0.3">
      <c r="A1531" s="90">
        <v>1540199</v>
      </c>
      <c r="B1531" s="92" t="s">
        <v>1162</v>
      </c>
      <c r="C1531" s="92" t="s">
        <v>3386</v>
      </c>
      <c r="D1531" s="92" t="s">
        <v>10</v>
      </c>
      <c r="E1531" s="103" t="s">
        <v>239</v>
      </c>
      <c r="F1531" s="92" t="s">
        <v>3362</v>
      </c>
      <c r="G1531" s="92" t="s">
        <v>1207</v>
      </c>
      <c r="H1531" s="92" t="s">
        <v>3363</v>
      </c>
      <c r="I1531" s="92" t="s">
        <v>865</v>
      </c>
      <c r="J1531" s="92" t="s">
        <v>3387</v>
      </c>
      <c r="K1531" s="90" t="b">
        <v>0</v>
      </c>
      <c r="L1531" s="92" t="s">
        <v>867</v>
      </c>
      <c r="M1531" s="278">
        <f>IFERROR(VLOOKUP(C1531,'Budget Detail as of 11.30'!B:K,COLUMNS('Budget Detail as of 11.30'!B:K),FALSE),0)</f>
        <v>180</v>
      </c>
      <c r="N1531" s="155">
        <f>SUMIFS('Budget Detail as of 11.30'!L:L,'Budget Detail as of 11.30'!B:B,'Questica Mapping'!C1531)</f>
        <v>180</v>
      </c>
      <c r="O1531" s="100">
        <v>0</v>
      </c>
      <c r="P1531" s="101">
        <f>+O1531</f>
        <v>0</v>
      </c>
    </row>
    <row r="1532" spans="1:17" hidden="1" x14ac:dyDescent="0.3">
      <c r="A1532" s="90">
        <v>1466017</v>
      </c>
      <c r="B1532" s="92" t="s">
        <v>1162</v>
      </c>
      <c r="C1532" s="92" t="s">
        <v>3388</v>
      </c>
      <c r="D1532" s="92" t="s">
        <v>10</v>
      </c>
      <c r="E1532" s="103" t="s">
        <v>239</v>
      </c>
      <c r="F1532" s="92" t="s">
        <v>3362</v>
      </c>
      <c r="G1532" s="92" t="s">
        <v>1207</v>
      </c>
      <c r="H1532" s="92" t="s">
        <v>3363</v>
      </c>
      <c r="I1532" s="92" t="s">
        <v>925</v>
      </c>
      <c r="J1532" s="92" t="s">
        <v>3389</v>
      </c>
      <c r="K1532" s="90" t="b">
        <v>0</v>
      </c>
      <c r="L1532" s="92" t="s">
        <v>867</v>
      </c>
      <c r="M1532" s="278">
        <f>IFERROR(VLOOKUP(C1532,'Budget Detail as of 11.30'!B:K,COLUMNS('Budget Detail as of 11.30'!B:K),FALSE),0)</f>
        <v>4220</v>
      </c>
      <c r="N1532" s="155">
        <f>SUMIFS('Budget Detail as of 11.30'!L:L,'Budget Detail as of 11.30'!B:B,'Questica Mapping'!C1532)</f>
        <v>4220</v>
      </c>
      <c r="O1532" s="100">
        <v>67240</v>
      </c>
      <c r="P1532" s="101">
        <f>+O1532</f>
        <v>67240</v>
      </c>
    </row>
    <row r="1533" spans="1:17" hidden="1" x14ac:dyDescent="0.3">
      <c r="A1533" s="90">
        <v>1978431</v>
      </c>
      <c r="B1533" s="92" t="s">
        <v>1162</v>
      </c>
      <c r="C1533" s="92" t="s">
        <v>3390</v>
      </c>
      <c r="D1533" s="92" t="s">
        <v>10</v>
      </c>
      <c r="E1533" s="103" t="s">
        <v>239</v>
      </c>
      <c r="F1533" s="92" t="s">
        <v>3362</v>
      </c>
      <c r="G1533" s="92" t="s">
        <v>1207</v>
      </c>
      <c r="H1533" s="92" t="s">
        <v>3363</v>
      </c>
      <c r="I1533" s="92" t="s">
        <v>928</v>
      </c>
      <c r="J1533" s="92" t="s">
        <v>3391</v>
      </c>
      <c r="K1533" s="90" t="b">
        <v>0</v>
      </c>
      <c r="L1533" s="92" t="s">
        <v>867</v>
      </c>
      <c r="M1533" s="278">
        <f>IFERROR(VLOOKUP(C1533,'Budget Detail as of 11.30'!B:K,COLUMNS('Budget Detail as of 11.30'!B:K),FALSE),0)</f>
        <v>0</v>
      </c>
      <c r="N1533" s="155">
        <f>SUMIFS('Budget Detail as of 11.30'!L:L,'Budget Detail as of 11.30'!B:B,'Questica Mapping'!C1533)</f>
        <v>0</v>
      </c>
      <c r="O1533" s="100">
        <v>1500</v>
      </c>
      <c r="P1533" s="101">
        <f>+O1533</f>
        <v>1500</v>
      </c>
    </row>
    <row r="1534" spans="1:17" hidden="1" x14ac:dyDescent="0.3">
      <c r="A1534" s="90">
        <v>1447579</v>
      </c>
      <c r="B1534" s="92" t="s">
        <v>1162</v>
      </c>
      <c r="C1534" s="92" t="s">
        <v>3392</v>
      </c>
      <c r="D1534" s="92" t="s">
        <v>10</v>
      </c>
      <c r="E1534" s="103" t="s">
        <v>239</v>
      </c>
      <c r="F1534" s="92" t="s">
        <v>3362</v>
      </c>
      <c r="G1534" s="92" t="s">
        <v>1212</v>
      </c>
      <c r="H1534" s="92" t="s">
        <v>3363</v>
      </c>
      <c r="I1534" s="92" t="s">
        <v>865</v>
      </c>
      <c r="J1534" s="92" t="s">
        <v>3393</v>
      </c>
      <c r="K1534" s="90" t="b">
        <v>0</v>
      </c>
      <c r="L1534" s="92" t="s">
        <v>867</v>
      </c>
      <c r="M1534" s="278">
        <f>IFERROR(VLOOKUP(C1534,'Budget Detail as of 11.30'!B:K,COLUMNS('Budget Detail as of 11.30'!B:K),FALSE),0)</f>
        <v>68520</v>
      </c>
      <c r="N1534" s="155">
        <f>SUMIFS('Budget Detail as of 11.30'!L:L,'Budget Detail as of 11.30'!B:B,'Questica Mapping'!C1534)</f>
        <v>68520</v>
      </c>
      <c r="O1534" s="100"/>
      <c r="P1534" s="101"/>
    </row>
    <row r="1535" spans="1:17" hidden="1" x14ac:dyDescent="0.3">
      <c r="A1535" s="90">
        <v>583251</v>
      </c>
      <c r="B1535" s="92" t="s">
        <v>1162</v>
      </c>
      <c r="C1535" s="92" t="s">
        <v>3394</v>
      </c>
      <c r="D1535" s="92" t="s">
        <v>10</v>
      </c>
      <c r="E1535" s="103" t="s">
        <v>239</v>
      </c>
      <c r="F1535" s="92" t="s">
        <v>3362</v>
      </c>
      <c r="G1535" s="92" t="s">
        <v>1212</v>
      </c>
      <c r="H1535" s="92" t="s">
        <v>3363</v>
      </c>
      <c r="I1535" s="92" t="s">
        <v>925</v>
      </c>
      <c r="J1535" s="92" t="s">
        <v>3395</v>
      </c>
      <c r="K1535" s="90" t="b">
        <v>0</v>
      </c>
      <c r="L1535" s="92" t="s">
        <v>867</v>
      </c>
      <c r="M1535" s="278">
        <f>IFERROR(VLOOKUP(C1535,'Budget Detail as of 11.30'!B:K,COLUMNS('Budget Detail as of 11.30'!B:K),FALSE),0)</f>
        <v>17320</v>
      </c>
      <c r="N1535" s="155">
        <f>SUMIFS('Budget Detail as of 11.30'!L:L,'Budget Detail as of 11.30'!B:B,'Questica Mapping'!C1535)</f>
        <v>17320</v>
      </c>
      <c r="O1535" s="100">
        <v>400</v>
      </c>
      <c r="P1535" s="101">
        <f>+O1535</f>
        <v>400</v>
      </c>
    </row>
    <row r="1536" spans="1:17" hidden="1" x14ac:dyDescent="0.3">
      <c r="A1536" s="90">
        <v>585888</v>
      </c>
      <c r="B1536" s="92" t="s">
        <v>1162</v>
      </c>
      <c r="C1536" s="92" t="s">
        <v>3396</v>
      </c>
      <c r="D1536" s="279" t="s">
        <v>10</v>
      </c>
      <c r="E1536" s="103" t="s">
        <v>239</v>
      </c>
      <c r="F1536" s="90" t="s">
        <v>3362</v>
      </c>
      <c r="G1536" s="90" t="s">
        <v>1212</v>
      </c>
      <c r="H1536" s="90" t="s">
        <v>3363</v>
      </c>
      <c r="I1536" s="90" t="s">
        <v>928</v>
      </c>
      <c r="J1536" s="90" t="s">
        <v>3397</v>
      </c>
      <c r="K1536" s="90" t="b">
        <v>0</v>
      </c>
      <c r="L1536" s="90" t="s">
        <v>867</v>
      </c>
      <c r="M1536" s="278">
        <f>IFERROR(VLOOKUP(C1536,'Budget Detail as of 11.30'!B:K,COLUMNS('Budget Detail as of 11.30'!B:K),FALSE),0)</f>
        <v>14380</v>
      </c>
      <c r="N1536" s="155">
        <f>SUMIFS('Budget Detail as of 11.30'!L:L,'Budget Detail as of 11.30'!B:B,'Questica Mapping'!C1536)</f>
        <v>14380</v>
      </c>
      <c r="O1536" s="100">
        <v>0</v>
      </c>
      <c r="P1536" s="101">
        <f>+O1536</f>
        <v>0</v>
      </c>
      <c r="Q1536" s="279" t="s">
        <v>1169</v>
      </c>
    </row>
    <row r="1537" spans="1:17" hidden="1" x14ac:dyDescent="0.3">
      <c r="A1537" s="90">
        <v>585859</v>
      </c>
      <c r="B1537" s="92" t="s">
        <v>1162</v>
      </c>
      <c r="C1537" s="92" t="s">
        <v>3398</v>
      </c>
      <c r="D1537" s="92" t="s">
        <v>10</v>
      </c>
      <c r="E1537" s="103" t="s">
        <v>239</v>
      </c>
      <c r="F1537" s="92" t="s">
        <v>3362</v>
      </c>
      <c r="G1537" s="92" t="s">
        <v>1215</v>
      </c>
      <c r="H1537" s="92" t="s">
        <v>3363</v>
      </c>
      <c r="I1537" s="92" t="s">
        <v>865</v>
      </c>
      <c r="J1537" s="92" t="s">
        <v>3399</v>
      </c>
      <c r="K1537" s="90" t="b">
        <v>0</v>
      </c>
      <c r="L1537" s="92" t="s">
        <v>867</v>
      </c>
      <c r="M1537" s="278">
        <f>IFERROR(VLOOKUP(C1537,'Budget Detail as of 11.30'!B:K,COLUMNS('Budget Detail as of 11.30'!B:K),FALSE),0)</f>
        <v>400</v>
      </c>
      <c r="N1537" s="155">
        <f>SUMIFS('Budget Detail as of 11.30'!L:L,'Budget Detail as of 11.30'!B:B,'Questica Mapping'!C1537)</f>
        <v>400</v>
      </c>
      <c r="O1537" s="100">
        <v>1000</v>
      </c>
      <c r="P1537" s="101">
        <f>+O1537</f>
        <v>1000</v>
      </c>
    </row>
    <row r="1538" spans="1:17" hidden="1" x14ac:dyDescent="0.3">
      <c r="A1538" s="90">
        <v>585814</v>
      </c>
      <c r="B1538" s="92" t="s">
        <v>1162</v>
      </c>
      <c r="C1538" s="92" t="s">
        <v>3400</v>
      </c>
      <c r="D1538" s="92" t="s">
        <v>10</v>
      </c>
      <c r="E1538" s="103" t="s">
        <v>239</v>
      </c>
      <c r="F1538" s="92" t="s">
        <v>3362</v>
      </c>
      <c r="G1538" s="92" t="s">
        <v>1215</v>
      </c>
      <c r="H1538" s="92" t="s">
        <v>3363</v>
      </c>
      <c r="I1538" s="92" t="s">
        <v>925</v>
      </c>
      <c r="J1538" s="92" t="s">
        <v>3401</v>
      </c>
      <c r="K1538" s="90" t="b">
        <v>0</v>
      </c>
      <c r="L1538" s="92" t="s">
        <v>867</v>
      </c>
      <c r="M1538" s="278">
        <f>IFERROR(VLOOKUP(C1538,'Budget Detail as of 11.30'!B:K,COLUMNS('Budget Detail as of 11.30'!B:K),FALSE),0)</f>
        <v>600</v>
      </c>
      <c r="N1538" s="155">
        <f>SUMIFS('Budget Detail as of 11.30'!L:L,'Budget Detail as of 11.30'!B:B,'Questica Mapping'!C1538)</f>
        <v>600</v>
      </c>
      <c r="O1538" s="100">
        <v>400</v>
      </c>
      <c r="P1538" s="101">
        <f>+O1538</f>
        <v>400</v>
      </c>
    </row>
    <row r="1539" spans="1:17" hidden="1" x14ac:dyDescent="0.3">
      <c r="A1539" s="90">
        <v>1466018</v>
      </c>
      <c r="B1539" s="92" t="s">
        <v>1162</v>
      </c>
      <c r="C1539" s="92" t="s">
        <v>3402</v>
      </c>
      <c r="D1539" s="92" t="s">
        <v>10</v>
      </c>
      <c r="E1539" s="103" t="s">
        <v>239</v>
      </c>
      <c r="F1539" s="92" t="s">
        <v>3362</v>
      </c>
      <c r="G1539" s="92" t="s">
        <v>1220</v>
      </c>
      <c r="H1539" s="92" t="s">
        <v>3363</v>
      </c>
      <c r="I1539" s="92" t="s">
        <v>865</v>
      </c>
      <c r="J1539" s="92" t="s">
        <v>3403</v>
      </c>
      <c r="K1539" s="90" t="b">
        <v>0</v>
      </c>
      <c r="L1539" s="92" t="s">
        <v>867</v>
      </c>
      <c r="M1539" s="278">
        <f>IFERROR(VLOOKUP(C1539,'Budget Detail as of 11.30'!B:K,COLUMNS('Budget Detail as of 11.30'!B:K),FALSE),0)</f>
        <v>570</v>
      </c>
      <c r="N1539" s="155">
        <f>SUMIFS('Budget Detail as of 11.30'!L:L,'Budget Detail as of 11.30'!B:B,'Questica Mapping'!C1539)</f>
        <v>570</v>
      </c>
      <c r="O1539" s="100"/>
      <c r="P1539" s="101"/>
    </row>
    <row r="1540" spans="1:17" hidden="1" x14ac:dyDescent="0.3">
      <c r="A1540" s="90">
        <v>1978429</v>
      </c>
      <c r="B1540" s="92" t="s">
        <v>1162</v>
      </c>
      <c r="C1540" s="92" t="s">
        <v>3404</v>
      </c>
      <c r="D1540" s="92" t="s">
        <v>10</v>
      </c>
      <c r="E1540" s="103" t="s">
        <v>239</v>
      </c>
      <c r="F1540" s="92" t="s">
        <v>3362</v>
      </c>
      <c r="G1540" s="92" t="s">
        <v>1220</v>
      </c>
      <c r="H1540" s="92" t="s">
        <v>3363</v>
      </c>
      <c r="I1540" s="92" t="s">
        <v>925</v>
      </c>
      <c r="J1540" s="92" t="s">
        <v>3405</v>
      </c>
      <c r="K1540" s="90" t="b">
        <v>0</v>
      </c>
      <c r="L1540" s="92" t="s">
        <v>867</v>
      </c>
      <c r="M1540" s="278">
        <f>IFERROR(VLOOKUP(C1540,'Budget Detail as of 11.30'!B:K,COLUMNS('Budget Detail as of 11.30'!B:K),FALSE),0)</f>
        <v>400</v>
      </c>
      <c r="N1540" s="155">
        <f>SUMIFS('Budget Detail as of 11.30'!L:L,'Budget Detail as of 11.30'!B:B,'Questica Mapping'!C1540)</f>
        <v>400</v>
      </c>
      <c r="O1540" s="100"/>
      <c r="P1540" s="101"/>
    </row>
    <row r="1541" spans="1:17" hidden="1" x14ac:dyDescent="0.3">
      <c r="A1541" s="90">
        <v>1209972</v>
      </c>
      <c r="B1541" s="92" t="s">
        <v>1162</v>
      </c>
      <c r="C1541" s="92" t="s">
        <v>3406</v>
      </c>
      <c r="D1541" s="279" t="s">
        <v>10</v>
      </c>
      <c r="E1541" s="103" t="s">
        <v>239</v>
      </c>
      <c r="F1541" s="90" t="s">
        <v>3362</v>
      </c>
      <c r="G1541" s="90" t="s">
        <v>1220</v>
      </c>
      <c r="H1541" s="90" t="s">
        <v>3363</v>
      </c>
      <c r="I1541" s="90" t="s">
        <v>928</v>
      </c>
      <c r="J1541" s="90" t="s">
        <v>3407</v>
      </c>
      <c r="K1541" s="90" t="b">
        <v>0</v>
      </c>
      <c r="L1541" s="90" t="s">
        <v>867</v>
      </c>
      <c r="M1541" s="278">
        <f>IFERROR(VLOOKUP(C1541,'Budget Detail as of 11.30'!B:K,COLUMNS('Budget Detail as of 11.30'!B:K),FALSE),0)</f>
        <v>1930</v>
      </c>
      <c r="N1541" s="155">
        <f>SUMIFS('Budget Detail as of 11.30'!L:L,'Budget Detail as of 11.30'!B:B,'Questica Mapping'!C1541)</f>
        <v>1930</v>
      </c>
      <c r="O1541" s="100">
        <v>2030</v>
      </c>
      <c r="P1541" s="101">
        <f>+O1541</f>
        <v>2030</v>
      </c>
      <c r="Q1541" s="279" t="s">
        <v>1169</v>
      </c>
    </row>
    <row r="1542" spans="1:17" hidden="1" x14ac:dyDescent="0.3">
      <c r="A1542" s="90">
        <v>2005976</v>
      </c>
      <c r="B1542" s="92" t="s">
        <v>1162</v>
      </c>
      <c r="C1542" s="92" t="s">
        <v>3408</v>
      </c>
      <c r="D1542" s="279" t="s">
        <v>10</v>
      </c>
      <c r="E1542" s="103" t="s">
        <v>239</v>
      </c>
      <c r="F1542" s="90" t="s">
        <v>3362</v>
      </c>
      <c r="G1542" s="90" t="s">
        <v>1220</v>
      </c>
      <c r="H1542" s="90" t="s">
        <v>3363</v>
      </c>
      <c r="I1542" s="90" t="s">
        <v>931</v>
      </c>
      <c r="J1542" s="90" t="s">
        <v>3409</v>
      </c>
      <c r="K1542" s="90" t="b">
        <v>0</v>
      </c>
      <c r="L1542" s="90" t="s">
        <v>867</v>
      </c>
      <c r="M1542" s="278">
        <f>IFERROR(VLOOKUP(C1542,'Budget Detail as of 11.30'!B:K,COLUMNS('Budget Detail as of 11.30'!B:K),FALSE),0)</f>
        <v>400</v>
      </c>
      <c r="N1542" s="155">
        <f>SUMIFS('Budget Detail as of 11.30'!L:L,'Budget Detail as of 11.30'!B:B,'Questica Mapping'!C1542)</f>
        <v>400</v>
      </c>
      <c r="O1542" s="100">
        <v>2000</v>
      </c>
      <c r="P1542" s="101">
        <f>+O1542</f>
        <v>2000</v>
      </c>
      <c r="Q1542" s="279" t="s">
        <v>1169</v>
      </c>
    </row>
    <row r="1543" spans="1:17" hidden="1" x14ac:dyDescent="0.3">
      <c r="A1543" s="90">
        <v>1466020</v>
      </c>
      <c r="B1543" s="92" t="s">
        <v>1162</v>
      </c>
      <c r="C1543" s="92" t="s">
        <v>3410</v>
      </c>
      <c r="D1543" s="92" t="s">
        <v>10</v>
      </c>
      <c r="E1543" s="103" t="s">
        <v>239</v>
      </c>
      <c r="F1543" s="92" t="s">
        <v>3362</v>
      </c>
      <c r="G1543" s="92" t="s">
        <v>1229</v>
      </c>
      <c r="H1543" s="92" t="s">
        <v>3363</v>
      </c>
      <c r="I1543" s="92" t="s">
        <v>865</v>
      </c>
      <c r="J1543" s="92" t="s">
        <v>1457</v>
      </c>
      <c r="K1543" s="90" t="b">
        <v>0</v>
      </c>
      <c r="L1543" s="92" t="s">
        <v>867</v>
      </c>
      <c r="M1543" s="278">
        <f>IFERROR(VLOOKUP(C1543,'Budget Detail as of 11.30'!B:K,COLUMNS('Budget Detail as of 11.30'!B:K),FALSE),0)</f>
        <v>2030</v>
      </c>
      <c r="N1543" s="155">
        <f>SUMIFS('Budget Detail as of 11.30'!L:L,'Budget Detail as of 11.30'!B:B,'Questica Mapping'!C1543)</f>
        <v>2030</v>
      </c>
      <c r="O1543" s="100">
        <v>75</v>
      </c>
      <c r="P1543" s="101">
        <f>+O1543</f>
        <v>75</v>
      </c>
    </row>
    <row r="1544" spans="1:17" hidden="1" x14ac:dyDescent="0.3">
      <c r="A1544" s="90">
        <v>1466022</v>
      </c>
      <c r="B1544" s="92" t="s">
        <v>1162</v>
      </c>
      <c r="C1544" s="92" t="s">
        <v>3411</v>
      </c>
      <c r="D1544" s="92" t="s">
        <v>10</v>
      </c>
      <c r="E1544" s="103" t="s">
        <v>239</v>
      </c>
      <c r="F1544" s="92" t="s">
        <v>3362</v>
      </c>
      <c r="G1544" s="92" t="s">
        <v>1229</v>
      </c>
      <c r="H1544" s="92" t="s">
        <v>3363</v>
      </c>
      <c r="I1544" s="92" t="s">
        <v>1807</v>
      </c>
      <c r="J1544" s="92" t="s">
        <v>3412</v>
      </c>
      <c r="K1544" s="90" t="b">
        <v>0</v>
      </c>
      <c r="L1544" s="92" t="s">
        <v>867</v>
      </c>
      <c r="M1544" s="278">
        <f>IFERROR(VLOOKUP(C1544,'Budget Detail as of 11.30'!B:K,COLUMNS('Budget Detail as of 11.30'!B:K),FALSE),0)</f>
        <v>2000</v>
      </c>
      <c r="N1544" s="155">
        <f>SUMIFS('Budget Detail as of 11.30'!L:L,'Budget Detail as of 11.30'!B:B,'Questica Mapping'!C1544)</f>
        <v>2000</v>
      </c>
      <c r="O1544" s="100">
        <v>350</v>
      </c>
      <c r="P1544" s="101">
        <f>+O1544</f>
        <v>350</v>
      </c>
    </row>
    <row r="1545" spans="1:17" hidden="1" x14ac:dyDescent="0.3">
      <c r="A1545" s="90">
        <v>1540198</v>
      </c>
      <c r="B1545" s="92" t="s">
        <v>1162</v>
      </c>
      <c r="C1545" s="92" t="s">
        <v>3413</v>
      </c>
      <c r="D1545" s="92" t="s">
        <v>10</v>
      </c>
      <c r="E1545" s="103" t="s">
        <v>239</v>
      </c>
      <c r="F1545" s="92" t="s">
        <v>3362</v>
      </c>
      <c r="G1545" s="92" t="s">
        <v>1229</v>
      </c>
      <c r="H1545" s="92" t="s">
        <v>3363</v>
      </c>
      <c r="I1545" s="92" t="s">
        <v>1072</v>
      </c>
      <c r="J1545" s="92" t="s">
        <v>3414</v>
      </c>
      <c r="K1545" s="90" t="b">
        <v>0</v>
      </c>
      <c r="L1545" s="92" t="s">
        <v>867</v>
      </c>
      <c r="M1545" s="278">
        <f>IFERROR(VLOOKUP(C1545,'Budget Detail as of 11.30'!B:K,COLUMNS('Budget Detail as of 11.30'!B:K),FALSE),0)</f>
        <v>80</v>
      </c>
      <c r="N1545" s="155">
        <f>SUMIFS('Budget Detail as of 11.30'!L:L,'Budget Detail as of 11.30'!B:B,'Questica Mapping'!C1545)</f>
        <v>80</v>
      </c>
      <c r="O1545" s="100"/>
      <c r="P1545" s="101"/>
    </row>
    <row r="1546" spans="1:17" hidden="1" x14ac:dyDescent="0.3">
      <c r="A1546" s="90">
        <v>1466016</v>
      </c>
      <c r="B1546" s="92" t="s">
        <v>1162</v>
      </c>
      <c r="C1546" s="92" t="s">
        <v>3415</v>
      </c>
      <c r="D1546" s="92" t="s">
        <v>10</v>
      </c>
      <c r="E1546" s="103" t="s">
        <v>239</v>
      </c>
      <c r="F1546" s="92" t="s">
        <v>3362</v>
      </c>
      <c r="G1546" s="92" t="s">
        <v>1229</v>
      </c>
      <c r="H1546" s="92" t="s">
        <v>3363</v>
      </c>
      <c r="I1546" s="92" t="s">
        <v>1075</v>
      </c>
      <c r="J1546" s="92" t="s">
        <v>1314</v>
      </c>
      <c r="K1546" s="90" t="b">
        <v>0</v>
      </c>
      <c r="L1546" s="92" t="s">
        <v>867</v>
      </c>
      <c r="M1546" s="278">
        <f>IFERROR(VLOOKUP(C1546,'Budget Detail as of 11.30'!B:K,COLUMNS('Budget Detail as of 11.30'!B:K),FALSE),0)</f>
        <v>350</v>
      </c>
      <c r="N1546" s="155">
        <f>SUMIFS('Budget Detail as of 11.30'!L:L,'Budget Detail as of 11.30'!B:B,'Questica Mapping'!C1546)</f>
        <v>350</v>
      </c>
      <c r="O1546" s="100"/>
      <c r="P1546" s="101"/>
    </row>
    <row r="1547" spans="1:17" hidden="1" x14ac:dyDescent="0.3">
      <c r="A1547" s="90">
        <v>2005982</v>
      </c>
      <c r="B1547" s="92" t="s">
        <v>1162</v>
      </c>
      <c r="C1547" s="92" t="s">
        <v>3416</v>
      </c>
      <c r="D1547" s="279" t="s">
        <v>10</v>
      </c>
      <c r="E1547" s="103" t="s">
        <v>239</v>
      </c>
      <c r="F1547" s="90" t="s">
        <v>3362</v>
      </c>
      <c r="G1547" s="90" t="s">
        <v>1229</v>
      </c>
      <c r="H1547" s="90" t="s">
        <v>3363</v>
      </c>
      <c r="I1547" s="90" t="s">
        <v>1814</v>
      </c>
      <c r="J1547" s="90" t="s">
        <v>3417</v>
      </c>
      <c r="K1547" s="90" t="b">
        <v>0</v>
      </c>
      <c r="L1547" s="90" t="s">
        <v>867</v>
      </c>
      <c r="M1547" s="278">
        <f>IFERROR(VLOOKUP(C1547,'Budget Detail as of 11.30'!B:K,COLUMNS('Budget Detail as of 11.30'!B:K),FALSE),0)</f>
        <v>154590</v>
      </c>
      <c r="N1547" s="155">
        <f>SUMIFS('Budget Detail as of 11.30'!L:L,'Budget Detail as of 11.30'!B:B,'Questica Mapping'!C1547)</f>
        <v>154590</v>
      </c>
      <c r="O1547" s="100">
        <v>199871</v>
      </c>
      <c r="P1547" s="101">
        <f t="shared" ref="P1547:P1562" si="57">+O1547</f>
        <v>199871</v>
      </c>
      <c r="Q1547" s="279" t="s">
        <v>1169</v>
      </c>
    </row>
    <row r="1548" spans="1:17" hidden="1" x14ac:dyDescent="0.3">
      <c r="A1548" s="90">
        <v>1978430</v>
      </c>
      <c r="B1548" s="92" t="s">
        <v>1162</v>
      </c>
      <c r="C1548" s="92" t="s">
        <v>3418</v>
      </c>
      <c r="D1548" s="279" t="s">
        <v>10</v>
      </c>
      <c r="E1548" s="103" t="s">
        <v>239</v>
      </c>
      <c r="F1548" s="90" t="s">
        <v>3362</v>
      </c>
      <c r="G1548" s="90" t="s">
        <v>1229</v>
      </c>
      <c r="H1548" s="90" t="s">
        <v>3363</v>
      </c>
      <c r="I1548" s="90" t="s">
        <v>1817</v>
      </c>
      <c r="J1548" s="90" t="s">
        <v>3419</v>
      </c>
      <c r="K1548" s="90" t="b">
        <v>0</v>
      </c>
      <c r="L1548" s="90" t="s">
        <v>867</v>
      </c>
      <c r="M1548" s="278">
        <f>IFERROR(VLOOKUP(C1548,'Budget Detail as of 11.30'!B:K,COLUMNS('Budget Detail as of 11.30'!B:K),FALSE),0)</f>
        <v>770</v>
      </c>
      <c r="N1548" s="155">
        <f>SUMIFS('Budget Detail as of 11.30'!L:L,'Budget Detail as of 11.30'!B:B,'Questica Mapping'!C1548)</f>
        <v>770</v>
      </c>
      <c r="O1548" s="100">
        <v>60</v>
      </c>
      <c r="P1548" s="101">
        <f t="shared" si="57"/>
        <v>60</v>
      </c>
      <c r="Q1548" s="279" t="s">
        <v>1169</v>
      </c>
    </row>
    <row r="1549" spans="1:17" hidden="1" x14ac:dyDescent="0.3">
      <c r="A1549" s="90">
        <v>2005985</v>
      </c>
      <c r="B1549" s="92" t="s">
        <v>1162</v>
      </c>
      <c r="C1549" s="92" t="s">
        <v>3420</v>
      </c>
      <c r="D1549" s="92" t="s">
        <v>10</v>
      </c>
      <c r="E1549" s="103" t="s">
        <v>239</v>
      </c>
      <c r="F1549" s="92" t="s">
        <v>3362</v>
      </c>
      <c r="G1549" s="92" t="s">
        <v>1229</v>
      </c>
      <c r="H1549" s="92" t="s">
        <v>3363</v>
      </c>
      <c r="I1549" s="92" t="s">
        <v>925</v>
      </c>
      <c r="J1549" s="92" t="s">
        <v>3421</v>
      </c>
      <c r="K1549" s="90" t="b">
        <v>0</v>
      </c>
      <c r="L1549" s="92" t="s">
        <v>867</v>
      </c>
      <c r="M1549" s="278">
        <f>IFERROR(VLOOKUP(C1549,'Budget Detail as of 11.30'!B:K,COLUMNS('Budget Detail as of 11.30'!B:K),FALSE),0)</f>
        <v>286570</v>
      </c>
      <c r="N1549" s="155">
        <f>SUMIFS('Budget Detail as of 11.30'!L:L,'Budget Detail as of 11.30'!B:B,'Questica Mapping'!C1549)</f>
        <v>286570</v>
      </c>
      <c r="O1549" s="100">
        <v>1000</v>
      </c>
      <c r="P1549" s="101">
        <f t="shared" si="57"/>
        <v>1000</v>
      </c>
    </row>
    <row r="1550" spans="1:17" hidden="1" x14ac:dyDescent="0.3">
      <c r="A1550" s="90">
        <v>1447578</v>
      </c>
      <c r="B1550" s="92" t="s">
        <v>1162</v>
      </c>
      <c r="C1550" s="92" t="s">
        <v>3422</v>
      </c>
      <c r="D1550" s="92" t="s">
        <v>10</v>
      </c>
      <c r="E1550" s="103" t="s">
        <v>239</v>
      </c>
      <c r="F1550" s="92" t="s">
        <v>3362</v>
      </c>
      <c r="G1550" s="92" t="s">
        <v>1229</v>
      </c>
      <c r="H1550" s="92" t="s">
        <v>3363</v>
      </c>
      <c r="I1550" s="92" t="s">
        <v>928</v>
      </c>
      <c r="J1550" s="92" t="s">
        <v>1377</v>
      </c>
      <c r="K1550" s="90" t="b">
        <v>0</v>
      </c>
      <c r="L1550" s="92" t="s">
        <v>867</v>
      </c>
      <c r="M1550" s="278">
        <f>IFERROR(VLOOKUP(C1550,'Budget Detail as of 11.30'!B:K,COLUMNS('Budget Detail as of 11.30'!B:K),FALSE),0)</f>
        <v>60</v>
      </c>
      <c r="N1550" s="155">
        <f>SUMIFS('Budget Detail as of 11.30'!L:L,'Budget Detail as of 11.30'!B:B,'Questica Mapping'!C1550)</f>
        <v>60</v>
      </c>
      <c r="O1550" s="100">
        <v>5000</v>
      </c>
      <c r="P1550" s="101">
        <f t="shared" si="57"/>
        <v>5000</v>
      </c>
    </row>
    <row r="1551" spans="1:17" hidden="1" x14ac:dyDescent="0.3">
      <c r="A1551" s="90">
        <v>583275</v>
      </c>
      <c r="B1551" s="92" t="s">
        <v>1162</v>
      </c>
      <c r="C1551" s="92" t="s">
        <v>3423</v>
      </c>
      <c r="D1551" s="92" t="s">
        <v>10</v>
      </c>
      <c r="E1551" s="103" t="s">
        <v>239</v>
      </c>
      <c r="F1551" s="92" t="s">
        <v>3362</v>
      </c>
      <c r="G1551" s="92" t="s">
        <v>1229</v>
      </c>
      <c r="H1551" s="92" t="s">
        <v>3363</v>
      </c>
      <c r="I1551" s="92" t="s">
        <v>931</v>
      </c>
      <c r="J1551" s="92" t="s">
        <v>3424</v>
      </c>
      <c r="K1551" s="90" t="b">
        <v>0</v>
      </c>
      <c r="L1551" s="92" t="s">
        <v>867</v>
      </c>
      <c r="M1551" s="278">
        <f>IFERROR(VLOOKUP(C1551,'Budget Detail as of 11.30'!B:K,COLUMNS('Budget Detail as of 11.30'!B:K),FALSE),0)</f>
        <v>1000</v>
      </c>
      <c r="N1551" s="155">
        <f>SUMIFS('Budget Detail as of 11.30'!L:L,'Budget Detail as of 11.30'!B:B,'Questica Mapping'!C1551)</f>
        <v>1000</v>
      </c>
      <c r="O1551" s="100">
        <v>350</v>
      </c>
      <c r="P1551" s="101">
        <f t="shared" si="57"/>
        <v>350</v>
      </c>
    </row>
    <row r="1552" spans="1:17" hidden="1" x14ac:dyDescent="0.3">
      <c r="A1552" s="90">
        <v>585918</v>
      </c>
      <c r="B1552" s="92" t="s">
        <v>1162</v>
      </c>
      <c r="C1552" s="92" t="s">
        <v>3425</v>
      </c>
      <c r="D1552" s="92" t="s">
        <v>10</v>
      </c>
      <c r="E1552" s="103" t="s">
        <v>239</v>
      </c>
      <c r="F1552" s="92" t="s">
        <v>3362</v>
      </c>
      <c r="G1552" s="92" t="s">
        <v>1229</v>
      </c>
      <c r="H1552" s="92" t="s">
        <v>3363</v>
      </c>
      <c r="I1552" s="92" t="s">
        <v>944</v>
      </c>
      <c r="J1552" s="92" t="s">
        <v>3426</v>
      </c>
      <c r="K1552" s="90" t="b">
        <v>0</v>
      </c>
      <c r="L1552" s="92" t="s">
        <v>867</v>
      </c>
      <c r="M1552" s="278">
        <f>IFERROR(VLOOKUP(C1552,'Budget Detail as of 11.30'!B:K,COLUMNS('Budget Detail as of 11.30'!B:K),FALSE),0)</f>
        <v>5000</v>
      </c>
      <c r="N1552" s="155">
        <f>SUMIFS('Budget Detail as of 11.30'!L:L,'Budget Detail as of 11.30'!B:B,'Questica Mapping'!C1552)</f>
        <v>5000</v>
      </c>
      <c r="O1552" s="100">
        <v>520</v>
      </c>
      <c r="P1552" s="101">
        <f t="shared" si="57"/>
        <v>520</v>
      </c>
    </row>
    <row r="1553" spans="1:17" hidden="1" x14ac:dyDescent="0.3">
      <c r="A1553" s="90">
        <v>585883</v>
      </c>
      <c r="B1553" s="92" t="s">
        <v>1162</v>
      </c>
      <c r="C1553" s="92" t="s">
        <v>3427</v>
      </c>
      <c r="D1553" s="92" t="s">
        <v>10</v>
      </c>
      <c r="E1553" s="103" t="s">
        <v>239</v>
      </c>
      <c r="F1553" s="92" t="s">
        <v>3362</v>
      </c>
      <c r="G1553" s="92" t="s">
        <v>1229</v>
      </c>
      <c r="H1553" s="92" t="s">
        <v>3363</v>
      </c>
      <c r="I1553" s="92" t="s">
        <v>1060</v>
      </c>
      <c r="J1553" s="92" t="s">
        <v>3428</v>
      </c>
      <c r="K1553" s="90" t="b">
        <v>0</v>
      </c>
      <c r="L1553" s="92" t="s">
        <v>867</v>
      </c>
      <c r="M1553" s="278">
        <f>IFERROR(VLOOKUP(C1553,'Budget Detail as of 11.30'!B:K,COLUMNS('Budget Detail as of 11.30'!B:K),FALSE),0)</f>
        <v>350</v>
      </c>
      <c r="N1553" s="155">
        <f>SUMIFS('Budget Detail as of 11.30'!L:L,'Budget Detail as of 11.30'!B:B,'Questica Mapping'!C1553)</f>
        <v>350</v>
      </c>
      <c r="O1553" s="100">
        <v>450</v>
      </c>
      <c r="P1553" s="101">
        <f t="shared" si="57"/>
        <v>450</v>
      </c>
    </row>
    <row r="1554" spans="1:17" hidden="1" x14ac:dyDescent="0.3">
      <c r="A1554" s="90">
        <v>585826</v>
      </c>
      <c r="B1554" s="92" t="s">
        <v>1162</v>
      </c>
      <c r="C1554" s="92" t="s">
        <v>3429</v>
      </c>
      <c r="D1554" s="92" t="s">
        <v>10</v>
      </c>
      <c r="E1554" s="103" t="s">
        <v>239</v>
      </c>
      <c r="F1554" s="92" t="s">
        <v>3362</v>
      </c>
      <c r="G1554" s="92" t="s">
        <v>1229</v>
      </c>
      <c r="H1554" s="92" t="s">
        <v>3363</v>
      </c>
      <c r="I1554" s="92" t="s">
        <v>1063</v>
      </c>
      <c r="J1554" s="92" t="s">
        <v>3430</v>
      </c>
      <c r="K1554" s="90" t="b">
        <v>0</v>
      </c>
      <c r="L1554" s="92" t="s">
        <v>867</v>
      </c>
      <c r="M1554" s="278">
        <f>IFERROR(VLOOKUP(C1554,'Budget Detail as of 11.30'!B:K,COLUMNS('Budget Detail as of 11.30'!B:K),FALSE),0)</f>
        <v>520</v>
      </c>
      <c r="N1554" s="155">
        <f>SUMIFS('Budget Detail as of 11.30'!L:L,'Budget Detail as of 11.30'!B:B,'Questica Mapping'!C1554)</f>
        <v>520</v>
      </c>
      <c r="O1554" s="100">
        <v>1650</v>
      </c>
      <c r="P1554" s="101">
        <f t="shared" si="57"/>
        <v>1650</v>
      </c>
    </row>
    <row r="1555" spans="1:17" hidden="1" x14ac:dyDescent="0.3">
      <c r="A1555" s="90">
        <v>850296</v>
      </c>
      <c r="B1555" s="92" t="s">
        <v>1162</v>
      </c>
      <c r="C1555" s="92" t="s">
        <v>3431</v>
      </c>
      <c r="D1555" s="92" t="s">
        <v>10</v>
      </c>
      <c r="E1555" s="103" t="s">
        <v>239</v>
      </c>
      <c r="F1555" s="92" t="s">
        <v>3362</v>
      </c>
      <c r="G1555" s="92" t="s">
        <v>1229</v>
      </c>
      <c r="H1555" s="92" t="s">
        <v>3363</v>
      </c>
      <c r="I1555" s="92" t="s">
        <v>1088</v>
      </c>
      <c r="J1555" s="92" t="s">
        <v>3432</v>
      </c>
      <c r="K1555" s="90" t="b">
        <v>0</v>
      </c>
      <c r="L1555" s="92" t="s">
        <v>867</v>
      </c>
      <c r="M1555" s="278">
        <f>IFERROR(VLOOKUP(C1555,'Budget Detail as of 11.30'!B:K,COLUMNS('Budget Detail as of 11.30'!B:K),FALSE),0)</f>
        <v>450</v>
      </c>
      <c r="N1555" s="155">
        <f>SUMIFS('Budget Detail as of 11.30'!L:L,'Budget Detail as of 11.30'!B:B,'Questica Mapping'!C1555)</f>
        <v>450</v>
      </c>
      <c r="O1555" s="100">
        <v>107345</v>
      </c>
      <c r="P1555" s="101">
        <f t="shared" si="57"/>
        <v>107345</v>
      </c>
    </row>
    <row r="1556" spans="1:17" hidden="1" x14ac:dyDescent="0.3">
      <c r="A1556" s="90">
        <v>591798</v>
      </c>
      <c r="B1556" s="92" t="s">
        <v>1162</v>
      </c>
      <c r="C1556" s="92" t="s">
        <v>3433</v>
      </c>
      <c r="D1556" s="92" t="s">
        <v>10</v>
      </c>
      <c r="E1556" s="103" t="s">
        <v>239</v>
      </c>
      <c r="F1556" s="92" t="s">
        <v>3362</v>
      </c>
      <c r="G1556" s="92" t="s">
        <v>1229</v>
      </c>
      <c r="H1556" s="92" t="s">
        <v>3363</v>
      </c>
      <c r="I1556" s="92" t="s">
        <v>1066</v>
      </c>
      <c r="J1556" s="92" t="s">
        <v>3434</v>
      </c>
      <c r="K1556" s="90" t="b">
        <v>0</v>
      </c>
      <c r="L1556" s="92" t="s">
        <v>867</v>
      </c>
      <c r="M1556" s="278">
        <f>IFERROR(VLOOKUP(C1556,'Budget Detail as of 11.30'!B:K,COLUMNS('Budget Detail as of 11.30'!B:K),FALSE),0)</f>
        <v>1650</v>
      </c>
      <c r="N1556" s="155">
        <f>SUMIFS('Budget Detail as of 11.30'!L:L,'Budget Detail as of 11.30'!B:B,'Questica Mapping'!C1556)</f>
        <v>1650</v>
      </c>
      <c r="O1556" s="100">
        <v>45063</v>
      </c>
      <c r="P1556" s="101">
        <f t="shared" si="57"/>
        <v>45063</v>
      </c>
    </row>
    <row r="1557" spans="1:17" hidden="1" x14ac:dyDescent="0.3">
      <c r="A1557" s="90">
        <v>591799</v>
      </c>
      <c r="B1557" s="92" t="s">
        <v>1162</v>
      </c>
      <c r="C1557" s="92" t="s">
        <v>3435</v>
      </c>
      <c r="D1557" s="92" t="s">
        <v>10</v>
      </c>
      <c r="E1557" s="103" t="s">
        <v>242</v>
      </c>
      <c r="F1557" s="92" t="s">
        <v>3362</v>
      </c>
      <c r="G1557" s="92" t="s">
        <v>1576</v>
      </c>
      <c r="H1557" s="92" t="s">
        <v>3363</v>
      </c>
      <c r="I1557" s="92" t="s">
        <v>865</v>
      </c>
      <c r="J1557" s="92" t="s">
        <v>1577</v>
      </c>
      <c r="K1557" s="90" t="b">
        <v>0</v>
      </c>
      <c r="L1557" s="92" t="s">
        <v>867</v>
      </c>
      <c r="M1557" s="278">
        <f>IFERROR(VLOOKUP(C1557,'Budget Detail as of 11.30'!B:K,COLUMNS('Budget Detail as of 11.30'!B:K),FALSE),0)</f>
        <v>120430</v>
      </c>
      <c r="N1557" s="155">
        <f>SUMIFS('Budget Detail as of 11.30'!L:L,'Budget Detail as of 11.30'!B:B,'Questica Mapping'!C1557)</f>
        <v>120430</v>
      </c>
      <c r="O1557" s="100">
        <v>1800</v>
      </c>
      <c r="P1557" s="101">
        <f t="shared" si="57"/>
        <v>1800</v>
      </c>
    </row>
    <row r="1558" spans="1:17" hidden="1" x14ac:dyDescent="0.3">
      <c r="A1558" s="90">
        <v>591800</v>
      </c>
      <c r="B1558" s="92" t="s">
        <v>1162</v>
      </c>
      <c r="C1558" s="92" t="s">
        <v>3436</v>
      </c>
      <c r="D1558" s="92" t="s">
        <v>10</v>
      </c>
      <c r="E1558" s="103" t="s">
        <v>242</v>
      </c>
      <c r="F1558" s="92" t="s">
        <v>3362</v>
      </c>
      <c r="G1558" s="92" t="s">
        <v>1243</v>
      </c>
      <c r="H1558" s="92" t="s">
        <v>3363</v>
      </c>
      <c r="I1558" s="92" t="s">
        <v>865</v>
      </c>
      <c r="J1558" s="92" t="s">
        <v>1244</v>
      </c>
      <c r="K1558" s="90" t="b">
        <v>0</v>
      </c>
      <c r="L1558" s="92" t="s">
        <v>867</v>
      </c>
      <c r="M1558" s="278">
        <f>IFERROR(VLOOKUP(C1558,'Budget Detail as of 11.30'!B:K,COLUMNS('Budget Detail as of 11.30'!B:K),FALSE),0)</f>
        <v>25000</v>
      </c>
      <c r="N1558" s="155">
        <f>SUMIFS('Budget Detail as of 11.30'!L:L,'Budget Detail as of 11.30'!B:B,'Questica Mapping'!C1558)</f>
        <v>25000</v>
      </c>
      <c r="O1558" s="100">
        <v>0</v>
      </c>
      <c r="P1558" s="101">
        <f t="shared" si="57"/>
        <v>0</v>
      </c>
    </row>
    <row r="1559" spans="1:17" hidden="1" x14ac:dyDescent="0.3">
      <c r="A1559" s="90">
        <v>591801</v>
      </c>
      <c r="B1559" s="92" t="s">
        <v>1162</v>
      </c>
      <c r="C1559" s="92" t="s">
        <v>3437</v>
      </c>
      <c r="D1559" s="92" t="s">
        <v>10</v>
      </c>
      <c r="E1559" s="103" t="s">
        <v>242</v>
      </c>
      <c r="F1559" s="92" t="s">
        <v>3362</v>
      </c>
      <c r="G1559" s="92" t="s">
        <v>1246</v>
      </c>
      <c r="H1559" s="92" t="s">
        <v>3363</v>
      </c>
      <c r="I1559" s="92" t="s">
        <v>865</v>
      </c>
      <c r="J1559" s="92" t="s">
        <v>1326</v>
      </c>
      <c r="K1559" s="90" t="b">
        <v>0</v>
      </c>
      <c r="L1559" s="92" t="s">
        <v>867</v>
      </c>
      <c r="M1559" s="278">
        <f>IFERROR(VLOOKUP(C1559,'Budget Detail as of 11.30'!B:K,COLUMNS('Budget Detail as of 11.30'!B:K),FALSE),0)</f>
        <v>1800</v>
      </c>
      <c r="N1559" s="155">
        <f>SUMIFS('Budget Detail as of 11.30'!L:L,'Budget Detail as of 11.30'!B:B,'Questica Mapping'!C1559)</f>
        <v>2160</v>
      </c>
      <c r="O1559" s="100">
        <v>0</v>
      </c>
      <c r="P1559" s="101">
        <f t="shared" si="57"/>
        <v>0</v>
      </c>
    </row>
    <row r="1560" spans="1:17" hidden="1" x14ac:dyDescent="0.3">
      <c r="A1560" s="90">
        <v>591802</v>
      </c>
      <c r="B1560" s="92" t="s">
        <v>1162</v>
      </c>
      <c r="C1560" s="92" t="s">
        <v>3438</v>
      </c>
      <c r="D1560" s="92" t="s">
        <v>10</v>
      </c>
      <c r="E1560" s="103" t="s">
        <v>242</v>
      </c>
      <c r="F1560" s="92" t="s">
        <v>3362</v>
      </c>
      <c r="G1560" s="92" t="s">
        <v>1246</v>
      </c>
      <c r="H1560" s="92" t="s">
        <v>3363</v>
      </c>
      <c r="I1560" s="92" t="s">
        <v>925</v>
      </c>
      <c r="J1560" s="270" t="s">
        <v>1251</v>
      </c>
      <c r="K1560" s="90" t="b">
        <v>0</v>
      </c>
      <c r="L1560" s="92" t="s">
        <v>867</v>
      </c>
      <c r="M1560" s="278">
        <f>IFERROR(VLOOKUP(C1560,'Budget Detail as of 11.30'!B:K,COLUMNS('Budget Detail as of 11.30'!B:K),FALSE),0)</f>
        <v>360</v>
      </c>
      <c r="N1560" s="155">
        <f>SUMIFS('Budget Detail as of 11.30'!L:L,'Budget Detail as of 11.30'!B:B,'Questica Mapping'!C1560)</f>
        <v>0</v>
      </c>
      <c r="O1560" s="100">
        <v>2000</v>
      </c>
      <c r="P1560" s="101">
        <f t="shared" si="57"/>
        <v>2000</v>
      </c>
    </row>
    <row r="1561" spans="1:17" hidden="1" x14ac:dyDescent="0.3">
      <c r="A1561" s="90">
        <v>585885</v>
      </c>
      <c r="B1561" s="92" t="s">
        <v>1162</v>
      </c>
      <c r="C1561" s="92" t="s">
        <v>3439</v>
      </c>
      <c r="D1561" s="92" t="s">
        <v>10</v>
      </c>
      <c r="E1561" s="103" t="s">
        <v>242</v>
      </c>
      <c r="F1561" s="92" t="s">
        <v>3362</v>
      </c>
      <c r="G1561" s="92" t="s">
        <v>1253</v>
      </c>
      <c r="H1561" s="92" t="s">
        <v>3363</v>
      </c>
      <c r="I1561" s="92" t="s">
        <v>865</v>
      </c>
      <c r="J1561" s="92" t="s">
        <v>1254</v>
      </c>
      <c r="K1561" s="90" t="b">
        <v>0</v>
      </c>
      <c r="L1561" s="92" t="s">
        <v>867</v>
      </c>
      <c r="M1561" s="278">
        <f>IFERROR(VLOOKUP(C1561,'Budget Detail as of 11.30'!B:K,COLUMNS('Budget Detail as of 11.30'!B:K),FALSE),0)</f>
        <v>11220</v>
      </c>
      <c r="N1561" s="155">
        <f>SUMIFS('Budget Detail as of 11.30'!L:L,'Budget Detail as of 11.30'!B:B,'Questica Mapping'!C1561)</f>
        <v>11220</v>
      </c>
      <c r="O1561" s="100">
        <v>17500</v>
      </c>
      <c r="P1561" s="101">
        <f t="shared" si="57"/>
        <v>17500</v>
      </c>
    </row>
    <row r="1562" spans="1:17" hidden="1" x14ac:dyDescent="0.3">
      <c r="A1562" s="90">
        <v>583254</v>
      </c>
      <c r="B1562" s="92" t="s">
        <v>1162</v>
      </c>
      <c r="C1562" s="92" t="s">
        <v>3440</v>
      </c>
      <c r="D1562" s="92" t="s">
        <v>10</v>
      </c>
      <c r="E1562" s="103" t="s">
        <v>242</v>
      </c>
      <c r="F1562" s="92" t="s">
        <v>3362</v>
      </c>
      <c r="G1562" s="92" t="s">
        <v>1253</v>
      </c>
      <c r="H1562" s="92" t="s">
        <v>3363</v>
      </c>
      <c r="I1562" s="92" t="s">
        <v>925</v>
      </c>
      <c r="J1562" s="92" t="s">
        <v>1256</v>
      </c>
      <c r="K1562" s="90" t="b">
        <v>0</v>
      </c>
      <c r="L1562" s="92" t="s">
        <v>867</v>
      </c>
      <c r="M1562" s="278">
        <f>IFERROR(VLOOKUP(C1562,'Budget Detail as of 11.30'!B:K,COLUMNS('Budget Detail as of 11.30'!B:K),FALSE),0)</f>
        <v>3710</v>
      </c>
      <c r="N1562" s="155">
        <f>SUMIFS('Budget Detail as of 11.30'!L:L,'Budget Detail as of 11.30'!B:B,'Questica Mapping'!C1562)</f>
        <v>3710</v>
      </c>
      <c r="O1562" s="100">
        <v>0</v>
      </c>
      <c r="P1562" s="101">
        <f t="shared" si="57"/>
        <v>0</v>
      </c>
    </row>
    <row r="1563" spans="1:17" hidden="1" x14ac:dyDescent="0.3">
      <c r="A1563" s="90">
        <v>850277</v>
      </c>
      <c r="B1563" s="92" t="s">
        <v>1162</v>
      </c>
      <c r="C1563" s="92" t="s">
        <v>3441</v>
      </c>
      <c r="D1563" s="92" t="s">
        <v>10</v>
      </c>
      <c r="E1563" s="103" t="s">
        <v>242</v>
      </c>
      <c r="F1563" s="90" t="s">
        <v>3362</v>
      </c>
      <c r="G1563" s="90" t="s">
        <v>1253</v>
      </c>
      <c r="H1563" s="90" t="s">
        <v>3365</v>
      </c>
      <c r="I1563" s="178">
        <v>3</v>
      </c>
      <c r="J1563" s="269" t="s">
        <v>1251</v>
      </c>
      <c r="L1563" s="92"/>
      <c r="M1563" s="278">
        <f>IFERROR(VLOOKUP(C1563,'Budget Detail as of 11.30'!B:K,COLUMNS('Budget Detail as of 11.30'!B:K),FALSE),0)</f>
        <v>0</v>
      </c>
      <c r="N1563" s="155">
        <f>SUMIFS('Budget Detail as of 11.30'!L:L,'Budget Detail as of 11.30'!B:B,'Questica Mapping'!C1563)</f>
        <v>0</v>
      </c>
      <c r="O1563" s="100"/>
      <c r="P1563" s="101"/>
    </row>
    <row r="1564" spans="1:17" hidden="1" x14ac:dyDescent="0.3">
      <c r="A1564" s="90">
        <v>850284</v>
      </c>
      <c r="B1564" s="92" t="s">
        <v>1162</v>
      </c>
      <c r="C1564" s="92" t="s">
        <v>3442</v>
      </c>
      <c r="D1564" s="92" t="s">
        <v>10</v>
      </c>
      <c r="E1564" s="103" t="s">
        <v>242</v>
      </c>
      <c r="F1564" s="92" t="s">
        <v>3362</v>
      </c>
      <c r="G1564" s="92" t="s">
        <v>1253</v>
      </c>
      <c r="H1564" s="92" t="s">
        <v>3363</v>
      </c>
      <c r="I1564" s="92" t="s">
        <v>931</v>
      </c>
      <c r="J1564" s="92" t="s">
        <v>3443</v>
      </c>
      <c r="K1564" s="90" t="b">
        <v>0</v>
      </c>
      <c r="L1564" s="92" t="s">
        <v>867</v>
      </c>
      <c r="M1564" s="278">
        <f>IFERROR(VLOOKUP(C1564,'Budget Detail as of 11.30'!B:K,COLUMNS('Budget Detail as of 11.30'!B:K),FALSE),0)</f>
        <v>0</v>
      </c>
      <c r="N1564" s="155">
        <f>SUMIFS('Budget Detail as of 11.30'!L:L,'Budget Detail as of 11.30'!B:B,'Questica Mapping'!C1564)</f>
        <v>0</v>
      </c>
      <c r="O1564" s="100"/>
      <c r="P1564" s="101"/>
    </row>
    <row r="1565" spans="1:17" hidden="1" x14ac:dyDescent="0.3">
      <c r="A1565" s="90">
        <v>603497</v>
      </c>
      <c r="B1565" s="92" t="s">
        <v>1162</v>
      </c>
      <c r="C1565" s="92" t="s">
        <v>3444</v>
      </c>
      <c r="D1565" s="279" t="s">
        <v>10</v>
      </c>
      <c r="E1565" s="103" t="s">
        <v>242</v>
      </c>
      <c r="F1565" s="90" t="s">
        <v>3362</v>
      </c>
      <c r="G1565" s="90" t="s">
        <v>1253</v>
      </c>
      <c r="H1565" s="90" t="s">
        <v>3363</v>
      </c>
      <c r="I1565" s="90" t="s">
        <v>944</v>
      </c>
      <c r="J1565" s="90" t="s">
        <v>3445</v>
      </c>
      <c r="K1565" s="90" t="b">
        <v>0</v>
      </c>
      <c r="L1565" s="90" t="s">
        <v>867</v>
      </c>
      <c r="M1565" s="278">
        <f>IFERROR(VLOOKUP(C1565,'Budget Detail as of 11.30'!B:K,COLUMNS('Budget Detail as of 11.30'!B:K),FALSE),0)</f>
        <v>1020</v>
      </c>
      <c r="N1565" s="155">
        <f>SUMIFS('Budget Detail as of 11.30'!L:L,'Budget Detail as of 11.30'!B:B,'Questica Mapping'!C1565)</f>
        <v>1020</v>
      </c>
      <c r="O1565" s="100"/>
      <c r="P1565" s="101"/>
      <c r="Q1565" s="279" t="s">
        <v>1169</v>
      </c>
    </row>
    <row r="1566" spans="1:17" hidden="1" x14ac:dyDescent="0.3">
      <c r="A1566" s="90">
        <v>585862</v>
      </c>
      <c r="B1566" s="92" t="s">
        <v>1162</v>
      </c>
      <c r="C1566" s="92" t="s">
        <v>3446</v>
      </c>
      <c r="D1566" s="279" t="s">
        <v>10</v>
      </c>
      <c r="E1566" s="103" t="s">
        <v>242</v>
      </c>
      <c r="F1566" s="90" t="s">
        <v>3362</v>
      </c>
      <c r="G1566" s="90" t="s">
        <v>1265</v>
      </c>
      <c r="H1566" s="90" t="s">
        <v>3363</v>
      </c>
      <c r="I1566" s="90" t="s">
        <v>865</v>
      </c>
      <c r="J1566" s="90" t="s">
        <v>1266</v>
      </c>
      <c r="K1566" s="90" t="b">
        <v>0</v>
      </c>
      <c r="L1566" s="90" t="s">
        <v>867</v>
      </c>
      <c r="M1566" s="278">
        <f>IFERROR(VLOOKUP(C1566,'Budget Detail as of 11.30'!B:K,COLUMNS('Budget Detail as of 11.30'!B:K),FALSE),0)</f>
        <v>32220</v>
      </c>
      <c r="N1566" s="155">
        <f>SUMIFS('Budget Detail as of 11.30'!L:L,'Budget Detail as of 11.30'!B:B,'Questica Mapping'!C1566)</f>
        <v>32220</v>
      </c>
      <c r="O1566" s="100">
        <v>754</v>
      </c>
      <c r="P1566" s="101">
        <f>+O1566</f>
        <v>754</v>
      </c>
    </row>
    <row r="1567" spans="1:17" hidden="1" x14ac:dyDescent="0.3">
      <c r="A1567" s="90">
        <v>850286</v>
      </c>
      <c r="B1567" s="92" t="s">
        <v>1162</v>
      </c>
      <c r="C1567" s="92" t="s">
        <v>3447</v>
      </c>
      <c r="D1567" s="279" t="s">
        <v>10</v>
      </c>
      <c r="E1567" s="103" t="s">
        <v>242</v>
      </c>
      <c r="F1567" s="90" t="s">
        <v>3362</v>
      </c>
      <c r="G1567" s="90" t="s">
        <v>1265</v>
      </c>
      <c r="H1567" s="90" t="s">
        <v>3363</v>
      </c>
      <c r="I1567" s="90" t="s">
        <v>925</v>
      </c>
      <c r="J1567" s="90" t="s">
        <v>1391</v>
      </c>
      <c r="K1567" s="90" t="b">
        <v>0</v>
      </c>
      <c r="L1567" s="90" t="s">
        <v>867</v>
      </c>
      <c r="M1567" s="278">
        <f>IFERROR(VLOOKUP(C1567,'Budget Detail as of 11.30'!B:K,COLUMNS('Budget Detail as of 11.30'!B:K),FALSE),0)</f>
        <v>2310</v>
      </c>
      <c r="N1567" s="155">
        <f>SUMIFS('Budget Detail as of 11.30'!L:L,'Budget Detail as of 11.30'!B:B,'Questica Mapping'!C1567)</f>
        <v>2310</v>
      </c>
      <c r="O1567" s="100">
        <v>15000</v>
      </c>
      <c r="P1567" s="101">
        <f>+O1567</f>
        <v>15000</v>
      </c>
    </row>
    <row r="1568" spans="1:17" hidden="1" x14ac:dyDescent="0.3">
      <c r="A1568" s="90">
        <v>583255</v>
      </c>
      <c r="B1568" s="92" t="s">
        <v>1162</v>
      </c>
      <c r="C1568" s="92" t="s">
        <v>3448</v>
      </c>
      <c r="D1568" s="92" t="s">
        <v>10</v>
      </c>
      <c r="E1568" s="103" t="s">
        <v>239</v>
      </c>
      <c r="F1568" s="92" t="s">
        <v>3362</v>
      </c>
      <c r="G1568" s="92" t="s">
        <v>1268</v>
      </c>
      <c r="H1568" s="92" t="s">
        <v>3363</v>
      </c>
      <c r="I1568" s="92" t="s">
        <v>865</v>
      </c>
      <c r="J1568" s="92" t="s">
        <v>1333</v>
      </c>
      <c r="K1568" s="90" t="b">
        <v>0</v>
      </c>
      <c r="L1568" s="92" t="s">
        <v>867</v>
      </c>
      <c r="M1568" s="278">
        <f>IFERROR(VLOOKUP(C1568,'Budget Detail as of 11.30'!B:K,COLUMNS('Budget Detail as of 11.30'!B:K),FALSE),0)</f>
        <v>760</v>
      </c>
      <c r="N1568" s="155">
        <f>SUMIFS('Budget Detail as of 11.30'!L:L,'Budget Detail as of 11.30'!B:B,'Questica Mapping'!C1568)</f>
        <v>760</v>
      </c>
      <c r="O1568" s="100">
        <v>100</v>
      </c>
      <c r="P1568" s="101">
        <f>+O1568</f>
        <v>100</v>
      </c>
    </row>
    <row r="1569" spans="1:17" hidden="1" x14ac:dyDescent="0.3">
      <c r="A1569" s="90">
        <v>585891</v>
      </c>
      <c r="B1569" s="92" t="s">
        <v>1162</v>
      </c>
      <c r="C1569" s="92" t="s">
        <v>3449</v>
      </c>
      <c r="D1569" s="92" t="s">
        <v>10</v>
      </c>
      <c r="E1569" s="103" t="s">
        <v>239</v>
      </c>
      <c r="F1569" s="92" t="s">
        <v>3362</v>
      </c>
      <c r="G1569" s="92" t="s">
        <v>1268</v>
      </c>
      <c r="H1569" s="92" t="s">
        <v>3363</v>
      </c>
      <c r="I1569" s="92" t="s">
        <v>925</v>
      </c>
      <c r="J1569" s="92" t="s">
        <v>3450</v>
      </c>
      <c r="K1569" s="90" t="b">
        <v>0</v>
      </c>
      <c r="L1569" s="92" t="s">
        <v>867</v>
      </c>
      <c r="M1569" s="278">
        <f>IFERROR(VLOOKUP(C1569,'Budget Detail as of 11.30'!B:K,COLUMNS('Budget Detail as of 11.30'!B:K),FALSE),0)</f>
        <v>15000</v>
      </c>
      <c r="N1569" s="155">
        <f>SUMIFS('Budget Detail as of 11.30'!L:L,'Budget Detail as of 11.30'!B:B,'Questica Mapping'!C1569)</f>
        <v>15000</v>
      </c>
      <c r="O1569" s="100">
        <v>450</v>
      </c>
      <c r="P1569" s="101">
        <f>+O1569</f>
        <v>450</v>
      </c>
    </row>
    <row r="1570" spans="1:17" hidden="1" x14ac:dyDescent="0.3">
      <c r="A1570" s="90">
        <v>603498</v>
      </c>
      <c r="B1570" s="92" t="s">
        <v>1162</v>
      </c>
      <c r="C1570" s="92" t="s">
        <v>3451</v>
      </c>
      <c r="D1570" s="92" t="s">
        <v>10</v>
      </c>
      <c r="E1570" s="103" t="s">
        <v>239</v>
      </c>
      <c r="F1570" s="92" t="s">
        <v>3362</v>
      </c>
      <c r="G1570" s="92" t="s">
        <v>1273</v>
      </c>
      <c r="H1570" s="92" t="s">
        <v>3363</v>
      </c>
      <c r="I1570" s="92" t="s">
        <v>865</v>
      </c>
      <c r="J1570" s="92" t="s">
        <v>3452</v>
      </c>
      <c r="K1570" s="90" t="b">
        <v>0</v>
      </c>
      <c r="L1570" s="92" t="s">
        <v>867</v>
      </c>
      <c r="M1570" s="278">
        <f>IFERROR(VLOOKUP(C1570,'Budget Detail as of 11.30'!B:K,COLUMNS('Budget Detail as of 11.30'!B:K),FALSE),0)</f>
        <v>0</v>
      </c>
      <c r="N1570" s="155">
        <f>SUMIFS('Budget Detail as of 11.30'!L:L,'Budget Detail as of 11.30'!B:B,'Questica Mapping'!C1570)</f>
        <v>0</v>
      </c>
      <c r="O1570" s="100"/>
      <c r="P1570" s="101"/>
    </row>
    <row r="1571" spans="1:17" hidden="1" x14ac:dyDescent="0.3">
      <c r="A1571" s="90">
        <v>585863</v>
      </c>
      <c r="B1571" s="92" t="s">
        <v>1162</v>
      </c>
      <c r="C1571" s="92" t="s">
        <v>3453</v>
      </c>
      <c r="D1571" s="92" t="s">
        <v>10</v>
      </c>
      <c r="E1571" s="103" t="s">
        <v>239</v>
      </c>
      <c r="F1571" s="92" t="s">
        <v>3362</v>
      </c>
      <c r="G1571" s="92" t="s">
        <v>1273</v>
      </c>
      <c r="H1571" s="92" t="s">
        <v>3363</v>
      </c>
      <c r="I1571" s="92" t="s">
        <v>925</v>
      </c>
      <c r="J1571" s="92" t="s">
        <v>3454</v>
      </c>
      <c r="K1571" s="90" t="b">
        <v>0</v>
      </c>
      <c r="L1571" s="92" t="s">
        <v>867</v>
      </c>
      <c r="M1571" s="278">
        <f>IFERROR(VLOOKUP(C1571,'Budget Detail as of 11.30'!B:K,COLUMNS('Budget Detail as of 11.30'!B:K),FALSE),0)</f>
        <v>0</v>
      </c>
      <c r="N1571" s="155">
        <f>SUMIFS('Budget Detail as of 11.30'!L:L,'Budget Detail as of 11.30'!B:B,'Questica Mapping'!C1571)</f>
        <v>0</v>
      </c>
      <c r="O1571" s="100">
        <v>30000</v>
      </c>
      <c r="P1571" s="101">
        <f>+O1571</f>
        <v>30000</v>
      </c>
    </row>
    <row r="1572" spans="1:17" hidden="1" x14ac:dyDescent="0.3">
      <c r="A1572" s="90">
        <v>585817</v>
      </c>
      <c r="B1572" s="92" t="s">
        <v>1162</v>
      </c>
      <c r="C1572" s="92" t="s">
        <v>3455</v>
      </c>
      <c r="D1572" s="279" t="s">
        <v>10</v>
      </c>
      <c r="E1572" s="103" t="s">
        <v>239</v>
      </c>
      <c r="F1572" s="90" t="s">
        <v>3362</v>
      </c>
      <c r="G1572" s="90" t="s">
        <v>1273</v>
      </c>
      <c r="H1572" s="90" t="s">
        <v>3363</v>
      </c>
      <c r="I1572" s="90" t="s">
        <v>928</v>
      </c>
      <c r="J1572" s="90" t="s">
        <v>3456</v>
      </c>
      <c r="K1572" s="90" t="b">
        <v>0</v>
      </c>
      <c r="L1572" s="90" t="s">
        <v>867</v>
      </c>
      <c r="M1572" s="278">
        <f>IFERROR(VLOOKUP(C1572,'Budget Detail as of 11.30'!B:K,COLUMNS('Budget Detail as of 11.30'!B:K),FALSE),0)</f>
        <v>450</v>
      </c>
      <c r="N1572" s="155">
        <f>SUMIFS('Budget Detail as of 11.30'!L:L,'Budget Detail as of 11.30'!B:B,'Questica Mapping'!C1572)</f>
        <v>450</v>
      </c>
      <c r="O1572" s="100"/>
      <c r="P1572" s="101"/>
      <c r="Q1572" s="279" t="s">
        <v>1169</v>
      </c>
    </row>
    <row r="1573" spans="1:17" hidden="1" x14ac:dyDescent="0.3">
      <c r="A1573" s="90">
        <v>583256</v>
      </c>
      <c r="B1573" s="92" t="s">
        <v>1162</v>
      </c>
      <c r="C1573" s="92" t="s">
        <v>3457</v>
      </c>
      <c r="D1573" s="92" t="s">
        <v>10</v>
      </c>
      <c r="E1573" s="103">
        <v>43900</v>
      </c>
      <c r="F1573" s="92" t="s">
        <v>3458</v>
      </c>
      <c r="G1573" s="92" t="s">
        <v>1212</v>
      </c>
      <c r="H1573" s="92" t="s">
        <v>864</v>
      </c>
      <c r="I1573" s="92" t="s">
        <v>865</v>
      </c>
      <c r="J1573" s="92" t="s">
        <v>3459</v>
      </c>
      <c r="K1573" s="90" t="b">
        <v>0</v>
      </c>
      <c r="L1573" s="92" t="s">
        <v>867</v>
      </c>
      <c r="M1573" s="278">
        <f>IFERROR(VLOOKUP(C1573,'Budget Detail as of 11.30'!B:K,COLUMNS('Budget Detail as of 11.30'!B:K),FALSE),0)</f>
        <v>30000</v>
      </c>
      <c r="N1573" s="155">
        <f>SUMIFS('Budget Detail as of 11.30'!L:L,'Budget Detail as of 11.30'!B:B,'Questica Mapping'!C1573)</f>
        <v>30000</v>
      </c>
      <c r="O1573" s="100">
        <v>440950</v>
      </c>
      <c r="P1573" s="101">
        <f t="shared" ref="P1573:P1604" si="58">+O1573</f>
        <v>440950</v>
      </c>
    </row>
    <row r="1574" spans="1:17" hidden="1" x14ac:dyDescent="0.3">
      <c r="A1574" s="90">
        <v>583257</v>
      </c>
      <c r="B1574" s="92" t="s">
        <v>1162</v>
      </c>
      <c r="C1574" s="92" t="s">
        <v>3460</v>
      </c>
      <c r="D1574" s="279" t="s">
        <v>10</v>
      </c>
      <c r="E1574" s="103" t="s">
        <v>246</v>
      </c>
      <c r="F1574" s="90" t="s">
        <v>3458</v>
      </c>
      <c r="G1574" s="90" t="s">
        <v>1265</v>
      </c>
      <c r="H1574" s="90" t="s">
        <v>864</v>
      </c>
      <c r="I1574" s="90" t="s">
        <v>865</v>
      </c>
      <c r="J1574" s="90" t="s">
        <v>1266</v>
      </c>
      <c r="K1574" s="90" t="b">
        <v>0</v>
      </c>
      <c r="L1574" s="90" t="s">
        <v>867</v>
      </c>
      <c r="M1574" s="278">
        <f>IFERROR(VLOOKUP(C1574,'Budget Detail as of 11.30'!B:K,COLUMNS('Budget Detail as of 11.30'!B:K),FALSE),0)</f>
        <v>580</v>
      </c>
      <c r="N1574" s="155">
        <f>SUMIFS('Budget Detail as of 11.30'!L:L,'Budget Detail as of 11.30'!B:B,'Questica Mapping'!C1574)</f>
        <v>580</v>
      </c>
      <c r="O1574" s="100">
        <v>-5711</v>
      </c>
      <c r="P1574" s="101">
        <f t="shared" si="58"/>
        <v>-5711</v>
      </c>
    </row>
    <row r="1575" spans="1:17" hidden="1" x14ac:dyDescent="0.3">
      <c r="A1575" s="90">
        <v>585892</v>
      </c>
      <c r="B1575" s="92" t="s">
        <v>1162</v>
      </c>
      <c r="C1575" s="92" t="s">
        <v>3461</v>
      </c>
      <c r="D1575" s="92" t="s">
        <v>10</v>
      </c>
      <c r="E1575" s="103" t="s">
        <v>249</v>
      </c>
      <c r="F1575" s="92" t="s">
        <v>3462</v>
      </c>
      <c r="G1575" s="92" t="s">
        <v>1165</v>
      </c>
      <c r="H1575" s="92" t="s">
        <v>1098</v>
      </c>
      <c r="I1575" s="92" t="s">
        <v>865</v>
      </c>
      <c r="J1575" s="92">
        <v>0</v>
      </c>
      <c r="K1575" s="90" t="b">
        <v>0</v>
      </c>
      <c r="L1575" s="92" t="s">
        <v>1166</v>
      </c>
      <c r="M1575" s="278">
        <f>IFERROR(VLOOKUP(C1575,'Budget Detail as of 11.30'!B:K,COLUMNS('Budget Detail as of 11.30'!B:K),FALSE),0)</f>
        <v>211120</v>
      </c>
      <c r="N1575" s="155">
        <f>SUMIFS('Budget Detail as of 11.30'!L:L,'Budget Detail as of 11.30'!B:B,'Questica Mapping'!C1575)</f>
        <v>203880</v>
      </c>
      <c r="O1575" s="100">
        <v>-5711</v>
      </c>
      <c r="P1575" s="101">
        <f t="shared" si="58"/>
        <v>-5711</v>
      </c>
    </row>
    <row r="1576" spans="1:17" hidden="1" x14ac:dyDescent="0.3">
      <c r="A1576" s="90">
        <v>585893</v>
      </c>
      <c r="B1576" s="92" t="s">
        <v>1162</v>
      </c>
      <c r="C1576" s="92" t="s">
        <v>3463</v>
      </c>
      <c r="D1576" s="92" t="s">
        <v>10</v>
      </c>
      <c r="E1576" s="103" t="s">
        <v>249</v>
      </c>
      <c r="F1576" s="90" t="s">
        <v>3462</v>
      </c>
      <c r="G1576" s="90" t="s">
        <v>1165</v>
      </c>
      <c r="H1576" s="90" t="s">
        <v>3464</v>
      </c>
      <c r="I1576" s="178">
        <v>10</v>
      </c>
      <c r="J1576" s="269" t="s">
        <v>1251</v>
      </c>
      <c r="L1576" s="92"/>
      <c r="M1576" s="278">
        <f>IFERROR(VLOOKUP(C1576,'Budget Detail as of 11.30'!B:K,COLUMNS('Budget Detail as of 11.30'!B:K),FALSE),0)</f>
        <v>0</v>
      </c>
      <c r="N1576" s="155">
        <f>SUMIFS('Budget Detail as of 11.30'!L:L,'Budget Detail as of 11.30'!B:B,'Questica Mapping'!C1576)</f>
        <v>0</v>
      </c>
      <c r="O1576" s="100">
        <v>-35142</v>
      </c>
      <c r="P1576" s="101">
        <f t="shared" si="58"/>
        <v>-35142</v>
      </c>
    </row>
    <row r="1577" spans="1:17" hidden="1" x14ac:dyDescent="0.3">
      <c r="A1577" s="90">
        <v>603462</v>
      </c>
      <c r="B1577" s="92" t="s">
        <v>1162</v>
      </c>
      <c r="C1577" s="92" t="s">
        <v>3465</v>
      </c>
      <c r="D1577" s="92" t="s">
        <v>10</v>
      </c>
      <c r="E1577" s="103" t="s">
        <v>249</v>
      </c>
      <c r="F1577" s="90" t="s">
        <v>3462</v>
      </c>
      <c r="G1577" s="90" t="s">
        <v>1165</v>
      </c>
      <c r="H1577" s="90" t="s">
        <v>3464</v>
      </c>
      <c r="I1577" s="178">
        <v>11</v>
      </c>
      <c r="J1577" s="269" t="s">
        <v>1251</v>
      </c>
      <c r="L1577" s="92"/>
      <c r="M1577" s="278">
        <f>IFERROR(VLOOKUP(C1577,'Budget Detail as of 11.30'!B:K,COLUMNS('Budget Detail as of 11.30'!B:K),FALSE),0)</f>
        <v>0</v>
      </c>
      <c r="N1577" s="155">
        <f>SUMIFS('Budget Detail as of 11.30'!L:L,'Budget Detail as of 11.30'!B:B,'Questica Mapping'!C1577)</f>
        <v>0</v>
      </c>
      <c r="O1577" s="100">
        <v>-6589</v>
      </c>
      <c r="P1577" s="101">
        <f t="shared" si="58"/>
        <v>-6589</v>
      </c>
    </row>
    <row r="1578" spans="1:17" hidden="1" x14ac:dyDescent="0.3">
      <c r="A1578" s="90">
        <v>603476</v>
      </c>
      <c r="B1578" s="92" t="s">
        <v>1162</v>
      </c>
      <c r="C1578" s="92" t="s">
        <v>3466</v>
      </c>
      <c r="D1578" s="92" t="s">
        <v>10</v>
      </c>
      <c r="E1578" s="103" t="s">
        <v>249</v>
      </c>
      <c r="F1578" s="90" t="s">
        <v>3462</v>
      </c>
      <c r="G1578" s="90" t="s">
        <v>1165</v>
      </c>
      <c r="H1578" s="90" t="s">
        <v>3464</v>
      </c>
      <c r="I1578" s="178">
        <v>2</v>
      </c>
      <c r="J1578" s="269" t="s">
        <v>1251</v>
      </c>
      <c r="L1578" s="92"/>
      <c r="M1578" s="278">
        <f>IFERROR(VLOOKUP(C1578,'Budget Detail as of 11.30'!B:K,COLUMNS('Budget Detail as of 11.30'!B:K),FALSE),0)</f>
        <v>0</v>
      </c>
      <c r="N1578" s="155">
        <f>SUMIFS('Budget Detail as of 11.30'!L:L,'Budget Detail as of 11.30'!B:B,'Questica Mapping'!C1578)</f>
        <v>0</v>
      </c>
      <c r="O1578" s="100">
        <v>-1318</v>
      </c>
      <c r="P1578" s="101">
        <f t="shared" si="58"/>
        <v>-1318</v>
      </c>
    </row>
    <row r="1579" spans="1:17" hidden="1" x14ac:dyDescent="0.3">
      <c r="A1579" s="90">
        <v>585842</v>
      </c>
      <c r="B1579" s="92" t="s">
        <v>1162</v>
      </c>
      <c r="C1579" s="92" t="s">
        <v>3467</v>
      </c>
      <c r="D1579" s="92" t="s">
        <v>10</v>
      </c>
      <c r="E1579" s="103" t="s">
        <v>249</v>
      </c>
      <c r="F1579" s="90" t="s">
        <v>3462</v>
      </c>
      <c r="G1579" s="90" t="s">
        <v>1165</v>
      </c>
      <c r="H1579" s="90" t="s">
        <v>3464</v>
      </c>
      <c r="I1579" s="178">
        <v>3</v>
      </c>
      <c r="J1579" s="269" t="s">
        <v>1251</v>
      </c>
      <c r="L1579" s="92"/>
      <c r="M1579" s="278">
        <f>IFERROR(VLOOKUP(C1579,'Budget Detail as of 11.30'!B:K,COLUMNS('Budget Detail as of 11.30'!B:K),FALSE),0)</f>
        <v>0</v>
      </c>
      <c r="N1579" s="155">
        <f>SUMIFS('Budget Detail as of 11.30'!L:L,'Budget Detail as of 11.30'!B:B,'Questica Mapping'!C1579)</f>
        <v>0</v>
      </c>
      <c r="O1579" s="100">
        <v>-83463</v>
      </c>
      <c r="P1579" s="101">
        <f t="shared" si="58"/>
        <v>-83463</v>
      </c>
    </row>
    <row r="1580" spans="1:17" hidden="1" x14ac:dyDescent="0.3">
      <c r="A1580" s="90">
        <v>585864</v>
      </c>
      <c r="B1580" s="92" t="s">
        <v>1162</v>
      </c>
      <c r="C1580" s="92" t="s">
        <v>3468</v>
      </c>
      <c r="D1580" s="92" t="s">
        <v>10</v>
      </c>
      <c r="E1580" s="103" t="s">
        <v>249</v>
      </c>
      <c r="F1580" s="90" t="s">
        <v>3462</v>
      </c>
      <c r="G1580" s="90" t="s">
        <v>1165</v>
      </c>
      <c r="H1580" s="90" t="s">
        <v>3464</v>
      </c>
      <c r="I1580" s="178">
        <v>4</v>
      </c>
      <c r="J1580" s="269" t="s">
        <v>1251</v>
      </c>
      <c r="L1580" s="92"/>
      <c r="M1580" s="278">
        <f>IFERROR(VLOOKUP(C1580,'Budget Detail as of 11.30'!B:K,COLUMNS('Budget Detail as of 11.30'!B:K),FALSE),0)</f>
        <v>0</v>
      </c>
      <c r="N1580" s="155">
        <f>SUMIFS('Budget Detail as of 11.30'!L:L,'Budget Detail as of 11.30'!B:B,'Questica Mapping'!C1580)</f>
        <v>0</v>
      </c>
      <c r="O1580" s="100">
        <v>-28994</v>
      </c>
      <c r="P1580" s="101">
        <f t="shared" si="58"/>
        <v>-28994</v>
      </c>
    </row>
    <row r="1581" spans="1:17" hidden="1" x14ac:dyDescent="0.3">
      <c r="A1581" s="90">
        <v>585818</v>
      </c>
      <c r="B1581" s="92" t="s">
        <v>1162</v>
      </c>
      <c r="C1581" s="92" t="s">
        <v>3469</v>
      </c>
      <c r="D1581" s="92" t="s">
        <v>10</v>
      </c>
      <c r="E1581" s="103" t="s">
        <v>249</v>
      </c>
      <c r="F1581" s="90" t="s">
        <v>3462</v>
      </c>
      <c r="G1581" s="90" t="s">
        <v>1165</v>
      </c>
      <c r="H1581" s="90" t="s">
        <v>3464</v>
      </c>
      <c r="I1581" s="178">
        <v>5</v>
      </c>
      <c r="J1581" s="269" t="s">
        <v>1251</v>
      </c>
      <c r="L1581" s="92"/>
      <c r="M1581" s="278">
        <f>IFERROR(VLOOKUP(C1581,'Budget Detail as of 11.30'!B:K,COLUMNS('Budget Detail as of 11.30'!B:K),FALSE),0)</f>
        <v>0</v>
      </c>
      <c r="N1581" s="155">
        <f>SUMIFS('Budget Detail as of 11.30'!L:L,'Budget Detail as of 11.30'!B:B,'Questica Mapping'!C1581)</f>
        <v>0</v>
      </c>
      <c r="O1581" s="100">
        <v>-96646</v>
      </c>
      <c r="P1581" s="101">
        <f t="shared" si="58"/>
        <v>-96646</v>
      </c>
    </row>
    <row r="1582" spans="1:17" hidden="1" x14ac:dyDescent="0.3">
      <c r="A1582" s="90">
        <v>583258</v>
      </c>
      <c r="B1582" s="92" t="s">
        <v>1162</v>
      </c>
      <c r="C1582" s="92" t="s">
        <v>3470</v>
      </c>
      <c r="D1582" s="92" t="s">
        <v>10</v>
      </c>
      <c r="E1582" s="103" t="s">
        <v>249</v>
      </c>
      <c r="F1582" s="90" t="s">
        <v>3462</v>
      </c>
      <c r="G1582" s="90" t="s">
        <v>1165</v>
      </c>
      <c r="H1582" s="90" t="s">
        <v>3464</v>
      </c>
      <c r="I1582" s="178">
        <v>6</v>
      </c>
      <c r="J1582" s="269" t="s">
        <v>1251</v>
      </c>
      <c r="L1582" s="92"/>
      <c r="M1582" s="278">
        <f>IFERROR(VLOOKUP(C1582,'Budget Detail as of 11.30'!B:K,COLUMNS('Budget Detail as of 11.30'!B:K),FALSE),0)</f>
        <v>0</v>
      </c>
      <c r="N1582" s="155">
        <f>SUMIFS('Budget Detail as of 11.30'!L:L,'Budget Detail as of 11.30'!B:B,'Questica Mapping'!C1582)</f>
        <v>0</v>
      </c>
      <c r="O1582" s="100">
        <v>-43930</v>
      </c>
      <c r="P1582" s="101">
        <f t="shared" si="58"/>
        <v>-43930</v>
      </c>
    </row>
    <row r="1583" spans="1:17" hidden="1" x14ac:dyDescent="0.3">
      <c r="A1583" s="90">
        <v>583259</v>
      </c>
      <c r="B1583" s="92" t="s">
        <v>1162</v>
      </c>
      <c r="C1583" s="92" t="s">
        <v>3471</v>
      </c>
      <c r="D1583" s="92" t="s">
        <v>10</v>
      </c>
      <c r="E1583" s="103" t="s">
        <v>249</v>
      </c>
      <c r="F1583" s="90" t="s">
        <v>3462</v>
      </c>
      <c r="G1583" s="90" t="s">
        <v>1165</v>
      </c>
      <c r="H1583" s="90" t="s">
        <v>3464</v>
      </c>
      <c r="I1583" s="178">
        <v>7</v>
      </c>
      <c r="J1583" s="269" t="s">
        <v>1251</v>
      </c>
      <c r="L1583" s="92"/>
      <c r="M1583" s="278">
        <f>IFERROR(VLOOKUP(C1583,'Budget Detail as of 11.30'!B:K,COLUMNS('Budget Detail as of 11.30'!B:K),FALSE),0)</f>
        <v>0</v>
      </c>
      <c r="N1583" s="155">
        <f>SUMIFS('Budget Detail as of 11.30'!L:L,'Budget Detail as of 11.30'!B:B,'Questica Mapping'!C1583)</f>
        <v>0</v>
      </c>
      <c r="O1583" s="100">
        <v>-13179</v>
      </c>
      <c r="P1583" s="101">
        <f t="shared" si="58"/>
        <v>-13179</v>
      </c>
    </row>
    <row r="1584" spans="1:17" hidden="1" x14ac:dyDescent="0.3">
      <c r="A1584" s="90">
        <v>583260</v>
      </c>
      <c r="B1584" s="92" t="s">
        <v>1162</v>
      </c>
      <c r="C1584" s="92" t="s">
        <v>3472</v>
      </c>
      <c r="D1584" s="92" t="s">
        <v>10</v>
      </c>
      <c r="E1584" s="103" t="s">
        <v>249</v>
      </c>
      <c r="F1584" s="90" t="s">
        <v>3462</v>
      </c>
      <c r="G1584" s="90" t="s">
        <v>1165</v>
      </c>
      <c r="H1584" s="90" t="s">
        <v>3464</v>
      </c>
      <c r="I1584" s="178">
        <v>8</v>
      </c>
      <c r="J1584" s="269" t="s">
        <v>1251</v>
      </c>
      <c r="L1584" s="92"/>
      <c r="M1584" s="278">
        <f>IFERROR(VLOOKUP(C1584,'Budget Detail as of 11.30'!B:K,COLUMNS('Budget Detail as of 11.30'!B:K),FALSE),0)</f>
        <v>0</v>
      </c>
      <c r="N1584" s="155">
        <f>SUMIFS('Budget Detail as of 11.30'!L:L,'Budget Detail as of 11.30'!B:B,'Questica Mapping'!C1584)</f>
        <v>0</v>
      </c>
      <c r="O1584" s="100">
        <v>83924</v>
      </c>
      <c r="P1584" s="101">
        <f t="shared" si="58"/>
        <v>83924</v>
      </c>
    </row>
    <row r="1585" spans="1:16" hidden="1" x14ac:dyDescent="0.3">
      <c r="A1585" s="90">
        <v>585894</v>
      </c>
      <c r="B1585" s="92" t="s">
        <v>1162</v>
      </c>
      <c r="C1585" s="92" t="s">
        <v>3473</v>
      </c>
      <c r="D1585" s="92" t="s">
        <v>10</v>
      </c>
      <c r="E1585" s="103" t="s">
        <v>249</v>
      </c>
      <c r="F1585" s="90" t="s">
        <v>3462</v>
      </c>
      <c r="G1585" s="90" t="s">
        <v>1165</v>
      </c>
      <c r="H1585" s="90" t="s">
        <v>3464</v>
      </c>
      <c r="I1585" s="178">
        <v>9</v>
      </c>
      <c r="J1585" s="269" t="s">
        <v>1251</v>
      </c>
      <c r="L1585" s="92"/>
      <c r="M1585" s="278">
        <f>IFERROR(VLOOKUP(C1585,'Budget Detail as of 11.30'!B:K,COLUMNS('Budget Detail as of 11.30'!B:K),FALSE),0)</f>
        <v>0</v>
      </c>
      <c r="N1585" s="155">
        <f>SUMIFS('Budget Detail as of 11.30'!L:L,'Budget Detail as of 11.30'!B:B,'Questica Mapping'!C1585)</f>
        <v>0</v>
      </c>
      <c r="O1585" s="100">
        <v>185820</v>
      </c>
      <c r="P1585" s="101">
        <f t="shared" si="58"/>
        <v>185820</v>
      </c>
    </row>
    <row r="1586" spans="1:16" hidden="1" x14ac:dyDescent="0.3">
      <c r="A1586" s="90">
        <v>850285</v>
      </c>
      <c r="B1586" s="92" t="s">
        <v>1162</v>
      </c>
      <c r="C1586" s="92" t="s">
        <v>3474</v>
      </c>
      <c r="D1586" s="92" t="s">
        <v>10</v>
      </c>
      <c r="E1586" s="103" t="s">
        <v>249</v>
      </c>
      <c r="F1586" s="90" t="s">
        <v>3462</v>
      </c>
      <c r="G1586" s="90" t="s">
        <v>1165</v>
      </c>
      <c r="H1586" s="90" t="s">
        <v>3475</v>
      </c>
      <c r="I1586" s="178">
        <v>2</v>
      </c>
      <c r="J1586" s="269" t="s">
        <v>1251</v>
      </c>
      <c r="L1586" s="92"/>
      <c r="M1586" s="278">
        <f>IFERROR(VLOOKUP(C1586,'Budget Detail as of 11.30'!B:K,COLUMNS('Budget Detail as of 11.30'!B:K),FALSE),0)</f>
        <v>0</v>
      </c>
      <c r="N1586" s="155">
        <f>SUMIFS('Budget Detail as of 11.30'!L:L,'Budget Detail as of 11.30'!B:B,'Questica Mapping'!C1586)</f>
        <v>0</v>
      </c>
      <c r="O1586" s="100">
        <v>-2410</v>
      </c>
      <c r="P1586" s="101">
        <f t="shared" si="58"/>
        <v>-2410</v>
      </c>
    </row>
    <row r="1587" spans="1:16" hidden="1" x14ac:dyDescent="0.3">
      <c r="A1587" s="90">
        <v>603477</v>
      </c>
      <c r="B1587" s="92" t="s">
        <v>1162</v>
      </c>
      <c r="C1587" s="92" t="s">
        <v>3476</v>
      </c>
      <c r="D1587" s="92" t="s">
        <v>10</v>
      </c>
      <c r="E1587" s="103" t="s">
        <v>249</v>
      </c>
      <c r="F1587" s="92" t="s">
        <v>3462</v>
      </c>
      <c r="G1587" s="92" t="s">
        <v>1176</v>
      </c>
      <c r="H1587" s="92" t="s">
        <v>1098</v>
      </c>
      <c r="I1587" s="92" t="s">
        <v>865</v>
      </c>
      <c r="J1587" s="92">
        <v>0</v>
      </c>
      <c r="K1587" s="90" t="b">
        <v>0</v>
      </c>
      <c r="L1587" s="92" t="s">
        <v>1166</v>
      </c>
      <c r="M1587" s="278">
        <f>IFERROR(VLOOKUP(C1587,'Budget Detail as of 11.30'!B:K,COLUMNS('Budget Detail as of 11.30'!B:K),FALSE),0)</f>
        <v>104660</v>
      </c>
      <c r="N1587" s="155">
        <f>SUMIFS('Budget Detail as of 11.30'!L:L,'Budget Detail as of 11.30'!B:B,'Questica Mapping'!C1587)</f>
        <v>102670</v>
      </c>
      <c r="O1587" s="100">
        <v>-2410</v>
      </c>
      <c r="P1587" s="101">
        <f t="shared" si="58"/>
        <v>-2410</v>
      </c>
    </row>
    <row r="1588" spans="1:16" hidden="1" x14ac:dyDescent="0.3">
      <c r="A1588" s="90">
        <v>585843</v>
      </c>
      <c r="B1588" s="92" t="s">
        <v>1162</v>
      </c>
      <c r="C1588" s="92" t="s">
        <v>3477</v>
      </c>
      <c r="D1588" s="92" t="s">
        <v>10</v>
      </c>
      <c r="E1588" s="103" t="s">
        <v>249</v>
      </c>
      <c r="F1588" s="90" t="s">
        <v>3462</v>
      </c>
      <c r="G1588" s="90" t="s">
        <v>1176</v>
      </c>
      <c r="H1588" s="90" t="s">
        <v>3464</v>
      </c>
      <c r="I1588" s="178">
        <v>10</v>
      </c>
      <c r="J1588" s="269" t="s">
        <v>1251</v>
      </c>
      <c r="L1588" s="92"/>
      <c r="M1588" s="278">
        <f>IFERROR(VLOOKUP(C1588,'Budget Detail as of 11.30'!B:K,COLUMNS('Budget Detail as of 11.30'!B:K),FALSE),0)</f>
        <v>0</v>
      </c>
      <c r="N1588" s="155">
        <f>SUMIFS('Budget Detail as of 11.30'!L:L,'Budget Detail as of 11.30'!B:B,'Questica Mapping'!C1588)</f>
        <v>0</v>
      </c>
      <c r="O1588" s="100">
        <v>-14828</v>
      </c>
      <c r="P1588" s="101">
        <f t="shared" si="58"/>
        <v>-14828</v>
      </c>
    </row>
    <row r="1589" spans="1:16" hidden="1" x14ac:dyDescent="0.3">
      <c r="A1589" s="90">
        <v>585865</v>
      </c>
      <c r="B1589" s="92" t="s">
        <v>1162</v>
      </c>
      <c r="C1589" s="92" t="s">
        <v>3478</v>
      </c>
      <c r="D1589" s="92" t="s">
        <v>10</v>
      </c>
      <c r="E1589" s="103" t="s">
        <v>249</v>
      </c>
      <c r="F1589" s="90" t="s">
        <v>3462</v>
      </c>
      <c r="G1589" s="90" t="s">
        <v>1176</v>
      </c>
      <c r="H1589" s="90" t="s">
        <v>3464</v>
      </c>
      <c r="I1589" s="178">
        <v>11</v>
      </c>
      <c r="J1589" s="269" t="s">
        <v>1251</v>
      </c>
      <c r="L1589" s="92"/>
      <c r="M1589" s="278">
        <f>IFERROR(VLOOKUP(C1589,'Budget Detail as of 11.30'!B:K,COLUMNS('Budget Detail as of 11.30'!B:K),FALSE),0)</f>
        <v>0</v>
      </c>
      <c r="N1589" s="155">
        <f>SUMIFS('Budget Detail as of 11.30'!L:L,'Budget Detail as of 11.30'!B:B,'Questica Mapping'!C1589)</f>
        <v>0</v>
      </c>
      <c r="O1589" s="100">
        <v>-2780</v>
      </c>
      <c r="P1589" s="101">
        <f t="shared" si="58"/>
        <v>-2780</v>
      </c>
    </row>
    <row r="1590" spans="1:16" hidden="1" x14ac:dyDescent="0.3">
      <c r="A1590" s="90">
        <v>585819</v>
      </c>
      <c r="B1590" s="92" t="s">
        <v>1162</v>
      </c>
      <c r="C1590" s="92" t="s">
        <v>3479</v>
      </c>
      <c r="D1590" s="92" t="s">
        <v>10</v>
      </c>
      <c r="E1590" s="103" t="s">
        <v>249</v>
      </c>
      <c r="F1590" s="90" t="s">
        <v>3462</v>
      </c>
      <c r="G1590" s="90" t="s">
        <v>1176</v>
      </c>
      <c r="H1590" s="90" t="s">
        <v>3464</v>
      </c>
      <c r="I1590" s="178">
        <v>2</v>
      </c>
      <c r="J1590" s="269" t="s">
        <v>1251</v>
      </c>
      <c r="L1590" s="92"/>
      <c r="M1590" s="278">
        <f>IFERROR(VLOOKUP(C1590,'Budget Detail as of 11.30'!B:K,COLUMNS('Budget Detail as of 11.30'!B:K),FALSE),0)</f>
        <v>0</v>
      </c>
      <c r="N1590" s="155">
        <f>SUMIFS('Budget Detail as of 11.30'!L:L,'Budget Detail as of 11.30'!B:B,'Questica Mapping'!C1590)</f>
        <v>0</v>
      </c>
      <c r="O1590" s="100">
        <v>-556</v>
      </c>
      <c r="P1590" s="101">
        <f t="shared" si="58"/>
        <v>-556</v>
      </c>
    </row>
    <row r="1591" spans="1:16" hidden="1" x14ac:dyDescent="0.3">
      <c r="A1591" s="90">
        <v>850290</v>
      </c>
      <c r="B1591" s="92" t="s">
        <v>1162</v>
      </c>
      <c r="C1591" s="92" t="s">
        <v>3480</v>
      </c>
      <c r="D1591" s="92" t="s">
        <v>10</v>
      </c>
      <c r="E1591" s="103" t="s">
        <v>249</v>
      </c>
      <c r="F1591" s="90" t="s">
        <v>3462</v>
      </c>
      <c r="G1591" s="90" t="s">
        <v>1176</v>
      </c>
      <c r="H1591" s="90" t="s">
        <v>3464</v>
      </c>
      <c r="I1591" s="178">
        <v>3</v>
      </c>
      <c r="J1591" s="269" t="s">
        <v>1251</v>
      </c>
      <c r="L1591" s="92"/>
      <c r="M1591" s="278">
        <f>IFERROR(VLOOKUP(C1591,'Budget Detail as of 11.30'!B:K,COLUMNS('Budget Detail as of 11.30'!B:K),FALSE),0)</f>
        <v>0</v>
      </c>
      <c r="N1591" s="155">
        <f>SUMIFS('Budget Detail as of 11.30'!L:L,'Budget Detail as of 11.30'!B:B,'Questica Mapping'!C1591)</f>
        <v>0</v>
      </c>
      <c r="O1591" s="100">
        <v>-35217</v>
      </c>
      <c r="P1591" s="101">
        <f t="shared" si="58"/>
        <v>-35217</v>
      </c>
    </row>
    <row r="1592" spans="1:16" hidden="1" x14ac:dyDescent="0.3">
      <c r="A1592" s="90">
        <v>850280</v>
      </c>
      <c r="B1592" s="92" t="s">
        <v>1162</v>
      </c>
      <c r="C1592" s="92" t="s">
        <v>3481</v>
      </c>
      <c r="D1592" s="92" t="s">
        <v>10</v>
      </c>
      <c r="E1592" s="103" t="s">
        <v>249</v>
      </c>
      <c r="F1592" s="90" t="s">
        <v>3462</v>
      </c>
      <c r="G1592" s="90" t="s">
        <v>1176</v>
      </c>
      <c r="H1592" s="90" t="s">
        <v>3464</v>
      </c>
      <c r="I1592" s="178">
        <v>4</v>
      </c>
      <c r="J1592" s="269" t="s">
        <v>1251</v>
      </c>
      <c r="L1592" s="92"/>
      <c r="M1592" s="278">
        <f>IFERROR(VLOOKUP(C1592,'Budget Detail as of 11.30'!B:K,COLUMNS('Budget Detail as of 11.30'!B:K),FALSE),0)</f>
        <v>0</v>
      </c>
      <c r="N1592" s="155">
        <f>SUMIFS('Budget Detail as of 11.30'!L:L,'Budget Detail as of 11.30'!B:B,'Questica Mapping'!C1592)</f>
        <v>0</v>
      </c>
      <c r="O1592" s="100">
        <v>-12236</v>
      </c>
      <c r="P1592" s="101">
        <f t="shared" si="58"/>
        <v>-12236</v>
      </c>
    </row>
    <row r="1593" spans="1:16" hidden="1" x14ac:dyDescent="0.3">
      <c r="A1593" s="90">
        <v>585922</v>
      </c>
      <c r="B1593" s="92" t="s">
        <v>1162</v>
      </c>
      <c r="C1593" s="92" t="s">
        <v>3482</v>
      </c>
      <c r="D1593" s="92" t="s">
        <v>10</v>
      </c>
      <c r="E1593" s="103" t="s">
        <v>249</v>
      </c>
      <c r="F1593" s="90" t="s">
        <v>3462</v>
      </c>
      <c r="G1593" s="90" t="s">
        <v>1176</v>
      </c>
      <c r="H1593" s="90" t="s">
        <v>3464</v>
      </c>
      <c r="I1593" s="178">
        <v>5</v>
      </c>
      <c r="J1593" s="269" t="s">
        <v>1251</v>
      </c>
      <c r="L1593" s="92"/>
      <c r="M1593" s="278">
        <f>IFERROR(VLOOKUP(C1593,'Budget Detail as of 11.30'!B:K,COLUMNS('Budget Detail as of 11.30'!B:K),FALSE),0)</f>
        <v>0</v>
      </c>
      <c r="N1593" s="155">
        <f>SUMIFS('Budget Detail as of 11.30'!L:L,'Budget Detail as of 11.30'!B:B,'Questica Mapping'!C1593)</f>
        <v>0</v>
      </c>
      <c r="O1593" s="100">
        <v>-40788</v>
      </c>
      <c r="P1593" s="101">
        <f t="shared" si="58"/>
        <v>-40788</v>
      </c>
    </row>
    <row r="1594" spans="1:16" hidden="1" x14ac:dyDescent="0.3">
      <c r="A1594" s="90">
        <v>585895</v>
      </c>
      <c r="B1594" s="92" t="s">
        <v>1162</v>
      </c>
      <c r="C1594" s="92" t="s">
        <v>3483</v>
      </c>
      <c r="D1594" s="92" t="s">
        <v>10</v>
      </c>
      <c r="E1594" s="103" t="s">
        <v>249</v>
      </c>
      <c r="F1594" s="90" t="s">
        <v>3462</v>
      </c>
      <c r="G1594" s="90" t="s">
        <v>1176</v>
      </c>
      <c r="H1594" s="90" t="s">
        <v>3464</v>
      </c>
      <c r="I1594" s="178">
        <v>6</v>
      </c>
      <c r="J1594" s="269" t="s">
        <v>1251</v>
      </c>
      <c r="L1594" s="92"/>
      <c r="M1594" s="278">
        <f>IFERROR(VLOOKUP(C1594,'Budget Detail as of 11.30'!B:K,COLUMNS('Budget Detail as of 11.30'!B:K),FALSE),0)</f>
        <v>0</v>
      </c>
      <c r="N1594" s="155">
        <f>SUMIFS('Budget Detail as of 11.30'!L:L,'Budget Detail as of 11.30'!B:B,'Questica Mapping'!C1594)</f>
        <v>0</v>
      </c>
      <c r="O1594" s="100">
        <v>-18540</v>
      </c>
      <c r="P1594" s="101">
        <f t="shared" si="58"/>
        <v>-18540</v>
      </c>
    </row>
    <row r="1595" spans="1:16" hidden="1" x14ac:dyDescent="0.3">
      <c r="A1595" s="90">
        <v>1191550</v>
      </c>
      <c r="B1595" s="92" t="s">
        <v>1162</v>
      </c>
      <c r="C1595" s="92" t="s">
        <v>3484</v>
      </c>
      <c r="D1595" s="92" t="s">
        <v>10</v>
      </c>
      <c r="E1595" s="103" t="s">
        <v>249</v>
      </c>
      <c r="F1595" s="90" t="s">
        <v>3462</v>
      </c>
      <c r="G1595" s="90" t="s">
        <v>1176</v>
      </c>
      <c r="H1595" s="90" t="s">
        <v>3464</v>
      </c>
      <c r="I1595" s="178">
        <v>7</v>
      </c>
      <c r="J1595" s="269" t="s">
        <v>1251</v>
      </c>
      <c r="L1595" s="92"/>
      <c r="M1595" s="278">
        <f>IFERROR(VLOOKUP(C1595,'Budget Detail as of 11.30'!B:K,COLUMNS('Budget Detail as of 11.30'!B:K),FALSE),0)</f>
        <v>0</v>
      </c>
      <c r="N1595" s="155">
        <f>SUMIFS('Budget Detail as of 11.30'!L:L,'Budget Detail as of 11.30'!B:B,'Questica Mapping'!C1595)</f>
        <v>0</v>
      </c>
      <c r="O1595" s="100">
        <v>-5562</v>
      </c>
      <c r="P1595" s="101">
        <f t="shared" si="58"/>
        <v>-5562</v>
      </c>
    </row>
    <row r="1596" spans="1:16" hidden="1" x14ac:dyDescent="0.3">
      <c r="A1596" s="90">
        <v>585844</v>
      </c>
      <c r="B1596" s="92" t="s">
        <v>1162</v>
      </c>
      <c r="C1596" s="92" t="s">
        <v>3485</v>
      </c>
      <c r="D1596" s="92" t="s">
        <v>10</v>
      </c>
      <c r="E1596" s="103" t="s">
        <v>249</v>
      </c>
      <c r="F1596" s="90" t="s">
        <v>3462</v>
      </c>
      <c r="G1596" s="90" t="s">
        <v>1176</v>
      </c>
      <c r="H1596" s="90" t="s">
        <v>3464</v>
      </c>
      <c r="I1596" s="178">
        <v>8</v>
      </c>
      <c r="J1596" s="269" t="s">
        <v>1251</v>
      </c>
      <c r="L1596" s="92"/>
      <c r="M1596" s="278">
        <f>IFERROR(VLOOKUP(C1596,'Budget Detail as of 11.30'!B:K,COLUMNS('Budget Detail as of 11.30'!B:K),FALSE),0)</f>
        <v>0</v>
      </c>
      <c r="N1596" s="155">
        <f>SUMIFS('Budget Detail as of 11.30'!L:L,'Budget Detail as of 11.30'!B:B,'Questica Mapping'!C1596)</f>
        <v>0</v>
      </c>
      <c r="O1596" s="100">
        <v>52278</v>
      </c>
      <c r="P1596" s="101">
        <f t="shared" si="58"/>
        <v>52278</v>
      </c>
    </row>
    <row r="1597" spans="1:16" hidden="1" x14ac:dyDescent="0.3">
      <c r="A1597" s="90">
        <v>585832</v>
      </c>
      <c r="B1597" s="92" t="s">
        <v>1162</v>
      </c>
      <c r="C1597" s="92" t="s">
        <v>3486</v>
      </c>
      <c r="D1597" s="92" t="s">
        <v>10</v>
      </c>
      <c r="E1597" s="103" t="s">
        <v>249</v>
      </c>
      <c r="F1597" s="90" t="s">
        <v>3462</v>
      </c>
      <c r="G1597" s="90" t="s">
        <v>1176</v>
      </c>
      <c r="H1597" s="90" t="s">
        <v>3464</v>
      </c>
      <c r="I1597" s="178">
        <v>9</v>
      </c>
      <c r="J1597" s="269" t="s">
        <v>1251</v>
      </c>
      <c r="L1597" s="92"/>
      <c r="M1597" s="278">
        <f>IFERROR(VLOOKUP(C1597,'Budget Detail as of 11.30'!B:K,COLUMNS('Budget Detail as of 11.30'!B:K),FALSE),0)</f>
        <v>0</v>
      </c>
      <c r="N1597" s="155">
        <f>SUMIFS('Budget Detail as of 11.30'!L:L,'Budget Detail as of 11.30'!B:B,'Questica Mapping'!C1597)</f>
        <v>0</v>
      </c>
      <c r="O1597" s="100">
        <v>16100</v>
      </c>
      <c r="P1597" s="101">
        <f t="shared" si="58"/>
        <v>16100</v>
      </c>
    </row>
    <row r="1598" spans="1:16" hidden="1" x14ac:dyDescent="0.3">
      <c r="A1598" s="90">
        <v>583261</v>
      </c>
      <c r="B1598" s="92" t="s">
        <v>1162</v>
      </c>
      <c r="C1598" s="92" t="s">
        <v>3487</v>
      </c>
      <c r="D1598" s="92" t="s">
        <v>10</v>
      </c>
      <c r="E1598" s="103" t="s">
        <v>249</v>
      </c>
      <c r="F1598" s="92" t="s">
        <v>3462</v>
      </c>
      <c r="G1598" s="92" t="s">
        <v>1522</v>
      </c>
      <c r="H1598" s="92" t="s">
        <v>1098</v>
      </c>
      <c r="I1598" s="92" t="s">
        <v>865</v>
      </c>
      <c r="J1598" s="92" t="s">
        <v>1523</v>
      </c>
      <c r="K1598" s="90" t="b">
        <v>0</v>
      </c>
      <c r="L1598" s="92" t="s">
        <v>867</v>
      </c>
      <c r="M1598" s="278">
        <f>IFERROR(VLOOKUP(C1598,'Budget Detail as of 11.30'!B:K,COLUMNS('Budget Detail as of 11.30'!B:K),FALSE),0)</f>
        <v>4400</v>
      </c>
      <c r="N1598" s="155">
        <f>SUMIFS('Budget Detail as of 11.30'!L:L,'Budget Detail as of 11.30'!B:B,'Questica Mapping'!C1598)</f>
        <v>4400</v>
      </c>
      <c r="O1598" s="100">
        <v>0</v>
      </c>
      <c r="P1598" s="101">
        <f t="shared" si="58"/>
        <v>0</v>
      </c>
    </row>
    <row r="1599" spans="1:16" hidden="1" x14ac:dyDescent="0.3">
      <c r="A1599" s="90">
        <v>585915</v>
      </c>
      <c r="B1599" s="92" t="s">
        <v>1162</v>
      </c>
      <c r="C1599" s="92" t="s">
        <v>3488</v>
      </c>
      <c r="D1599" s="92" t="s">
        <v>10</v>
      </c>
      <c r="E1599" s="103" t="s">
        <v>249</v>
      </c>
      <c r="F1599" s="92" t="s">
        <v>3462</v>
      </c>
      <c r="G1599" s="92" t="s">
        <v>1627</v>
      </c>
      <c r="H1599" s="92" t="s">
        <v>1098</v>
      </c>
      <c r="I1599" s="92" t="s">
        <v>865</v>
      </c>
      <c r="J1599" s="270" t="s">
        <v>1251</v>
      </c>
      <c r="K1599" s="90" t="b">
        <v>0</v>
      </c>
      <c r="L1599" s="92" t="s">
        <v>867</v>
      </c>
      <c r="M1599" s="278">
        <f>IFERROR(VLOOKUP(C1599,'Budget Detail as of 11.30'!B:K,COLUMNS('Budget Detail as of 11.30'!B:K),FALSE),0)</f>
        <v>0</v>
      </c>
      <c r="N1599" s="155">
        <f>SUMIFS('Budget Detail as of 11.30'!L:L,'Budget Detail as of 11.30'!B:B,'Questica Mapping'!C1599)</f>
        <v>0</v>
      </c>
      <c r="O1599" s="100">
        <v>1200</v>
      </c>
      <c r="P1599" s="101">
        <f t="shared" si="58"/>
        <v>1200</v>
      </c>
    </row>
    <row r="1600" spans="1:16" hidden="1" x14ac:dyDescent="0.3">
      <c r="A1600" s="90">
        <v>2005979</v>
      </c>
      <c r="B1600" s="92" t="s">
        <v>1162</v>
      </c>
      <c r="C1600" s="92" t="s">
        <v>3489</v>
      </c>
      <c r="D1600" s="92" t="s">
        <v>10</v>
      </c>
      <c r="E1600" s="103" t="s">
        <v>249</v>
      </c>
      <c r="F1600" s="92" t="s">
        <v>3462</v>
      </c>
      <c r="G1600" s="92" t="s">
        <v>1182</v>
      </c>
      <c r="H1600" s="92" t="s">
        <v>1098</v>
      </c>
      <c r="I1600" s="92" t="s">
        <v>865</v>
      </c>
      <c r="J1600" s="92" t="s">
        <v>1183</v>
      </c>
      <c r="K1600" s="90" t="b">
        <v>0</v>
      </c>
      <c r="L1600" s="92" t="s">
        <v>867</v>
      </c>
      <c r="M1600" s="278">
        <f>IFERROR(VLOOKUP(C1600,'Budget Detail as of 11.30'!B:K,COLUMNS('Budget Detail as of 11.30'!B:K),FALSE),0)</f>
        <v>0</v>
      </c>
      <c r="N1600" s="155">
        <f>SUMIFS('Budget Detail as of 11.30'!L:L,'Budget Detail as of 11.30'!B:B,'Questica Mapping'!C1600)</f>
        <v>0</v>
      </c>
      <c r="O1600" s="100">
        <v>125</v>
      </c>
      <c r="P1600" s="101">
        <f t="shared" si="58"/>
        <v>125</v>
      </c>
    </row>
    <row r="1601" spans="1:16" hidden="1" x14ac:dyDescent="0.3">
      <c r="A1601" s="90">
        <v>583262</v>
      </c>
      <c r="B1601" s="92" t="s">
        <v>1162</v>
      </c>
      <c r="C1601" s="92" t="s">
        <v>3490</v>
      </c>
      <c r="D1601" s="92" t="s">
        <v>10</v>
      </c>
      <c r="E1601" s="103" t="s">
        <v>247</v>
      </c>
      <c r="F1601" s="92" t="s">
        <v>3462</v>
      </c>
      <c r="G1601" s="92" t="s">
        <v>1185</v>
      </c>
      <c r="H1601" s="92" t="s">
        <v>1098</v>
      </c>
      <c r="I1601" s="92" t="s">
        <v>865</v>
      </c>
      <c r="J1601" s="92" t="s">
        <v>1186</v>
      </c>
      <c r="K1601" s="90" t="b">
        <v>0</v>
      </c>
      <c r="L1601" s="92" t="s">
        <v>867</v>
      </c>
      <c r="M1601" s="278">
        <f>IFERROR(VLOOKUP(C1601,'Budget Detail as of 11.30'!B:K,COLUMNS('Budget Detail as of 11.30'!B:K),FALSE),0)</f>
        <v>1200</v>
      </c>
      <c r="N1601" s="155">
        <f>SUMIFS('Budget Detail as of 11.30'!L:L,'Budget Detail as of 11.30'!B:B,'Questica Mapping'!C1601)</f>
        <v>1200</v>
      </c>
      <c r="O1601" s="100">
        <v>600</v>
      </c>
      <c r="P1601" s="101">
        <f t="shared" si="58"/>
        <v>600</v>
      </c>
    </row>
    <row r="1602" spans="1:16" hidden="1" x14ac:dyDescent="0.3">
      <c r="A1602" s="90">
        <v>585896</v>
      </c>
      <c r="B1602" s="92" t="s">
        <v>1162</v>
      </c>
      <c r="C1602" s="92" t="s">
        <v>3491</v>
      </c>
      <c r="D1602" s="92" t="s">
        <v>10</v>
      </c>
      <c r="E1602" s="103" t="s">
        <v>247</v>
      </c>
      <c r="F1602" s="92" t="s">
        <v>3462</v>
      </c>
      <c r="G1602" s="92" t="s">
        <v>1185</v>
      </c>
      <c r="H1602" s="92" t="s">
        <v>1101</v>
      </c>
      <c r="I1602" s="92" t="s">
        <v>865</v>
      </c>
      <c r="J1602" s="92" t="s">
        <v>3492</v>
      </c>
      <c r="K1602" s="90" t="b">
        <v>0</v>
      </c>
      <c r="L1602" s="92" t="s">
        <v>867</v>
      </c>
      <c r="M1602" s="278">
        <f>IFERROR(VLOOKUP(C1602,'Budget Detail as of 11.30'!B:K,COLUMNS('Budget Detail as of 11.30'!B:K),FALSE),0)</f>
        <v>130</v>
      </c>
      <c r="N1602" s="155">
        <f>SUMIFS('Budget Detail as of 11.30'!L:L,'Budget Detail as of 11.30'!B:B,'Questica Mapping'!C1602)</f>
        <v>130</v>
      </c>
      <c r="O1602" s="100">
        <v>400</v>
      </c>
      <c r="P1602" s="101">
        <f t="shared" si="58"/>
        <v>400</v>
      </c>
    </row>
    <row r="1603" spans="1:16" hidden="1" x14ac:dyDescent="0.3">
      <c r="A1603" s="90">
        <v>585897</v>
      </c>
      <c r="B1603" s="92" t="s">
        <v>1162</v>
      </c>
      <c r="C1603" s="92" t="s">
        <v>3493</v>
      </c>
      <c r="D1603" s="92" t="s">
        <v>10</v>
      </c>
      <c r="E1603" s="103" t="s">
        <v>247</v>
      </c>
      <c r="F1603" s="92" t="s">
        <v>3462</v>
      </c>
      <c r="G1603" s="92" t="s">
        <v>1418</v>
      </c>
      <c r="H1603" s="92" t="s">
        <v>1101</v>
      </c>
      <c r="I1603" s="92" t="s">
        <v>865</v>
      </c>
      <c r="J1603" s="92" t="s">
        <v>3494</v>
      </c>
      <c r="K1603" s="90" t="b">
        <v>0</v>
      </c>
      <c r="L1603" s="92" t="s">
        <v>867</v>
      </c>
      <c r="M1603" s="278">
        <f>IFERROR(VLOOKUP(C1603,'Budget Detail as of 11.30'!B:K,COLUMNS('Budget Detail as of 11.30'!B:K),FALSE),0)</f>
        <v>680</v>
      </c>
      <c r="N1603" s="155">
        <f>SUMIFS('Budget Detail as of 11.30'!L:L,'Budget Detail as of 11.30'!B:B,'Questica Mapping'!C1603)</f>
        <v>680</v>
      </c>
      <c r="O1603" s="100">
        <v>1000</v>
      </c>
      <c r="P1603" s="101">
        <f t="shared" si="58"/>
        <v>1000</v>
      </c>
    </row>
    <row r="1604" spans="1:16" hidden="1" x14ac:dyDescent="0.3">
      <c r="A1604" s="90">
        <v>1191551</v>
      </c>
      <c r="B1604" s="92" t="s">
        <v>1162</v>
      </c>
      <c r="C1604" s="92" t="s">
        <v>3495</v>
      </c>
      <c r="D1604" s="92" t="s">
        <v>10</v>
      </c>
      <c r="E1604" s="103" t="s">
        <v>247</v>
      </c>
      <c r="F1604" s="92" t="s">
        <v>3462</v>
      </c>
      <c r="G1604" s="92" t="s">
        <v>1188</v>
      </c>
      <c r="H1604" s="92" t="s">
        <v>1098</v>
      </c>
      <c r="I1604" s="92" t="s">
        <v>865</v>
      </c>
      <c r="J1604" s="92" t="s">
        <v>1189</v>
      </c>
      <c r="K1604" s="90" t="b">
        <v>0</v>
      </c>
      <c r="L1604" s="92" t="s">
        <v>867</v>
      </c>
      <c r="M1604" s="278">
        <f>IFERROR(VLOOKUP(C1604,'Budget Detail as of 11.30'!B:K,COLUMNS('Budget Detail as of 11.30'!B:K),FALSE),0)</f>
        <v>400</v>
      </c>
      <c r="N1604" s="155">
        <f>SUMIFS('Budget Detail as of 11.30'!L:L,'Budget Detail as of 11.30'!B:B,'Questica Mapping'!C1604)</f>
        <v>400</v>
      </c>
      <c r="O1604" s="100">
        <v>100</v>
      </c>
      <c r="P1604" s="101">
        <f t="shared" si="58"/>
        <v>100</v>
      </c>
    </row>
    <row r="1605" spans="1:16" hidden="1" x14ac:dyDescent="0.3">
      <c r="A1605" s="90">
        <v>850287</v>
      </c>
      <c r="B1605" s="92" t="s">
        <v>1162</v>
      </c>
      <c r="C1605" s="92" t="s">
        <v>3496</v>
      </c>
      <c r="D1605" s="92" t="s">
        <v>10</v>
      </c>
      <c r="E1605" s="103" t="s">
        <v>247</v>
      </c>
      <c r="F1605" s="92" t="s">
        <v>3462</v>
      </c>
      <c r="G1605" s="92" t="s">
        <v>1191</v>
      </c>
      <c r="H1605" s="92" t="s">
        <v>1098</v>
      </c>
      <c r="I1605" s="92" t="s">
        <v>865</v>
      </c>
      <c r="J1605" s="92" t="s">
        <v>2130</v>
      </c>
      <c r="K1605" s="90" t="b">
        <v>0</v>
      </c>
      <c r="L1605" s="92" t="s">
        <v>867</v>
      </c>
      <c r="M1605" s="278">
        <f>IFERROR(VLOOKUP(C1605,'Budget Detail as of 11.30'!B:K,COLUMNS('Budget Detail as of 11.30'!B:K),FALSE),0)</f>
        <v>1000</v>
      </c>
      <c r="N1605" s="155">
        <f>SUMIFS('Budget Detail as of 11.30'!L:L,'Budget Detail as of 11.30'!B:B,'Questica Mapping'!C1605)</f>
        <v>1000</v>
      </c>
      <c r="O1605" s="100">
        <v>100</v>
      </c>
      <c r="P1605" s="101">
        <f t="shared" ref="P1605:P1633" si="59">+O1605</f>
        <v>100</v>
      </c>
    </row>
    <row r="1606" spans="1:16" hidden="1" x14ac:dyDescent="0.3">
      <c r="A1606" s="90">
        <v>850299</v>
      </c>
      <c r="B1606" s="92" t="s">
        <v>1162</v>
      </c>
      <c r="C1606" s="92" t="s">
        <v>3497</v>
      </c>
      <c r="D1606" s="92" t="s">
        <v>10</v>
      </c>
      <c r="E1606" s="103" t="s">
        <v>247</v>
      </c>
      <c r="F1606" s="92" t="s">
        <v>3462</v>
      </c>
      <c r="G1606" s="92" t="s">
        <v>1194</v>
      </c>
      <c r="H1606" s="92" t="s">
        <v>1098</v>
      </c>
      <c r="I1606" s="92" t="s">
        <v>865</v>
      </c>
      <c r="J1606" s="92" t="s">
        <v>1195</v>
      </c>
      <c r="K1606" s="90" t="b">
        <v>0</v>
      </c>
      <c r="L1606" s="92" t="s">
        <v>867</v>
      </c>
      <c r="M1606" s="278">
        <f>IFERROR(VLOOKUP(C1606,'Budget Detail as of 11.30'!B:K,COLUMNS('Budget Detail as of 11.30'!B:K),FALSE),0)</f>
        <v>100</v>
      </c>
      <c r="N1606" s="155">
        <f>SUMIFS('Budget Detail as of 11.30'!L:L,'Budget Detail as of 11.30'!B:B,'Questica Mapping'!C1606)</f>
        <v>100</v>
      </c>
      <c r="O1606" s="100">
        <v>400</v>
      </c>
      <c r="P1606" s="101">
        <f t="shared" si="59"/>
        <v>400</v>
      </c>
    </row>
    <row r="1607" spans="1:16" hidden="1" x14ac:dyDescent="0.3">
      <c r="A1607" s="90">
        <v>583263</v>
      </c>
      <c r="B1607" s="92" t="s">
        <v>1162</v>
      </c>
      <c r="C1607" s="92" t="s">
        <v>3498</v>
      </c>
      <c r="D1607" s="92" t="s">
        <v>10</v>
      </c>
      <c r="E1607" s="103" t="s">
        <v>247</v>
      </c>
      <c r="F1607" s="92" t="s">
        <v>3462</v>
      </c>
      <c r="G1607" s="92" t="s">
        <v>1194</v>
      </c>
      <c r="H1607" s="92" t="s">
        <v>1101</v>
      </c>
      <c r="I1607" s="92" t="s">
        <v>865</v>
      </c>
      <c r="J1607" s="92" t="s">
        <v>1195</v>
      </c>
      <c r="K1607" s="90" t="b">
        <v>0</v>
      </c>
      <c r="L1607" s="92" t="s">
        <v>867</v>
      </c>
      <c r="M1607" s="278">
        <f>IFERROR(VLOOKUP(C1607,'Budget Detail as of 11.30'!B:K,COLUMNS('Budget Detail as of 11.30'!B:K),FALSE),0)</f>
        <v>100</v>
      </c>
      <c r="N1607" s="155">
        <f>SUMIFS('Budget Detail as of 11.30'!L:L,'Budget Detail as of 11.30'!B:B,'Questica Mapping'!C1607)</f>
        <v>100</v>
      </c>
      <c r="O1607" s="100">
        <v>2600</v>
      </c>
      <c r="P1607" s="101">
        <f t="shared" si="59"/>
        <v>2600</v>
      </c>
    </row>
    <row r="1608" spans="1:16" hidden="1" x14ac:dyDescent="0.3">
      <c r="A1608" s="90">
        <v>583264</v>
      </c>
      <c r="B1608" s="92" t="s">
        <v>1162</v>
      </c>
      <c r="C1608" s="92" t="s">
        <v>3499</v>
      </c>
      <c r="D1608" s="92" t="s">
        <v>10</v>
      </c>
      <c r="E1608" s="103" t="s">
        <v>247</v>
      </c>
      <c r="F1608" s="92" t="s">
        <v>3462</v>
      </c>
      <c r="G1608" s="92" t="s">
        <v>1202</v>
      </c>
      <c r="H1608" s="92" t="s">
        <v>1098</v>
      </c>
      <c r="I1608" s="92" t="s">
        <v>865</v>
      </c>
      <c r="J1608" s="92" t="s">
        <v>3500</v>
      </c>
      <c r="K1608" s="90" t="b">
        <v>0</v>
      </c>
      <c r="L1608" s="92" t="s">
        <v>867</v>
      </c>
      <c r="M1608" s="278">
        <f>IFERROR(VLOOKUP(C1608,'Budget Detail as of 11.30'!B:K,COLUMNS('Budget Detail as of 11.30'!B:K),FALSE),0)</f>
        <v>400</v>
      </c>
      <c r="N1608" s="155">
        <f>SUMIFS('Budget Detail as of 11.30'!L:L,'Budget Detail as of 11.30'!B:B,'Questica Mapping'!C1608)</f>
        <v>400</v>
      </c>
      <c r="O1608" s="100">
        <v>250</v>
      </c>
      <c r="P1608" s="101">
        <f t="shared" si="59"/>
        <v>250</v>
      </c>
    </row>
    <row r="1609" spans="1:16" hidden="1" x14ac:dyDescent="0.3">
      <c r="A1609" s="90">
        <v>583274</v>
      </c>
      <c r="B1609" s="92" t="s">
        <v>1162</v>
      </c>
      <c r="C1609" s="92" t="s">
        <v>3501</v>
      </c>
      <c r="D1609" s="92" t="s">
        <v>10</v>
      </c>
      <c r="E1609" s="103" t="s">
        <v>247</v>
      </c>
      <c r="F1609" s="92" t="s">
        <v>3462</v>
      </c>
      <c r="G1609" s="92" t="s">
        <v>1354</v>
      </c>
      <c r="H1609" s="92" t="s">
        <v>1098</v>
      </c>
      <c r="I1609" s="92" t="s">
        <v>865</v>
      </c>
      <c r="J1609" s="92" t="s">
        <v>1355</v>
      </c>
      <c r="K1609" s="90" t="b">
        <v>0</v>
      </c>
      <c r="L1609" s="92" t="s">
        <v>867</v>
      </c>
      <c r="M1609" s="278">
        <f>IFERROR(VLOOKUP(C1609,'Budget Detail as of 11.30'!B:K,COLUMNS('Budget Detail as of 11.30'!B:K),FALSE),0)</f>
        <v>2600</v>
      </c>
      <c r="N1609" s="155">
        <f>SUMIFS('Budget Detail as of 11.30'!L:L,'Budget Detail as of 11.30'!B:B,'Questica Mapping'!C1609)</f>
        <v>2600</v>
      </c>
      <c r="O1609" s="100">
        <v>900</v>
      </c>
      <c r="P1609" s="101">
        <f t="shared" si="59"/>
        <v>900</v>
      </c>
    </row>
    <row r="1610" spans="1:16" hidden="1" x14ac:dyDescent="0.3">
      <c r="A1610" s="90">
        <v>583270</v>
      </c>
      <c r="B1610" s="92" t="s">
        <v>1162</v>
      </c>
      <c r="C1610" s="92" t="s">
        <v>3502</v>
      </c>
      <c r="D1610" s="92" t="s">
        <v>10</v>
      </c>
      <c r="E1610" s="103" t="s">
        <v>247</v>
      </c>
      <c r="F1610" s="92" t="s">
        <v>3462</v>
      </c>
      <c r="G1610" s="92" t="s">
        <v>1354</v>
      </c>
      <c r="H1610" s="92" t="s">
        <v>1098</v>
      </c>
      <c r="I1610" s="92" t="s">
        <v>925</v>
      </c>
      <c r="J1610" s="92" t="s">
        <v>3503</v>
      </c>
      <c r="K1610" s="90" t="b">
        <v>0</v>
      </c>
      <c r="L1610" s="92" t="s">
        <v>867</v>
      </c>
      <c r="M1610" s="278">
        <f>IFERROR(VLOOKUP(C1610,'Budget Detail as of 11.30'!B:K,COLUMNS('Budget Detail as of 11.30'!B:K),FALSE),0)</f>
        <v>250</v>
      </c>
      <c r="N1610" s="155">
        <f>SUMIFS('Budget Detail as of 11.30'!L:L,'Budget Detail as of 11.30'!B:B,'Questica Mapping'!C1610)</f>
        <v>250</v>
      </c>
      <c r="O1610" s="100">
        <v>1000</v>
      </c>
      <c r="P1610" s="101">
        <f t="shared" si="59"/>
        <v>1000</v>
      </c>
    </row>
    <row r="1611" spans="1:16" hidden="1" x14ac:dyDescent="0.3">
      <c r="A1611" s="90">
        <v>583271</v>
      </c>
      <c r="B1611" s="92" t="s">
        <v>1162</v>
      </c>
      <c r="C1611" s="92" t="s">
        <v>3504</v>
      </c>
      <c r="D1611" s="92" t="s">
        <v>10</v>
      </c>
      <c r="E1611" s="103" t="s">
        <v>247</v>
      </c>
      <c r="F1611" s="92" t="s">
        <v>3462</v>
      </c>
      <c r="G1611" s="92" t="s">
        <v>1207</v>
      </c>
      <c r="H1611" s="92" t="s">
        <v>1098</v>
      </c>
      <c r="I1611" s="92" t="s">
        <v>865</v>
      </c>
      <c r="J1611" s="92" t="s">
        <v>3505</v>
      </c>
      <c r="K1611" s="90" t="b">
        <v>0</v>
      </c>
      <c r="L1611" s="92" t="s">
        <v>867</v>
      </c>
      <c r="M1611" s="278">
        <f>IFERROR(VLOOKUP(C1611,'Budget Detail as of 11.30'!B:K,COLUMNS('Budget Detail as of 11.30'!B:K),FALSE),0)</f>
        <v>2400</v>
      </c>
      <c r="N1611" s="155">
        <f>SUMIFS('Budget Detail as of 11.30'!L:L,'Budget Detail as of 11.30'!B:B,'Questica Mapping'!C1611)</f>
        <v>2400</v>
      </c>
      <c r="O1611" s="100">
        <v>1000</v>
      </c>
      <c r="P1611" s="101">
        <f t="shared" si="59"/>
        <v>1000</v>
      </c>
    </row>
    <row r="1612" spans="1:16" hidden="1" x14ac:dyDescent="0.3">
      <c r="A1612" s="90">
        <v>1191845</v>
      </c>
      <c r="B1612" s="92" t="s">
        <v>1162</v>
      </c>
      <c r="C1612" s="92" t="s">
        <v>3506</v>
      </c>
      <c r="D1612" s="92" t="s">
        <v>10</v>
      </c>
      <c r="E1612" s="103" t="s">
        <v>247</v>
      </c>
      <c r="F1612" s="92" t="s">
        <v>3462</v>
      </c>
      <c r="G1612" s="92" t="s">
        <v>1215</v>
      </c>
      <c r="H1612" s="92" t="s">
        <v>1098</v>
      </c>
      <c r="I1612" s="92" t="s">
        <v>865</v>
      </c>
      <c r="J1612" s="92" t="s">
        <v>3507</v>
      </c>
      <c r="K1612" s="90" t="b">
        <v>0</v>
      </c>
      <c r="L1612" s="92" t="s">
        <v>867</v>
      </c>
      <c r="M1612" s="278">
        <f>IFERROR(VLOOKUP(C1612,'Budget Detail as of 11.30'!B:K,COLUMNS('Budget Detail as of 11.30'!B:K),FALSE),0)</f>
        <v>1000</v>
      </c>
      <c r="N1612" s="155">
        <f>SUMIFS('Budget Detail as of 11.30'!L:L,'Budget Detail as of 11.30'!B:B,'Questica Mapping'!C1612)</f>
        <v>1000</v>
      </c>
      <c r="O1612" s="100">
        <v>0</v>
      </c>
      <c r="P1612" s="101">
        <f t="shared" si="59"/>
        <v>0</v>
      </c>
    </row>
    <row r="1613" spans="1:16" hidden="1" x14ac:dyDescent="0.3">
      <c r="A1613" s="90">
        <v>850301</v>
      </c>
      <c r="B1613" s="92" t="s">
        <v>1162</v>
      </c>
      <c r="C1613" s="92" t="s">
        <v>3508</v>
      </c>
      <c r="D1613" s="92" t="s">
        <v>10</v>
      </c>
      <c r="E1613" s="103" t="s">
        <v>247</v>
      </c>
      <c r="F1613" s="92" t="s">
        <v>3462</v>
      </c>
      <c r="G1613" s="92" t="s">
        <v>1215</v>
      </c>
      <c r="H1613" s="92" t="s">
        <v>1098</v>
      </c>
      <c r="I1613" s="92" t="s">
        <v>925</v>
      </c>
      <c r="J1613" s="92" t="s">
        <v>3509</v>
      </c>
      <c r="K1613" s="90" t="b">
        <v>0</v>
      </c>
      <c r="L1613" s="92" t="s">
        <v>867</v>
      </c>
      <c r="M1613" s="278">
        <f>IFERROR(VLOOKUP(C1613,'Budget Detail as of 11.30'!B:K,COLUMNS('Budget Detail as of 11.30'!B:K),FALSE),0)</f>
        <v>1000</v>
      </c>
      <c r="N1613" s="155">
        <f>SUMIFS('Budget Detail as of 11.30'!L:L,'Budget Detail as of 11.30'!B:B,'Questica Mapping'!C1613)</f>
        <v>1000</v>
      </c>
      <c r="O1613" s="100">
        <v>150</v>
      </c>
      <c r="P1613" s="101">
        <f t="shared" si="59"/>
        <v>150</v>
      </c>
    </row>
    <row r="1614" spans="1:16" hidden="1" x14ac:dyDescent="0.3">
      <c r="A1614" s="90">
        <v>585898</v>
      </c>
      <c r="B1614" s="92" t="s">
        <v>1162</v>
      </c>
      <c r="C1614" s="92" t="s">
        <v>3510</v>
      </c>
      <c r="D1614" s="92" t="s">
        <v>10</v>
      </c>
      <c r="E1614" s="103" t="s">
        <v>247</v>
      </c>
      <c r="F1614" s="92" t="s">
        <v>3462</v>
      </c>
      <c r="G1614" s="92" t="s">
        <v>1215</v>
      </c>
      <c r="H1614" s="92" t="s">
        <v>1098</v>
      </c>
      <c r="I1614" s="92" t="s">
        <v>928</v>
      </c>
      <c r="J1614" s="92" t="s">
        <v>3511</v>
      </c>
      <c r="K1614" s="90" t="b">
        <v>0</v>
      </c>
      <c r="L1614" s="92" t="s">
        <v>867</v>
      </c>
      <c r="M1614" s="278">
        <f>IFERROR(VLOOKUP(C1614,'Budget Detail as of 11.30'!B:K,COLUMNS('Budget Detail as of 11.30'!B:K),FALSE),0)</f>
        <v>500</v>
      </c>
      <c r="N1614" s="155">
        <f>SUMIFS('Budget Detail as of 11.30'!L:L,'Budget Detail as of 11.30'!B:B,'Questica Mapping'!C1614)</f>
        <v>500</v>
      </c>
      <c r="O1614" s="100">
        <v>350</v>
      </c>
      <c r="P1614" s="101">
        <f t="shared" si="59"/>
        <v>350</v>
      </c>
    </row>
    <row r="1615" spans="1:16" hidden="1" x14ac:dyDescent="0.3">
      <c r="A1615" s="90">
        <v>585899</v>
      </c>
      <c r="B1615" s="92" t="s">
        <v>1162</v>
      </c>
      <c r="C1615" s="92" t="s">
        <v>3512</v>
      </c>
      <c r="D1615" s="92" t="s">
        <v>10</v>
      </c>
      <c r="E1615" s="103" t="s">
        <v>247</v>
      </c>
      <c r="F1615" s="92" t="s">
        <v>3462</v>
      </c>
      <c r="G1615" s="92" t="s">
        <v>1215</v>
      </c>
      <c r="H1615" s="92" t="s">
        <v>1101</v>
      </c>
      <c r="I1615" s="92" t="s">
        <v>865</v>
      </c>
      <c r="J1615" s="92" t="s">
        <v>3513</v>
      </c>
      <c r="K1615" s="90" t="b">
        <v>0</v>
      </c>
      <c r="L1615" s="92" t="s">
        <v>867</v>
      </c>
      <c r="M1615" s="278">
        <f>IFERROR(VLOOKUP(C1615,'Budget Detail as of 11.30'!B:K,COLUMNS('Budget Detail as of 11.30'!B:K),FALSE),0)</f>
        <v>150</v>
      </c>
      <c r="N1615" s="155">
        <f>SUMIFS('Budget Detail as of 11.30'!L:L,'Budget Detail as of 11.30'!B:B,'Questica Mapping'!C1615)</f>
        <v>150</v>
      </c>
      <c r="O1615" s="100">
        <v>4000</v>
      </c>
      <c r="P1615" s="101">
        <f t="shared" si="59"/>
        <v>4000</v>
      </c>
    </row>
    <row r="1616" spans="1:16" hidden="1" x14ac:dyDescent="0.3">
      <c r="A1616" s="90">
        <v>850281</v>
      </c>
      <c r="B1616" s="92" t="s">
        <v>1162</v>
      </c>
      <c r="C1616" s="92" t="s">
        <v>3514</v>
      </c>
      <c r="D1616" s="92" t="s">
        <v>10</v>
      </c>
      <c r="E1616" s="103" t="s">
        <v>247</v>
      </c>
      <c r="F1616" s="92" t="s">
        <v>3462</v>
      </c>
      <c r="G1616" s="92" t="s">
        <v>1215</v>
      </c>
      <c r="H1616" s="92" t="s">
        <v>1101</v>
      </c>
      <c r="I1616" s="92" t="s">
        <v>925</v>
      </c>
      <c r="J1616" s="92" t="s">
        <v>3515</v>
      </c>
      <c r="K1616" s="90" t="b">
        <v>0</v>
      </c>
      <c r="L1616" s="92" t="s">
        <v>867</v>
      </c>
      <c r="M1616" s="278">
        <f>IFERROR(VLOOKUP(C1616,'Budget Detail as of 11.30'!B:K,COLUMNS('Budget Detail as of 11.30'!B:K),FALSE),0)</f>
        <v>300</v>
      </c>
      <c r="N1616" s="155">
        <f>SUMIFS('Budget Detail as of 11.30'!L:L,'Budget Detail as of 11.30'!B:B,'Questica Mapping'!C1616)</f>
        <v>300</v>
      </c>
      <c r="O1616" s="100">
        <v>3000</v>
      </c>
      <c r="P1616" s="101">
        <f t="shared" si="59"/>
        <v>3000</v>
      </c>
    </row>
    <row r="1617" spans="1:16" hidden="1" x14ac:dyDescent="0.3">
      <c r="A1617" s="90">
        <v>585866</v>
      </c>
      <c r="B1617" s="92" t="s">
        <v>1162</v>
      </c>
      <c r="C1617" s="92" t="s">
        <v>3516</v>
      </c>
      <c r="D1617" s="92" t="s">
        <v>10</v>
      </c>
      <c r="E1617" s="103" t="s">
        <v>247</v>
      </c>
      <c r="F1617" s="92" t="s">
        <v>3462</v>
      </c>
      <c r="G1617" s="92" t="s">
        <v>1220</v>
      </c>
      <c r="H1617" s="92" t="s">
        <v>1098</v>
      </c>
      <c r="I1617" s="92" t="s">
        <v>865</v>
      </c>
      <c r="J1617" s="92" t="s">
        <v>3517</v>
      </c>
      <c r="K1617" s="90" t="b">
        <v>0</v>
      </c>
      <c r="L1617" s="92" t="s">
        <v>867</v>
      </c>
      <c r="M1617" s="278">
        <f>IFERROR(VLOOKUP(C1617,'Budget Detail as of 11.30'!B:K,COLUMNS('Budget Detail as of 11.30'!B:K),FALSE),0)</f>
        <v>4000</v>
      </c>
      <c r="N1617" s="155">
        <f>SUMIFS('Budget Detail as of 11.30'!L:L,'Budget Detail as of 11.30'!B:B,'Questica Mapping'!C1617)</f>
        <v>4000</v>
      </c>
      <c r="O1617" s="100">
        <v>1000</v>
      </c>
      <c r="P1617" s="101">
        <f t="shared" si="59"/>
        <v>1000</v>
      </c>
    </row>
    <row r="1618" spans="1:16" hidden="1" x14ac:dyDescent="0.3">
      <c r="A1618" s="90">
        <v>850291</v>
      </c>
      <c r="B1618" s="92" t="s">
        <v>1162</v>
      </c>
      <c r="C1618" s="92" t="s">
        <v>3518</v>
      </c>
      <c r="D1618" s="92" t="s">
        <v>10</v>
      </c>
      <c r="E1618" s="103" t="s">
        <v>247</v>
      </c>
      <c r="F1618" s="92" t="s">
        <v>3462</v>
      </c>
      <c r="G1618" s="92" t="s">
        <v>1220</v>
      </c>
      <c r="H1618" s="92" t="s">
        <v>1098</v>
      </c>
      <c r="I1618" s="92" t="s">
        <v>925</v>
      </c>
      <c r="J1618" s="92" t="s">
        <v>3519</v>
      </c>
      <c r="K1618" s="90" t="b">
        <v>0</v>
      </c>
      <c r="L1618" s="92" t="s">
        <v>867</v>
      </c>
      <c r="M1618" s="278">
        <f>IFERROR(VLOOKUP(C1618,'Budget Detail as of 11.30'!B:K,COLUMNS('Budget Detail as of 11.30'!B:K),FALSE),0)</f>
        <v>3000</v>
      </c>
      <c r="N1618" s="155">
        <f>SUMIFS('Budget Detail as of 11.30'!L:L,'Budget Detail as of 11.30'!B:B,'Questica Mapping'!C1618)</f>
        <v>3000</v>
      </c>
      <c r="O1618" s="100">
        <v>0</v>
      </c>
      <c r="P1618" s="101">
        <f t="shared" si="59"/>
        <v>0</v>
      </c>
    </row>
    <row r="1619" spans="1:16" hidden="1" x14ac:dyDescent="0.3">
      <c r="A1619" s="90">
        <v>850293</v>
      </c>
      <c r="B1619" s="92" t="s">
        <v>1162</v>
      </c>
      <c r="C1619" s="92" t="s">
        <v>3520</v>
      </c>
      <c r="D1619" s="92" t="s">
        <v>10</v>
      </c>
      <c r="E1619" s="103" t="s">
        <v>247</v>
      </c>
      <c r="F1619" s="92" t="s">
        <v>3462</v>
      </c>
      <c r="G1619" s="92" t="s">
        <v>1220</v>
      </c>
      <c r="H1619" s="92" t="s">
        <v>1098</v>
      </c>
      <c r="I1619" s="92" t="s">
        <v>928</v>
      </c>
      <c r="J1619" s="92" t="s">
        <v>3521</v>
      </c>
      <c r="K1619" s="90" t="b">
        <v>0</v>
      </c>
      <c r="L1619" s="92" t="s">
        <v>867</v>
      </c>
      <c r="M1619" s="278">
        <f>IFERROR(VLOOKUP(C1619,'Budget Detail as of 11.30'!B:K,COLUMNS('Budget Detail as of 11.30'!B:K),FALSE),0)</f>
        <v>1000</v>
      </c>
      <c r="N1619" s="155">
        <f>SUMIFS('Budget Detail as of 11.30'!L:L,'Budget Detail as of 11.30'!B:B,'Questica Mapping'!C1619)</f>
        <v>1000</v>
      </c>
      <c r="O1619" s="100">
        <v>300</v>
      </c>
      <c r="P1619" s="101">
        <f t="shared" si="59"/>
        <v>300</v>
      </c>
    </row>
    <row r="1620" spans="1:16" hidden="1" x14ac:dyDescent="0.3">
      <c r="A1620" s="90">
        <v>585900</v>
      </c>
      <c r="B1620" s="92" t="s">
        <v>1162</v>
      </c>
      <c r="C1620" s="92" t="s">
        <v>3522</v>
      </c>
      <c r="D1620" s="92" t="s">
        <v>10</v>
      </c>
      <c r="E1620" s="103" t="s">
        <v>247</v>
      </c>
      <c r="F1620" s="92" t="s">
        <v>3462</v>
      </c>
      <c r="G1620" s="92" t="s">
        <v>1220</v>
      </c>
      <c r="H1620" s="92" t="s">
        <v>1101</v>
      </c>
      <c r="I1620" s="92" t="s">
        <v>865</v>
      </c>
      <c r="J1620" s="92" t="s">
        <v>3523</v>
      </c>
      <c r="K1620" s="90" t="b">
        <v>0</v>
      </c>
      <c r="L1620" s="92" t="s">
        <v>867</v>
      </c>
      <c r="M1620" s="278">
        <f>IFERROR(VLOOKUP(C1620,'Budget Detail as of 11.30'!B:K,COLUMNS('Budget Detail as of 11.30'!B:K),FALSE),0)</f>
        <v>380</v>
      </c>
      <c r="N1620" s="155">
        <f>SUMIFS('Budget Detail as of 11.30'!L:L,'Budget Detail as of 11.30'!B:B,'Questica Mapping'!C1620)</f>
        <v>380</v>
      </c>
      <c r="O1620" s="100">
        <v>75</v>
      </c>
      <c r="P1620" s="101">
        <f t="shared" si="59"/>
        <v>75</v>
      </c>
    </row>
    <row r="1621" spans="1:16" hidden="1" x14ac:dyDescent="0.3">
      <c r="A1621" s="90">
        <v>585901</v>
      </c>
      <c r="B1621" s="92" t="s">
        <v>1162</v>
      </c>
      <c r="C1621" s="92" t="s">
        <v>3524</v>
      </c>
      <c r="D1621" s="92" t="s">
        <v>10</v>
      </c>
      <c r="E1621" s="103" t="s">
        <v>247</v>
      </c>
      <c r="F1621" s="92" t="s">
        <v>3462</v>
      </c>
      <c r="G1621" s="92" t="s">
        <v>1229</v>
      </c>
      <c r="H1621" s="92" t="s">
        <v>1098</v>
      </c>
      <c r="I1621" s="92" t="s">
        <v>865</v>
      </c>
      <c r="J1621" s="92" t="s">
        <v>1457</v>
      </c>
      <c r="K1621" s="90" t="b">
        <v>0</v>
      </c>
      <c r="L1621" s="92" t="s">
        <v>867</v>
      </c>
      <c r="M1621" s="278">
        <f>IFERROR(VLOOKUP(C1621,'Budget Detail as of 11.30'!B:K,COLUMNS('Budget Detail as of 11.30'!B:K),FALSE),0)</f>
        <v>300</v>
      </c>
      <c r="N1621" s="155">
        <f>SUMIFS('Budget Detail as of 11.30'!L:L,'Budget Detail as of 11.30'!B:B,'Questica Mapping'!C1621)</f>
        <v>300</v>
      </c>
      <c r="O1621" s="100">
        <v>150</v>
      </c>
      <c r="P1621" s="101">
        <f t="shared" si="59"/>
        <v>150</v>
      </c>
    </row>
    <row r="1622" spans="1:16" hidden="1" x14ac:dyDescent="0.3">
      <c r="A1622" s="90">
        <v>585902</v>
      </c>
      <c r="B1622" s="92" t="s">
        <v>1162</v>
      </c>
      <c r="C1622" s="92" t="s">
        <v>3525</v>
      </c>
      <c r="D1622" s="92" t="s">
        <v>10</v>
      </c>
      <c r="E1622" s="103" t="s">
        <v>247</v>
      </c>
      <c r="F1622" s="92" t="s">
        <v>3462</v>
      </c>
      <c r="G1622" s="92" t="s">
        <v>1229</v>
      </c>
      <c r="H1622" s="92" t="s">
        <v>1098</v>
      </c>
      <c r="I1622" s="92" t="s">
        <v>925</v>
      </c>
      <c r="J1622" s="92" t="s">
        <v>3526</v>
      </c>
      <c r="K1622" s="90" t="b">
        <v>0</v>
      </c>
      <c r="L1622" s="92" t="s">
        <v>867</v>
      </c>
      <c r="M1622" s="278">
        <f>IFERROR(VLOOKUP(C1622,'Budget Detail as of 11.30'!B:K,COLUMNS('Budget Detail as of 11.30'!B:K),FALSE),0)</f>
        <v>90</v>
      </c>
      <c r="N1622" s="155">
        <f>SUMIFS('Budget Detail as of 11.30'!L:L,'Budget Detail as of 11.30'!B:B,'Questica Mapping'!C1622)</f>
        <v>90</v>
      </c>
      <c r="O1622" s="100">
        <v>1650</v>
      </c>
      <c r="P1622" s="101">
        <f t="shared" si="59"/>
        <v>1650</v>
      </c>
    </row>
    <row r="1623" spans="1:16" hidden="1" x14ac:dyDescent="0.3">
      <c r="A1623" s="90">
        <v>585903</v>
      </c>
      <c r="B1623" s="92" t="s">
        <v>1162</v>
      </c>
      <c r="C1623" s="92" t="s">
        <v>3527</v>
      </c>
      <c r="D1623" s="92" t="s">
        <v>10</v>
      </c>
      <c r="E1623" s="103" t="s">
        <v>247</v>
      </c>
      <c r="F1623" s="92" t="s">
        <v>3462</v>
      </c>
      <c r="G1623" s="92" t="s">
        <v>1229</v>
      </c>
      <c r="H1623" s="92" t="s">
        <v>1098</v>
      </c>
      <c r="I1623" s="92" t="s">
        <v>928</v>
      </c>
      <c r="J1623" s="92" t="s">
        <v>3528</v>
      </c>
      <c r="K1623" s="90" t="b">
        <v>0</v>
      </c>
      <c r="L1623" s="92" t="s">
        <v>867</v>
      </c>
      <c r="M1623" s="278">
        <f>IFERROR(VLOOKUP(C1623,'Budget Detail as of 11.30'!B:K,COLUMNS('Budget Detail as of 11.30'!B:K),FALSE),0)</f>
        <v>300</v>
      </c>
      <c r="N1623" s="155">
        <f>SUMIFS('Budget Detail as of 11.30'!L:L,'Budget Detail as of 11.30'!B:B,'Questica Mapping'!C1623)</f>
        <v>300</v>
      </c>
      <c r="O1623" s="100">
        <v>5000</v>
      </c>
      <c r="P1623" s="101">
        <f t="shared" si="59"/>
        <v>5000</v>
      </c>
    </row>
    <row r="1624" spans="1:16" hidden="1" x14ac:dyDescent="0.3">
      <c r="A1624" s="90">
        <v>585904</v>
      </c>
      <c r="B1624" s="92" t="s">
        <v>1162</v>
      </c>
      <c r="C1624" s="92" t="s">
        <v>3529</v>
      </c>
      <c r="D1624" s="92" t="s">
        <v>10</v>
      </c>
      <c r="E1624" s="103" t="s">
        <v>247</v>
      </c>
      <c r="F1624" s="92" t="s">
        <v>3462</v>
      </c>
      <c r="G1624" s="92" t="s">
        <v>1229</v>
      </c>
      <c r="H1624" s="92" t="s">
        <v>1101</v>
      </c>
      <c r="I1624" s="92" t="s">
        <v>865</v>
      </c>
      <c r="J1624" s="92" t="s">
        <v>3530</v>
      </c>
      <c r="K1624" s="90" t="b">
        <v>0</v>
      </c>
      <c r="L1624" s="92" t="s">
        <v>867</v>
      </c>
      <c r="M1624" s="278">
        <f>IFERROR(VLOOKUP(C1624,'Budget Detail as of 11.30'!B:K,COLUMNS('Budget Detail as of 11.30'!B:K),FALSE),0)</f>
        <v>1650</v>
      </c>
      <c r="N1624" s="155">
        <f>SUMIFS('Budget Detail as of 11.30'!L:L,'Budget Detail as of 11.30'!B:B,'Questica Mapping'!C1624)</f>
        <v>1650</v>
      </c>
      <c r="O1624" s="100">
        <v>350</v>
      </c>
      <c r="P1624" s="101">
        <f t="shared" si="59"/>
        <v>350</v>
      </c>
    </row>
    <row r="1625" spans="1:16" hidden="1" x14ac:dyDescent="0.3">
      <c r="A1625" s="90">
        <v>850282</v>
      </c>
      <c r="B1625" s="92" t="s">
        <v>1162</v>
      </c>
      <c r="C1625" s="92" t="s">
        <v>3531</v>
      </c>
      <c r="D1625" s="92" t="s">
        <v>10</v>
      </c>
      <c r="E1625" s="103" t="s">
        <v>247</v>
      </c>
      <c r="F1625" s="92" t="s">
        <v>3462</v>
      </c>
      <c r="G1625" s="92" t="s">
        <v>1229</v>
      </c>
      <c r="H1625" s="92" t="s">
        <v>1101</v>
      </c>
      <c r="I1625" s="92" t="s">
        <v>925</v>
      </c>
      <c r="J1625" s="92" t="s">
        <v>3532</v>
      </c>
      <c r="K1625" s="90" t="b">
        <v>0</v>
      </c>
      <c r="L1625" s="92" t="s">
        <v>867</v>
      </c>
      <c r="M1625" s="278">
        <f>IFERROR(VLOOKUP(C1625,'Budget Detail as of 11.30'!B:K,COLUMNS('Budget Detail as of 11.30'!B:K),FALSE),0)</f>
        <v>5000</v>
      </c>
      <c r="N1625" s="155">
        <f>SUMIFS('Budget Detail as of 11.30'!L:L,'Budget Detail as of 11.30'!B:B,'Questica Mapping'!C1625)</f>
        <v>5000</v>
      </c>
      <c r="O1625" s="100">
        <v>34770</v>
      </c>
      <c r="P1625" s="101">
        <f t="shared" si="59"/>
        <v>34770</v>
      </c>
    </row>
    <row r="1626" spans="1:16" hidden="1" x14ac:dyDescent="0.3">
      <c r="A1626" s="90">
        <v>585985</v>
      </c>
      <c r="B1626" s="92" t="s">
        <v>1162</v>
      </c>
      <c r="C1626" s="92" t="s">
        <v>3533</v>
      </c>
      <c r="D1626" s="92" t="s">
        <v>10</v>
      </c>
      <c r="E1626" s="103" t="s">
        <v>247</v>
      </c>
      <c r="F1626" s="92" t="s">
        <v>3462</v>
      </c>
      <c r="G1626" s="92" t="s">
        <v>1229</v>
      </c>
      <c r="H1626" s="92" t="s">
        <v>1101</v>
      </c>
      <c r="I1626" s="92" t="s">
        <v>928</v>
      </c>
      <c r="J1626" s="92" t="s">
        <v>1457</v>
      </c>
      <c r="K1626" s="90" t="b">
        <v>0</v>
      </c>
      <c r="L1626" s="92" t="s">
        <v>867</v>
      </c>
      <c r="M1626" s="278">
        <f>IFERROR(VLOOKUP(C1626,'Budget Detail as of 11.30'!B:K,COLUMNS('Budget Detail as of 11.30'!B:K),FALSE),0)</f>
        <v>350</v>
      </c>
      <c r="N1626" s="155">
        <f>SUMIFS('Budget Detail as of 11.30'!L:L,'Budget Detail as of 11.30'!B:B,'Questica Mapping'!C1626)</f>
        <v>350</v>
      </c>
      <c r="O1626" s="100">
        <v>147125</v>
      </c>
      <c r="P1626" s="101">
        <f t="shared" si="59"/>
        <v>147125</v>
      </c>
    </row>
    <row r="1627" spans="1:16" hidden="1" x14ac:dyDescent="0.3">
      <c r="A1627" s="90">
        <v>851406</v>
      </c>
      <c r="B1627" s="92" t="s">
        <v>1162</v>
      </c>
      <c r="C1627" s="92" t="s">
        <v>3534</v>
      </c>
      <c r="D1627" s="92" t="s">
        <v>10</v>
      </c>
      <c r="E1627" s="103" t="s">
        <v>250</v>
      </c>
      <c r="F1627" s="92" t="s">
        <v>3462</v>
      </c>
      <c r="G1627" s="92" t="s">
        <v>1576</v>
      </c>
      <c r="H1627" s="92" t="s">
        <v>1098</v>
      </c>
      <c r="I1627" s="92" t="s">
        <v>865</v>
      </c>
      <c r="J1627" s="92" t="s">
        <v>1577</v>
      </c>
      <c r="K1627" s="90" t="b">
        <v>0</v>
      </c>
      <c r="L1627" s="92" t="s">
        <v>867</v>
      </c>
      <c r="M1627" s="278">
        <f>IFERROR(VLOOKUP(C1627,'Budget Detail as of 11.30'!B:K,COLUMNS('Budget Detail as of 11.30'!B:K),FALSE),0)</f>
        <v>32580</v>
      </c>
      <c r="N1627" s="155">
        <f>SUMIFS('Budget Detail as of 11.30'!L:L,'Budget Detail as of 11.30'!B:B,'Questica Mapping'!C1627)</f>
        <v>32580</v>
      </c>
      <c r="O1627" s="100">
        <v>47445</v>
      </c>
      <c r="P1627" s="101">
        <f t="shared" si="59"/>
        <v>47445</v>
      </c>
    </row>
    <row r="1628" spans="1:16" hidden="1" x14ac:dyDescent="0.3">
      <c r="A1628" s="90">
        <v>603478</v>
      </c>
      <c r="B1628" s="92" t="s">
        <v>1162</v>
      </c>
      <c r="C1628" s="92" t="s">
        <v>3535</v>
      </c>
      <c r="D1628" s="92" t="s">
        <v>10</v>
      </c>
      <c r="E1628" s="103" t="s">
        <v>250</v>
      </c>
      <c r="F1628" s="92" t="s">
        <v>3462</v>
      </c>
      <c r="G1628" s="92" t="s">
        <v>1576</v>
      </c>
      <c r="H1628" s="92" t="s">
        <v>1101</v>
      </c>
      <c r="I1628" s="92" t="s">
        <v>865</v>
      </c>
      <c r="J1628" s="92" t="s">
        <v>1577</v>
      </c>
      <c r="K1628" s="90" t="b">
        <v>0</v>
      </c>
      <c r="L1628" s="92" t="s">
        <v>867</v>
      </c>
      <c r="M1628" s="278">
        <f>IFERROR(VLOOKUP(C1628,'Budget Detail as of 11.30'!B:K,COLUMNS('Budget Detail as of 11.30'!B:K),FALSE),0)</f>
        <v>206720</v>
      </c>
      <c r="N1628" s="155">
        <f>SUMIFS('Budget Detail as of 11.30'!L:L,'Budget Detail as of 11.30'!B:B,'Questica Mapping'!C1628)</f>
        <v>206720</v>
      </c>
      <c r="O1628" s="100">
        <v>4620</v>
      </c>
      <c r="P1628" s="101">
        <f t="shared" si="59"/>
        <v>4620</v>
      </c>
    </row>
    <row r="1629" spans="1:16" hidden="1" x14ac:dyDescent="0.3">
      <c r="A1629" s="90">
        <v>603479</v>
      </c>
      <c r="B1629" s="92" t="s">
        <v>1162</v>
      </c>
      <c r="C1629" s="92" t="s">
        <v>3536</v>
      </c>
      <c r="D1629" s="92" t="s">
        <v>10</v>
      </c>
      <c r="E1629" s="103" t="s">
        <v>250</v>
      </c>
      <c r="F1629" s="92" t="s">
        <v>3462</v>
      </c>
      <c r="G1629" s="92" t="s">
        <v>1243</v>
      </c>
      <c r="H1629" s="92" t="s">
        <v>1098</v>
      </c>
      <c r="I1629" s="92" t="s">
        <v>865</v>
      </c>
      <c r="J1629" s="92" t="s">
        <v>1244</v>
      </c>
      <c r="K1629" s="90" t="b">
        <v>0</v>
      </c>
      <c r="L1629" s="92" t="s">
        <v>867</v>
      </c>
      <c r="M1629" s="278">
        <f>IFERROR(VLOOKUP(C1629,'Budget Detail as of 11.30'!B:K,COLUMNS('Budget Detail as of 11.30'!B:K),FALSE),0)</f>
        <v>23000</v>
      </c>
      <c r="N1629" s="155">
        <f>SUMIFS('Budget Detail as of 11.30'!L:L,'Budget Detail as of 11.30'!B:B,'Questica Mapping'!C1629)</f>
        <v>23000</v>
      </c>
      <c r="O1629" s="100">
        <v>0</v>
      </c>
      <c r="P1629" s="101">
        <f t="shared" si="59"/>
        <v>0</v>
      </c>
    </row>
    <row r="1630" spans="1:16" hidden="1" x14ac:dyDescent="0.3">
      <c r="A1630" s="90">
        <v>2005981</v>
      </c>
      <c r="B1630" s="92" t="s">
        <v>1162</v>
      </c>
      <c r="C1630" s="92" t="s">
        <v>3537</v>
      </c>
      <c r="D1630" s="92" t="s">
        <v>10</v>
      </c>
      <c r="E1630" s="103" t="s">
        <v>250</v>
      </c>
      <c r="F1630" s="92" t="s">
        <v>3462</v>
      </c>
      <c r="G1630" s="92" t="s">
        <v>1246</v>
      </c>
      <c r="H1630" s="92" t="s">
        <v>1098</v>
      </c>
      <c r="I1630" s="92" t="s">
        <v>865</v>
      </c>
      <c r="J1630" s="92" t="s">
        <v>1326</v>
      </c>
      <c r="K1630" s="90" t="b">
        <v>0</v>
      </c>
      <c r="L1630" s="92" t="s">
        <v>867</v>
      </c>
      <c r="M1630" s="278">
        <f>IFERROR(VLOOKUP(C1630,'Budget Detail as of 11.30'!B:K,COLUMNS('Budget Detail as of 11.30'!B:K),FALSE),0)</f>
        <v>4620</v>
      </c>
      <c r="N1630" s="155">
        <f>SUMIFS('Budget Detail as of 11.30'!L:L,'Budget Detail as of 11.30'!B:B,'Questica Mapping'!C1630)</f>
        <v>5460</v>
      </c>
      <c r="O1630" s="100">
        <v>5500</v>
      </c>
      <c r="P1630" s="101">
        <f t="shared" si="59"/>
        <v>5500</v>
      </c>
    </row>
    <row r="1631" spans="1:16" hidden="1" x14ac:dyDescent="0.3">
      <c r="A1631" s="90">
        <v>585867</v>
      </c>
      <c r="B1631" s="92" t="s">
        <v>1162</v>
      </c>
      <c r="C1631" s="92" t="s">
        <v>3538</v>
      </c>
      <c r="D1631" s="92" t="s">
        <v>10</v>
      </c>
      <c r="E1631" s="103" t="s">
        <v>250</v>
      </c>
      <c r="F1631" s="92" t="s">
        <v>3462</v>
      </c>
      <c r="G1631" s="92" t="s">
        <v>1246</v>
      </c>
      <c r="H1631" s="92" t="s">
        <v>1098</v>
      </c>
      <c r="I1631" s="92" t="s">
        <v>925</v>
      </c>
      <c r="J1631" s="270" t="s">
        <v>1251</v>
      </c>
      <c r="K1631" s="90" t="b">
        <v>0</v>
      </c>
      <c r="L1631" s="92" t="s">
        <v>867</v>
      </c>
      <c r="M1631" s="278">
        <f>IFERROR(VLOOKUP(C1631,'Budget Detail as of 11.30'!B:K,COLUMNS('Budget Detail as of 11.30'!B:K),FALSE),0)</f>
        <v>840</v>
      </c>
      <c r="N1631" s="155">
        <f>SUMIFS('Budget Detail as of 11.30'!L:L,'Budget Detail as of 11.30'!B:B,'Questica Mapping'!C1631)</f>
        <v>0</v>
      </c>
      <c r="O1631" s="100">
        <v>33992</v>
      </c>
      <c r="P1631" s="101">
        <f t="shared" si="59"/>
        <v>33992</v>
      </c>
    </row>
    <row r="1632" spans="1:16" hidden="1" x14ac:dyDescent="0.3">
      <c r="A1632" s="90">
        <v>585868</v>
      </c>
      <c r="B1632" s="92" t="s">
        <v>1162</v>
      </c>
      <c r="C1632" s="92" t="s">
        <v>3539</v>
      </c>
      <c r="D1632" s="92" t="s">
        <v>10</v>
      </c>
      <c r="E1632" s="103" t="s">
        <v>250</v>
      </c>
      <c r="F1632" s="92" t="s">
        <v>3462</v>
      </c>
      <c r="G1632" s="92" t="s">
        <v>1586</v>
      </c>
      <c r="H1632" s="92" t="s">
        <v>1098</v>
      </c>
      <c r="I1632" s="92" t="s">
        <v>865</v>
      </c>
      <c r="J1632" s="92" t="s">
        <v>1922</v>
      </c>
      <c r="K1632" s="90" t="b">
        <v>0</v>
      </c>
      <c r="L1632" s="92" t="s">
        <v>867</v>
      </c>
      <c r="M1632" s="278">
        <f>IFERROR(VLOOKUP(C1632,'Budget Detail as of 11.30'!B:K,COLUMNS('Budget Detail as of 11.30'!B:K),FALSE),0)</f>
        <v>5500</v>
      </c>
      <c r="N1632" s="155">
        <f>SUMIFS('Budget Detail as of 11.30'!L:L,'Budget Detail as of 11.30'!B:B,'Questica Mapping'!C1632)</f>
        <v>5500</v>
      </c>
      <c r="O1632" s="100">
        <v>2000</v>
      </c>
      <c r="P1632" s="101">
        <f t="shared" si="59"/>
        <v>2000</v>
      </c>
    </row>
    <row r="1633" spans="1:16" hidden="1" x14ac:dyDescent="0.3">
      <c r="A1633" s="90">
        <v>585869</v>
      </c>
      <c r="B1633" s="92" t="s">
        <v>1162</v>
      </c>
      <c r="C1633" s="92" t="s">
        <v>3540</v>
      </c>
      <c r="D1633" s="92" t="s">
        <v>10</v>
      </c>
      <c r="E1633" s="103" t="s">
        <v>250</v>
      </c>
      <c r="F1633" s="92" t="s">
        <v>3462</v>
      </c>
      <c r="G1633" s="92" t="s">
        <v>1253</v>
      </c>
      <c r="H1633" s="92" t="s">
        <v>1098</v>
      </c>
      <c r="I1633" s="92" t="s">
        <v>865</v>
      </c>
      <c r="J1633" s="92" t="s">
        <v>1254</v>
      </c>
      <c r="K1633" s="90" t="b">
        <v>0</v>
      </c>
      <c r="L1633" s="92" t="s">
        <v>867</v>
      </c>
      <c r="M1633" s="278">
        <f>IFERROR(VLOOKUP(C1633,'Budget Detail as of 11.30'!B:K,COLUMNS('Budget Detail as of 11.30'!B:K),FALSE),0)</f>
        <v>21720</v>
      </c>
      <c r="N1633" s="155">
        <f>SUMIFS('Budget Detail as of 11.30'!L:L,'Budget Detail as of 11.30'!B:B,'Questica Mapping'!C1633)</f>
        <v>21720</v>
      </c>
      <c r="O1633" s="100">
        <v>0</v>
      </c>
      <c r="P1633" s="101">
        <f t="shared" si="59"/>
        <v>0</v>
      </c>
    </row>
    <row r="1634" spans="1:16" hidden="1" x14ac:dyDescent="0.3">
      <c r="A1634" s="90">
        <v>850300</v>
      </c>
      <c r="B1634" s="92" t="s">
        <v>1162</v>
      </c>
      <c r="C1634" s="92" t="s">
        <v>3541</v>
      </c>
      <c r="D1634" s="92" t="s">
        <v>10</v>
      </c>
      <c r="E1634" s="103" t="s">
        <v>250</v>
      </c>
      <c r="F1634" s="92" t="s">
        <v>3462</v>
      </c>
      <c r="G1634" s="92" t="s">
        <v>1253</v>
      </c>
      <c r="H1634" s="92" t="s">
        <v>1098</v>
      </c>
      <c r="I1634" s="92" t="s">
        <v>925</v>
      </c>
      <c r="J1634" s="92" t="s">
        <v>1497</v>
      </c>
      <c r="K1634" s="90" t="b">
        <v>0</v>
      </c>
      <c r="L1634" s="92" t="s">
        <v>867</v>
      </c>
      <c r="M1634" s="278">
        <f>IFERROR(VLOOKUP(C1634,'Budget Detail as of 11.30'!B:K,COLUMNS('Budget Detail as of 11.30'!B:K),FALSE),0)</f>
        <v>0</v>
      </c>
      <c r="N1634" s="155">
        <f>SUMIFS('Budget Detail as of 11.30'!L:L,'Budget Detail as of 11.30'!B:B,'Questica Mapping'!C1634)</f>
        <v>0</v>
      </c>
      <c r="O1634" s="100"/>
      <c r="P1634" s="101"/>
    </row>
    <row r="1635" spans="1:16" hidden="1" x14ac:dyDescent="0.3">
      <c r="A1635" s="90">
        <v>850302</v>
      </c>
      <c r="B1635" s="92" t="s">
        <v>1162</v>
      </c>
      <c r="C1635" s="92" t="s">
        <v>3542</v>
      </c>
      <c r="D1635" s="92" t="s">
        <v>10</v>
      </c>
      <c r="E1635" s="103" t="s">
        <v>250</v>
      </c>
      <c r="F1635" s="92" t="s">
        <v>3462</v>
      </c>
      <c r="G1635" s="92" t="s">
        <v>1253</v>
      </c>
      <c r="H1635" s="92" t="s">
        <v>1098</v>
      </c>
      <c r="I1635" s="92" t="s">
        <v>928</v>
      </c>
      <c r="J1635" s="92" t="s">
        <v>3543</v>
      </c>
      <c r="K1635" s="90" t="b">
        <v>0</v>
      </c>
      <c r="L1635" s="92" t="s">
        <v>867</v>
      </c>
      <c r="M1635" s="278">
        <f>IFERROR(VLOOKUP(C1635,'Budget Detail as of 11.30'!B:K,COLUMNS('Budget Detail as of 11.30'!B:K),FALSE),0)</f>
        <v>200</v>
      </c>
      <c r="N1635" s="155">
        <f>SUMIFS('Budget Detail as of 11.30'!L:L,'Budget Detail as of 11.30'!B:B,'Questica Mapping'!C1635)</f>
        <v>200</v>
      </c>
      <c r="O1635" s="100"/>
      <c r="P1635" s="101"/>
    </row>
    <row r="1636" spans="1:16" hidden="1" x14ac:dyDescent="0.3">
      <c r="A1636" s="90">
        <v>585820</v>
      </c>
      <c r="B1636" s="92" t="s">
        <v>1162</v>
      </c>
      <c r="C1636" s="92" t="s">
        <v>3544</v>
      </c>
      <c r="D1636" s="279" t="s">
        <v>10</v>
      </c>
      <c r="E1636" s="103" t="s">
        <v>250</v>
      </c>
      <c r="F1636" s="90" t="s">
        <v>3462</v>
      </c>
      <c r="G1636" s="90" t="s">
        <v>1265</v>
      </c>
      <c r="H1636" s="90" t="s">
        <v>1098</v>
      </c>
      <c r="I1636" s="90" t="s">
        <v>865</v>
      </c>
      <c r="J1636" s="90" t="s">
        <v>1266</v>
      </c>
      <c r="K1636" s="90" t="b">
        <v>0</v>
      </c>
      <c r="L1636" s="90" t="s">
        <v>867</v>
      </c>
      <c r="M1636" s="278">
        <f>IFERROR(VLOOKUP(C1636,'Budget Detail as of 11.30'!B:K,COLUMNS('Budget Detail as of 11.30'!B:K),FALSE),0)</f>
        <v>19660</v>
      </c>
      <c r="N1636" s="155">
        <f>SUMIFS('Budget Detail as of 11.30'!L:L,'Budget Detail as of 11.30'!B:B,'Questica Mapping'!C1636)</f>
        <v>19660</v>
      </c>
      <c r="O1636" s="100"/>
      <c r="P1636" s="101"/>
    </row>
    <row r="1637" spans="1:16" hidden="1" x14ac:dyDescent="0.3">
      <c r="A1637" s="90">
        <v>2005986</v>
      </c>
      <c r="B1637" s="92" t="s">
        <v>1162</v>
      </c>
      <c r="C1637" s="92" t="s">
        <v>3545</v>
      </c>
      <c r="D1637" s="279" t="s">
        <v>10</v>
      </c>
      <c r="E1637" s="103" t="s">
        <v>250</v>
      </c>
      <c r="F1637" s="90" t="s">
        <v>3462</v>
      </c>
      <c r="G1637" s="90" t="s">
        <v>1265</v>
      </c>
      <c r="H1637" s="90" t="s">
        <v>1098</v>
      </c>
      <c r="I1637" s="90" t="s">
        <v>925</v>
      </c>
      <c r="J1637" s="90" t="s">
        <v>1391</v>
      </c>
      <c r="K1637" s="90" t="b">
        <v>0</v>
      </c>
      <c r="L1637" s="90" t="s">
        <v>867</v>
      </c>
      <c r="M1637" s="278">
        <f>IFERROR(VLOOKUP(C1637,'Budget Detail as of 11.30'!B:K,COLUMNS('Budget Detail as of 11.30'!B:K),FALSE),0)</f>
        <v>3110</v>
      </c>
      <c r="N1637" s="155">
        <f>SUMIFS('Budget Detail as of 11.30'!L:L,'Budget Detail as of 11.30'!B:B,'Questica Mapping'!C1637)</f>
        <v>3110</v>
      </c>
      <c r="O1637" s="100"/>
      <c r="P1637" s="101"/>
    </row>
    <row r="1638" spans="1:16" hidden="1" x14ac:dyDescent="0.3">
      <c r="A1638" s="90">
        <v>2005972</v>
      </c>
      <c r="B1638" s="92" t="s">
        <v>1162</v>
      </c>
      <c r="C1638" s="92" t="s">
        <v>3546</v>
      </c>
      <c r="D1638" s="279" t="s">
        <v>10</v>
      </c>
      <c r="E1638" s="103" t="s">
        <v>250</v>
      </c>
      <c r="F1638" s="90" t="s">
        <v>3462</v>
      </c>
      <c r="G1638" s="90" t="s">
        <v>1265</v>
      </c>
      <c r="H1638" s="90" t="s">
        <v>1101</v>
      </c>
      <c r="I1638" s="90" t="s">
        <v>865</v>
      </c>
      <c r="J1638" s="90" t="s">
        <v>1266</v>
      </c>
      <c r="K1638" s="90" t="b">
        <v>0</v>
      </c>
      <c r="L1638" s="90" t="s">
        <v>867</v>
      </c>
      <c r="M1638" s="278">
        <f>IFERROR(VLOOKUP(C1638,'Budget Detail as of 11.30'!B:K,COLUMNS('Budget Detail as of 11.30'!B:K),FALSE),0)</f>
        <v>374350</v>
      </c>
      <c r="N1638" s="155">
        <f>SUMIFS('Budget Detail as of 11.30'!L:L,'Budget Detail as of 11.30'!B:B,'Questica Mapping'!C1638)</f>
        <v>374350</v>
      </c>
      <c r="O1638" s="100">
        <v>60</v>
      </c>
      <c r="P1638" s="101">
        <f t="shared" ref="P1638:P1675" si="60">+O1638</f>
        <v>60</v>
      </c>
    </row>
    <row r="1639" spans="1:16" hidden="1" x14ac:dyDescent="0.3">
      <c r="A1639" s="90">
        <v>585905</v>
      </c>
      <c r="B1639" s="92" t="s">
        <v>1162</v>
      </c>
      <c r="C1639" s="92" t="s">
        <v>3547</v>
      </c>
      <c r="D1639" s="279" t="s">
        <v>10</v>
      </c>
      <c r="E1639" s="103" t="s">
        <v>250</v>
      </c>
      <c r="F1639" s="90" t="s">
        <v>3462</v>
      </c>
      <c r="G1639" s="90" t="s">
        <v>1265</v>
      </c>
      <c r="H1639" s="90" t="s">
        <v>1101</v>
      </c>
      <c r="I1639" s="90" t="s">
        <v>925</v>
      </c>
      <c r="J1639" s="90" t="s">
        <v>1391</v>
      </c>
      <c r="K1639" s="90" t="b">
        <v>0</v>
      </c>
      <c r="L1639" s="90" t="s">
        <v>867</v>
      </c>
      <c r="M1639" s="278">
        <f>IFERROR(VLOOKUP(C1639,'Budget Detail as of 11.30'!B:K,COLUMNS('Budget Detail as of 11.30'!B:K),FALSE),0)</f>
        <v>3660</v>
      </c>
      <c r="N1639" s="155">
        <f>SUMIFS('Budget Detail as of 11.30'!L:L,'Budget Detail as of 11.30'!B:B,'Questica Mapping'!C1639)</f>
        <v>3660</v>
      </c>
      <c r="O1639" s="100">
        <v>283220</v>
      </c>
      <c r="P1639" s="101">
        <f t="shared" si="60"/>
        <v>283220</v>
      </c>
    </row>
    <row r="1640" spans="1:16" hidden="1" x14ac:dyDescent="0.3">
      <c r="A1640" s="90">
        <v>585906</v>
      </c>
      <c r="B1640" s="92" t="s">
        <v>1162</v>
      </c>
      <c r="C1640" s="92" t="s">
        <v>3548</v>
      </c>
      <c r="D1640" s="92" t="s">
        <v>10</v>
      </c>
      <c r="E1640" s="103" t="s">
        <v>247</v>
      </c>
      <c r="F1640" s="90" t="s">
        <v>3462</v>
      </c>
      <c r="G1640" s="90" t="s">
        <v>1268</v>
      </c>
      <c r="H1640" s="90" t="s">
        <v>3464</v>
      </c>
      <c r="I1640" s="178">
        <v>1</v>
      </c>
      <c r="J1640" s="269" t="s">
        <v>1251</v>
      </c>
      <c r="L1640" s="92"/>
      <c r="M1640" s="278">
        <f>IFERROR(VLOOKUP(C1640,'Budget Detail as of 11.30'!B:K,COLUMNS('Budget Detail as of 11.30'!B:K),FALSE),0)</f>
        <v>0</v>
      </c>
      <c r="N1640" s="155">
        <f>SUMIFS('Budget Detail as of 11.30'!L:L,'Budget Detail as of 11.30'!B:B,'Questica Mapping'!C1640)</f>
        <v>0</v>
      </c>
      <c r="O1640" s="100">
        <v>6589</v>
      </c>
      <c r="P1640" s="101">
        <f t="shared" si="60"/>
        <v>6589</v>
      </c>
    </row>
    <row r="1641" spans="1:16" hidden="1" x14ac:dyDescent="0.3">
      <c r="A1641" s="90">
        <v>850279</v>
      </c>
      <c r="B1641" s="92" t="s">
        <v>1162</v>
      </c>
      <c r="C1641" s="92" t="s">
        <v>3549</v>
      </c>
      <c r="D1641" s="92" t="s">
        <v>10</v>
      </c>
      <c r="E1641" s="103" t="s">
        <v>254</v>
      </c>
      <c r="F1641" s="92" t="s">
        <v>3550</v>
      </c>
      <c r="G1641" s="92" t="s">
        <v>1165</v>
      </c>
      <c r="H1641" s="92" t="s">
        <v>1094</v>
      </c>
      <c r="I1641" s="92" t="s">
        <v>865</v>
      </c>
      <c r="J1641" s="92">
        <v>0</v>
      </c>
      <c r="K1641" s="90" t="b">
        <v>0</v>
      </c>
      <c r="L1641" s="92" t="s">
        <v>1166</v>
      </c>
      <c r="M1641" s="278">
        <f>IFERROR(VLOOKUP(C1641,'Budget Detail as of 11.30'!B:K,COLUMNS('Budget Detail as of 11.30'!B:K),FALSE),0)</f>
        <v>219910</v>
      </c>
      <c r="N1641" s="155">
        <f>SUMIFS('Budget Detail as of 11.30'!L:L,'Budget Detail as of 11.30'!B:B,'Questica Mapping'!C1641)</f>
        <v>210550</v>
      </c>
      <c r="O1641" s="100">
        <v>-28214</v>
      </c>
      <c r="P1641" s="101">
        <f t="shared" si="60"/>
        <v>-28214</v>
      </c>
    </row>
    <row r="1642" spans="1:16" hidden="1" x14ac:dyDescent="0.3">
      <c r="A1642" s="90">
        <v>585855</v>
      </c>
      <c r="B1642" s="92" t="s">
        <v>1162</v>
      </c>
      <c r="C1642" s="92" t="s">
        <v>3551</v>
      </c>
      <c r="D1642" s="92" t="s">
        <v>10</v>
      </c>
      <c r="E1642" s="103" t="s">
        <v>254</v>
      </c>
      <c r="F1642" s="90" t="s">
        <v>3550</v>
      </c>
      <c r="G1642" s="90" t="s">
        <v>1165</v>
      </c>
      <c r="H1642" s="90" t="s">
        <v>3552</v>
      </c>
      <c r="I1642" s="178">
        <v>2</v>
      </c>
      <c r="J1642" s="269" t="s">
        <v>1251</v>
      </c>
      <c r="L1642" s="92"/>
      <c r="M1642" s="278">
        <f>IFERROR(VLOOKUP(C1642,'Budget Detail as of 11.30'!B:K,COLUMNS('Budget Detail as of 11.30'!B:K),FALSE),0)</f>
        <v>0</v>
      </c>
      <c r="N1642" s="155">
        <f>SUMIFS('Budget Detail as of 11.30'!L:L,'Budget Detail as of 11.30'!B:B,'Questica Mapping'!C1642)</f>
        <v>0</v>
      </c>
      <c r="O1642" s="100">
        <v>-28214</v>
      </c>
      <c r="P1642" s="101">
        <f t="shared" si="60"/>
        <v>-28214</v>
      </c>
    </row>
    <row r="1643" spans="1:16" hidden="1" x14ac:dyDescent="0.3">
      <c r="A1643" s="90">
        <v>603480</v>
      </c>
      <c r="B1643" s="92" t="s">
        <v>1162</v>
      </c>
      <c r="C1643" s="92" t="s">
        <v>3553</v>
      </c>
      <c r="D1643" s="92" t="s">
        <v>10</v>
      </c>
      <c r="E1643" s="103" t="s">
        <v>254</v>
      </c>
      <c r="F1643" s="90" t="s">
        <v>3550</v>
      </c>
      <c r="G1643" s="90" t="s">
        <v>1165</v>
      </c>
      <c r="H1643" s="90" t="s">
        <v>3552</v>
      </c>
      <c r="I1643" s="178">
        <v>3</v>
      </c>
      <c r="J1643" s="269" t="s">
        <v>1251</v>
      </c>
      <c r="L1643" s="92"/>
      <c r="M1643" s="278">
        <f>IFERROR(VLOOKUP(C1643,'Budget Detail as of 11.30'!B:K,COLUMNS('Budget Detail as of 11.30'!B:K),FALSE),0)</f>
        <v>0</v>
      </c>
      <c r="N1643" s="155">
        <f>SUMIFS('Budget Detail as of 11.30'!L:L,'Budget Detail as of 11.30'!B:B,'Questica Mapping'!C1643)</f>
        <v>0</v>
      </c>
      <c r="O1643" s="100">
        <v>-8940</v>
      </c>
      <c r="P1643" s="101">
        <f t="shared" si="60"/>
        <v>-8940</v>
      </c>
    </row>
    <row r="1644" spans="1:16" hidden="1" x14ac:dyDescent="0.3">
      <c r="A1644" s="90">
        <v>585845</v>
      </c>
      <c r="B1644" s="92" t="s">
        <v>1162</v>
      </c>
      <c r="C1644" s="92" t="s">
        <v>3554</v>
      </c>
      <c r="D1644" s="92" t="s">
        <v>10</v>
      </c>
      <c r="E1644" s="103" t="s">
        <v>254</v>
      </c>
      <c r="F1644" s="90" t="s">
        <v>3550</v>
      </c>
      <c r="G1644" s="90" t="s">
        <v>1165</v>
      </c>
      <c r="H1644" s="90" t="s">
        <v>3552</v>
      </c>
      <c r="I1644" s="178">
        <v>4</v>
      </c>
      <c r="J1644" s="269" t="s">
        <v>1251</v>
      </c>
      <c r="L1644" s="92"/>
      <c r="M1644" s="278">
        <f>IFERROR(VLOOKUP(C1644,'Budget Detail as of 11.30'!B:K,COLUMNS('Budget Detail as of 11.30'!B:K),FALSE),0)</f>
        <v>0</v>
      </c>
      <c r="N1644" s="155">
        <f>SUMIFS('Budget Detail as of 11.30'!L:L,'Budget Detail as of 11.30'!B:B,'Questica Mapping'!C1644)</f>
        <v>0</v>
      </c>
      <c r="O1644" s="100">
        <v>-51582</v>
      </c>
      <c r="P1644" s="101">
        <f t="shared" si="60"/>
        <v>-51582</v>
      </c>
    </row>
    <row r="1645" spans="1:16" hidden="1" x14ac:dyDescent="0.3">
      <c r="A1645" s="90">
        <v>585846</v>
      </c>
      <c r="B1645" s="92" t="s">
        <v>1162</v>
      </c>
      <c r="C1645" s="92" t="s">
        <v>3555</v>
      </c>
      <c r="D1645" s="92" t="s">
        <v>10</v>
      </c>
      <c r="E1645" s="103" t="s">
        <v>254</v>
      </c>
      <c r="F1645" s="90" t="s">
        <v>3550</v>
      </c>
      <c r="G1645" s="90" t="s">
        <v>1165</v>
      </c>
      <c r="H1645" s="90" t="s">
        <v>3552</v>
      </c>
      <c r="I1645" s="178">
        <v>5</v>
      </c>
      <c r="J1645" s="269" t="s">
        <v>1251</v>
      </c>
      <c r="L1645" s="92"/>
      <c r="M1645" s="278">
        <f>IFERROR(VLOOKUP(C1645,'Budget Detail as of 11.30'!B:K,COLUMNS('Budget Detail as of 11.30'!B:K),FALSE),0)</f>
        <v>0</v>
      </c>
      <c r="N1645" s="155">
        <f>SUMIFS('Budget Detail as of 11.30'!L:L,'Budget Detail as of 11.30'!B:B,'Questica Mapping'!C1645)</f>
        <v>0</v>
      </c>
      <c r="O1645" s="100">
        <v>-45352</v>
      </c>
      <c r="P1645" s="101">
        <f t="shared" si="60"/>
        <v>-45352</v>
      </c>
    </row>
    <row r="1646" spans="1:16" hidden="1" x14ac:dyDescent="0.3">
      <c r="A1646" s="90">
        <v>850288</v>
      </c>
      <c r="B1646" s="92" t="s">
        <v>1162</v>
      </c>
      <c r="C1646" s="92" t="s">
        <v>3556</v>
      </c>
      <c r="D1646" s="92" t="s">
        <v>10</v>
      </c>
      <c r="E1646" s="103" t="s">
        <v>254</v>
      </c>
      <c r="F1646" s="90" t="s">
        <v>3550</v>
      </c>
      <c r="G1646" s="90" t="s">
        <v>1165</v>
      </c>
      <c r="H1646" s="90" t="s">
        <v>3552</v>
      </c>
      <c r="I1646" s="178">
        <v>6</v>
      </c>
      <c r="J1646" s="269" t="s">
        <v>1251</v>
      </c>
      <c r="L1646" s="92"/>
      <c r="M1646" s="278">
        <f>IFERROR(VLOOKUP(C1646,'Budget Detail as of 11.30'!B:K,COLUMNS('Budget Detail as of 11.30'!B:K),FALSE),0)</f>
        <v>0</v>
      </c>
      <c r="N1646" s="155">
        <f>SUMIFS('Budget Detail as of 11.30'!L:L,'Budget Detail as of 11.30'!B:B,'Questica Mapping'!C1646)</f>
        <v>0</v>
      </c>
      <c r="O1646" s="100">
        <v>3000</v>
      </c>
      <c r="P1646" s="101">
        <f t="shared" si="60"/>
        <v>3000</v>
      </c>
    </row>
    <row r="1647" spans="1:16" hidden="1" x14ac:dyDescent="0.3">
      <c r="A1647" s="90">
        <v>585870</v>
      </c>
      <c r="B1647" s="92" t="s">
        <v>1162</v>
      </c>
      <c r="C1647" s="92" t="s">
        <v>3557</v>
      </c>
      <c r="D1647" s="92" t="s">
        <v>10</v>
      </c>
      <c r="E1647" s="103" t="s">
        <v>254</v>
      </c>
      <c r="F1647" s="90" t="s">
        <v>3550</v>
      </c>
      <c r="G1647" s="90" t="s">
        <v>1165</v>
      </c>
      <c r="H1647" s="90" t="s">
        <v>3552</v>
      </c>
      <c r="I1647" s="178">
        <v>7</v>
      </c>
      <c r="J1647" s="269" t="s">
        <v>1251</v>
      </c>
      <c r="L1647" s="92"/>
      <c r="M1647" s="278">
        <f>IFERROR(VLOOKUP(C1647,'Budget Detail as of 11.30'!B:K,COLUMNS('Budget Detail as of 11.30'!B:K),FALSE),0)</f>
        <v>0</v>
      </c>
      <c r="N1647" s="155">
        <f>SUMIFS('Budget Detail as of 11.30'!L:L,'Budget Detail as of 11.30'!B:B,'Questica Mapping'!C1647)</f>
        <v>0</v>
      </c>
      <c r="O1647" s="100">
        <v>135080</v>
      </c>
      <c r="P1647" s="101">
        <f t="shared" si="60"/>
        <v>135080</v>
      </c>
    </row>
    <row r="1648" spans="1:16" hidden="1" x14ac:dyDescent="0.3">
      <c r="A1648" s="90">
        <v>585871</v>
      </c>
      <c r="B1648" s="92" t="s">
        <v>1162</v>
      </c>
      <c r="C1648" s="92" t="s">
        <v>3558</v>
      </c>
      <c r="D1648" s="92" t="s">
        <v>10</v>
      </c>
      <c r="E1648" s="103" t="s">
        <v>254</v>
      </c>
      <c r="F1648" s="92" t="s">
        <v>3550</v>
      </c>
      <c r="G1648" s="92" t="s">
        <v>2117</v>
      </c>
      <c r="H1648" s="92" t="s">
        <v>1094</v>
      </c>
      <c r="I1648" s="92" t="s">
        <v>865</v>
      </c>
      <c r="J1648" s="92" t="s">
        <v>3559</v>
      </c>
      <c r="K1648" s="90" t="b">
        <v>0</v>
      </c>
      <c r="L1648" s="92" t="s">
        <v>867</v>
      </c>
      <c r="M1648" s="278">
        <f>IFERROR(VLOOKUP(C1648,'Budget Detail as of 11.30'!B:K,COLUMNS('Budget Detail as of 11.30'!B:K),FALSE),0)</f>
        <v>3000</v>
      </c>
      <c r="N1648" s="155">
        <f>SUMIFS('Budget Detail as of 11.30'!L:L,'Budget Detail as of 11.30'!B:B,'Questica Mapping'!C1648)</f>
        <v>3000</v>
      </c>
      <c r="O1648" s="100">
        <v>2780</v>
      </c>
      <c r="P1648" s="101">
        <f t="shared" si="60"/>
        <v>2780</v>
      </c>
    </row>
    <row r="1649" spans="1:16" hidden="1" x14ac:dyDescent="0.3">
      <c r="A1649" s="90">
        <v>585821</v>
      </c>
      <c r="B1649" s="92" t="s">
        <v>1162</v>
      </c>
      <c r="C1649" s="92" t="s">
        <v>3560</v>
      </c>
      <c r="D1649" s="92" t="s">
        <v>10</v>
      </c>
      <c r="E1649" s="103" t="s">
        <v>254</v>
      </c>
      <c r="F1649" s="92" t="s">
        <v>3550</v>
      </c>
      <c r="G1649" s="92" t="s">
        <v>1176</v>
      </c>
      <c r="H1649" s="92" t="s">
        <v>1094</v>
      </c>
      <c r="I1649" s="92" t="s">
        <v>865</v>
      </c>
      <c r="J1649" s="92">
        <v>0</v>
      </c>
      <c r="K1649" s="90" t="b">
        <v>0</v>
      </c>
      <c r="L1649" s="92" t="s">
        <v>1166</v>
      </c>
      <c r="M1649" s="278">
        <f>IFERROR(VLOOKUP(C1649,'Budget Detail as of 11.30'!B:K,COLUMNS('Budget Detail as of 11.30'!B:K),FALSE),0)</f>
        <v>108090</v>
      </c>
      <c r="N1649" s="155">
        <f>SUMIFS('Budget Detail as of 11.30'!L:L,'Budget Detail as of 11.30'!B:B,'Questica Mapping'!C1649)</f>
        <v>105530</v>
      </c>
      <c r="O1649" s="100">
        <v>-13477</v>
      </c>
      <c r="P1649" s="101">
        <f t="shared" si="60"/>
        <v>-13477</v>
      </c>
    </row>
    <row r="1650" spans="1:16" hidden="1" x14ac:dyDescent="0.3">
      <c r="A1650" s="90">
        <v>583265</v>
      </c>
      <c r="B1650" s="92" t="s">
        <v>1162</v>
      </c>
      <c r="C1650" s="92" t="s">
        <v>3561</v>
      </c>
      <c r="D1650" s="92" t="s">
        <v>10</v>
      </c>
      <c r="E1650" s="103" t="s">
        <v>254</v>
      </c>
      <c r="F1650" s="90" t="s">
        <v>3550</v>
      </c>
      <c r="G1650" s="90" t="s">
        <v>1176</v>
      </c>
      <c r="H1650" s="90" t="s">
        <v>3552</v>
      </c>
      <c r="I1650" s="178">
        <v>2</v>
      </c>
      <c r="J1650" s="269" t="s">
        <v>1251</v>
      </c>
      <c r="L1650" s="92"/>
      <c r="M1650" s="278">
        <f>IFERROR(VLOOKUP(C1650,'Budget Detail as of 11.30'!B:K,COLUMNS('Budget Detail as of 11.30'!B:K),FALSE),0)</f>
        <v>0</v>
      </c>
      <c r="N1650" s="155">
        <f>SUMIFS('Budget Detail as of 11.30'!L:L,'Budget Detail as of 11.30'!B:B,'Questica Mapping'!C1650)</f>
        <v>0</v>
      </c>
      <c r="O1650" s="100">
        <v>-13477</v>
      </c>
      <c r="P1650" s="101">
        <f t="shared" si="60"/>
        <v>-13477</v>
      </c>
    </row>
    <row r="1651" spans="1:16" hidden="1" x14ac:dyDescent="0.3">
      <c r="A1651" s="90">
        <v>583266</v>
      </c>
      <c r="B1651" s="92" t="s">
        <v>1162</v>
      </c>
      <c r="C1651" s="92" t="s">
        <v>3562</v>
      </c>
      <c r="D1651" s="92" t="s">
        <v>10</v>
      </c>
      <c r="E1651" s="103" t="s">
        <v>254</v>
      </c>
      <c r="F1651" s="90" t="s">
        <v>3550</v>
      </c>
      <c r="G1651" s="90" t="s">
        <v>1176</v>
      </c>
      <c r="H1651" s="90" t="s">
        <v>3552</v>
      </c>
      <c r="I1651" s="178">
        <v>3</v>
      </c>
      <c r="J1651" s="269" t="s">
        <v>1251</v>
      </c>
      <c r="L1651" s="92"/>
      <c r="M1651" s="278">
        <f>IFERROR(VLOOKUP(C1651,'Budget Detail as of 11.30'!B:K,COLUMNS('Budget Detail as of 11.30'!B:K),FALSE),0)</f>
        <v>0</v>
      </c>
      <c r="N1651" s="155">
        <f>SUMIFS('Budget Detail as of 11.30'!L:L,'Budget Detail as of 11.30'!B:B,'Questica Mapping'!C1651)</f>
        <v>0</v>
      </c>
      <c r="O1651" s="100">
        <v>-5960</v>
      </c>
      <c r="P1651" s="101">
        <f t="shared" si="60"/>
        <v>-5960</v>
      </c>
    </row>
    <row r="1652" spans="1:16" hidden="1" x14ac:dyDescent="0.3">
      <c r="A1652" s="90">
        <v>1191293</v>
      </c>
      <c r="B1652" s="92" t="s">
        <v>1162</v>
      </c>
      <c r="C1652" s="92" t="s">
        <v>3563</v>
      </c>
      <c r="D1652" s="92" t="s">
        <v>10</v>
      </c>
      <c r="E1652" s="103" t="s">
        <v>254</v>
      </c>
      <c r="F1652" s="90" t="s">
        <v>3550</v>
      </c>
      <c r="G1652" s="90" t="s">
        <v>1176</v>
      </c>
      <c r="H1652" s="90" t="s">
        <v>3552</v>
      </c>
      <c r="I1652" s="178">
        <v>4</v>
      </c>
      <c r="J1652" s="269" t="s">
        <v>1251</v>
      </c>
      <c r="L1652" s="92"/>
      <c r="M1652" s="278">
        <f>IFERROR(VLOOKUP(C1652,'Budget Detail as of 11.30'!B:K,COLUMNS('Budget Detail as of 11.30'!B:K),FALSE),0)</f>
        <v>0</v>
      </c>
      <c r="N1652" s="155">
        <f>SUMIFS('Budget Detail as of 11.30'!L:L,'Budget Detail as of 11.30'!B:B,'Questica Mapping'!C1652)</f>
        <v>0</v>
      </c>
      <c r="O1652" s="100">
        <v>-17470</v>
      </c>
      <c r="P1652" s="101">
        <f t="shared" si="60"/>
        <v>-17470</v>
      </c>
    </row>
    <row r="1653" spans="1:16" hidden="1" x14ac:dyDescent="0.3">
      <c r="A1653" s="90">
        <v>850283</v>
      </c>
      <c r="B1653" s="92" t="s">
        <v>1162</v>
      </c>
      <c r="C1653" s="92" t="s">
        <v>3564</v>
      </c>
      <c r="D1653" s="92" t="s">
        <v>10</v>
      </c>
      <c r="E1653" s="103" t="s">
        <v>254</v>
      </c>
      <c r="F1653" s="90" t="s">
        <v>3550</v>
      </c>
      <c r="G1653" s="90" t="s">
        <v>1176</v>
      </c>
      <c r="H1653" s="90" t="s">
        <v>3552</v>
      </c>
      <c r="I1653" s="178">
        <v>5</v>
      </c>
      <c r="J1653" s="269" t="s">
        <v>1251</v>
      </c>
      <c r="L1653" s="92"/>
      <c r="M1653" s="278">
        <f>IFERROR(VLOOKUP(C1653,'Budget Detail as of 11.30'!B:K,COLUMNS('Budget Detail as of 11.30'!B:K),FALSE),0)</f>
        <v>0</v>
      </c>
      <c r="N1653" s="155">
        <f>SUMIFS('Budget Detail as of 11.30'!L:L,'Budget Detail as of 11.30'!B:B,'Questica Mapping'!C1653)</f>
        <v>0</v>
      </c>
      <c r="O1653" s="100">
        <v>-21047</v>
      </c>
      <c r="P1653" s="101">
        <f t="shared" si="60"/>
        <v>-21047</v>
      </c>
    </row>
    <row r="1654" spans="1:16" hidden="1" x14ac:dyDescent="0.3">
      <c r="A1654" s="90">
        <v>585907</v>
      </c>
      <c r="B1654" s="92" t="s">
        <v>1162</v>
      </c>
      <c r="C1654" s="92" t="s">
        <v>3565</v>
      </c>
      <c r="D1654" s="92" t="s">
        <v>10</v>
      </c>
      <c r="E1654" s="103" t="s">
        <v>254</v>
      </c>
      <c r="F1654" s="90" t="s">
        <v>3550</v>
      </c>
      <c r="G1654" s="90" t="s">
        <v>1176</v>
      </c>
      <c r="H1654" s="90" t="s">
        <v>3552</v>
      </c>
      <c r="I1654" s="178">
        <v>6</v>
      </c>
      <c r="J1654" s="269" t="s">
        <v>1251</v>
      </c>
      <c r="L1654" s="92"/>
      <c r="M1654" s="278">
        <f>IFERROR(VLOOKUP(C1654,'Budget Detail as of 11.30'!B:K,COLUMNS('Budget Detail as of 11.30'!B:K),FALSE),0)</f>
        <v>0</v>
      </c>
      <c r="N1654" s="155">
        <f>SUMIFS('Budget Detail as of 11.30'!L:L,'Budget Detail as of 11.30'!B:B,'Questica Mapping'!C1654)</f>
        <v>0</v>
      </c>
      <c r="O1654" s="100">
        <v>1460</v>
      </c>
      <c r="P1654" s="101">
        <f t="shared" si="60"/>
        <v>1460</v>
      </c>
    </row>
    <row r="1655" spans="1:16" hidden="1" x14ac:dyDescent="0.3">
      <c r="A1655" s="90">
        <v>603463</v>
      </c>
      <c r="B1655" s="92" t="s">
        <v>1162</v>
      </c>
      <c r="C1655" s="92" t="s">
        <v>3566</v>
      </c>
      <c r="D1655" s="92" t="s">
        <v>10</v>
      </c>
      <c r="E1655" s="103" t="s">
        <v>254</v>
      </c>
      <c r="F1655" s="92" t="s">
        <v>3550</v>
      </c>
      <c r="G1655" s="92" t="s">
        <v>1522</v>
      </c>
      <c r="H1655" s="92" t="s">
        <v>1094</v>
      </c>
      <c r="I1655" s="92" t="s">
        <v>865</v>
      </c>
      <c r="J1655" s="92" t="s">
        <v>1523</v>
      </c>
      <c r="K1655" s="90" t="b">
        <v>0</v>
      </c>
      <c r="L1655" s="92" t="s">
        <v>867</v>
      </c>
      <c r="M1655" s="278">
        <f>IFERROR(VLOOKUP(C1655,'Budget Detail as of 11.30'!B:K,COLUMNS('Budget Detail as of 11.30'!B:K),FALSE),0)</f>
        <v>0</v>
      </c>
      <c r="N1655" s="155">
        <f>SUMIFS('Budget Detail as of 11.30'!L:L,'Budget Detail as of 11.30'!B:B,'Questica Mapping'!C1655)</f>
        <v>0</v>
      </c>
      <c r="O1655" s="100">
        <v>700</v>
      </c>
      <c r="P1655" s="101">
        <f t="shared" si="60"/>
        <v>700</v>
      </c>
    </row>
    <row r="1656" spans="1:16" hidden="1" x14ac:dyDescent="0.3">
      <c r="A1656" s="90">
        <v>603481</v>
      </c>
      <c r="B1656" s="92" t="s">
        <v>1162</v>
      </c>
      <c r="C1656" s="92" t="s">
        <v>3567</v>
      </c>
      <c r="D1656" s="92" t="s">
        <v>10</v>
      </c>
      <c r="E1656" s="103" t="s">
        <v>254</v>
      </c>
      <c r="F1656" s="92" t="s">
        <v>3550</v>
      </c>
      <c r="G1656" s="92" t="s">
        <v>1182</v>
      </c>
      <c r="H1656" s="92" t="s">
        <v>1094</v>
      </c>
      <c r="I1656" s="92" t="s">
        <v>865</v>
      </c>
      <c r="J1656" s="92" t="s">
        <v>1183</v>
      </c>
      <c r="K1656" s="90" t="b">
        <v>0</v>
      </c>
      <c r="L1656" s="92" t="s">
        <v>867</v>
      </c>
      <c r="M1656" s="278">
        <f>IFERROR(VLOOKUP(C1656,'Budget Detail as of 11.30'!B:K,COLUMNS('Budget Detail as of 11.30'!B:K),FALSE),0)</f>
        <v>0</v>
      </c>
      <c r="N1656" s="155">
        <f>SUMIFS('Budget Detail as of 11.30'!L:L,'Budget Detail as of 11.30'!B:B,'Questica Mapping'!C1656)</f>
        <v>0</v>
      </c>
      <c r="O1656" s="100">
        <v>50</v>
      </c>
      <c r="P1656" s="101">
        <f t="shared" si="60"/>
        <v>50</v>
      </c>
    </row>
    <row r="1657" spans="1:16" hidden="1" x14ac:dyDescent="0.3">
      <c r="A1657" s="90">
        <v>585847</v>
      </c>
      <c r="B1657" s="92" t="s">
        <v>1162</v>
      </c>
      <c r="C1657" s="92" t="s">
        <v>3568</v>
      </c>
      <c r="D1657" s="92" t="s">
        <v>10</v>
      </c>
      <c r="E1657" s="103" t="s">
        <v>252</v>
      </c>
      <c r="F1657" s="92" t="s">
        <v>3550</v>
      </c>
      <c r="G1657" s="92" t="s">
        <v>1185</v>
      </c>
      <c r="H1657" s="92" t="s">
        <v>1094</v>
      </c>
      <c r="I1657" s="92" t="s">
        <v>865</v>
      </c>
      <c r="J1657" s="92" t="s">
        <v>1186</v>
      </c>
      <c r="K1657" s="90" t="b">
        <v>0</v>
      </c>
      <c r="L1657" s="92" t="s">
        <v>867</v>
      </c>
      <c r="M1657" s="278">
        <f>IFERROR(VLOOKUP(C1657,'Budget Detail as of 11.30'!B:K,COLUMNS('Budget Detail as of 11.30'!B:K),FALSE),0)</f>
        <v>700</v>
      </c>
      <c r="N1657" s="155">
        <f>SUMIFS('Budget Detail as of 11.30'!L:L,'Budget Detail as of 11.30'!B:B,'Questica Mapping'!C1657)</f>
        <v>700</v>
      </c>
      <c r="O1657" s="100">
        <v>150</v>
      </c>
      <c r="P1657" s="101">
        <f t="shared" si="60"/>
        <v>150</v>
      </c>
    </row>
    <row r="1658" spans="1:16" hidden="1" x14ac:dyDescent="0.3">
      <c r="A1658" s="90">
        <v>585848</v>
      </c>
      <c r="B1658" s="92" t="s">
        <v>1162</v>
      </c>
      <c r="C1658" s="92" t="s">
        <v>3569</v>
      </c>
      <c r="D1658" s="92" t="s">
        <v>10</v>
      </c>
      <c r="E1658" s="103" t="s">
        <v>252</v>
      </c>
      <c r="F1658" s="92" t="s">
        <v>3550</v>
      </c>
      <c r="G1658" s="92" t="s">
        <v>1191</v>
      </c>
      <c r="H1658" s="92" t="s">
        <v>1094</v>
      </c>
      <c r="I1658" s="92" t="s">
        <v>865</v>
      </c>
      <c r="J1658" s="92" t="s">
        <v>1192</v>
      </c>
      <c r="K1658" s="90" t="b">
        <v>0</v>
      </c>
      <c r="L1658" s="92" t="s">
        <v>867</v>
      </c>
      <c r="M1658" s="278">
        <f>IFERROR(VLOOKUP(C1658,'Budget Detail as of 11.30'!B:K,COLUMNS('Budget Detail as of 11.30'!B:K),FALSE),0)</f>
        <v>50</v>
      </c>
      <c r="N1658" s="155">
        <f>SUMIFS('Budget Detail as of 11.30'!L:L,'Budget Detail as of 11.30'!B:B,'Questica Mapping'!C1658)</f>
        <v>50</v>
      </c>
      <c r="O1658" s="100">
        <v>240</v>
      </c>
      <c r="P1658" s="101">
        <f t="shared" si="60"/>
        <v>240</v>
      </c>
    </row>
    <row r="1659" spans="1:16" hidden="1" x14ac:dyDescent="0.3">
      <c r="A1659" s="90">
        <v>585872</v>
      </c>
      <c r="B1659" s="92" t="s">
        <v>1162</v>
      </c>
      <c r="C1659" s="92" t="s">
        <v>3570</v>
      </c>
      <c r="D1659" s="92" t="s">
        <v>10</v>
      </c>
      <c r="E1659" s="103" t="s">
        <v>252</v>
      </c>
      <c r="F1659" s="92" t="s">
        <v>3550</v>
      </c>
      <c r="G1659" s="92" t="s">
        <v>1202</v>
      </c>
      <c r="H1659" s="92" t="s">
        <v>1094</v>
      </c>
      <c r="I1659" s="92" t="s">
        <v>865</v>
      </c>
      <c r="J1659" s="92" t="s">
        <v>1203</v>
      </c>
      <c r="K1659" s="90" t="b">
        <v>0</v>
      </c>
      <c r="L1659" s="92" t="s">
        <v>867</v>
      </c>
      <c r="M1659" s="278">
        <f>IFERROR(VLOOKUP(C1659,'Budget Detail as of 11.30'!B:K,COLUMNS('Budget Detail as of 11.30'!B:K),FALSE),0)</f>
        <v>150</v>
      </c>
      <c r="N1659" s="155">
        <f>SUMIFS('Budget Detail as of 11.30'!L:L,'Budget Detail as of 11.30'!B:B,'Questica Mapping'!C1659)</f>
        <v>150</v>
      </c>
      <c r="O1659" s="100">
        <v>3120</v>
      </c>
      <c r="P1659" s="101">
        <f t="shared" si="60"/>
        <v>3120</v>
      </c>
    </row>
    <row r="1660" spans="1:16" hidden="1" x14ac:dyDescent="0.3">
      <c r="A1660" s="90">
        <v>585873</v>
      </c>
      <c r="B1660" s="92" t="s">
        <v>1162</v>
      </c>
      <c r="C1660" s="92" t="s">
        <v>3571</v>
      </c>
      <c r="D1660" s="92" t="s">
        <v>10</v>
      </c>
      <c r="E1660" s="103" t="s">
        <v>252</v>
      </c>
      <c r="F1660" s="92" t="s">
        <v>3550</v>
      </c>
      <c r="G1660" s="92" t="s">
        <v>1354</v>
      </c>
      <c r="H1660" s="92" t="s">
        <v>1094</v>
      </c>
      <c r="I1660" s="92" t="s">
        <v>865</v>
      </c>
      <c r="J1660" s="92" t="s">
        <v>3572</v>
      </c>
      <c r="K1660" s="90" t="b">
        <v>0</v>
      </c>
      <c r="L1660" s="92" t="s">
        <v>867</v>
      </c>
      <c r="M1660" s="278">
        <f>IFERROR(VLOOKUP(C1660,'Budget Detail as of 11.30'!B:K,COLUMNS('Budget Detail as of 11.30'!B:K),FALSE),0)</f>
        <v>240</v>
      </c>
      <c r="N1660" s="155">
        <f>SUMIFS('Budget Detail as of 11.30'!L:L,'Budget Detail as of 11.30'!B:B,'Questica Mapping'!C1660)</f>
        <v>240</v>
      </c>
      <c r="O1660" s="100">
        <v>450</v>
      </c>
      <c r="P1660" s="101">
        <f t="shared" si="60"/>
        <v>450</v>
      </c>
    </row>
    <row r="1661" spans="1:16" hidden="1" x14ac:dyDescent="0.3">
      <c r="A1661" s="90">
        <v>850303</v>
      </c>
      <c r="B1661" s="92" t="s">
        <v>1162</v>
      </c>
      <c r="C1661" s="92" t="s">
        <v>3573</v>
      </c>
      <c r="D1661" s="92" t="s">
        <v>10</v>
      </c>
      <c r="E1661" s="103" t="s">
        <v>252</v>
      </c>
      <c r="F1661" s="92" t="s">
        <v>3550</v>
      </c>
      <c r="G1661" s="92" t="s">
        <v>1354</v>
      </c>
      <c r="H1661" s="92" t="s">
        <v>1094</v>
      </c>
      <c r="I1661" s="92" t="s">
        <v>925</v>
      </c>
      <c r="J1661" s="92" t="s">
        <v>3574</v>
      </c>
      <c r="K1661" s="90" t="b">
        <v>0</v>
      </c>
      <c r="L1661" s="92" t="s">
        <v>867</v>
      </c>
      <c r="M1661" s="278">
        <f>IFERROR(VLOOKUP(C1661,'Budget Detail as of 11.30'!B:K,COLUMNS('Budget Detail as of 11.30'!B:K),FALSE),0)</f>
        <v>3100</v>
      </c>
      <c r="N1661" s="155">
        <f>SUMIFS('Budget Detail as of 11.30'!L:L,'Budget Detail as of 11.30'!B:B,'Questica Mapping'!C1661)</f>
        <v>3100</v>
      </c>
      <c r="O1661" s="100">
        <v>1000</v>
      </c>
      <c r="P1661" s="101">
        <f t="shared" si="60"/>
        <v>1000</v>
      </c>
    </row>
    <row r="1662" spans="1:16" hidden="1" x14ac:dyDescent="0.3">
      <c r="A1662" s="90">
        <v>585822</v>
      </c>
      <c r="B1662" s="92" t="s">
        <v>1162</v>
      </c>
      <c r="C1662" s="92" t="s">
        <v>3575</v>
      </c>
      <c r="D1662" s="92" t="s">
        <v>10</v>
      </c>
      <c r="E1662" s="103" t="s">
        <v>252</v>
      </c>
      <c r="F1662" s="92" t="s">
        <v>3550</v>
      </c>
      <c r="G1662" s="92" t="s">
        <v>1207</v>
      </c>
      <c r="H1662" s="92" t="s">
        <v>1094</v>
      </c>
      <c r="I1662" s="92" t="s">
        <v>865</v>
      </c>
      <c r="J1662" s="92" t="s">
        <v>3505</v>
      </c>
      <c r="K1662" s="90" t="b">
        <v>0</v>
      </c>
      <c r="L1662" s="92" t="s">
        <v>867</v>
      </c>
      <c r="M1662" s="278">
        <f>IFERROR(VLOOKUP(C1662,'Budget Detail as of 11.30'!B:K,COLUMNS('Budget Detail as of 11.30'!B:K),FALSE),0)</f>
        <v>600</v>
      </c>
      <c r="N1662" s="155">
        <f>SUMIFS('Budget Detail as of 11.30'!L:L,'Budget Detail as of 11.30'!B:B,'Questica Mapping'!C1662)</f>
        <v>600</v>
      </c>
      <c r="O1662" s="100">
        <v>1000</v>
      </c>
      <c r="P1662" s="101">
        <f t="shared" si="60"/>
        <v>1000</v>
      </c>
    </row>
    <row r="1663" spans="1:16" hidden="1" x14ac:dyDescent="0.3">
      <c r="A1663" s="90">
        <v>850298</v>
      </c>
      <c r="B1663" s="92" t="s">
        <v>1162</v>
      </c>
      <c r="C1663" s="92" t="s">
        <v>3576</v>
      </c>
      <c r="D1663" s="92" t="s">
        <v>10</v>
      </c>
      <c r="E1663" s="103" t="s">
        <v>252</v>
      </c>
      <c r="F1663" s="92" t="s">
        <v>3550</v>
      </c>
      <c r="G1663" s="92" t="s">
        <v>1215</v>
      </c>
      <c r="H1663" s="92" t="s">
        <v>1094</v>
      </c>
      <c r="I1663" s="92" t="s">
        <v>865</v>
      </c>
      <c r="J1663" s="92" t="s">
        <v>3577</v>
      </c>
      <c r="K1663" s="90" t="b">
        <v>0</v>
      </c>
      <c r="L1663" s="92" t="s">
        <v>867</v>
      </c>
      <c r="M1663" s="278">
        <f>IFERROR(VLOOKUP(C1663,'Budget Detail as of 11.30'!B:K,COLUMNS('Budget Detail as of 11.30'!B:K),FALSE),0)</f>
        <v>1000</v>
      </c>
      <c r="N1663" s="155">
        <f>SUMIFS('Budget Detail as of 11.30'!L:L,'Budget Detail as of 11.30'!B:B,'Questica Mapping'!C1663)</f>
        <v>1000</v>
      </c>
      <c r="O1663" s="100">
        <v>3000</v>
      </c>
      <c r="P1663" s="101">
        <f t="shared" si="60"/>
        <v>3000</v>
      </c>
    </row>
    <row r="1664" spans="1:16" hidden="1" x14ac:dyDescent="0.3">
      <c r="A1664" s="90">
        <v>2005974</v>
      </c>
      <c r="B1664" s="92" t="s">
        <v>1162</v>
      </c>
      <c r="C1664" s="92" t="s">
        <v>3578</v>
      </c>
      <c r="D1664" s="92" t="s">
        <v>10</v>
      </c>
      <c r="E1664" s="103" t="s">
        <v>252</v>
      </c>
      <c r="F1664" s="92" t="s">
        <v>3550</v>
      </c>
      <c r="G1664" s="92" t="s">
        <v>1215</v>
      </c>
      <c r="H1664" s="92" t="s">
        <v>1094</v>
      </c>
      <c r="I1664" s="92" t="s">
        <v>925</v>
      </c>
      <c r="J1664" s="92" t="s">
        <v>3579</v>
      </c>
      <c r="K1664" s="90" t="b">
        <v>0</v>
      </c>
      <c r="L1664" s="92" t="s">
        <v>867</v>
      </c>
      <c r="M1664" s="278">
        <f>IFERROR(VLOOKUP(C1664,'Budget Detail as of 11.30'!B:K,COLUMNS('Budget Detail as of 11.30'!B:K),FALSE),0)</f>
        <v>1000</v>
      </c>
      <c r="N1664" s="155">
        <f>SUMIFS('Budget Detail as of 11.30'!L:L,'Budget Detail as of 11.30'!B:B,'Questica Mapping'!C1664)</f>
        <v>1000</v>
      </c>
      <c r="O1664" s="100">
        <v>1000</v>
      </c>
      <c r="P1664" s="101">
        <f t="shared" si="60"/>
        <v>1000</v>
      </c>
    </row>
    <row r="1665" spans="1:16" hidden="1" x14ac:dyDescent="0.3">
      <c r="A1665" s="90">
        <v>583289</v>
      </c>
      <c r="B1665" s="92" t="s">
        <v>1162</v>
      </c>
      <c r="C1665" s="92" t="s">
        <v>3580</v>
      </c>
      <c r="D1665" s="92" t="s">
        <v>10</v>
      </c>
      <c r="E1665" s="103" t="s">
        <v>252</v>
      </c>
      <c r="F1665" s="92" t="s">
        <v>3550</v>
      </c>
      <c r="G1665" s="92" t="s">
        <v>1220</v>
      </c>
      <c r="H1665" s="92" t="s">
        <v>1094</v>
      </c>
      <c r="I1665" s="92" t="s">
        <v>865</v>
      </c>
      <c r="J1665" s="92" t="s">
        <v>3581</v>
      </c>
      <c r="K1665" s="90" t="b">
        <v>0</v>
      </c>
      <c r="L1665" s="92" t="s">
        <v>867</v>
      </c>
      <c r="M1665" s="278">
        <f>IFERROR(VLOOKUP(C1665,'Budget Detail as of 11.30'!B:K,COLUMNS('Budget Detail as of 11.30'!B:K),FALSE),0)</f>
        <v>3000</v>
      </c>
      <c r="N1665" s="155">
        <f>SUMIFS('Budget Detail as of 11.30'!L:L,'Budget Detail as of 11.30'!B:B,'Questica Mapping'!C1665)</f>
        <v>3000</v>
      </c>
      <c r="O1665" s="100">
        <v>60</v>
      </c>
      <c r="P1665" s="101">
        <f t="shared" si="60"/>
        <v>60</v>
      </c>
    </row>
    <row r="1666" spans="1:16" hidden="1" x14ac:dyDescent="0.3">
      <c r="A1666" s="90">
        <v>583287</v>
      </c>
      <c r="B1666" s="92" t="s">
        <v>1162</v>
      </c>
      <c r="C1666" s="92" t="s">
        <v>3582</v>
      </c>
      <c r="D1666" s="92" t="s">
        <v>10</v>
      </c>
      <c r="E1666" s="103" t="s">
        <v>252</v>
      </c>
      <c r="F1666" s="92" t="s">
        <v>3550</v>
      </c>
      <c r="G1666" s="92" t="s">
        <v>1229</v>
      </c>
      <c r="H1666" s="92" t="s">
        <v>1094</v>
      </c>
      <c r="I1666" s="92" t="s">
        <v>865</v>
      </c>
      <c r="J1666" s="92" t="s">
        <v>1308</v>
      </c>
      <c r="K1666" s="90" t="b">
        <v>0</v>
      </c>
      <c r="L1666" s="92" t="s">
        <v>867</v>
      </c>
      <c r="M1666" s="278">
        <f>IFERROR(VLOOKUP(C1666,'Budget Detail as of 11.30'!B:K,COLUMNS('Budget Detail as of 11.30'!B:K),FALSE),0)</f>
        <v>1000</v>
      </c>
      <c r="N1666" s="155">
        <f>SUMIFS('Budget Detail as of 11.30'!L:L,'Budget Detail as of 11.30'!B:B,'Questica Mapping'!C1666)</f>
        <v>1000</v>
      </c>
      <c r="O1666" s="100">
        <v>450</v>
      </c>
      <c r="P1666" s="101">
        <f t="shared" si="60"/>
        <v>450</v>
      </c>
    </row>
    <row r="1667" spans="1:16" hidden="1" x14ac:dyDescent="0.3">
      <c r="A1667" s="90">
        <v>2005973</v>
      </c>
      <c r="B1667" s="92" t="s">
        <v>1162</v>
      </c>
      <c r="C1667" s="92" t="s">
        <v>3583</v>
      </c>
      <c r="D1667" s="92" t="s">
        <v>10</v>
      </c>
      <c r="E1667" s="103" t="s">
        <v>252</v>
      </c>
      <c r="F1667" s="92" t="s">
        <v>3550</v>
      </c>
      <c r="G1667" s="92" t="s">
        <v>1229</v>
      </c>
      <c r="H1667" s="92" t="s">
        <v>1094</v>
      </c>
      <c r="I1667" s="92" t="s">
        <v>925</v>
      </c>
      <c r="J1667" s="92" t="s">
        <v>3526</v>
      </c>
      <c r="K1667" s="90" t="b">
        <v>0</v>
      </c>
      <c r="L1667" s="92" t="s">
        <v>867</v>
      </c>
      <c r="M1667" s="278">
        <f>IFERROR(VLOOKUP(C1667,'Budget Detail as of 11.30'!B:K,COLUMNS('Budget Detail as of 11.30'!B:K),FALSE),0)</f>
        <v>80</v>
      </c>
      <c r="N1667" s="155">
        <f>SUMIFS('Budget Detail as of 11.30'!L:L,'Budget Detail as of 11.30'!B:B,'Questica Mapping'!C1667)</f>
        <v>80</v>
      </c>
      <c r="O1667" s="100">
        <v>2000</v>
      </c>
      <c r="P1667" s="101">
        <f t="shared" si="60"/>
        <v>2000</v>
      </c>
    </row>
    <row r="1668" spans="1:16" hidden="1" x14ac:dyDescent="0.3">
      <c r="A1668" s="90">
        <v>585952</v>
      </c>
      <c r="B1668" s="92" t="s">
        <v>1162</v>
      </c>
      <c r="C1668" s="92" t="s">
        <v>3584</v>
      </c>
      <c r="D1668" s="92" t="s">
        <v>10</v>
      </c>
      <c r="E1668" s="103" t="s">
        <v>252</v>
      </c>
      <c r="F1668" s="92" t="s">
        <v>3550</v>
      </c>
      <c r="G1668" s="92" t="s">
        <v>1229</v>
      </c>
      <c r="H1668" s="92" t="s">
        <v>1094</v>
      </c>
      <c r="I1668" s="92" t="s">
        <v>928</v>
      </c>
      <c r="J1668" s="92" t="s">
        <v>3528</v>
      </c>
      <c r="K1668" s="90" t="b">
        <v>0</v>
      </c>
      <c r="L1668" s="92" t="s">
        <v>867</v>
      </c>
      <c r="M1668" s="278">
        <f>IFERROR(VLOOKUP(C1668,'Budget Detail as of 11.30'!B:K,COLUMNS('Budget Detail as of 11.30'!B:K),FALSE),0)</f>
        <v>750</v>
      </c>
      <c r="N1668" s="155">
        <f>SUMIFS('Budget Detail as of 11.30'!L:L,'Budget Detail as of 11.30'!B:B,'Questica Mapping'!C1668)</f>
        <v>750</v>
      </c>
      <c r="O1668" s="100">
        <v>0</v>
      </c>
      <c r="P1668" s="101">
        <f t="shared" si="60"/>
        <v>0</v>
      </c>
    </row>
    <row r="1669" spans="1:16" hidden="1" x14ac:dyDescent="0.3">
      <c r="A1669" s="90">
        <v>850278</v>
      </c>
      <c r="B1669" s="92" t="s">
        <v>1162</v>
      </c>
      <c r="C1669" s="92" t="s">
        <v>3585</v>
      </c>
      <c r="D1669" s="92" t="s">
        <v>10</v>
      </c>
      <c r="E1669" s="103" t="s">
        <v>252</v>
      </c>
      <c r="F1669" s="92" t="s">
        <v>3550</v>
      </c>
      <c r="G1669" s="92" t="s">
        <v>1240</v>
      </c>
      <c r="H1669" s="92" t="s">
        <v>1094</v>
      </c>
      <c r="I1669" s="92" t="s">
        <v>865</v>
      </c>
      <c r="J1669" s="92" t="s">
        <v>3586</v>
      </c>
      <c r="K1669" s="90" t="b">
        <v>0</v>
      </c>
      <c r="L1669" s="92" t="s">
        <v>867</v>
      </c>
      <c r="M1669" s="278">
        <f>IFERROR(VLOOKUP(C1669,'Budget Detail as of 11.30'!B:K,COLUMNS('Budget Detail as of 11.30'!B:K),FALSE),0)</f>
        <v>1500</v>
      </c>
      <c r="N1669" s="155">
        <f>SUMIFS('Budget Detail as of 11.30'!L:L,'Budget Detail as of 11.30'!B:B,'Questica Mapping'!C1669)</f>
        <v>1500</v>
      </c>
      <c r="O1669" s="100">
        <v>21107</v>
      </c>
      <c r="P1669" s="101">
        <f t="shared" si="60"/>
        <v>21107</v>
      </c>
    </row>
    <row r="1670" spans="1:16" hidden="1" x14ac:dyDescent="0.3">
      <c r="A1670" s="90">
        <v>603464</v>
      </c>
      <c r="B1670" s="92" t="s">
        <v>1162</v>
      </c>
      <c r="C1670" s="92" t="s">
        <v>3587</v>
      </c>
      <c r="D1670" s="92" t="s">
        <v>10</v>
      </c>
      <c r="E1670" s="103" t="s">
        <v>252</v>
      </c>
      <c r="F1670" s="92" t="s">
        <v>3550</v>
      </c>
      <c r="G1670" s="92" t="s">
        <v>1240</v>
      </c>
      <c r="H1670" s="92" t="s">
        <v>1094</v>
      </c>
      <c r="I1670" s="92" t="s">
        <v>925</v>
      </c>
      <c r="J1670" s="92" t="s">
        <v>3588</v>
      </c>
      <c r="K1670" s="90" t="b">
        <v>0</v>
      </c>
      <c r="L1670" s="92" t="s">
        <v>867</v>
      </c>
      <c r="M1670" s="278">
        <f>IFERROR(VLOOKUP(C1670,'Budget Detail as of 11.30'!B:K,COLUMNS('Budget Detail as of 11.30'!B:K),FALSE),0)</f>
        <v>400</v>
      </c>
      <c r="N1670" s="155">
        <f>SUMIFS('Budget Detail as of 11.30'!L:L,'Budget Detail as of 11.30'!B:B,'Questica Mapping'!C1670)</f>
        <v>400</v>
      </c>
      <c r="O1670" s="100">
        <v>18663</v>
      </c>
      <c r="P1670" s="101">
        <f t="shared" si="60"/>
        <v>18663</v>
      </c>
    </row>
    <row r="1671" spans="1:16" hidden="1" x14ac:dyDescent="0.3">
      <c r="A1671" s="90">
        <v>603501</v>
      </c>
      <c r="B1671" s="92" t="s">
        <v>1162</v>
      </c>
      <c r="C1671" s="92" t="s">
        <v>3589</v>
      </c>
      <c r="D1671" s="92" t="s">
        <v>10</v>
      </c>
      <c r="E1671" s="103" t="s">
        <v>255</v>
      </c>
      <c r="F1671" s="92" t="s">
        <v>3550</v>
      </c>
      <c r="G1671" s="92" t="s">
        <v>1576</v>
      </c>
      <c r="H1671" s="92" t="s">
        <v>1094</v>
      </c>
      <c r="I1671" s="92" t="s">
        <v>865</v>
      </c>
      <c r="J1671" s="92" t="s">
        <v>1577</v>
      </c>
      <c r="K1671" s="90" t="b">
        <v>0</v>
      </c>
      <c r="L1671" s="92" t="s">
        <v>867</v>
      </c>
      <c r="M1671" s="278">
        <f>IFERROR(VLOOKUP(C1671,'Budget Detail as of 11.30'!B:K,COLUMNS('Budget Detail as of 11.30'!B:K),FALSE),0)</f>
        <v>21940</v>
      </c>
      <c r="N1671" s="155">
        <f>SUMIFS('Budget Detail as of 11.30'!L:L,'Budget Detail as of 11.30'!B:B,'Questica Mapping'!C1671)</f>
        <v>21940</v>
      </c>
      <c r="O1671" s="100">
        <v>1200</v>
      </c>
      <c r="P1671" s="101">
        <f t="shared" si="60"/>
        <v>1200</v>
      </c>
    </row>
    <row r="1672" spans="1:16" hidden="1" x14ac:dyDescent="0.3">
      <c r="A1672" s="90">
        <v>603502</v>
      </c>
      <c r="B1672" s="92" t="s">
        <v>1162</v>
      </c>
      <c r="C1672" s="92" t="s">
        <v>3590</v>
      </c>
      <c r="D1672" s="92" t="s">
        <v>10</v>
      </c>
      <c r="E1672" s="103" t="s">
        <v>255</v>
      </c>
      <c r="F1672" s="92" t="s">
        <v>3550</v>
      </c>
      <c r="G1672" s="92" t="s">
        <v>1243</v>
      </c>
      <c r="H1672" s="92" t="s">
        <v>1094</v>
      </c>
      <c r="I1672" s="92" t="s">
        <v>865</v>
      </c>
      <c r="J1672" s="92" t="s">
        <v>1244</v>
      </c>
      <c r="K1672" s="90" t="b">
        <v>0</v>
      </c>
      <c r="L1672" s="92" t="s">
        <v>867</v>
      </c>
      <c r="M1672" s="278">
        <f>IFERROR(VLOOKUP(C1672,'Budget Detail as of 11.30'!B:K,COLUMNS('Budget Detail as of 11.30'!B:K),FALSE),0)</f>
        <v>9000</v>
      </c>
      <c r="N1672" s="155">
        <f>SUMIFS('Budget Detail as of 11.30'!L:L,'Budget Detail as of 11.30'!B:B,'Questica Mapping'!C1672)</f>
        <v>9000</v>
      </c>
      <c r="O1672" s="100">
        <v>0</v>
      </c>
      <c r="P1672" s="101">
        <f t="shared" si="60"/>
        <v>0</v>
      </c>
    </row>
    <row r="1673" spans="1:16" hidden="1" x14ac:dyDescent="0.3">
      <c r="A1673" s="90">
        <v>585849</v>
      </c>
      <c r="B1673" s="92" t="s">
        <v>1162</v>
      </c>
      <c r="C1673" s="92" t="s">
        <v>3591</v>
      </c>
      <c r="D1673" s="92" t="s">
        <v>10</v>
      </c>
      <c r="E1673" s="103" t="s">
        <v>255</v>
      </c>
      <c r="F1673" s="92" t="s">
        <v>3550</v>
      </c>
      <c r="G1673" s="92" t="s">
        <v>1246</v>
      </c>
      <c r="H1673" s="92" t="s">
        <v>1094</v>
      </c>
      <c r="I1673" s="92" t="s">
        <v>865</v>
      </c>
      <c r="J1673" s="92" t="s">
        <v>1326</v>
      </c>
      <c r="K1673" s="90" t="b">
        <v>0</v>
      </c>
      <c r="L1673" s="92" t="s">
        <v>867</v>
      </c>
      <c r="M1673" s="278">
        <f>IFERROR(VLOOKUP(C1673,'Budget Detail as of 11.30'!B:K,COLUMNS('Budget Detail as of 11.30'!B:K),FALSE),0)</f>
        <v>1200</v>
      </c>
      <c r="N1673" s="155">
        <f>SUMIFS('Budget Detail as of 11.30'!L:L,'Budget Detail as of 11.30'!B:B,'Questica Mapping'!C1673)</f>
        <v>1440</v>
      </c>
      <c r="O1673" s="100">
        <v>2750</v>
      </c>
      <c r="P1673" s="101">
        <f t="shared" si="60"/>
        <v>2750</v>
      </c>
    </row>
    <row r="1674" spans="1:16" hidden="1" x14ac:dyDescent="0.3">
      <c r="A1674" s="90">
        <v>585874</v>
      </c>
      <c r="B1674" s="92" t="s">
        <v>1162</v>
      </c>
      <c r="C1674" s="92" t="s">
        <v>3592</v>
      </c>
      <c r="D1674" s="92" t="s">
        <v>10</v>
      </c>
      <c r="E1674" s="103" t="s">
        <v>255</v>
      </c>
      <c r="F1674" s="92" t="s">
        <v>3550</v>
      </c>
      <c r="G1674" s="92" t="s">
        <v>1246</v>
      </c>
      <c r="H1674" s="92" t="s">
        <v>1094</v>
      </c>
      <c r="I1674" s="92" t="s">
        <v>925</v>
      </c>
      <c r="J1674" s="270" t="s">
        <v>1251</v>
      </c>
      <c r="K1674" s="90" t="b">
        <v>0</v>
      </c>
      <c r="L1674" s="92" t="s">
        <v>867</v>
      </c>
      <c r="M1674" s="278">
        <f>IFERROR(VLOOKUP(C1674,'Budget Detail as of 11.30'!B:K,COLUMNS('Budget Detail as of 11.30'!B:K),FALSE),0)</f>
        <v>240</v>
      </c>
      <c r="N1674" s="155">
        <f>SUMIFS('Budget Detail as of 11.30'!L:L,'Budget Detail as of 11.30'!B:B,'Questica Mapping'!C1674)</f>
        <v>0</v>
      </c>
      <c r="O1674" s="100">
        <v>16996</v>
      </c>
      <c r="P1674" s="101">
        <f t="shared" si="60"/>
        <v>16996</v>
      </c>
    </row>
    <row r="1675" spans="1:16" hidden="1" x14ac:dyDescent="0.3">
      <c r="A1675" s="90">
        <v>585908</v>
      </c>
      <c r="B1675" s="92" t="s">
        <v>1162</v>
      </c>
      <c r="C1675" s="92" t="s">
        <v>3593</v>
      </c>
      <c r="D1675" s="92" t="s">
        <v>10</v>
      </c>
      <c r="E1675" s="103" t="s">
        <v>255</v>
      </c>
      <c r="F1675" s="92" t="s">
        <v>3550</v>
      </c>
      <c r="G1675" s="92" t="s">
        <v>1586</v>
      </c>
      <c r="H1675" s="92" t="s">
        <v>1094</v>
      </c>
      <c r="I1675" s="92" t="s">
        <v>865</v>
      </c>
      <c r="J1675" s="92" t="s">
        <v>1922</v>
      </c>
      <c r="K1675" s="90" t="b">
        <v>0</v>
      </c>
      <c r="L1675" s="92" t="s">
        <v>867</v>
      </c>
      <c r="M1675" s="278">
        <f>IFERROR(VLOOKUP(C1675,'Budget Detail as of 11.30'!B:K,COLUMNS('Budget Detail as of 11.30'!B:K),FALSE),0)</f>
        <v>2750</v>
      </c>
      <c r="N1675" s="155">
        <f>SUMIFS('Budget Detail as of 11.30'!L:L,'Budget Detail as of 11.30'!B:B,'Questica Mapping'!C1675)</f>
        <v>2750</v>
      </c>
      <c r="O1675" s="100">
        <v>1000</v>
      </c>
      <c r="P1675" s="101">
        <f t="shared" si="60"/>
        <v>1000</v>
      </c>
    </row>
    <row r="1676" spans="1:16" hidden="1" x14ac:dyDescent="0.3">
      <c r="A1676" s="90">
        <v>603499</v>
      </c>
      <c r="B1676" s="92" t="s">
        <v>1162</v>
      </c>
      <c r="C1676" s="92" t="s">
        <v>3594</v>
      </c>
      <c r="D1676" s="92" t="s">
        <v>10</v>
      </c>
      <c r="E1676" s="103" t="s">
        <v>255</v>
      </c>
      <c r="F1676" s="92" t="s">
        <v>3550</v>
      </c>
      <c r="G1676" s="92" t="s">
        <v>1253</v>
      </c>
      <c r="H1676" s="92" t="s">
        <v>1094</v>
      </c>
      <c r="I1676" s="92" t="s">
        <v>865</v>
      </c>
      <c r="J1676" s="92" t="s">
        <v>1254</v>
      </c>
      <c r="K1676" s="90" t="b">
        <v>0</v>
      </c>
      <c r="L1676" s="92" t="s">
        <v>867</v>
      </c>
      <c r="M1676" s="278">
        <f>IFERROR(VLOOKUP(C1676,'Budget Detail as of 11.30'!B:K,COLUMNS('Budget Detail as of 11.30'!B:K),FALSE),0)</f>
        <v>11130</v>
      </c>
      <c r="N1676" s="155">
        <f>SUMIFS('Budget Detail as of 11.30'!L:L,'Budget Detail as of 11.30'!B:B,'Questica Mapping'!C1676)</f>
        <v>11130</v>
      </c>
      <c r="O1676" s="100"/>
      <c r="P1676" s="101"/>
    </row>
    <row r="1677" spans="1:16" hidden="1" x14ac:dyDescent="0.3">
      <c r="A1677" s="90">
        <v>850289</v>
      </c>
      <c r="B1677" s="92" t="s">
        <v>1162</v>
      </c>
      <c r="C1677" s="92" t="s">
        <v>3595</v>
      </c>
      <c r="D1677" s="92" t="s">
        <v>10</v>
      </c>
      <c r="E1677" s="103" t="s">
        <v>255</v>
      </c>
      <c r="F1677" s="92" t="s">
        <v>3550</v>
      </c>
      <c r="G1677" s="92" t="s">
        <v>1253</v>
      </c>
      <c r="H1677" s="92" t="s">
        <v>1094</v>
      </c>
      <c r="I1677" s="92" t="s">
        <v>925</v>
      </c>
      <c r="J1677" s="92" t="s">
        <v>3596</v>
      </c>
      <c r="K1677" s="90" t="b">
        <v>0</v>
      </c>
      <c r="L1677" s="92" t="s">
        <v>867</v>
      </c>
      <c r="M1677" s="278">
        <f>IFERROR(VLOOKUP(C1677,'Budget Detail as of 11.30'!B:K,COLUMNS('Budget Detail as of 11.30'!B:K),FALSE),0)</f>
        <v>0</v>
      </c>
      <c r="N1677" s="155">
        <f>SUMIFS('Budget Detail as of 11.30'!L:L,'Budget Detail as of 11.30'!B:B,'Questica Mapping'!C1677)</f>
        <v>0</v>
      </c>
      <c r="O1677" s="100">
        <v>60</v>
      </c>
      <c r="P1677" s="101">
        <f t="shared" ref="P1677:P1698" si="61">+O1677</f>
        <v>60</v>
      </c>
    </row>
    <row r="1678" spans="1:16" hidden="1" x14ac:dyDescent="0.3">
      <c r="A1678" s="90">
        <v>585833</v>
      </c>
      <c r="B1678" s="92" t="s">
        <v>1162</v>
      </c>
      <c r="C1678" s="92" t="s">
        <v>3597</v>
      </c>
      <c r="D1678" s="279" t="s">
        <v>10</v>
      </c>
      <c r="E1678" s="103" t="s">
        <v>255</v>
      </c>
      <c r="F1678" s="90" t="s">
        <v>3550</v>
      </c>
      <c r="G1678" s="90" t="s">
        <v>1265</v>
      </c>
      <c r="H1678" s="90" t="s">
        <v>1094</v>
      </c>
      <c r="I1678" s="90" t="s">
        <v>865</v>
      </c>
      <c r="J1678" s="90" t="s">
        <v>1266</v>
      </c>
      <c r="K1678" s="90" t="b">
        <v>0</v>
      </c>
      <c r="L1678" s="90" t="s">
        <v>867</v>
      </c>
      <c r="M1678" s="278">
        <f>IFERROR(VLOOKUP(C1678,'Budget Detail as of 11.30'!B:K,COLUMNS('Budget Detail as of 11.30'!B:K),FALSE),0)</f>
        <v>10160</v>
      </c>
      <c r="N1678" s="155">
        <f>SUMIFS('Budget Detail as of 11.30'!L:L,'Budget Detail as of 11.30'!B:B,'Questica Mapping'!C1678)</f>
        <v>10160</v>
      </c>
      <c r="O1678" s="100">
        <v>667620</v>
      </c>
      <c r="P1678" s="101">
        <f t="shared" si="61"/>
        <v>667620</v>
      </c>
    </row>
    <row r="1679" spans="1:16" hidden="1" x14ac:dyDescent="0.3">
      <c r="A1679" s="90">
        <v>850295</v>
      </c>
      <c r="B1679" s="92" t="s">
        <v>1162</v>
      </c>
      <c r="C1679" s="92" t="s">
        <v>3598</v>
      </c>
      <c r="D1679" s="92" t="s">
        <v>10</v>
      </c>
      <c r="E1679" s="103" t="s">
        <v>252</v>
      </c>
      <c r="F1679" s="90" t="s">
        <v>3550</v>
      </c>
      <c r="G1679" s="90" t="s">
        <v>1268</v>
      </c>
      <c r="H1679" s="90" t="s">
        <v>3552</v>
      </c>
      <c r="I1679" s="178">
        <v>1</v>
      </c>
      <c r="J1679" s="269" t="s">
        <v>1251</v>
      </c>
      <c r="L1679" s="92"/>
      <c r="M1679" s="278">
        <f>IFERROR(VLOOKUP(C1679,'Budget Detail as of 11.30'!B:K,COLUMNS('Budget Detail as of 11.30'!B:K),FALSE),0)</f>
        <v>0</v>
      </c>
      <c r="N1679" s="155">
        <f>SUMIFS('Budget Detail as of 11.30'!L:L,'Budget Detail as of 11.30'!B:B,'Questica Mapping'!C1679)</f>
        <v>0</v>
      </c>
      <c r="O1679" s="100">
        <v>1318</v>
      </c>
      <c r="P1679" s="101">
        <f t="shared" si="61"/>
        <v>1318</v>
      </c>
    </row>
    <row r="1680" spans="1:16" hidden="1" x14ac:dyDescent="0.3">
      <c r="A1680" s="90">
        <v>585834</v>
      </c>
      <c r="B1680" s="92" t="s">
        <v>1162</v>
      </c>
      <c r="C1680" s="92" t="s">
        <v>3599</v>
      </c>
      <c r="D1680" s="92" t="s">
        <v>10</v>
      </c>
      <c r="E1680" s="103" t="s">
        <v>259</v>
      </c>
      <c r="F1680" s="92" t="s">
        <v>3600</v>
      </c>
      <c r="G1680" s="92" t="s">
        <v>1165</v>
      </c>
      <c r="H1680" s="92" t="s">
        <v>1105</v>
      </c>
      <c r="I1680" s="92" t="s">
        <v>865</v>
      </c>
      <c r="J1680" s="92">
        <v>0</v>
      </c>
      <c r="K1680" s="90" t="b">
        <v>0</v>
      </c>
      <c r="L1680" s="92" t="s">
        <v>1166</v>
      </c>
      <c r="M1680" s="278">
        <f>IFERROR(VLOOKUP(C1680,'Budget Detail as of 11.30'!B:K,COLUMNS('Budget Detail as of 11.30'!B:K),FALSE),0)</f>
        <v>587870</v>
      </c>
      <c r="N1680" s="155">
        <f>SUMIFS('Budget Detail as of 11.30'!L:L,'Budget Detail as of 11.30'!B:B,'Questica Mapping'!C1680)</f>
        <v>667050</v>
      </c>
      <c r="O1680" s="100">
        <v>380480</v>
      </c>
      <c r="P1680" s="101">
        <f t="shared" si="61"/>
        <v>380480</v>
      </c>
    </row>
    <row r="1681" spans="1:16" hidden="1" x14ac:dyDescent="0.3">
      <c r="A1681" s="90">
        <v>583267</v>
      </c>
      <c r="B1681" s="92" t="s">
        <v>1162</v>
      </c>
      <c r="C1681" s="92" t="s">
        <v>3601</v>
      </c>
      <c r="D1681" s="92" t="s">
        <v>10</v>
      </c>
      <c r="E1681" s="103" t="s">
        <v>259</v>
      </c>
      <c r="F1681" s="90" t="s">
        <v>3600</v>
      </c>
      <c r="G1681" s="90" t="s">
        <v>1165</v>
      </c>
      <c r="H1681" s="90" t="s">
        <v>1108</v>
      </c>
      <c r="I1681" s="178">
        <v>2</v>
      </c>
      <c r="J1681" s="269" t="s">
        <v>1251</v>
      </c>
      <c r="L1681" s="92"/>
      <c r="M1681" s="278">
        <f>IFERROR(VLOOKUP(C1681,'Budget Detail as of 11.30'!B:K,COLUMNS('Budget Detail as of 11.30'!B:K),FALSE),0)</f>
        <v>0</v>
      </c>
      <c r="N1681" s="155">
        <f>SUMIFS('Budget Detail as of 11.30'!L:L,'Budget Detail as of 11.30'!B:B,'Questica Mapping'!C1681)</f>
        <v>0</v>
      </c>
      <c r="O1681" s="100">
        <v>556</v>
      </c>
      <c r="P1681" s="101">
        <f t="shared" si="61"/>
        <v>556</v>
      </c>
    </row>
    <row r="1682" spans="1:16" hidden="1" x14ac:dyDescent="0.3">
      <c r="A1682" s="90">
        <v>2033707</v>
      </c>
      <c r="B1682" s="92" t="s">
        <v>1162</v>
      </c>
      <c r="C1682" s="92" t="s">
        <v>3602</v>
      </c>
      <c r="D1682" s="92" t="s">
        <v>10</v>
      </c>
      <c r="E1682" s="103" t="s">
        <v>259</v>
      </c>
      <c r="F1682" s="92" t="s">
        <v>3600</v>
      </c>
      <c r="G1682" s="92" t="s">
        <v>1176</v>
      </c>
      <c r="H1682" s="92" t="s">
        <v>1105</v>
      </c>
      <c r="I1682" s="92" t="s">
        <v>865</v>
      </c>
      <c r="J1682" s="92">
        <v>0</v>
      </c>
      <c r="K1682" s="90" t="b">
        <v>0</v>
      </c>
      <c r="L1682" s="92" t="s">
        <v>1166</v>
      </c>
      <c r="M1682" s="278">
        <f>IFERROR(VLOOKUP(C1682,'Budget Detail as of 11.30'!B:K,COLUMNS('Budget Detail as of 11.30'!B:K),FALSE),0)</f>
        <v>302590</v>
      </c>
      <c r="N1682" s="155">
        <f>SUMIFS('Budget Detail as of 11.30'!L:L,'Budget Detail as of 11.30'!B:B,'Questica Mapping'!C1682)</f>
        <v>326500</v>
      </c>
      <c r="O1682" s="100">
        <v>2190</v>
      </c>
      <c r="P1682" s="101">
        <f t="shared" si="61"/>
        <v>2190</v>
      </c>
    </row>
    <row r="1683" spans="1:16" hidden="1" x14ac:dyDescent="0.3">
      <c r="A1683" s="90">
        <v>586751</v>
      </c>
      <c r="B1683" s="92" t="s">
        <v>1162</v>
      </c>
      <c r="C1683" s="92" t="s">
        <v>3603</v>
      </c>
      <c r="D1683" s="92" t="s">
        <v>10</v>
      </c>
      <c r="E1683" s="103" t="s">
        <v>259</v>
      </c>
      <c r="F1683" s="90" t="s">
        <v>3600</v>
      </c>
      <c r="G1683" s="90" t="s">
        <v>1176</v>
      </c>
      <c r="H1683" s="90" t="s">
        <v>1108</v>
      </c>
      <c r="I1683" s="178">
        <v>2</v>
      </c>
      <c r="J1683" s="269" t="s">
        <v>1251</v>
      </c>
      <c r="L1683" s="92"/>
      <c r="M1683" s="278">
        <f>IFERROR(VLOOKUP(C1683,'Budget Detail as of 11.30'!B:K,COLUMNS('Budget Detail as of 11.30'!B:K),FALSE),0)</f>
        <v>0</v>
      </c>
      <c r="N1683" s="155">
        <f>SUMIFS('Budget Detail as of 11.30'!L:L,'Budget Detail as of 11.30'!B:B,'Questica Mapping'!C1683)</f>
        <v>0</v>
      </c>
      <c r="O1683" s="100">
        <v>2250</v>
      </c>
      <c r="P1683" s="101">
        <f t="shared" si="61"/>
        <v>2250</v>
      </c>
    </row>
    <row r="1684" spans="1:16" hidden="1" x14ac:dyDescent="0.3">
      <c r="A1684" s="90">
        <v>603465</v>
      </c>
      <c r="B1684" s="92" t="s">
        <v>1162</v>
      </c>
      <c r="C1684" s="92" t="s">
        <v>3604</v>
      </c>
      <c r="D1684" s="92" t="s">
        <v>10</v>
      </c>
      <c r="E1684" s="103" t="s">
        <v>259</v>
      </c>
      <c r="F1684" s="92" t="s">
        <v>3600</v>
      </c>
      <c r="G1684" s="92" t="s">
        <v>1522</v>
      </c>
      <c r="H1684" s="92" t="s">
        <v>1105</v>
      </c>
      <c r="I1684" s="92" t="s">
        <v>865</v>
      </c>
      <c r="J1684" s="92" t="s">
        <v>1523</v>
      </c>
      <c r="K1684" s="90" t="b">
        <v>0</v>
      </c>
      <c r="L1684" s="92" t="s">
        <v>867</v>
      </c>
      <c r="M1684" s="278">
        <f>IFERROR(VLOOKUP(C1684,'Budget Detail as of 11.30'!B:K,COLUMNS('Budget Detail as of 11.30'!B:K),FALSE),0)</f>
        <v>0</v>
      </c>
      <c r="N1684" s="155">
        <f>SUMIFS('Budget Detail as of 11.30'!L:L,'Budget Detail as of 11.30'!B:B,'Questica Mapping'!C1684)</f>
        <v>0</v>
      </c>
      <c r="O1684" s="100">
        <v>0</v>
      </c>
      <c r="P1684" s="101">
        <f t="shared" si="61"/>
        <v>0</v>
      </c>
    </row>
    <row r="1685" spans="1:16" hidden="1" x14ac:dyDescent="0.3">
      <c r="A1685" s="90">
        <v>2033708</v>
      </c>
      <c r="B1685" s="92" t="s">
        <v>1162</v>
      </c>
      <c r="C1685" s="92" t="s">
        <v>3605</v>
      </c>
      <c r="D1685" s="92" t="s">
        <v>10</v>
      </c>
      <c r="E1685" s="103" t="s">
        <v>259</v>
      </c>
      <c r="F1685" s="92" t="s">
        <v>3600</v>
      </c>
      <c r="G1685" s="92" t="s">
        <v>1525</v>
      </c>
      <c r="H1685" s="92" t="s">
        <v>1105</v>
      </c>
      <c r="I1685" s="92" t="s">
        <v>865</v>
      </c>
      <c r="J1685" s="92" t="s">
        <v>1526</v>
      </c>
      <c r="K1685" s="90" t="b">
        <v>0</v>
      </c>
      <c r="L1685" s="92" t="s">
        <v>867</v>
      </c>
      <c r="M1685" s="278">
        <f>IFERROR(VLOOKUP(C1685,'Budget Detail as of 11.30'!B:K,COLUMNS('Budget Detail as of 11.30'!B:K),FALSE),0)</f>
        <v>2250</v>
      </c>
      <c r="N1685" s="155">
        <f>SUMIFS('Budget Detail as of 11.30'!L:L,'Budget Detail as of 11.30'!B:B,'Questica Mapping'!C1685)</f>
        <v>2250</v>
      </c>
      <c r="O1685" s="100">
        <v>25</v>
      </c>
      <c r="P1685" s="101">
        <f t="shared" si="61"/>
        <v>25</v>
      </c>
    </row>
    <row r="1686" spans="1:16" hidden="1" x14ac:dyDescent="0.3">
      <c r="A1686" s="90">
        <v>585875</v>
      </c>
      <c r="B1686" s="92" t="s">
        <v>1162</v>
      </c>
      <c r="C1686" s="92" t="s">
        <v>3606</v>
      </c>
      <c r="D1686" s="92" t="s">
        <v>10</v>
      </c>
      <c r="E1686" s="103" t="s">
        <v>259</v>
      </c>
      <c r="F1686" s="92" t="s">
        <v>3600</v>
      </c>
      <c r="G1686" s="92" t="s">
        <v>1182</v>
      </c>
      <c r="H1686" s="92" t="s">
        <v>1105</v>
      </c>
      <c r="I1686" s="92" t="s">
        <v>865</v>
      </c>
      <c r="J1686" s="92" t="s">
        <v>1183</v>
      </c>
      <c r="K1686" s="90" t="b">
        <v>0</v>
      </c>
      <c r="L1686" s="92" t="s">
        <v>867</v>
      </c>
      <c r="M1686" s="278">
        <f>IFERROR(VLOOKUP(C1686,'Budget Detail as of 11.30'!B:K,COLUMNS('Budget Detail as of 11.30'!B:K),FALSE),0)</f>
        <v>0</v>
      </c>
      <c r="N1686" s="155">
        <f>SUMIFS('Budget Detail as of 11.30'!L:L,'Budget Detail as of 11.30'!B:B,'Questica Mapping'!C1686)</f>
        <v>0</v>
      </c>
      <c r="O1686" s="100">
        <v>1800</v>
      </c>
      <c r="P1686" s="101">
        <f t="shared" si="61"/>
        <v>1800</v>
      </c>
    </row>
    <row r="1687" spans="1:16" hidden="1" x14ac:dyDescent="0.3">
      <c r="A1687" s="90">
        <v>2033709</v>
      </c>
      <c r="B1687" s="92" t="s">
        <v>1162</v>
      </c>
      <c r="C1687" s="92" t="s">
        <v>3607</v>
      </c>
      <c r="D1687" s="92" t="s">
        <v>10</v>
      </c>
      <c r="E1687" s="103" t="s">
        <v>257</v>
      </c>
      <c r="F1687" s="92" t="s">
        <v>3600</v>
      </c>
      <c r="G1687" s="92" t="s">
        <v>1185</v>
      </c>
      <c r="H1687" s="92" t="s">
        <v>1105</v>
      </c>
      <c r="I1687" s="92" t="s">
        <v>865</v>
      </c>
      <c r="J1687" s="92" t="s">
        <v>1186</v>
      </c>
      <c r="K1687" s="90" t="b">
        <v>0</v>
      </c>
      <c r="L1687" s="92" t="s">
        <v>867</v>
      </c>
      <c r="M1687" s="278">
        <f>IFERROR(VLOOKUP(C1687,'Budget Detail as of 11.30'!B:K,COLUMNS('Budget Detail as of 11.30'!B:K),FALSE),0)</f>
        <v>50</v>
      </c>
      <c r="N1687" s="155">
        <f>SUMIFS('Budget Detail as of 11.30'!L:L,'Budget Detail as of 11.30'!B:B,'Questica Mapping'!C1687)</f>
        <v>50</v>
      </c>
      <c r="O1687" s="100">
        <v>450</v>
      </c>
      <c r="P1687" s="101">
        <f t="shared" si="61"/>
        <v>450</v>
      </c>
    </row>
    <row r="1688" spans="1:16" hidden="1" x14ac:dyDescent="0.3">
      <c r="A1688" s="90">
        <v>585823</v>
      </c>
      <c r="B1688" s="92" t="s">
        <v>1162</v>
      </c>
      <c r="C1688" s="92" t="s">
        <v>3608</v>
      </c>
      <c r="D1688" s="92" t="s">
        <v>10</v>
      </c>
      <c r="E1688" s="103" t="s">
        <v>257</v>
      </c>
      <c r="F1688" s="92" t="s">
        <v>3600</v>
      </c>
      <c r="G1688" s="92" t="s">
        <v>1185</v>
      </c>
      <c r="H1688" s="92" t="s">
        <v>1105</v>
      </c>
      <c r="I1688" s="92" t="s">
        <v>925</v>
      </c>
      <c r="J1688" s="92" t="s">
        <v>3609</v>
      </c>
      <c r="K1688" s="90" t="b">
        <v>0</v>
      </c>
      <c r="L1688" s="92" t="s">
        <v>867</v>
      </c>
      <c r="M1688" s="278">
        <f>IFERROR(VLOOKUP(C1688,'Budget Detail as of 11.30'!B:K,COLUMNS('Budget Detail as of 11.30'!B:K),FALSE),0)</f>
        <v>1800</v>
      </c>
      <c r="N1688" s="155">
        <f>SUMIFS('Budget Detail as of 11.30'!L:L,'Budget Detail as of 11.30'!B:B,'Questica Mapping'!C1688)</f>
        <v>1800</v>
      </c>
      <c r="O1688" s="100">
        <v>225</v>
      </c>
      <c r="P1688" s="101">
        <f t="shared" si="61"/>
        <v>225</v>
      </c>
    </row>
    <row r="1689" spans="1:16" hidden="1" x14ac:dyDescent="0.3">
      <c r="A1689" s="90">
        <v>2033710</v>
      </c>
      <c r="B1689" s="92" t="s">
        <v>1162</v>
      </c>
      <c r="C1689" s="92" t="s">
        <v>3610</v>
      </c>
      <c r="D1689" s="92" t="s">
        <v>10</v>
      </c>
      <c r="E1689" s="103" t="s">
        <v>257</v>
      </c>
      <c r="F1689" s="92" t="s">
        <v>3600</v>
      </c>
      <c r="G1689" s="92" t="s">
        <v>1185</v>
      </c>
      <c r="H1689" s="92" t="s">
        <v>1105</v>
      </c>
      <c r="I1689" s="92" t="s">
        <v>928</v>
      </c>
      <c r="J1689" s="92" t="s">
        <v>3611</v>
      </c>
      <c r="K1689" s="90" t="b">
        <v>0</v>
      </c>
      <c r="L1689" s="92" t="s">
        <v>867</v>
      </c>
      <c r="M1689" s="278">
        <f>IFERROR(VLOOKUP(C1689,'Budget Detail as of 11.30'!B:K,COLUMNS('Budget Detail as of 11.30'!B:K),FALSE),0)</f>
        <v>450</v>
      </c>
      <c r="N1689" s="155">
        <f>SUMIFS('Budget Detail as of 11.30'!L:L,'Budget Detail as of 11.30'!B:B,'Questica Mapping'!C1689)</f>
        <v>450</v>
      </c>
      <c r="O1689" s="100">
        <v>250</v>
      </c>
      <c r="P1689" s="101">
        <f t="shared" si="61"/>
        <v>250</v>
      </c>
    </row>
    <row r="1690" spans="1:16" hidden="1" x14ac:dyDescent="0.3">
      <c r="A1690" s="90">
        <v>583268</v>
      </c>
      <c r="B1690" s="92" t="s">
        <v>1162</v>
      </c>
      <c r="C1690" s="92" t="s">
        <v>3612</v>
      </c>
      <c r="D1690" s="92" t="s">
        <v>10</v>
      </c>
      <c r="E1690" s="103" t="s">
        <v>257</v>
      </c>
      <c r="F1690" s="92" t="s">
        <v>3600</v>
      </c>
      <c r="G1690" s="92" t="s">
        <v>1185</v>
      </c>
      <c r="H1690" s="92" t="s">
        <v>1105</v>
      </c>
      <c r="I1690" s="92" t="s">
        <v>931</v>
      </c>
      <c r="J1690" s="92" t="s">
        <v>3613</v>
      </c>
      <c r="K1690" s="90" t="b">
        <v>0</v>
      </c>
      <c r="L1690" s="92" t="s">
        <v>867</v>
      </c>
      <c r="M1690" s="278">
        <f>IFERROR(VLOOKUP(C1690,'Budget Detail as of 11.30'!B:K,COLUMNS('Budget Detail as of 11.30'!B:K),FALSE),0)</f>
        <v>250</v>
      </c>
      <c r="N1690" s="155">
        <f>SUMIFS('Budget Detail as of 11.30'!L:L,'Budget Detail as of 11.30'!B:B,'Questica Mapping'!C1690)</f>
        <v>250</v>
      </c>
      <c r="O1690" s="100">
        <v>50</v>
      </c>
      <c r="P1690" s="101">
        <f t="shared" si="61"/>
        <v>50</v>
      </c>
    </row>
    <row r="1691" spans="1:16" hidden="1" x14ac:dyDescent="0.3">
      <c r="A1691" s="90">
        <v>850292</v>
      </c>
      <c r="B1691" s="92" t="s">
        <v>1162</v>
      </c>
      <c r="C1691" s="92" t="s">
        <v>3614</v>
      </c>
      <c r="D1691" s="92" t="s">
        <v>10</v>
      </c>
      <c r="E1691" s="103" t="s">
        <v>257</v>
      </c>
      <c r="F1691" s="92" t="s">
        <v>3600</v>
      </c>
      <c r="G1691" s="92" t="s">
        <v>1191</v>
      </c>
      <c r="H1691" s="92" t="s">
        <v>1105</v>
      </c>
      <c r="I1691" s="92" t="s">
        <v>865</v>
      </c>
      <c r="J1691" s="92" t="s">
        <v>2130</v>
      </c>
      <c r="K1691" s="90" t="b">
        <v>0</v>
      </c>
      <c r="L1691" s="92" t="s">
        <v>867</v>
      </c>
      <c r="M1691" s="278">
        <f>IFERROR(VLOOKUP(C1691,'Budget Detail as of 11.30'!B:K,COLUMNS('Budget Detail as of 11.30'!B:K),FALSE),0)</f>
        <v>250</v>
      </c>
      <c r="N1691" s="155">
        <f>SUMIFS('Budget Detail as of 11.30'!L:L,'Budget Detail as of 11.30'!B:B,'Questica Mapping'!C1691)</f>
        <v>250</v>
      </c>
      <c r="O1691" s="100">
        <v>2000</v>
      </c>
      <c r="P1691" s="101">
        <f t="shared" si="61"/>
        <v>2000</v>
      </c>
    </row>
    <row r="1692" spans="1:16" hidden="1" x14ac:dyDescent="0.3">
      <c r="A1692" s="90">
        <v>1191801</v>
      </c>
      <c r="B1692" s="92" t="s">
        <v>1162</v>
      </c>
      <c r="C1692" s="92" t="s">
        <v>3615</v>
      </c>
      <c r="D1692" s="92" t="s">
        <v>10</v>
      </c>
      <c r="E1692" s="103" t="s">
        <v>257</v>
      </c>
      <c r="F1692" s="92" t="s">
        <v>3600</v>
      </c>
      <c r="G1692" s="92" t="s">
        <v>1194</v>
      </c>
      <c r="H1692" s="92" t="s">
        <v>1105</v>
      </c>
      <c r="I1692" s="92" t="s">
        <v>865</v>
      </c>
      <c r="J1692" s="92" t="s">
        <v>1195</v>
      </c>
      <c r="K1692" s="90" t="b">
        <v>0</v>
      </c>
      <c r="L1692" s="92" t="s">
        <v>867</v>
      </c>
      <c r="M1692" s="278">
        <f>IFERROR(VLOOKUP(C1692,'Budget Detail as of 11.30'!B:K,COLUMNS('Budget Detail as of 11.30'!B:K),FALSE),0)</f>
        <v>50</v>
      </c>
      <c r="N1692" s="155">
        <f>SUMIFS('Budget Detail as of 11.30'!L:L,'Budget Detail as of 11.30'!B:B,'Questica Mapping'!C1692)</f>
        <v>50</v>
      </c>
      <c r="O1692" s="100">
        <v>3120</v>
      </c>
      <c r="P1692" s="101">
        <f t="shared" si="61"/>
        <v>3120</v>
      </c>
    </row>
    <row r="1693" spans="1:16" hidden="1" x14ac:dyDescent="0.3">
      <c r="A1693" s="90">
        <v>586752</v>
      </c>
      <c r="B1693" s="92" t="s">
        <v>1162</v>
      </c>
      <c r="C1693" s="92" t="s">
        <v>3616</v>
      </c>
      <c r="D1693" s="92" t="s">
        <v>10</v>
      </c>
      <c r="E1693" s="103" t="s">
        <v>257</v>
      </c>
      <c r="F1693" s="92" t="s">
        <v>3600</v>
      </c>
      <c r="G1693" s="92" t="s">
        <v>1202</v>
      </c>
      <c r="H1693" s="92" t="s">
        <v>1105</v>
      </c>
      <c r="I1693" s="92" t="s">
        <v>865</v>
      </c>
      <c r="J1693" s="92" t="s">
        <v>1203</v>
      </c>
      <c r="K1693" s="90" t="b">
        <v>0</v>
      </c>
      <c r="L1693" s="92" t="s">
        <v>867</v>
      </c>
      <c r="M1693" s="278">
        <f>IFERROR(VLOOKUP(C1693,'Budget Detail as of 11.30'!B:K,COLUMNS('Budget Detail as of 11.30'!B:K),FALSE),0)</f>
        <v>2000</v>
      </c>
      <c r="N1693" s="155">
        <f>SUMIFS('Budget Detail as of 11.30'!L:L,'Budget Detail as of 11.30'!B:B,'Questica Mapping'!C1693)</f>
        <v>2000</v>
      </c>
      <c r="O1693" s="100">
        <v>500</v>
      </c>
      <c r="P1693" s="101">
        <f t="shared" si="61"/>
        <v>500</v>
      </c>
    </row>
    <row r="1694" spans="1:16" hidden="1" x14ac:dyDescent="0.3">
      <c r="A1694" s="90">
        <v>603466</v>
      </c>
      <c r="B1694" s="92" t="s">
        <v>1162</v>
      </c>
      <c r="C1694" s="92" t="s">
        <v>3617</v>
      </c>
      <c r="D1694" s="92" t="s">
        <v>10</v>
      </c>
      <c r="E1694" s="103" t="s">
        <v>257</v>
      </c>
      <c r="F1694" s="92" t="s">
        <v>3600</v>
      </c>
      <c r="G1694" s="92" t="s">
        <v>1354</v>
      </c>
      <c r="H1694" s="92" t="s">
        <v>1105</v>
      </c>
      <c r="I1694" s="92" t="s">
        <v>865</v>
      </c>
      <c r="J1694" s="92" t="s">
        <v>1355</v>
      </c>
      <c r="K1694" s="90" t="b">
        <v>0</v>
      </c>
      <c r="L1694" s="92" t="s">
        <v>867</v>
      </c>
      <c r="M1694" s="278">
        <f>IFERROR(VLOOKUP(C1694,'Budget Detail as of 11.30'!B:K,COLUMNS('Budget Detail as of 11.30'!B:K),FALSE),0)</f>
        <v>3120</v>
      </c>
      <c r="N1694" s="155">
        <f>SUMIFS('Budget Detail as of 11.30'!L:L,'Budget Detail as of 11.30'!B:B,'Questica Mapping'!C1694)</f>
        <v>3120</v>
      </c>
      <c r="O1694" s="100">
        <v>1000</v>
      </c>
      <c r="P1694" s="101">
        <f t="shared" si="61"/>
        <v>1000</v>
      </c>
    </row>
    <row r="1695" spans="1:16" hidden="1" x14ac:dyDescent="0.3">
      <c r="A1695" s="90">
        <v>603473</v>
      </c>
      <c r="B1695" s="92" t="s">
        <v>1162</v>
      </c>
      <c r="C1695" s="92" t="s">
        <v>3618</v>
      </c>
      <c r="D1695" s="92" t="s">
        <v>10</v>
      </c>
      <c r="E1695" s="103" t="s">
        <v>257</v>
      </c>
      <c r="F1695" s="92" t="s">
        <v>3600</v>
      </c>
      <c r="G1695" s="92" t="s">
        <v>1207</v>
      </c>
      <c r="H1695" s="92" t="s">
        <v>1105</v>
      </c>
      <c r="I1695" s="92" t="s">
        <v>865</v>
      </c>
      <c r="J1695" s="92" t="s">
        <v>3619</v>
      </c>
      <c r="K1695" s="90" t="b">
        <v>0</v>
      </c>
      <c r="L1695" s="92" t="s">
        <v>867</v>
      </c>
      <c r="M1695" s="278">
        <f>IFERROR(VLOOKUP(C1695,'Budget Detail as of 11.30'!B:K,COLUMNS('Budget Detail as of 11.30'!B:K),FALSE),0)</f>
        <v>700</v>
      </c>
      <c r="N1695" s="155">
        <f>SUMIFS('Budget Detail as of 11.30'!L:L,'Budget Detail as of 11.30'!B:B,'Questica Mapping'!C1695)</f>
        <v>700</v>
      </c>
      <c r="O1695" s="100">
        <v>2800</v>
      </c>
      <c r="P1695" s="101">
        <f t="shared" si="61"/>
        <v>2800</v>
      </c>
    </row>
    <row r="1696" spans="1:16" hidden="1" x14ac:dyDescent="0.3">
      <c r="A1696" s="90">
        <v>603500</v>
      </c>
      <c r="B1696" s="92" t="s">
        <v>1162</v>
      </c>
      <c r="C1696" s="92" t="s">
        <v>3620</v>
      </c>
      <c r="D1696" s="92" t="s">
        <v>10</v>
      </c>
      <c r="E1696" s="103" t="s">
        <v>257</v>
      </c>
      <c r="F1696" s="92" t="s">
        <v>3600</v>
      </c>
      <c r="G1696" s="92" t="s">
        <v>1215</v>
      </c>
      <c r="H1696" s="92" t="s">
        <v>1105</v>
      </c>
      <c r="I1696" s="92" t="s">
        <v>865</v>
      </c>
      <c r="J1696" s="92" t="s">
        <v>3621</v>
      </c>
      <c r="K1696" s="90" t="b">
        <v>0</v>
      </c>
      <c r="L1696" s="92" t="s">
        <v>867</v>
      </c>
      <c r="M1696" s="278">
        <f>IFERROR(VLOOKUP(C1696,'Budget Detail as of 11.30'!B:K,COLUMNS('Budget Detail as of 11.30'!B:K),FALSE),0)</f>
        <v>1000</v>
      </c>
      <c r="N1696" s="155">
        <f>SUMIFS('Budget Detail as of 11.30'!L:L,'Budget Detail as of 11.30'!B:B,'Questica Mapping'!C1696)</f>
        <v>1000</v>
      </c>
      <c r="O1696" s="100">
        <v>3300</v>
      </c>
      <c r="P1696" s="101">
        <f t="shared" si="61"/>
        <v>3300</v>
      </c>
    </row>
    <row r="1697" spans="1:17" hidden="1" x14ac:dyDescent="0.3">
      <c r="A1697" s="90">
        <v>603503</v>
      </c>
      <c r="B1697" s="92" t="s">
        <v>1162</v>
      </c>
      <c r="C1697" s="92" t="s">
        <v>3622</v>
      </c>
      <c r="D1697" s="92" t="s">
        <v>10</v>
      </c>
      <c r="E1697" s="103" t="s">
        <v>257</v>
      </c>
      <c r="F1697" s="92" t="s">
        <v>3600</v>
      </c>
      <c r="G1697" s="92" t="s">
        <v>1220</v>
      </c>
      <c r="H1697" s="92" t="s">
        <v>1105</v>
      </c>
      <c r="I1697" s="92" t="s">
        <v>865</v>
      </c>
      <c r="J1697" s="92" t="s">
        <v>3623</v>
      </c>
      <c r="K1697" s="90" t="b">
        <v>0</v>
      </c>
      <c r="L1697" s="92" t="s">
        <v>867</v>
      </c>
      <c r="M1697" s="278">
        <f>IFERROR(VLOOKUP(C1697,'Budget Detail as of 11.30'!B:K,COLUMNS('Budget Detail as of 11.30'!B:K),FALSE),0)</f>
        <v>2800</v>
      </c>
      <c r="N1697" s="155">
        <f>SUMIFS('Budget Detail as of 11.30'!L:L,'Budget Detail as of 11.30'!B:B,'Questica Mapping'!C1697)</f>
        <v>2800</v>
      </c>
      <c r="O1697" s="100">
        <v>4850</v>
      </c>
      <c r="P1697" s="101">
        <f t="shared" si="61"/>
        <v>4850</v>
      </c>
    </row>
    <row r="1698" spans="1:17" hidden="1" x14ac:dyDescent="0.3">
      <c r="A1698" s="90">
        <v>2033713</v>
      </c>
      <c r="B1698" s="92" t="s">
        <v>1162</v>
      </c>
      <c r="C1698" s="92" t="s">
        <v>3624</v>
      </c>
      <c r="D1698" s="92" t="s">
        <v>10</v>
      </c>
      <c r="E1698" s="103" t="s">
        <v>257</v>
      </c>
      <c r="F1698" s="92" t="s">
        <v>3600</v>
      </c>
      <c r="G1698" s="92" t="s">
        <v>1220</v>
      </c>
      <c r="H1698" s="92" t="s">
        <v>1105</v>
      </c>
      <c r="I1698" s="92" t="s">
        <v>925</v>
      </c>
      <c r="J1698" s="92" t="s">
        <v>3625</v>
      </c>
      <c r="K1698" s="90" t="b">
        <v>0</v>
      </c>
      <c r="L1698" s="92" t="s">
        <v>867</v>
      </c>
      <c r="M1698" s="278">
        <f>IFERROR(VLOOKUP(C1698,'Budget Detail as of 11.30'!B:K,COLUMNS('Budget Detail as of 11.30'!B:K),FALSE),0)</f>
        <v>3300</v>
      </c>
      <c r="N1698" s="155">
        <f>SUMIFS('Budget Detail as of 11.30'!L:L,'Budget Detail as of 11.30'!B:B,'Questica Mapping'!C1698)</f>
        <v>3300</v>
      </c>
      <c r="O1698" s="100">
        <v>150</v>
      </c>
      <c r="P1698" s="101">
        <f t="shared" si="61"/>
        <v>150</v>
      </c>
    </row>
    <row r="1699" spans="1:17" hidden="1" x14ac:dyDescent="0.3">
      <c r="A1699" s="90">
        <v>585876</v>
      </c>
      <c r="B1699" s="92" t="s">
        <v>1162</v>
      </c>
      <c r="C1699" s="92" t="s">
        <v>3626</v>
      </c>
      <c r="D1699" s="92" t="s">
        <v>10</v>
      </c>
      <c r="E1699" s="103" t="s">
        <v>257</v>
      </c>
      <c r="F1699" s="92" t="s">
        <v>3600</v>
      </c>
      <c r="G1699" s="92" t="s">
        <v>1229</v>
      </c>
      <c r="H1699" s="92" t="s">
        <v>1105</v>
      </c>
      <c r="I1699" s="92" t="s">
        <v>865</v>
      </c>
      <c r="J1699" s="92" t="s">
        <v>1308</v>
      </c>
      <c r="K1699" s="90" t="b">
        <v>0</v>
      </c>
      <c r="L1699" s="92" t="s">
        <v>867</v>
      </c>
      <c r="M1699" s="278">
        <f>IFERROR(VLOOKUP(C1699,'Budget Detail as of 11.30'!B:K,COLUMNS('Budget Detail as of 11.30'!B:K),FALSE),0)</f>
        <v>4850</v>
      </c>
      <c r="N1699" s="155">
        <f>SUMIFS('Budget Detail as of 11.30'!L:L,'Budget Detail as of 11.30'!B:B,'Questica Mapping'!C1699)</f>
        <v>4850</v>
      </c>
      <c r="O1699" s="100"/>
      <c r="P1699" s="101"/>
    </row>
    <row r="1700" spans="1:17" hidden="1" x14ac:dyDescent="0.3">
      <c r="A1700" s="90">
        <v>585882</v>
      </c>
      <c r="B1700" s="92" t="s">
        <v>1162</v>
      </c>
      <c r="C1700" s="92" t="s">
        <v>3627</v>
      </c>
      <c r="D1700" s="92" t="s">
        <v>10</v>
      </c>
      <c r="E1700" s="103" t="s">
        <v>257</v>
      </c>
      <c r="F1700" s="92" t="s">
        <v>3600</v>
      </c>
      <c r="G1700" s="92" t="s">
        <v>1229</v>
      </c>
      <c r="H1700" s="92" t="s">
        <v>1105</v>
      </c>
      <c r="I1700" s="92" t="s">
        <v>925</v>
      </c>
      <c r="J1700" s="92" t="s">
        <v>1799</v>
      </c>
      <c r="K1700" s="90" t="b">
        <v>0</v>
      </c>
      <c r="L1700" s="92" t="s">
        <v>867</v>
      </c>
      <c r="M1700" s="278">
        <f>IFERROR(VLOOKUP(C1700,'Budget Detail as of 11.30'!B:K,COLUMNS('Budget Detail as of 11.30'!B:K),FALSE),0)</f>
        <v>150</v>
      </c>
      <c r="N1700" s="155">
        <f>SUMIFS('Budget Detail as of 11.30'!L:L,'Budget Detail as of 11.30'!B:B,'Questica Mapping'!C1700)</f>
        <v>150</v>
      </c>
      <c r="O1700" s="100">
        <v>8000</v>
      </c>
      <c r="P1700" s="101">
        <f t="shared" ref="P1700:P1709" si="62">+O1700</f>
        <v>8000</v>
      </c>
    </row>
    <row r="1701" spans="1:17" hidden="1" x14ac:dyDescent="0.3">
      <c r="A1701" s="90">
        <v>585824</v>
      </c>
      <c r="B1701" s="92" t="s">
        <v>1162</v>
      </c>
      <c r="C1701" s="272" t="s">
        <v>3628</v>
      </c>
      <c r="D1701" s="280" t="s">
        <v>10</v>
      </c>
      <c r="E1701" s="158">
        <v>44550</v>
      </c>
      <c r="F1701" s="280" t="s">
        <v>3600</v>
      </c>
      <c r="G1701" s="90" t="s">
        <v>1229</v>
      </c>
      <c r="H1701" s="90" t="s">
        <v>1105</v>
      </c>
      <c r="I1701" s="90" t="s">
        <v>928</v>
      </c>
      <c r="J1701" s="90" t="s">
        <v>3629</v>
      </c>
      <c r="K1701" s="90" t="b">
        <v>0</v>
      </c>
      <c r="L1701" s="90" t="s">
        <v>867</v>
      </c>
      <c r="M1701" s="278">
        <f>IFERROR(VLOOKUP(C1701,'Budget Detail as of 11.30'!B:K,COLUMNS('Budget Detail as of 11.30'!B:K),FALSE),0)</f>
        <v>10000</v>
      </c>
      <c r="N1701" s="155">
        <f>SUMIFS('Budget Detail as of 11.30'!L:L,'Budget Detail as of 11.30'!B:B,'Questica Mapping'!C1701)</f>
        <v>10000</v>
      </c>
      <c r="O1701" s="100">
        <v>2000</v>
      </c>
      <c r="P1701" s="101">
        <f t="shared" si="62"/>
        <v>2000</v>
      </c>
      <c r="Q1701" s="279" t="s">
        <v>1169</v>
      </c>
    </row>
    <row r="1702" spans="1:17" hidden="1" x14ac:dyDescent="0.3">
      <c r="A1702" s="90">
        <v>585835</v>
      </c>
      <c r="B1702" s="92" t="s">
        <v>1162</v>
      </c>
      <c r="C1702" s="92" t="s">
        <v>3630</v>
      </c>
      <c r="D1702" s="92" t="s">
        <v>10</v>
      </c>
      <c r="E1702" s="103" t="s">
        <v>257</v>
      </c>
      <c r="F1702" s="92" t="s">
        <v>3600</v>
      </c>
      <c r="G1702" s="92" t="s">
        <v>1240</v>
      </c>
      <c r="H1702" s="92" t="s">
        <v>1105</v>
      </c>
      <c r="I1702" s="92" t="s">
        <v>865</v>
      </c>
      <c r="J1702" s="92" t="s">
        <v>3631</v>
      </c>
      <c r="K1702" s="90" t="b">
        <v>0</v>
      </c>
      <c r="L1702" s="92" t="s">
        <v>867</v>
      </c>
      <c r="M1702" s="278">
        <f>IFERROR(VLOOKUP(C1702,'Budget Detail as of 11.30'!B:K,COLUMNS('Budget Detail as of 11.30'!B:K),FALSE),0)</f>
        <v>8000</v>
      </c>
      <c r="N1702" s="155">
        <f>SUMIFS('Budget Detail as of 11.30'!L:L,'Budget Detail as of 11.30'!B:B,'Questica Mapping'!C1702)</f>
        <v>8000</v>
      </c>
      <c r="O1702" s="100">
        <v>400</v>
      </c>
      <c r="P1702" s="101">
        <f t="shared" si="62"/>
        <v>400</v>
      </c>
    </row>
    <row r="1703" spans="1:17" hidden="1" x14ac:dyDescent="0.3">
      <c r="A1703" s="90">
        <v>585836</v>
      </c>
      <c r="B1703" s="92" t="s">
        <v>1162</v>
      </c>
      <c r="C1703" s="92" t="s">
        <v>3632</v>
      </c>
      <c r="D1703" s="92" t="s">
        <v>10</v>
      </c>
      <c r="E1703" s="103" t="s">
        <v>257</v>
      </c>
      <c r="F1703" s="92" t="s">
        <v>3600</v>
      </c>
      <c r="G1703" s="92" t="s">
        <v>1240</v>
      </c>
      <c r="H1703" s="92" t="s">
        <v>1105</v>
      </c>
      <c r="I1703" s="92" t="s">
        <v>925</v>
      </c>
      <c r="J1703" s="92" t="s">
        <v>3633</v>
      </c>
      <c r="K1703" s="90" t="b">
        <v>0</v>
      </c>
      <c r="L1703" s="92" t="s">
        <v>867</v>
      </c>
      <c r="M1703" s="278">
        <f>IFERROR(VLOOKUP(C1703,'Budget Detail as of 11.30'!B:K,COLUMNS('Budget Detail as of 11.30'!B:K),FALSE),0)</f>
        <v>2000</v>
      </c>
      <c r="N1703" s="155">
        <f>SUMIFS('Budget Detail as of 11.30'!L:L,'Budget Detail as of 11.30'!B:B,'Questica Mapping'!C1703)</f>
        <v>2000</v>
      </c>
      <c r="O1703" s="100">
        <v>33000</v>
      </c>
      <c r="P1703" s="101">
        <f t="shared" si="62"/>
        <v>33000</v>
      </c>
    </row>
    <row r="1704" spans="1:17" hidden="1" x14ac:dyDescent="0.3">
      <c r="A1704" s="90">
        <v>583272</v>
      </c>
      <c r="B1704" s="92" t="s">
        <v>1162</v>
      </c>
      <c r="C1704" s="92" t="s">
        <v>3634</v>
      </c>
      <c r="D1704" s="92" t="s">
        <v>10</v>
      </c>
      <c r="E1704" s="103" t="s">
        <v>257</v>
      </c>
      <c r="F1704" s="92" t="s">
        <v>3600</v>
      </c>
      <c r="G1704" s="92" t="s">
        <v>2045</v>
      </c>
      <c r="H1704" s="92" t="s">
        <v>1105</v>
      </c>
      <c r="I1704" s="92" t="s">
        <v>865</v>
      </c>
      <c r="J1704" s="92" t="s">
        <v>3635</v>
      </c>
      <c r="K1704" s="90" t="b">
        <v>0</v>
      </c>
      <c r="L1704" s="92" t="s">
        <v>867</v>
      </c>
      <c r="M1704" s="278">
        <f>IFERROR(VLOOKUP(C1704,'Budget Detail as of 11.30'!B:K,COLUMNS('Budget Detail as of 11.30'!B:K),FALSE),0)</f>
        <v>400</v>
      </c>
      <c r="N1704" s="155">
        <f>SUMIFS('Budget Detail as of 11.30'!L:L,'Budget Detail as of 11.30'!B:B,'Questica Mapping'!C1704)</f>
        <v>400</v>
      </c>
      <c r="O1704" s="100">
        <v>80230</v>
      </c>
      <c r="P1704" s="101">
        <f t="shared" si="62"/>
        <v>80230</v>
      </c>
    </row>
    <row r="1705" spans="1:17" hidden="1" x14ac:dyDescent="0.3">
      <c r="A1705" s="90">
        <v>585909</v>
      </c>
      <c r="B1705" s="92" t="s">
        <v>1162</v>
      </c>
      <c r="C1705" s="92" t="s">
        <v>3636</v>
      </c>
      <c r="D1705" s="92" t="s">
        <v>10</v>
      </c>
      <c r="E1705" s="103" t="s">
        <v>260</v>
      </c>
      <c r="F1705" s="92" t="s">
        <v>3600</v>
      </c>
      <c r="G1705" s="92" t="s">
        <v>1576</v>
      </c>
      <c r="H1705" s="92" t="s">
        <v>1105</v>
      </c>
      <c r="I1705" s="92" t="s">
        <v>865</v>
      </c>
      <c r="J1705" s="92" t="s">
        <v>1577</v>
      </c>
      <c r="K1705" s="90" t="b">
        <v>0</v>
      </c>
      <c r="L1705" s="92" t="s">
        <v>867</v>
      </c>
      <c r="M1705" s="278">
        <f>IFERROR(VLOOKUP(C1705,'Budget Detail as of 11.30'!B:K,COLUMNS('Budget Detail as of 11.30'!B:K),FALSE),0)</f>
        <v>60720</v>
      </c>
      <c r="N1705" s="155">
        <f>SUMIFS('Budget Detail as of 11.30'!L:L,'Budget Detail as of 11.30'!B:B,'Questica Mapping'!C1705)</f>
        <v>60720</v>
      </c>
      <c r="O1705" s="100">
        <v>1200</v>
      </c>
      <c r="P1705" s="101">
        <f t="shared" si="62"/>
        <v>1200</v>
      </c>
    </row>
    <row r="1706" spans="1:17" hidden="1" x14ac:dyDescent="0.3">
      <c r="A1706" s="90">
        <v>2005980</v>
      </c>
      <c r="B1706" s="92" t="s">
        <v>1162</v>
      </c>
      <c r="C1706" s="92" t="s">
        <v>3637</v>
      </c>
      <c r="D1706" s="92" t="s">
        <v>10</v>
      </c>
      <c r="E1706" s="103" t="s">
        <v>260</v>
      </c>
      <c r="F1706" s="92" t="s">
        <v>3600</v>
      </c>
      <c r="G1706" s="92" t="s">
        <v>1243</v>
      </c>
      <c r="H1706" s="92" t="s">
        <v>1105</v>
      </c>
      <c r="I1706" s="92" t="s">
        <v>865</v>
      </c>
      <c r="J1706" s="92" t="s">
        <v>1244</v>
      </c>
      <c r="K1706" s="90" t="b">
        <v>0</v>
      </c>
      <c r="L1706" s="92" t="s">
        <v>867</v>
      </c>
      <c r="M1706" s="278">
        <f>IFERROR(VLOOKUP(C1706,'Budget Detail as of 11.30'!B:K,COLUMNS('Budget Detail as of 11.30'!B:K),FALSE),0)</f>
        <v>39000</v>
      </c>
      <c r="N1706" s="155">
        <f>SUMIFS('Budget Detail as of 11.30'!L:L,'Budget Detail as of 11.30'!B:B,'Questica Mapping'!C1706)</f>
        <v>39000</v>
      </c>
      <c r="O1706" s="100">
        <v>600</v>
      </c>
      <c r="P1706" s="101">
        <f t="shared" si="62"/>
        <v>600</v>
      </c>
    </row>
    <row r="1707" spans="1:17" hidden="1" x14ac:dyDescent="0.3">
      <c r="A1707" s="90">
        <v>585850</v>
      </c>
      <c r="B1707" s="92" t="s">
        <v>1162</v>
      </c>
      <c r="C1707" s="92" t="s">
        <v>3638</v>
      </c>
      <c r="D1707" s="92" t="s">
        <v>10</v>
      </c>
      <c r="E1707" s="103" t="s">
        <v>260</v>
      </c>
      <c r="F1707" s="92" t="s">
        <v>3600</v>
      </c>
      <c r="G1707" s="92" t="s">
        <v>1246</v>
      </c>
      <c r="H1707" s="92" t="s">
        <v>1105</v>
      </c>
      <c r="I1707" s="92" t="s">
        <v>865</v>
      </c>
      <c r="J1707" s="92" t="s">
        <v>1326</v>
      </c>
      <c r="K1707" s="90" t="b">
        <v>0</v>
      </c>
      <c r="L1707" s="92" t="s">
        <v>867</v>
      </c>
      <c r="M1707" s="278">
        <f>IFERROR(VLOOKUP(C1707,'Budget Detail as of 11.30'!B:K,COLUMNS('Budget Detail as of 11.30'!B:K),FALSE),0)</f>
        <v>1800</v>
      </c>
      <c r="N1707" s="155">
        <f>SUMIFS('Budget Detail as of 11.30'!L:L,'Budget Detail as of 11.30'!B:B,'Questica Mapping'!C1707)</f>
        <v>2160</v>
      </c>
      <c r="O1707" s="100">
        <v>1800</v>
      </c>
      <c r="P1707" s="101">
        <f t="shared" si="62"/>
        <v>1800</v>
      </c>
    </row>
    <row r="1708" spans="1:17" hidden="1" x14ac:dyDescent="0.3">
      <c r="A1708" s="90">
        <v>585877</v>
      </c>
      <c r="B1708" s="92" t="s">
        <v>1162</v>
      </c>
      <c r="C1708" s="92" t="s">
        <v>3639</v>
      </c>
      <c r="D1708" s="92" t="s">
        <v>10</v>
      </c>
      <c r="E1708" s="103" t="s">
        <v>260</v>
      </c>
      <c r="F1708" s="92" t="s">
        <v>3600</v>
      </c>
      <c r="G1708" s="92" t="s">
        <v>1246</v>
      </c>
      <c r="H1708" s="92" t="s">
        <v>1105</v>
      </c>
      <c r="I1708" s="92" t="s">
        <v>925</v>
      </c>
      <c r="J1708" s="270" t="s">
        <v>1251</v>
      </c>
      <c r="K1708" s="90" t="b">
        <v>0</v>
      </c>
      <c r="L1708" s="92" t="s">
        <v>867</v>
      </c>
      <c r="M1708" s="278">
        <f>IFERROR(VLOOKUP(C1708,'Budget Detail as of 11.30'!B:K,COLUMNS('Budget Detail as of 11.30'!B:K),FALSE),0)</f>
        <v>360</v>
      </c>
      <c r="N1708" s="155">
        <f>SUMIFS('Budget Detail as of 11.30'!L:L,'Budget Detail as of 11.30'!B:B,'Questica Mapping'!C1708)</f>
        <v>0</v>
      </c>
      <c r="O1708" s="100">
        <v>7896</v>
      </c>
      <c r="P1708" s="101">
        <f t="shared" si="62"/>
        <v>7896</v>
      </c>
    </row>
    <row r="1709" spans="1:17" hidden="1" x14ac:dyDescent="0.3">
      <c r="A1709" s="90">
        <v>850304</v>
      </c>
      <c r="B1709" s="92" t="s">
        <v>1162</v>
      </c>
      <c r="C1709" s="92" t="s">
        <v>3640</v>
      </c>
      <c r="D1709" s="92" t="s">
        <v>10</v>
      </c>
      <c r="E1709" s="103" t="s">
        <v>260</v>
      </c>
      <c r="F1709" s="90" t="s">
        <v>3600</v>
      </c>
      <c r="G1709" s="90" t="s">
        <v>1586</v>
      </c>
      <c r="H1709" s="90" t="s">
        <v>1108</v>
      </c>
      <c r="I1709" s="178">
        <v>2</v>
      </c>
      <c r="J1709" s="269" t="s">
        <v>1251</v>
      </c>
      <c r="L1709" s="92"/>
      <c r="M1709" s="278">
        <f>IFERROR(VLOOKUP(C1709,'Budget Detail as of 11.30'!B:K,COLUMNS('Budget Detail as of 11.30'!B:K),FALSE),0)</f>
        <v>0</v>
      </c>
      <c r="N1709" s="155">
        <f>SUMIFS('Budget Detail as of 11.30'!L:L,'Budget Detail as of 11.30'!B:B,'Questica Mapping'!C1709)</f>
        <v>0</v>
      </c>
      <c r="O1709" s="100">
        <v>1000</v>
      </c>
      <c r="P1709" s="101">
        <f t="shared" si="62"/>
        <v>1000</v>
      </c>
    </row>
    <row r="1710" spans="1:17" hidden="1" x14ac:dyDescent="0.3">
      <c r="A1710" s="90">
        <v>585916</v>
      </c>
      <c r="B1710" s="92" t="s">
        <v>1162</v>
      </c>
      <c r="C1710" s="92" t="s">
        <v>3641</v>
      </c>
      <c r="D1710" s="92" t="s">
        <v>10</v>
      </c>
      <c r="E1710" s="103" t="s">
        <v>260</v>
      </c>
      <c r="F1710" s="92" t="s">
        <v>3600</v>
      </c>
      <c r="G1710" s="92" t="s">
        <v>1253</v>
      </c>
      <c r="H1710" s="92" t="s">
        <v>1105</v>
      </c>
      <c r="I1710" s="92" t="s">
        <v>865</v>
      </c>
      <c r="J1710" s="92" t="s">
        <v>1254</v>
      </c>
      <c r="K1710" s="90" t="b">
        <v>0</v>
      </c>
      <c r="L1710" s="92" t="s">
        <v>867</v>
      </c>
      <c r="M1710" s="278">
        <f>IFERROR(VLOOKUP(C1710,'Budget Detail as of 11.30'!B:K,COLUMNS('Budget Detail as of 11.30'!B:K),FALSE),0)</f>
        <v>10560</v>
      </c>
      <c r="N1710" s="155">
        <f>SUMIFS('Budget Detail as of 11.30'!L:L,'Budget Detail as of 11.30'!B:B,'Questica Mapping'!C1710)</f>
        <v>10560</v>
      </c>
      <c r="O1710" s="100"/>
      <c r="P1710" s="101"/>
    </row>
    <row r="1711" spans="1:17" hidden="1" x14ac:dyDescent="0.3">
      <c r="A1711" s="90">
        <v>1191802</v>
      </c>
      <c r="B1711" s="92" t="s">
        <v>1162</v>
      </c>
      <c r="C1711" s="92" t="s">
        <v>3642</v>
      </c>
      <c r="D1711" s="92" t="s">
        <v>10</v>
      </c>
      <c r="E1711" s="103" t="s">
        <v>260</v>
      </c>
      <c r="F1711" s="92" t="s">
        <v>3600</v>
      </c>
      <c r="G1711" s="92" t="s">
        <v>1253</v>
      </c>
      <c r="H1711" s="92" t="s">
        <v>1105</v>
      </c>
      <c r="I1711" s="92" t="s">
        <v>925</v>
      </c>
      <c r="J1711" s="92" t="s">
        <v>1256</v>
      </c>
      <c r="K1711" s="90" t="b">
        <v>0</v>
      </c>
      <c r="L1711" s="92" t="s">
        <v>867</v>
      </c>
      <c r="M1711" s="278">
        <f>IFERROR(VLOOKUP(C1711,'Budget Detail as of 11.30'!B:K,COLUMNS('Budget Detail as of 11.30'!B:K),FALSE),0)</f>
        <v>1610</v>
      </c>
      <c r="N1711" s="155">
        <f>SUMIFS('Budget Detail as of 11.30'!L:L,'Budget Detail as of 11.30'!B:B,'Questica Mapping'!C1711)</f>
        <v>1610</v>
      </c>
      <c r="O1711" s="100"/>
      <c r="P1711" s="101"/>
    </row>
    <row r="1712" spans="1:17" hidden="1" x14ac:dyDescent="0.3">
      <c r="A1712" s="90">
        <v>585857</v>
      </c>
      <c r="B1712" s="92" t="s">
        <v>1162</v>
      </c>
      <c r="C1712" s="92" t="s">
        <v>3643</v>
      </c>
      <c r="D1712" s="279" t="s">
        <v>10</v>
      </c>
      <c r="E1712" s="103" t="s">
        <v>260</v>
      </c>
      <c r="F1712" s="90" t="s">
        <v>3600</v>
      </c>
      <c r="G1712" s="90" t="s">
        <v>1265</v>
      </c>
      <c r="H1712" s="90" t="s">
        <v>1105</v>
      </c>
      <c r="I1712" s="90" t="s">
        <v>865</v>
      </c>
      <c r="J1712" s="90" t="s">
        <v>1266</v>
      </c>
      <c r="K1712" s="90" t="b">
        <v>0</v>
      </c>
      <c r="L1712" s="90" t="s">
        <v>867</v>
      </c>
      <c r="M1712" s="278">
        <f>IFERROR(VLOOKUP(C1712,'Budget Detail as of 11.30'!B:K,COLUMNS('Budget Detail as of 11.30'!B:K),FALSE),0)</f>
        <v>48890</v>
      </c>
      <c r="N1712" s="155">
        <f>SUMIFS('Budget Detail as of 11.30'!L:L,'Budget Detail as of 11.30'!B:B,'Questica Mapping'!C1712)</f>
        <v>48890</v>
      </c>
      <c r="O1712" s="100">
        <v>100</v>
      </c>
      <c r="P1712" s="101">
        <f t="shared" ref="P1712:P1717" si="63">+O1712</f>
        <v>100</v>
      </c>
    </row>
    <row r="1713" spans="1:16" hidden="1" x14ac:dyDescent="0.3">
      <c r="A1713" s="90">
        <v>583288</v>
      </c>
      <c r="B1713" s="92" t="s">
        <v>1162</v>
      </c>
      <c r="C1713" s="92" t="s">
        <v>3644</v>
      </c>
      <c r="D1713" s="279" t="s">
        <v>10</v>
      </c>
      <c r="E1713" s="103" t="s">
        <v>260</v>
      </c>
      <c r="F1713" s="90" t="s">
        <v>3600</v>
      </c>
      <c r="G1713" s="90" t="s">
        <v>1265</v>
      </c>
      <c r="H1713" s="90" t="s">
        <v>1105</v>
      </c>
      <c r="I1713" s="90" t="s">
        <v>925</v>
      </c>
      <c r="J1713" s="90" t="s">
        <v>1391</v>
      </c>
      <c r="K1713" s="90" t="b">
        <v>0</v>
      </c>
      <c r="L1713" s="90" t="s">
        <v>867</v>
      </c>
      <c r="M1713" s="278">
        <f>IFERROR(VLOOKUP(C1713,'Budget Detail as of 11.30'!B:K,COLUMNS('Budget Detail as of 11.30'!B:K),FALSE),0)</f>
        <v>17550</v>
      </c>
      <c r="N1713" s="155">
        <f>SUMIFS('Budget Detail as of 11.30'!L:L,'Budget Detail as of 11.30'!B:B,'Questica Mapping'!C1713)</f>
        <v>17550</v>
      </c>
      <c r="O1713" s="100">
        <v>25433</v>
      </c>
      <c r="P1713" s="101">
        <f t="shared" si="63"/>
        <v>25433</v>
      </c>
    </row>
    <row r="1714" spans="1:16" hidden="1" x14ac:dyDescent="0.3">
      <c r="A1714" s="90">
        <v>585984</v>
      </c>
      <c r="B1714" s="92" t="s">
        <v>1162</v>
      </c>
      <c r="C1714" s="92" t="s">
        <v>3645</v>
      </c>
      <c r="D1714" s="92" t="s">
        <v>10</v>
      </c>
      <c r="E1714" s="103" t="s">
        <v>257</v>
      </c>
      <c r="F1714" s="92" t="s">
        <v>3600</v>
      </c>
      <c r="G1714" s="92" t="s">
        <v>1268</v>
      </c>
      <c r="H1714" s="92" t="s">
        <v>1105</v>
      </c>
      <c r="I1714" s="92" t="s">
        <v>865</v>
      </c>
      <c r="J1714" s="92" t="s">
        <v>1333</v>
      </c>
      <c r="K1714" s="90" t="b">
        <v>0</v>
      </c>
      <c r="L1714" s="92" t="s">
        <v>867</v>
      </c>
      <c r="M1714" s="278">
        <f>IFERROR(VLOOKUP(C1714,'Budget Detail as of 11.30'!B:K,COLUMNS('Budget Detail as of 11.30'!B:K),FALSE),0)</f>
        <v>100</v>
      </c>
      <c r="N1714" s="155">
        <f>SUMIFS('Budget Detail as of 11.30'!L:L,'Budget Detail as of 11.30'!B:B,'Questica Mapping'!C1714)</f>
        <v>100</v>
      </c>
      <c r="O1714" s="100">
        <v>14660</v>
      </c>
      <c r="P1714" s="101">
        <f t="shared" si="63"/>
        <v>14660</v>
      </c>
    </row>
    <row r="1715" spans="1:16" hidden="1" x14ac:dyDescent="0.3">
      <c r="A1715" s="90">
        <v>1191803</v>
      </c>
      <c r="B1715" s="92" t="s">
        <v>1162</v>
      </c>
      <c r="C1715" s="92" t="s">
        <v>3646</v>
      </c>
      <c r="D1715" s="92" t="s">
        <v>10</v>
      </c>
      <c r="E1715" s="103" t="s">
        <v>261</v>
      </c>
      <c r="F1715" s="90" t="s">
        <v>3600</v>
      </c>
      <c r="G1715" s="90" t="s">
        <v>1617</v>
      </c>
      <c r="H1715" s="90" t="s">
        <v>1108</v>
      </c>
      <c r="I1715" s="178">
        <v>1</v>
      </c>
      <c r="J1715" s="269" t="s">
        <v>1251</v>
      </c>
      <c r="L1715" s="92"/>
      <c r="M1715" s="278">
        <f>IFERROR(VLOOKUP(C1715,'Budget Detail as of 11.30'!B:K,COLUMNS('Budget Detail as of 11.30'!B:K),FALSE),0)</f>
        <v>0</v>
      </c>
      <c r="N1715" s="155">
        <f>SUMIFS('Budget Detail as of 11.30'!L:L,'Budget Detail as of 11.30'!B:B,'Questica Mapping'!C1715)</f>
        <v>0</v>
      </c>
      <c r="O1715" s="100">
        <v>2820</v>
      </c>
      <c r="P1715" s="101">
        <f t="shared" si="63"/>
        <v>2820</v>
      </c>
    </row>
    <row r="1716" spans="1:16" hidden="1" x14ac:dyDescent="0.3">
      <c r="A1716" s="90">
        <v>585917</v>
      </c>
      <c r="B1716" s="92" t="s">
        <v>1162</v>
      </c>
      <c r="C1716" s="92" t="s">
        <v>3647</v>
      </c>
      <c r="D1716" s="92" t="s">
        <v>10</v>
      </c>
      <c r="E1716" s="103" t="s">
        <v>272</v>
      </c>
      <c r="F1716" s="92" t="s">
        <v>3648</v>
      </c>
      <c r="G1716" s="92" t="s">
        <v>1243</v>
      </c>
      <c r="H1716" s="92" t="s">
        <v>3649</v>
      </c>
      <c r="I1716" s="92" t="s">
        <v>865</v>
      </c>
      <c r="J1716" s="92" t="s">
        <v>1244</v>
      </c>
      <c r="K1716" s="90" t="b">
        <v>0</v>
      </c>
      <c r="L1716" s="92" t="s">
        <v>867</v>
      </c>
      <c r="M1716" s="278">
        <f>IFERROR(VLOOKUP(C1716,'Budget Detail as of 11.30'!B:K,COLUMNS('Budget Detail as of 11.30'!B:K),FALSE),0)</f>
        <v>14000</v>
      </c>
      <c r="N1716" s="155">
        <f>SUMIFS('Budget Detail as of 11.30'!L:L,'Budget Detail as of 11.30'!B:B,'Questica Mapping'!C1716)</f>
        <v>14000</v>
      </c>
      <c r="O1716" s="100">
        <v>0</v>
      </c>
      <c r="P1716" s="101">
        <f t="shared" si="63"/>
        <v>0</v>
      </c>
    </row>
    <row r="1717" spans="1:16" hidden="1" x14ac:dyDescent="0.3">
      <c r="A1717" s="90">
        <v>603482</v>
      </c>
      <c r="B1717" s="92" t="s">
        <v>1162</v>
      </c>
      <c r="C1717" s="92" t="s">
        <v>3650</v>
      </c>
      <c r="D1717" s="92" t="s">
        <v>10</v>
      </c>
      <c r="E1717" s="103" t="s">
        <v>272</v>
      </c>
      <c r="F1717" s="92" t="s">
        <v>3648</v>
      </c>
      <c r="G1717" s="92" t="s">
        <v>1246</v>
      </c>
      <c r="H1717" s="92" t="s">
        <v>3649</v>
      </c>
      <c r="I1717" s="92" t="s">
        <v>865</v>
      </c>
      <c r="J1717" s="92" t="s">
        <v>1326</v>
      </c>
      <c r="K1717" s="90" t="b">
        <v>0</v>
      </c>
      <c r="L1717" s="92" t="s">
        <v>867</v>
      </c>
      <c r="M1717" s="278">
        <f>IFERROR(VLOOKUP(C1717,'Budget Detail as of 11.30'!B:K,COLUMNS('Budget Detail as of 11.30'!B:K),FALSE),0)</f>
        <v>2820</v>
      </c>
      <c r="N1717" s="155">
        <f>SUMIFS('Budget Detail as of 11.30'!L:L,'Budget Detail as of 11.30'!B:B,'Questica Mapping'!C1717)</f>
        <v>3420</v>
      </c>
      <c r="O1717" s="100">
        <v>9804</v>
      </c>
      <c r="P1717" s="101">
        <f t="shared" si="63"/>
        <v>9804</v>
      </c>
    </row>
    <row r="1718" spans="1:16" hidden="1" x14ac:dyDescent="0.3">
      <c r="A1718" s="90">
        <v>585851</v>
      </c>
      <c r="B1718" s="92" t="s">
        <v>1162</v>
      </c>
      <c r="C1718" s="92" t="s">
        <v>3651</v>
      </c>
      <c r="D1718" s="92" t="s">
        <v>10</v>
      </c>
      <c r="E1718" s="103" t="s">
        <v>272</v>
      </c>
      <c r="F1718" s="92" t="s">
        <v>3648</v>
      </c>
      <c r="G1718" s="92" t="s">
        <v>1246</v>
      </c>
      <c r="H1718" s="92" t="s">
        <v>3649</v>
      </c>
      <c r="I1718" s="92" t="s">
        <v>925</v>
      </c>
      <c r="J1718" s="270" t="s">
        <v>1251</v>
      </c>
      <c r="K1718" s="90" t="b">
        <v>0</v>
      </c>
      <c r="L1718" s="92" t="s">
        <v>867</v>
      </c>
      <c r="M1718" s="278">
        <f>IFERROR(VLOOKUP(C1718,'Budget Detail as of 11.30'!B:K,COLUMNS('Budget Detail as of 11.30'!B:K),FALSE),0)</f>
        <v>600</v>
      </c>
      <c r="N1718" s="155">
        <f>SUMIFS('Budget Detail as of 11.30'!L:L,'Budget Detail as of 11.30'!B:B,'Questica Mapping'!C1718)</f>
        <v>0</v>
      </c>
      <c r="O1718" s="100"/>
      <c r="P1718" s="101"/>
    </row>
    <row r="1719" spans="1:16" hidden="1" x14ac:dyDescent="0.3">
      <c r="A1719" s="90">
        <v>585878</v>
      </c>
      <c r="B1719" s="92" t="s">
        <v>1162</v>
      </c>
      <c r="C1719" s="92" t="s">
        <v>3652</v>
      </c>
      <c r="D1719" s="92" t="s">
        <v>10</v>
      </c>
      <c r="E1719" s="103" t="s">
        <v>272</v>
      </c>
      <c r="F1719" s="92" t="s">
        <v>3648</v>
      </c>
      <c r="G1719" s="92" t="s">
        <v>1253</v>
      </c>
      <c r="H1719" s="92" t="s">
        <v>3649</v>
      </c>
      <c r="I1719" s="92" t="s">
        <v>865</v>
      </c>
      <c r="J1719" s="92" t="s">
        <v>1254</v>
      </c>
      <c r="K1719" s="90" t="b">
        <v>0</v>
      </c>
      <c r="L1719" s="92" t="s">
        <v>867</v>
      </c>
      <c r="M1719" s="278">
        <f>IFERROR(VLOOKUP(C1719,'Budget Detail as of 11.30'!B:K,COLUMNS('Budget Detail as of 11.30'!B:K),FALSE),0)</f>
        <v>0</v>
      </c>
      <c r="N1719" s="155">
        <f>SUMIFS('Budget Detail as of 11.30'!L:L,'Budget Detail as of 11.30'!B:B,'Questica Mapping'!C1719)</f>
        <v>0</v>
      </c>
      <c r="O1719" s="100">
        <v>42500</v>
      </c>
      <c r="P1719" s="101">
        <f>+O1719</f>
        <v>42500</v>
      </c>
    </row>
    <row r="1720" spans="1:16" hidden="1" x14ac:dyDescent="0.3">
      <c r="A1720" s="90">
        <v>2005984</v>
      </c>
      <c r="B1720" s="92" t="s">
        <v>1162</v>
      </c>
      <c r="C1720" s="92" t="s">
        <v>3653</v>
      </c>
      <c r="D1720" s="279" t="s">
        <v>10</v>
      </c>
      <c r="E1720" s="103" t="s">
        <v>272</v>
      </c>
      <c r="F1720" s="90" t="s">
        <v>3648</v>
      </c>
      <c r="G1720" s="90" t="s">
        <v>1265</v>
      </c>
      <c r="H1720" s="90" t="s">
        <v>3649</v>
      </c>
      <c r="I1720" s="90" t="s">
        <v>865</v>
      </c>
      <c r="J1720" s="90" t="s">
        <v>1266</v>
      </c>
      <c r="K1720" s="90" t="b">
        <v>0</v>
      </c>
      <c r="L1720" s="90" t="s">
        <v>867</v>
      </c>
      <c r="M1720" s="278">
        <f>IFERROR(VLOOKUP(C1720,'Budget Detail as of 11.30'!B:K,COLUMNS('Budget Detail as of 11.30'!B:K),FALSE),0)</f>
        <v>1340</v>
      </c>
      <c r="N1720" s="155">
        <f>SUMIFS('Budget Detail as of 11.30'!L:L,'Budget Detail as of 11.30'!B:B,'Questica Mapping'!C1720)</f>
        <v>1340</v>
      </c>
      <c r="O1720" s="100"/>
      <c r="P1720" s="101"/>
    </row>
    <row r="1721" spans="1:16" hidden="1" x14ac:dyDescent="0.3">
      <c r="A1721" s="90">
        <v>585837</v>
      </c>
      <c r="B1721" s="92" t="s">
        <v>1162</v>
      </c>
      <c r="C1721" s="92" t="s">
        <v>3654</v>
      </c>
      <c r="D1721" s="92" t="s">
        <v>10</v>
      </c>
      <c r="E1721" s="103">
        <v>45920</v>
      </c>
      <c r="F1721" s="92" t="s">
        <v>3648</v>
      </c>
      <c r="G1721" s="92" t="s">
        <v>1694</v>
      </c>
      <c r="H1721" s="92" t="s">
        <v>3649</v>
      </c>
      <c r="I1721" s="92" t="s">
        <v>865</v>
      </c>
      <c r="J1721" s="92" t="s">
        <v>3655</v>
      </c>
      <c r="K1721" s="90" t="b">
        <v>0</v>
      </c>
      <c r="L1721" s="92" t="s">
        <v>867</v>
      </c>
      <c r="M1721" s="278">
        <f>IFERROR(VLOOKUP(C1721,'Budget Detail as of 11.30'!B:K,COLUMNS('Budget Detail as of 11.30'!B:K),FALSE),0)</f>
        <v>50000</v>
      </c>
      <c r="N1721" s="155">
        <f>SUMIFS('Budget Detail as of 11.30'!L:L,'Budget Detail as of 11.30'!B:B,'Questica Mapping'!C1721)</f>
        <v>50000</v>
      </c>
      <c r="O1721" s="100">
        <v>500</v>
      </c>
      <c r="P1721" s="101">
        <f>+O1721</f>
        <v>500</v>
      </c>
    </row>
    <row r="1722" spans="1:16" hidden="1" x14ac:dyDescent="0.3">
      <c r="A1722" s="90">
        <v>586421</v>
      </c>
      <c r="B1722" s="92" t="s">
        <v>1162</v>
      </c>
      <c r="C1722" s="92" t="s">
        <v>3656</v>
      </c>
      <c r="D1722" s="92" t="s">
        <v>10</v>
      </c>
      <c r="E1722" s="103" t="s">
        <v>276</v>
      </c>
      <c r="F1722" s="92" t="s">
        <v>3657</v>
      </c>
      <c r="G1722" s="92" t="s">
        <v>3658</v>
      </c>
      <c r="H1722" s="92" t="s">
        <v>864</v>
      </c>
      <c r="I1722" s="92" t="s">
        <v>865</v>
      </c>
      <c r="J1722" s="92" t="s">
        <v>3659</v>
      </c>
      <c r="K1722" s="90" t="b">
        <v>0</v>
      </c>
      <c r="L1722" s="92" t="s">
        <v>867</v>
      </c>
      <c r="M1722" s="278">
        <f>IFERROR(VLOOKUP(C1722,'Budget Detail as of 11.30'!B:K,COLUMNS('Budget Detail as of 11.30'!B:K),FALSE),0)</f>
        <v>500</v>
      </c>
      <c r="N1722" s="155">
        <f>SUMIFS('Budget Detail as of 11.30'!L:L,'Budget Detail as of 11.30'!B:B,'Questica Mapping'!C1722)</f>
        <v>500</v>
      </c>
      <c r="O1722" s="100">
        <v>2703300</v>
      </c>
      <c r="P1722" s="101">
        <f>+O1722</f>
        <v>2703300</v>
      </c>
    </row>
    <row r="1723" spans="1:16" hidden="1" x14ac:dyDescent="0.3">
      <c r="A1723" s="90">
        <v>587189</v>
      </c>
      <c r="B1723" s="159" t="s">
        <v>1162</v>
      </c>
      <c r="C1723" s="159" t="s">
        <v>3660</v>
      </c>
      <c r="D1723" s="181" t="s">
        <v>10</v>
      </c>
      <c r="E1723" s="103" t="s">
        <v>290</v>
      </c>
      <c r="F1723" s="179" t="s">
        <v>3657</v>
      </c>
      <c r="G1723" s="179" t="s">
        <v>3658</v>
      </c>
      <c r="H1723" s="179" t="s">
        <v>864</v>
      </c>
      <c r="I1723" s="179" t="s">
        <v>1807</v>
      </c>
      <c r="J1723" s="179" t="s">
        <v>3661</v>
      </c>
      <c r="K1723" s="179" t="b">
        <f>VLOOKUP($C1723,'Budget Detail as of 11.30'!$B:$K,COLUMNS('Budget Detail as of 11.30'!$B:I),FALSE)</f>
        <v>0</v>
      </c>
      <c r="L1723" s="179" t="str">
        <f>VLOOKUP($C1723,'Budget Detail as of 11.30'!$B:$K,COLUMNS('Budget Detail as of 11.30'!$B:J),FALSE)</f>
        <v>Operating</v>
      </c>
      <c r="M1723" s="278">
        <f>IFERROR(VLOOKUP(C1723,'Budget Detail as of 11.30'!B:K,COLUMNS('Budget Detail as of 11.30'!B:K),FALSE),0)</f>
        <v>576050</v>
      </c>
      <c r="N1723" s="155">
        <f>SUMIFS('Budget Detail as of 11.30'!L:L,'Budget Detail as of 11.30'!B:B,'Questica Mapping'!C1723)</f>
        <v>576050</v>
      </c>
    </row>
    <row r="1724" spans="1:16" hidden="1" x14ac:dyDescent="0.3">
      <c r="A1724" s="90">
        <v>1210014</v>
      </c>
      <c r="B1724" s="92" t="s">
        <v>1162</v>
      </c>
      <c r="C1724" s="92" t="s">
        <v>3662</v>
      </c>
      <c r="D1724" s="92" t="s">
        <v>10</v>
      </c>
      <c r="E1724" s="103" t="s">
        <v>290</v>
      </c>
      <c r="F1724" s="92" t="s">
        <v>3657</v>
      </c>
      <c r="G1724" s="92" t="s">
        <v>3658</v>
      </c>
      <c r="H1724" s="92" t="s">
        <v>864</v>
      </c>
      <c r="I1724" s="92" t="s">
        <v>1072</v>
      </c>
      <c r="J1724" s="270" t="s">
        <v>1251</v>
      </c>
      <c r="K1724" s="90" t="b">
        <v>0</v>
      </c>
      <c r="L1724" s="92" t="s">
        <v>867</v>
      </c>
      <c r="M1724" s="278">
        <f>IFERROR(VLOOKUP(C1724,'Budget Detail as of 11.30'!B:K,COLUMNS('Budget Detail as of 11.30'!B:K),FALSE),0)</f>
        <v>0</v>
      </c>
      <c r="N1724" s="155">
        <f>SUMIFS('Budget Detail as of 11.30'!L:L,'Budget Detail as of 11.30'!B:B,'Questica Mapping'!C1724)</f>
        <v>0</v>
      </c>
      <c r="O1724" s="100">
        <v>90848</v>
      </c>
      <c r="P1724" s="101">
        <f t="shared" ref="P1724:P1733" si="64">+O1724</f>
        <v>90848</v>
      </c>
    </row>
    <row r="1725" spans="1:16" hidden="1" x14ac:dyDescent="0.3">
      <c r="A1725" s="90">
        <v>587186</v>
      </c>
      <c r="B1725" s="92" t="s">
        <v>1162</v>
      </c>
      <c r="C1725" s="92" t="s">
        <v>3663</v>
      </c>
      <c r="D1725" s="92" t="s">
        <v>10</v>
      </c>
      <c r="E1725" s="103" t="s">
        <v>278</v>
      </c>
      <c r="F1725" s="92" t="s">
        <v>3657</v>
      </c>
      <c r="G1725" s="92" t="s">
        <v>3658</v>
      </c>
      <c r="H1725" s="92" t="s">
        <v>864</v>
      </c>
      <c r="I1725" s="92" t="s">
        <v>925</v>
      </c>
      <c r="J1725" s="92" t="s">
        <v>3664</v>
      </c>
      <c r="K1725" s="90" t="b">
        <v>0</v>
      </c>
      <c r="L1725" s="92" t="s">
        <v>867</v>
      </c>
      <c r="M1725" s="278">
        <f>IFERROR(VLOOKUP(C1725,'Budget Detail as of 11.30'!B:K,COLUMNS('Budget Detail as of 11.30'!B:K),FALSE),0)</f>
        <v>2750000</v>
      </c>
      <c r="N1725" s="155">
        <f>SUMIFS('Budget Detail as of 11.30'!L:L,'Budget Detail as of 11.30'!B:B,'Questica Mapping'!C1725)</f>
        <v>2750000</v>
      </c>
      <c r="O1725" s="100">
        <v>107746</v>
      </c>
      <c r="P1725" s="101">
        <f t="shared" si="64"/>
        <v>107746</v>
      </c>
    </row>
    <row r="1726" spans="1:16" hidden="1" x14ac:dyDescent="0.3">
      <c r="A1726" s="90">
        <v>587180</v>
      </c>
      <c r="B1726" s="92" t="s">
        <v>1162</v>
      </c>
      <c r="C1726" s="92" t="s">
        <v>3665</v>
      </c>
      <c r="D1726" s="92" t="s">
        <v>10</v>
      </c>
      <c r="E1726" s="103" t="s">
        <v>278</v>
      </c>
      <c r="F1726" s="92" t="s">
        <v>3657</v>
      </c>
      <c r="G1726" s="92" t="s">
        <v>3658</v>
      </c>
      <c r="H1726" s="92" t="s">
        <v>864</v>
      </c>
      <c r="I1726" s="92" t="s">
        <v>928</v>
      </c>
      <c r="J1726" s="92" t="s">
        <v>3666</v>
      </c>
      <c r="K1726" s="90" t="b">
        <v>0</v>
      </c>
      <c r="L1726" s="92" t="s">
        <v>867</v>
      </c>
      <c r="M1726" s="278">
        <f>IFERROR(VLOOKUP(C1726,'Budget Detail as of 11.30'!B:K,COLUMNS('Budget Detail as of 11.30'!B:K),FALSE),0)</f>
        <v>111820</v>
      </c>
      <c r="N1726" s="155">
        <f>SUMIFS('Budget Detail as of 11.30'!L:L,'Budget Detail as of 11.30'!B:B,'Questica Mapping'!C1726)</f>
        <v>111820</v>
      </c>
      <c r="O1726" s="100">
        <v>265030</v>
      </c>
      <c r="P1726" s="101">
        <f t="shared" si="64"/>
        <v>265030</v>
      </c>
    </row>
    <row r="1727" spans="1:16" hidden="1" x14ac:dyDescent="0.3">
      <c r="A1727" s="90">
        <v>587181</v>
      </c>
      <c r="B1727" s="92" t="s">
        <v>1162</v>
      </c>
      <c r="C1727" s="92" t="s">
        <v>3667</v>
      </c>
      <c r="D1727" s="92" t="s">
        <v>10</v>
      </c>
      <c r="E1727" s="103" t="s">
        <v>278</v>
      </c>
      <c r="F1727" s="92" t="s">
        <v>3657</v>
      </c>
      <c r="G1727" s="92" t="s">
        <v>3658</v>
      </c>
      <c r="H1727" s="92" t="s">
        <v>864</v>
      </c>
      <c r="I1727" s="92" t="s">
        <v>931</v>
      </c>
      <c r="J1727" s="92" t="s">
        <v>3668</v>
      </c>
      <c r="K1727" s="90" t="b">
        <v>0</v>
      </c>
      <c r="L1727" s="92" t="s">
        <v>867</v>
      </c>
      <c r="M1727" s="278">
        <f>IFERROR(VLOOKUP(C1727,'Budget Detail as of 11.30'!B:K,COLUMNS('Budget Detail as of 11.30'!B:K),FALSE),0)</f>
        <v>151540</v>
      </c>
      <c r="N1727" s="155">
        <f>SUMIFS('Budget Detail as of 11.30'!L:L,'Budget Detail as of 11.30'!B:B,'Questica Mapping'!C1727)</f>
        <v>148050</v>
      </c>
      <c r="O1727" s="100">
        <v>0</v>
      </c>
      <c r="P1727" s="101">
        <f t="shared" si="64"/>
        <v>0</v>
      </c>
    </row>
    <row r="1728" spans="1:16" hidden="1" x14ac:dyDescent="0.3">
      <c r="A1728" s="90">
        <v>587178</v>
      </c>
      <c r="B1728" s="92" t="s">
        <v>1162</v>
      </c>
      <c r="C1728" s="92" t="s">
        <v>3669</v>
      </c>
      <c r="D1728" s="92" t="s">
        <v>10</v>
      </c>
      <c r="E1728" s="103" t="s">
        <v>280</v>
      </c>
      <c r="F1728" s="92" t="s">
        <v>3657</v>
      </c>
      <c r="G1728" s="92" t="s">
        <v>3658</v>
      </c>
      <c r="H1728" s="92" t="s">
        <v>864</v>
      </c>
      <c r="I1728" s="92" t="s">
        <v>944</v>
      </c>
      <c r="J1728" s="92" t="s">
        <v>3670</v>
      </c>
      <c r="K1728" s="90" t="b">
        <v>0</v>
      </c>
      <c r="L1728" s="92" t="s">
        <v>867</v>
      </c>
      <c r="M1728" s="278">
        <f>IFERROR(VLOOKUP(C1728,'Budget Detail as of 11.30'!B:K,COLUMNS('Budget Detail as of 11.30'!B:K),FALSE),0)</f>
        <v>854530</v>
      </c>
      <c r="N1728" s="155">
        <f>SUMIFS('Budget Detail as of 11.30'!L:L,'Budget Detail as of 11.30'!B:B,'Questica Mapping'!C1728)</f>
        <v>854530</v>
      </c>
      <c r="O1728" s="100">
        <v>0</v>
      </c>
      <c r="P1728" s="101">
        <f t="shared" si="64"/>
        <v>0</v>
      </c>
    </row>
    <row r="1729" spans="1:16" hidden="1" x14ac:dyDescent="0.3">
      <c r="A1729" s="90">
        <v>587179</v>
      </c>
      <c r="B1729" s="92" t="s">
        <v>1162</v>
      </c>
      <c r="C1729" s="92" t="s">
        <v>3671</v>
      </c>
      <c r="D1729" s="92" t="s">
        <v>10</v>
      </c>
      <c r="E1729" s="103" t="s">
        <v>282</v>
      </c>
      <c r="F1729" s="92" t="s">
        <v>3657</v>
      </c>
      <c r="G1729" s="92" t="s">
        <v>3658</v>
      </c>
      <c r="H1729" s="92" t="s">
        <v>864</v>
      </c>
      <c r="I1729" s="92" t="s">
        <v>1060</v>
      </c>
      <c r="J1729" s="92" t="s">
        <v>3672</v>
      </c>
      <c r="K1729" s="90" t="b">
        <v>0</v>
      </c>
      <c r="L1729" s="92" t="s">
        <v>867</v>
      </c>
      <c r="M1729" s="278">
        <f>IFERROR(VLOOKUP(C1729,'Budget Detail as of 11.30'!B:K,COLUMNS('Budget Detail as of 11.30'!B:K),FALSE),0)</f>
        <v>99030</v>
      </c>
      <c r="N1729" s="155">
        <f>SUMIFS('Budget Detail as of 11.30'!L:L,'Budget Detail as of 11.30'!B:B,'Questica Mapping'!C1729)</f>
        <v>99030</v>
      </c>
      <c r="O1729" s="100">
        <v>1000000</v>
      </c>
      <c r="P1729" s="101">
        <f t="shared" si="64"/>
        <v>1000000</v>
      </c>
    </row>
    <row r="1730" spans="1:16" hidden="1" x14ac:dyDescent="0.3">
      <c r="A1730" s="90">
        <v>587177</v>
      </c>
      <c r="B1730" s="92" t="s">
        <v>1162</v>
      </c>
      <c r="C1730" s="92" t="s">
        <v>3673</v>
      </c>
      <c r="D1730" s="92" t="s">
        <v>10</v>
      </c>
      <c r="E1730" s="103" t="s">
        <v>286</v>
      </c>
      <c r="F1730" s="92" t="s">
        <v>3657</v>
      </c>
      <c r="G1730" s="92" t="s">
        <v>3658</v>
      </c>
      <c r="H1730" s="92" t="s">
        <v>864</v>
      </c>
      <c r="I1730" s="92" t="s">
        <v>1063</v>
      </c>
      <c r="J1730" s="92" t="s">
        <v>3674</v>
      </c>
      <c r="K1730" s="90" t="b">
        <v>0</v>
      </c>
      <c r="L1730" s="92" t="s">
        <v>867</v>
      </c>
      <c r="M1730" s="278">
        <f>IFERROR(VLOOKUP(C1730,'Budget Detail as of 11.30'!B:K,COLUMNS('Budget Detail as of 11.30'!B:K),FALSE),0)</f>
        <v>0</v>
      </c>
      <c r="N1730" s="155">
        <f>SUMIFS('Budget Detail as of 11.30'!L:L,'Budget Detail as of 11.30'!B:B,'Questica Mapping'!C1730)</f>
        <v>0</v>
      </c>
      <c r="O1730" s="100">
        <v>571623</v>
      </c>
      <c r="P1730" s="101">
        <f t="shared" si="64"/>
        <v>571623</v>
      </c>
    </row>
    <row r="1731" spans="1:16" hidden="1" x14ac:dyDescent="0.3">
      <c r="A1731" s="90">
        <v>587182</v>
      </c>
      <c r="B1731" s="92" t="s">
        <v>1162</v>
      </c>
      <c r="C1731" s="92" t="s">
        <v>3675</v>
      </c>
      <c r="D1731" s="92" t="s">
        <v>10</v>
      </c>
      <c r="E1731" s="103" t="s">
        <v>288</v>
      </c>
      <c r="F1731" s="92" t="s">
        <v>3657</v>
      </c>
      <c r="G1731" s="92" t="s">
        <v>3658</v>
      </c>
      <c r="H1731" s="92" t="s">
        <v>864</v>
      </c>
      <c r="I1731" s="92" t="s">
        <v>1088</v>
      </c>
      <c r="J1731" s="92" t="s">
        <v>3676</v>
      </c>
      <c r="K1731" s="90" t="b">
        <v>0</v>
      </c>
      <c r="L1731" s="92" t="s">
        <v>867</v>
      </c>
      <c r="M1731" s="278">
        <f>IFERROR(VLOOKUP(C1731,'Budget Detail as of 11.30'!B:K,COLUMNS('Budget Detail as of 11.30'!B:K),FALSE),0)</f>
        <v>0</v>
      </c>
      <c r="N1731" s="155">
        <f>SUMIFS('Budget Detail as of 11.30'!L:L,'Budget Detail as of 11.30'!B:B,'Questica Mapping'!C1731)</f>
        <v>0</v>
      </c>
      <c r="O1731" s="100">
        <v>2500000</v>
      </c>
      <c r="P1731" s="101">
        <f t="shared" si="64"/>
        <v>2500000</v>
      </c>
    </row>
    <row r="1732" spans="1:16" hidden="1" x14ac:dyDescent="0.3">
      <c r="A1732" s="90">
        <v>587183</v>
      </c>
      <c r="B1732" s="92" t="s">
        <v>1162</v>
      </c>
      <c r="C1732" s="92" t="s">
        <v>3677</v>
      </c>
      <c r="D1732" s="92" t="s">
        <v>10</v>
      </c>
      <c r="E1732" s="103" t="s">
        <v>284</v>
      </c>
      <c r="F1732" s="92" t="s">
        <v>3657</v>
      </c>
      <c r="G1732" s="92" t="s">
        <v>3658</v>
      </c>
      <c r="H1732" s="92" t="s">
        <v>864</v>
      </c>
      <c r="I1732" s="92" t="s">
        <v>1066</v>
      </c>
      <c r="J1732" s="92" t="s">
        <v>3678</v>
      </c>
      <c r="K1732" s="90" t="b">
        <v>0</v>
      </c>
      <c r="L1732" s="92" t="s">
        <v>867</v>
      </c>
      <c r="M1732" s="278">
        <f>IFERROR(VLOOKUP(C1732,'Budget Detail as of 11.30'!B:K,COLUMNS('Budget Detail as of 11.30'!B:K),FALSE),0)</f>
        <v>2839020</v>
      </c>
      <c r="N1732" s="155">
        <f>SUMIFS('Budget Detail as of 11.30'!L:L,'Budget Detail as of 11.30'!B:B,'Questica Mapping'!C1732)</f>
        <v>2839020</v>
      </c>
      <c r="O1732" s="100">
        <v>1064382</v>
      </c>
      <c r="P1732" s="101">
        <f t="shared" si="64"/>
        <v>1064382</v>
      </c>
    </row>
    <row r="1733" spans="1:16" hidden="1" x14ac:dyDescent="0.3">
      <c r="A1733" s="90">
        <v>587174</v>
      </c>
      <c r="B1733" s="92" t="s">
        <v>1162</v>
      </c>
      <c r="C1733" s="92" t="s">
        <v>3679</v>
      </c>
      <c r="D1733" s="92" t="s">
        <v>10</v>
      </c>
      <c r="E1733" s="103" t="s">
        <v>3680</v>
      </c>
      <c r="F1733" s="92" t="s">
        <v>3657</v>
      </c>
      <c r="G1733" s="92" t="s">
        <v>1679</v>
      </c>
      <c r="H1733" s="92" t="s">
        <v>3681</v>
      </c>
      <c r="I1733" s="92" t="s">
        <v>865</v>
      </c>
      <c r="J1733" s="270" t="s">
        <v>1251</v>
      </c>
      <c r="K1733" s="90" t="b">
        <v>0</v>
      </c>
      <c r="L1733" s="92" t="s">
        <v>867</v>
      </c>
      <c r="M1733" s="278">
        <f>IFERROR(VLOOKUP(C1733,'Budget Detail as of 11.30'!B:K,COLUMNS('Budget Detail as of 11.30'!B:K),FALSE),0)</f>
        <v>0</v>
      </c>
      <c r="N1733" s="155">
        <f>SUMIFS('Budget Detail as of 11.30'!L:L,'Budget Detail as of 11.30'!B:B,'Questica Mapping'!C1733)</f>
        <v>0</v>
      </c>
      <c r="O1733" s="100">
        <v>1767572</v>
      </c>
      <c r="P1733" s="101">
        <f t="shared" si="64"/>
        <v>1767572</v>
      </c>
    </row>
    <row r="1734" spans="1:16" hidden="1" x14ac:dyDescent="0.3">
      <c r="A1734" s="90">
        <v>587176</v>
      </c>
      <c r="B1734" s="92" t="s">
        <v>1162</v>
      </c>
      <c r="C1734" s="92" t="s">
        <v>3682</v>
      </c>
      <c r="D1734" s="92" t="s">
        <v>10</v>
      </c>
      <c r="E1734" s="103" t="s">
        <v>292</v>
      </c>
      <c r="F1734" s="92" t="s">
        <v>3657</v>
      </c>
      <c r="G1734" s="92" t="s">
        <v>1679</v>
      </c>
      <c r="H1734" s="92" t="s">
        <v>3681</v>
      </c>
      <c r="I1734" s="92" t="s">
        <v>925</v>
      </c>
      <c r="J1734" s="270" t="s">
        <v>1251</v>
      </c>
      <c r="K1734" s="90" t="b">
        <v>0</v>
      </c>
      <c r="L1734" s="92" t="s">
        <v>867</v>
      </c>
      <c r="M1734" s="278">
        <f>IFERROR(VLOOKUP(C1734,'Budget Detail as of 11.30'!B:K,COLUMNS('Budget Detail as of 11.30'!B:K),FALSE),0)</f>
        <v>0</v>
      </c>
      <c r="N1734" s="155">
        <f>SUMIFS('Budget Detail as of 11.30'!L:L,'Budget Detail as of 11.30'!B:B,'Questica Mapping'!C1734)</f>
        <v>0</v>
      </c>
      <c r="O1734" s="100">
        <v>-335832</v>
      </c>
      <c r="P1734" s="101">
        <f>-O1734</f>
        <v>335832</v>
      </c>
    </row>
    <row r="1735" spans="1:16" hidden="1" x14ac:dyDescent="0.3">
      <c r="A1735" s="90">
        <v>587173</v>
      </c>
      <c r="B1735" s="92" t="s">
        <v>1162</v>
      </c>
      <c r="C1735" s="92" t="s">
        <v>3683</v>
      </c>
      <c r="D1735" s="92" t="s">
        <v>10</v>
      </c>
      <c r="E1735" s="103" t="s">
        <v>294</v>
      </c>
      <c r="F1735" s="92" t="s">
        <v>3657</v>
      </c>
      <c r="G1735" s="92" t="s">
        <v>1679</v>
      </c>
      <c r="H1735" s="92" t="s">
        <v>3681</v>
      </c>
      <c r="I1735" s="92" t="s">
        <v>928</v>
      </c>
      <c r="J1735" s="270" t="s">
        <v>1251</v>
      </c>
      <c r="K1735" s="90" t="b">
        <v>0</v>
      </c>
      <c r="L1735" s="92" t="s">
        <v>867</v>
      </c>
      <c r="M1735" s="278">
        <f>IFERROR(VLOOKUP(C1735,'Budget Detail as of 11.30'!B:K,COLUMNS('Budget Detail as of 11.30'!B:K),FALSE),0)</f>
        <v>0</v>
      </c>
      <c r="N1735" s="155">
        <f>SUMIFS('Budget Detail as of 11.30'!L:L,'Budget Detail as of 11.30'!B:B,'Questica Mapping'!C1735)</f>
        <v>0</v>
      </c>
      <c r="O1735" s="100">
        <v>-500</v>
      </c>
      <c r="P1735" s="101">
        <f>-O1735</f>
        <v>500</v>
      </c>
    </row>
    <row r="1736" spans="1:16" hidden="1" x14ac:dyDescent="0.3">
      <c r="A1736" s="90">
        <v>587190</v>
      </c>
      <c r="B1736" s="159" t="s">
        <v>1162</v>
      </c>
      <c r="C1736" s="159" t="s">
        <v>3684</v>
      </c>
      <c r="D1736" s="181" t="s">
        <v>10</v>
      </c>
      <c r="E1736" s="231" t="s">
        <v>294</v>
      </c>
      <c r="F1736" s="179" t="s">
        <v>3657</v>
      </c>
      <c r="G1736" s="179" t="s">
        <v>1679</v>
      </c>
      <c r="H1736" s="179" t="s">
        <v>864</v>
      </c>
      <c r="I1736" s="179" t="s">
        <v>865</v>
      </c>
      <c r="J1736" s="179" t="s">
        <v>326</v>
      </c>
      <c r="K1736" s="179" t="b">
        <f>VLOOKUP($C1736,'Budget Detail as of 11.30'!$B:$K,COLUMNS('Budget Detail as of 11.30'!$B:I),FALSE)</f>
        <v>0</v>
      </c>
      <c r="L1736" s="179" t="str">
        <f>VLOOKUP($C1736,'Budget Detail as of 11.30'!$B:$K,COLUMNS('Budget Detail as of 11.30'!$B:J),FALSE)</f>
        <v>Operating</v>
      </c>
      <c r="M1736" s="278">
        <f>IFERROR(VLOOKUP(C1736,'Budget Detail as of 11.30'!B:K,COLUMNS('Budget Detail as of 11.30'!B:K),FALSE),0)</f>
        <v>0</v>
      </c>
      <c r="N1736" s="155">
        <f>SUMIFS('Budget Detail as of 11.30'!L:L,'Budget Detail as of 11.30'!B:B,'Questica Mapping'!C1736)</f>
        <v>0</v>
      </c>
    </row>
    <row r="1737" spans="1:16" hidden="1" x14ac:dyDescent="0.3">
      <c r="A1737" s="90">
        <v>587188</v>
      </c>
      <c r="B1737" s="159" t="s">
        <v>1162</v>
      </c>
      <c r="C1737" s="159" t="s">
        <v>3685</v>
      </c>
      <c r="D1737" s="181" t="s">
        <v>10</v>
      </c>
      <c r="E1737" s="231" t="s">
        <v>294</v>
      </c>
      <c r="F1737" s="179" t="s">
        <v>3657</v>
      </c>
      <c r="G1737" s="179" t="s">
        <v>1679</v>
      </c>
      <c r="H1737" s="179" t="s">
        <v>864</v>
      </c>
      <c r="I1737" s="179" t="s">
        <v>925</v>
      </c>
      <c r="J1737" s="179" t="s">
        <v>3686</v>
      </c>
      <c r="K1737" s="179" t="b">
        <f>VLOOKUP($C1737,'Budget Detail as of 11.30'!$B:$K,COLUMNS('Budget Detail as of 11.30'!$B:I),FALSE)</f>
        <v>0</v>
      </c>
      <c r="L1737" s="179" t="str">
        <f>VLOOKUP($C1737,'Budget Detail as of 11.30'!$B:$K,COLUMNS('Budget Detail as of 11.30'!$B:J),FALSE)</f>
        <v>Operating</v>
      </c>
      <c r="M1737" s="278">
        <f>IFERROR(VLOOKUP(C1737,'Budget Detail as of 11.30'!B:K,COLUMNS('Budget Detail as of 11.30'!B:K),FALSE),0)</f>
        <v>0</v>
      </c>
      <c r="N1737" s="155">
        <f>SUMIFS('Budget Detail as of 11.30'!L:L,'Budget Detail as of 11.30'!B:B,'Questica Mapping'!C1737)</f>
        <v>0</v>
      </c>
    </row>
    <row r="1738" spans="1:16" hidden="1" x14ac:dyDescent="0.3">
      <c r="A1738" s="90">
        <v>587187</v>
      </c>
      <c r="B1738" s="159" t="s">
        <v>1162</v>
      </c>
      <c r="C1738" s="159" t="s">
        <v>3687</v>
      </c>
      <c r="D1738" s="181" t="s">
        <v>10</v>
      </c>
      <c r="E1738" s="231" t="s">
        <v>294</v>
      </c>
      <c r="F1738" s="179" t="s">
        <v>3657</v>
      </c>
      <c r="G1738" s="179" t="s">
        <v>1679</v>
      </c>
      <c r="H1738" s="179" t="s">
        <v>864</v>
      </c>
      <c r="I1738" s="179" t="s">
        <v>928</v>
      </c>
      <c r="J1738" s="179" t="s">
        <v>3688</v>
      </c>
      <c r="K1738" s="179" t="b">
        <f>VLOOKUP($C1738,'Budget Detail as of 11.30'!$B:$K,COLUMNS('Budget Detail as of 11.30'!$B:I),FALSE)</f>
        <v>0</v>
      </c>
      <c r="L1738" s="179" t="str">
        <f>VLOOKUP($C1738,'Budget Detail as of 11.30'!$B:$K,COLUMNS('Budget Detail as of 11.30'!$B:J),FALSE)</f>
        <v>Operating</v>
      </c>
      <c r="M1738" s="278">
        <f>IFERROR(VLOOKUP(C1738,'Budget Detail as of 11.30'!B:K,COLUMNS('Budget Detail as of 11.30'!B:K),FALSE),0)</f>
        <v>1217300</v>
      </c>
      <c r="N1738" s="155">
        <f>SUMIFS('Budget Detail as of 11.30'!L:L,'Budget Detail as of 11.30'!B:B,'Questica Mapping'!C1738)</f>
        <v>1217300</v>
      </c>
    </row>
    <row r="1739" spans="1:16" hidden="1" x14ac:dyDescent="0.3">
      <c r="A1739" s="90">
        <v>587175</v>
      </c>
      <c r="B1739" s="159" t="s">
        <v>1162</v>
      </c>
      <c r="C1739" s="159" t="s">
        <v>3689</v>
      </c>
      <c r="D1739" s="181" t="s">
        <v>10</v>
      </c>
      <c r="E1739" s="103" t="s">
        <v>292</v>
      </c>
      <c r="F1739" s="179" t="s">
        <v>3657</v>
      </c>
      <c r="G1739" s="179" t="s">
        <v>1679</v>
      </c>
      <c r="H1739" s="179" t="s">
        <v>864</v>
      </c>
      <c r="I1739" s="179" t="s">
        <v>931</v>
      </c>
      <c r="J1739" s="179" t="s">
        <v>3690</v>
      </c>
      <c r="K1739" s="179" t="b">
        <f>VLOOKUP($C1739,'Budget Detail as of 11.30'!$B:$K,COLUMNS('Budget Detail as of 11.30'!$B:I),FALSE)</f>
        <v>0</v>
      </c>
      <c r="L1739" s="179" t="str">
        <f>VLOOKUP($C1739,'Budget Detail as of 11.30'!$B:$K,COLUMNS('Budget Detail as of 11.30'!$B:J),FALSE)</f>
        <v>Operating</v>
      </c>
      <c r="M1739" s="278">
        <f>IFERROR(VLOOKUP(C1739,'Budget Detail as of 11.30'!B:K,COLUMNS('Budget Detail as of 11.30'!B:K),FALSE),0)</f>
        <v>1935550</v>
      </c>
      <c r="N1739" s="155">
        <f>SUMIFS('Budget Detail as of 11.30'!L:L,'Budget Detail as of 11.30'!B:B,'Questica Mapping'!C1739)</f>
        <v>2045440</v>
      </c>
    </row>
    <row r="1740" spans="1:16" hidden="1" x14ac:dyDescent="0.3">
      <c r="A1740" s="90">
        <v>587184</v>
      </c>
      <c r="B1740" s="159" t="s">
        <v>1162</v>
      </c>
      <c r="C1740" s="159" t="s">
        <v>3691</v>
      </c>
      <c r="D1740" s="181" t="s">
        <v>10</v>
      </c>
      <c r="E1740" s="103" t="s">
        <v>290</v>
      </c>
      <c r="F1740" s="179" t="s">
        <v>3657</v>
      </c>
      <c r="G1740" s="179" t="s">
        <v>1679</v>
      </c>
      <c r="H1740" s="179" t="s">
        <v>864</v>
      </c>
      <c r="I1740" s="179" t="s">
        <v>944</v>
      </c>
      <c r="J1740" s="179" t="s">
        <v>3692</v>
      </c>
      <c r="K1740" s="179" t="b">
        <f>VLOOKUP($C1740,'Budget Detail as of 11.30'!$B:$K,COLUMNS('Budget Detail as of 11.30'!$B:I),FALSE)</f>
        <v>0</v>
      </c>
      <c r="L1740" s="179" t="str">
        <f>VLOOKUP($C1740,'Budget Detail as of 11.30'!$B:$K,COLUMNS('Budget Detail as of 11.30'!$B:J),FALSE)</f>
        <v>Operating</v>
      </c>
      <c r="M1740" s="278">
        <f>IFERROR(VLOOKUP(C1740,'Budget Detail as of 11.30'!B:K,COLUMNS('Budget Detail as of 11.30'!B:K),FALSE),0)</f>
        <v>150000</v>
      </c>
      <c r="N1740" s="155">
        <f>SUMIFS('Budget Detail as of 11.30'!L:L,'Budget Detail as of 11.30'!B:B,'Questica Mapping'!C1740)</f>
        <v>150000</v>
      </c>
    </row>
    <row r="1741" spans="1:16" hidden="1" x14ac:dyDescent="0.3">
      <c r="A1741" s="90">
        <v>587185</v>
      </c>
      <c r="B1741" s="283" t="s">
        <v>1162</v>
      </c>
      <c r="C1741" s="159" t="s">
        <v>3693</v>
      </c>
      <c r="D1741" s="229" t="s">
        <v>10</v>
      </c>
      <c r="E1741" s="103" t="s">
        <v>292</v>
      </c>
      <c r="F1741" s="228" t="s">
        <v>3657</v>
      </c>
      <c r="G1741" s="228" t="s">
        <v>1679</v>
      </c>
      <c r="H1741" s="228" t="s">
        <v>864</v>
      </c>
      <c r="I1741" s="228" t="s">
        <v>1060</v>
      </c>
      <c r="J1741" s="228" t="s">
        <v>3694</v>
      </c>
      <c r="K1741" s="228" t="b">
        <f>VLOOKUP($C1741,'Budget Detail as of 11.30'!$B:$K,COLUMNS('Budget Detail as of 11.30'!$B:I),FALSE)</f>
        <v>0</v>
      </c>
      <c r="L1741" s="228" t="str">
        <f>VLOOKUP($C1741,'Budget Detail as of 11.30'!$B:$K,COLUMNS('Budget Detail as of 11.30'!$B:J),FALSE)</f>
        <v>Operating</v>
      </c>
      <c r="M1741" s="278">
        <f>IFERROR(VLOOKUP(C1741,'Budget Detail as of 11.30'!B:K,COLUMNS('Budget Detail as of 11.30'!B:K),FALSE),0)</f>
        <v>200000</v>
      </c>
      <c r="N1741" s="155">
        <f>SUMIFS('Budget Detail as of 11.30'!L:L,'Budget Detail as of 11.30'!B:B,'Questica Mapping'!C1741)</f>
        <v>200000</v>
      </c>
      <c r="O1741" s="227"/>
      <c r="P1741" s="227"/>
    </row>
    <row r="1742" spans="1:16" hidden="1" x14ac:dyDescent="0.3">
      <c r="A1742" s="90">
        <v>1210012</v>
      </c>
      <c r="B1742" s="92" t="s">
        <v>3</v>
      </c>
      <c r="C1742" s="92" t="s">
        <v>3695</v>
      </c>
      <c r="D1742" s="92" t="s">
        <v>38</v>
      </c>
      <c r="E1742" s="103" t="s">
        <v>139</v>
      </c>
      <c r="F1742" s="92" t="s">
        <v>1149</v>
      </c>
      <c r="G1742" s="92" t="s">
        <v>882</v>
      </c>
      <c r="H1742" s="92" t="s">
        <v>3696</v>
      </c>
      <c r="I1742" s="92" t="s">
        <v>865</v>
      </c>
      <c r="J1742" s="92" t="s">
        <v>3697</v>
      </c>
      <c r="K1742" s="90" t="b">
        <v>0</v>
      </c>
      <c r="L1742" s="92" t="s">
        <v>867</v>
      </c>
      <c r="M1742" s="278">
        <f>IFERROR(VLOOKUP(C1742,'Budget Detail as of 11.30'!B:K,COLUMNS('Budget Detail as of 11.30'!B:K),FALSE),0)</f>
        <v>335830</v>
      </c>
      <c r="N1742" s="155">
        <f>SUMIFS('Budget Detail as of 11.30'!L:L,'Budget Detail as of 11.30'!B:B,'Questica Mapping'!C1742)</f>
        <v>335830</v>
      </c>
      <c r="O1742" s="100">
        <v>440</v>
      </c>
      <c r="P1742" s="101">
        <f>+O1742</f>
        <v>440</v>
      </c>
    </row>
    <row r="1743" spans="1:16" hidden="1" x14ac:dyDescent="0.3">
      <c r="A1743" s="90">
        <v>1210163</v>
      </c>
      <c r="B1743" s="92" t="s">
        <v>3</v>
      </c>
      <c r="C1743" s="92" t="s">
        <v>3698</v>
      </c>
      <c r="D1743" s="92" t="s">
        <v>38</v>
      </c>
      <c r="E1743" s="103" t="s">
        <v>142</v>
      </c>
      <c r="F1743" s="92" t="s">
        <v>1154</v>
      </c>
      <c r="G1743" s="92" t="s">
        <v>882</v>
      </c>
      <c r="H1743" s="92" t="s">
        <v>3696</v>
      </c>
      <c r="I1743" s="92" t="s">
        <v>865</v>
      </c>
      <c r="J1743" s="92" t="s">
        <v>3699</v>
      </c>
      <c r="K1743" s="90" t="b">
        <v>0</v>
      </c>
      <c r="L1743" s="92" t="s">
        <v>867</v>
      </c>
      <c r="M1743" s="278">
        <f>IFERROR(VLOOKUP(C1743,'Budget Detail as of 11.30'!B:K,COLUMNS('Budget Detail as of 11.30'!B:K),FALSE),0)</f>
        <v>500</v>
      </c>
      <c r="N1743" s="155">
        <f>SUMIFS('Budget Detail as of 11.30'!L:L,'Budget Detail as of 11.30'!B:B,'Questica Mapping'!C1743)</f>
        <v>500</v>
      </c>
      <c r="O1743" s="100">
        <v>10</v>
      </c>
      <c r="P1743" s="101">
        <f>+O1743</f>
        <v>10</v>
      </c>
    </row>
    <row r="1744" spans="1:16" hidden="1" x14ac:dyDescent="0.3">
      <c r="A1744" s="90">
        <v>587149</v>
      </c>
      <c r="B1744" s="92" t="s">
        <v>1162</v>
      </c>
      <c r="C1744" s="92" t="s">
        <v>3700</v>
      </c>
      <c r="D1744" s="92" t="s">
        <v>38</v>
      </c>
      <c r="E1744" s="103" t="s">
        <v>838</v>
      </c>
      <c r="F1744" s="92" t="s">
        <v>3701</v>
      </c>
      <c r="G1744" s="92" t="s">
        <v>1418</v>
      </c>
      <c r="H1744" s="92" t="s">
        <v>3696</v>
      </c>
      <c r="I1744" s="92" t="s">
        <v>865</v>
      </c>
      <c r="J1744" s="92" t="s">
        <v>1636</v>
      </c>
      <c r="K1744" s="90" t="b">
        <v>0</v>
      </c>
      <c r="L1744" s="92" t="s">
        <v>867</v>
      </c>
      <c r="M1744" s="278">
        <f>IFERROR(VLOOKUP(C1744,'Budget Detail as of 11.30'!B:K,COLUMNS('Budget Detail as of 11.30'!B:K),FALSE),0)</f>
        <v>440</v>
      </c>
      <c r="N1744" s="155">
        <f>SUMIFS('Budget Detail as of 11.30'!L:L,'Budget Detail as of 11.30'!B:B,'Questica Mapping'!C1744)</f>
        <v>440</v>
      </c>
      <c r="O1744" s="100">
        <v>50</v>
      </c>
      <c r="P1744" s="101">
        <f>+O1744</f>
        <v>50</v>
      </c>
    </row>
    <row r="1745" spans="1:16" hidden="1" x14ac:dyDescent="0.3">
      <c r="A1745" s="90">
        <v>603299</v>
      </c>
      <c r="B1745" s="92" t="s">
        <v>1162</v>
      </c>
      <c r="C1745" s="92" t="s">
        <v>3702</v>
      </c>
      <c r="D1745" s="92" t="s">
        <v>38</v>
      </c>
      <c r="E1745" s="103" t="s">
        <v>838</v>
      </c>
      <c r="F1745" s="92" t="s">
        <v>3701</v>
      </c>
      <c r="G1745" s="92" t="s">
        <v>1229</v>
      </c>
      <c r="H1745" s="92" t="s">
        <v>3696</v>
      </c>
      <c r="I1745" s="92" t="s">
        <v>865</v>
      </c>
      <c r="J1745" s="92" t="s">
        <v>3703</v>
      </c>
      <c r="K1745" s="90" t="b">
        <v>0</v>
      </c>
      <c r="L1745" s="92" t="s">
        <v>867</v>
      </c>
      <c r="M1745" s="278">
        <f>IFERROR(VLOOKUP(C1745,'Budget Detail as of 11.30'!B:K,COLUMNS('Budget Detail as of 11.30'!B:K),FALSE),0)</f>
        <v>10</v>
      </c>
      <c r="N1745" s="155">
        <f>SUMIFS('Budget Detail as of 11.30'!L:L,'Budget Detail as of 11.30'!B:B,'Questica Mapping'!C1745)</f>
        <v>10</v>
      </c>
      <c r="O1745" s="100">
        <v>335832</v>
      </c>
      <c r="P1745" s="101">
        <f>+O1745</f>
        <v>335832</v>
      </c>
    </row>
    <row r="1746" spans="1:16" hidden="1" x14ac:dyDescent="0.3">
      <c r="A1746" s="90">
        <v>587146</v>
      </c>
      <c r="B1746" s="92" t="s">
        <v>1162</v>
      </c>
      <c r="C1746" s="92" t="s">
        <v>3704</v>
      </c>
      <c r="D1746" s="92" t="s">
        <v>38</v>
      </c>
      <c r="E1746" s="103" t="s">
        <v>838</v>
      </c>
      <c r="F1746" s="92" t="s">
        <v>3701</v>
      </c>
      <c r="G1746" s="92" t="s">
        <v>1229</v>
      </c>
      <c r="H1746" s="92" t="s">
        <v>3696</v>
      </c>
      <c r="I1746" s="92" t="s">
        <v>925</v>
      </c>
      <c r="J1746" s="92" t="s">
        <v>3705</v>
      </c>
      <c r="K1746" s="90" t="b">
        <v>0</v>
      </c>
      <c r="L1746" s="92" t="s">
        <v>867</v>
      </c>
      <c r="M1746" s="278">
        <f>IFERROR(VLOOKUP(C1746,'Budget Detail as of 11.30'!B:K,COLUMNS('Budget Detail as of 11.30'!B:K),FALSE),0)</f>
        <v>50</v>
      </c>
      <c r="N1746" s="155">
        <f>SUMIFS('Budget Detail as of 11.30'!L:L,'Budget Detail as of 11.30'!B:B,'Questica Mapping'!C1746)</f>
        <v>50</v>
      </c>
      <c r="O1746" s="100">
        <v>-304420</v>
      </c>
      <c r="P1746" s="101">
        <f t="shared" ref="P1746:P1777" si="65">-O1746</f>
        <v>304420</v>
      </c>
    </row>
    <row r="1747" spans="1:16" hidden="1" x14ac:dyDescent="0.3">
      <c r="A1747" s="90">
        <v>603300</v>
      </c>
      <c r="B1747" s="92" t="s">
        <v>1162</v>
      </c>
      <c r="C1747" s="92" t="s">
        <v>3706</v>
      </c>
      <c r="D1747" s="92" t="s">
        <v>38</v>
      </c>
      <c r="E1747" s="103" t="s">
        <v>847</v>
      </c>
      <c r="F1747" s="92" t="s">
        <v>3701</v>
      </c>
      <c r="G1747" s="92" t="s">
        <v>1694</v>
      </c>
      <c r="H1747" s="92" t="s">
        <v>3696</v>
      </c>
      <c r="I1747" s="92" t="s">
        <v>865</v>
      </c>
      <c r="J1747" s="92" t="s">
        <v>3707</v>
      </c>
      <c r="K1747" s="90" t="b">
        <v>0</v>
      </c>
      <c r="L1747" s="92" t="s">
        <v>867</v>
      </c>
      <c r="M1747" s="278">
        <f>IFERROR(VLOOKUP(C1747,'Budget Detail as of 11.30'!B:K,COLUMNS('Budget Detail as of 11.30'!B:K),FALSE),0)</f>
        <v>335830</v>
      </c>
      <c r="N1747" s="155">
        <f>SUMIFS('Budget Detail as of 11.30'!L:L,'Budget Detail as of 11.30'!B:B,'Questica Mapping'!C1747)</f>
        <v>335830</v>
      </c>
      <c r="O1747" s="100">
        <v>-255945</v>
      </c>
      <c r="P1747" s="101">
        <f t="shared" si="65"/>
        <v>255945</v>
      </c>
    </row>
    <row r="1748" spans="1:16" hidden="1" x14ac:dyDescent="0.3">
      <c r="A1748" s="90">
        <v>1210010</v>
      </c>
      <c r="B1748" s="92" t="s">
        <v>3</v>
      </c>
      <c r="C1748" s="92" t="s">
        <v>3708</v>
      </c>
      <c r="D1748" s="92" t="s">
        <v>11</v>
      </c>
      <c r="E1748" s="103" t="s">
        <v>301</v>
      </c>
      <c r="F1748" s="92" t="s">
        <v>3709</v>
      </c>
      <c r="G1748" s="92" t="s">
        <v>882</v>
      </c>
      <c r="H1748" s="92" t="s">
        <v>3710</v>
      </c>
      <c r="I1748" s="92" t="s">
        <v>865</v>
      </c>
      <c r="J1748" s="92" t="s">
        <v>3711</v>
      </c>
      <c r="K1748" s="90" t="b">
        <v>0</v>
      </c>
      <c r="L1748" s="92" t="s">
        <v>867</v>
      </c>
      <c r="M1748" s="278">
        <f>IFERROR(VLOOKUP(C1748,'Budget Detail as of 11.30'!B:K,COLUMNS('Budget Detail as of 11.30'!B:K),FALSE),0)</f>
        <v>289440</v>
      </c>
      <c r="N1748" s="155">
        <f>SUMIFS('Budget Detail as of 11.30'!L:L,'Budget Detail as of 11.30'!B:B,'Questica Mapping'!C1748)</f>
        <v>289440</v>
      </c>
      <c r="O1748" s="100">
        <v>-1300000</v>
      </c>
      <c r="P1748" s="101">
        <f t="shared" si="65"/>
        <v>1300000</v>
      </c>
    </row>
    <row r="1749" spans="1:16" hidden="1" x14ac:dyDescent="0.3">
      <c r="A1749" s="90">
        <v>1210161</v>
      </c>
      <c r="B1749" s="92" t="s">
        <v>3</v>
      </c>
      <c r="C1749" s="92" t="s">
        <v>3712</v>
      </c>
      <c r="D1749" s="92" t="s">
        <v>11</v>
      </c>
      <c r="E1749" s="103" t="s">
        <v>301</v>
      </c>
      <c r="F1749" s="92" t="s">
        <v>3713</v>
      </c>
      <c r="G1749" s="92" t="s">
        <v>882</v>
      </c>
      <c r="H1749" s="92" t="s">
        <v>3714</v>
      </c>
      <c r="I1749" s="92" t="s">
        <v>865</v>
      </c>
      <c r="J1749" s="92" t="s">
        <v>3715</v>
      </c>
      <c r="K1749" s="90" t="b">
        <v>0</v>
      </c>
      <c r="L1749" s="92" t="s">
        <v>867</v>
      </c>
      <c r="M1749" s="278">
        <f>IFERROR(VLOOKUP(C1749,'Budget Detail as of 11.30'!B:K,COLUMNS('Budget Detail as of 11.30'!B:K),FALSE),0)</f>
        <v>266500</v>
      </c>
      <c r="N1749" s="155">
        <f>SUMIFS('Budget Detail as of 11.30'!L:L,'Budget Detail as of 11.30'!B:B,'Questica Mapping'!C1749)</f>
        <v>266500</v>
      </c>
      <c r="O1749" s="100">
        <v>-32852</v>
      </c>
      <c r="P1749" s="101">
        <f t="shared" si="65"/>
        <v>32852</v>
      </c>
    </row>
    <row r="1750" spans="1:16" hidden="1" x14ac:dyDescent="0.3">
      <c r="A1750" s="90">
        <v>587143</v>
      </c>
      <c r="B1750" s="92" t="s">
        <v>3</v>
      </c>
      <c r="C1750" s="92" t="s">
        <v>3716</v>
      </c>
      <c r="D1750" s="92" t="s">
        <v>11</v>
      </c>
      <c r="E1750" s="103" t="s">
        <v>301</v>
      </c>
      <c r="F1750" s="92" t="s">
        <v>3713</v>
      </c>
      <c r="G1750" s="92" t="s">
        <v>882</v>
      </c>
      <c r="H1750" s="92" t="s">
        <v>3714</v>
      </c>
      <c r="I1750" s="92" t="s">
        <v>925</v>
      </c>
      <c r="J1750" s="92" t="s">
        <v>3717</v>
      </c>
      <c r="K1750" s="90" t="b">
        <v>0</v>
      </c>
      <c r="L1750" s="92" t="s">
        <v>867</v>
      </c>
      <c r="M1750" s="278">
        <f>IFERROR(VLOOKUP(C1750,'Budget Detail as of 11.30'!B:K,COLUMNS('Budget Detail as of 11.30'!B:K),FALSE),0)</f>
        <v>1300000</v>
      </c>
      <c r="N1750" s="155">
        <f>SUMIFS('Budget Detail as of 11.30'!L:L,'Budget Detail as of 11.30'!B:B,'Questica Mapping'!C1750)</f>
        <v>1300000</v>
      </c>
      <c r="O1750" s="100">
        <v>-494152</v>
      </c>
      <c r="P1750" s="101">
        <f t="shared" si="65"/>
        <v>494152</v>
      </c>
    </row>
    <row r="1751" spans="1:16" hidden="1" x14ac:dyDescent="0.3">
      <c r="A1751" s="90">
        <v>603302</v>
      </c>
      <c r="B1751" s="92" t="s">
        <v>3</v>
      </c>
      <c r="C1751" s="92" t="s">
        <v>3718</v>
      </c>
      <c r="D1751" s="92" t="s">
        <v>11</v>
      </c>
      <c r="E1751" s="103" t="s">
        <v>301</v>
      </c>
      <c r="F1751" s="92" t="s">
        <v>3713</v>
      </c>
      <c r="G1751" s="92" t="s">
        <v>882</v>
      </c>
      <c r="H1751" s="92" t="s">
        <v>3714</v>
      </c>
      <c r="I1751" s="92" t="s">
        <v>928</v>
      </c>
      <c r="J1751" s="92" t="s">
        <v>3719</v>
      </c>
      <c r="K1751" s="90" t="b">
        <v>0</v>
      </c>
      <c r="L1751" s="92" t="s">
        <v>867</v>
      </c>
      <c r="M1751" s="278">
        <f>IFERROR(VLOOKUP(C1751,'Budget Detail as of 11.30'!B:K,COLUMNS('Budget Detail as of 11.30'!B:K),FALSE),0)</f>
        <v>32900</v>
      </c>
      <c r="N1751" s="155">
        <f>SUMIFS('Budget Detail as of 11.30'!L:L,'Budget Detail as of 11.30'!B:B,'Questica Mapping'!C1751)</f>
        <v>32900</v>
      </c>
      <c r="O1751" s="100">
        <v>0</v>
      </c>
      <c r="P1751" s="101">
        <f t="shared" si="65"/>
        <v>0</v>
      </c>
    </row>
    <row r="1752" spans="1:16" hidden="1" x14ac:dyDescent="0.3">
      <c r="A1752" s="90">
        <v>586420</v>
      </c>
      <c r="B1752" s="92" t="s">
        <v>3</v>
      </c>
      <c r="C1752" s="92" t="s">
        <v>3720</v>
      </c>
      <c r="D1752" s="92" t="s">
        <v>11</v>
      </c>
      <c r="E1752" s="103" t="s">
        <v>301</v>
      </c>
      <c r="F1752" s="92" t="s">
        <v>3713</v>
      </c>
      <c r="G1752" s="92" t="s">
        <v>882</v>
      </c>
      <c r="H1752" s="92" t="s">
        <v>3721</v>
      </c>
      <c r="I1752" s="92" t="s">
        <v>865</v>
      </c>
      <c r="J1752" s="92" t="s">
        <v>3722</v>
      </c>
      <c r="K1752" s="90" t="b">
        <v>0</v>
      </c>
      <c r="L1752" s="92" t="s">
        <v>867</v>
      </c>
      <c r="M1752" s="278">
        <f>IFERROR(VLOOKUP(C1752,'Budget Detail as of 11.30'!B:K,COLUMNS('Budget Detail as of 11.30'!B:K),FALSE),0)</f>
        <v>494200</v>
      </c>
      <c r="N1752" s="155">
        <f>SUMIFS('Budget Detail as of 11.30'!L:L,'Budget Detail as of 11.30'!B:B,'Questica Mapping'!C1752)</f>
        <v>494200</v>
      </c>
      <c r="O1752" s="100">
        <v>0</v>
      </c>
      <c r="P1752" s="101">
        <f t="shared" si="65"/>
        <v>0</v>
      </c>
    </row>
    <row r="1753" spans="1:16" hidden="1" x14ac:dyDescent="0.3">
      <c r="A1753" s="90">
        <v>587150</v>
      </c>
      <c r="B1753" s="92" t="s">
        <v>3</v>
      </c>
      <c r="C1753" s="92" t="s">
        <v>3723</v>
      </c>
      <c r="D1753" s="92" t="s">
        <v>11</v>
      </c>
      <c r="E1753" s="103" t="s">
        <v>301</v>
      </c>
      <c r="F1753" s="92" t="s">
        <v>3713</v>
      </c>
      <c r="G1753" s="92" t="s">
        <v>882</v>
      </c>
      <c r="H1753" s="92" t="s">
        <v>3724</v>
      </c>
      <c r="I1753" s="92" t="s">
        <v>865</v>
      </c>
      <c r="J1753" s="270" t="s">
        <v>1251</v>
      </c>
      <c r="K1753" s="90" t="b">
        <v>0</v>
      </c>
      <c r="L1753" s="92" t="s">
        <v>867</v>
      </c>
      <c r="M1753" s="278">
        <f>IFERROR(VLOOKUP(C1753,'Budget Detail as of 11.30'!B:K,COLUMNS('Budget Detail as of 11.30'!B:K),FALSE),0)</f>
        <v>0</v>
      </c>
      <c r="N1753" s="155">
        <f>SUMIFS('Budget Detail as of 11.30'!L:L,'Budget Detail as of 11.30'!B:B,'Questica Mapping'!C1753)</f>
        <v>0</v>
      </c>
      <c r="O1753" s="100">
        <v>-170094</v>
      </c>
      <c r="P1753" s="101">
        <f t="shared" si="65"/>
        <v>170094</v>
      </c>
    </row>
    <row r="1754" spans="1:16" hidden="1" x14ac:dyDescent="0.3">
      <c r="A1754" s="90">
        <v>603303</v>
      </c>
      <c r="B1754" s="92" t="s">
        <v>3</v>
      </c>
      <c r="C1754" s="92" t="s">
        <v>3725</v>
      </c>
      <c r="D1754" s="92" t="s">
        <v>11</v>
      </c>
      <c r="E1754" s="103" t="s">
        <v>301</v>
      </c>
      <c r="F1754" s="92" t="s">
        <v>3713</v>
      </c>
      <c r="G1754" s="92" t="s">
        <v>882</v>
      </c>
      <c r="H1754" s="92" t="s">
        <v>3726</v>
      </c>
      <c r="I1754" s="92" t="s">
        <v>865</v>
      </c>
      <c r="J1754" s="270" t="s">
        <v>1251</v>
      </c>
      <c r="K1754" s="90" t="b">
        <v>0</v>
      </c>
      <c r="L1754" s="92" t="s">
        <v>867</v>
      </c>
      <c r="M1754" s="278">
        <f>IFERROR(VLOOKUP(C1754,'Budget Detail as of 11.30'!B:K,COLUMNS('Budget Detail as of 11.30'!B:K),FALSE),0)</f>
        <v>0</v>
      </c>
      <c r="N1754" s="155">
        <f>SUMIFS('Budget Detail as of 11.30'!L:L,'Budget Detail as of 11.30'!B:B,'Questica Mapping'!C1754)</f>
        <v>0</v>
      </c>
      <c r="O1754" s="100">
        <v>-19000</v>
      </c>
      <c r="P1754" s="101">
        <f t="shared" si="65"/>
        <v>19000</v>
      </c>
    </row>
    <row r="1755" spans="1:16" hidden="1" x14ac:dyDescent="0.3">
      <c r="A1755" s="90">
        <v>587140</v>
      </c>
      <c r="B1755" s="92" t="s">
        <v>3</v>
      </c>
      <c r="C1755" s="92" t="s">
        <v>3727</v>
      </c>
      <c r="D1755" s="92" t="s">
        <v>11</v>
      </c>
      <c r="E1755" s="103" t="s">
        <v>301</v>
      </c>
      <c r="F1755" s="92" t="s">
        <v>3713</v>
      </c>
      <c r="G1755" s="92" t="s">
        <v>882</v>
      </c>
      <c r="H1755" s="92" t="s">
        <v>3728</v>
      </c>
      <c r="I1755" s="92" t="s">
        <v>865</v>
      </c>
      <c r="J1755" s="92" t="s">
        <v>3729</v>
      </c>
      <c r="K1755" s="90" t="b">
        <v>0</v>
      </c>
      <c r="L1755" s="92" t="s">
        <v>867</v>
      </c>
      <c r="M1755" s="278">
        <f>IFERROR(VLOOKUP(C1755,'Budget Detail as of 11.30'!B:K,COLUMNS('Budget Detail as of 11.30'!B:K),FALSE),0)</f>
        <v>170100</v>
      </c>
      <c r="N1755" s="155">
        <f>SUMIFS('Budget Detail as of 11.30'!L:L,'Budget Detail as of 11.30'!B:B,'Questica Mapping'!C1755)</f>
        <v>170100</v>
      </c>
      <c r="O1755" s="100">
        <v>-8000</v>
      </c>
      <c r="P1755" s="101">
        <f t="shared" si="65"/>
        <v>8000</v>
      </c>
    </row>
    <row r="1756" spans="1:16" hidden="1" x14ac:dyDescent="0.3">
      <c r="A1756" s="90">
        <v>587141</v>
      </c>
      <c r="B1756" s="92" t="s">
        <v>3</v>
      </c>
      <c r="C1756" s="92" t="s">
        <v>3730</v>
      </c>
      <c r="D1756" s="92" t="s">
        <v>11</v>
      </c>
      <c r="E1756" s="103" t="s">
        <v>301</v>
      </c>
      <c r="F1756" s="92" t="s">
        <v>3713</v>
      </c>
      <c r="G1756" s="92" t="s">
        <v>882</v>
      </c>
      <c r="H1756" s="92" t="s">
        <v>3731</v>
      </c>
      <c r="I1756" s="92" t="s">
        <v>865</v>
      </c>
      <c r="J1756" s="92" t="s">
        <v>3732</v>
      </c>
      <c r="K1756" s="90" t="b">
        <v>0</v>
      </c>
      <c r="L1756" s="92" t="s">
        <v>867</v>
      </c>
      <c r="M1756" s="278">
        <f>IFERROR(VLOOKUP(C1756,'Budget Detail as of 11.30'!B:K,COLUMNS('Budget Detail as of 11.30'!B:K),FALSE),0)</f>
        <v>19000</v>
      </c>
      <c r="N1756" s="155">
        <f>SUMIFS('Budget Detail as of 11.30'!L:L,'Budget Detail as of 11.30'!B:B,'Questica Mapping'!C1756)</f>
        <v>19000</v>
      </c>
      <c r="O1756" s="100">
        <v>-11538</v>
      </c>
      <c r="P1756" s="101">
        <f t="shared" si="65"/>
        <v>11538</v>
      </c>
    </row>
    <row r="1757" spans="1:16" hidden="1" x14ac:dyDescent="0.3">
      <c r="A1757" s="90">
        <v>603304</v>
      </c>
      <c r="B1757" s="92" t="s">
        <v>3</v>
      </c>
      <c r="C1757" s="92" t="s">
        <v>3733</v>
      </c>
      <c r="D1757" s="92" t="s">
        <v>11</v>
      </c>
      <c r="E1757" s="103" t="s">
        <v>301</v>
      </c>
      <c r="F1757" s="92" t="s">
        <v>3713</v>
      </c>
      <c r="G1757" s="92" t="s">
        <v>882</v>
      </c>
      <c r="H1757" s="92" t="s">
        <v>3734</v>
      </c>
      <c r="I1757" s="92" t="s">
        <v>865</v>
      </c>
      <c r="J1757" s="92" t="s">
        <v>3735</v>
      </c>
      <c r="K1757" s="90" t="b">
        <v>0</v>
      </c>
      <c r="L1757" s="92" t="s">
        <v>867</v>
      </c>
      <c r="M1757" s="278">
        <f>IFERROR(VLOOKUP(C1757,'Budget Detail as of 11.30'!B:K,COLUMNS('Budget Detail as of 11.30'!B:K),FALSE),0)</f>
        <v>8000</v>
      </c>
      <c r="N1757" s="155">
        <f>SUMIFS('Budget Detail as of 11.30'!L:L,'Budget Detail as of 11.30'!B:B,'Questica Mapping'!C1757)</f>
        <v>8000</v>
      </c>
      <c r="O1757" s="100">
        <v>-161853</v>
      </c>
      <c r="P1757" s="101">
        <f t="shared" si="65"/>
        <v>161853</v>
      </c>
    </row>
    <row r="1758" spans="1:16" hidden="1" x14ac:dyDescent="0.3">
      <c r="A1758" s="90">
        <v>587137</v>
      </c>
      <c r="B1758" s="92" t="s">
        <v>3</v>
      </c>
      <c r="C1758" s="92" t="s">
        <v>3736</v>
      </c>
      <c r="D1758" s="92" t="s">
        <v>11</v>
      </c>
      <c r="E1758" s="103" t="s">
        <v>301</v>
      </c>
      <c r="F1758" s="92" t="s">
        <v>3737</v>
      </c>
      <c r="G1758" s="92" t="s">
        <v>882</v>
      </c>
      <c r="H1758" s="92" t="s">
        <v>3738</v>
      </c>
      <c r="I1758" s="92" t="s">
        <v>865</v>
      </c>
      <c r="J1758" s="92" t="s">
        <v>3739</v>
      </c>
      <c r="K1758" s="90" t="b">
        <v>0</v>
      </c>
      <c r="L1758" s="92" t="s">
        <v>867</v>
      </c>
      <c r="M1758" s="278">
        <f>IFERROR(VLOOKUP(C1758,'Budget Detail as of 11.30'!B:K,COLUMNS('Budget Detail as of 11.30'!B:K),FALSE),0)</f>
        <v>11600</v>
      </c>
      <c r="N1758" s="155">
        <f>SUMIFS('Budget Detail as of 11.30'!L:L,'Budget Detail as of 11.30'!B:B,'Questica Mapping'!C1758)</f>
        <v>11600</v>
      </c>
      <c r="O1758" s="100">
        <v>-2426</v>
      </c>
      <c r="P1758" s="101">
        <f t="shared" si="65"/>
        <v>2426</v>
      </c>
    </row>
    <row r="1759" spans="1:16" hidden="1" x14ac:dyDescent="0.3">
      <c r="A1759" s="90">
        <v>587138</v>
      </c>
      <c r="B1759" s="92" t="s">
        <v>3</v>
      </c>
      <c r="C1759" s="92" t="s">
        <v>3740</v>
      </c>
      <c r="D1759" s="92" t="s">
        <v>11</v>
      </c>
      <c r="E1759" s="103" t="s">
        <v>301</v>
      </c>
      <c r="F1759" s="92" t="s">
        <v>3737</v>
      </c>
      <c r="G1759" s="92" t="s">
        <v>882</v>
      </c>
      <c r="H1759" s="92" t="s">
        <v>3738</v>
      </c>
      <c r="I1759" s="92" t="s">
        <v>925</v>
      </c>
      <c r="J1759" s="92" t="s">
        <v>3741</v>
      </c>
      <c r="K1759" s="90" t="b">
        <v>0</v>
      </c>
      <c r="L1759" s="92" t="s">
        <v>867</v>
      </c>
      <c r="M1759" s="278">
        <f>IFERROR(VLOOKUP(C1759,'Budget Detail as of 11.30'!B:K,COLUMNS('Budget Detail as of 11.30'!B:K),FALSE),0)</f>
        <v>166630</v>
      </c>
      <c r="N1759" s="155">
        <f>SUMIFS('Budget Detail as of 11.30'!L:L,'Budget Detail as of 11.30'!B:B,'Questica Mapping'!C1759)</f>
        <v>166630</v>
      </c>
      <c r="O1759" s="100">
        <v>-3000</v>
      </c>
      <c r="P1759" s="101">
        <f t="shared" si="65"/>
        <v>3000</v>
      </c>
    </row>
    <row r="1760" spans="1:16" hidden="1" x14ac:dyDescent="0.3">
      <c r="A1760" s="90">
        <v>603305</v>
      </c>
      <c r="B1760" s="92" t="s">
        <v>3</v>
      </c>
      <c r="C1760" s="92" t="s">
        <v>3742</v>
      </c>
      <c r="D1760" s="92" t="s">
        <v>11</v>
      </c>
      <c r="E1760" s="103" t="s">
        <v>301</v>
      </c>
      <c r="F1760" s="92" t="s">
        <v>3737</v>
      </c>
      <c r="G1760" s="92" t="s">
        <v>882</v>
      </c>
      <c r="H1760" s="92" t="s">
        <v>3738</v>
      </c>
      <c r="I1760" s="92" t="s">
        <v>928</v>
      </c>
      <c r="J1760" s="92" t="s">
        <v>3743</v>
      </c>
      <c r="K1760" s="90" t="b">
        <v>0</v>
      </c>
      <c r="L1760" s="92" t="s">
        <v>867</v>
      </c>
      <c r="M1760" s="278">
        <f>IFERROR(VLOOKUP(C1760,'Budget Detail as of 11.30'!B:K,COLUMNS('Budget Detail as of 11.30'!B:K),FALSE),0)</f>
        <v>0</v>
      </c>
      <c r="N1760" s="155">
        <f>SUMIFS('Budget Detail as of 11.30'!L:L,'Budget Detail as of 11.30'!B:B,'Questica Mapping'!C1760)</f>
        <v>0</v>
      </c>
      <c r="O1760" s="100">
        <v>-7891</v>
      </c>
      <c r="P1760" s="101">
        <f t="shared" si="65"/>
        <v>7891</v>
      </c>
    </row>
    <row r="1761" spans="1:16" hidden="1" x14ac:dyDescent="0.3">
      <c r="A1761" s="90">
        <v>603306</v>
      </c>
      <c r="B1761" s="92" t="s">
        <v>3</v>
      </c>
      <c r="C1761" s="92" t="s">
        <v>3744</v>
      </c>
      <c r="D1761" s="92" t="s">
        <v>11</v>
      </c>
      <c r="E1761" s="103" t="s">
        <v>301</v>
      </c>
      <c r="F1761" s="92" t="s">
        <v>3737</v>
      </c>
      <c r="G1761" s="92" t="s">
        <v>882</v>
      </c>
      <c r="H1761" s="92" t="s">
        <v>3738</v>
      </c>
      <c r="I1761" s="92" t="s">
        <v>931</v>
      </c>
      <c r="J1761" s="92" t="s">
        <v>3745</v>
      </c>
      <c r="K1761" s="90" t="b">
        <v>0</v>
      </c>
      <c r="L1761" s="92" t="s">
        <v>867</v>
      </c>
      <c r="M1761" s="278">
        <f>IFERROR(VLOOKUP(C1761,'Budget Detail as of 11.30'!B:K,COLUMNS('Budget Detail as of 11.30'!B:K),FALSE),0)</f>
        <v>3000</v>
      </c>
      <c r="N1761" s="155">
        <f>SUMIFS('Budget Detail as of 11.30'!L:L,'Budget Detail as of 11.30'!B:B,'Questica Mapping'!C1761)</f>
        <v>3000</v>
      </c>
      <c r="O1761" s="100">
        <v>-1035</v>
      </c>
      <c r="P1761" s="101">
        <f t="shared" si="65"/>
        <v>1035</v>
      </c>
    </row>
    <row r="1762" spans="1:16" hidden="1" x14ac:dyDescent="0.3">
      <c r="A1762" s="90">
        <v>587144</v>
      </c>
      <c r="B1762" s="92" t="s">
        <v>3</v>
      </c>
      <c r="C1762" s="92" t="s">
        <v>3746</v>
      </c>
      <c r="D1762" s="92" t="s">
        <v>11</v>
      </c>
      <c r="E1762" s="103" t="s">
        <v>301</v>
      </c>
      <c r="F1762" s="92" t="s">
        <v>3737</v>
      </c>
      <c r="G1762" s="92" t="s">
        <v>882</v>
      </c>
      <c r="H1762" s="92" t="s">
        <v>3747</v>
      </c>
      <c r="I1762" s="92" t="s">
        <v>865</v>
      </c>
      <c r="J1762" s="92" t="s">
        <v>3748</v>
      </c>
      <c r="K1762" s="90" t="b">
        <v>0</v>
      </c>
      <c r="L1762" s="92" t="s">
        <v>867</v>
      </c>
      <c r="M1762" s="278">
        <f>IFERROR(VLOOKUP(C1762,'Budget Detail as of 11.30'!B:K,COLUMNS('Budget Detail as of 11.30'!B:K),FALSE),0)</f>
        <v>7900</v>
      </c>
      <c r="N1762" s="155">
        <f>SUMIFS('Budget Detail as of 11.30'!L:L,'Budget Detail as of 11.30'!B:B,'Questica Mapping'!C1762)</f>
        <v>7900</v>
      </c>
      <c r="O1762" s="100">
        <v>0</v>
      </c>
      <c r="P1762" s="101">
        <f t="shared" si="65"/>
        <v>0</v>
      </c>
    </row>
    <row r="1763" spans="1:16" hidden="1" x14ac:dyDescent="0.3">
      <c r="A1763" s="90">
        <v>603307</v>
      </c>
      <c r="B1763" s="92" t="s">
        <v>3</v>
      </c>
      <c r="C1763" s="92" t="s">
        <v>3749</v>
      </c>
      <c r="D1763" s="92" t="s">
        <v>11</v>
      </c>
      <c r="E1763" s="103" t="s">
        <v>301</v>
      </c>
      <c r="F1763" s="92" t="s">
        <v>3737</v>
      </c>
      <c r="G1763" s="92" t="s">
        <v>882</v>
      </c>
      <c r="H1763" s="92" t="s">
        <v>3750</v>
      </c>
      <c r="I1763" s="92" t="s">
        <v>865</v>
      </c>
      <c r="J1763" s="92" t="s">
        <v>3751</v>
      </c>
      <c r="K1763" s="90" t="b">
        <v>0</v>
      </c>
      <c r="L1763" s="92" t="s">
        <v>867</v>
      </c>
      <c r="M1763" s="278">
        <f>IFERROR(VLOOKUP(C1763,'Budget Detail as of 11.30'!B:K,COLUMNS('Budget Detail as of 11.30'!B:K),FALSE),0)</f>
        <v>1100</v>
      </c>
      <c r="N1763" s="155">
        <f>SUMIFS('Budget Detail as of 11.30'!L:L,'Budget Detail as of 11.30'!B:B,'Questica Mapping'!C1763)</f>
        <v>1100</v>
      </c>
      <c r="O1763" s="100">
        <v>-142300</v>
      </c>
      <c r="P1763" s="101">
        <f t="shared" si="65"/>
        <v>142300</v>
      </c>
    </row>
    <row r="1764" spans="1:16" hidden="1" x14ac:dyDescent="0.3">
      <c r="A1764" s="90">
        <v>587147</v>
      </c>
      <c r="B1764" s="92" t="s">
        <v>3</v>
      </c>
      <c r="C1764" s="92" t="s">
        <v>3752</v>
      </c>
      <c r="D1764" s="92" t="s">
        <v>11</v>
      </c>
      <c r="E1764" s="103" t="s">
        <v>301</v>
      </c>
      <c r="F1764" s="92" t="s">
        <v>3737</v>
      </c>
      <c r="G1764" s="92" t="s">
        <v>882</v>
      </c>
      <c r="H1764" s="92" t="s">
        <v>3753</v>
      </c>
      <c r="I1764" s="92" t="s">
        <v>865</v>
      </c>
      <c r="J1764" s="270" t="s">
        <v>1251</v>
      </c>
      <c r="K1764" s="90" t="b">
        <v>0</v>
      </c>
      <c r="L1764" s="92" t="s">
        <v>867</v>
      </c>
      <c r="M1764" s="278">
        <f>IFERROR(VLOOKUP(C1764,'Budget Detail as of 11.30'!B:K,COLUMNS('Budget Detail as of 11.30'!B:K),FALSE),0)</f>
        <v>0</v>
      </c>
      <c r="N1764" s="155">
        <f>SUMIFS('Budget Detail as of 11.30'!L:L,'Budget Detail as of 11.30'!B:B,'Questica Mapping'!C1764)</f>
        <v>0</v>
      </c>
      <c r="O1764" s="100">
        <v>-126573</v>
      </c>
      <c r="P1764" s="101">
        <f t="shared" si="65"/>
        <v>126573</v>
      </c>
    </row>
    <row r="1765" spans="1:16" hidden="1" x14ac:dyDescent="0.3">
      <c r="A1765" s="90">
        <v>603308</v>
      </c>
      <c r="B1765" s="92" t="s">
        <v>3</v>
      </c>
      <c r="C1765" s="92" t="s">
        <v>3754</v>
      </c>
      <c r="D1765" s="92" t="s">
        <v>11</v>
      </c>
      <c r="E1765" s="103" t="s">
        <v>301</v>
      </c>
      <c r="F1765" s="90" t="s">
        <v>3755</v>
      </c>
      <c r="G1765" s="90" t="s">
        <v>882</v>
      </c>
      <c r="H1765" s="90" t="s">
        <v>3756</v>
      </c>
      <c r="I1765" s="178">
        <v>1</v>
      </c>
      <c r="J1765" s="269" t="s">
        <v>1251</v>
      </c>
      <c r="L1765" s="92"/>
      <c r="M1765" s="278">
        <f>IFERROR(VLOOKUP(C1765,'Budget Detail as of 11.30'!B:K,COLUMNS('Budget Detail as of 11.30'!B:K),FALSE),0)</f>
        <v>0</v>
      </c>
      <c r="N1765" s="155">
        <f>SUMIFS('Budget Detail as of 11.30'!L:L,'Budget Detail as of 11.30'!B:B,'Questica Mapping'!C1765)</f>
        <v>0</v>
      </c>
      <c r="O1765" s="100">
        <v>-205125</v>
      </c>
      <c r="P1765" s="101">
        <f t="shared" si="65"/>
        <v>205125</v>
      </c>
    </row>
    <row r="1766" spans="1:16" hidden="1" x14ac:dyDescent="0.3">
      <c r="A1766" s="90">
        <v>587142</v>
      </c>
      <c r="B1766" s="92" t="s">
        <v>3</v>
      </c>
      <c r="C1766" s="92" t="s">
        <v>3757</v>
      </c>
      <c r="D1766" s="92" t="s">
        <v>11</v>
      </c>
      <c r="E1766" s="103" t="s">
        <v>301</v>
      </c>
      <c r="F1766" s="90" t="s">
        <v>3755</v>
      </c>
      <c r="G1766" s="90" t="s">
        <v>882</v>
      </c>
      <c r="H1766" s="90" t="s">
        <v>3756</v>
      </c>
      <c r="I1766" s="178">
        <v>2</v>
      </c>
      <c r="J1766" s="269" t="s">
        <v>1251</v>
      </c>
      <c r="L1766" s="92"/>
      <c r="M1766" s="278">
        <f>IFERROR(VLOOKUP(C1766,'Budget Detail as of 11.30'!B:K,COLUMNS('Budget Detail as of 11.30'!B:K),FALSE),0)</f>
        <v>0</v>
      </c>
      <c r="N1766" s="155">
        <f>SUMIFS('Budget Detail as of 11.30'!L:L,'Budget Detail as of 11.30'!B:B,'Questica Mapping'!C1766)</f>
        <v>0</v>
      </c>
      <c r="O1766" s="100">
        <v>-52000</v>
      </c>
      <c r="P1766" s="101">
        <f t="shared" si="65"/>
        <v>52000</v>
      </c>
    </row>
    <row r="1767" spans="1:16" hidden="1" x14ac:dyDescent="0.3">
      <c r="A1767" s="90">
        <v>587133</v>
      </c>
      <c r="B1767" s="92" t="s">
        <v>3</v>
      </c>
      <c r="C1767" s="92" t="s">
        <v>3758</v>
      </c>
      <c r="D1767" s="92" t="s">
        <v>11</v>
      </c>
      <c r="E1767" s="103" t="s">
        <v>301</v>
      </c>
      <c r="F1767" s="92" t="s">
        <v>3755</v>
      </c>
      <c r="G1767" s="92" t="s">
        <v>882</v>
      </c>
      <c r="H1767" s="92" t="s">
        <v>3759</v>
      </c>
      <c r="I1767" s="92" t="s">
        <v>865</v>
      </c>
      <c r="J1767" s="92" t="s">
        <v>3760</v>
      </c>
      <c r="K1767" s="90" t="b">
        <v>0</v>
      </c>
      <c r="L1767" s="92" t="s">
        <v>867</v>
      </c>
      <c r="M1767" s="278">
        <f>IFERROR(VLOOKUP(C1767,'Budget Detail as of 11.30'!B:K,COLUMNS('Budget Detail as of 11.30'!B:K),FALSE),0)</f>
        <v>197600</v>
      </c>
      <c r="N1767" s="155">
        <f>SUMIFS('Budget Detail as of 11.30'!L:L,'Budget Detail as of 11.30'!B:B,'Questica Mapping'!C1767)</f>
        <v>197600</v>
      </c>
      <c r="O1767" s="100">
        <v>-22500</v>
      </c>
      <c r="P1767" s="101">
        <f t="shared" si="65"/>
        <v>22500</v>
      </c>
    </row>
    <row r="1768" spans="1:16" hidden="1" x14ac:dyDescent="0.3">
      <c r="A1768" s="90">
        <v>587134</v>
      </c>
      <c r="B1768" s="92" t="s">
        <v>3</v>
      </c>
      <c r="C1768" s="92" t="s">
        <v>3761</v>
      </c>
      <c r="D1768" s="92" t="s">
        <v>11</v>
      </c>
      <c r="E1768" s="103" t="s">
        <v>301</v>
      </c>
      <c r="F1768" s="92" t="s">
        <v>3755</v>
      </c>
      <c r="G1768" s="92" t="s">
        <v>882</v>
      </c>
      <c r="H1768" s="92" t="s">
        <v>3762</v>
      </c>
      <c r="I1768" s="92" t="s">
        <v>865</v>
      </c>
      <c r="J1768" s="92" t="s">
        <v>3763</v>
      </c>
      <c r="K1768" s="90" t="b">
        <v>0</v>
      </c>
      <c r="L1768" s="92" t="s">
        <v>867</v>
      </c>
      <c r="M1768" s="278">
        <f>IFERROR(VLOOKUP(C1768,'Budget Detail as of 11.30'!B:K,COLUMNS('Budget Detail as of 11.30'!B:K),FALSE),0)</f>
        <v>115500</v>
      </c>
      <c r="N1768" s="155">
        <f>SUMIFS('Budget Detail as of 11.30'!L:L,'Budget Detail as of 11.30'!B:B,'Questica Mapping'!C1768)</f>
        <v>115500</v>
      </c>
      <c r="O1768" s="100">
        <v>-8024</v>
      </c>
      <c r="P1768" s="101">
        <f t="shared" si="65"/>
        <v>8024</v>
      </c>
    </row>
    <row r="1769" spans="1:16" hidden="1" x14ac:dyDescent="0.3">
      <c r="A1769" s="90">
        <v>603309</v>
      </c>
      <c r="B1769" s="92" t="s">
        <v>3</v>
      </c>
      <c r="C1769" s="92" t="s">
        <v>3764</v>
      </c>
      <c r="D1769" s="92" t="s">
        <v>11</v>
      </c>
      <c r="E1769" s="103" t="s">
        <v>301</v>
      </c>
      <c r="F1769" s="92" t="s">
        <v>3755</v>
      </c>
      <c r="G1769" s="92" t="s">
        <v>882</v>
      </c>
      <c r="H1769" s="92" t="s">
        <v>3765</v>
      </c>
      <c r="I1769" s="92" t="s">
        <v>865</v>
      </c>
      <c r="J1769" s="92" t="s">
        <v>3766</v>
      </c>
      <c r="K1769" s="90" t="b">
        <v>0</v>
      </c>
      <c r="L1769" s="92" t="s">
        <v>867</v>
      </c>
      <c r="M1769" s="278">
        <f>IFERROR(VLOOKUP(C1769,'Budget Detail as of 11.30'!B:K,COLUMNS('Budget Detail as of 11.30'!B:K),FALSE),0)</f>
        <v>33000</v>
      </c>
      <c r="N1769" s="155">
        <f>SUMIFS('Budget Detail as of 11.30'!L:L,'Budget Detail as of 11.30'!B:B,'Questica Mapping'!C1769)</f>
        <v>33000</v>
      </c>
      <c r="O1769" s="100">
        <v>-348003</v>
      </c>
      <c r="P1769" s="101">
        <f t="shared" si="65"/>
        <v>348003</v>
      </c>
    </row>
    <row r="1770" spans="1:16" hidden="1" x14ac:dyDescent="0.3">
      <c r="A1770" s="90">
        <v>603310</v>
      </c>
      <c r="B1770" s="92" t="s">
        <v>3</v>
      </c>
      <c r="C1770" s="92" t="s">
        <v>3767</v>
      </c>
      <c r="D1770" s="92" t="s">
        <v>11</v>
      </c>
      <c r="E1770" s="103" t="s">
        <v>301</v>
      </c>
      <c r="F1770" s="92" t="s">
        <v>3755</v>
      </c>
      <c r="G1770" s="92" t="s">
        <v>882</v>
      </c>
      <c r="H1770" s="92" t="s">
        <v>3768</v>
      </c>
      <c r="I1770" s="92" t="s">
        <v>865</v>
      </c>
      <c r="J1770" s="92" t="s">
        <v>3769</v>
      </c>
      <c r="K1770" s="90" t="b">
        <v>0</v>
      </c>
      <c r="L1770" s="92" t="s">
        <v>867</v>
      </c>
      <c r="M1770" s="278">
        <f>IFERROR(VLOOKUP(C1770,'Budget Detail as of 11.30'!B:K,COLUMNS('Budget Detail as of 11.30'!B:K),FALSE),0)</f>
        <v>8020</v>
      </c>
      <c r="N1770" s="155">
        <f>SUMIFS('Budget Detail as of 11.30'!L:L,'Budget Detail as of 11.30'!B:B,'Questica Mapping'!C1770)</f>
        <v>8020</v>
      </c>
      <c r="O1770" s="100">
        <v>-130006</v>
      </c>
      <c r="P1770" s="101">
        <f t="shared" si="65"/>
        <v>130006</v>
      </c>
    </row>
    <row r="1771" spans="1:16" hidden="1" x14ac:dyDescent="0.3">
      <c r="A1771" s="90">
        <v>587151</v>
      </c>
      <c r="B1771" s="92" t="s">
        <v>3</v>
      </c>
      <c r="C1771" s="92" t="s">
        <v>3770</v>
      </c>
      <c r="D1771" s="92" t="s">
        <v>11</v>
      </c>
      <c r="E1771" s="103" t="s">
        <v>301</v>
      </c>
      <c r="F1771" s="92" t="s">
        <v>3755</v>
      </c>
      <c r="G1771" s="92" t="s">
        <v>882</v>
      </c>
      <c r="H1771" s="92" t="s">
        <v>3771</v>
      </c>
      <c r="I1771" s="92" t="s">
        <v>865</v>
      </c>
      <c r="J1771" s="92" t="s">
        <v>3772</v>
      </c>
      <c r="K1771" s="90" t="b">
        <v>0</v>
      </c>
      <c r="L1771" s="92" t="s">
        <v>867</v>
      </c>
      <c r="M1771" s="278">
        <f>IFERROR(VLOOKUP(C1771,'Budget Detail as of 11.30'!B:K,COLUMNS('Budget Detail as of 11.30'!B:K),FALSE),0)</f>
        <v>389030</v>
      </c>
      <c r="N1771" s="155">
        <f>SUMIFS('Budget Detail as of 11.30'!L:L,'Budget Detail as of 11.30'!B:B,'Questica Mapping'!C1771)</f>
        <v>389030</v>
      </c>
      <c r="O1771" s="100">
        <v>0</v>
      </c>
      <c r="P1771" s="101">
        <f t="shared" si="65"/>
        <v>0</v>
      </c>
    </row>
    <row r="1772" spans="1:16" hidden="1" x14ac:dyDescent="0.3">
      <c r="A1772" s="90">
        <v>850328</v>
      </c>
      <c r="B1772" s="92" t="s">
        <v>3</v>
      </c>
      <c r="C1772" s="92" t="s">
        <v>3773</v>
      </c>
      <c r="D1772" s="92" t="s">
        <v>11</v>
      </c>
      <c r="E1772" s="103" t="s">
        <v>301</v>
      </c>
      <c r="F1772" s="92" t="s">
        <v>3755</v>
      </c>
      <c r="G1772" s="92" t="s">
        <v>882</v>
      </c>
      <c r="H1772" s="92" t="s">
        <v>3774</v>
      </c>
      <c r="I1772" s="92" t="s">
        <v>865</v>
      </c>
      <c r="J1772" s="92" t="s">
        <v>3775</v>
      </c>
      <c r="K1772" s="90" t="b">
        <v>0</v>
      </c>
      <c r="L1772" s="92" t="s">
        <v>867</v>
      </c>
      <c r="M1772" s="278">
        <f>IFERROR(VLOOKUP(C1772,'Budget Detail as of 11.30'!B:K,COLUMNS('Budget Detail as of 11.30'!B:K),FALSE),0)</f>
        <v>69210</v>
      </c>
      <c r="N1772" s="155">
        <f>SUMIFS('Budget Detail as of 11.30'!L:L,'Budget Detail as of 11.30'!B:B,'Questica Mapping'!C1772)</f>
        <v>69210</v>
      </c>
      <c r="O1772" s="100">
        <v>0</v>
      </c>
      <c r="P1772" s="101">
        <f t="shared" si="65"/>
        <v>0</v>
      </c>
    </row>
    <row r="1773" spans="1:16" hidden="1" x14ac:dyDescent="0.3">
      <c r="A1773" s="90">
        <v>603311</v>
      </c>
      <c r="B1773" s="92" t="s">
        <v>3</v>
      </c>
      <c r="C1773" s="92" t="s">
        <v>3776</v>
      </c>
      <c r="D1773" s="92" t="s">
        <v>11</v>
      </c>
      <c r="E1773" s="103" t="s">
        <v>301</v>
      </c>
      <c r="F1773" s="92" t="s">
        <v>3755</v>
      </c>
      <c r="G1773" s="92" t="s">
        <v>882</v>
      </c>
      <c r="H1773" s="92" t="s">
        <v>3777</v>
      </c>
      <c r="I1773" s="92" t="s">
        <v>865</v>
      </c>
      <c r="J1773" s="92" t="s">
        <v>3778</v>
      </c>
      <c r="K1773" s="90" t="b">
        <v>0</v>
      </c>
      <c r="L1773" s="92" t="s">
        <v>867</v>
      </c>
      <c r="M1773" s="278">
        <f>IFERROR(VLOOKUP(C1773,'Budget Detail as of 11.30'!B:K,COLUMNS('Budget Detail as of 11.30'!B:K),FALSE),0)</f>
        <v>3000</v>
      </c>
      <c r="N1773" s="155">
        <f>SUMIFS('Budget Detail as of 11.30'!L:L,'Budget Detail as of 11.30'!B:B,'Questica Mapping'!C1773)</f>
        <v>3000</v>
      </c>
      <c r="O1773" s="100">
        <v>-164000</v>
      </c>
      <c r="P1773" s="101">
        <f t="shared" si="65"/>
        <v>164000</v>
      </c>
    </row>
    <row r="1774" spans="1:16" hidden="1" x14ac:dyDescent="0.3">
      <c r="A1774" s="90">
        <v>587139</v>
      </c>
      <c r="B1774" s="92" t="s">
        <v>3</v>
      </c>
      <c r="C1774" s="92" t="s">
        <v>3779</v>
      </c>
      <c r="D1774" s="92" t="s">
        <v>11</v>
      </c>
      <c r="E1774" s="103" t="s">
        <v>301</v>
      </c>
      <c r="F1774" s="92" t="s">
        <v>3755</v>
      </c>
      <c r="G1774" s="92" t="s">
        <v>882</v>
      </c>
      <c r="H1774" s="92" t="s">
        <v>3780</v>
      </c>
      <c r="I1774" s="92" t="s">
        <v>865</v>
      </c>
      <c r="J1774" s="92" t="s">
        <v>3781</v>
      </c>
      <c r="K1774" s="90" t="b">
        <v>0</v>
      </c>
      <c r="L1774" s="92" t="s">
        <v>867</v>
      </c>
      <c r="M1774" s="278">
        <f>IFERROR(VLOOKUP(C1774,'Budget Detail as of 11.30'!B:K,COLUMNS('Budget Detail as of 11.30'!B:K),FALSE),0)</f>
        <v>13570</v>
      </c>
      <c r="N1774" s="155">
        <f>SUMIFS('Budget Detail as of 11.30'!L:L,'Budget Detail as of 11.30'!B:B,'Questica Mapping'!C1774)</f>
        <v>13570</v>
      </c>
      <c r="O1774" s="100">
        <v>0</v>
      </c>
      <c r="P1774" s="101">
        <f t="shared" si="65"/>
        <v>0</v>
      </c>
    </row>
    <row r="1775" spans="1:16" hidden="1" x14ac:dyDescent="0.3">
      <c r="A1775" s="90">
        <v>1820506</v>
      </c>
      <c r="B1775" s="92" t="s">
        <v>3</v>
      </c>
      <c r="C1775" s="92" t="s">
        <v>3782</v>
      </c>
      <c r="D1775" s="92" t="s">
        <v>11</v>
      </c>
      <c r="E1775" s="103" t="s">
        <v>301</v>
      </c>
      <c r="F1775" s="92" t="s">
        <v>3755</v>
      </c>
      <c r="G1775" s="92" t="s">
        <v>882</v>
      </c>
      <c r="H1775" s="92" t="s">
        <v>3783</v>
      </c>
      <c r="I1775" s="92" t="s">
        <v>865</v>
      </c>
      <c r="J1775" s="92" t="s">
        <v>3784</v>
      </c>
      <c r="K1775" s="90" t="b">
        <v>0</v>
      </c>
      <c r="L1775" s="92" t="s">
        <v>867</v>
      </c>
      <c r="M1775" s="278">
        <f>IFERROR(VLOOKUP(C1775,'Budget Detail as of 11.30'!B:K,COLUMNS('Budget Detail as of 11.30'!B:K),FALSE),0)</f>
        <v>192000</v>
      </c>
      <c r="N1775" s="155">
        <f>SUMIFS('Budget Detail as of 11.30'!L:L,'Budget Detail as of 11.30'!B:B,'Questica Mapping'!C1775)</f>
        <v>192000</v>
      </c>
      <c r="O1775" s="100">
        <v>-115000</v>
      </c>
      <c r="P1775" s="101">
        <f t="shared" si="65"/>
        <v>115000</v>
      </c>
    </row>
    <row r="1776" spans="1:16" hidden="1" x14ac:dyDescent="0.3">
      <c r="A1776" s="90">
        <v>603312</v>
      </c>
      <c r="B1776" s="92" t="s">
        <v>3</v>
      </c>
      <c r="C1776" s="92" t="s">
        <v>3785</v>
      </c>
      <c r="D1776" s="92" t="s">
        <v>11</v>
      </c>
      <c r="E1776" s="103" t="s">
        <v>301</v>
      </c>
      <c r="F1776" s="92" t="s">
        <v>3755</v>
      </c>
      <c r="G1776" s="92" t="s">
        <v>882</v>
      </c>
      <c r="H1776" s="92" t="s">
        <v>3786</v>
      </c>
      <c r="I1776" s="92" t="s">
        <v>865</v>
      </c>
      <c r="J1776" s="92" t="s">
        <v>3787</v>
      </c>
      <c r="K1776" s="90" t="b">
        <v>0</v>
      </c>
      <c r="L1776" s="92" t="s">
        <v>867</v>
      </c>
      <c r="M1776" s="278">
        <f>IFERROR(VLOOKUP(C1776,'Budget Detail as of 11.30'!B:K,COLUMNS('Budget Detail as of 11.30'!B:K),FALSE),0)</f>
        <v>177900</v>
      </c>
      <c r="N1776" s="155">
        <f>SUMIFS('Budget Detail as of 11.30'!L:L,'Budget Detail as of 11.30'!B:B,'Questica Mapping'!C1776)</f>
        <v>177900</v>
      </c>
      <c r="O1776" s="100">
        <v>-29375</v>
      </c>
      <c r="P1776" s="101">
        <f t="shared" si="65"/>
        <v>29375</v>
      </c>
    </row>
    <row r="1777" spans="1:16" hidden="1" x14ac:dyDescent="0.3">
      <c r="A1777" s="90">
        <v>2171784</v>
      </c>
      <c r="B1777" s="92" t="s">
        <v>3</v>
      </c>
      <c r="C1777" s="92" t="s">
        <v>3788</v>
      </c>
      <c r="D1777" s="92" t="s">
        <v>11</v>
      </c>
      <c r="E1777" s="103" t="s">
        <v>301</v>
      </c>
      <c r="F1777" s="92" t="s">
        <v>3755</v>
      </c>
      <c r="G1777" s="92" t="s">
        <v>882</v>
      </c>
      <c r="H1777" s="92" t="s">
        <v>3789</v>
      </c>
      <c r="I1777" s="92" t="s">
        <v>865</v>
      </c>
      <c r="J1777" s="92" t="s">
        <v>3790</v>
      </c>
      <c r="K1777" s="90" t="b">
        <v>0</v>
      </c>
      <c r="L1777" s="92" t="s">
        <v>867</v>
      </c>
      <c r="M1777" s="278">
        <f>IFERROR(VLOOKUP(C1777,'Budget Detail as of 11.30'!B:K,COLUMNS('Budget Detail as of 11.30'!B:K),FALSE),0)</f>
        <v>115000</v>
      </c>
      <c r="N1777" s="155">
        <f>SUMIFS('Budget Detail as of 11.30'!L:L,'Budget Detail as of 11.30'!B:B,'Questica Mapping'!C1777)</f>
        <v>115000</v>
      </c>
      <c r="O1777" s="100">
        <v>-4714</v>
      </c>
      <c r="P1777" s="101">
        <f t="shared" si="65"/>
        <v>4714</v>
      </c>
    </row>
    <row r="1778" spans="1:16" hidden="1" x14ac:dyDescent="0.3">
      <c r="A1778" s="90">
        <v>587148</v>
      </c>
      <c r="B1778" s="92" t="s">
        <v>3</v>
      </c>
      <c r="C1778" s="92" t="s">
        <v>3791</v>
      </c>
      <c r="D1778" s="92" t="s">
        <v>11</v>
      </c>
      <c r="E1778" s="103" t="s">
        <v>301</v>
      </c>
      <c r="F1778" s="92" t="s">
        <v>3755</v>
      </c>
      <c r="G1778" s="92" t="s">
        <v>882</v>
      </c>
      <c r="H1778" s="92" t="s">
        <v>3792</v>
      </c>
      <c r="I1778" s="92" t="s">
        <v>865</v>
      </c>
      <c r="J1778" s="92" t="s">
        <v>3793</v>
      </c>
      <c r="K1778" s="90" t="b">
        <v>0</v>
      </c>
      <c r="L1778" s="92" t="s">
        <v>867</v>
      </c>
      <c r="M1778" s="278">
        <f>IFERROR(VLOOKUP(C1778,'Budget Detail as of 11.30'!B:K,COLUMNS('Budget Detail as of 11.30'!B:K),FALSE),0)</f>
        <v>23500</v>
      </c>
      <c r="N1778" s="155">
        <f>SUMIFS('Budget Detail as of 11.30'!L:L,'Budget Detail as of 11.30'!B:B,'Questica Mapping'!C1778)</f>
        <v>23500</v>
      </c>
      <c r="O1778" s="100">
        <v>0</v>
      </c>
      <c r="P1778" s="101">
        <f t="shared" ref="P1778:P1809" si="66">-O1778</f>
        <v>0</v>
      </c>
    </row>
    <row r="1779" spans="1:16" hidden="1" x14ac:dyDescent="0.3">
      <c r="A1779" s="90">
        <v>603313</v>
      </c>
      <c r="B1779" s="92" t="s">
        <v>3</v>
      </c>
      <c r="C1779" s="92" t="s">
        <v>3794</v>
      </c>
      <c r="D1779" s="92" t="s">
        <v>11</v>
      </c>
      <c r="E1779" s="103" t="s">
        <v>301</v>
      </c>
      <c r="F1779" s="92" t="s">
        <v>3755</v>
      </c>
      <c r="G1779" s="92" t="s">
        <v>882</v>
      </c>
      <c r="H1779" s="92" t="s">
        <v>3795</v>
      </c>
      <c r="I1779" s="92" t="s">
        <v>865</v>
      </c>
      <c r="J1779" s="92" t="s">
        <v>3796</v>
      </c>
      <c r="K1779" s="90" t="b">
        <v>0</v>
      </c>
      <c r="L1779" s="92" t="s">
        <v>867</v>
      </c>
      <c r="M1779" s="278">
        <f>IFERROR(VLOOKUP(C1779,'Budget Detail as of 11.30'!B:K,COLUMNS('Budget Detail as of 11.30'!B:K),FALSE),0)</f>
        <v>9890</v>
      </c>
      <c r="N1779" s="155">
        <f>SUMIFS('Budget Detail as of 11.30'!L:L,'Budget Detail as of 11.30'!B:B,'Questica Mapping'!C1779)</f>
        <v>9890</v>
      </c>
      <c r="O1779" s="100">
        <v>0</v>
      </c>
      <c r="P1779" s="101">
        <f t="shared" si="66"/>
        <v>0</v>
      </c>
    </row>
    <row r="1780" spans="1:16" hidden="1" x14ac:dyDescent="0.3">
      <c r="A1780" s="90">
        <v>587145</v>
      </c>
      <c r="B1780" s="92" t="s">
        <v>3</v>
      </c>
      <c r="C1780" s="92" t="s">
        <v>3797</v>
      </c>
      <c r="D1780" s="92" t="s">
        <v>11</v>
      </c>
      <c r="E1780" s="103" t="s">
        <v>301</v>
      </c>
      <c r="F1780" s="92" t="s">
        <v>3755</v>
      </c>
      <c r="G1780" s="92" t="s">
        <v>882</v>
      </c>
      <c r="H1780" s="92" t="s">
        <v>3798</v>
      </c>
      <c r="I1780" s="92" t="s">
        <v>865</v>
      </c>
      <c r="J1780" s="92" t="s">
        <v>3799</v>
      </c>
      <c r="K1780" s="90" t="b">
        <v>0</v>
      </c>
      <c r="L1780" s="92" t="s">
        <v>867</v>
      </c>
      <c r="M1780" s="278">
        <f>IFERROR(VLOOKUP(C1780,'Budget Detail as of 11.30'!B:K,COLUMNS('Budget Detail as of 11.30'!B:K),FALSE),0)</f>
        <v>11980</v>
      </c>
      <c r="N1780" s="155">
        <f>SUMIFS('Budget Detail as of 11.30'!L:L,'Budget Detail as of 11.30'!B:B,'Questica Mapping'!C1780)</f>
        <v>11980</v>
      </c>
      <c r="O1780" s="100">
        <v>-98417</v>
      </c>
      <c r="P1780" s="101">
        <f t="shared" si="66"/>
        <v>98417</v>
      </c>
    </row>
    <row r="1781" spans="1:16" hidden="1" x14ac:dyDescent="0.3">
      <c r="A1781" s="90">
        <v>603314</v>
      </c>
      <c r="B1781" s="92" t="s">
        <v>3</v>
      </c>
      <c r="C1781" s="92" t="s">
        <v>3800</v>
      </c>
      <c r="D1781" s="92" t="s">
        <v>11</v>
      </c>
      <c r="E1781" s="103" t="s">
        <v>301</v>
      </c>
      <c r="F1781" s="92" t="s">
        <v>3755</v>
      </c>
      <c r="G1781" s="92" t="s">
        <v>882</v>
      </c>
      <c r="H1781" s="92" t="s">
        <v>3801</v>
      </c>
      <c r="I1781" s="92" t="s">
        <v>865</v>
      </c>
      <c r="J1781" s="92" t="s">
        <v>3802</v>
      </c>
      <c r="K1781" s="90" t="b">
        <v>0</v>
      </c>
      <c r="L1781" s="92" t="s">
        <v>867</v>
      </c>
      <c r="M1781" s="278">
        <f>IFERROR(VLOOKUP(C1781,'Budget Detail as of 11.30'!B:K,COLUMNS('Budget Detail as of 11.30'!B:K),FALSE),0)</f>
        <v>3120</v>
      </c>
      <c r="N1781" s="155">
        <f>SUMIFS('Budget Detail as of 11.30'!L:L,'Budget Detail as of 11.30'!B:B,'Questica Mapping'!C1781)</f>
        <v>3120</v>
      </c>
      <c r="O1781" s="100">
        <v>-80000</v>
      </c>
      <c r="P1781" s="101">
        <f t="shared" si="66"/>
        <v>80000</v>
      </c>
    </row>
    <row r="1782" spans="1:16" hidden="1" x14ac:dyDescent="0.3">
      <c r="A1782" s="90">
        <v>850335</v>
      </c>
      <c r="B1782" s="92" t="s">
        <v>3</v>
      </c>
      <c r="C1782" s="92" t="s">
        <v>3803</v>
      </c>
      <c r="D1782" s="92" t="s">
        <v>11</v>
      </c>
      <c r="E1782" s="103" t="s">
        <v>301</v>
      </c>
      <c r="F1782" s="90" t="s">
        <v>3755</v>
      </c>
      <c r="G1782" s="90" t="s">
        <v>882</v>
      </c>
      <c r="H1782" s="90" t="s">
        <v>3804</v>
      </c>
      <c r="I1782" s="178">
        <v>1</v>
      </c>
      <c r="J1782" s="269" t="s">
        <v>1251</v>
      </c>
      <c r="L1782" s="92"/>
      <c r="M1782" s="278">
        <f>IFERROR(VLOOKUP(C1782,'Budget Detail as of 11.30'!B:K,COLUMNS('Budget Detail as of 11.30'!B:K),FALSE),0)</f>
        <v>0</v>
      </c>
      <c r="N1782" s="155">
        <f>SUMIFS('Budget Detail as of 11.30'!L:L,'Budget Detail as of 11.30'!B:B,'Questica Mapping'!C1782)</f>
        <v>0</v>
      </c>
      <c r="O1782" s="100">
        <v>-2000000</v>
      </c>
      <c r="P1782" s="101">
        <f t="shared" si="66"/>
        <v>2000000</v>
      </c>
    </row>
    <row r="1783" spans="1:16" hidden="1" x14ac:dyDescent="0.3">
      <c r="A1783" s="90">
        <v>587135</v>
      </c>
      <c r="B1783" s="92" t="s">
        <v>3</v>
      </c>
      <c r="C1783" s="92" t="s">
        <v>3805</v>
      </c>
      <c r="D1783" s="92" t="s">
        <v>11</v>
      </c>
      <c r="E1783" s="103" t="s">
        <v>301</v>
      </c>
      <c r="F1783" s="90" t="s">
        <v>3755</v>
      </c>
      <c r="G1783" s="90" t="s">
        <v>882</v>
      </c>
      <c r="H1783" s="90" t="s">
        <v>3806</v>
      </c>
      <c r="I1783" s="178">
        <v>1</v>
      </c>
      <c r="J1783" s="269" t="s">
        <v>1251</v>
      </c>
      <c r="L1783" s="92"/>
      <c r="M1783" s="278">
        <f>IFERROR(VLOOKUP(C1783,'Budget Detail as of 11.30'!B:K,COLUMNS('Budget Detail as of 11.30'!B:K),FALSE),0)</f>
        <v>0</v>
      </c>
      <c r="N1783" s="155">
        <f>SUMIFS('Budget Detail as of 11.30'!L:L,'Budget Detail as of 11.30'!B:B,'Questica Mapping'!C1783)</f>
        <v>0</v>
      </c>
      <c r="O1783" s="100">
        <v>-975</v>
      </c>
      <c r="P1783" s="101">
        <f t="shared" si="66"/>
        <v>975</v>
      </c>
    </row>
    <row r="1784" spans="1:16" hidden="1" x14ac:dyDescent="0.3">
      <c r="A1784" s="90">
        <v>1210000</v>
      </c>
      <c r="B1784" s="92" t="s">
        <v>3</v>
      </c>
      <c r="C1784" s="92" t="s">
        <v>3807</v>
      </c>
      <c r="D1784" s="92" t="s">
        <v>11</v>
      </c>
      <c r="E1784" s="103" t="s">
        <v>301</v>
      </c>
      <c r="F1784" s="92" t="s">
        <v>3755</v>
      </c>
      <c r="G1784" s="92" t="s">
        <v>882</v>
      </c>
      <c r="H1784" s="92" t="s">
        <v>3808</v>
      </c>
      <c r="I1784" s="92" t="s">
        <v>865</v>
      </c>
      <c r="J1784" s="92" t="s">
        <v>3809</v>
      </c>
      <c r="K1784" s="90" t="b">
        <v>0</v>
      </c>
      <c r="L1784" s="92" t="s">
        <v>867</v>
      </c>
      <c r="M1784" s="278">
        <f>IFERROR(VLOOKUP(C1784,'Budget Detail as of 11.30'!B:K,COLUMNS('Budget Detail as of 11.30'!B:K),FALSE),0)</f>
        <v>980</v>
      </c>
      <c r="N1784" s="155">
        <f>SUMIFS('Budget Detail as of 11.30'!L:L,'Budget Detail as of 11.30'!B:B,'Questica Mapping'!C1784)</f>
        <v>980</v>
      </c>
      <c r="O1784" s="100">
        <v>0</v>
      </c>
      <c r="P1784" s="101">
        <f t="shared" si="66"/>
        <v>0</v>
      </c>
    </row>
    <row r="1785" spans="1:16" hidden="1" x14ac:dyDescent="0.3">
      <c r="A1785" s="90">
        <v>1210003</v>
      </c>
      <c r="B1785" s="92" t="s">
        <v>3</v>
      </c>
      <c r="C1785" s="92" t="s">
        <v>3810</v>
      </c>
      <c r="D1785" s="92" t="s">
        <v>11</v>
      </c>
      <c r="E1785" s="103" t="s">
        <v>301</v>
      </c>
      <c r="F1785" s="92" t="s">
        <v>3755</v>
      </c>
      <c r="G1785" s="92" t="s">
        <v>882</v>
      </c>
      <c r="H1785" s="92" t="s">
        <v>3811</v>
      </c>
      <c r="I1785" s="92" t="s">
        <v>865</v>
      </c>
      <c r="J1785" s="92" t="s">
        <v>3812</v>
      </c>
      <c r="K1785" s="90" t="b">
        <v>0</v>
      </c>
      <c r="L1785" s="92" t="s">
        <v>867</v>
      </c>
      <c r="M1785" s="278">
        <f>IFERROR(VLOOKUP(C1785,'Budget Detail as of 11.30'!B:K,COLUMNS('Budget Detail as of 11.30'!B:K),FALSE),0)</f>
        <v>2250000</v>
      </c>
      <c r="N1785" s="155">
        <f>SUMIFS('Budget Detail as of 11.30'!L:L,'Budget Detail as of 11.30'!B:B,'Questica Mapping'!C1785)</f>
        <v>2250000</v>
      </c>
      <c r="O1785" s="100">
        <v>0</v>
      </c>
      <c r="P1785" s="101">
        <f t="shared" si="66"/>
        <v>0</v>
      </c>
    </row>
    <row r="1786" spans="1:16" hidden="1" x14ac:dyDescent="0.3">
      <c r="A1786" s="90">
        <v>1210160</v>
      </c>
      <c r="B1786" s="92" t="s">
        <v>3</v>
      </c>
      <c r="C1786" s="92" t="s">
        <v>3813</v>
      </c>
      <c r="D1786" s="92" t="s">
        <v>11</v>
      </c>
      <c r="E1786" s="103" t="s">
        <v>301</v>
      </c>
      <c r="F1786" s="92" t="s">
        <v>3755</v>
      </c>
      <c r="G1786" s="92" t="s">
        <v>882</v>
      </c>
      <c r="H1786" s="92" t="s">
        <v>3811</v>
      </c>
      <c r="I1786" s="92" t="s">
        <v>1807</v>
      </c>
      <c r="J1786" s="92" t="s">
        <v>3814</v>
      </c>
      <c r="K1786" s="90" t="b">
        <v>0</v>
      </c>
      <c r="L1786" s="92" t="s">
        <v>867</v>
      </c>
      <c r="M1786" s="278">
        <f>IFERROR(VLOOKUP(C1786,'Budget Detail as of 11.30'!B:K,COLUMNS('Budget Detail as of 11.30'!B:K),FALSE),0)</f>
        <v>6002240</v>
      </c>
      <c r="N1786" s="155">
        <f>SUMIFS('Budget Detail as of 11.30'!L:L,'Budget Detail as of 11.30'!B:B,'Questica Mapping'!C1786)</f>
        <v>6002240</v>
      </c>
      <c r="O1786" s="100">
        <v>0</v>
      </c>
      <c r="P1786" s="101">
        <f t="shared" si="66"/>
        <v>0</v>
      </c>
    </row>
    <row r="1787" spans="1:16" hidden="1" x14ac:dyDescent="0.3">
      <c r="A1787" s="90">
        <v>586396</v>
      </c>
      <c r="B1787" s="92" t="s">
        <v>3</v>
      </c>
      <c r="C1787" s="92" t="s">
        <v>3815</v>
      </c>
      <c r="D1787" s="92" t="s">
        <v>11</v>
      </c>
      <c r="E1787" s="103" t="s">
        <v>301</v>
      </c>
      <c r="F1787" s="92" t="s">
        <v>3755</v>
      </c>
      <c r="G1787" s="92" t="s">
        <v>882</v>
      </c>
      <c r="H1787" s="92" t="s">
        <v>3811</v>
      </c>
      <c r="I1787" s="92" t="s">
        <v>1072</v>
      </c>
      <c r="J1787" s="92" t="s">
        <v>3816</v>
      </c>
      <c r="K1787" s="90" t="b">
        <v>0</v>
      </c>
      <c r="L1787" s="92" t="s">
        <v>867</v>
      </c>
      <c r="M1787" s="278">
        <f>IFERROR(VLOOKUP(C1787,'Budget Detail as of 11.30'!B:K,COLUMNS('Budget Detail as of 11.30'!B:K),FALSE),0)</f>
        <v>200000</v>
      </c>
      <c r="N1787" s="155">
        <f>SUMIFS('Budget Detail as of 11.30'!L:L,'Budget Detail as of 11.30'!B:B,'Questica Mapping'!C1787)</f>
        <v>200000</v>
      </c>
      <c r="O1787" s="100">
        <v>0</v>
      </c>
      <c r="P1787" s="101">
        <f t="shared" si="66"/>
        <v>0</v>
      </c>
    </row>
    <row r="1788" spans="1:16" hidden="1" x14ac:dyDescent="0.3">
      <c r="A1788" s="90">
        <v>587127</v>
      </c>
      <c r="B1788" s="92" t="s">
        <v>3</v>
      </c>
      <c r="C1788" s="92" t="s">
        <v>3817</v>
      </c>
      <c r="D1788" s="92" t="s">
        <v>11</v>
      </c>
      <c r="E1788" s="103" t="s">
        <v>301</v>
      </c>
      <c r="F1788" s="92" t="s">
        <v>3755</v>
      </c>
      <c r="G1788" s="92" t="s">
        <v>882</v>
      </c>
      <c r="H1788" s="92" t="s">
        <v>3811</v>
      </c>
      <c r="I1788" s="92" t="s">
        <v>1075</v>
      </c>
      <c r="J1788" s="92" t="s">
        <v>3818</v>
      </c>
      <c r="K1788" s="90" t="b">
        <v>0</v>
      </c>
      <c r="L1788" s="92" t="s">
        <v>867</v>
      </c>
      <c r="M1788" s="278">
        <f>IFERROR(VLOOKUP(C1788,'Budget Detail as of 11.30'!B:K,COLUMNS('Budget Detail as of 11.30'!B:K),FALSE),0)</f>
        <v>685600</v>
      </c>
      <c r="N1788" s="155">
        <f>SUMIFS('Budget Detail as of 11.30'!L:L,'Budget Detail as of 11.30'!B:B,'Questica Mapping'!C1788)</f>
        <v>685600</v>
      </c>
      <c r="O1788" s="100">
        <v>0</v>
      </c>
      <c r="P1788" s="101">
        <f t="shared" si="66"/>
        <v>0</v>
      </c>
    </row>
    <row r="1789" spans="1:16" hidden="1" x14ac:dyDescent="0.3">
      <c r="A1789" s="90">
        <v>850311</v>
      </c>
      <c r="B1789" s="92" t="s">
        <v>3</v>
      </c>
      <c r="C1789" s="92" t="s">
        <v>3819</v>
      </c>
      <c r="D1789" s="92" t="s">
        <v>11</v>
      </c>
      <c r="E1789" s="103" t="s">
        <v>301</v>
      </c>
      <c r="F1789" s="92" t="s">
        <v>3755</v>
      </c>
      <c r="G1789" s="92" t="s">
        <v>882</v>
      </c>
      <c r="H1789" s="92" t="s">
        <v>3820</v>
      </c>
      <c r="I1789" s="92" t="s">
        <v>865</v>
      </c>
      <c r="J1789" s="270" t="s">
        <v>1251</v>
      </c>
      <c r="K1789" s="90" t="b">
        <v>0</v>
      </c>
      <c r="L1789" s="92" t="s">
        <v>867</v>
      </c>
      <c r="M1789" s="278">
        <f>IFERROR(VLOOKUP(C1789,'Budget Detail as of 11.30'!B:K,COLUMNS('Budget Detail as of 11.30'!B:K),FALSE),0)</f>
        <v>0</v>
      </c>
      <c r="N1789" s="155">
        <f>SUMIFS('Budget Detail as of 11.30'!L:L,'Budget Detail as of 11.30'!B:B,'Questica Mapping'!C1789)</f>
        <v>0</v>
      </c>
      <c r="O1789" s="100">
        <v>-95882</v>
      </c>
      <c r="P1789" s="101">
        <f t="shared" si="66"/>
        <v>95882</v>
      </c>
    </row>
    <row r="1790" spans="1:16" hidden="1" x14ac:dyDescent="0.3">
      <c r="A1790" s="90">
        <v>587124</v>
      </c>
      <c r="B1790" s="92" t="s">
        <v>3</v>
      </c>
      <c r="C1790" s="92" t="s">
        <v>3821</v>
      </c>
      <c r="D1790" s="92" t="s">
        <v>11</v>
      </c>
      <c r="E1790" s="103" t="s">
        <v>301</v>
      </c>
      <c r="F1790" s="92" t="s">
        <v>3755</v>
      </c>
      <c r="G1790" s="92" t="s">
        <v>882</v>
      </c>
      <c r="H1790" s="92" t="s">
        <v>3822</v>
      </c>
      <c r="I1790" s="92" t="s">
        <v>865</v>
      </c>
      <c r="J1790" s="270" t="s">
        <v>1251</v>
      </c>
      <c r="K1790" s="90" t="b">
        <v>0</v>
      </c>
      <c r="L1790" s="92" t="s">
        <v>867</v>
      </c>
      <c r="M1790" s="278">
        <f>IFERROR(VLOOKUP(C1790,'Budget Detail as of 11.30'!B:K,COLUMNS('Budget Detail as of 11.30'!B:K),FALSE),0)</f>
        <v>0</v>
      </c>
      <c r="N1790" s="155">
        <f>SUMIFS('Budget Detail as of 11.30'!L:L,'Budget Detail as of 11.30'!B:B,'Questica Mapping'!C1790)</f>
        <v>0</v>
      </c>
      <c r="O1790" s="100">
        <v>-11052</v>
      </c>
      <c r="P1790" s="101">
        <f t="shared" si="66"/>
        <v>11052</v>
      </c>
    </row>
    <row r="1791" spans="1:16" hidden="1" x14ac:dyDescent="0.3">
      <c r="A1791" s="90">
        <v>603262</v>
      </c>
      <c r="B1791" s="92" t="s">
        <v>3</v>
      </c>
      <c r="C1791" s="92" t="s">
        <v>3823</v>
      </c>
      <c r="D1791" s="92" t="s">
        <v>11</v>
      </c>
      <c r="E1791" s="103" t="s">
        <v>301</v>
      </c>
      <c r="F1791" s="92" t="s">
        <v>3824</v>
      </c>
      <c r="G1791" s="92" t="s">
        <v>882</v>
      </c>
      <c r="H1791" s="92" t="s">
        <v>3825</v>
      </c>
      <c r="I1791" s="92" t="s">
        <v>865</v>
      </c>
      <c r="J1791" s="92" t="s">
        <v>3826</v>
      </c>
      <c r="K1791" s="90" t="b">
        <v>0</v>
      </c>
      <c r="L1791" s="92" t="s">
        <v>867</v>
      </c>
      <c r="M1791" s="278">
        <f>IFERROR(VLOOKUP(C1791,'Budget Detail as of 11.30'!B:K,COLUMNS('Budget Detail as of 11.30'!B:K),FALSE),0)</f>
        <v>154080</v>
      </c>
      <c r="N1791" s="155">
        <f>SUMIFS('Budget Detail as of 11.30'!L:L,'Budget Detail as of 11.30'!B:B,'Questica Mapping'!C1791)</f>
        <v>154080</v>
      </c>
      <c r="O1791" s="100">
        <v>-46425</v>
      </c>
      <c r="P1791" s="101">
        <f t="shared" si="66"/>
        <v>46425</v>
      </c>
    </row>
    <row r="1792" spans="1:16" hidden="1" x14ac:dyDescent="0.3">
      <c r="A1792" s="90">
        <v>1209999</v>
      </c>
      <c r="B1792" s="92" t="s">
        <v>3</v>
      </c>
      <c r="C1792" s="92" t="s">
        <v>3827</v>
      </c>
      <c r="D1792" s="92" t="s">
        <v>11</v>
      </c>
      <c r="E1792" s="103" t="s">
        <v>301</v>
      </c>
      <c r="F1792" s="92" t="s">
        <v>3824</v>
      </c>
      <c r="G1792" s="92" t="s">
        <v>882</v>
      </c>
      <c r="H1792" s="92" t="s">
        <v>3828</v>
      </c>
      <c r="I1792" s="92" t="s">
        <v>865</v>
      </c>
      <c r="J1792" s="92" t="s">
        <v>3829</v>
      </c>
      <c r="K1792" s="90" t="b">
        <v>0</v>
      </c>
      <c r="L1792" s="92" t="s">
        <v>867</v>
      </c>
      <c r="M1792" s="278">
        <f>IFERROR(VLOOKUP(C1792,'Budget Detail as of 11.30'!B:K,COLUMNS('Budget Detail as of 11.30'!B:K),FALSE),0)</f>
        <v>0</v>
      </c>
      <c r="N1792" s="155">
        <f>SUMIFS('Budget Detail as of 11.30'!L:L,'Budget Detail as of 11.30'!B:B,'Questica Mapping'!C1792)</f>
        <v>0</v>
      </c>
      <c r="O1792" s="100">
        <v>0</v>
      </c>
      <c r="P1792" s="101">
        <f t="shared" si="66"/>
        <v>0</v>
      </c>
    </row>
    <row r="1793" spans="1:16" hidden="1" x14ac:dyDescent="0.3">
      <c r="A1793" s="90">
        <v>1210002</v>
      </c>
      <c r="B1793" s="92" t="s">
        <v>3</v>
      </c>
      <c r="C1793" s="92" t="s">
        <v>3830</v>
      </c>
      <c r="D1793" s="92" t="s">
        <v>11</v>
      </c>
      <c r="E1793" s="103" t="s">
        <v>301</v>
      </c>
      <c r="F1793" s="92" t="s">
        <v>3824</v>
      </c>
      <c r="G1793" s="92" t="s">
        <v>882</v>
      </c>
      <c r="H1793" s="92" t="s">
        <v>3831</v>
      </c>
      <c r="I1793" s="92" t="s">
        <v>865</v>
      </c>
      <c r="J1793" s="92" t="s">
        <v>3832</v>
      </c>
      <c r="K1793" s="90" t="b">
        <v>0</v>
      </c>
      <c r="L1793" s="92" t="s">
        <v>867</v>
      </c>
      <c r="M1793" s="278">
        <f>IFERROR(VLOOKUP(C1793,'Budget Detail as of 11.30'!B:K,COLUMNS('Budget Detail as of 11.30'!B:K),FALSE),0)</f>
        <v>31590</v>
      </c>
      <c r="N1793" s="155">
        <f>SUMIFS('Budget Detail as of 11.30'!L:L,'Budget Detail as of 11.30'!B:B,'Questica Mapping'!C1793)</f>
        <v>31590</v>
      </c>
      <c r="O1793" s="100">
        <v>-244893</v>
      </c>
      <c r="P1793" s="101">
        <f t="shared" si="66"/>
        <v>244893</v>
      </c>
    </row>
    <row r="1794" spans="1:16" hidden="1" x14ac:dyDescent="0.3">
      <c r="A1794" s="90">
        <v>1210158</v>
      </c>
      <c r="B1794" s="92" t="s">
        <v>3</v>
      </c>
      <c r="C1794" s="92" t="s">
        <v>3833</v>
      </c>
      <c r="D1794" s="92" t="s">
        <v>11</v>
      </c>
      <c r="E1794" s="103" t="s">
        <v>301</v>
      </c>
      <c r="F1794" s="92" t="s">
        <v>3824</v>
      </c>
      <c r="G1794" s="92" t="s">
        <v>882</v>
      </c>
      <c r="H1794" s="92" t="s">
        <v>3834</v>
      </c>
      <c r="I1794" s="92" t="s">
        <v>865</v>
      </c>
      <c r="J1794" s="92" t="s">
        <v>3835</v>
      </c>
      <c r="K1794" s="90" t="b">
        <v>0</v>
      </c>
      <c r="L1794" s="92" t="s">
        <v>867</v>
      </c>
      <c r="M1794" s="278">
        <f>IFERROR(VLOOKUP(C1794,'Budget Detail as of 11.30'!B:K,COLUMNS('Budget Detail as of 11.30'!B:K),FALSE),0)</f>
        <v>0</v>
      </c>
      <c r="N1794" s="155">
        <f>SUMIFS('Budget Detail as of 11.30'!L:L,'Budget Detail as of 11.30'!B:B,'Questica Mapping'!C1794)</f>
        <v>0</v>
      </c>
      <c r="O1794" s="100">
        <v>-63092</v>
      </c>
      <c r="P1794" s="101">
        <f t="shared" si="66"/>
        <v>63092</v>
      </c>
    </row>
    <row r="1795" spans="1:16" hidden="1" x14ac:dyDescent="0.3">
      <c r="A1795" s="90">
        <v>586398</v>
      </c>
      <c r="B1795" s="92" t="s">
        <v>3</v>
      </c>
      <c r="C1795" s="92" t="s">
        <v>3836</v>
      </c>
      <c r="D1795" s="92" t="s">
        <v>11</v>
      </c>
      <c r="E1795" s="103" t="s">
        <v>301</v>
      </c>
      <c r="F1795" s="92" t="s">
        <v>3824</v>
      </c>
      <c r="G1795" s="92" t="s">
        <v>882</v>
      </c>
      <c r="H1795" s="92" t="s">
        <v>3837</v>
      </c>
      <c r="I1795" s="92" t="s">
        <v>865</v>
      </c>
      <c r="J1795" s="92" t="s">
        <v>3838</v>
      </c>
      <c r="K1795" s="90" t="b">
        <v>0</v>
      </c>
      <c r="L1795" s="92" t="s">
        <v>867</v>
      </c>
      <c r="M1795" s="278">
        <f>IFERROR(VLOOKUP(C1795,'Budget Detail as of 11.30'!B:K,COLUMNS('Budget Detail as of 11.30'!B:K),FALSE),0)</f>
        <v>244900</v>
      </c>
      <c r="N1795" s="155">
        <f>SUMIFS('Budget Detail as of 11.30'!L:L,'Budget Detail as of 11.30'!B:B,'Questica Mapping'!C1795)</f>
        <v>244900</v>
      </c>
      <c r="O1795" s="100">
        <v>-25000</v>
      </c>
      <c r="P1795" s="101">
        <f t="shared" si="66"/>
        <v>25000</v>
      </c>
    </row>
    <row r="1796" spans="1:16" hidden="1" x14ac:dyDescent="0.3">
      <c r="A1796" s="90">
        <v>587119</v>
      </c>
      <c r="B1796" s="92" t="s">
        <v>3</v>
      </c>
      <c r="C1796" s="92" t="s">
        <v>3839</v>
      </c>
      <c r="D1796" s="92" t="s">
        <v>11</v>
      </c>
      <c r="E1796" s="103" t="s">
        <v>301</v>
      </c>
      <c r="F1796" s="92" t="s">
        <v>3824</v>
      </c>
      <c r="G1796" s="92" t="s">
        <v>882</v>
      </c>
      <c r="H1796" s="92" t="s">
        <v>3840</v>
      </c>
      <c r="I1796" s="92" t="s">
        <v>865</v>
      </c>
      <c r="J1796" s="92" t="s">
        <v>3841</v>
      </c>
      <c r="K1796" s="90" t="b">
        <v>0</v>
      </c>
      <c r="L1796" s="92" t="s">
        <v>867</v>
      </c>
      <c r="M1796" s="278">
        <f>IFERROR(VLOOKUP(C1796,'Budget Detail as of 11.30'!B:K,COLUMNS('Budget Detail as of 11.30'!B:K),FALSE),0)</f>
        <v>63100</v>
      </c>
      <c r="N1796" s="155">
        <f>SUMIFS('Budget Detail as of 11.30'!L:L,'Budget Detail as of 11.30'!B:B,'Questica Mapping'!C1796)</f>
        <v>63100</v>
      </c>
      <c r="O1796" s="100">
        <v>-42267</v>
      </c>
      <c r="P1796" s="101">
        <f t="shared" si="66"/>
        <v>42267</v>
      </c>
    </row>
    <row r="1797" spans="1:16" hidden="1" x14ac:dyDescent="0.3">
      <c r="A1797" s="90">
        <v>603265</v>
      </c>
      <c r="B1797" s="92" t="s">
        <v>3</v>
      </c>
      <c r="C1797" s="92" t="s">
        <v>3842</v>
      </c>
      <c r="D1797" s="92" t="s">
        <v>11</v>
      </c>
      <c r="E1797" s="103" t="s">
        <v>301</v>
      </c>
      <c r="F1797" s="92" t="s">
        <v>3824</v>
      </c>
      <c r="G1797" s="92" t="s">
        <v>882</v>
      </c>
      <c r="H1797" s="92" t="s">
        <v>3843</v>
      </c>
      <c r="I1797" s="92" t="s">
        <v>865</v>
      </c>
      <c r="J1797" s="92" t="s">
        <v>3844</v>
      </c>
      <c r="K1797" s="90" t="b">
        <v>0</v>
      </c>
      <c r="L1797" s="92" t="s">
        <v>867</v>
      </c>
      <c r="M1797" s="278">
        <f>IFERROR(VLOOKUP(C1797,'Budget Detail as of 11.30'!B:K,COLUMNS('Budget Detail as of 11.30'!B:K),FALSE),0)</f>
        <v>25000</v>
      </c>
      <c r="N1797" s="155">
        <f>SUMIFS('Budget Detail as of 11.30'!L:L,'Budget Detail as of 11.30'!B:B,'Questica Mapping'!C1797)</f>
        <v>25000</v>
      </c>
      <c r="O1797" s="100">
        <v>-35922</v>
      </c>
      <c r="P1797" s="101">
        <f t="shared" si="66"/>
        <v>35922</v>
      </c>
    </row>
    <row r="1798" spans="1:16" hidden="1" x14ac:dyDescent="0.3">
      <c r="A1798" s="90">
        <v>850312</v>
      </c>
      <c r="B1798" s="92" t="s">
        <v>3</v>
      </c>
      <c r="C1798" s="92" t="s">
        <v>3845</v>
      </c>
      <c r="D1798" s="92" t="s">
        <v>11</v>
      </c>
      <c r="E1798" s="103" t="s">
        <v>301</v>
      </c>
      <c r="F1798" s="92" t="s">
        <v>3824</v>
      </c>
      <c r="G1798" s="92" t="s">
        <v>882</v>
      </c>
      <c r="H1798" s="92" t="s">
        <v>3846</v>
      </c>
      <c r="I1798" s="92" t="s">
        <v>865</v>
      </c>
      <c r="J1798" s="92" t="s">
        <v>3847</v>
      </c>
      <c r="K1798" s="90" t="b">
        <v>0</v>
      </c>
      <c r="L1798" s="92" t="s">
        <v>867</v>
      </c>
      <c r="M1798" s="278">
        <f>IFERROR(VLOOKUP(C1798,'Budget Detail as of 11.30'!B:K,COLUMNS('Budget Detail as of 11.30'!B:K),FALSE),0)</f>
        <v>42300</v>
      </c>
      <c r="N1798" s="155">
        <f>SUMIFS('Budget Detail as of 11.30'!L:L,'Budget Detail as of 11.30'!B:B,'Questica Mapping'!C1798)</f>
        <v>42300</v>
      </c>
      <c r="O1798" s="100">
        <v>-12000</v>
      </c>
      <c r="P1798" s="101">
        <f t="shared" si="66"/>
        <v>12000</v>
      </c>
    </row>
    <row r="1799" spans="1:16" hidden="1" x14ac:dyDescent="0.3">
      <c r="A1799" s="90">
        <v>587199</v>
      </c>
      <c r="B1799" s="92" t="s">
        <v>3</v>
      </c>
      <c r="C1799" s="92" t="s">
        <v>3848</v>
      </c>
      <c r="D1799" s="92" t="s">
        <v>11</v>
      </c>
      <c r="E1799" s="103" t="s">
        <v>301</v>
      </c>
      <c r="F1799" s="92" t="s">
        <v>3824</v>
      </c>
      <c r="G1799" s="92" t="s">
        <v>882</v>
      </c>
      <c r="H1799" s="92" t="s">
        <v>3849</v>
      </c>
      <c r="I1799" s="92" t="s">
        <v>865</v>
      </c>
      <c r="J1799" s="92" t="s">
        <v>3850</v>
      </c>
      <c r="K1799" s="90" t="b">
        <v>0</v>
      </c>
      <c r="L1799" s="92" t="s">
        <v>867</v>
      </c>
      <c r="M1799" s="278">
        <f>IFERROR(VLOOKUP(C1799,'Budget Detail as of 11.30'!B:K,COLUMNS('Budget Detail as of 11.30'!B:K),FALSE),0)</f>
        <v>0</v>
      </c>
      <c r="N1799" s="155">
        <f>SUMIFS('Budget Detail as of 11.30'!L:L,'Budget Detail as of 11.30'!B:B,'Questica Mapping'!C1799)</f>
        <v>0</v>
      </c>
      <c r="O1799" s="100">
        <v>0</v>
      </c>
      <c r="P1799" s="101">
        <f t="shared" si="66"/>
        <v>0</v>
      </c>
    </row>
    <row r="1800" spans="1:16" hidden="1" x14ac:dyDescent="0.3">
      <c r="A1800" s="90">
        <v>603321</v>
      </c>
      <c r="B1800" s="92" t="s">
        <v>3</v>
      </c>
      <c r="C1800" s="92" t="s">
        <v>3851</v>
      </c>
      <c r="D1800" s="92" t="s">
        <v>11</v>
      </c>
      <c r="E1800" s="103" t="s">
        <v>301</v>
      </c>
      <c r="F1800" s="92" t="s">
        <v>3824</v>
      </c>
      <c r="G1800" s="92" t="s">
        <v>882</v>
      </c>
      <c r="H1800" s="92" t="s">
        <v>3852</v>
      </c>
      <c r="I1800" s="92" t="s">
        <v>865</v>
      </c>
      <c r="J1800" s="92" t="s">
        <v>3853</v>
      </c>
      <c r="K1800" s="90" t="b">
        <v>0</v>
      </c>
      <c r="L1800" s="92" t="s">
        <v>867</v>
      </c>
      <c r="M1800" s="278">
        <f>IFERROR(VLOOKUP(C1800,'Budget Detail as of 11.30'!B:K,COLUMNS('Budget Detail as of 11.30'!B:K),FALSE),0)</f>
        <v>12000</v>
      </c>
      <c r="N1800" s="155">
        <f>SUMIFS('Budget Detail as of 11.30'!L:L,'Budget Detail as of 11.30'!B:B,'Questica Mapping'!C1800)</f>
        <v>12000</v>
      </c>
      <c r="O1800" s="100">
        <v>0</v>
      </c>
      <c r="P1800" s="101">
        <f t="shared" si="66"/>
        <v>0</v>
      </c>
    </row>
    <row r="1801" spans="1:16" hidden="1" x14ac:dyDescent="0.3">
      <c r="A1801" s="90">
        <v>586399</v>
      </c>
      <c r="B1801" s="92" t="s">
        <v>3</v>
      </c>
      <c r="C1801" s="92" t="s">
        <v>3854</v>
      </c>
      <c r="D1801" s="92" t="s">
        <v>11</v>
      </c>
      <c r="E1801" s="103" t="s">
        <v>301</v>
      </c>
      <c r="F1801" s="92" t="s">
        <v>3824</v>
      </c>
      <c r="G1801" s="92" t="s">
        <v>882</v>
      </c>
      <c r="H1801" s="92" t="s">
        <v>3855</v>
      </c>
      <c r="I1801" s="92" t="s">
        <v>865</v>
      </c>
      <c r="J1801" s="92" t="s">
        <v>3856</v>
      </c>
      <c r="K1801" s="90" t="b">
        <v>0</v>
      </c>
      <c r="L1801" s="92" t="s">
        <v>867</v>
      </c>
      <c r="M1801" s="278">
        <f>IFERROR(VLOOKUP(C1801,'Budget Detail as of 11.30'!B:K,COLUMNS('Budget Detail as of 11.30'!B:K),FALSE),0)</f>
        <v>0</v>
      </c>
      <c r="N1801" s="155">
        <f>SUMIFS('Budget Detail as of 11.30'!L:L,'Budget Detail as of 11.30'!B:B,'Questica Mapping'!C1801)</f>
        <v>0</v>
      </c>
      <c r="O1801" s="100">
        <v>-65000</v>
      </c>
      <c r="P1801" s="101">
        <f t="shared" si="66"/>
        <v>65000</v>
      </c>
    </row>
    <row r="1802" spans="1:16" hidden="1" x14ac:dyDescent="0.3">
      <c r="A1802" s="90">
        <v>587095</v>
      </c>
      <c r="B1802" s="92" t="s">
        <v>3</v>
      </c>
      <c r="C1802" s="92" t="s">
        <v>3857</v>
      </c>
      <c r="D1802" s="92" t="s">
        <v>11</v>
      </c>
      <c r="E1802" s="103" t="s">
        <v>301</v>
      </c>
      <c r="F1802" s="92" t="s">
        <v>3824</v>
      </c>
      <c r="G1802" s="92" t="s">
        <v>882</v>
      </c>
      <c r="H1802" s="92" t="s">
        <v>3858</v>
      </c>
      <c r="I1802" s="92" t="s">
        <v>865</v>
      </c>
      <c r="J1802" s="92" t="s">
        <v>3859</v>
      </c>
      <c r="K1802" s="90" t="b">
        <v>0</v>
      </c>
      <c r="L1802" s="92" t="s">
        <v>867</v>
      </c>
      <c r="M1802" s="278">
        <f>IFERROR(VLOOKUP(C1802,'Budget Detail as of 11.30'!B:K,COLUMNS('Budget Detail as of 11.30'!B:K),FALSE),0)</f>
        <v>33200</v>
      </c>
      <c r="N1802" s="155">
        <f>SUMIFS('Budget Detail as of 11.30'!L:L,'Budget Detail as of 11.30'!B:B,'Questica Mapping'!C1802)</f>
        <v>33200</v>
      </c>
      <c r="O1802" s="100">
        <v>-22096</v>
      </c>
      <c r="P1802" s="101">
        <f t="shared" si="66"/>
        <v>22096</v>
      </c>
    </row>
    <row r="1803" spans="1:16" hidden="1" x14ac:dyDescent="0.3">
      <c r="A1803" s="90">
        <v>587094</v>
      </c>
      <c r="B1803" s="92" t="s">
        <v>3</v>
      </c>
      <c r="C1803" s="92" t="s">
        <v>3860</v>
      </c>
      <c r="D1803" s="92" t="s">
        <v>11</v>
      </c>
      <c r="E1803" s="103" t="s">
        <v>301</v>
      </c>
      <c r="F1803" s="92" t="s">
        <v>3824</v>
      </c>
      <c r="G1803" s="92" t="s">
        <v>882</v>
      </c>
      <c r="H1803" s="92" t="s">
        <v>3861</v>
      </c>
      <c r="I1803" s="92" t="s">
        <v>865</v>
      </c>
      <c r="J1803" s="92" t="s">
        <v>3862</v>
      </c>
      <c r="K1803" s="90" t="b">
        <v>0</v>
      </c>
      <c r="L1803" s="92" t="s">
        <v>867</v>
      </c>
      <c r="M1803" s="278">
        <f>IFERROR(VLOOKUP(C1803,'Budget Detail as of 11.30'!B:K,COLUMNS('Budget Detail as of 11.30'!B:K),FALSE),0)</f>
        <v>65000</v>
      </c>
      <c r="N1803" s="155">
        <f>SUMIFS('Budget Detail as of 11.30'!L:L,'Budget Detail as of 11.30'!B:B,'Questica Mapping'!C1803)</f>
        <v>65000</v>
      </c>
      <c r="O1803" s="100">
        <v>-5000</v>
      </c>
      <c r="P1803" s="101">
        <f t="shared" si="66"/>
        <v>5000</v>
      </c>
    </row>
    <row r="1804" spans="1:16" hidden="1" x14ac:dyDescent="0.3">
      <c r="A1804" s="90">
        <v>603266</v>
      </c>
      <c r="B1804" s="92" t="s">
        <v>3</v>
      </c>
      <c r="C1804" s="92" t="s">
        <v>3863</v>
      </c>
      <c r="D1804" s="92" t="s">
        <v>11</v>
      </c>
      <c r="E1804" s="103" t="s">
        <v>301</v>
      </c>
      <c r="F1804" s="92" t="s">
        <v>3824</v>
      </c>
      <c r="G1804" s="92" t="s">
        <v>882</v>
      </c>
      <c r="H1804" s="92" t="s">
        <v>3864</v>
      </c>
      <c r="I1804" s="92" t="s">
        <v>865</v>
      </c>
      <c r="J1804" s="92" t="s">
        <v>3865</v>
      </c>
      <c r="K1804" s="90" t="b">
        <v>0</v>
      </c>
      <c r="L1804" s="92" t="s">
        <v>867</v>
      </c>
      <c r="M1804" s="278">
        <f>IFERROR(VLOOKUP(C1804,'Budget Detail as of 11.30'!B:K,COLUMNS('Budget Detail as of 11.30'!B:K),FALSE),0)</f>
        <v>4290</v>
      </c>
      <c r="N1804" s="155">
        <f>SUMIFS('Budget Detail as of 11.30'!L:L,'Budget Detail as of 11.30'!B:B,'Questica Mapping'!C1804)</f>
        <v>4290</v>
      </c>
      <c r="O1804" s="100">
        <v>-2500</v>
      </c>
      <c r="P1804" s="101">
        <f t="shared" si="66"/>
        <v>2500</v>
      </c>
    </row>
    <row r="1805" spans="1:16" hidden="1" x14ac:dyDescent="0.3">
      <c r="A1805" s="90">
        <v>603267</v>
      </c>
      <c r="B1805" s="92" t="s">
        <v>3</v>
      </c>
      <c r="C1805" s="92" t="s">
        <v>3866</v>
      </c>
      <c r="D1805" s="92" t="s">
        <v>11</v>
      </c>
      <c r="E1805" s="103" t="s">
        <v>301</v>
      </c>
      <c r="F1805" s="92" t="s">
        <v>3824</v>
      </c>
      <c r="G1805" s="92" t="s">
        <v>882</v>
      </c>
      <c r="H1805" s="92" t="s">
        <v>3867</v>
      </c>
      <c r="I1805" s="92" t="s">
        <v>865</v>
      </c>
      <c r="J1805" s="92" t="s">
        <v>3868</v>
      </c>
      <c r="K1805" s="90" t="b">
        <v>0</v>
      </c>
      <c r="L1805" s="92" t="s">
        <v>867</v>
      </c>
      <c r="M1805" s="278">
        <f>IFERROR(VLOOKUP(C1805,'Budget Detail as of 11.30'!B:K,COLUMNS('Budget Detail as of 11.30'!B:K),FALSE),0)</f>
        <v>6000</v>
      </c>
      <c r="N1805" s="155">
        <f>SUMIFS('Budget Detail as of 11.30'!L:L,'Budget Detail as of 11.30'!B:B,'Questica Mapping'!C1805)</f>
        <v>6000</v>
      </c>
      <c r="O1805" s="100">
        <v>0</v>
      </c>
      <c r="P1805" s="101">
        <f t="shared" si="66"/>
        <v>0</v>
      </c>
    </row>
    <row r="1806" spans="1:16" hidden="1" x14ac:dyDescent="0.3">
      <c r="A1806" s="90">
        <v>587098</v>
      </c>
      <c r="B1806" s="92" t="s">
        <v>3</v>
      </c>
      <c r="C1806" s="92" t="s">
        <v>3869</v>
      </c>
      <c r="D1806" s="92" t="s">
        <v>11</v>
      </c>
      <c r="E1806" s="103" t="s">
        <v>301</v>
      </c>
      <c r="F1806" s="92" t="s">
        <v>3824</v>
      </c>
      <c r="G1806" s="92" t="s">
        <v>882</v>
      </c>
      <c r="H1806" s="92" t="s">
        <v>3870</v>
      </c>
      <c r="I1806" s="92" t="s">
        <v>865</v>
      </c>
      <c r="J1806" s="92" t="s">
        <v>3871</v>
      </c>
      <c r="K1806" s="90" t="b">
        <v>0</v>
      </c>
      <c r="L1806" s="92" t="s">
        <v>867</v>
      </c>
      <c r="M1806" s="278">
        <f>IFERROR(VLOOKUP(C1806,'Budget Detail as of 11.30'!B:K,COLUMNS('Budget Detail as of 11.30'!B:K),FALSE),0)</f>
        <v>2500</v>
      </c>
      <c r="N1806" s="155">
        <f>SUMIFS('Budget Detail as of 11.30'!L:L,'Budget Detail as of 11.30'!B:B,'Questica Mapping'!C1806)</f>
        <v>2500</v>
      </c>
      <c r="O1806" s="100">
        <v>-4742</v>
      </c>
      <c r="P1806" s="101">
        <f t="shared" si="66"/>
        <v>4742</v>
      </c>
    </row>
    <row r="1807" spans="1:16" hidden="1" x14ac:dyDescent="0.3">
      <c r="A1807" s="90">
        <v>586400</v>
      </c>
      <c r="B1807" s="92" t="s">
        <v>3</v>
      </c>
      <c r="C1807" s="92" t="s">
        <v>3872</v>
      </c>
      <c r="D1807" s="92" t="s">
        <v>11</v>
      </c>
      <c r="E1807" s="103" t="s">
        <v>301</v>
      </c>
      <c r="F1807" s="92" t="s">
        <v>3824</v>
      </c>
      <c r="G1807" s="92" t="s">
        <v>882</v>
      </c>
      <c r="H1807" s="92" t="s">
        <v>3873</v>
      </c>
      <c r="I1807" s="92" t="s">
        <v>865</v>
      </c>
      <c r="J1807" s="92" t="s">
        <v>3874</v>
      </c>
      <c r="K1807" s="90" t="b">
        <v>0</v>
      </c>
      <c r="L1807" s="92" t="s">
        <v>867</v>
      </c>
      <c r="M1807" s="278">
        <f>IFERROR(VLOOKUP(C1807,'Budget Detail as of 11.30'!B:K,COLUMNS('Budget Detail as of 11.30'!B:K),FALSE),0)</f>
        <v>0</v>
      </c>
      <c r="N1807" s="155">
        <f>SUMIFS('Budget Detail as of 11.30'!L:L,'Budget Detail as of 11.30'!B:B,'Questica Mapping'!C1807)</f>
        <v>0</v>
      </c>
      <c r="O1807" s="100">
        <v>-623276</v>
      </c>
      <c r="P1807" s="101">
        <f t="shared" si="66"/>
        <v>623276</v>
      </c>
    </row>
    <row r="1808" spans="1:16" hidden="1" x14ac:dyDescent="0.3">
      <c r="A1808" s="90">
        <v>587110</v>
      </c>
      <c r="B1808" s="92" t="s">
        <v>3</v>
      </c>
      <c r="C1808" s="92" t="s">
        <v>3875</v>
      </c>
      <c r="D1808" s="92" t="s">
        <v>11</v>
      </c>
      <c r="E1808" s="103" t="s">
        <v>301</v>
      </c>
      <c r="F1808" s="92" t="s">
        <v>3824</v>
      </c>
      <c r="G1808" s="92" t="s">
        <v>882</v>
      </c>
      <c r="H1808" s="92" t="s">
        <v>3876</v>
      </c>
      <c r="I1808" s="92" t="s">
        <v>865</v>
      </c>
      <c r="J1808" s="92" t="s">
        <v>3877</v>
      </c>
      <c r="K1808" s="90" t="b">
        <v>0</v>
      </c>
      <c r="L1808" s="92" t="s">
        <v>867</v>
      </c>
      <c r="M1808" s="278">
        <f>IFERROR(VLOOKUP(C1808,'Budget Detail as of 11.30'!B:K,COLUMNS('Budget Detail as of 11.30'!B:K),FALSE),0)</f>
        <v>0</v>
      </c>
      <c r="N1808" s="155">
        <f>SUMIFS('Budget Detail as of 11.30'!L:L,'Budget Detail as of 11.30'!B:B,'Questica Mapping'!C1808)</f>
        <v>0</v>
      </c>
      <c r="O1808" s="100">
        <v>-384916</v>
      </c>
      <c r="P1808" s="101">
        <f t="shared" si="66"/>
        <v>384916</v>
      </c>
    </row>
    <row r="1809" spans="1:16" hidden="1" x14ac:dyDescent="0.3">
      <c r="A1809" s="90">
        <v>603268</v>
      </c>
      <c r="B1809" s="92" t="s">
        <v>3</v>
      </c>
      <c r="C1809" s="92" t="s">
        <v>3878</v>
      </c>
      <c r="D1809" s="92" t="s">
        <v>11</v>
      </c>
      <c r="E1809" s="103" t="s">
        <v>301</v>
      </c>
      <c r="F1809" s="92" t="s">
        <v>3824</v>
      </c>
      <c r="G1809" s="92" t="s">
        <v>882</v>
      </c>
      <c r="H1809" s="92" t="s">
        <v>3879</v>
      </c>
      <c r="I1809" s="92" t="s">
        <v>865</v>
      </c>
      <c r="J1809" s="92" t="s">
        <v>3880</v>
      </c>
      <c r="K1809" s="90" t="b">
        <v>0</v>
      </c>
      <c r="L1809" s="92" t="s">
        <v>867</v>
      </c>
      <c r="M1809" s="278">
        <f>IFERROR(VLOOKUP(C1809,'Budget Detail as of 11.30'!B:K,COLUMNS('Budget Detail as of 11.30'!B:K),FALSE),0)</f>
        <v>623300</v>
      </c>
      <c r="N1809" s="155">
        <f>SUMIFS('Budget Detail as of 11.30'!L:L,'Budget Detail as of 11.30'!B:B,'Questica Mapping'!C1809)</f>
        <v>623300</v>
      </c>
      <c r="O1809" s="100">
        <v>-17955</v>
      </c>
      <c r="P1809" s="101">
        <f t="shared" si="66"/>
        <v>17955</v>
      </c>
    </row>
    <row r="1810" spans="1:16" hidden="1" x14ac:dyDescent="0.3">
      <c r="A1810" s="90">
        <v>586401</v>
      </c>
      <c r="B1810" s="92" t="s">
        <v>3</v>
      </c>
      <c r="C1810" s="92" t="s">
        <v>3881</v>
      </c>
      <c r="D1810" s="92" t="s">
        <v>11</v>
      </c>
      <c r="E1810" s="103" t="s">
        <v>301</v>
      </c>
      <c r="F1810" s="92" t="s">
        <v>3824</v>
      </c>
      <c r="G1810" s="92" t="s">
        <v>882</v>
      </c>
      <c r="H1810" s="92" t="s">
        <v>3879</v>
      </c>
      <c r="I1810" s="92" t="s">
        <v>925</v>
      </c>
      <c r="J1810" s="92" t="s">
        <v>3880</v>
      </c>
      <c r="K1810" s="90" t="b">
        <v>0</v>
      </c>
      <c r="L1810" s="92" t="s">
        <v>867</v>
      </c>
      <c r="M1810" s="278">
        <f>IFERROR(VLOOKUP(C1810,'Budget Detail as of 11.30'!B:K,COLUMNS('Budget Detail as of 11.30'!B:K),FALSE),0)</f>
        <v>385000</v>
      </c>
      <c r="N1810" s="155">
        <f>SUMIFS('Budget Detail as of 11.30'!L:L,'Budget Detail as of 11.30'!B:B,'Questica Mapping'!C1810)</f>
        <v>385000</v>
      </c>
      <c r="O1810" s="100">
        <v>-17955</v>
      </c>
      <c r="P1810" s="101">
        <f t="shared" ref="P1810:P1841" si="67">-O1810</f>
        <v>17955</v>
      </c>
    </row>
    <row r="1811" spans="1:16" hidden="1" x14ac:dyDescent="0.3">
      <c r="A1811" s="90">
        <v>587111</v>
      </c>
      <c r="B1811" s="92" t="s">
        <v>3</v>
      </c>
      <c r="C1811" s="92" t="s">
        <v>3882</v>
      </c>
      <c r="D1811" s="92" t="s">
        <v>11</v>
      </c>
      <c r="E1811" s="103" t="s">
        <v>301</v>
      </c>
      <c r="F1811" s="92" t="s">
        <v>3824</v>
      </c>
      <c r="G1811" s="92" t="s">
        <v>882</v>
      </c>
      <c r="H1811" s="92" t="s">
        <v>3883</v>
      </c>
      <c r="I1811" s="92" t="s">
        <v>865</v>
      </c>
      <c r="J1811" s="92" t="s">
        <v>3884</v>
      </c>
      <c r="K1811" s="90" t="b">
        <v>0</v>
      </c>
      <c r="L1811" s="92" t="s">
        <v>867</v>
      </c>
      <c r="M1811" s="278">
        <f>IFERROR(VLOOKUP(C1811,'Budget Detail as of 11.30'!B:K,COLUMNS('Budget Detail as of 11.30'!B:K),FALSE),0)</f>
        <v>18000</v>
      </c>
      <c r="N1811" s="155">
        <f>SUMIFS('Budget Detail as of 11.30'!L:L,'Budget Detail as of 11.30'!B:B,'Questica Mapping'!C1811)</f>
        <v>18000</v>
      </c>
      <c r="O1811" s="100">
        <v>-59850</v>
      </c>
      <c r="P1811" s="101">
        <f t="shared" si="67"/>
        <v>59850</v>
      </c>
    </row>
    <row r="1812" spans="1:16" hidden="1" x14ac:dyDescent="0.3">
      <c r="A1812" s="90">
        <v>587114</v>
      </c>
      <c r="B1812" s="92" t="s">
        <v>3</v>
      </c>
      <c r="C1812" s="92" t="s">
        <v>3885</v>
      </c>
      <c r="D1812" s="92" t="s">
        <v>11</v>
      </c>
      <c r="E1812" s="103" t="s">
        <v>301</v>
      </c>
      <c r="F1812" s="92" t="s">
        <v>3824</v>
      </c>
      <c r="G1812" s="92" t="s">
        <v>882</v>
      </c>
      <c r="H1812" s="92" t="s">
        <v>3886</v>
      </c>
      <c r="I1812" s="92" t="s">
        <v>865</v>
      </c>
      <c r="J1812" s="92" t="s">
        <v>3887</v>
      </c>
      <c r="K1812" s="90" t="b">
        <v>0</v>
      </c>
      <c r="L1812" s="92" t="s">
        <v>867</v>
      </c>
      <c r="M1812" s="278">
        <f>IFERROR(VLOOKUP(C1812,'Budget Detail as of 11.30'!B:K,COLUMNS('Budget Detail as of 11.30'!B:K),FALSE),0)</f>
        <v>18000</v>
      </c>
      <c r="N1812" s="155">
        <f>SUMIFS('Budget Detail as of 11.30'!L:L,'Budget Detail as of 11.30'!B:B,'Questica Mapping'!C1812)</f>
        <v>18000</v>
      </c>
      <c r="O1812" s="100">
        <v>-59850</v>
      </c>
      <c r="P1812" s="101">
        <f t="shared" si="67"/>
        <v>59850</v>
      </c>
    </row>
    <row r="1813" spans="1:16" hidden="1" x14ac:dyDescent="0.3">
      <c r="A1813" s="90">
        <v>603269</v>
      </c>
      <c r="B1813" s="92" t="s">
        <v>3</v>
      </c>
      <c r="C1813" s="92" t="s">
        <v>3888</v>
      </c>
      <c r="D1813" s="92" t="s">
        <v>11</v>
      </c>
      <c r="E1813" s="103" t="s">
        <v>301</v>
      </c>
      <c r="F1813" s="92" t="s">
        <v>3824</v>
      </c>
      <c r="G1813" s="92" t="s">
        <v>882</v>
      </c>
      <c r="H1813" s="92" t="s">
        <v>3889</v>
      </c>
      <c r="I1813" s="92" t="s">
        <v>865</v>
      </c>
      <c r="J1813" s="92" t="s">
        <v>3890</v>
      </c>
      <c r="K1813" s="90" t="b">
        <v>0</v>
      </c>
      <c r="L1813" s="92" t="s">
        <v>867</v>
      </c>
      <c r="M1813" s="278">
        <f>IFERROR(VLOOKUP(C1813,'Budget Detail as of 11.30'!B:K,COLUMNS('Budget Detail as of 11.30'!B:K),FALSE),0)</f>
        <v>59900</v>
      </c>
      <c r="N1813" s="155">
        <f>SUMIFS('Budget Detail as of 11.30'!L:L,'Budget Detail as of 11.30'!B:B,'Questica Mapping'!C1813)</f>
        <v>59900</v>
      </c>
      <c r="O1813" s="100">
        <v>-3500</v>
      </c>
      <c r="P1813" s="101">
        <f t="shared" si="67"/>
        <v>3500</v>
      </c>
    </row>
    <row r="1814" spans="1:16" hidden="1" x14ac:dyDescent="0.3">
      <c r="A1814" s="90">
        <v>603270</v>
      </c>
      <c r="B1814" s="92" t="s">
        <v>3</v>
      </c>
      <c r="C1814" s="92" t="s">
        <v>3891</v>
      </c>
      <c r="D1814" s="92" t="s">
        <v>11</v>
      </c>
      <c r="E1814" s="103" t="s">
        <v>301</v>
      </c>
      <c r="F1814" s="92" t="s">
        <v>3824</v>
      </c>
      <c r="G1814" s="92" t="s">
        <v>882</v>
      </c>
      <c r="H1814" s="92" t="s">
        <v>3892</v>
      </c>
      <c r="I1814" s="92" t="s">
        <v>865</v>
      </c>
      <c r="J1814" s="92" t="s">
        <v>3893</v>
      </c>
      <c r="K1814" s="90" t="b">
        <v>0</v>
      </c>
      <c r="L1814" s="92" t="s">
        <v>867</v>
      </c>
      <c r="M1814" s="278">
        <f>IFERROR(VLOOKUP(C1814,'Budget Detail as of 11.30'!B:K,COLUMNS('Budget Detail as of 11.30'!B:K),FALSE),0)</f>
        <v>59900</v>
      </c>
      <c r="N1814" s="155">
        <f>SUMIFS('Budget Detail as of 11.30'!L:L,'Budget Detail as of 11.30'!B:B,'Questica Mapping'!C1814)</f>
        <v>59900</v>
      </c>
      <c r="O1814" s="100">
        <v>-1000</v>
      </c>
      <c r="P1814" s="101">
        <f t="shared" si="67"/>
        <v>1000</v>
      </c>
    </row>
    <row r="1815" spans="1:16" hidden="1" x14ac:dyDescent="0.3">
      <c r="A1815" s="90">
        <v>586402</v>
      </c>
      <c r="B1815" s="92" t="s">
        <v>3</v>
      </c>
      <c r="C1815" s="92" t="s">
        <v>3894</v>
      </c>
      <c r="D1815" s="92" t="s">
        <v>11</v>
      </c>
      <c r="E1815" s="103" t="s">
        <v>301</v>
      </c>
      <c r="F1815" s="92" t="s">
        <v>3824</v>
      </c>
      <c r="G1815" s="92" t="s">
        <v>882</v>
      </c>
      <c r="H1815" s="92" t="s">
        <v>3895</v>
      </c>
      <c r="I1815" s="92" t="s">
        <v>865</v>
      </c>
      <c r="J1815" s="92" t="s">
        <v>3896</v>
      </c>
      <c r="K1815" s="90" t="b">
        <v>0</v>
      </c>
      <c r="L1815" s="92" t="s">
        <v>867</v>
      </c>
      <c r="M1815" s="278">
        <f>IFERROR(VLOOKUP(C1815,'Budget Detail as of 11.30'!B:K,COLUMNS('Budget Detail as of 11.30'!B:K),FALSE),0)</f>
        <v>3500</v>
      </c>
      <c r="N1815" s="155">
        <f>SUMIFS('Budget Detail as of 11.30'!L:L,'Budget Detail as of 11.30'!B:B,'Questica Mapping'!C1815)</f>
        <v>3500</v>
      </c>
      <c r="O1815" s="100">
        <v>-90293</v>
      </c>
      <c r="P1815" s="101">
        <f t="shared" si="67"/>
        <v>90293</v>
      </c>
    </row>
    <row r="1816" spans="1:16" hidden="1" x14ac:dyDescent="0.3">
      <c r="A1816" s="90">
        <v>586403</v>
      </c>
      <c r="B1816" s="92" t="s">
        <v>3</v>
      </c>
      <c r="C1816" s="92" t="s">
        <v>3897</v>
      </c>
      <c r="D1816" s="92" t="s">
        <v>11</v>
      </c>
      <c r="E1816" s="103" t="s">
        <v>301</v>
      </c>
      <c r="F1816" s="92" t="s">
        <v>3824</v>
      </c>
      <c r="G1816" s="92" t="s">
        <v>882</v>
      </c>
      <c r="H1816" s="92" t="s">
        <v>3898</v>
      </c>
      <c r="I1816" s="92" t="s">
        <v>865</v>
      </c>
      <c r="J1816" s="92" t="s">
        <v>3899</v>
      </c>
      <c r="K1816" s="90" t="b">
        <v>0</v>
      </c>
      <c r="L1816" s="92" t="s">
        <v>867</v>
      </c>
      <c r="M1816" s="278">
        <f>IFERROR(VLOOKUP(C1816,'Budget Detail as of 11.30'!B:K,COLUMNS('Budget Detail as of 11.30'!B:K),FALSE),0)</f>
        <v>1000</v>
      </c>
      <c r="N1816" s="155">
        <f>SUMIFS('Budget Detail as of 11.30'!L:L,'Budget Detail as of 11.30'!B:B,'Questica Mapping'!C1816)</f>
        <v>1000</v>
      </c>
      <c r="O1816" s="100">
        <v>-2082245</v>
      </c>
      <c r="P1816" s="101">
        <f t="shared" si="67"/>
        <v>2082245</v>
      </c>
    </row>
    <row r="1817" spans="1:16" hidden="1" x14ac:dyDescent="0.3">
      <c r="A1817" s="90">
        <v>587117</v>
      </c>
      <c r="B1817" s="92" t="s">
        <v>3</v>
      </c>
      <c r="C1817" s="92" t="s">
        <v>3900</v>
      </c>
      <c r="D1817" s="92" t="s">
        <v>11</v>
      </c>
      <c r="E1817" s="103" t="s">
        <v>301</v>
      </c>
      <c r="F1817" s="92" t="s">
        <v>3824</v>
      </c>
      <c r="G1817" s="92" t="s">
        <v>882</v>
      </c>
      <c r="H1817" s="92" t="s">
        <v>3901</v>
      </c>
      <c r="I1817" s="92" t="s">
        <v>865</v>
      </c>
      <c r="J1817" s="92" t="s">
        <v>3902</v>
      </c>
      <c r="K1817" s="90" t="b">
        <v>0</v>
      </c>
      <c r="L1817" s="92" t="s">
        <v>867</v>
      </c>
      <c r="M1817" s="278">
        <f>IFERROR(VLOOKUP(C1817,'Budget Detail as of 11.30'!B:K,COLUMNS('Budget Detail as of 11.30'!B:K),FALSE),0)</f>
        <v>85000</v>
      </c>
      <c r="N1817" s="155">
        <f>SUMIFS('Budget Detail as of 11.30'!L:L,'Budget Detail as of 11.30'!B:B,'Questica Mapping'!C1817)</f>
        <v>85000</v>
      </c>
      <c r="O1817" s="100">
        <v>-100941</v>
      </c>
      <c r="P1817" s="101">
        <f t="shared" si="67"/>
        <v>100941</v>
      </c>
    </row>
    <row r="1818" spans="1:16" hidden="1" x14ac:dyDescent="0.3">
      <c r="A1818" s="90">
        <v>587118</v>
      </c>
      <c r="B1818" s="92" t="s">
        <v>3</v>
      </c>
      <c r="C1818" s="92" t="s">
        <v>3903</v>
      </c>
      <c r="D1818" s="92" t="s">
        <v>11</v>
      </c>
      <c r="E1818" s="103" t="s">
        <v>301</v>
      </c>
      <c r="F1818" s="92" t="s">
        <v>3904</v>
      </c>
      <c r="G1818" s="92" t="s">
        <v>882</v>
      </c>
      <c r="H1818" s="92" t="s">
        <v>3905</v>
      </c>
      <c r="I1818" s="92" t="s">
        <v>865</v>
      </c>
      <c r="J1818" s="92" t="s">
        <v>3906</v>
      </c>
      <c r="K1818" s="90" t="b">
        <v>0</v>
      </c>
      <c r="L1818" s="92" t="s">
        <v>867</v>
      </c>
      <c r="M1818" s="278">
        <f>IFERROR(VLOOKUP(C1818,'Budget Detail as of 11.30'!B:K,COLUMNS('Budget Detail as of 11.30'!B:K),FALSE),0)</f>
        <v>2012260</v>
      </c>
      <c r="N1818" s="155">
        <f>SUMIFS('Budget Detail as of 11.30'!L:L,'Budget Detail as of 11.30'!B:B,'Questica Mapping'!C1818)</f>
        <v>2012260</v>
      </c>
      <c r="O1818" s="100">
        <v>-1000</v>
      </c>
      <c r="P1818" s="101">
        <f t="shared" si="67"/>
        <v>1000</v>
      </c>
    </row>
    <row r="1819" spans="1:16" hidden="1" x14ac:dyDescent="0.3">
      <c r="A1819" s="90">
        <v>603271</v>
      </c>
      <c r="B1819" s="92" t="s">
        <v>3</v>
      </c>
      <c r="C1819" s="92" t="s">
        <v>3907</v>
      </c>
      <c r="D1819" s="92" t="s">
        <v>11</v>
      </c>
      <c r="E1819" s="103" t="s">
        <v>301</v>
      </c>
      <c r="F1819" s="92" t="s">
        <v>3904</v>
      </c>
      <c r="G1819" s="92" t="s">
        <v>882</v>
      </c>
      <c r="H1819" s="92" t="s">
        <v>3905</v>
      </c>
      <c r="I1819" s="92" t="s">
        <v>925</v>
      </c>
      <c r="J1819" s="92" t="s">
        <v>3908</v>
      </c>
      <c r="K1819" s="90" t="b">
        <v>0</v>
      </c>
      <c r="L1819" s="92" t="s">
        <v>867</v>
      </c>
      <c r="M1819" s="278">
        <f>IFERROR(VLOOKUP(C1819,'Budget Detail as of 11.30'!B:K,COLUMNS('Budget Detail as of 11.30'!B:K),FALSE),0)</f>
        <v>0</v>
      </c>
      <c r="N1819" s="155">
        <f>SUMIFS('Budget Detail as of 11.30'!L:L,'Budget Detail as of 11.30'!B:B,'Questica Mapping'!C1819)</f>
        <v>0</v>
      </c>
      <c r="O1819" s="100">
        <v>-184000</v>
      </c>
      <c r="P1819" s="101">
        <f t="shared" si="67"/>
        <v>184000</v>
      </c>
    </row>
    <row r="1820" spans="1:16" hidden="1" x14ac:dyDescent="0.3">
      <c r="A1820" s="90">
        <v>603272</v>
      </c>
      <c r="B1820" s="92" t="s">
        <v>3</v>
      </c>
      <c r="C1820" s="92" t="s">
        <v>3909</v>
      </c>
      <c r="D1820" s="92" t="s">
        <v>11</v>
      </c>
      <c r="E1820" s="103" t="s">
        <v>301</v>
      </c>
      <c r="F1820" s="92" t="s">
        <v>3904</v>
      </c>
      <c r="G1820" s="92" t="s">
        <v>882</v>
      </c>
      <c r="H1820" s="92" t="s">
        <v>3905</v>
      </c>
      <c r="I1820" s="92" t="s">
        <v>928</v>
      </c>
      <c r="J1820" s="92" t="s">
        <v>3910</v>
      </c>
      <c r="K1820" s="90" t="b">
        <v>0</v>
      </c>
      <c r="L1820" s="92" t="s">
        <v>867</v>
      </c>
      <c r="M1820" s="278">
        <f>IFERROR(VLOOKUP(C1820,'Budget Detail as of 11.30'!B:K,COLUMNS('Budget Detail as of 11.30'!B:K),FALSE),0)</f>
        <v>5000</v>
      </c>
      <c r="N1820" s="155">
        <f>SUMIFS('Budget Detail as of 11.30'!L:L,'Budget Detail as of 11.30'!B:B,'Questica Mapping'!C1820)</f>
        <v>5000</v>
      </c>
      <c r="O1820" s="100">
        <v>-228889</v>
      </c>
      <c r="P1820" s="101">
        <f t="shared" si="67"/>
        <v>228889</v>
      </c>
    </row>
    <row r="1821" spans="1:16" hidden="1" x14ac:dyDescent="0.3">
      <c r="A1821" s="90">
        <v>586404</v>
      </c>
      <c r="B1821" s="92" t="s">
        <v>3</v>
      </c>
      <c r="C1821" s="92" t="s">
        <v>3911</v>
      </c>
      <c r="D1821" s="92" t="s">
        <v>11</v>
      </c>
      <c r="E1821" s="103" t="s">
        <v>301</v>
      </c>
      <c r="F1821" s="92" t="s">
        <v>3904</v>
      </c>
      <c r="G1821" s="92" t="s">
        <v>882</v>
      </c>
      <c r="H1821" s="92" t="s">
        <v>3905</v>
      </c>
      <c r="I1821" s="92" t="s">
        <v>931</v>
      </c>
      <c r="J1821" s="92" t="s">
        <v>3912</v>
      </c>
      <c r="K1821" s="90" t="b">
        <v>0</v>
      </c>
      <c r="L1821" s="92" t="s">
        <v>867</v>
      </c>
      <c r="M1821" s="278">
        <f>IFERROR(VLOOKUP(C1821,'Budget Detail as of 11.30'!B:K,COLUMNS('Budget Detail as of 11.30'!B:K),FALSE),0)</f>
        <v>250000</v>
      </c>
      <c r="N1821" s="155">
        <f>SUMIFS('Budget Detail as of 11.30'!L:L,'Budget Detail as of 11.30'!B:B,'Questica Mapping'!C1821)</f>
        <v>250000</v>
      </c>
      <c r="O1821" s="100">
        <v>-50000</v>
      </c>
      <c r="P1821" s="101">
        <f t="shared" si="67"/>
        <v>50000</v>
      </c>
    </row>
    <row r="1822" spans="1:16" hidden="1" x14ac:dyDescent="0.3">
      <c r="A1822" s="90">
        <v>586405</v>
      </c>
      <c r="B1822" s="92" t="s">
        <v>3</v>
      </c>
      <c r="C1822" s="92" t="s">
        <v>3913</v>
      </c>
      <c r="D1822" s="92" t="s">
        <v>11</v>
      </c>
      <c r="E1822" s="103" t="s">
        <v>301</v>
      </c>
      <c r="F1822" s="92" t="s">
        <v>3904</v>
      </c>
      <c r="G1822" s="92" t="s">
        <v>882</v>
      </c>
      <c r="H1822" s="92" t="s">
        <v>3905</v>
      </c>
      <c r="I1822" s="92" t="s">
        <v>944</v>
      </c>
      <c r="J1822" s="92" t="s">
        <v>3914</v>
      </c>
      <c r="K1822" s="90" t="b">
        <v>0</v>
      </c>
      <c r="L1822" s="92" t="s">
        <v>867</v>
      </c>
      <c r="M1822" s="278">
        <f>IFERROR(VLOOKUP(C1822,'Budget Detail as of 11.30'!B:K,COLUMNS('Budget Detail as of 11.30'!B:K),FALSE),0)</f>
        <v>250000</v>
      </c>
      <c r="N1822" s="155">
        <f>SUMIFS('Budget Detail as of 11.30'!L:L,'Budget Detail as of 11.30'!B:B,'Questica Mapping'!C1822)</f>
        <v>250000</v>
      </c>
      <c r="O1822" s="100">
        <v>0</v>
      </c>
      <c r="P1822" s="101">
        <f t="shared" si="67"/>
        <v>0</v>
      </c>
    </row>
    <row r="1823" spans="1:16" hidden="1" x14ac:dyDescent="0.3">
      <c r="A1823" s="90">
        <v>586406</v>
      </c>
      <c r="B1823" s="92" t="s">
        <v>3</v>
      </c>
      <c r="C1823" s="92" t="s">
        <v>3915</v>
      </c>
      <c r="D1823" s="92" t="s">
        <v>11</v>
      </c>
      <c r="E1823" s="103" t="s">
        <v>301</v>
      </c>
      <c r="F1823" s="92" t="s">
        <v>3904</v>
      </c>
      <c r="G1823" s="92" t="s">
        <v>882</v>
      </c>
      <c r="H1823" s="92" t="s">
        <v>3916</v>
      </c>
      <c r="I1823" s="92" t="s">
        <v>865</v>
      </c>
      <c r="J1823" s="92" t="s">
        <v>3917</v>
      </c>
      <c r="K1823" s="90" t="b">
        <v>0</v>
      </c>
      <c r="L1823" s="92" t="s">
        <v>867</v>
      </c>
      <c r="M1823" s="278">
        <f>IFERROR(VLOOKUP(C1823,'Budget Detail as of 11.30'!B:K,COLUMNS('Budget Detail as of 11.30'!B:K),FALSE),0)</f>
        <v>0</v>
      </c>
      <c r="N1823" s="155">
        <f>SUMIFS('Budget Detail as of 11.30'!L:L,'Budget Detail as of 11.30'!B:B,'Questica Mapping'!C1823)</f>
        <v>0</v>
      </c>
      <c r="O1823" s="100">
        <v>-5800000</v>
      </c>
      <c r="P1823" s="101">
        <f t="shared" si="67"/>
        <v>5800000</v>
      </c>
    </row>
    <row r="1824" spans="1:16" hidden="1" x14ac:dyDescent="0.3">
      <c r="A1824" s="90">
        <v>586407</v>
      </c>
      <c r="B1824" s="92" t="s">
        <v>3</v>
      </c>
      <c r="C1824" s="92" t="s">
        <v>3918</v>
      </c>
      <c r="D1824" s="92" t="s">
        <v>11</v>
      </c>
      <c r="E1824" s="103" t="s">
        <v>301</v>
      </c>
      <c r="F1824" s="92" t="s">
        <v>3904</v>
      </c>
      <c r="G1824" s="92" t="s">
        <v>882</v>
      </c>
      <c r="H1824" s="92" t="s">
        <v>3919</v>
      </c>
      <c r="I1824" s="92" t="s">
        <v>865</v>
      </c>
      <c r="J1824" s="92" t="s">
        <v>3920</v>
      </c>
      <c r="K1824" s="90" t="b">
        <v>0</v>
      </c>
      <c r="L1824" s="92" t="s">
        <v>867</v>
      </c>
      <c r="M1824" s="278">
        <f>IFERROR(VLOOKUP(C1824,'Budget Detail as of 11.30'!B:K,COLUMNS('Budget Detail as of 11.30'!B:K),FALSE),0)</f>
        <v>157950</v>
      </c>
      <c r="N1824" s="155">
        <f>SUMIFS('Budget Detail as of 11.30'!L:L,'Budget Detail as of 11.30'!B:B,'Questica Mapping'!C1824)</f>
        <v>157950</v>
      </c>
      <c r="O1824" s="100">
        <v>-7562</v>
      </c>
      <c r="P1824" s="101">
        <f t="shared" si="67"/>
        <v>7562</v>
      </c>
    </row>
    <row r="1825" spans="1:16" hidden="1" x14ac:dyDescent="0.3">
      <c r="A1825" s="90">
        <v>587123</v>
      </c>
      <c r="B1825" s="92" t="s">
        <v>3</v>
      </c>
      <c r="C1825" s="92" t="s">
        <v>3921</v>
      </c>
      <c r="D1825" s="92" t="s">
        <v>11</v>
      </c>
      <c r="E1825" s="103" t="s">
        <v>301</v>
      </c>
      <c r="F1825" s="92" t="s">
        <v>3904</v>
      </c>
      <c r="G1825" s="92" t="s">
        <v>882</v>
      </c>
      <c r="H1825" s="92" t="s">
        <v>3922</v>
      </c>
      <c r="I1825" s="92" t="s">
        <v>865</v>
      </c>
      <c r="J1825" s="92" t="s">
        <v>3923</v>
      </c>
      <c r="K1825" s="90" t="b">
        <v>0</v>
      </c>
      <c r="L1825" s="92" t="s">
        <v>867</v>
      </c>
      <c r="M1825" s="278">
        <f>IFERROR(VLOOKUP(C1825,'Budget Detail as of 11.30'!B:K,COLUMNS('Budget Detail as of 11.30'!B:K),FALSE),0)</f>
        <v>5785200</v>
      </c>
      <c r="N1825" s="155">
        <f>SUMIFS('Budget Detail as of 11.30'!L:L,'Budget Detail as of 11.30'!B:B,'Questica Mapping'!C1825)</f>
        <v>5785200</v>
      </c>
      <c r="O1825" s="100">
        <v>-11000</v>
      </c>
      <c r="P1825" s="101">
        <f t="shared" si="67"/>
        <v>11000</v>
      </c>
    </row>
    <row r="1826" spans="1:16" hidden="1" x14ac:dyDescent="0.3">
      <c r="A1826" s="90">
        <v>587121</v>
      </c>
      <c r="B1826" s="92" t="s">
        <v>3</v>
      </c>
      <c r="C1826" s="92" t="s">
        <v>3924</v>
      </c>
      <c r="D1826" s="92" t="s">
        <v>11</v>
      </c>
      <c r="E1826" s="103" t="s">
        <v>301</v>
      </c>
      <c r="F1826" s="92" t="s">
        <v>3925</v>
      </c>
      <c r="G1826" s="92" t="s">
        <v>882</v>
      </c>
      <c r="H1826" s="92" t="s">
        <v>3926</v>
      </c>
      <c r="I1826" s="92" t="s">
        <v>865</v>
      </c>
      <c r="J1826" s="92" t="s">
        <v>3927</v>
      </c>
      <c r="K1826" s="90" t="b">
        <v>0</v>
      </c>
      <c r="L1826" s="92" t="s">
        <v>867</v>
      </c>
      <c r="M1826" s="278">
        <f>IFERROR(VLOOKUP(C1826,'Budget Detail as of 11.30'!B:K,COLUMNS('Budget Detail as of 11.30'!B:K),FALSE),0)</f>
        <v>7540</v>
      </c>
      <c r="N1826" s="155">
        <f>SUMIFS('Budget Detail as of 11.30'!L:L,'Budget Detail as of 11.30'!B:B,'Questica Mapping'!C1826)</f>
        <v>7540</v>
      </c>
      <c r="O1826" s="100">
        <v>-5000</v>
      </c>
      <c r="P1826" s="101">
        <f t="shared" si="67"/>
        <v>5000</v>
      </c>
    </row>
    <row r="1827" spans="1:16" hidden="1" x14ac:dyDescent="0.3">
      <c r="A1827" s="90">
        <v>587125</v>
      </c>
      <c r="B1827" s="92" t="s">
        <v>3</v>
      </c>
      <c r="C1827" s="92" t="s">
        <v>3928</v>
      </c>
      <c r="D1827" s="92" t="s">
        <v>11</v>
      </c>
      <c r="E1827" s="103" t="s">
        <v>301</v>
      </c>
      <c r="F1827" s="92" t="s">
        <v>3929</v>
      </c>
      <c r="G1827" s="92" t="s">
        <v>882</v>
      </c>
      <c r="H1827" s="92" t="s">
        <v>3926</v>
      </c>
      <c r="I1827" s="92" t="s">
        <v>865</v>
      </c>
      <c r="J1827" s="92" t="s">
        <v>3930</v>
      </c>
      <c r="K1827" s="90" t="b">
        <v>0</v>
      </c>
      <c r="L1827" s="92" t="s">
        <v>867</v>
      </c>
      <c r="M1827" s="278">
        <f>IFERROR(VLOOKUP(C1827,'Budget Detail as of 11.30'!B:K,COLUMNS('Budget Detail as of 11.30'!B:K),FALSE),0)</f>
        <v>12180</v>
      </c>
      <c r="N1827" s="155">
        <f>SUMIFS('Budget Detail as of 11.30'!L:L,'Budget Detail as of 11.30'!B:B,'Questica Mapping'!C1827)</f>
        <v>12180</v>
      </c>
      <c r="O1827" s="100">
        <v>-12389</v>
      </c>
      <c r="P1827" s="101">
        <f t="shared" si="67"/>
        <v>12389</v>
      </c>
    </row>
    <row r="1828" spans="1:16" hidden="1" x14ac:dyDescent="0.3">
      <c r="A1828" s="90">
        <v>587122</v>
      </c>
      <c r="B1828" s="92" t="s">
        <v>3</v>
      </c>
      <c r="C1828" s="92" t="s">
        <v>3931</v>
      </c>
      <c r="D1828" s="92" t="s">
        <v>11</v>
      </c>
      <c r="E1828" s="103" t="s">
        <v>301</v>
      </c>
      <c r="F1828" s="92" t="s">
        <v>3932</v>
      </c>
      <c r="G1828" s="92" t="s">
        <v>882</v>
      </c>
      <c r="H1828" s="92" t="s">
        <v>3926</v>
      </c>
      <c r="I1828" s="92" t="s">
        <v>865</v>
      </c>
      <c r="J1828" s="92" t="s">
        <v>3933</v>
      </c>
      <c r="K1828" s="90" t="b">
        <v>0</v>
      </c>
      <c r="L1828" s="92" t="s">
        <v>867</v>
      </c>
      <c r="M1828" s="278">
        <f>IFERROR(VLOOKUP(C1828,'Budget Detail as of 11.30'!B:K,COLUMNS('Budget Detail as of 11.30'!B:K),FALSE),0)</f>
        <v>5000</v>
      </c>
      <c r="N1828" s="155">
        <f>SUMIFS('Budget Detail as of 11.30'!L:L,'Budget Detail as of 11.30'!B:B,'Questica Mapping'!C1828)</f>
        <v>5000</v>
      </c>
      <c r="O1828" s="100">
        <v>-125000</v>
      </c>
      <c r="P1828" s="101">
        <f t="shared" si="67"/>
        <v>125000</v>
      </c>
    </row>
    <row r="1829" spans="1:16" hidden="1" x14ac:dyDescent="0.3">
      <c r="A1829" s="90">
        <v>603273</v>
      </c>
      <c r="B1829" s="92" t="s">
        <v>3</v>
      </c>
      <c r="C1829" s="92" t="s">
        <v>3934</v>
      </c>
      <c r="D1829" s="92" t="s">
        <v>11</v>
      </c>
      <c r="E1829" s="103" t="s">
        <v>301</v>
      </c>
      <c r="F1829" s="92" t="s">
        <v>3935</v>
      </c>
      <c r="G1829" s="92" t="s">
        <v>882</v>
      </c>
      <c r="H1829" s="92" t="s">
        <v>3936</v>
      </c>
      <c r="I1829" s="92" t="s">
        <v>865</v>
      </c>
      <c r="J1829" s="92" t="s">
        <v>3937</v>
      </c>
      <c r="K1829" s="90" t="b">
        <v>0</v>
      </c>
      <c r="L1829" s="92" t="s">
        <v>867</v>
      </c>
      <c r="M1829" s="278">
        <f>IFERROR(VLOOKUP(C1829,'Budget Detail as of 11.30'!B:K,COLUMNS('Budget Detail as of 11.30'!B:K),FALSE),0)</f>
        <v>0</v>
      </c>
      <c r="N1829" s="155">
        <f>SUMIFS('Budget Detail as of 11.30'!L:L,'Budget Detail as of 11.30'!B:B,'Questica Mapping'!C1829)</f>
        <v>0</v>
      </c>
      <c r="O1829" s="100">
        <v>0</v>
      </c>
      <c r="P1829" s="101">
        <f t="shared" si="67"/>
        <v>0</v>
      </c>
    </row>
    <row r="1830" spans="1:16" hidden="1" x14ac:dyDescent="0.3">
      <c r="A1830" s="90">
        <v>603274</v>
      </c>
      <c r="B1830" s="92" t="s">
        <v>3</v>
      </c>
      <c r="C1830" s="92" t="s">
        <v>3938</v>
      </c>
      <c r="D1830" s="92" t="s">
        <v>11</v>
      </c>
      <c r="E1830" s="103" t="s">
        <v>301</v>
      </c>
      <c r="F1830" s="92" t="s">
        <v>3939</v>
      </c>
      <c r="G1830" s="92" t="s">
        <v>882</v>
      </c>
      <c r="H1830" s="92" t="s">
        <v>3936</v>
      </c>
      <c r="I1830" s="92" t="s">
        <v>865</v>
      </c>
      <c r="J1830" s="92" t="s">
        <v>3940</v>
      </c>
      <c r="K1830" s="90" t="b">
        <v>0</v>
      </c>
      <c r="L1830" s="92" t="s">
        <v>867</v>
      </c>
      <c r="M1830" s="278">
        <f>IFERROR(VLOOKUP(C1830,'Budget Detail as of 11.30'!B:K,COLUMNS('Budget Detail as of 11.30'!B:K),FALSE),0)</f>
        <v>0</v>
      </c>
      <c r="N1830" s="155">
        <f>SUMIFS('Budget Detail as of 11.30'!L:L,'Budget Detail as of 11.30'!B:B,'Questica Mapping'!C1830)</f>
        <v>0</v>
      </c>
      <c r="O1830" s="100">
        <v>-40000</v>
      </c>
      <c r="P1830" s="101">
        <f t="shared" si="67"/>
        <v>40000</v>
      </c>
    </row>
    <row r="1831" spans="1:16" hidden="1" x14ac:dyDescent="0.3">
      <c r="A1831" s="90">
        <v>603275</v>
      </c>
      <c r="B1831" s="92" t="s">
        <v>3</v>
      </c>
      <c r="C1831" s="92" t="s">
        <v>3941</v>
      </c>
      <c r="D1831" s="92" t="s">
        <v>11</v>
      </c>
      <c r="E1831" s="103" t="s">
        <v>301</v>
      </c>
      <c r="F1831" s="92" t="s">
        <v>3939</v>
      </c>
      <c r="G1831" s="92" t="s">
        <v>882</v>
      </c>
      <c r="H1831" s="92" t="s">
        <v>3942</v>
      </c>
      <c r="I1831" s="92" t="s">
        <v>865</v>
      </c>
      <c r="J1831" s="92" t="s">
        <v>3940</v>
      </c>
      <c r="K1831" s="90" t="b">
        <v>0</v>
      </c>
      <c r="L1831" s="92" t="s">
        <v>867</v>
      </c>
      <c r="M1831" s="278">
        <f>IFERROR(VLOOKUP(C1831,'Budget Detail as of 11.30'!B:K,COLUMNS('Budget Detail as of 11.30'!B:K),FALSE),0)</f>
        <v>125000</v>
      </c>
      <c r="N1831" s="155">
        <f>SUMIFS('Budget Detail as of 11.30'!L:L,'Budget Detail as of 11.30'!B:B,'Questica Mapping'!C1831)</f>
        <v>125000</v>
      </c>
      <c r="O1831" s="100">
        <v>-542799</v>
      </c>
      <c r="P1831" s="101">
        <f t="shared" si="67"/>
        <v>542799</v>
      </c>
    </row>
    <row r="1832" spans="1:16" hidden="1" x14ac:dyDescent="0.3">
      <c r="A1832" s="90">
        <v>603276</v>
      </c>
      <c r="B1832" s="92" t="s">
        <v>3</v>
      </c>
      <c r="C1832" s="92" t="s">
        <v>3943</v>
      </c>
      <c r="D1832" s="92" t="s">
        <v>11</v>
      </c>
      <c r="E1832" s="103" t="s">
        <v>301</v>
      </c>
      <c r="F1832" s="92" t="s">
        <v>3944</v>
      </c>
      <c r="G1832" s="92" t="s">
        <v>882</v>
      </c>
      <c r="H1832" s="92" t="s">
        <v>3936</v>
      </c>
      <c r="I1832" s="92" t="s">
        <v>865</v>
      </c>
      <c r="J1832" s="92" t="s">
        <v>3945</v>
      </c>
      <c r="K1832" s="90" t="b">
        <v>0</v>
      </c>
      <c r="L1832" s="92" t="s">
        <v>867</v>
      </c>
      <c r="M1832" s="278">
        <f>IFERROR(VLOOKUP(C1832,'Budget Detail as of 11.30'!B:K,COLUMNS('Budget Detail as of 11.30'!B:K),FALSE),0)</f>
        <v>20000</v>
      </c>
      <c r="N1832" s="155">
        <f>SUMIFS('Budget Detail as of 11.30'!L:L,'Budget Detail as of 11.30'!B:B,'Questica Mapping'!C1832)</f>
        <v>20000</v>
      </c>
      <c r="O1832" s="100">
        <v>-7500</v>
      </c>
      <c r="P1832" s="101">
        <f t="shared" si="67"/>
        <v>7500</v>
      </c>
    </row>
    <row r="1833" spans="1:16" hidden="1" x14ac:dyDescent="0.3">
      <c r="A1833" s="90">
        <v>586408</v>
      </c>
      <c r="B1833" s="92" t="s">
        <v>3</v>
      </c>
      <c r="C1833" s="92" t="s">
        <v>3946</v>
      </c>
      <c r="D1833" s="92" t="s">
        <v>11</v>
      </c>
      <c r="E1833" s="103" t="s">
        <v>301</v>
      </c>
      <c r="F1833" s="92" t="s">
        <v>3947</v>
      </c>
      <c r="G1833" s="92" t="s">
        <v>882</v>
      </c>
      <c r="H1833" s="92" t="s">
        <v>3936</v>
      </c>
      <c r="I1833" s="92" t="s">
        <v>865</v>
      </c>
      <c r="J1833" s="92" t="s">
        <v>3948</v>
      </c>
      <c r="K1833" s="90" t="b">
        <v>0</v>
      </c>
      <c r="L1833" s="92" t="s">
        <v>867</v>
      </c>
      <c r="M1833" s="278">
        <f>IFERROR(VLOOKUP(C1833,'Budget Detail as of 11.30'!B:K,COLUMNS('Budget Detail as of 11.30'!B:K),FALSE),0)</f>
        <v>566700</v>
      </c>
      <c r="N1833" s="155">
        <f>SUMIFS('Budget Detail as of 11.30'!L:L,'Budget Detail as of 11.30'!B:B,'Questica Mapping'!C1833)</f>
        <v>566700</v>
      </c>
      <c r="O1833" s="100">
        <v>-84310</v>
      </c>
      <c r="P1833" s="101">
        <f t="shared" si="67"/>
        <v>84310</v>
      </c>
    </row>
    <row r="1834" spans="1:16" hidden="1" x14ac:dyDescent="0.3">
      <c r="A1834" s="90">
        <v>850313</v>
      </c>
      <c r="B1834" s="92" t="s">
        <v>3</v>
      </c>
      <c r="C1834" s="92" t="s">
        <v>3949</v>
      </c>
      <c r="D1834" s="92" t="s">
        <v>11</v>
      </c>
      <c r="E1834" s="103" t="s">
        <v>301</v>
      </c>
      <c r="F1834" s="92" t="s">
        <v>3950</v>
      </c>
      <c r="G1834" s="92" t="s">
        <v>882</v>
      </c>
      <c r="H1834" s="92" t="s">
        <v>3936</v>
      </c>
      <c r="I1834" s="92" t="s">
        <v>865</v>
      </c>
      <c r="J1834" s="92" t="s">
        <v>3951</v>
      </c>
      <c r="K1834" s="90" t="b">
        <v>0</v>
      </c>
      <c r="L1834" s="92" t="s">
        <v>867</v>
      </c>
      <c r="M1834" s="278">
        <f>IFERROR(VLOOKUP(C1834,'Budget Detail as of 11.30'!B:K,COLUMNS('Budget Detail as of 11.30'!B:K),FALSE),0)</f>
        <v>0</v>
      </c>
      <c r="N1834" s="155">
        <f>SUMIFS('Budget Detail as of 11.30'!L:L,'Budget Detail as of 11.30'!B:B,'Questica Mapping'!C1834)</f>
        <v>0</v>
      </c>
      <c r="O1834" s="100">
        <v>-67500</v>
      </c>
      <c r="P1834" s="101">
        <f t="shared" si="67"/>
        <v>67500</v>
      </c>
    </row>
    <row r="1835" spans="1:16" hidden="1" x14ac:dyDescent="0.3">
      <c r="A1835" s="90">
        <v>587107</v>
      </c>
      <c r="B1835" s="92" t="s">
        <v>3</v>
      </c>
      <c r="C1835" s="92" t="s">
        <v>3952</v>
      </c>
      <c r="D1835" s="92" t="s">
        <v>11</v>
      </c>
      <c r="E1835" s="103" t="s">
        <v>301</v>
      </c>
      <c r="F1835" s="92" t="s">
        <v>3953</v>
      </c>
      <c r="G1835" s="92" t="s">
        <v>882</v>
      </c>
      <c r="H1835" s="92" t="s">
        <v>3936</v>
      </c>
      <c r="I1835" s="92" t="s">
        <v>865</v>
      </c>
      <c r="J1835" s="92" t="s">
        <v>3954</v>
      </c>
      <c r="K1835" s="90" t="b">
        <v>0</v>
      </c>
      <c r="L1835" s="92" t="s">
        <v>867</v>
      </c>
      <c r="M1835" s="278">
        <f>IFERROR(VLOOKUP(C1835,'Budget Detail as of 11.30'!B:K,COLUMNS('Budget Detail as of 11.30'!B:K),FALSE),0)</f>
        <v>84400</v>
      </c>
      <c r="N1835" s="155">
        <f>SUMIFS('Budget Detail as of 11.30'!L:L,'Budget Detail as of 11.30'!B:B,'Questica Mapping'!C1835)</f>
        <v>84400</v>
      </c>
      <c r="O1835" s="100">
        <v>-275460</v>
      </c>
      <c r="P1835" s="101">
        <f t="shared" si="67"/>
        <v>275460</v>
      </c>
    </row>
    <row r="1836" spans="1:16" hidden="1" x14ac:dyDescent="0.3">
      <c r="A1836" s="90">
        <v>587112</v>
      </c>
      <c r="B1836" s="92" t="s">
        <v>3</v>
      </c>
      <c r="C1836" s="92" t="s">
        <v>3955</v>
      </c>
      <c r="D1836" s="92" t="s">
        <v>11</v>
      </c>
      <c r="E1836" s="103" t="s">
        <v>301</v>
      </c>
      <c r="F1836" s="92" t="s">
        <v>3956</v>
      </c>
      <c r="G1836" s="92" t="s">
        <v>882</v>
      </c>
      <c r="H1836" s="92" t="s">
        <v>3936</v>
      </c>
      <c r="I1836" s="92" t="s">
        <v>865</v>
      </c>
      <c r="J1836" s="92" t="s">
        <v>3957</v>
      </c>
      <c r="K1836" s="90" t="b">
        <v>0</v>
      </c>
      <c r="L1836" s="92" t="s">
        <v>867</v>
      </c>
      <c r="M1836" s="278">
        <f>IFERROR(VLOOKUP(C1836,'Budget Detail as of 11.30'!B:K,COLUMNS('Budget Detail as of 11.30'!B:K),FALSE),0)</f>
        <v>67500</v>
      </c>
      <c r="N1836" s="155">
        <f>SUMIFS('Budget Detail as of 11.30'!L:L,'Budget Detail as of 11.30'!B:B,'Questica Mapping'!C1836)</f>
        <v>67500</v>
      </c>
      <c r="O1836" s="100">
        <v>-94707</v>
      </c>
      <c r="P1836" s="101">
        <f t="shared" si="67"/>
        <v>94707</v>
      </c>
    </row>
    <row r="1837" spans="1:16" hidden="1" x14ac:dyDescent="0.3">
      <c r="A1837" s="90">
        <v>1978437</v>
      </c>
      <c r="B1837" s="92" t="s">
        <v>3</v>
      </c>
      <c r="C1837" s="92" t="s">
        <v>3958</v>
      </c>
      <c r="D1837" s="92" t="s">
        <v>11</v>
      </c>
      <c r="E1837" s="103" t="s">
        <v>301</v>
      </c>
      <c r="F1837" s="92" t="s">
        <v>3959</v>
      </c>
      <c r="G1837" s="92" t="s">
        <v>882</v>
      </c>
      <c r="H1837" s="92" t="s">
        <v>3960</v>
      </c>
      <c r="I1837" s="92" t="s">
        <v>865</v>
      </c>
      <c r="J1837" s="92" t="s">
        <v>3961</v>
      </c>
      <c r="K1837" s="90" t="b">
        <v>0</v>
      </c>
      <c r="L1837" s="92" t="s">
        <v>867</v>
      </c>
      <c r="M1837" s="278">
        <f>IFERROR(VLOOKUP(C1837,'Budget Detail as of 11.30'!B:K,COLUMNS('Budget Detail as of 11.30'!B:K),FALSE),0)</f>
        <v>249060</v>
      </c>
      <c r="N1837" s="155">
        <f>SUMIFS('Budget Detail as of 11.30'!L:L,'Budget Detail as of 11.30'!B:B,'Questica Mapping'!C1837)</f>
        <v>249060</v>
      </c>
      <c r="O1837" s="100">
        <v>0</v>
      </c>
      <c r="P1837" s="101">
        <f t="shared" si="67"/>
        <v>0</v>
      </c>
    </row>
    <row r="1838" spans="1:16" hidden="1" x14ac:dyDescent="0.3">
      <c r="A1838" s="90">
        <v>587103</v>
      </c>
      <c r="B1838" s="92" t="s">
        <v>3</v>
      </c>
      <c r="C1838" s="92" t="s">
        <v>3962</v>
      </c>
      <c r="D1838" s="92" t="s">
        <v>11</v>
      </c>
      <c r="E1838" s="103" t="s">
        <v>301</v>
      </c>
      <c r="F1838" s="92" t="s">
        <v>3959</v>
      </c>
      <c r="G1838" s="92" t="s">
        <v>882</v>
      </c>
      <c r="H1838" s="92" t="s">
        <v>3960</v>
      </c>
      <c r="I1838" s="92" t="s">
        <v>925</v>
      </c>
      <c r="J1838" s="92" t="s">
        <v>3963</v>
      </c>
      <c r="K1838" s="90" t="b">
        <v>0</v>
      </c>
      <c r="L1838" s="92" t="s">
        <v>867</v>
      </c>
      <c r="M1838" s="278">
        <f>IFERROR(VLOOKUP(C1838,'Budget Detail as of 11.30'!B:K,COLUMNS('Budget Detail as of 11.30'!B:K),FALSE),0)</f>
        <v>0</v>
      </c>
      <c r="N1838" s="155">
        <f>SUMIFS('Budget Detail as of 11.30'!L:L,'Budget Detail as of 11.30'!B:B,'Questica Mapping'!C1838)</f>
        <v>0</v>
      </c>
      <c r="O1838" s="100">
        <v>0</v>
      </c>
      <c r="P1838" s="101">
        <f t="shared" si="67"/>
        <v>0</v>
      </c>
    </row>
    <row r="1839" spans="1:16" hidden="1" x14ac:dyDescent="0.3">
      <c r="A1839" s="90">
        <v>850320</v>
      </c>
      <c r="B1839" s="92" t="s">
        <v>3</v>
      </c>
      <c r="C1839" s="92" t="s">
        <v>3964</v>
      </c>
      <c r="D1839" s="92" t="s">
        <v>11</v>
      </c>
      <c r="E1839" s="103" t="s">
        <v>301</v>
      </c>
      <c r="F1839" s="92" t="s">
        <v>3959</v>
      </c>
      <c r="G1839" s="92" t="s">
        <v>882</v>
      </c>
      <c r="H1839" s="92" t="s">
        <v>3965</v>
      </c>
      <c r="I1839" s="92" t="s">
        <v>865</v>
      </c>
      <c r="J1839" s="270" t="s">
        <v>1251</v>
      </c>
      <c r="K1839" s="90" t="b">
        <v>0</v>
      </c>
      <c r="L1839" s="92" t="s">
        <v>867</v>
      </c>
      <c r="M1839" s="278">
        <f>IFERROR(VLOOKUP(C1839,'Budget Detail as of 11.30'!B:K,COLUMNS('Budget Detail as of 11.30'!B:K),FALSE),0)</f>
        <v>0</v>
      </c>
      <c r="N1839" s="155">
        <f>SUMIFS('Budget Detail as of 11.30'!L:L,'Budget Detail as of 11.30'!B:B,'Questica Mapping'!C1839)</f>
        <v>0</v>
      </c>
      <c r="O1839" s="100">
        <v>-6500</v>
      </c>
      <c r="P1839" s="101">
        <f t="shared" si="67"/>
        <v>6500</v>
      </c>
    </row>
    <row r="1840" spans="1:16" hidden="1" x14ac:dyDescent="0.3">
      <c r="A1840" s="90">
        <v>603277</v>
      </c>
      <c r="B1840" s="92" t="s">
        <v>3</v>
      </c>
      <c r="C1840" s="92" t="s">
        <v>3966</v>
      </c>
      <c r="D1840" s="92" t="s">
        <v>11</v>
      </c>
      <c r="E1840" s="103" t="s">
        <v>301</v>
      </c>
      <c r="F1840" s="92" t="s">
        <v>3967</v>
      </c>
      <c r="G1840" s="92" t="s">
        <v>882</v>
      </c>
      <c r="H1840" s="92" t="s">
        <v>3960</v>
      </c>
      <c r="I1840" s="92" t="s">
        <v>865</v>
      </c>
      <c r="J1840" s="270" t="s">
        <v>1251</v>
      </c>
      <c r="K1840" s="90" t="b">
        <v>0</v>
      </c>
      <c r="L1840" s="92" t="s">
        <v>867</v>
      </c>
      <c r="M1840" s="278">
        <f>IFERROR(VLOOKUP(C1840,'Budget Detail as of 11.30'!B:K,COLUMNS('Budget Detail as of 11.30'!B:K),FALSE),0)</f>
        <v>0</v>
      </c>
      <c r="N1840" s="155">
        <f>SUMIFS('Budget Detail as of 11.30'!L:L,'Budget Detail as of 11.30'!B:B,'Questica Mapping'!C1840)</f>
        <v>0</v>
      </c>
      <c r="O1840" s="100">
        <v>-5400</v>
      </c>
      <c r="P1840" s="101">
        <f t="shared" si="67"/>
        <v>5400</v>
      </c>
    </row>
    <row r="1841" spans="1:16" hidden="1" x14ac:dyDescent="0.3">
      <c r="A1841" s="90">
        <v>603278</v>
      </c>
      <c r="B1841" s="92" t="s">
        <v>3</v>
      </c>
      <c r="C1841" s="92" t="s">
        <v>3968</v>
      </c>
      <c r="D1841" s="92" t="s">
        <v>11</v>
      </c>
      <c r="E1841" s="103" t="s">
        <v>301</v>
      </c>
      <c r="F1841" s="92" t="s">
        <v>3967</v>
      </c>
      <c r="G1841" s="92" t="s">
        <v>882</v>
      </c>
      <c r="H1841" s="92" t="s">
        <v>3969</v>
      </c>
      <c r="I1841" s="92" t="s">
        <v>865</v>
      </c>
      <c r="J1841" s="92" t="s">
        <v>3970</v>
      </c>
      <c r="K1841" s="90" t="b">
        <v>0</v>
      </c>
      <c r="L1841" s="92" t="s">
        <v>867</v>
      </c>
      <c r="M1841" s="278">
        <f>IFERROR(VLOOKUP(C1841,'Budget Detail as of 11.30'!B:K,COLUMNS('Budget Detail as of 11.30'!B:K),FALSE),0)</f>
        <v>3000</v>
      </c>
      <c r="N1841" s="155">
        <f>SUMIFS('Budget Detail as of 11.30'!L:L,'Budget Detail as of 11.30'!B:B,'Questica Mapping'!C1841)</f>
        <v>3000</v>
      </c>
      <c r="O1841" s="100">
        <v>-2000</v>
      </c>
      <c r="P1841" s="101">
        <f t="shared" si="67"/>
        <v>2000</v>
      </c>
    </row>
    <row r="1842" spans="1:16" hidden="1" x14ac:dyDescent="0.3">
      <c r="A1842" s="90">
        <v>850331</v>
      </c>
      <c r="B1842" s="92" t="s">
        <v>3</v>
      </c>
      <c r="C1842" s="92" t="s">
        <v>3971</v>
      </c>
      <c r="D1842" s="92" t="s">
        <v>11</v>
      </c>
      <c r="E1842" s="103" t="s">
        <v>301</v>
      </c>
      <c r="F1842" s="92" t="s">
        <v>3972</v>
      </c>
      <c r="G1842" s="92" t="s">
        <v>882</v>
      </c>
      <c r="H1842" s="92" t="s">
        <v>3973</v>
      </c>
      <c r="I1842" s="92" t="s">
        <v>865</v>
      </c>
      <c r="J1842" s="92" t="s">
        <v>3974</v>
      </c>
      <c r="K1842" s="90" t="b">
        <v>0</v>
      </c>
      <c r="L1842" s="92" t="s">
        <v>867</v>
      </c>
      <c r="M1842" s="278">
        <f>IFERROR(VLOOKUP(C1842,'Budget Detail as of 11.30'!B:K,COLUMNS('Budget Detail as of 11.30'!B:K),FALSE),0)</f>
        <v>5400</v>
      </c>
      <c r="N1842" s="155">
        <f>SUMIFS('Budget Detail as of 11.30'!L:L,'Budget Detail as of 11.30'!B:B,'Questica Mapping'!C1842)</f>
        <v>5400</v>
      </c>
      <c r="O1842" s="100">
        <v>-7562</v>
      </c>
      <c r="P1842" s="101">
        <f t="shared" ref="P1842:P1873" si="68">-O1842</f>
        <v>7562</v>
      </c>
    </row>
    <row r="1843" spans="1:16" hidden="1" x14ac:dyDescent="0.3">
      <c r="A1843" s="90">
        <v>1319138</v>
      </c>
      <c r="B1843" s="92" t="s">
        <v>3</v>
      </c>
      <c r="C1843" s="92" t="s">
        <v>3975</v>
      </c>
      <c r="D1843" s="92" t="s">
        <v>11</v>
      </c>
      <c r="E1843" s="103" t="s">
        <v>301</v>
      </c>
      <c r="F1843" s="92" t="s">
        <v>3972</v>
      </c>
      <c r="G1843" s="92" t="s">
        <v>882</v>
      </c>
      <c r="H1843" s="92" t="s">
        <v>3976</v>
      </c>
      <c r="I1843" s="92" t="s">
        <v>865</v>
      </c>
      <c r="J1843" s="92" t="s">
        <v>3977</v>
      </c>
      <c r="K1843" s="90" t="b">
        <v>0</v>
      </c>
      <c r="L1843" s="92" t="s">
        <v>867</v>
      </c>
      <c r="M1843" s="278">
        <f>IFERROR(VLOOKUP(C1843,'Budget Detail as of 11.30'!B:K,COLUMNS('Budget Detail as of 11.30'!B:K),FALSE),0)</f>
        <v>2000</v>
      </c>
      <c r="N1843" s="155">
        <f>SUMIFS('Budget Detail as of 11.30'!L:L,'Budget Detail as of 11.30'!B:B,'Questica Mapping'!C1843)</f>
        <v>2000</v>
      </c>
      <c r="O1843" s="100">
        <v>-10850</v>
      </c>
      <c r="P1843" s="101">
        <f t="shared" si="68"/>
        <v>10850</v>
      </c>
    </row>
    <row r="1844" spans="1:16" hidden="1" x14ac:dyDescent="0.3">
      <c r="A1844" s="90">
        <v>586409</v>
      </c>
      <c r="B1844" s="92" t="s">
        <v>3</v>
      </c>
      <c r="C1844" s="92" t="s">
        <v>3978</v>
      </c>
      <c r="D1844" s="92" t="s">
        <v>11</v>
      </c>
      <c r="E1844" s="103" t="s">
        <v>301</v>
      </c>
      <c r="F1844" s="92" t="s">
        <v>3972</v>
      </c>
      <c r="G1844" s="92" t="s">
        <v>882</v>
      </c>
      <c r="H1844" s="92" t="s">
        <v>3979</v>
      </c>
      <c r="I1844" s="92" t="s">
        <v>865</v>
      </c>
      <c r="J1844" s="92" t="s">
        <v>3980</v>
      </c>
      <c r="K1844" s="90" t="b">
        <v>0</v>
      </c>
      <c r="L1844" s="92" t="s">
        <v>867</v>
      </c>
      <c r="M1844" s="278">
        <f>IFERROR(VLOOKUP(C1844,'Budget Detail as of 11.30'!B:K,COLUMNS('Budget Detail as of 11.30'!B:K),FALSE),0)</f>
        <v>7560</v>
      </c>
      <c r="N1844" s="155">
        <f>SUMIFS('Budget Detail as of 11.30'!L:L,'Budget Detail as of 11.30'!B:B,'Questica Mapping'!C1844)</f>
        <v>7560</v>
      </c>
      <c r="O1844" s="100">
        <v>-40</v>
      </c>
      <c r="P1844" s="101">
        <f t="shared" si="68"/>
        <v>40</v>
      </c>
    </row>
    <row r="1845" spans="1:16" hidden="1" x14ac:dyDescent="0.3">
      <c r="A1845" s="90">
        <v>587105</v>
      </c>
      <c r="B1845" s="92" t="s">
        <v>3</v>
      </c>
      <c r="C1845" s="92" t="s">
        <v>3981</v>
      </c>
      <c r="D1845" s="92" t="s">
        <v>11</v>
      </c>
      <c r="E1845" s="103" t="s">
        <v>301</v>
      </c>
      <c r="F1845" s="92" t="s">
        <v>3972</v>
      </c>
      <c r="G1845" s="92" t="s">
        <v>882</v>
      </c>
      <c r="H1845" s="92" t="s">
        <v>3982</v>
      </c>
      <c r="I1845" s="92" t="s">
        <v>865</v>
      </c>
      <c r="J1845" s="92" t="s">
        <v>3983</v>
      </c>
      <c r="K1845" s="90" t="b">
        <v>0</v>
      </c>
      <c r="L1845" s="92" t="s">
        <v>867</v>
      </c>
      <c r="M1845" s="278">
        <f>IFERROR(VLOOKUP(C1845,'Budget Detail as of 11.30'!B:K,COLUMNS('Budget Detail as of 11.30'!B:K),FALSE),0)</f>
        <v>11000</v>
      </c>
      <c r="N1845" s="155">
        <f>SUMIFS('Budget Detail as of 11.30'!L:L,'Budget Detail as of 11.30'!B:B,'Questica Mapping'!C1845)</f>
        <v>11000</v>
      </c>
      <c r="O1845" s="100">
        <v>-15000</v>
      </c>
      <c r="P1845" s="101">
        <f t="shared" si="68"/>
        <v>15000</v>
      </c>
    </row>
    <row r="1846" spans="1:16" hidden="1" x14ac:dyDescent="0.3">
      <c r="A1846" s="90">
        <v>587109</v>
      </c>
      <c r="B1846" s="92" t="s">
        <v>3</v>
      </c>
      <c r="C1846" s="92" t="s">
        <v>3984</v>
      </c>
      <c r="D1846" s="92" t="s">
        <v>11</v>
      </c>
      <c r="E1846" s="103" t="s">
        <v>303</v>
      </c>
      <c r="F1846" s="92" t="s">
        <v>3985</v>
      </c>
      <c r="G1846" s="92" t="s">
        <v>882</v>
      </c>
      <c r="H1846" s="92" t="s">
        <v>3714</v>
      </c>
      <c r="I1846" s="92" t="s">
        <v>865</v>
      </c>
      <c r="J1846" s="92" t="s">
        <v>3986</v>
      </c>
      <c r="K1846" s="90" t="b">
        <v>0</v>
      </c>
      <c r="L1846" s="92" t="s">
        <v>867</v>
      </c>
      <c r="M1846" s="278">
        <f>IFERROR(VLOOKUP(C1846,'Budget Detail as of 11.30'!B:K,COLUMNS('Budget Detail as of 11.30'!B:K),FALSE),0)</f>
        <v>100</v>
      </c>
      <c r="N1846" s="155">
        <f>SUMIFS('Budget Detail as of 11.30'!L:L,'Budget Detail as of 11.30'!B:B,'Questica Mapping'!C1846)</f>
        <v>100</v>
      </c>
      <c r="O1846" s="100">
        <v>-7100</v>
      </c>
      <c r="P1846" s="101">
        <f t="shared" si="68"/>
        <v>7100</v>
      </c>
    </row>
    <row r="1847" spans="1:16" hidden="1" x14ac:dyDescent="0.3">
      <c r="A1847" s="90">
        <v>587113</v>
      </c>
      <c r="B1847" s="92" t="s">
        <v>3</v>
      </c>
      <c r="C1847" s="92" t="s">
        <v>3987</v>
      </c>
      <c r="D1847" s="92" t="s">
        <v>11</v>
      </c>
      <c r="E1847" s="103" t="s">
        <v>303</v>
      </c>
      <c r="F1847" s="92" t="s">
        <v>3985</v>
      </c>
      <c r="G1847" s="92" t="s">
        <v>882</v>
      </c>
      <c r="H1847" s="92" t="s">
        <v>3714</v>
      </c>
      <c r="I1847" s="92" t="s">
        <v>925</v>
      </c>
      <c r="J1847" s="92" t="s">
        <v>3988</v>
      </c>
      <c r="K1847" s="90" t="b">
        <v>0</v>
      </c>
      <c r="L1847" s="92" t="s">
        <v>867</v>
      </c>
      <c r="M1847" s="278">
        <f>IFERROR(VLOOKUP(C1847,'Budget Detail as of 11.30'!B:K,COLUMNS('Budget Detail as of 11.30'!B:K),FALSE),0)</f>
        <v>15000</v>
      </c>
      <c r="N1847" s="155">
        <f>SUMIFS('Budget Detail as of 11.30'!L:L,'Budget Detail as of 11.30'!B:B,'Questica Mapping'!C1847)</f>
        <v>15000</v>
      </c>
      <c r="O1847" s="100">
        <v>-10500</v>
      </c>
      <c r="P1847" s="101">
        <f t="shared" si="68"/>
        <v>10500</v>
      </c>
    </row>
    <row r="1848" spans="1:16" hidden="1" x14ac:dyDescent="0.3">
      <c r="A1848" s="90">
        <v>1978438</v>
      </c>
      <c r="B1848" s="92" t="s">
        <v>3</v>
      </c>
      <c r="C1848" s="92" t="s">
        <v>3989</v>
      </c>
      <c r="D1848" s="92" t="s">
        <v>11</v>
      </c>
      <c r="E1848" s="103" t="s">
        <v>303</v>
      </c>
      <c r="F1848" s="92" t="s">
        <v>3985</v>
      </c>
      <c r="G1848" s="92" t="s">
        <v>882</v>
      </c>
      <c r="H1848" s="92" t="s">
        <v>3714</v>
      </c>
      <c r="I1848" s="92" t="s">
        <v>928</v>
      </c>
      <c r="J1848" s="92" t="s">
        <v>3990</v>
      </c>
      <c r="K1848" s="90" t="b">
        <v>0</v>
      </c>
      <c r="L1848" s="92" t="s">
        <v>867</v>
      </c>
      <c r="M1848" s="278">
        <f>IFERROR(VLOOKUP(C1848,'Budget Detail as of 11.30'!B:K,COLUMNS('Budget Detail as of 11.30'!B:K),FALSE),0)</f>
        <v>7100</v>
      </c>
      <c r="N1848" s="155">
        <f>SUMIFS('Budget Detail as of 11.30'!L:L,'Budget Detail as of 11.30'!B:B,'Questica Mapping'!C1848)</f>
        <v>7100</v>
      </c>
      <c r="O1848" s="100">
        <v>-9600</v>
      </c>
      <c r="P1848" s="101">
        <f t="shared" si="68"/>
        <v>9600</v>
      </c>
    </row>
    <row r="1849" spans="1:16" hidden="1" x14ac:dyDescent="0.3">
      <c r="A1849" s="90">
        <v>850327</v>
      </c>
      <c r="B1849" s="92" t="s">
        <v>3</v>
      </c>
      <c r="C1849" s="92" t="s">
        <v>3991</v>
      </c>
      <c r="D1849" s="92" t="s">
        <v>11</v>
      </c>
      <c r="E1849" s="103" t="s">
        <v>303</v>
      </c>
      <c r="F1849" s="92" t="s">
        <v>3985</v>
      </c>
      <c r="G1849" s="92" t="s">
        <v>882</v>
      </c>
      <c r="H1849" s="92" t="s">
        <v>3714</v>
      </c>
      <c r="I1849" s="92" t="s">
        <v>931</v>
      </c>
      <c r="J1849" s="92" t="s">
        <v>3992</v>
      </c>
      <c r="K1849" s="90" t="b">
        <v>0</v>
      </c>
      <c r="L1849" s="92" t="s">
        <v>867</v>
      </c>
      <c r="M1849" s="278">
        <f>IFERROR(VLOOKUP(C1849,'Budget Detail as of 11.30'!B:K,COLUMNS('Budget Detail as of 11.30'!B:K),FALSE),0)</f>
        <v>10500</v>
      </c>
      <c r="N1849" s="155">
        <f>SUMIFS('Budget Detail as of 11.30'!L:L,'Budget Detail as of 11.30'!B:B,'Questica Mapping'!C1849)</f>
        <v>10500</v>
      </c>
      <c r="O1849" s="100">
        <v>-552000</v>
      </c>
      <c r="P1849" s="101">
        <f t="shared" si="68"/>
        <v>552000</v>
      </c>
    </row>
    <row r="1850" spans="1:16" hidden="1" x14ac:dyDescent="0.3">
      <c r="A1850" s="90">
        <v>603279</v>
      </c>
      <c r="B1850" s="92" t="s">
        <v>3</v>
      </c>
      <c r="C1850" s="92" t="s">
        <v>3993</v>
      </c>
      <c r="D1850" s="92" t="s">
        <v>11</v>
      </c>
      <c r="E1850" s="103" t="s">
        <v>303</v>
      </c>
      <c r="F1850" s="92" t="s">
        <v>3985</v>
      </c>
      <c r="G1850" s="92" t="s">
        <v>882</v>
      </c>
      <c r="H1850" s="92" t="s">
        <v>3714</v>
      </c>
      <c r="I1850" s="92" t="s">
        <v>944</v>
      </c>
      <c r="J1850" s="92" t="s">
        <v>3994</v>
      </c>
      <c r="K1850" s="90" t="b">
        <v>0</v>
      </c>
      <c r="L1850" s="92" t="s">
        <v>867</v>
      </c>
      <c r="M1850" s="278">
        <f>IFERROR(VLOOKUP(C1850,'Budget Detail as of 11.30'!B:K,COLUMNS('Budget Detail as of 11.30'!B:K),FALSE),0)</f>
        <v>9600</v>
      </c>
      <c r="N1850" s="155">
        <f>SUMIFS('Budget Detail as of 11.30'!L:L,'Budget Detail as of 11.30'!B:B,'Questica Mapping'!C1850)</f>
        <v>9600</v>
      </c>
      <c r="O1850" s="100">
        <v>-1622</v>
      </c>
      <c r="P1850" s="101">
        <f t="shared" si="68"/>
        <v>1622</v>
      </c>
    </row>
    <row r="1851" spans="1:16" hidden="1" x14ac:dyDescent="0.3">
      <c r="A1851" s="90">
        <v>603280</v>
      </c>
      <c r="B1851" s="92" t="s">
        <v>3</v>
      </c>
      <c r="C1851" s="92" t="s">
        <v>3995</v>
      </c>
      <c r="D1851" s="92" t="s">
        <v>11</v>
      </c>
      <c r="E1851" s="103" t="s">
        <v>303</v>
      </c>
      <c r="F1851" s="92" t="s">
        <v>3985</v>
      </c>
      <c r="G1851" s="92" t="s">
        <v>882</v>
      </c>
      <c r="H1851" s="92" t="s">
        <v>3996</v>
      </c>
      <c r="I1851" s="92" t="s">
        <v>865</v>
      </c>
      <c r="J1851" s="92" t="s">
        <v>3997</v>
      </c>
      <c r="K1851" s="90" t="b">
        <v>0</v>
      </c>
      <c r="L1851" s="92" t="s">
        <v>867</v>
      </c>
      <c r="M1851" s="278">
        <f>IFERROR(VLOOKUP(C1851,'Budget Detail as of 11.30'!B:K,COLUMNS('Budget Detail as of 11.30'!B:K),FALSE),0)</f>
        <v>662000</v>
      </c>
      <c r="N1851" s="155">
        <f>SUMIFS('Budget Detail as of 11.30'!L:L,'Budget Detail as of 11.30'!B:B,'Questica Mapping'!C1851)</f>
        <v>662000</v>
      </c>
      <c r="O1851" s="100">
        <v>-1000</v>
      </c>
      <c r="P1851" s="101">
        <f t="shared" si="68"/>
        <v>1000</v>
      </c>
    </row>
    <row r="1852" spans="1:16" hidden="1" x14ac:dyDescent="0.3">
      <c r="A1852" s="90">
        <v>586410</v>
      </c>
      <c r="B1852" s="92" t="s">
        <v>3</v>
      </c>
      <c r="C1852" s="92" t="s">
        <v>3998</v>
      </c>
      <c r="D1852" s="92" t="s">
        <v>11</v>
      </c>
      <c r="E1852" s="103" t="s">
        <v>303</v>
      </c>
      <c r="F1852" s="92" t="s">
        <v>3985</v>
      </c>
      <c r="G1852" s="92" t="s">
        <v>882</v>
      </c>
      <c r="H1852" s="92" t="s">
        <v>3999</v>
      </c>
      <c r="I1852" s="92" t="s">
        <v>865</v>
      </c>
      <c r="J1852" s="92" t="s">
        <v>4000</v>
      </c>
      <c r="K1852" s="90" t="b">
        <v>0</v>
      </c>
      <c r="L1852" s="92" t="s">
        <v>867</v>
      </c>
      <c r="M1852" s="278">
        <f>IFERROR(VLOOKUP(C1852,'Budget Detail as of 11.30'!B:K,COLUMNS('Budget Detail as of 11.30'!B:K),FALSE),0)</f>
        <v>1700</v>
      </c>
      <c r="N1852" s="155">
        <f>SUMIFS('Budget Detail as of 11.30'!L:L,'Budget Detail as of 11.30'!B:B,'Questica Mapping'!C1852)</f>
        <v>1700</v>
      </c>
      <c r="O1852" s="100">
        <v>-500</v>
      </c>
      <c r="P1852" s="101">
        <f t="shared" si="68"/>
        <v>500</v>
      </c>
    </row>
    <row r="1853" spans="1:16" hidden="1" x14ac:dyDescent="0.3">
      <c r="A1853" s="90">
        <v>586411</v>
      </c>
      <c r="B1853" s="92" t="s">
        <v>3</v>
      </c>
      <c r="C1853" s="92" t="s">
        <v>4001</v>
      </c>
      <c r="D1853" s="92" t="s">
        <v>11</v>
      </c>
      <c r="E1853" s="103" t="s">
        <v>303</v>
      </c>
      <c r="F1853" s="90" t="s">
        <v>4002</v>
      </c>
      <c r="G1853" s="90" t="s">
        <v>882</v>
      </c>
      <c r="H1853" s="90" t="s">
        <v>4003</v>
      </c>
      <c r="I1853" s="178">
        <v>1</v>
      </c>
      <c r="J1853" s="269" t="s">
        <v>1251</v>
      </c>
      <c r="L1853" s="92"/>
      <c r="M1853" s="278">
        <f>IFERROR(VLOOKUP(C1853,'Budget Detail as of 11.30'!B:K,COLUMNS('Budget Detail as of 11.30'!B:K),FALSE),0)</f>
        <v>0</v>
      </c>
      <c r="N1853" s="155">
        <f>SUMIFS('Budget Detail as of 11.30'!L:L,'Budget Detail as of 11.30'!B:B,'Questica Mapping'!C1853)</f>
        <v>0</v>
      </c>
      <c r="O1853" s="100">
        <v>-117295</v>
      </c>
      <c r="P1853" s="101">
        <f t="shared" si="68"/>
        <v>117295</v>
      </c>
    </row>
    <row r="1854" spans="1:16" hidden="1" x14ac:dyDescent="0.3">
      <c r="A1854" s="90">
        <v>586412</v>
      </c>
      <c r="B1854" s="92" t="s">
        <v>3</v>
      </c>
      <c r="C1854" s="92" t="s">
        <v>4004</v>
      </c>
      <c r="D1854" s="92" t="s">
        <v>11</v>
      </c>
      <c r="E1854" s="103" t="s">
        <v>303</v>
      </c>
      <c r="F1854" s="92" t="s">
        <v>4002</v>
      </c>
      <c r="G1854" s="92" t="s">
        <v>882</v>
      </c>
      <c r="H1854" s="92" t="s">
        <v>4005</v>
      </c>
      <c r="I1854" s="92" t="s">
        <v>925</v>
      </c>
      <c r="J1854" s="92" t="s">
        <v>4006</v>
      </c>
      <c r="K1854" s="90" t="b">
        <v>0</v>
      </c>
      <c r="L1854" s="92" t="s">
        <v>867</v>
      </c>
      <c r="M1854" s="278">
        <f>IFERROR(VLOOKUP(C1854,'Budget Detail as of 11.30'!B:K,COLUMNS('Budget Detail as of 11.30'!B:K),FALSE),0)</f>
        <v>500</v>
      </c>
      <c r="N1854" s="155">
        <f>SUMIFS('Budget Detail as of 11.30'!L:L,'Budget Detail as of 11.30'!B:B,'Questica Mapping'!C1854)</f>
        <v>500</v>
      </c>
      <c r="O1854" s="100">
        <v>-4500</v>
      </c>
      <c r="P1854" s="101">
        <f t="shared" si="68"/>
        <v>4500</v>
      </c>
    </row>
    <row r="1855" spans="1:16" hidden="1" x14ac:dyDescent="0.3">
      <c r="A1855" s="90">
        <v>586432</v>
      </c>
      <c r="B1855" s="92" t="s">
        <v>3</v>
      </c>
      <c r="C1855" s="92" t="s">
        <v>4007</v>
      </c>
      <c r="D1855" s="92" t="s">
        <v>11</v>
      </c>
      <c r="E1855" s="103" t="s">
        <v>303</v>
      </c>
      <c r="F1855" s="92" t="s">
        <v>4002</v>
      </c>
      <c r="G1855" s="92" t="s">
        <v>882</v>
      </c>
      <c r="H1855" s="92" t="s">
        <v>4005</v>
      </c>
      <c r="I1855" s="92" t="s">
        <v>928</v>
      </c>
      <c r="J1855" s="92" t="s">
        <v>3994</v>
      </c>
      <c r="K1855" s="90" t="b">
        <v>0</v>
      </c>
      <c r="L1855" s="92" t="s">
        <v>867</v>
      </c>
      <c r="M1855" s="278">
        <f>IFERROR(VLOOKUP(C1855,'Budget Detail as of 11.30'!B:K,COLUMNS('Budget Detail as of 11.30'!B:K),FALSE),0)</f>
        <v>117300</v>
      </c>
      <c r="N1855" s="155">
        <f>SUMIFS('Budget Detail as of 11.30'!L:L,'Budget Detail as of 11.30'!B:B,'Questica Mapping'!C1855)</f>
        <v>117300</v>
      </c>
      <c r="O1855" s="100">
        <v>-121000</v>
      </c>
      <c r="P1855" s="101">
        <f t="shared" si="68"/>
        <v>121000</v>
      </c>
    </row>
    <row r="1856" spans="1:16" hidden="1" x14ac:dyDescent="0.3">
      <c r="A1856" s="90">
        <v>587115</v>
      </c>
      <c r="B1856" s="92" t="s">
        <v>3</v>
      </c>
      <c r="C1856" s="92" t="s">
        <v>4008</v>
      </c>
      <c r="D1856" s="92" t="s">
        <v>11</v>
      </c>
      <c r="E1856" s="103" t="s">
        <v>303</v>
      </c>
      <c r="F1856" s="92" t="s">
        <v>4002</v>
      </c>
      <c r="G1856" s="92" t="s">
        <v>882</v>
      </c>
      <c r="H1856" s="92" t="s">
        <v>4009</v>
      </c>
      <c r="I1856" s="92" t="s">
        <v>865</v>
      </c>
      <c r="J1856" s="92" t="s">
        <v>4010</v>
      </c>
      <c r="K1856" s="90" t="b">
        <v>0</v>
      </c>
      <c r="L1856" s="92" t="s">
        <v>867</v>
      </c>
      <c r="M1856" s="278">
        <f>IFERROR(VLOOKUP(C1856,'Budget Detail as of 11.30'!B:K,COLUMNS('Budget Detail as of 11.30'!B:K),FALSE),0)</f>
        <v>0</v>
      </c>
      <c r="N1856" s="155">
        <f>SUMIFS('Budget Detail as of 11.30'!L:L,'Budget Detail as of 11.30'!B:B,'Questica Mapping'!C1856)</f>
        <v>0</v>
      </c>
      <c r="O1856" s="100">
        <v>0</v>
      </c>
      <c r="P1856" s="101">
        <f t="shared" si="68"/>
        <v>0</v>
      </c>
    </row>
    <row r="1857" spans="1:16" hidden="1" x14ac:dyDescent="0.3">
      <c r="A1857" s="90">
        <v>587099</v>
      </c>
      <c r="B1857" s="92" t="s">
        <v>3</v>
      </c>
      <c r="C1857" s="92" t="s">
        <v>4011</v>
      </c>
      <c r="D1857" s="92" t="s">
        <v>11</v>
      </c>
      <c r="E1857" s="103" t="s">
        <v>303</v>
      </c>
      <c r="F1857" s="92" t="s">
        <v>4002</v>
      </c>
      <c r="G1857" s="92" t="s">
        <v>882</v>
      </c>
      <c r="H1857" s="92" t="s">
        <v>4012</v>
      </c>
      <c r="I1857" s="92" t="s">
        <v>865</v>
      </c>
      <c r="J1857" s="92" t="s">
        <v>4013</v>
      </c>
      <c r="K1857" s="90" t="b">
        <v>0</v>
      </c>
      <c r="L1857" s="92" t="s">
        <v>867</v>
      </c>
      <c r="M1857" s="278">
        <f>IFERROR(VLOOKUP(C1857,'Budget Detail as of 11.30'!B:K,COLUMNS('Budget Detail as of 11.30'!B:K),FALSE),0)</f>
        <v>140000</v>
      </c>
      <c r="N1857" s="155">
        <f>SUMIFS('Budget Detail as of 11.30'!L:L,'Budget Detail as of 11.30'!B:B,'Questica Mapping'!C1857)</f>
        <v>140000</v>
      </c>
      <c r="O1857" s="100">
        <v>0</v>
      </c>
      <c r="P1857" s="101">
        <f t="shared" si="68"/>
        <v>0</v>
      </c>
    </row>
    <row r="1858" spans="1:16" hidden="1" x14ac:dyDescent="0.3">
      <c r="A1858" s="90">
        <v>587100</v>
      </c>
      <c r="B1858" s="92" t="s">
        <v>3</v>
      </c>
      <c r="C1858" s="92" t="s">
        <v>4014</v>
      </c>
      <c r="D1858" s="92" t="s">
        <v>11</v>
      </c>
      <c r="E1858" s="103" t="s">
        <v>303</v>
      </c>
      <c r="F1858" s="92" t="s">
        <v>4002</v>
      </c>
      <c r="G1858" s="92" t="s">
        <v>882</v>
      </c>
      <c r="H1858" s="92" t="s">
        <v>4012</v>
      </c>
      <c r="I1858" s="92" t="s">
        <v>1807</v>
      </c>
      <c r="J1858" s="92" t="s">
        <v>4015</v>
      </c>
      <c r="K1858" s="90" t="b">
        <v>0</v>
      </c>
      <c r="L1858" s="92" t="s">
        <v>867</v>
      </c>
      <c r="M1858" s="278">
        <f>IFERROR(VLOOKUP(C1858,'Budget Detail as of 11.30'!B:K,COLUMNS('Budget Detail as of 11.30'!B:K),FALSE),0)</f>
        <v>3300</v>
      </c>
      <c r="N1858" s="155">
        <f>SUMIFS('Budget Detail as of 11.30'!L:L,'Budget Detail as of 11.30'!B:B,'Questica Mapping'!C1858)</f>
        <v>3300</v>
      </c>
      <c r="O1858" s="100">
        <v>0</v>
      </c>
      <c r="P1858" s="101">
        <f t="shared" si="68"/>
        <v>0</v>
      </c>
    </row>
    <row r="1859" spans="1:16" hidden="1" x14ac:dyDescent="0.3">
      <c r="A1859" s="90">
        <v>587219</v>
      </c>
      <c r="B1859" s="92" t="s">
        <v>3</v>
      </c>
      <c r="C1859" s="92" t="s">
        <v>4016</v>
      </c>
      <c r="D1859" s="92" t="s">
        <v>11</v>
      </c>
      <c r="E1859" s="103" t="s">
        <v>303</v>
      </c>
      <c r="F1859" s="92" t="s">
        <v>4002</v>
      </c>
      <c r="G1859" s="92" t="s">
        <v>882</v>
      </c>
      <c r="H1859" s="92" t="s">
        <v>4012</v>
      </c>
      <c r="I1859" s="92" t="s">
        <v>1075</v>
      </c>
      <c r="J1859" s="92" t="s">
        <v>4017</v>
      </c>
      <c r="K1859" s="90" t="b">
        <v>0</v>
      </c>
      <c r="L1859" s="92" t="s">
        <v>867</v>
      </c>
      <c r="M1859" s="278">
        <f>IFERROR(VLOOKUP(C1859,'Budget Detail as of 11.30'!B:K,COLUMNS('Budget Detail as of 11.30'!B:K),FALSE),0)</f>
        <v>0</v>
      </c>
      <c r="N1859" s="155">
        <f>SUMIFS('Budget Detail as of 11.30'!L:L,'Budget Detail as of 11.30'!B:B,'Questica Mapping'!C1859)</f>
        <v>0</v>
      </c>
      <c r="O1859" s="100">
        <v>0</v>
      </c>
      <c r="P1859" s="101">
        <f t="shared" si="68"/>
        <v>0</v>
      </c>
    </row>
    <row r="1860" spans="1:16" hidden="1" x14ac:dyDescent="0.3">
      <c r="A1860" s="90">
        <v>603281</v>
      </c>
      <c r="B1860" s="92" t="s">
        <v>3</v>
      </c>
      <c r="C1860" s="92" t="s">
        <v>4018</v>
      </c>
      <c r="D1860" s="92" t="s">
        <v>11</v>
      </c>
      <c r="E1860" s="103" t="s">
        <v>303</v>
      </c>
      <c r="F1860" s="92" t="s">
        <v>4002</v>
      </c>
      <c r="G1860" s="92" t="s">
        <v>882</v>
      </c>
      <c r="H1860" s="92" t="s">
        <v>4012</v>
      </c>
      <c r="I1860" s="92" t="s">
        <v>1814</v>
      </c>
      <c r="J1860" s="92" t="s">
        <v>4019</v>
      </c>
      <c r="K1860" s="90" t="b">
        <v>0</v>
      </c>
      <c r="L1860" s="92" t="s">
        <v>867</v>
      </c>
      <c r="M1860" s="278">
        <f>IFERROR(VLOOKUP(C1860,'Budget Detail as of 11.30'!B:K,COLUMNS('Budget Detail as of 11.30'!B:K),FALSE),0)</f>
        <v>500</v>
      </c>
      <c r="N1860" s="155">
        <f>SUMIFS('Budget Detail as of 11.30'!L:L,'Budget Detail as of 11.30'!B:B,'Questica Mapping'!C1860)</f>
        <v>500</v>
      </c>
      <c r="O1860" s="100">
        <v>-2100</v>
      </c>
      <c r="P1860" s="101">
        <f t="shared" si="68"/>
        <v>2100</v>
      </c>
    </row>
    <row r="1861" spans="1:16" hidden="1" x14ac:dyDescent="0.3">
      <c r="A1861" s="90">
        <v>603282</v>
      </c>
      <c r="B1861" s="92" t="s">
        <v>3</v>
      </c>
      <c r="C1861" s="92" t="s">
        <v>4020</v>
      </c>
      <c r="D1861" s="92" t="s">
        <v>11</v>
      </c>
      <c r="E1861" s="103" t="s">
        <v>303</v>
      </c>
      <c r="F1861" s="92" t="s">
        <v>4002</v>
      </c>
      <c r="G1861" s="92" t="s">
        <v>882</v>
      </c>
      <c r="H1861" s="92" t="s">
        <v>4012</v>
      </c>
      <c r="I1861" s="92" t="s">
        <v>4021</v>
      </c>
      <c r="J1861" s="92" t="s">
        <v>4022</v>
      </c>
      <c r="K1861" s="90" t="b">
        <v>0</v>
      </c>
      <c r="L1861" s="92" t="s">
        <v>867</v>
      </c>
      <c r="M1861" s="278">
        <f>IFERROR(VLOOKUP(C1861,'Budget Detail as of 11.30'!B:K,COLUMNS('Budget Detail as of 11.30'!B:K),FALSE),0)</f>
        <v>0</v>
      </c>
      <c r="N1861" s="155">
        <f>SUMIFS('Budget Detail as of 11.30'!L:L,'Budget Detail as of 11.30'!B:B,'Questica Mapping'!C1861)</f>
        <v>0</v>
      </c>
      <c r="O1861" s="100">
        <v>-4000</v>
      </c>
      <c r="P1861" s="101">
        <f t="shared" si="68"/>
        <v>4000</v>
      </c>
    </row>
    <row r="1862" spans="1:16" hidden="1" x14ac:dyDescent="0.3">
      <c r="A1862" s="90">
        <v>603283</v>
      </c>
      <c r="B1862" s="92" t="s">
        <v>3</v>
      </c>
      <c r="C1862" s="92" t="s">
        <v>4023</v>
      </c>
      <c r="D1862" s="92" t="s">
        <v>11</v>
      </c>
      <c r="E1862" s="103" t="s">
        <v>303</v>
      </c>
      <c r="F1862" s="90" t="s">
        <v>4002</v>
      </c>
      <c r="G1862" s="90" t="s">
        <v>882</v>
      </c>
      <c r="H1862" s="90" t="s">
        <v>4024</v>
      </c>
      <c r="I1862" s="178">
        <v>2</v>
      </c>
      <c r="J1862" s="269" t="s">
        <v>1251</v>
      </c>
      <c r="L1862" s="92"/>
      <c r="M1862" s="278">
        <f>IFERROR(VLOOKUP(C1862,'Budget Detail as of 11.30'!B:K,COLUMNS('Budget Detail as of 11.30'!B:K),FALSE),0)</f>
        <v>0</v>
      </c>
      <c r="N1862" s="155">
        <f>SUMIFS('Budget Detail as of 11.30'!L:L,'Budget Detail as of 11.30'!B:B,'Questica Mapping'!C1862)</f>
        <v>0</v>
      </c>
      <c r="O1862" s="100">
        <v>-1000</v>
      </c>
      <c r="P1862" s="101">
        <f t="shared" si="68"/>
        <v>1000</v>
      </c>
    </row>
    <row r="1863" spans="1:16" hidden="1" x14ac:dyDescent="0.3">
      <c r="A1863" s="90">
        <v>603284</v>
      </c>
      <c r="B1863" s="92" t="s">
        <v>3</v>
      </c>
      <c r="C1863" s="92" t="s">
        <v>4025</v>
      </c>
      <c r="D1863" s="92" t="s">
        <v>11</v>
      </c>
      <c r="E1863" s="103" t="s">
        <v>303</v>
      </c>
      <c r="F1863" s="92" t="s">
        <v>4002</v>
      </c>
      <c r="G1863" s="92" t="s">
        <v>882</v>
      </c>
      <c r="H1863" s="92" t="s">
        <v>4012</v>
      </c>
      <c r="I1863" s="92" t="s">
        <v>928</v>
      </c>
      <c r="J1863" s="92" t="s">
        <v>4026</v>
      </c>
      <c r="K1863" s="90" t="b">
        <v>0</v>
      </c>
      <c r="L1863" s="92" t="s">
        <v>867</v>
      </c>
      <c r="M1863" s="278">
        <f>IFERROR(VLOOKUP(C1863,'Budget Detail as of 11.30'!B:K,COLUMNS('Budget Detail as of 11.30'!B:K),FALSE),0)</f>
        <v>4000</v>
      </c>
      <c r="N1863" s="155">
        <f>SUMIFS('Budget Detail as of 11.30'!L:L,'Budget Detail as of 11.30'!B:B,'Questica Mapping'!C1863)</f>
        <v>4000</v>
      </c>
      <c r="O1863" s="100">
        <v>-4000</v>
      </c>
      <c r="P1863" s="101">
        <f t="shared" si="68"/>
        <v>4000</v>
      </c>
    </row>
    <row r="1864" spans="1:16" hidden="1" x14ac:dyDescent="0.3">
      <c r="A1864" s="90">
        <v>603285</v>
      </c>
      <c r="B1864" s="92" t="s">
        <v>3</v>
      </c>
      <c r="C1864" s="92" t="s">
        <v>4027</v>
      </c>
      <c r="D1864" s="92" t="s">
        <v>11</v>
      </c>
      <c r="E1864" s="103" t="s">
        <v>303</v>
      </c>
      <c r="F1864" s="92" t="s">
        <v>4002</v>
      </c>
      <c r="G1864" s="92" t="s">
        <v>882</v>
      </c>
      <c r="H1864" s="92" t="s">
        <v>4012</v>
      </c>
      <c r="I1864" s="92" t="s">
        <v>944</v>
      </c>
      <c r="J1864" s="92" t="s">
        <v>4028</v>
      </c>
      <c r="K1864" s="90" t="b">
        <v>0</v>
      </c>
      <c r="L1864" s="92" t="s">
        <v>867</v>
      </c>
      <c r="M1864" s="278">
        <f>IFERROR(VLOOKUP(C1864,'Budget Detail as of 11.30'!B:K,COLUMNS('Budget Detail as of 11.30'!B:K),FALSE),0)</f>
        <v>1000</v>
      </c>
      <c r="N1864" s="155">
        <f>SUMIFS('Budget Detail as of 11.30'!L:L,'Budget Detail as of 11.30'!B:B,'Questica Mapping'!C1864)</f>
        <v>1000</v>
      </c>
      <c r="O1864" s="100">
        <v>-5200</v>
      </c>
      <c r="P1864" s="101">
        <f t="shared" si="68"/>
        <v>5200</v>
      </c>
    </row>
    <row r="1865" spans="1:16" hidden="1" x14ac:dyDescent="0.3">
      <c r="A1865" s="90">
        <v>603325</v>
      </c>
      <c r="B1865" s="92" t="s">
        <v>3</v>
      </c>
      <c r="C1865" s="92" t="s">
        <v>4029</v>
      </c>
      <c r="D1865" s="92" t="s">
        <v>11</v>
      </c>
      <c r="E1865" s="103" t="s">
        <v>303</v>
      </c>
      <c r="F1865" s="92" t="s">
        <v>4002</v>
      </c>
      <c r="G1865" s="92" t="s">
        <v>882</v>
      </c>
      <c r="H1865" s="92" t="s">
        <v>4012</v>
      </c>
      <c r="I1865" s="92" t="s">
        <v>1066</v>
      </c>
      <c r="J1865" s="92" t="s">
        <v>4030</v>
      </c>
      <c r="K1865" s="90" t="b">
        <v>0</v>
      </c>
      <c r="L1865" s="92" t="s">
        <v>867</v>
      </c>
      <c r="M1865" s="278">
        <f>IFERROR(VLOOKUP(C1865,'Budget Detail as of 11.30'!B:K,COLUMNS('Budget Detail as of 11.30'!B:K),FALSE),0)</f>
        <v>4000</v>
      </c>
      <c r="N1865" s="155">
        <f>SUMIFS('Budget Detail as of 11.30'!L:L,'Budget Detail as of 11.30'!B:B,'Questica Mapping'!C1865)</f>
        <v>4000</v>
      </c>
      <c r="O1865" s="100">
        <v>0</v>
      </c>
      <c r="P1865" s="101">
        <f t="shared" si="68"/>
        <v>0</v>
      </c>
    </row>
    <row r="1866" spans="1:16" hidden="1" x14ac:dyDescent="0.3">
      <c r="A1866" s="90">
        <v>586413</v>
      </c>
      <c r="B1866" s="92" t="s">
        <v>3</v>
      </c>
      <c r="C1866" s="92" t="s">
        <v>4031</v>
      </c>
      <c r="D1866" s="92" t="s">
        <v>11</v>
      </c>
      <c r="E1866" s="103" t="s">
        <v>303</v>
      </c>
      <c r="F1866" s="92" t="s">
        <v>4002</v>
      </c>
      <c r="G1866" s="92" t="s">
        <v>882</v>
      </c>
      <c r="H1866" s="92" t="s">
        <v>4032</v>
      </c>
      <c r="I1866" s="92" t="s">
        <v>865</v>
      </c>
      <c r="J1866" s="92" t="s">
        <v>4033</v>
      </c>
      <c r="K1866" s="90" t="b">
        <v>0</v>
      </c>
      <c r="L1866" s="92" t="s">
        <v>867</v>
      </c>
      <c r="M1866" s="278">
        <f>IFERROR(VLOOKUP(C1866,'Budget Detail as of 11.30'!B:K,COLUMNS('Budget Detail as of 11.30'!B:K),FALSE),0)</f>
        <v>5200</v>
      </c>
      <c r="N1866" s="155">
        <f>SUMIFS('Budget Detail as of 11.30'!L:L,'Budget Detail as of 11.30'!B:B,'Questica Mapping'!C1866)</f>
        <v>5200</v>
      </c>
      <c r="O1866" s="100">
        <v>-960</v>
      </c>
      <c r="P1866" s="101">
        <f t="shared" si="68"/>
        <v>960</v>
      </c>
    </row>
    <row r="1867" spans="1:16" hidden="1" x14ac:dyDescent="0.3">
      <c r="A1867" s="90">
        <v>587116</v>
      </c>
      <c r="B1867" s="92" t="s">
        <v>3</v>
      </c>
      <c r="C1867" s="92" t="s">
        <v>4034</v>
      </c>
      <c r="D1867" s="92" t="s">
        <v>11</v>
      </c>
      <c r="E1867" s="103" t="s">
        <v>303</v>
      </c>
      <c r="F1867" s="92" t="s">
        <v>4002</v>
      </c>
      <c r="G1867" s="92" t="s">
        <v>882</v>
      </c>
      <c r="H1867" s="92" t="s">
        <v>4032</v>
      </c>
      <c r="I1867" s="92" t="s">
        <v>925</v>
      </c>
      <c r="J1867" s="92" t="s">
        <v>4035</v>
      </c>
      <c r="K1867" s="90" t="b">
        <v>0</v>
      </c>
      <c r="L1867" s="92" t="s">
        <v>867</v>
      </c>
      <c r="M1867" s="278">
        <f>IFERROR(VLOOKUP(C1867,'Budget Detail as of 11.30'!B:K,COLUMNS('Budget Detail as of 11.30'!B:K),FALSE),0)</f>
        <v>0</v>
      </c>
      <c r="N1867" s="155">
        <f>SUMIFS('Budget Detail as of 11.30'!L:L,'Budget Detail as of 11.30'!B:B,'Questica Mapping'!C1867)</f>
        <v>0</v>
      </c>
      <c r="O1867" s="100">
        <v>-3000</v>
      </c>
      <c r="P1867" s="101">
        <f t="shared" si="68"/>
        <v>3000</v>
      </c>
    </row>
    <row r="1868" spans="1:16" hidden="1" x14ac:dyDescent="0.3">
      <c r="A1868" s="90">
        <v>587097</v>
      </c>
      <c r="B1868" s="92" t="s">
        <v>3</v>
      </c>
      <c r="C1868" s="92" t="s">
        <v>4036</v>
      </c>
      <c r="D1868" s="92" t="s">
        <v>11</v>
      </c>
      <c r="E1868" s="103" t="s">
        <v>303</v>
      </c>
      <c r="F1868" s="92" t="s">
        <v>4002</v>
      </c>
      <c r="G1868" s="92" t="s">
        <v>882</v>
      </c>
      <c r="H1868" s="92" t="s">
        <v>4037</v>
      </c>
      <c r="I1868" s="92" t="s">
        <v>865</v>
      </c>
      <c r="J1868" s="92" t="s">
        <v>4038</v>
      </c>
      <c r="K1868" s="90" t="b">
        <v>0</v>
      </c>
      <c r="L1868" s="92" t="s">
        <v>867</v>
      </c>
      <c r="M1868" s="278">
        <f>IFERROR(VLOOKUP(C1868,'Budget Detail as of 11.30'!B:K,COLUMNS('Budget Detail as of 11.30'!B:K),FALSE),0)</f>
        <v>1000</v>
      </c>
      <c r="N1868" s="155">
        <f>SUMIFS('Budget Detail as of 11.30'!L:L,'Budget Detail as of 11.30'!B:B,'Questica Mapping'!C1868)</f>
        <v>1000</v>
      </c>
      <c r="O1868" s="100">
        <v>-5000</v>
      </c>
      <c r="P1868" s="101">
        <f t="shared" si="68"/>
        <v>5000</v>
      </c>
    </row>
    <row r="1869" spans="1:16" hidden="1" x14ac:dyDescent="0.3">
      <c r="A1869" s="90">
        <v>850321</v>
      </c>
      <c r="B1869" s="92" t="s">
        <v>3</v>
      </c>
      <c r="C1869" s="92" t="s">
        <v>4039</v>
      </c>
      <c r="D1869" s="92" t="s">
        <v>11</v>
      </c>
      <c r="E1869" s="103" t="s">
        <v>303</v>
      </c>
      <c r="F1869" s="92" t="s">
        <v>4002</v>
      </c>
      <c r="G1869" s="92" t="s">
        <v>882</v>
      </c>
      <c r="H1869" s="92" t="s">
        <v>4040</v>
      </c>
      <c r="I1869" s="92" t="s">
        <v>865</v>
      </c>
      <c r="J1869" s="92" t="s">
        <v>4041</v>
      </c>
      <c r="K1869" s="90" t="b">
        <v>0</v>
      </c>
      <c r="L1869" s="92" t="s">
        <v>867</v>
      </c>
      <c r="M1869" s="278">
        <f>IFERROR(VLOOKUP(C1869,'Budget Detail as of 11.30'!B:K,COLUMNS('Budget Detail as of 11.30'!B:K),FALSE),0)</f>
        <v>3000</v>
      </c>
      <c r="N1869" s="155">
        <f>SUMIFS('Budget Detail as of 11.30'!L:L,'Budget Detail as of 11.30'!B:B,'Questica Mapping'!C1869)</f>
        <v>3000</v>
      </c>
      <c r="O1869" s="100">
        <v>-2000</v>
      </c>
      <c r="P1869" s="101">
        <f t="shared" si="68"/>
        <v>2000</v>
      </c>
    </row>
    <row r="1870" spans="1:16" hidden="1" x14ac:dyDescent="0.3">
      <c r="A1870" s="90">
        <v>603286</v>
      </c>
      <c r="B1870" s="92" t="s">
        <v>3</v>
      </c>
      <c r="C1870" s="92" t="s">
        <v>4042</v>
      </c>
      <c r="D1870" s="92" t="s">
        <v>11</v>
      </c>
      <c r="E1870" s="103" t="s">
        <v>303</v>
      </c>
      <c r="F1870" s="92" t="s">
        <v>4002</v>
      </c>
      <c r="G1870" s="92" t="s">
        <v>882</v>
      </c>
      <c r="H1870" s="92" t="s">
        <v>4040</v>
      </c>
      <c r="I1870" s="92" t="s">
        <v>925</v>
      </c>
      <c r="J1870" s="92" t="s">
        <v>4043</v>
      </c>
      <c r="K1870" s="90" t="b">
        <v>0</v>
      </c>
      <c r="L1870" s="92" t="s">
        <v>867</v>
      </c>
      <c r="M1870" s="278">
        <f>IFERROR(VLOOKUP(C1870,'Budget Detail as of 11.30'!B:K,COLUMNS('Budget Detail as of 11.30'!B:K),FALSE),0)</f>
        <v>5000</v>
      </c>
      <c r="N1870" s="155">
        <f>SUMIFS('Budget Detail as of 11.30'!L:L,'Budget Detail as of 11.30'!B:B,'Questica Mapping'!C1870)</f>
        <v>5000</v>
      </c>
      <c r="O1870" s="100">
        <v>-3000</v>
      </c>
      <c r="P1870" s="101">
        <f t="shared" si="68"/>
        <v>3000</v>
      </c>
    </row>
    <row r="1871" spans="1:16" hidden="1" x14ac:dyDescent="0.3">
      <c r="A1871" s="90">
        <v>603287</v>
      </c>
      <c r="B1871" s="92" t="s">
        <v>3</v>
      </c>
      <c r="C1871" s="92" t="s">
        <v>4044</v>
      </c>
      <c r="D1871" s="92" t="s">
        <v>11</v>
      </c>
      <c r="E1871" s="103" t="s">
        <v>303</v>
      </c>
      <c r="F1871" s="92" t="s">
        <v>4002</v>
      </c>
      <c r="G1871" s="92" t="s">
        <v>882</v>
      </c>
      <c r="H1871" s="92" t="s">
        <v>4040</v>
      </c>
      <c r="I1871" s="92" t="s">
        <v>928</v>
      </c>
      <c r="J1871" s="92" t="s">
        <v>4045</v>
      </c>
      <c r="K1871" s="90" t="b">
        <v>0</v>
      </c>
      <c r="L1871" s="92" t="s">
        <v>867</v>
      </c>
      <c r="M1871" s="278">
        <f>IFERROR(VLOOKUP(C1871,'Budget Detail as of 11.30'!B:K,COLUMNS('Budget Detail as of 11.30'!B:K),FALSE),0)</f>
        <v>2000</v>
      </c>
      <c r="N1871" s="155">
        <f>SUMIFS('Budget Detail as of 11.30'!L:L,'Budget Detail as of 11.30'!B:B,'Questica Mapping'!C1871)</f>
        <v>2000</v>
      </c>
      <c r="O1871" s="100">
        <v>-1000</v>
      </c>
      <c r="P1871" s="101">
        <f t="shared" si="68"/>
        <v>1000</v>
      </c>
    </row>
    <row r="1872" spans="1:16" hidden="1" x14ac:dyDescent="0.3">
      <c r="A1872" s="90">
        <v>603288</v>
      </c>
      <c r="B1872" s="92" t="s">
        <v>3</v>
      </c>
      <c r="C1872" s="92" t="s">
        <v>4046</v>
      </c>
      <c r="D1872" s="92" t="s">
        <v>11</v>
      </c>
      <c r="E1872" s="103" t="s">
        <v>303</v>
      </c>
      <c r="F1872" s="92" t="s">
        <v>4002</v>
      </c>
      <c r="G1872" s="92" t="s">
        <v>882</v>
      </c>
      <c r="H1872" s="92" t="s">
        <v>4047</v>
      </c>
      <c r="I1872" s="92" t="s">
        <v>865</v>
      </c>
      <c r="J1872" s="92" t="s">
        <v>4048</v>
      </c>
      <c r="K1872" s="90" t="b">
        <v>0</v>
      </c>
      <c r="L1872" s="92" t="s">
        <v>867</v>
      </c>
      <c r="M1872" s="278">
        <f>IFERROR(VLOOKUP(C1872,'Budget Detail as of 11.30'!B:K,COLUMNS('Budget Detail as of 11.30'!B:K),FALSE),0)</f>
        <v>3000</v>
      </c>
      <c r="N1872" s="155">
        <f>SUMIFS('Budget Detail as of 11.30'!L:L,'Budget Detail as of 11.30'!B:B,'Questica Mapping'!C1872)</f>
        <v>3000</v>
      </c>
      <c r="O1872" s="100">
        <v>0</v>
      </c>
      <c r="P1872" s="101">
        <f t="shared" si="68"/>
        <v>0</v>
      </c>
    </row>
    <row r="1873" spans="1:16" hidden="1" x14ac:dyDescent="0.3">
      <c r="A1873" s="90">
        <v>586414</v>
      </c>
      <c r="B1873" s="92" t="s">
        <v>3</v>
      </c>
      <c r="C1873" s="92" t="s">
        <v>4049</v>
      </c>
      <c r="D1873" s="92" t="s">
        <v>11</v>
      </c>
      <c r="E1873" s="103" t="s">
        <v>303</v>
      </c>
      <c r="F1873" s="92" t="s">
        <v>4002</v>
      </c>
      <c r="G1873" s="92" t="s">
        <v>882</v>
      </c>
      <c r="H1873" s="92" t="s">
        <v>4047</v>
      </c>
      <c r="I1873" s="92" t="s">
        <v>925</v>
      </c>
      <c r="J1873" s="92" t="s">
        <v>4050</v>
      </c>
      <c r="K1873" s="90" t="b">
        <v>0</v>
      </c>
      <c r="L1873" s="92" t="s">
        <v>867</v>
      </c>
      <c r="M1873" s="278">
        <f>IFERROR(VLOOKUP(C1873,'Budget Detail as of 11.30'!B:K,COLUMNS('Budget Detail as of 11.30'!B:K),FALSE),0)</f>
        <v>2000</v>
      </c>
      <c r="N1873" s="155">
        <f>SUMIFS('Budget Detail as of 11.30'!L:L,'Budget Detail as of 11.30'!B:B,'Questica Mapping'!C1873)</f>
        <v>2000</v>
      </c>
      <c r="O1873" s="100">
        <v>-6600</v>
      </c>
      <c r="P1873" s="101">
        <f t="shared" si="68"/>
        <v>6600</v>
      </c>
    </row>
    <row r="1874" spans="1:16" hidden="1" x14ac:dyDescent="0.3">
      <c r="A1874" s="90">
        <v>587129</v>
      </c>
      <c r="B1874" s="92" t="s">
        <v>3</v>
      </c>
      <c r="C1874" s="92" t="s">
        <v>4051</v>
      </c>
      <c r="D1874" s="92" t="s">
        <v>11</v>
      </c>
      <c r="E1874" s="103" t="s">
        <v>303</v>
      </c>
      <c r="F1874" s="92" t="s">
        <v>4002</v>
      </c>
      <c r="G1874" s="92" t="s">
        <v>882</v>
      </c>
      <c r="H1874" s="92" t="s">
        <v>4047</v>
      </c>
      <c r="I1874" s="92" t="s">
        <v>928</v>
      </c>
      <c r="J1874" s="92" t="s">
        <v>4052</v>
      </c>
      <c r="K1874" s="90" t="b">
        <v>0</v>
      </c>
      <c r="L1874" s="92" t="s">
        <v>867</v>
      </c>
      <c r="M1874" s="278">
        <f>IFERROR(VLOOKUP(C1874,'Budget Detail as of 11.30'!B:K,COLUMNS('Budget Detail as of 11.30'!B:K),FALSE),0)</f>
        <v>0</v>
      </c>
      <c r="N1874" s="155">
        <f>SUMIFS('Budget Detail as of 11.30'!L:L,'Budget Detail as of 11.30'!B:B,'Questica Mapping'!C1874)</f>
        <v>0</v>
      </c>
      <c r="O1874" s="100">
        <v>-2000</v>
      </c>
      <c r="P1874" s="101">
        <f t="shared" ref="P1874:P1905" si="69">-O1874</f>
        <v>2000</v>
      </c>
    </row>
    <row r="1875" spans="1:16" hidden="1" x14ac:dyDescent="0.3">
      <c r="A1875" s="90">
        <v>850322</v>
      </c>
      <c r="B1875" s="92" t="s">
        <v>3</v>
      </c>
      <c r="C1875" s="92" t="s">
        <v>4053</v>
      </c>
      <c r="D1875" s="92" t="s">
        <v>11</v>
      </c>
      <c r="E1875" s="103" t="s">
        <v>303</v>
      </c>
      <c r="F1875" s="92" t="s">
        <v>4002</v>
      </c>
      <c r="G1875" s="92" t="s">
        <v>882</v>
      </c>
      <c r="H1875" s="92" t="s">
        <v>4054</v>
      </c>
      <c r="I1875" s="92" t="s">
        <v>865</v>
      </c>
      <c r="J1875" s="92" t="s">
        <v>4055</v>
      </c>
      <c r="K1875" s="90" t="b">
        <v>0</v>
      </c>
      <c r="L1875" s="92" t="s">
        <v>867</v>
      </c>
      <c r="M1875" s="278">
        <f>IFERROR(VLOOKUP(C1875,'Budget Detail as of 11.30'!B:K,COLUMNS('Budget Detail as of 11.30'!B:K),FALSE),0)</f>
        <v>7000</v>
      </c>
      <c r="N1875" s="155">
        <f>SUMIFS('Budget Detail as of 11.30'!L:L,'Budget Detail as of 11.30'!B:B,'Questica Mapping'!C1875)</f>
        <v>7000</v>
      </c>
      <c r="O1875" s="100">
        <v>-33871</v>
      </c>
      <c r="P1875" s="101">
        <f t="shared" si="69"/>
        <v>33871</v>
      </c>
    </row>
    <row r="1876" spans="1:16" hidden="1" x14ac:dyDescent="0.3">
      <c r="A1876" s="90">
        <v>850323</v>
      </c>
      <c r="B1876" s="92" t="s">
        <v>3</v>
      </c>
      <c r="C1876" s="92" t="s">
        <v>4056</v>
      </c>
      <c r="D1876" s="92" t="s">
        <v>11</v>
      </c>
      <c r="E1876" s="103" t="s">
        <v>303</v>
      </c>
      <c r="F1876" s="92" t="s">
        <v>4002</v>
      </c>
      <c r="G1876" s="92" t="s">
        <v>882</v>
      </c>
      <c r="H1876" s="92" t="s">
        <v>4054</v>
      </c>
      <c r="I1876" s="92" t="s">
        <v>925</v>
      </c>
      <c r="J1876" s="92" t="s">
        <v>4057</v>
      </c>
      <c r="K1876" s="90" t="b">
        <v>0</v>
      </c>
      <c r="L1876" s="92" t="s">
        <v>867</v>
      </c>
      <c r="M1876" s="278">
        <f>IFERROR(VLOOKUP(C1876,'Budget Detail as of 11.30'!B:K,COLUMNS('Budget Detail as of 11.30'!B:K),FALSE),0)</f>
        <v>4500</v>
      </c>
      <c r="N1876" s="155">
        <f>SUMIFS('Budget Detail as of 11.30'!L:L,'Budget Detail as of 11.30'!B:B,'Questica Mapping'!C1876)</f>
        <v>4500</v>
      </c>
      <c r="O1876" s="100">
        <v>-640000</v>
      </c>
      <c r="P1876" s="101">
        <f t="shared" si="69"/>
        <v>640000</v>
      </c>
    </row>
    <row r="1877" spans="1:16" hidden="1" x14ac:dyDescent="0.3">
      <c r="A1877" s="90">
        <v>603289</v>
      </c>
      <c r="B1877" s="92" t="s">
        <v>3</v>
      </c>
      <c r="C1877" s="92" t="s">
        <v>4058</v>
      </c>
      <c r="D1877" s="92" t="s">
        <v>11</v>
      </c>
      <c r="E1877" s="103" t="s">
        <v>303</v>
      </c>
      <c r="F1877" s="92" t="s">
        <v>4002</v>
      </c>
      <c r="G1877" s="92" t="s">
        <v>882</v>
      </c>
      <c r="H1877" s="92" t="s">
        <v>4059</v>
      </c>
      <c r="I1877" s="92" t="s">
        <v>865</v>
      </c>
      <c r="J1877" s="92" t="s">
        <v>4060</v>
      </c>
      <c r="K1877" s="90" t="b">
        <v>0</v>
      </c>
      <c r="L1877" s="92" t="s">
        <v>867</v>
      </c>
      <c r="M1877" s="278">
        <f>IFERROR(VLOOKUP(C1877,'Budget Detail as of 11.30'!B:K,COLUMNS('Budget Detail as of 11.30'!B:K),FALSE),0)</f>
        <v>33900</v>
      </c>
      <c r="N1877" s="155">
        <f>SUMIFS('Budget Detail as of 11.30'!L:L,'Budget Detail as of 11.30'!B:B,'Questica Mapping'!C1877)</f>
        <v>33900</v>
      </c>
      <c r="O1877" s="100">
        <v>-60084</v>
      </c>
      <c r="P1877" s="101">
        <f t="shared" si="69"/>
        <v>60084</v>
      </c>
    </row>
    <row r="1878" spans="1:16" hidden="1" x14ac:dyDescent="0.3">
      <c r="A1878" s="90">
        <v>603290</v>
      </c>
      <c r="B1878" s="92" t="s">
        <v>3</v>
      </c>
      <c r="C1878" s="92" t="s">
        <v>4061</v>
      </c>
      <c r="D1878" s="92" t="s">
        <v>11</v>
      </c>
      <c r="E1878" s="103" t="s">
        <v>303</v>
      </c>
      <c r="F1878" s="92" t="s">
        <v>4002</v>
      </c>
      <c r="G1878" s="92" t="s">
        <v>882</v>
      </c>
      <c r="H1878" s="92" t="s">
        <v>4062</v>
      </c>
      <c r="I1878" s="92" t="s">
        <v>865</v>
      </c>
      <c r="J1878" s="92" t="s">
        <v>4063</v>
      </c>
      <c r="K1878" s="90" t="b">
        <v>0</v>
      </c>
      <c r="L1878" s="92" t="s">
        <v>867</v>
      </c>
      <c r="M1878" s="278">
        <f>IFERROR(VLOOKUP(C1878,'Budget Detail as of 11.30'!B:K,COLUMNS('Budget Detail as of 11.30'!B:K),FALSE),0)</f>
        <v>700000</v>
      </c>
      <c r="N1878" s="155">
        <f>SUMIFS('Budget Detail as of 11.30'!L:L,'Budget Detail as of 11.30'!B:B,'Questica Mapping'!C1878)</f>
        <v>700000</v>
      </c>
      <c r="O1878" s="100">
        <v>-300</v>
      </c>
      <c r="P1878" s="101">
        <f t="shared" si="69"/>
        <v>300</v>
      </c>
    </row>
    <row r="1879" spans="1:16" hidden="1" x14ac:dyDescent="0.3">
      <c r="A1879" s="90">
        <v>586415</v>
      </c>
      <c r="B1879" s="92" t="s">
        <v>3</v>
      </c>
      <c r="C1879" s="92" t="s">
        <v>4064</v>
      </c>
      <c r="D1879" s="92" t="s">
        <v>11</v>
      </c>
      <c r="E1879" s="103" t="s">
        <v>303</v>
      </c>
      <c r="F1879" s="92" t="s">
        <v>4002</v>
      </c>
      <c r="G1879" s="92" t="s">
        <v>882</v>
      </c>
      <c r="H1879" s="92" t="s">
        <v>4062</v>
      </c>
      <c r="I1879" s="92" t="s">
        <v>1807</v>
      </c>
      <c r="J1879" s="92" t="s">
        <v>4065</v>
      </c>
      <c r="K1879" s="90" t="b">
        <v>0</v>
      </c>
      <c r="L1879" s="92" t="s">
        <v>867</v>
      </c>
      <c r="M1879" s="278">
        <f>IFERROR(VLOOKUP(C1879,'Budget Detail as of 11.30'!B:K,COLUMNS('Budget Detail as of 11.30'!B:K),FALSE),0)</f>
        <v>60100</v>
      </c>
      <c r="N1879" s="155">
        <f>SUMIFS('Budget Detail as of 11.30'!L:L,'Budget Detail as of 11.30'!B:B,'Questica Mapping'!C1879)</f>
        <v>60100</v>
      </c>
      <c r="O1879" s="100">
        <v>-9800</v>
      </c>
      <c r="P1879" s="101">
        <f t="shared" si="69"/>
        <v>9800</v>
      </c>
    </row>
    <row r="1880" spans="1:16" hidden="1" x14ac:dyDescent="0.3">
      <c r="A1880" s="90">
        <v>587120</v>
      </c>
      <c r="B1880" s="92" t="s">
        <v>3</v>
      </c>
      <c r="C1880" s="92" t="s">
        <v>4066</v>
      </c>
      <c r="D1880" s="92" t="s">
        <v>11</v>
      </c>
      <c r="E1880" s="103" t="s">
        <v>303</v>
      </c>
      <c r="F1880" s="92" t="s">
        <v>4002</v>
      </c>
      <c r="G1880" s="92" t="s">
        <v>882</v>
      </c>
      <c r="H1880" s="92" t="s">
        <v>4062</v>
      </c>
      <c r="I1880" s="92" t="s">
        <v>925</v>
      </c>
      <c r="J1880" s="92" t="s">
        <v>4067</v>
      </c>
      <c r="K1880" s="90" t="b">
        <v>0</v>
      </c>
      <c r="L1880" s="92" t="s">
        <v>867</v>
      </c>
      <c r="M1880" s="278">
        <f>IFERROR(VLOOKUP(C1880,'Budget Detail as of 11.30'!B:K,COLUMNS('Budget Detail as of 11.30'!B:K),FALSE),0)</f>
        <v>300</v>
      </c>
      <c r="N1880" s="155">
        <f>SUMIFS('Budget Detail as of 11.30'!L:L,'Budget Detail as of 11.30'!B:B,'Questica Mapping'!C1880)</f>
        <v>300</v>
      </c>
      <c r="O1880" s="100">
        <v>-14000</v>
      </c>
      <c r="P1880" s="101">
        <f t="shared" si="69"/>
        <v>14000</v>
      </c>
    </row>
    <row r="1881" spans="1:16" hidden="1" x14ac:dyDescent="0.3">
      <c r="A1881" s="90">
        <v>587218</v>
      </c>
      <c r="B1881" s="92" t="s">
        <v>3</v>
      </c>
      <c r="C1881" s="92" t="s">
        <v>4068</v>
      </c>
      <c r="D1881" s="92" t="s">
        <v>11</v>
      </c>
      <c r="E1881" s="103" t="s">
        <v>303</v>
      </c>
      <c r="F1881" s="92" t="s">
        <v>4002</v>
      </c>
      <c r="G1881" s="92" t="s">
        <v>882</v>
      </c>
      <c r="H1881" s="92" t="s">
        <v>4062</v>
      </c>
      <c r="I1881" s="92" t="s">
        <v>928</v>
      </c>
      <c r="J1881" s="92" t="s">
        <v>4069</v>
      </c>
      <c r="K1881" s="90" t="b">
        <v>0</v>
      </c>
      <c r="L1881" s="92" t="s">
        <v>867</v>
      </c>
      <c r="M1881" s="278">
        <f>IFERROR(VLOOKUP(C1881,'Budget Detail as of 11.30'!B:K,COLUMNS('Budget Detail as of 11.30'!B:K),FALSE),0)</f>
        <v>10000</v>
      </c>
      <c r="N1881" s="155">
        <f>SUMIFS('Budget Detail as of 11.30'!L:L,'Budget Detail as of 11.30'!B:B,'Questica Mapping'!C1881)</f>
        <v>10000</v>
      </c>
      <c r="O1881" s="100">
        <v>-11000</v>
      </c>
      <c r="P1881" s="101">
        <f t="shared" si="69"/>
        <v>11000</v>
      </c>
    </row>
    <row r="1882" spans="1:16" hidden="1" x14ac:dyDescent="0.3">
      <c r="A1882" s="90">
        <v>587093</v>
      </c>
      <c r="B1882" s="92" t="s">
        <v>3</v>
      </c>
      <c r="C1882" s="92" t="s">
        <v>4070</v>
      </c>
      <c r="D1882" s="92" t="s">
        <v>11</v>
      </c>
      <c r="E1882" s="103" t="s">
        <v>303</v>
      </c>
      <c r="F1882" s="92" t="s">
        <v>4002</v>
      </c>
      <c r="G1882" s="92" t="s">
        <v>882</v>
      </c>
      <c r="H1882" s="92" t="s">
        <v>4062</v>
      </c>
      <c r="I1882" s="92" t="s">
        <v>931</v>
      </c>
      <c r="J1882" s="92" t="s">
        <v>4071</v>
      </c>
      <c r="K1882" s="90" t="b">
        <v>0</v>
      </c>
      <c r="L1882" s="92" t="s">
        <v>867</v>
      </c>
      <c r="M1882" s="278">
        <f>IFERROR(VLOOKUP(C1882,'Budget Detail as of 11.30'!B:K,COLUMNS('Budget Detail as of 11.30'!B:K),FALSE),0)</f>
        <v>14000</v>
      </c>
      <c r="N1882" s="155">
        <f>SUMIFS('Budget Detail as of 11.30'!L:L,'Budget Detail as of 11.30'!B:B,'Questica Mapping'!C1882)</f>
        <v>14000</v>
      </c>
      <c r="O1882" s="100">
        <v>-11000</v>
      </c>
      <c r="P1882" s="101">
        <f t="shared" si="69"/>
        <v>11000</v>
      </c>
    </row>
    <row r="1883" spans="1:16" hidden="1" x14ac:dyDescent="0.3">
      <c r="A1883" s="90">
        <v>603291</v>
      </c>
      <c r="B1883" s="92" t="s">
        <v>3</v>
      </c>
      <c r="C1883" s="92" t="s">
        <v>4072</v>
      </c>
      <c r="D1883" s="92" t="s">
        <v>11</v>
      </c>
      <c r="E1883" s="103" t="s">
        <v>303</v>
      </c>
      <c r="F1883" s="92" t="s">
        <v>4002</v>
      </c>
      <c r="G1883" s="92" t="s">
        <v>882</v>
      </c>
      <c r="H1883" s="92" t="s">
        <v>4062</v>
      </c>
      <c r="I1883" s="92" t="s">
        <v>944</v>
      </c>
      <c r="J1883" s="92" t="s">
        <v>4073</v>
      </c>
      <c r="K1883" s="90" t="b">
        <v>0</v>
      </c>
      <c r="L1883" s="92" t="s">
        <v>867</v>
      </c>
      <c r="M1883" s="278">
        <f>IFERROR(VLOOKUP(C1883,'Budget Detail as of 11.30'!B:K,COLUMNS('Budget Detail as of 11.30'!B:K),FALSE),0)</f>
        <v>11000</v>
      </c>
      <c r="N1883" s="155">
        <f>SUMIFS('Budget Detail as of 11.30'!L:L,'Budget Detail as of 11.30'!B:B,'Questica Mapping'!C1883)</f>
        <v>11000</v>
      </c>
      <c r="O1883" s="100">
        <v>-800000</v>
      </c>
      <c r="P1883" s="101">
        <f t="shared" si="69"/>
        <v>800000</v>
      </c>
    </row>
    <row r="1884" spans="1:16" hidden="1" x14ac:dyDescent="0.3">
      <c r="A1884" s="90">
        <v>603292</v>
      </c>
      <c r="B1884" s="92" t="s">
        <v>3</v>
      </c>
      <c r="C1884" s="92" t="s">
        <v>4074</v>
      </c>
      <c r="D1884" s="92" t="s">
        <v>11</v>
      </c>
      <c r="E1884" s="103" t="s">
        <v>303</v>
      </c>
      <c r="F1884" s="92" t="s">
        <v>4002</v>
      </c>
      <c r="G1884" s="92" t="s">
        <v>882</v>
      </c>
      <c r="H1884" s="92" t="s">
        <v>4062</v>
      </c>
      <c r="I1884" s="92" t="s">
        <v>1060</v>
      </c>
      <c r="J1884" s="92" t="s">
        <v>4075</v>
      </c>
      <c r="K1884" s="90" t="b">
        <v>0</v>
      </c>
      <c r="L1884" s="92" t="s">
        <v>867</v>
      </c>
      <c r="M1884" s="278">
        <f>IFERROR(VLOOKUP(C1884,'Budget Detail as of 11.30'!B:K,COLUMNS('Budget Detail as of 11.30'!B:K),FALSE),0)</f>
        <v>11000</v>
      </c>
      <c r="N1884" s="155">
        <f>SUMIFS('Budget Detail as of 11.30'!L:L,'Budget Detail as of 11.30'!B:B,'Questica Mapping'!C1884)</f>
        <v>11000</v>
      </c>
      <c r="O1884" s="100">
        <v>-470</v>
      </c>
      <c r="P1884" s="101">
        <f t="shared" si="69"/>
        <v>470</v>
      </c>
    </row>
    <row r="1885" spans="1:16" hidden="1" x14ac:dyDescent="0.3">
      <c r="A1885" s="90">
        <v>586416</v>
      </c>
      <c r="B1885" s="92" t="s">
        <v>3</v>
      </c>
      <c r="C1885" s="92" t="s">
        <v>4076</v>
      </c>
      <c r="D1885" s="92" t="s">
        <v>11</v>
      </c>
      <c r="E1885" s="103" t="s">
        <v>303</v>
      </c>
      <c r="F1885" s="92" t="s">
        <v>4002</v>
      </c>
      <c r="G1885" s="92" t="s">
        <v>882</v>
      </c>
      <c r="H1885" s="92" t="s">
        <v>4062</v>
      </c>
      <c r="I1885" s="92" t="s">
        <v>1063</v>
      </c>
      <c r="J1885" s="92" t="s">
        <v>4077</v>
      </c>
      <c r="K1885" s="90" t="b">
        <v>0</v>
      </c>
      <c r="L1885" s="92" t="s">
        <v>867</v>
      </c>
      <c r="M1885" s="278">
        <f>IFERROR(VLOOKUP(C1885,'Budget Detail as of 11.30'!B:K,COLUMNS('Budget Detail as of 11.30'!B:K),FALSE),0)</f>
        <v>820000</v>
      </c>
      <c r="N1885" s="155">
        <f>SUMIFS('Budget Detail as of 11.30'!L:L,'Budget Detail as of 11.30'!B:B,'Questica Mapping'!C1885)</f>
        <v>820000</v>
      </c>
      <c r="O1885" s="100">
        <v>-20500</v>
      </c>
      <c r="P1885" s="101">
        <f t="shared" si="69"/>
        <v>20500</v>
      </c>
    </row>
    <row r="1886" spans="1:16" hidden="1" x14ac:dyDescent="0.3">
      <c r="A1886" s="90">
        <v>587126</v>
      </c>
      <c r="B1886" s="92" t="s">
        <v>3</v>
      </c>
      <c r="C1886" s="92" t="s">
        <v>4078</v>
      </c>
      <c r="D1886" s="92" t="s">
        <v>11</v>
      </c>
      <c r="E1886" s="103" t="s">
        <v>303</v>
      </c>
      <c r="F1886" s="92" t="s">
        <v>4002</v>
      </c>
      <c r="G1886" s="92" t="s">
        <v>882</v>
      </c>
      <c r="H1886" s="92" t="s">
        <v>4062</v>
      </c>
      <c r="I1886" s="92" t="s">
        <v>1088</v>
      </c>
      <c r="J1886" s="92" t="s">
        <v>4079</v>
      </c>
      <c r="K1886" s="90" t="b">
        <v>0</v>
      </c>
      <c r="L1886" s="92" t="s">
        <v>867</v>
      </c>
      <c r="M1886" s="278">
        <f>IFERROR(VLOOKUP(C1886,'Budget Detail as of 11.30'!B:K,COLUMNS('Budget Detail as of 11.30'!B:K),FALSE),0)</f>
        <v>500</v>
      </c>
      <c r="N1886" s="155">
        <f>SUMIFS('Budget Detail as of 11.30'!L:L,'Budget Detail as of 11.30'!B:B,'Questica Mapping'!C1886)</f>
        <v>500</v>
      </c>
      <c r="O1886" s="100">
        <v>-570000</v>
      </c>
      <c r="P1886" s="101">
        <f t="shared" si="69"/>
        <v>570000</v>
      </c>
    </row>
    <row r="1887" spans="1:16" hidden="1" x14ac:dyDescent="0.3">
      <c r="A1887" s="90">
        <v>1820526</v>
      </c>
      <c r="B1887" s="92" t="s">
        <v>3</v>
      </c>
      <c r="C1887" s="92" t="s">
        <v>4080</v>
      </c>
      <c r="D1887" s="92" t="s">
        <v>11</v>
      </c>
      <c r="E1887" s="103" t="s">
        <v>303</v>
      </c>
      <c r="F1887" s="92" t="s">
        <v>4002</v>
      </c>
      <c r="G1887" s="92" t="s">
        <v>882</v>
      </c>
      <c r="H1887" s="92" t="s">
        <v>4062</v>
      </c>
      <c r="I1887" s="92" t="s">
        <v>1066</v>
      </c>
      <c r="J1887" s="92" t="s">
        <v>4081</v>
      </c>
      <c r="K1887" s="90" t="b">
        <v>0</v>
      </c>
      <c r="L1887" s="92" t="s">
        <v>867</v>
      </c>
      <c r="M1887" s="278">
        <f>IFERROR(VLOOKUP(C1887,'Budget Detail as of 11.30'!B:K,COLUMNS('Budget Detail as of 11.30'!B:K),FALSE),0)</f>
        <v>20500</v>
      </c>
      <c r="N1887" s="155">
        <f>SUMIFS('Budget Detail as of 11.30'!L:L,'Budget Detail as of 11.30'!B:B,'Questica Mapping'!C1887)</f>
        <v>20500</v>
      </c>
      <c r="O1887" s="100">
        <v>0</v>
      </c>
      <c r="P1887" s="101">
        <f t="shared" si="69"/>
        <v>0</v>
      </c>
    </row>
    <row r="1888" spans="1:16" hidden="1" x14ac:dyDescent="0.3">
      <c r="A1888" s="90">
        <v>2005983</v>
      </c>
      <c r="B1888" s="92" t="s">
        <v>3</v>
      </c>
      <c r="C1888" s="92" t="s">
        <v>4082</v>
      </c>
      <c r="D1888" s="92" t="s">
        <v>11</v>
      </c>
      <c r="E1888" s="103" t="s">
        <v>303</v>
      </c>
      <c r="F1888" s="92" t="s">
        <v>4002</v>
      </c>
      <c r="G1888" s="92" t="s">
        <v>882</v>
      </c>
      <c r="H1888" s="92" t="s">
        <v>4083</v>
      </c>
      <c r="I1888" s="92" t="s">
        <v>865</v>
      </c>
      <c r="J1888" s="92" t="s">
        <v>4084</v>
      </c>
      <c r="K1888" s="90" t="b">
        <v>0</v>
      </c>
      <c r="L1888" s="92" t="s">
        <v>867</v>
      </c>
      <c r="M1888" s="278">
        <f>IFERROR(VLOOKUP(C1888,'Budget Detail as of 11.30'!B:K,COLUMNS('Budget Detail as of 11.30'!B:K),FALSE),0)</f>
        <v>650000</v>
      </c>
      <c r="N1888" s="155">
        <f>SUMIFS('Budget Detail as of 11.30'!L:L,'Budget Detail as of 11.30'!B:B,'Questica Mapping'!C1888)</f>
        <v>650000</v>
      </c>
      <c r="O1888" s="100">
        <v>0</v>
      </c>
      <c r="P1888" s="101">
        <f t="shared" si="69"/>
        <v>0</v>
      </c>
    </row>
    <row r="1889" spans="1:16" hidden="1" x14ac:dyDescent="0.3">
      <c r="A1889" s="90">
        <v>850324</v>
      </c>
      <c r="B1889" s="92" t="s">
        <v>3</v>
      </c>
      <c r="C1889" s="92" t="s">
        <v>4085</v>
      </c>
      <c r="D1889" s="92" t="s">
        <v>11</v>
      </c>
      <c r="E1889" s="103" t="s">
        <v>303</v>
      </c>
      <c r="F1889" s="92" t="s">
        <v>4002</v>
      </c>
      <c r="G1889" s="92" t="s">
        <v>882</v>
      </c>
      <c r="H1889" s="92" t="s">
        <v>4083</v>
      </c>
      <c r="I1889" s="92" t="s">
        <v>1807</v>
      </c>
      <c r="J1889" s="92" t="s">
        <v>4086</v>
      </c>
      <c r="K1889" s="90" t="b">
        <v>0</v>
      </c>
      <c r="L1889" s="92" t="s">
        <v>867</v>
      </c>
      <c r="M1889" s="278">
        <f>IFERROR(VLOOKUP(C1889,'Budget Detail as of 11.30'!B:K,COLUMNS('Budget Detail as of 11.30'!B:K),FALSE),0)</f>
        <v>700</v>
      </c>
      <c r="N1889" s="155">
        <f>SUMIFS('Budget Detail as of 11.30'!L:L,'Budget Detail as of 11.30'!B:B,'Questica Mapping'!C1889)</f>
        <v>700</v>
      </c>
      <c r="O1889" s="100">
        <v>-60000</v>
      </c>
      <c r="P1889" s="101">
        <f t="shared" si="69"/>
        <v>60000</v>
      </c>
    </row>
    <row r="1890" spans="1:16" hidden="1" x14ac:dyDescent="0.3">
      <c r="A1890" s="90">
        <v>603293</v>
      </c>
      <c r="B1890" s="92" t="s">
        <v>3</v>
      </c>
      <c r="C1890" s="92" t="s">
        <v>4087</v>
      </c>
      <c r="D1890" s="92" t="s">
        <v>11</v>
      </c>
      <c r="E1890" s="103" t="s">
        <v>303</v>
      </c>
      <c r="F1890" s="92" t="s">
        <v>4002</v>
      </c>
      <c r="G1890" s="92" t="s">
        <v>882</v>
      </c>
      <c r="H1890" s="92" t="s">
        <v>4083</v>
      </c>
      <c r="I1890" s="92" t="s">
        <v>1072</v>
      </c>
      <c r="J1890" s="92" t="s">
        <v>4088</v>
      </c>
      <c r="K1890" s="90" t="b">
        <v>0</v>
      </c>
      <c r="L1890" s="92" t="s">
        <v>867</v>
      </c>
      <c r="M1890" s="278">
        <f>IFERROR(VLOOKUP(C1890,'Budget Detail as of 11.30'!B:K,COLUMNS('Budget Detail as of 11.30'!B:K),FALSE),0)</f>
        <v>4500</v>
      </c>
      <c r="N1890" s="155">
        <f>SUMIFS('Budget Detail as of 11.30'!L:L,'Budget Detail as of 11.30'!B:B,'Questica Mapping'!C1890)</f>
        <v>4500</v>
      </c>
      <c r="O1890" s="100">
        <v>-40000</v>
      </c>
      <c r="P1890" s="101">
        <f t="shared" si="69"/>
        <v>40000</v>
      </c>
    </row>
    <row r="1891" spans="1:16" hidden="1" x14ac:dyDescent="0.3">
      <c r="A1891" s="90">
        <v>603294</v>
      </c>
      <c r="B1891" s="92" t="s">
        <v>3</v>
      </c>
      <c r="C1891" s="92" t="s">
        <v>4089</v>
      </c>
      <c r="D1891" s="92" t="s">
        <v>11</v>
      </c>
      <c r="E1891" s="103" t="s">
        <v>303</v>
      </c>
      <c r="F1891" s="92" t="s">
        <v>4002</v>
      </c>
      <c r="G1891" s="92" t="s">
        <v>882</v>
      </c>
      <c r="H1891" s="92" t="s">
        <v>4083</v>
      </c>
      <c r="I1891" s="92" t="s">
        <v>925</v>
      </c>
      <c r="J1891" s="92" t="s">
        <v>4090</v>
      </c>
      <c r="K1891" s="90" t="b">
        <v>0</v>
      </c>
      <c r="L1891" s="92" t="s">
        <v>867</v>
      </c>
      <c r="M1891" s="278">
        <f>IFERROR(VLOOKUP(C1891,'Budget Detail as of 11.30'!B:K,COLUMNS('Budget Detail as of 11.30'!B:K),FALSE),0)</f>
        <v>55000</v>
      </c>
      <c r="N1891" s="155">
        <f>SUMIFS('Budget Detail as of 11.30'!L:L,'Budget Detail as of 11.30'!B:B,'Questica Mapping'!C1891)</f>
        <v>55000</v>
      </c>
      <c r="O1891" s="100">
        <v>-45</v>
      </c>
      <c r="P1891" s="101">
        <f t="shared" si="69"/>
        <v>45</v>
      </c>
    </row>
    <row r="1892" spans="1:16" hidden="1" x14ac:dyDescent="0.3">
      <c r="A1892" s="90">
        <v>587096</v>
      </c>
      <c r="B1892" s="92" t="s">
        <v>3</v>
      </c>
      <c r="C1892" s="92" t="s">
        <v>4091</v>
      </c>
      <c r="D1892" s="92" t="s">
        <v>11</v>
      </c>
      <c r="E1892" s="103" t="s">
        <v>303</v>
      </c>
      <c r="F1892" s="92" t="s">
        <v>4002</v>
      </c>
      <c r="G1892" s="92" t="s">
        <v>882</v>
      </c>
      <c r="H1892" s="92" t="s">
        <v>4083</v>
      </c>
      <c r="I1892" s="92" t="s">
        <v>928</v>
      </c>
      <c r="J1892" s="92" t="s">
        <v>4092</v>
      </c>
      <c r="K1892" s="90" t="b">
        <v>0</v>
      </c>
      <c r="L1892" s="92" t="s">
        <v>867</v>
      </c>
      <c r="M1892" s="278">
        <f>IFERROR(VLOOKUP(C1892,'Budget Detail as of 11.30'!B:K,COLUMNS('Budget Detail as of 11.30'!B:K),FALSE),0)</f>
        <v>40000</v>
      </c>
      <c r="N1892" s="155">
        <f>SUMIFS('Budget Detail as of 11.30'!L:L,'Budget Detail as of 11.30'!B:B,'Questica Mapping'!C1892)</f>
        <v>40000</v>
      </c>
      <c r="O1892" s="100">
        <v>-250000</v>
      </c>
      <c r="P1892" s="101">
        <f t="shared" si="69"/>
        <v>250000</v>
      </c>
    </row>
    <row r="1893" spans="1:16" hidden="1" x14ac:dyDescent="0.3">
      <c r="A1893" s="90">
        <v>586417</v>
      </c>
      <c r="B1893" s="92" t="s">
        <v>3</v>
      </c>
      <c r="C1893" s="92" t="s">
        <v>4093</v>
      </c>
      <c r="D1893" s="92" t="s">
        <v>11</v>
      </c>
      <c r="E1893" s="103" t="s">
        <v>303</v>
      </c>
      <c r="F1893" s="92" t="s">
        <v>4002</v>
      </c>
      <c r="G1893" s="92" t="s">
        <v>882</v>
      </c>
      <c r="H1893" s="92" t="s">
        <v>4083</v>
      </c>
      <c r="I1893" s="92" t="s">
        <v>931</v>
      </c>
      <c r="J1893" s="92" t="s">
        <v>4094</v>
      </c>
      <c r="K1893" s="90" t="b">
        <v>0</v>
      </c>
      <c r="L1893" s="92" t="s">
        <v>867</v>
      </c>
      <c r="M1893" s="278">
        <f>IFERROR(VLOOKUP(C1893,'Budget Detail as of 11.30'!B:K,COLUMNS('Budget Detail as of 11.30'!B:K),FALSE),0)</f>
        <v>0</v>
      </c>
      <c r="N1893" s="155">
        <f>SUMIFS('Budget Detail as of 11.30'!L:L,'Budget Detail as of 11.30'!B:B,'Questica Mapping'!C1893)</f>
        <v>0</v>
      </c>
      <c r="O1893" s="100">
        <v>-1500</v>
      </c>
      <c r="P1893" s="101">
        <f t="shared" si="69"/>
        <v>1500</v>
      </c>
    </row>
    <row r="1894" spans="1:16" hidden="1" x14ac:dyDescent="0.3">
      <c r="A1894" s="90">
        <v>586418</v>
      </c>
      <c r="B1894" s="92" t="s">
        <v>3</v>
      </c>
      <c r="C1894" s="92" t="s">
        <v>4095</v>
      </c>
      <c r="D1894" s="92" t="s">
        <v>11</v>
      </c>
      <c r="E1894" s="103" t="s">
        <v>303</v>
      </c>
      <c r="F1894" s="92" t="s">
        <v>4002</v>
      </c>
      <c r="G1894" s="92" t="s">
        <v>882</v>
      </c>
      <c r="H1894" s="92" t="s">
        <v>4083</v>
      </c>
      <c r="I1894" s="92" t="s">
        <v>944</v>
      </c>
      <c r="J1894" s="92" t="s">
        <v>4096</v>
      </c>
      <c r="K1894" s="90" t="b">
        <v>0</v>
      </c>
      <c r="L1894" s="92" t="s">
        <v>867</v>
      </c>
      <c r="M1894" s="278">
        <f>IFERROR(VLOOKUP(C1894,'Budget Detail as of 11.30'!B:K,COLUMNS('Budget Detail as of 11.30'!B:K),FALSE),0)</f>
        <v>0</v>
      </c>
      <c r="N1894" s="155">
        <f>SUMIFS('Budget Detail as of 11.30'!L:L,'Budget Detail as of 11.30'!B:B,'Questica Mapping'!C1894)</f>
        <v>0</v>
      </c>
      <c r="O1894" s="100">
        <v>-4500</v>
      </c>
      <c r="P1894" s="101">
        <f t="shared" si="69"/>
        <v>4500</v>
      </c>
    </row>
    <row r="1895" spans="1:16" hidden="1" x14ac:dyDescent="0.3">
      <c r="A1895" s="90">
        <v>587108</v>
      </c>
      <c r="B1895" s="92" t="s">
        <v>3</v>
      </c>
      <c r="C1895" s="92" t="s">
        <v>4097</v>
      </c>
      <c r="D1895" s="92" t="s">
        <v>11</v>
      </c>
      <c r="E1895" s="103" t="s">
        <v>303</v>
      </c>
      <c r="F1895" s="92" t="s">
        <v>4002</v>
      </c>
      <c r="G1895" s="92" t="s">
        <v>882</v>
      </c>
      <c r="H1895" s="92" t="s">
        <v>4083</v>
      </c>
      <c r="I1895" s="92" t="s">
        <v>1060</v>
      </c>
      <c r="J1895" s="92" t="s">
        <v>4098</v>
      </c>
      <c r="K1895" s="90" t="b">
        <v>0</v>
      </c>
      <c r="L1895" s="92" t="s">
        <v>867</v>
      </c>
      <c r="M1895" s="278">
        <f>IFERROR(VLOOKUP(C1895,'Budget Detail as of 11.30'!B:K,COLUMNS('Budget Detail as of 11.30'!B:K),FALSE),0)</f>
        <v>1500</v>
      </c>
      <c r="N1895" s="155">
        <f>SUMIFS('Budget Detail as of 11.30'!L:L,'Budget Detail as of 11.30'!B:B,'Questica Mapping'!C1895)</f>
        <v>1500</v>
      </c>
      <c r="O1895" s="100">
        <v>0</v>
      </c>
      <c r="P1895" s="101">
        <f t="shared" si="69"/>
        <v>0</v>
      </c>
    </row>
    <row r="1896" spans="1:16" hidden="1" x14ac:dyDescent="0.3">
      <c r="A1896" s="90">
        <v>587106</v>
      </c>
      <c r="B1896" s="92" t="s">
        <v>3</v>
      </c>
      <c r="C1896" s="92" t="s">
        <v>4099</v>
      </c>
      <c r="D1896" s="92" t="s">
        <v>11</v>
      </c>
      <c r="E1896" s="103" t="s">
        <v>303</v>
      </c>
      <c r="F1896" s="92" t="s">
        <v>4002</v>
      </c>
      <c r="G1896" s="92" t="s">
        <v>882</v>
      </c>
      <c r="H1896" s="92" t="s">
        <v>4083</v>
      </c>
      <c r="I1896" s="92" t="s">
        <v>1063</v>
      </c>
      <c r="J1896" s="92" t="s">
        <v>4100</v>
      </c>
      <c r="K1896" s="90" t="b">
        <v>0</v>
      </c>
      <c r="L1896" s="92" t="s">
        <v>867</v>
      </c>
      <c r="M1896" s="278">
        <f>IFERROR(VLOOKUP(C1896,'Budget Detail as of 11.30'!B:K,COLUMNS('Budget Detail as of 11.30'!B:K),FALSE),0)</f>
        <v>0</v>
      </c>
      <c r="N1896" s="155">
        <f>SUMIFS('Budget Detail as of 11.30'!L:L,'Budget Detail as of 11.30'!B:B,'Questica Mapping'!C1896)</f>
        <v>0</v>
      </c>
      <c r="O1896" s="100">
        <v>0</v>
      </c>
      <c r="P1896" s="101">
        <f t="shared" si="69"/>
        <v>0</v>
      </c>
    </row>
    <row r="1897" spans="1:16" hidden="1" x14ac:dyDescent="0.3">
      <c r="A1897" s="90">
        <v>587101</v>
      </c>
      <c r="B1897" s="92" t="s">
        <v>3</v>
      </c>
      <c r="C1897" s="92" t="s">
        <v>4101</v>
      </c>
      <c r="D1897" s="92" t="s">
        <v>11</v>
      </c>
      <c r="E1897" s="103" t="s">
        <v>303</v>
      </c>
      <c r="F1897" s="92" t="s">
        <v>4002</v>
      </c>
      <c r="G1897" s="92" t="s">
        <v>882</v>
      </c>
      <c r="H1897" s="92" t="s">
        <v>4083</v>
      </c>
      <c r="I1897" s="92" t="s">
        <v>1088</v>
      </c>
      <c r="J1897" s="92" t="s">
        <v>4102</v>
      </c>
      <c r="K1897" s="90" t="b">
        <v>0</v>
      </c>
      <c r="L1897" s="92" t="s">
        <v>867</v>
      </c>
      <c r="M1897" s="278">
        <f>IFERROR(VLOOKUP(C1897,'Budget Detail as of 11.30'!B:K,COLUMNS('Budget Detail as of 11.30'!B:K),FALSE),0)</f>
        <v>12000</v>
      </c>
      <c r="N1897" s="155">
        <f>SUMIFS('Budget Detail as of 11.30'!L:L,'Budget Detail as of 11.30'!B:B,'Questica Mapping'!C1897)</f>
        <v>12000</v>
      </c>
      <c r="O1897" s="100">
        <v>0</v>
      </c>
      <c r="P1897" s="101">
        <f t="shared" si="69"/>
        <v>0</v>
      </c>
    </row>
    <row r="1898" spans="1:16" hidden="1" x14ac:dyDescent="0.3">
      <c r="A1898" s="90">
        <v>587102</v>
      </c>
      <c r="B1898" s="92" t="s">
        <v>3</v>
      </c>
      <c r="C1898" s="92" t="s">
        <v>4103</v>
      </c>
      <c r="D1898" s="92" t="s">
        <v>11</v>
      </c>
      <c r="E1898" s="103" t="s">
        <v>303</v>
      </c>
      <c r="F1898" s="92" t="s">
        <v>4002</v>
      </c>
      <c r="G1898" s="92" t="s">
        <v>882</v>
      </c>
      <c r="H1898" s="92" t="s">
        <v>4083</v>
      </c>
      <c r="I1898" s="92" t="s">
        <v>1066</v>
      </c>
      <c r="J1898" s="92" t="s">
        <v>4104</v>
      </c>
      <c r="K1898" s="90" t="b">
        <v>0</v>
      </c>
      <c r="L1898" s="92" t="s">
        <v>867</v>
      </c>
      <c r="M1898" s="278">
        <f>IFERROR(VLOOKUP(C1898,'Budget Detail as of 11.30'!B:K,COLUMNS('Budget Detail as of 11.30'!B:K),FALSE),0)</f>
        <v>260000</v>
      </c>
      <c r="N1898" s="155">
        <f>SUMIFS('Budget Detail as of 11.30'!L:L,'Budget Detail as of 11.30'!B:B,'Questica Mapping'!C1898)</f>
        <v>260000</v>
      </c>
      <c r="O1898" s="100">
        <v>-101000</v>
      </c>
      <c r="P1898" s="101">
        <f t="shared" si="69"/>
        <v>101000</v>
      </c>
    </row>
    <row r="1899" spans="1:16" hidden="1" x14ac:dyDescent="0.3">
      <c r="A1899" s="90">
        <v>850317</v>
      </c>
      <c r="B1899" s="92" t="s">
        <v>3</v>
      </c>
      <c r="C1899" s="92" t="s">
        <v>4105</v>
      </c>
      <c r="D1899" s="92" t="s">
        <v>11</v>
      </c>
      <c r="E1899" s="103" t="s">
        <v>303</v>
      </c>
      <c r="F1899" s="92" t="s">
        <v>4002</v>
      </c>
      <c r="G1899" s="92" t="s">
        <v>882</v>
      </c>
      <c r="H1899" s="92" t="s">
        <v>4106</v>
      </c>
      <c r="I1899" s="92" t="s">
        <v>865</v>
      </c>
      <c r="J1899" s="92" t="s">
        <v>4107</v>
      </c>
      <c r="K1899" s="90" t="b">
        <v>0</v>
      </c>
      <c r="L1899" s="92" t="s">
        <v>867</v>
      </c>
      <c r="M1899" s="278">
        <f>IFERROR(VLOOKUP(C1899,'Budget Detail as of 11.30'!B:K,COLUMNS('Budget Detail as of 11.30'!B:K),FALSE),0)</f>
        <v>4500</v>
      </c>
      <c r="N1899" s="155">
        <f>SUMIFS('Budget Detail as of 11.30'!L:L,'Budget Detail as of 11.30'!B:B,'Questica Mapping'!C1899)</f>
        <v>4500</v>
      </c>
      <c r="O1899" s="100">
        <v>-10000</v>
      </c>
      <c r="P1899" s="101">
        <f t="shared" si="69"/>
        <v>10000</v>
      </c>
    </row>
    <row r="1900" spans="1:16" hidden="1" x14ac:dyDescent="0.3">
      <c r="A1900" s="90">
        <v>1191804</v>
      </c>
      <c r="B1900" s="92" t="s">
        <v>3</v>
      </c>
      <c r="C1900" s="92" t="s">
        <v>4108</v>
      </c>
      <c r="D1900" s="92" t="s">
        <v>11</v>
      </c>
      <c r="E1900" s="103" t="s">
        <v>303</v>
      </c>
      <c r="F1900" s="92" t="s">
        <v>4002</v>
      </c>
      <c r="G1900" s="92" t="s">
        <v>882</v>
      </c>
      <c r="H1900" s="92" t="s">
        <v>4109</v>
      </c>
      <c r="I1900" s="92" t="s">
        <v>865</v>
      </c>
      <c r="J1900" s="92" t="s">
        <v>4110</v>
      </c>
      <c r="K1900" s="90" t="b">
        <v>0</v>
      </c>
      <c r="L1900" s="92" t="s">
        <v>867</v>
      </c>
      <c r="M1900" s="278">
        <f>IFERROR(VLOOKUP(C1900,'Budget Detail as of 11.30'!B:K,COLUMNS('Budget Detail as of 11.30'!B:K),FALSE),0)</f>
        <v>105000</v>
      </c>
      <c r="N1900" s="155">
        <f>SUMIFS('Budget Detail as of 11.30'!L:L,'Budget Detail as of 11.30'!B:B,'Questica Mapping'!C1900)</f>
        <v>105000</v>
      </c>
      <c r="O1900" s="100">
        <v>-120000</v>
      </c>
      <c r="P1900" s="101">
        <f t="shared" si="69"/>
        <v>120000</v>
      </c>
    </row>
    <row r="1901" spans="1:16" hidden="1" x14ac:dyDescent="0.3">
      <c r="A1901" s="90">
        <v>1466010</v>
      </c>
      <c r="B1901" s="92" t="s">
        <v>3</v>
      </c>
      <c r="C1901" s="92" t="s">
        <v>4111</v>
      </c>
      <c r="D1901" s="92" t="s">
        <v>11</v>
      </c>
      <c r="E1901" s="103" t="s">
        <v>303</v>
      </c>
      <c r="F1901" s="92" t="s">
        <v>4002</v>
      </c>
      <c r="G1901" s="92" t="s">
        <v>882</v>
      </c>
      <c r="H1901" s="92" t="s">
        <v>4109</v>
      </c>
      <c r="I1901" s="92" t="s">
        <v>925</v>
      </c>
      <c r="J1901" s="92" t="s">
        <v>4112</v>
      </c>
      <c r="K1901" s="90" t="b">
        <v>0</v>
      </c>
      <c r="L1901" s="92" t="s">
        <v>867</v>
      </c>
      <c r="M1901" s="278">
        <f>IFERROR(VLOOKUP(C1901,'Budget Detail as of 11.30'!B:K,COLUMNS('Budget Detail as of 11.30'!B:K),FALSE),0)</f>
        <v>10000</v>
      </c>
      <c r="N1901" s="155">
        <f>SUMIFS('Budget Detail as of 11.30'!L:L,'Budget Detail as of 11.30'!B:B,'Questica Mapping'!C1901)</f>
        <v>10000</v>
      </c>
      <c r="O1901" s="100">
        <v>-500</v>
      </c>
      <c r="P1901" s="101">
        <f t="shared" si="69"/>
        <v>500</v>
      </c>
    </row>
    <row r="1902" spans="1:16" hidden="1" x14ac:dyDescent="0.3">
      <c r="A1902" s="90">
        <v>603295</v>
      </c>
      <c r="B1902" s="92" t="s">
        <v>3</v>
      </c>
      <c r="C1902" s="92" t="s">
        <v>4113</v>
      </c>
      <c r="D1902" s="92" t="s">
        <v>11</v>
      </c>
      <c r="E1902" s="103" t="s">
        <v>303</v>
      </c>
      <c r="F1902" s="92" t="s">
        <v>4002</v>
      </c>
      <c r="G1902" s="92" t="s">
        <v>882</v>
      </c>
      <c r="H1902" s="92" t="s">
        <v>4109</v>
      </c>
      <c r="I1902" s="92" t="s">
        <v>928</v>
      </c>
      <c r="J1902" s="92" t="s">
        <v>4114</v>
      </c>
      <c r="K1902" s="90" t="b">
        <v>0</v>
      </c>
      <c r="L1902" s="92" t="s">
        <v>867</v>
      </c>
      <c r="M1902" s="278">
        <f>IFERROR(VLOOKUP(C1902,'Budget Detail as of 11.30'!B:K,COLUMNS('Budget Detail as of 11.30'!B:K),FALSE),0)</f>
        <v>123000</v>
      </c>
      <c r="N1902" s="155">
        <f>SUMIFS('Budget Detail as of 11.30'!L:L,'Budget Detail as of 11.30'!B:B,'Questica Mapping'!C1902)</f>
        <v>123000</v>
      </c>
      <c r="O1902" s="100">
        <v>-500</v>
      </c>
      <c r="P1902" s="101">
        <f t="shared" si="69"/>
        <v>500</v>
      </c>
    </row>
    <row r="1903" spans="1:16" hidden="1" x14ac:dyDescent="0.3">
      <c r="A1903" s="90">
        <v>603296</v>
      </c>
      <c r="B1903" s="92" t="s">
        <v>3</v>
      </c>
      <c r="C1903" s="92" t="s">
        <v>4115</v>
      </c>
      <c r="D1903" s="92" t="s">
        <v>11</v>
      </c>
      <c r="E1903" s="103" t="s">
        <v>303</v>
      </c>
      <c r="F1903" s="92" t="s">
        <v>4002</v>
      </c>
      <c r="G1903" s="92" t="s">
        <v>882</v>
      </c>
      <c r="H1903" s="92" t="s">
        <v>4109</v>
      </c>
      <c r="I1903" s="92" t="s">
        <v>931</v>
      </c>
      <c r="J1903" s="92" t="s">
        <v>4116</v>
      </c>
      <c r="K1903" s="90" t="b">
        <v>0</v>
      </c>
      <c r="L1903" s="92" t="s">
        <v>867</v>
      </c>
      <c r="M1903" s="278">
        <f>IFERROR(VLOOKUP(C1903,'Budget Detail as of 11.30'!B:K,COLUMNS('Budget Detail as of 11.30'!B:K),FALSE),0)</f>
        <v>500</v>
      </c>
      <c r="N1903" s="155">
        <f>SUMIFS('Budget Detail as of 11.30'!L:L,'Budget Detail as of 11.30'!B:B,'Questica Mapping'!C1903)</f>
        <v>500</v>
      </c>
      <c r="O1903" s="100">
        <v>-3000</v>
      </c>
      <c r="P1903" s="101">
        <f t="shared" si="69"/>
        <v>3000</v>
      </c>
    </row>
    <row r="1904" spans="1:16" hidden="1" x14ac:dyDescent="0.3">
      <c r="A1904" s="90">
        <v>586419</v>
      </c>
      <c r="B1904" s="92" t="s">
        <v>3</v>
      </c>
      <c r="C1904" s="92" t="s">
        <v>4117</v>
      </c>
      <c r="D1904" s="92" t="s">
        <v>11</v>
      </c>
      <c r="E1904" s="103" t="s">
        <v>303</v>
      </c>
      <c r="F1904" s="92" t="s">
        <v>4002</v>
      </c>
      <c r="G1904" s="92" t="s">
        <v>882</v>
      </c>
      <c r="H1904" s="92" t="s">
        <v>4109</v>
      </c>
      <c r="I1904" s="92" t="s">
        <v>944</v>
      </c>
      <c r="J1904" s="92" t="s">
        <v>4118</v>
      </c>
      <c r="K1904" s="90" t="b">
        <v>0</v>
      </c>
      <c r="L1904" s="92" t="s">
        <v>867</v>
      </c>
      <c r="M1904" s="278">
        <f>IFERROR(VLOOKUP(C1904,'Budget Detail as of 11.30'!B:K,COLUMNS('Budget Detail as of 11.30'!B:K),FALSE),0)</f>
        <v>500</v>
      </c>
      <c r="N1904" s="155">
        <f>SUMIFS('Budget Detail as of 11.30'!L:L,'Budget Detail as of 11.30'!B:B,'Questica Mapping'!C1904)</f>
        <v>500</v>
      </c>
      <c r="O1904" s="100">
        <v>-58526</v>
      </c>
      <c r="P1904" s="101">
        <f t="shared" si="69"/>
        <v>58526</v>
      </c>
    </row>
    <row r="1905" spans="1:16" hidden="1" x14ac:dyDescent="0.3">
      <c r="A1905" s="90">
        <v>587130</v>
      </c>
      <c r="B1905" s="92" t="s">
        <v>3</v>
      </c>
      <c r="C1905" s="92" t="s">
        <v>4119</v>
      </c>
      <c r="D1905" s="92" t="s">
        <v>11</v>
      </c>
      <c r="E1905" s="103" t="s">
        <v>303</v>
      </c>
      <c r="F1905" s="92" t="s">
        <v>4002</v>
      </c>
      <c r="G1905" s="92" t="s">
        <v>882</v>
      </c>
      <c r="H1905" s="92" t="s">
        <v>4109</v>
      </c>
      <c r="I1905" s="92" t="s">
        <v>1060</v>
      </c>
      <c r="J1905" s="92" t="s">
        <v>4120</v>
      </c>
      <c r="K1905" s="90" t="b">
        <v>0</v>
      </c>
      <c r="L1905" s="92" t="s">
        <v>867</v>
      </c>
      <c r="M1905" s="278">
        <f>IFERROR(VLOOKUP(C1905,'Budget Detail as of 11.30'!B:K,COLUMNS('Budget Detail as of 11.30'!B:K),FALSE),0)</f>
        <v>3000</v>
      </c>
      <c r="N1905" s="155">
        <f>SUMIFS('Budget Detail as of 11.30'!L:L,'Budget Detail as of 11.30'!B:B,'Questica Mapping'!C1905)</f>
        <v>3000</v>
      </c>
      <c r="O1905" s="100">
        <v>-400</v>
      </c>
      <c r="P1905" s="101">
        <f t="shared" si="69"/>
        <v>400</v>
      </c>
    </row>
    <row r="1906" spans="1:16" hidden="1" x14ac:dyDescent="0.3">
      <c r="A1906" s="90">
        <v>587128</v>
      </c>
      <c r="B1906" s="92" t="s">
        <v>3</v>
      </c>
      <c r="C1906" s="92" t="s">
        <v>4121</v>
      </c>
      <c r="D1906" s="92" t="s">
        <v>11</v>
      </c>
      <c r="E1906" s="103" t="s">
        <v>303</v>
      </c>
      <c r="F1906" s="92" t="s">
        <v>4002</v>
      </c>
      <c r="G1906" s="92" t="s">
        <v>882</v>
      </c>
      <c r="H1906" s="92" t="s">
        <v>4109</v>
      </c>
      <c r="I1906" s="92" t="s">
        <v>1063</v>
      </c>
      <c r="J1906" s="92" t="s">
        <v>4122</v>
      </c>
      <c r="K1906" s="90" t="b">
        <v>0</v>
      </c>
      <c r="L1906" s="92" t="s">
        <v>867</v>
      </c>
      <c r="M1906" s="278">
        <f>IFERROR(VLOOKUP(C1906,'Budget Detail as of 11.30'!B:K,COLUMNS('Budget Detail as of 11.30'!B:K),FALSE),0)</f>
        <v>0</v>
      </c>
      <c r="N1906" s="155">
        <f>SUMIFS('Budget Detail as of 11.30'!L:L,'Budget Detail as of 11.30'!B:B,'Questica Mapping'!C1906)</f>
        <v>0</v>
      </c>
      <c r="O1906" s="100">
        <v>-735</v>
      </c>
      <c r="P1906" s="101">
        <f t="shared" ref="P1906:P1926" si="70">-O1906</f>
        <v>735</v>
      </c>
    </row>
    <row r="1907" spans="1:16" hidden="1" x14ac:dyDescent="0.3">
      <c r="A1907" s="90">
        <v>603297</v>
      </c>
      <c r="B1907" s="92" t="s">
        <v>3</v>
      </c>
      <c r="C1907" s="92" t="s">
        <v>4123</v>
      </c>
      <c r="D1907" s="92" t="s">
        <v>11</v>
      </c>
      <c r="E1907" s="103" t="s">
        <v>303</v>
      </c>
      <c r="F1907" s="92" t="s">
        <v>4124</v>
      </c>
      <c r="G1907" s="92" t="s">
        <v>882</v>
      </c>
      <c r="H1907" s="92" t="s">
        <v>4125</v>
      </c>
      <c r="I1907" s="92" t="s">
        <v>865</v>
      </c>
      <c r="J1907" s="92" t="s">
        <v>4126</v>
      </c>
      <c r="K1907" s="90" t="b">
        <v>0</v>
      </c>
      <c r="L1907" s="92" t="s">
        <v>867</v>
      </c>
      <c r="M1907" s="278">
        <f>IFERROR(VLOOKUP(C1907,'Budget Detail as of 11.30'!B:K,COLUMNS('Budget Detail as of 11.30'!B:K),FALSE),0)</f>
        <v>400</v>
      </c>
      <c r="N1907" s="155">
        <f>SUMIFS('Budget Detail as of 11.30'!L:L,'Budget Detail as of 11.30'!B:B,'Questica Mapping'!C1907)</f>
        <v>400</v>
      </c>
      <c r="O1907" s="100">
        <v>-3000</v>
      </c>
      <c r="P1907" s="101">
        <f t="shared" si="70"/>
        <v>3000</v>
      </c>
    </row>
    <row r="1908" spans="1:16" hidden="1" x14ac:dyDescent="0.3">
      <c r="A1908" s="90">
        <v>850314</v>
      </c>
      <c r="B1908" s="92" t="s">
        <v>3</v>
      </c>
      <c r="C1908" s="92" t="s">
        <v>4127</v>
      </c>
      <c r="D1908" s="92" t="s">
        <v>11</v>
      </c>
      <c r="E1908" s="103" t="s">
        <v>303</v>
      </c>
      <c r="F1908" s="92" t="s">
        <v>4124</v>
      </c>
      <c r="G1908" s="92" t="s">
        <v>882</v>
      </c>
      <c r="H1908" s="92" t="s">
        <v>4125</v>
      </c>
      <c r="I1908" s="92" t="s">
        <v>925</v>
      </c>
      <c r="J1908" s="92" t="s">
        <v>4128</v>
      </c>
      <c r="K1908" s="90" t="b">
        <v>0</v>
      </c>
      <c r="L1908" s="92" t="s">
        <v>867</v>
      </c>
      <c r="M1908" s="278">
        <f>IFERROR(VLOOKUP(C1908,'Budget Detail as of 11.30'!B:K,COLUMNS('Budget Detail as of 11.30'!B:K),FALSE),0)</f>
        <v>800</v>
      </c>
      <c r="N1908" s="155">
        <f>SUMIFS('Budget Detail as of 11.30'!L:L,'Budget Detail as of 11.30'!B:B,'Questica Mapping'!C1908)</f>
        <v>800</v>
      </c>
      <c r="O1908" s="100">
        <v>-9000</v>
      </c>
      <c r="P1908" s="101">
        <f t="shared" si="70"/>
        <v>9000</v>
      </c>
    </row>
    <row r="1909" spans="1:16" hidden="1" x14ac:dyDescent="0.3">
      <c r="A1909" s="90">
        <v>850326</v>
      </c>
      <c r="B1909" s="92" t="s">
        <v>3</v>
      </c>
      <c r="C1909" s="92" t="s">
        <v>4129</v>
      </c>
      <c r="D1909" s="92" t="s">
        <v>11</v>
      </c>
      <c r="E1909" s="103" t="s">
        <v>303</v>
      </c>
      <c r="F1909" s="92" t="s">
        <v>4124</v>
      </c>
      <c r="G1909" s="92" t="s">
        <v>882</v>
      </c>
      <c r="H1909" s="92" t="s">
        <v>4125</v>
      </c>
      <c r="I1909" s="92" t="s">
        <v>931</v>
      </c>
      <c r="J1909" s="92" t="s">
        <v>4130</v>
      </c>
      <c r="K1909" s="90" t="b">
        <v>0</v>
      </c>
      <c r="L1909" s="92" t="s">
        <v>867</v>
      </c>
      <c r="M1909" s="278">
        <f>IFERROR(VLOOKUP(C1909,'Budget Detail as of 11.30'!B:K,COLUMNS('Budget Detail as of 11.30'!B:K),FALSE),0)</f>
        <v>3100</v>
      </c>
      <c r="N1909" s="155">
        <f>SUMIFS('Budget Detail as of 11.30'!L:L,'Budget Detail as of 11.30'!B:B,'Questica Mapping'!C1909)</f>
        <v>3100</v>
      </c>
      <c r="O1909" s="100">
        <v>-200</v>
      </c>
      <c r="P1909" s="101">
        <f t="shared" si="70"/>
        <v>200</v>
      </c>
    </row>
    <row r="1910" spans="1:16" hidden="1" x14ac:dyDescent="0.3">
      <c r="A1910" s="90">
        <v>850332</v>
      </c>
      <c r="B1910" s="92" t="s">
        <v>3</v>
      </c>
      <c r="C1910" s="92" t="s">
        <v>4131</v>
      </c>
      <c r="D1910" s="92" t="s">
        <v>11</v>
      </c>
      <c r="E1910" s="103" t="s">
        <v>303</v>
      </c>
      <c r="F1910" s="92" t="s">
        <v>4124</v>
      </c>
      <c r="G1910" s="92" t="s">
        <v>882</v>
      </c>
      <c r="H1910" s="92" t="s">
        <v>4132</v>
      </c>
      <c r="I1910" s="92" t="s">
        <v>865</v>
      </c>
      <c r="J1910" s="92" t="s">
        <v>4133</v>
      </c>
      <c r="K1910" s="90" t="b">
        <v>0</v>
      </c>
      <c r="L1910" s="92" t="s">
        <v>867</v>
      </c>
      <c r="M1910" s="278">
        <f>IFERROR(VLOOKUP(C1910,'Budget Detail as of 11.30'!B:K,COLUMNS('Budget Detail as of 11.30'!B:K),FALSE),0)</f>
        <v>9000</v>
      </c>
      <c r="N1910" s="155">
        <f>SUMIFS('Budget Detail as of 11.30'!L:L,'Budget Detail as of 11.30'!B:B,'Questica Mapping'!C1910)</f>
        <v>9000</v>
      </c>
      <c r="O1910" s="100">
        <v>-250000</v>
      </c>
      <c r="P1910" s="101">
        <f t="shared" si="70"/>
        <v>250000</v>
      </c>
    </row>
    <row r="1911" spans="1:16" hidden="1" x14ac:dyDescent="0.3">
      <c r="A1911" s="90">
        <v>1210006</v>
      </c>
      <c r="B1911" s="92" t="s">
        <v>3</v>
      </c>
      <c r="C1911" s="92" t="s">
        <v>4134</v>
      </c>
      <c r="D1911" s="92" t="s">
        <v>11</v>
      </c>
      <c r="E1911" s="103" t="s">
        <v>303</v>
      </c>
      <c r="F1911" s="90" t="s">
        <v>4124</v>
      </c>
      <c r="G1911" s="90" t="s">
        <v>882</v>
      </c>
      <c r="H1911" s="90" t="s">
        <v>4135</v>
      </c>
      <c r="I1911" s="178">
        <v>2</v>
      </c>
      <c r="J1911" s="269" t="s">
        <v>1251</v>
      </c>
      <c r="L1911" s="92"/>
      <c r="M1911" s="278">
        <f>IFERROR(VLOOKUP(C1911,'Budget Detail as of 11.30'!B:K,COLUMNS('Budget Detail as of 11.30'!B:K),FALSE),0)</f>
        <v>0</v>
      </c>
      <c r="N1911" s="155">
        <f>SUMIFS('Budget Detail as of 11.30'!L:L,'Budget Detail as of 11.30'!B:B,'Questica Mapping'!C1911)</f>
        <v>0</v>
      </c>
      <c r="O1911" s="100">
        <v>-3775148</v>
      </c>
      <c r="P1911" s="101">
        <f t="shared" si="70"/>
        <v>3775148</v>
      </c>
    </row>
    <row r="1912" spans="1:16" hidden="1" x14ac:dyDescent="0.3">
      <c r="A1912" s="90">
        <v>587169</v>
      </c>
      <c r="B1912" s="92" t="s">
        <v>3</v>
      </c>
      <c r="C1912" s="92" t="s">
        <v>4136</v>
      </c>
      <c r="D1912" s="92" t="s">
        <v>11</v>
      </c>
      <c r="E1912" s="103" t="s">
        <v>303</v>
      </c>
      <c r="F1912" s="92" t="s">
        <v>4124</v>
      </c>
      <c r="G1912" s="92" t="s">
        <v>882</v>
      </c>
      <c r="H1912" s="92" t="s">
        <v>4137</v>
      </c>
      <c r="I1912" s="92" t="s">
        <v>865</v>
      </c>
      <c r="J1912" s="92" t="s">
        <v>4138</v>
      </c>
      <c r="K1912" s="90" t="b">
        <v>0</v>
      </c>
      <c r="L1912" s="92" t="s">
        <v>867</v>
      </c>
      <c r="M1912" s="278">
        <f>IFERROR(VLOOKUP(C1912,'Budget Detail as of 11.30'!B:K,COLUMNS('Budget Detail as of 11.30'!B:K),FALSE),0)</f>
        <v>250000</v>
      </c>
      <c r="N1912" s="155">
        <f>SUMIFS('Budget Detail as of 11.30'!L:L,'Budget Detail as of 11.30'!B:B,'Questica Mapping'!C1912)</f>
        <v>250000</v>
      </c>
      <c r="O1912" s="100">
        <v>-63952</v>
      </c>
      <c r="P1912" s="101">
        <f t="shared" si="70"/>
        <v>63952</v>
      </c>
    </row>
    <row r="1913" spans="1:16" hidden="1" x14ac:dyDescent="0.3">
      <c r="A1913" s="90">
        <v>587168</v>
      </c>
      <c r="B1913" s="92" t="s">
        <v>3</v>
      </c>
      <c r="C1913" s="92" t="s">
        <v>4139</v>
      </c>
      <c r="D1913" s="92" t="s">
        <v>11</v>
      </c>
      <c r="E1913" s="103" t="s">
        <v>303</v>
      </c>
      <c r="F1913" s="90" t="s">
        <v>4124</v>
      </c>
      <c r="G1913" s="90" t="s">
        <v>882</v>
      </c>
      <c r="H1913" s="90" t="s">
        <v>4140</v>
      </c>
      <c r="I1913" s="178">
        <v>1</v>
      </c>
      <c r="J1913" s="269" t="s">
        <v>1251</v>
      </c>
      <c r="L1913" s="92"/>
      <c r="M1913" s="278">
        <f>IFERROR(VLOOKUP(C1913,'Budget Detail as of 11.30'!B:K,COLUMNS('Budget Detail as of 11.30'!B:K),FALSE),0)</f>
        <v>0</v>
      </c>
      <c r="N1913" s="155">
        <f>SUMIFS('Budget Detail as of 11.30'!L:L,'Budget Detail as of 11.30'!B:B,'Questica Mapping'!C1913)</f>
        <v>0</v>
      </c>
      <c r="O1913" s="100">
        <v>-20000</v>
      </c>
      <c r="P1913" s="101">
        <f t="shared" si="70"/>
        <v>20000</v>
      </c>
    </row>
    <row r="1914" spans="1:16" hidden="1" x14ac:dyDescent="0.3">
      <c r="A1914" s="90">
        <v>1210005</v>
      </c>
      <c r="B1914" s="92" t="s">
        <v>3</v>
      </c>
      <c r="C1914" s="92" t="s">
        <v>4141</v>
      </c>
      <c r="D1914" s="92" t="s">
        <v>11</v>
      </c>
      <c r="E1914" s="103" t="s">
        <v>303</v>
      </c>
      <c r="F1914" s="90" t="s">
        <v>4124</v>
      </c>
      <c r="G1914" s="90" t="s">
        <v>882</v>
      </c>
      <c r="H1914" s="90" t="s">
        <v>4140</v>
      </c>
      <c r="I1914" s="178">
        <v>2</v>
      </c>
      <c r="J1914" s="269" t="s">
        <v>1251</v>
      </c>
      <c r="L1914" s="92"/>
      <c r="M1914" s="278">
        <f>IFERROR(VLOOKUP(C1914,'Budget Detail as of 11.30'!B:K,COLUMNS('Budget Detail as of 11.30'!B:K),FALSE),0)</f>
        <v>0</v>
      </c>
      <c r="N1914" s="155">
        <f>SUMIFS('Budget Detail as of 11.30'!L:L,'Budget Detail as of 11.30'!B:B,'Questica Mapping'!C1914)</f>
        <v>0</v>
      </c>
      <c r="O1914" s="100">
        <v>-90000</v>
      </c>
      <c r="P1914" s="101">
        <f t="shared" si="70"/>
        <v>90000</v>
      </c>
    </row>
    <row r="1915" spans="1:16" hidden="1" x14ac:dyDescent="0.3">
      <c r="A1915" s="90">
        <v>587164</v>
      </c>
      <c r="B1915" s="92" t="s">
        <v>3</v>
      </c>
      <c r="C1915" s="92" t="s">
        <v>4142</v>
      </c>
      <c r="D1915" s="92" t="s">
        <v>11</v>
      </c>
      <c r="E1915" s="103" t="s">
        <v>303</v>
      </c>
      <c r="F1915" s="92" t="s">
        <v>4124</v>
      </c>
      <c r="G1915" s="92" t="s">
        <v>882</v>
      </c>
      <c r="H1915" s="92" t="s">
        <v>3765</v>
      </c>
      <c r="I1915" s="92" t="s">
        <v>865</v>
      </c>
      <c r="J1915" s="92" t="s">
        <v>3766</v>
      </c>
      <c r="K1915" s="90" t="b">
        <v>0</v>
      </c>
      <c r="L1915" s="92" t="s">
        <v>867</v>
      </c>
      <c r="M1915" s="278">
        <f>IFERROR(VLOOKUP(C1915,'Budget Detail as of 11.30'!B:K,COLUMNS('Budget Detail as of 11.30'!B:K),FALSE),0)</f>
        <v>15000</v>
      </c>
      <c r="N1915" s="155">
        <f>SUMIFS('Budget Detail as of 11.30'!L:L,'Budget Detail as of 11.30'!B:B,'Questica Mapping'!C1915)</f>
        <v>15000</v>
      </c>
      <c r="O1915" s="100">
        <v>-500000</v>
      </c>
      <c r="P1915" s="101">
        <f t="shared" si="70"/>
        <v>500000</v>
      </c>
    </row>
    <row r="1916" spans="1:16" hidden="1" x14ac:dyDescent="0.3">
      <c r="A1916" s="90">
        <v>587157</v>
      </c>
      <c r="B1916" s="92" t="s">
        <v>3</v>
      </c>
      <c r="C1916" s="92" t="s">
        <v>4143</v>
      </c>
      <c r="D1916" s="92" t="s">
        <v>11</v>
      </c>
      <c r="E1916" s="103" t="s">
        <v>303</v>
      </c>
      <c r="F1916" s="92" t="s">
        <v>4124</v>
      </c>
      <c r="G1916" s="92" t="s">
        <v>882</v>
      </c>
      <c r="H1916" s="92" t="s">
        <v>3768</v>
      </c>
      <c r="I1916" s="92" t="s">
        <v>865</v>
      </c>
      <c r="J1916" s="92" t="s">
        <v>4144</v>
      </c>
      <c r="K1916" s="90" t="b">
        <v>0</v>
      </c>
      <c r="L1916" s="92" t="s">
        <v>867</v>
      </c>
      <c r="M1916" s="278">
        <f>IFERROR(VLOOKUP(C1916,'Budget Detail as of 11.30'!B:K,COLUMNS('Budget Detail as of 11.30'!B:K),FALSE),0)</f>
        <v>90000</v>
      </c>
      <c r="N1916" s="155">
        <f>SUMIFS('Budget Detail as of 11.30'!L:L,'Budget Detail as of 11.30'!B:B,'Questica Mapping'!C1916)</f>
        <v>90000</v>
      </c>
      <c r="O1916" s="100">
        <v>-19504</v>
      </c>
      <c r="P1916" s="101">
        <f t="shared" si="70"/>
        <v>19504</v>
      </c>
    </row>
    <row r="1917" spans="1:16" hidden="1" x14ac:dyDescent="0.3">
      <c r="A1917" s="90">
        <v>587155</v>
      </c>
      <c r="B1917" s="92" t="s">
        <v>3</v>
      </c>
      <c r="C1917" s="92" t="s">
        <v>4145</v>
      </c>
      <c r="D1917" s="92" t="s">
        <v>11</v>
      </c>
      <c r="E1917" s="103" t="s">
        <v>303</v>
      </c>
      <c r="F1917" s="92" t="s">
        <v>4124</v>
      </c>
      <c r="G1917" s="92" t="s">
        <v>882</v>
      </c>
      <c r="H1917" s="92" t="s">
        <v>4146</v>
      </c>
      <c r="I1917" s="92" t="s">
        <v>865</v>
      </c>
      <c r="J1917" s="92" t="s">
        <v>4147</v>
      </c>
      <c r="K1917" s="90" t="b">
        <v>0</v>
      </c>
      <c r="L1917" s="92" t="s">
        <v>867</v>
      </c>
      <c r="M1917" s="278">
        <f>IFERROR(VLOOKUP(C1917,'Budget Detail as of 11.30'!B:K,COLUMNS('Budget Detail as of 11.30'!B:K),FALSE),0)</f>
        <v>500000</v>
      </c>
      <c r="N1917" s="155">
        <f>SUMIFS('Budget Detail as of 11.30'!L:L,'Budget Detail as of 11.30'!B:B,'Questica Mapping'!C1917)</f>
        <v>500000</v>
      </c>
      <c r="O1917" s="100">
        <v>-500</v>
      </c>
      <c r="P1917" s="101">
        <f t="shared" si="70"/>
        <v>500</v>
      </c>
    </row>
    <row r="1918" spans="1:16" hidden="1" x14ac:dyDescent="0.3">
      <c r="A1918" s="90">
        <v>587162</v>
      </c>
      <c r="B1918" s="92" t="s">
        <v>3</v>
      </c>
      <c r="C1918" s="92" t="s">
        <v>4148</v>
      </c>
      <c r="D1918" s="92" t="s">
        <v>11</v>
      </c>
      <c r="E1918" s="103" t="s">
        <v>303</v>
      </c>
      <c r="F1918" s="92" t="s">
        <v>4124</v>
      </c>
      <c r="G1918" s="92" t="s">
        <v>882</v>
      </c>
      <c r="H1918" s="92" t="s">
        <v>4149</v>
      </c>
      <c r="I1918" s="92" t="s">
        <v>865</v>
      </c>
      <c r="J1918" s="92" t="s">
        <v>4150</v>
      </c>
      <c r="K1918" s="90" t="b">
        <v>0</v>
      </c>
      <c r="L1918" s="92" t="s">
        <v>867</v>
      </c>
      <c r="M1918" s="278">
        <f>IFERROR(VLOOKUP(C1918,'Budget Detail as of 11.30'!B:K,COLUMNS('Budget Detail as of 11.30'!B:K),FALSE),0)</f>
        <v>15000</v>
      </c>
      <c r="N1918" s="155">
        <f>SUMIFS('Budget Detail as of 11.30'!L:L,'Budget Detail as of 11.30'!B:B,'Questica Mapping'!C1918)</f>
        <v>15000</v>
      </c>
      <c r="O1918" s="100">
        <v>-3000</v>
      </c>
      <c r="P1918" s="101">
        <f t="shared" si="70"/>
        <v>3000</v>
      </c>
    </row>
    <row r="1919" spans="1:16" hidden="1" x14ac:dyDescent="0.3">
      <c r="A1919" s="90">
        <v>587158</v>
      </c>
      <c r="B1919" s="92" t="s">
        <v>3</v>
      </c>
      <c r="C1919" s="92" t="s">
        <v>4151</v>
      </c>
      <c r="D1919" s="92" t="s">
        <v>11</v>
      </c>
      <c r="E1919" s="103" t="s">
        <v>303</v>
      </c>
      <c r="F1919" s="92" t="s">
        <v>4124</v>
      </c>
      <c r="G1919" s="92" t="s">
        <v>882</v>
      </c>
      <c r="H1919" s="92" t="s">
        <v>4152</v>
      </c>
      <c r="I1919" s="92" t="s">
        <v>865</v>
      </c>
      <c r="J1919" s="92" t="s">
        <v>4153</v>
      </c>
      <c r="K1919" s="90" t="b">
        <v>0</v>
      </c>
      <c r="L1919" s="92" t="s">
        <v>867</v>
      </c>
      <c r="M1919" s="278">
        <f>IFERROR(VLOOKUP(C1919,'Budget Detail as of 11.30'!B:K,COLUMNS('Budget Detail as of 11.30'!B:K),FALSE),0)</f>
        <v>1500</v>
      </c>
      <c r="N1919" s="155">
        <f>SUMIFS('Budget Detail as of 11.30'!L:L,'Budget Detail as of 11.30'!B:B,'Questica Mapping'!C1919)</f>
        <v>1500</v>
      </c>
      <c r="O1919" s="100">
        <v>-215000</v>
      </c>
      <c r="P1919" s="101">
        <f t="shared" si="70"/>
        <v>215000</v>
      </c>
    </row>
    <row r="1920" spans="1:16" hidden="1" x14ac:dyDescent="0.3">
      <c r="A1920" s="90">
        <v>587159</v>
      </c>
      <c r="B1920" s="92" t="s">
        <v>3</v>
      </c>
      <c r="C1920" s="92" t="s">
        <v>4154</v>
      </c>
      <c r="D1920" s="92" t="s">
        <v>11</v>
      </c>
      <c r="E1920" s="103" t="s">
        <v>303</v>
      </c>
      <c r="F1920" s="92" t="s">
        <v>4124</v>
      </c>
      <c r="G1920" s="92" t="s">
        <v>882</v>
      </c>
      <c r="H1920" s="92" t="s">
        <v>4155</v>
      </c>
      <c r="I1920" s="92" t="s">
        <v>865</v>
      </c>
      <c r="J1920" s="92" t="s">
        <v>4156</v>
      </c>
      <c r="K1920" s="90" t="b">
        <v>0</v>
      </c>
      <c r="L1920" s="92" t="s">
        <v>867</v>
      </c>
      <c r="M1920" s="278">
        <f>IFERROR(VLOOKUP(C1920,'Budget Detail as of 11.30'!B:K,COLUMNS('Budget Detail as of 11.30'!B:K),FALSE),0)</f>
        <v>10000</v>
      </c>
      <c r="N1920" s="155">
        <f>SUMIFS('Budget Detail as of 11.30'!L:L,'Budget Detail as of 11.30'!B:B,'Questica Mapping'!C1920)</f>
        <v>10000</v>
      </c>
      <c r="O1920" s="100">
        <v>-82770</v>
      </c>
      <c r="P1920" s="101">
        <f t="shared" si="70"/>
        <v>82770</v>
      </c>
    </row>
    <row r="1921" spans="1:16" hidden="1" x14ac:dyDescent="0.3">
      <c r="A1921" s="90">
        <v>587165</v>
      </c>
      <c r="B1921" s="92" t="s">
        <v>3</v>
      </c>
      <c r="C1921" s="92" t="s">
        <v>4157</v>
      </c>
      <c r="D1921" s="92" t="s">
        <v>11</v>
      </c>
      <c r="E1921" s="103" t="s">
        <v>303</v>
      </c>
      <c r="F1921" s="92" t="s">
        <v>4124</v>
      </c>
      <c r="G1921" s="92" t="s">
        <v>882</v>
      </c>
      <c r="H1921" s="92" t="s">
        <v>4158</v>
      </c>
      <c r="I1921" s="92" t="s">
        <v>865</v>
      </c>
      <c r="J1921" s="92" t="s">
        <v>4159</v>
      </c>
      <c r="K1921" s="90" t="b">
        <v>0</v>
      </c>
      <c r="L1921" s="92" t="s">
        <v>867</v>
      </c>
      <c r="M1921" s="278">
        <f>IFERROR(VLOOKUP(C1921,'Budget Detail as of 11.30'!B:K,COLUMNS('Budget Detail as of 11.30'!B:K),FALSE),0)</f>
        <v>215000</v>
      </c>
      <c r="N1921" s="155">
        <f>SUMIFS('Budget Detail as of 11.30'!L:L,'Budget Detail as of 11.30'!B:B,'Questica Mapping'!C1921)</f>
        <v>215000</v>
      </c>
      <c r="O1921" s="100">
        <v>-4089</v>
      </c>
      <c r="P1921" s="101">
        <f t="shared" si="70"/>
        <v>4089</v>
      </c>
    </row>
    <row r="1922" spans="1:16" hidden="1" x14ac:dyDescent="0.3">
      <c r="A1922" s="90">
        <v>587167</v>
      </c>
      <c r="B1922" s="92" t="s">
        <v>3</v>
      </c>
      <c r="C1922" s="92" t="s">
        <v>4160</v>
      </c>
      <c r="D1922" s="92" t="s">
        <v>11</v>
      </c>
      <c r="E1922" s="103" t="s">
        <v>303</v>
      </c>
      <c r="F1922" s="92" t="s">
        <v>4124</v>
      </c>
      <c r="G1922" s="92" t="s">
        <v>882</v>
      </c>
      <c r="H1922" s="92" t="s">
        <v>4161</v>
      </c>
      <c r="I1922" s="92" t="s">
        <v>865</v>
      </c>
      <c r="J1922" s="92" t="s">
        <v>4162</v>
      </c>
      <c r="K1922" s="90" t="b">
        <v>0</v>
      </c>
      <c r="L1922" s="92" t="s">
        <v>867</v>
      </c>
      <c r="M1922" s="278">
        <f>IFERROR(VLOOKUP(C1922,'Budget Detail as of 11.30'!B:K,COLUMNS('Budget Detail as of 11.30'!B:K),FALSE),0)</f>
        <v>82800</v>
      </c>
      <c r="N1922" s="155">
        <f>SUMIFS('Budget Detail as of 11.30'!L:L,'Budget Detail as of 11.30'!B:B,'Questica Mapping'!C1922)</f>
        <v>82800</v>
      </c>
      <c r="O1922" s="100">
        <v>-480000</v>
      </c>
      <c r="P1922" s="101">
        <f t="shared" si="70"/>
        <v>480000</v>
      </c>
    </row>
    <row r="1923" spans="1:16" hidden="1" x14ac:dyDescent="0.3">
      <c r="A1923" s="90">
        <v>587163</v>
      </c>
      <c r="B1923" s="92" t="s">
        <v>3</v>
      </c>
      <c r="C1923" s="92" t="s">
        <v>4163</v>
      </c>
      <c r="D1923" s="92" t="s">
        <v>11</v>
      </c>
      <c r="E1923" s="103" t="s">
        <v>303</v>
      </c>
      <c r="F1923" s="92" t="s">
        <v>4124</v>
      </c>
      <c r="G1923" s="92" t="s">
        <v>882</v>
      </c>
      <c r="H1923" s="92" t="s">
        <v>4164</v>
      </c>
      <c r="I1923" s="92" t="s">
        <v>865</v>
      </c>
      <c r="J1923" s="92" t="s">
        <v>4165</v>
      </c>
      <c r="K1923" s="90" t="b">
        <v>0</v>
      </c>
      <c r="L1923" s="92" t="s">
        <v>867</v>
      </c>
      <c r="M1923" s="278">
        <f>IFERROR(VLOOKUP(C1923,'Budget Detail as of 11.30'!B:K,COLUMNS('Budget Detail as of 11.30'!B:K),FALSE),0)</f>
        <v>5000</v>
      </c>
      <c r="N1923" s="155">
        <f>SUMIFS('Budget Detail as of 11.30'!L:L,'Budget Detail as of 11.30'!B:B,'Questica Mapping'!C1923)</f>
        <v>5000</v>
      </c>
      <c r="O1923" s="100">
        <v>-2125</v>
      </c>
      <c r="P1923" s="101">
        <f t="shared" si="70"/>
        <v>2125</v>
      </c>
    </row>
    <row r="1924" spans="1:16" hidden="1" x14ac:dyDescent="0.3">
      <c r="A1924" s="90">
        <v>587154</v>
      </c>
      <c r="B1924" s="92" t="s">
        <v>3</v>
      </c>
      <c r="C1924" s="92" t="s">
        <v>4166</v>
      </c>
      <c r="D1924" s="92" t="s">
        <v>11</v>
      </c>
      <c r="E1924" s="103" t="s">
        <v>303</v>
      </c>
      <c r="F1924" s="92" t="s">
        <v>4124</v>
      </c>
      <c r="G1924" s="92" t="s">
        <v>882</v>
      </c>
      <c r="H1924" s="92" t="s">
        <v>4167</v>
      </c>
      <c r="I1924" s="92" t="s">
        <v>865</v>
      </c>
      <c r="J1924" s="92" t="s">
        <v>4168</v>
      </c>
      <c r="K1924" s="90" t="b">
        <v>0</v>
      </c>
      <c r="L1924" s="92" t="s">
        <v>867</v>
      </c>
      <c r="M1924" s="278">
        <f>IFERROR(VLOOKUP(C1924,'Budget Detail as of 11.30'!B:K,COLUMNS('Budget Detail as of 11.30'!B:K),FALSE),0)</f>
        <v>480000</v>
      </c>
      <c r="N1924" s="155">
        <f>SUMIFS('Budget Detail as of 11.30'!L:L,'Budget Detail as of 11.30'!B:B,'Questica Mapping'!C1924)</f>
        <v>480000</v>
      </c>
      <c r="O1924" s="100">
        <v>-4055</v>
      </c>
      <c r="P1924" s="101">
        <f t="shared" si="70"/>
        <v>4055</v>
      </c>
    </row>
    <row r="1925" spans="1:16" hidden="1" x14ac:dyDescent="0.3">
      <c r="A1925" s="90">
        <v>587156</v>
      </c>
      <c r="B1925" s="92" t="s">
        <v>3</v>
      </c>
      <c r="C1925" s="92" t="s">
        <v>4169</v>
      </c>
      <c r="D1925" s="92" t="s">
        <v>11</v>
      </c>
      <c r="E1925" s="103" t="s">
        <v>303</v>
      </c>
      <c r="F1925" s="92" t="s">
        <v>4124</v>
      </c>
      <c r="G1925" s="92" t="s">
        <v>882</v>
      </c>
      <c r="H1925" s="92" t="s">
        <v>4170</v>
      </c>
      <c r="I1925" s="92" t="s">
        <v>865</v>
      </c>
      <c r="J1925" s="92" t="s">
        <v>4171</v>
      </c>
      <c r="K1925" s="90" t="b">
        <v>0</v>
      </c>
      <c r="L1925" s="92" t="s">
        <v>867</v>
      </c>
      <c r="M1925" s="278">
        <f>IFERROR(VLOOKUP(C1925,'Budget Detail as of 11.30'!B:K,COLUMNS('Budget Detail as of 11.30'!B:K),FALSE),0)</f>
        <v>2200</v>
      </c>
      <c r="N1925" s="155">
        <f>SUMIFS('Budget Detail as of 11.30'!L:L,'Budget Detail as of 11.30'!B:B,'Questica Mapping'!C1925)</f>
        <v>2200</v>
      </c>
      <c r="O1925" s="100">
        <v>-2500000</v>
      </c>
      <c r="P1925" s="101">
        <f t="shared" si="70"/>
        <v>2500000</v>
      </c>
    </row>
    <row r="1926" spans="1:16" hidden="1" x14ac:dyDescent="0.3">
      <c r="A1926" s="90">
        <v>587170</v>
      </c>
      <c r="B1926" s="92" t="s">
        <v>3</v>
      </c>
      <c r="C1926" s="92" t="s">
        <v>4172</v>
      </c>
      <c r="D1926" s="92" t="s">
        <v>11</v>
      </c>
      <c r="E1926" s="103" t="s">
        <v>303</v>
      </c>
      <c r="F1926" s="92" t="s">
        <v>4124</v>
      </c>
      <c r="G1926" s="92" t="s">
        <v>882</v>
      </c>
      <c r="H1926" s="92" t="s">
        <v>4173</v>
      </c>
      <c r="I1926" s="92" t="s">
        <v>865</v>
      </c>
      <c r="J1926" s="92" t="s">
        <v>4174</v>
      </c>
      <c r="K1926" s="90" t="b">
        <v>0</v>
      </c>
      <c r="L1926" s="92" t="s">
        <v>867</v>
      </c>
      <c r="M1926" s="278">
        <f>IFERROR(VLOOKUP(C1926,'Budget Detail as of 11.30'!B:K,COLUMNS('Budget Detail as of 11.30'!B:K),FALSE),0)</f>
        <v>10000</v>
      </c>
      <c r="N1926" s="155">
        <f>SUMIFS('Budget Detail as of 11.30'!L:L,'Budget Detail as of 11.30'!B:B,'Questica Mapping'!C1926)</f>
        <v>10000</v>
      </c>
      <c r="O1926" s="100">
        <v>-200000</v>
      </c>
      <c r="P1926" s="101">
        <f t="shared" si="70"/>
        <v>200000</v>
      </c>
    </row>
    <row r="1927" spans="1:16" hidden="1" x14ac:dyDescent="0.3">
      <c r="A1927" s="90">
        <v>587160</v>
      </c>
      <c r="B1927" s="92" t="s">
        <v>3</v>
      </c>
      <c r="C1927" s="92" t="s">
        <v>4175</v>
      </c>
      <c r="D1927" s="92" t="s">
        <v>11</v>
      </c>
      <c r="E1927" s="103" t="s">
        <v>303</v>
      </c>
      <c r="F1927" s="92" t="s">
        <v>4124</v>
      </c>
      <c r="G1927" s="92" t="s">
        <v>882</v>
      </c>
      <c r="H1927" s="92" t="s">
        <v>3808</v>
      </c>
      <c r="I1927" s="92" t="s">
        <v>865</v>
      </c>
      <c r="J1927" s="92" t="s">
        <v>4176</v>
      </c>
      <c r="K1927" s="90" t="b">
        <v>0</v>
      </c>
      <c r="L1927" s="92" t="s">
        <v>867</v>
      </c>
      <c r="M1927" s="278">
        <f>IFERROR(VLOOKUP(C1927,'Budget Detail as of 11.30'!B:K,COLUMNS('Budget Detail as of 11.30'!B:K),FALSE),0)</f>
        <v>2500000</v>
      </c>
      <c r="N1927" s="155">
        <f>SUMIFS('Budget Detail as of 11.30'!L:L,'Budget Detail as of 11.30'!B:B,'Questica Mapping'!C1927)</f>
        <v>2500000</v>
      </c>
      <c r="O1927" s="100"/>
      <c r="P1927" s="101"/>
    </row>
    <row r="1928" spans="1:16" hidden="1" x14ac:dyDescent="0.3">
      <c r="A1928" s="90">
        <v>1820521</v>
      </c>
      <c r="B1928" s="92" t="s">
        <v>3</v>
      </c>
      <c r="C1928" s="92" t="s">
        <v>4177</v>
      </c>
      <c r="D1928" s="92" t="s">
        <v>11</v>
      </c>
      <c r="E1928" s="103" t="s">
        <v>303</v>
      </c>
      <c r="F1928" s="90" t="s">
        <v>4124</v>
      </c>
      <c r="G1928" s="90" t="s">
        <v>882</v>
      </c>
      <c r="H1928" s="90" t="s">
        <v>4178</v>
      </c>
      <c r="I1928" s="178">
        <v>2</v>
      </c>
      <c r="J1928" s="269" t="s">
        <v>1251</v>
      </c>
      <c r="L1928" s="92"/>
      <c r="M1928" s="278">
        <f>IFERROR(VLOOKUP(C1928,'Budget Detail as of 11.30'!B:K,COLUMNS('Budget Detail as of 11.30'!B:K),FALSE),0)</f>
        <v>0</v>
      </c>
      <c r="N1928" s="155">
        <f>SUMIFS('Budget Detail as of 11.30'!L:L,'Budget Detail as of 11.30'!B:B,'Questica Mapping'!C1928)</f>
        <v>0</v>
      </c>
      <c r="O1928" s="100"/>
      <c r="P1928" s="101"/>
    </row>
    <row r="1929" spans="1:16" hidden="1" x14ac:dyDescent="0.3">
      <c r="A1929" s="90">
        <v>850316</v>
      </c>
      <c r="B1929" s="272" t="s">
        <v>3</v>
      </c>
      <c r="C1929" s="92" t="s">
        <v>4179</v>
      </c>
      <c r="D1929" s="280" t="s">
        <v>11</v>
      </c>
      <c r="E1929" s="103" t="s">
        <v>303</v>
      </c>
      <c r="F1929" s="279" t="s">
        <v>4124</v>
      </c>
      <c r="G1929" s="279" t="s">
        <v>882</v>
      </c>
      <c r="H1929" s="279" t="s">
        <v>4180</v>
      </c>
      <c r="I1929" s="279" t="s">
        <v>865</v>
      </c>
      <c r="J1929" s="279" t="s">
        <v>4181</v>
      </c>
      <c r="K1929" s="279" t="b">
        <v>0</v>
      </c>
      <c r="L1929" s="279" t="s">
        <v>867</v>
      </c>
      <c r="M1929" s="278">
        <f>IFERROR(VLOOKUP(C1929,'Budget Detail as of 11.30'!B:K,COLUMNS('Budget Detail as of 11.30'!B:K),FALSE),0)</f>
        <v>2421500</v>
      </c>
      <c r="N1929" s="155">
        <f>SUMIFS('Budget Detail as of 11.30'!L:L,'Budget Detail as of 11.30'!B:B,'Questica Mapping'!C1929)</f>
        <v>2421500</v>
      </c>
      <c r="O1929" s="100"/>
      <c r="P1929" s="101"/>
    </row>
    <row r="1930" spans="1:16" hidden="1" x14ac:dyDescent="0.3">
      <c r="A1930" s="90">
        <v>587166</v>
      </c>
      <c r="B1930" s="272" t="s">
        <v>3</v>
      </c>
      <c r="C1930" s="92" t="s">
        <v>4182</v>
      </c>
      <c r="D1930" s="280" t="s">
        <v>11</v>
      </c>
      <c r="E1930" s="103" t="s">
        <v>303</v>
      </c>
      <c r="F1930" s="279" t="s">
        <v>4124</v>
      </c>
      <c r="G1930" s="279" t="s">
        <v>882</v>
      </c>
      <c r="H1930" s="279" t="s">
        <v>4183</v>
      </c>
      <c r="I1930" s="279" t="s">
        <v>865</v>
      </c>
      <c r="J1930" s="279" t="s">
        <v>4184</v>
      </c>
      <c r="K1930" s="279" t="b">
        <v>0</v>
      </c>
      <c r="L1930" s="279" t="s">
        <v>867</v>
      </c>
      <c r="M1930" s="278">
        <f>IFERROR(VLOOKUP(C1930,'Budget Detail as of 11.30'!B:K,COLUMNS('Budget Detail as of 11.30'!B:K),FALSE),0)</f>
        <v>537240</v>
      </c>
      <c r="N1930" s="155">
        <f>SUMIFS('Budget Detail as of 11.30'!L:L,'Budget Detail as of 11.30'!B:B,'Questica Mapping'!C1930)</f>
        <v>537240</v>
      </c>
      <c r="O1930" s="100"/>
      <c r="P1930" s="101"/>
    </row>
    <row r="1931" spans="1:16" hidden="1" x14ac:dyDescent="0.3">
      <c r="A1931" s="90">
        <v>1670412</v>
      </c>
      <c r="B1931" s="272" t="s">
        <v>3</v>
      </c>
      <c r="C1931" s="92" t="s">
        <v>4185</v>
      </c>
      <c r="D1931" s="280" t="s">
        <v>11</v>
      </c>
      <c r="E1931" s="103" t="s">
        <v>303</v>
      </c>
      <c r="F1931" s="279" t="s">
        <v>4124</v>
      </c>
      <c r="G1931" s="279" t="s">
        <v>882</v>
      </c>
      <c r="H1931" s="279" t="s">
        <v>3820</v>
      </c>
      <c r="I1931" s="279" t="s">
        <v>865</v>
      </c>
      <c r="J1931" s="279" t="s">
        <v>4186</v>
      </c>
      <c r="K1931" s="279" t="b">
        <v>0</v>
      </c>
      <c r="L1931" s="279" t="s">
        <v>867</v>
      </c>
      <c r="M1931" s="278">
        <f>IFERROR(VLOOKUP(C1931,'Budget Detail as of 11.30'!B:K,COLUMNS('Budget Detail as of 11.30'!B:K),FALSE),0)</f>
        <v>1064730</v>
      </c>
      <c r="N1931" s="155">
        <f>SUMIFS('Budget Detail as of 11.30'!L:L,'Budget Detail as of 11.30'!B:B,'Questica Mapping'!C1931)</f>
        <v>1064730</v>
      </c>
      <c r="O1931" s="100">
        <v>-4335</v>
      </c>
      <c r="P1931" s="101">
        <f t="shared" ref="P1931:P1957" si="71">-O1931</f>
        <v>4335</v>
      </c>
    </row>
    <row r="1932" spans="1:16" hidden="1" x14ac:dyDescent="0.3">
      <c r="A1932" s="90">
        <v>1210050</v>
      </c>
      <c r="B1932" s="272" t="s">
        <v>3</v>
      </c>
      <c r="C1932" s="92" t="s">
        <v>4187</v>
      </c>
      <c r="D1932" s="280" t="s">
        <v>11</v>
      </c>
      <c r="E1932" s="103" t="s">
        <v>303</v>
      </c>
      <c r="F1932" s="279" t="s">
        <v>4124</v>
      </c>
      <c r="G1932" s="279" t="s">
        <v>882</v>
      </c>
      <c r="H1932" s="279" t="s">
        <v>3822</v>
      </c>
      <c r="I1932" s="279" t="s">
        <v>865</v>
      </c>
      <c r="J1932" s="279" t="s">
        <v>4188</v>
      </c>
      <c r="K1932" s="279" t="b">
        <v>0</v>
      </c>
      <c r="L1932" s="279" t="s">
        <v>867</v>
      </c>
      <c r="M1932" s="278">
        <f>IFERROR(VLOOKUP(C1932,'Budget Detail as of 11.30'!B:K,COLUMNS('Budget Detail as of 11.30'!B:K),FALSE),0)</f>
        <v>552150</v>
      </c>
      <c r="N1932" s="155">
        <f>SUMIFS('Budget Detail as of 11.30'!L:L,'Budget Detail as of 11.30'!B:B,'Questica Mapping'!C1932)</f>
        <v>552150</v>
      </c>
      <c r="O1932" s="100">
        <v>-395</v>
      </c>
      <c r="P1932" s="101">
        <f t="shared" si="71"/>
        <v>395</v>
      </c>
    </row>
    <row r="1933" spans="1:16" hidden="1" x14ac:dyDescent="0.3">
      <c r="A1933" s="90">
        <v>591806</v>
      </c>
      <c r="B1933" s="92" t="s">
        <v>3</v>
      </c>
      <c r="C1933" s="92" t="s">
        <v>4189</v>
      </c>
      <c r="D1933" s="92" t="s">
        <v>11</v>
      </c>
      <c r="E1933" s="103" t="s">
        <v>303</v>
      </c>
      <c r="F1933" s="92" t="s">
        <v>4190</v>
      </c>
      <c r="G1933" s="92" t="s">
        <v>882</v>
      </c>
      <c r="H1933" s="92" t="s">
        <v>4191</v>
      </c>
      <c r="I1933" s="92" t="s">
        <v>865</v>
      </c>
      <c r="J1933" s="92" t="s">
        <v>4192</v>
      </c>
      <c r="K1933" s="90" t="b">
        <v>0</v>
      </c>
      <c r="L1933" s="92" t="s">
        <v>867</v>
      </c>
      <c r="M1933" s="278">
        <f>IFERROR(VLOOKUP(C1933,'Budget Detail as of 11.30'!B:K,COLUMNS('Budget Detail as of 11.30'!B:K),FALSE),0)</f>
        <v>4400</v>
      </c>
      <c r="N1933" s="155">
        <f>SUMIFS('Budget Detail as of 11.30'!L:L,'Budget Detail as of 11.30'!B:B,'Questica Mapping'!C1933)</f>
        <v>4400</v>
      </c>
      <c r="O1933" s="100">
        <v>0</v>
      </c>
      <c r="P1933" s="101">
        <f t="shared" si="71"/>
        <v>0</v>
      </c>
    </row>
    <row r="1934" spans="1:16" hidden="1" x14ac:dyDescent="0.3">
      <c r="A1934" s="90">
        <v>1210051</v>
      </c>
      <c r="B1934" s="92" t="s">
        <v>3</v>
      </c>
      <c r="C1934" s="92" t="s">
        <v>4193</v>
      </c>
      <c r="D1934" s="92" t="s">
        <v>11</v>
      </c>
      <c r="E1934" s="103" t="s">
        <v>303</v>
      </c>
      <c r="F1934" s="92" t="s">
        <v>4190</v>
      </c>
      <c r="G1934" s="92" t="s">
        <v>882</v>
      </c>
      <c r="H1934" s="92" t="s">
        <v>4194</v>
      </c>
      <c r="I1934" s="92" t="s">
        <v>865</v>
      </c>
      <c r="J1934" s="92" t="s">
        <v>4195</v>
      </c>
      <c r="K1934" s="90" t="b">
        <v>0</v>
      </c>
      <c r="L1934" s="92" t="s">
        <v>867</v>
      </c>
      <c r="M1934" s="278">
        <f>IFERROR(VLOOKUP(C1934,'Budget Detail as of 11.30'!B:K,COLUMNS('Budget Detail as of 11.30'!B:K),FALSE),0)</f>
        <v>400</v>
      </c>
      <c r="N1934" s="155">
        <f>SUMIFS('Budget Detail as of 11.30'!L:L,'Budget Detail as of 11.30'!B:B,'Questica Mapping'!C1934)</f>
        <v>400</v>
      </c>
      <c r="O1934" s="100">
        <v>-4180</v>
      </c>
      <c r="P1934" s="101">
        <f t="shared" si="71"/>
        <v>4180</v>
      </c>
    </row>
    <row r="1935" spans="1:16" hidden="1" x14ac:dyDescent="0.3">
      <c r="A1935" s="90">
        <v>850307</v>
      </c>
      <c r="B1935" s="92" t="s">
        <v>3</v>
      </c>
      <c r="C1935" s="92" t="s">
        <v>4196</v>
      </c>
      <c r="D1935" s="92" t="s">
        <v>11</v>
      </c>
      <c r="E1935" s="103" t="s">
        <v>303</v>
      </c>
      <c r="F1935" s="92" t="s">
        <v>4190</v>
      </c>
      <c r="G1935" s="92" t="s">
        <v>882</v>
      </c>
      <c r="H1935" s="92" t="s">
        <v>3846</v>
      </c>
      <c r="I1935" s="92" t="s">
        <v>865</v>
      </c>
      <c r="J1935" s="92" t="s">
        <v>4197</v>
      </c>
      <c r="K1935" s="90" t="b">
        <v>0</v>
      </c>
      <c r="L1935" s="92" t="s">
        <v>867</v>
      </c>
      <c r="M1935" s="278">
        <f>IFERROR(VLOOKUP(C1935,'Budget Detail as of 11.30'!B:K,COLUMNS('Budget Detail as of 11.30'!B:K),FALSE),0)</f>
        <v>0</v>
      </c>
      <c r="N1935" s="155">
        <f>SUMIFS('Budget Detail as of 11.30'!L:L,'Budget Detail as of 11.30'!B:B,'Questica Mapping'!C1935)</f>
        <v>0</v>
      </c>
      <c r="O1935" s="100">
        <v>-2500</v>
      </c>
      <c r="P1935" s="101">
        <f t="shared" si="71"/>
        <v>2500</v>
      </c>
    </row>
    <row r="1936" spans="1:16" hidden="1" x14ac:dyDescent="0.3">
      <c r="A1936" s="90">
        <v>591809</v>
      </c>
      <c r="B1936" s="92" t="s">
        <v>3</v>
      </c>
      <c r="C1936" s="92" t="s">
        <v>4198</v>
      </c>
      <c r="D1936" s="92" t="s">
        <v>11</v>
      </c>
      <c r="E1936" s="103" t="s">
        <v>303</v>
      </c>
      <c r="F1936" s="92" t="s">
        <v>4190</v>
      </c>
      <c r="G1936" s="92" t="s">
        <v>882</v>
      </c>
      <c r="H1936" s="92" t="s">
        <v>3846</v>
      </c>
      <c r="I1936" s="92" t="s">
        <v>925</v>
      </c>
      <c r="J1936" s="92" t="s">
        <v>4199</v>
      </c>
      <c r="K1936" s="90" t="b">
        <v>0</v>
      </c>
      <c r="L1936" s="92" t="s">
        <v>867</v>
      </c>
      <c r="M1936" s="278">
        <f>IFERROR(VLOOKUP(C1936,'Budget Detail as of 11.30'!B:K,COLUMNS('Budget Detail as of 11.30'!B:K),FALSE),0)</f>
        <v>4200</v>
      </c>
      <c r="N1936" s="155">
        <f>SUMIFS('Budget Detail as of 11.30'!L:L,'Budget Detail as of 11.30'!B:B,'Questica Mapping'!C1936)</f>
        <v>4200</v>
      </c>
      <c r="O1936" s="100">
        <v>0</v>
      </c>
      <c r="P1936" s="101">
        <f t="shared" si="71"/>
        <v>0</v>
      </c>
    </row>
    <row r="1937" spans="1:16" hidden="1" x14ac:dyDescent="0.3">
      <c r="A1937" s="90">
        <v>591810</v>
      </c>
      <c r="B1937" s="92" t="s">
        <v>3</v>
      </c>
      <c r="C1937" s="92" t="s">
        <v>4200</v>
      </c>
      <c r="D1937" s="92" t="s">
        <v>11</v>
      </c>
      <c r="E1937" s="103" t="s">
        <v>303</v>
      </c>
      <c r="F1937" s="92" t="s">
        <v>4190</v>
      </c>
      <c r="G1937" s="92" t="s">
        <v>882</v>
      </c>
      <c r="H1937" s="92" t="s">
        <v>3889</v>
      </c>
      <c r="I1937" s="92" t="s">
        <v>865</v>
      </c>
      <c r="J1937" s="92" t="s">
        <v>4201</v>
      </c>
      <c r="K1937" s="90" t="b">
        <v>0</v>
      </c>
      <c r="L1937" s="92" t="s">
        <v>867</v>
      </c>
      <c r="M1937" s="278">
        <f>IFERROR(VLOOKUP(C1937,'Budget Detail as of 11.30'!B:K,COLUMNS('Budget Detail as of 11.30'!B:K),FALSE),0)</f>
        <v>250</v>
      </c>
      <c r="N1937" s="155">
        <f>SUMIFS('Budget Detail as of 11.30'!L:L,'Budget Detail as of 11.30'!B:B,'Questica Mapping'!C1937)</f>
        <v>250</v>
      </c>
      <c r="O1937" s="100">
        <v>-46</v>
      </c>
      <c r="P1937" s="101">
        <f t="shared" si="71"/>
        <v>46</v>
      </c>
    </row>
    <row r="1938" spans="1:16" hidden="1" x14ac:dyDescent="0.3">
      <c r="A1938" s="90">
        <v>591811</v>
      </c>
      <c r="B1938" s="92" t="s">
        <v>3</v>
      </c>
      <c r="C1938" s="92" t="s">
        <v>4202</v>
      </c>
      <c r="D1938" s="92" t="s">
        <v>11</v>
      </c>
      <c r="E1938" s="103" t="s">
        <v>303</v>
      </c>
      <c r="F1938" s="92" t="s">
        <v>4190</v>
      </c>
      <c r="G1938" s="92" t="s">
        <v>882</v>
      </c>
      <c r="H1938" s="92" t="s">
        <v>3898</v>
      </c>
      <c r="I1938" s="92" t="s">
        <v>865</v>
      </c>
      <c r="J1938" s="92" t="s">
        <v>3899</v>
      </c>
      <c r="K1938" s="90" t="b">
        <v>0</v>
      </c>
      <c r="L1938" s="92" t="s">
        <v>867</v>
      </c>
      <c r="M1938" s="278">
        <f>IFERROR(VLOOKUP(C1938,'Budget Detail as of 11.30'!B:K,COLUMNS('Budget Detail as of 11.30'!B:K),FALSE),0)</f>
        <v>0</v>
      </c>
      <c r="N1938" s="155">
        <f>SUMIFS('Budget Detail as of 11.30'!L:L,'Budget Detail as of 11.30'!B:B,'Questica Mapping'!C1938)</f>
        <v>0</v>
      </c>
      <c r="O1938" s="100">
        <v>0</v>
      </c>
      <c r="P1938" s="101">
        <f t="shared" si="71"/>
        <v>0</v>
      </c>
    </row>
    <row r="1939" spans="1:16" hidden="1" x14ac:dyDescent="0.3">
      <c r="A1939" s="90">
        <v>591812</v>
      </c>
      <c r="B1939" s="92" t="s">
        <v>3</v>
      </c>
      <c r="C1939" s="92" t="s">
        <v>4203</v>
      </c>
      <c r="D1939" s="92" t="s">
        <v>11</v>
      </c>
      <c r="E1939" s="103" t="s">
        <v>303</v>
      </c>
      <c r="F1939" s="90" t="s">
        <v>4204</v>
      </c>
      <c r="G1939" s="90" t="s">
        <v>882</v>
      </c>
      <c r="H1939" s="90" t="s">
        <v>4205</v>
      </c>
      <c r="I1939" s="178">
        <v>1</v>
      </c>
      <c r="J1939" s="269" t="s">
        <v>1251</v>
      </c>
      <c r="L1939" s="92"/>
      <c r="M1939" s="278">
        <f>IFERROR(VLOOKUP(C1939,'Budget Detail as of 11.30'!B:K,COLUMNS('Budget Detail as of 11.30'!B:K),FALSE),0)</f>
        <v>0</v>
      </c>
      <c r="N1939" s="155">
        <f>SUMIFS('Budget Detail as of 11.30'!L:L,'Budget Detail as of 11.30'!B:B,'Questica Mapping'!C1939)</f>
        <v>0</v>
      </c>
      <c r="O1939" s="100">
        <v>-164879</v>
      </c>
      <c r="P1939" s="101">
        <f t="shared" si="71"/>
        <v>164879</v>
      </c>
    </row>
    <row r="1940" spans="1:16" hidden="1" x14ac:dyDescent="0.3">
      <c r="A1940" s="90">
        <v>591813</v>
      </c>
      <c r="B1940" s="92" t="s">
        <v>3</v>
      </c>
      <c r="C1940" s="92" t="s">
        <v>4206</v>
      </c>
      <c r="D1940" s="92" t="s">
        <v>11</v>
      </c>
      <c r="E1940" s="106" t="s">
        <v>139</v>
      </c>
      <c r="F1940" s="92" t="s">
        <v>4207</v>
      </c>
      <c r="G1940" s="92" t="s">
        <v>882</v>
      </c>
      <c r="H1940" s="92" t="s">
        <v>3714</v>
      </c>
      <c r="I1940" s="92" t="s">
        <v>865</v>
      </c>
      <c r="J1940" s="92" t="s">
        <v>4208</v>
      </c>
      <c r="K1940" s="90" t="b">
        <v>0</v>
      </c>
      <c r="L1940" s="92" t="s">
        <v>867</v>
      </c>
      <c r="M1940" s="278">
        <f>IFERROR(VLOOKUP(C1940,'Budget Detail as of 11.30'!B:K,COLUMNS('Budget Detail as of 11.30'!B:K),FALSE),0)</f>
        <v>3600</v>
      </c>
      <c r="N1940" s="155">
        <f>SUMIFS('Budget Detail as of 11.30'!L:L,'Budget Detail as of 11.30'!B:B,'Questica Mapping'!C1940)</f>
        <v>3600</v>
      </c>
      <c r="O1940" s="100">
        <v>0</v>
      </c>
      <c r="P1940" s="101">
        <f t="shared" si="71"/>
        <v>0</v>
      </c>
    </row>
    <row r="1941" spans="1:16" hidden="1" x14ac:dyDescent="0.3">
      <c r="A1941" s="90">
        <v>591814</v>
      </c>
      <c r="B1941" s="92" t="s">
        <v>3</v>
      </c>
      <c r="C1941" s="92" t="s">
        <v>4209</v>
      </c>
      <c r="D1941" s="92" t="s">
        <v>11</v>
      </c>
      <c r="E1941" s="103" t="s">
        <v>139</v>
      </c>
      <c r="F1941" s="92" t="s">
        <v>1132</v>
      </c>
      <c r="G1941" s="92" t="s">
        <v>882</v>
      </c>
      <c r="H1941" s="92" t="s">
        <v>3714</v>
      </c>
      <c r="I1941" s="92" t="s">
        <v>865</v>
      </c>
      <c r="J1941" s="92" t="s">
        <v>1133</v>
      </c>
      <c r="K1941" s="90" t="b">
        <v>0</v>
      </c>
      <c r="L1941" s="92" t="s">
        <v>867</v>
      </c>
      <c r="M1941" s="278">
        <f>IFERROR(VLOOKUP(C1941,'Budget Detail as of 11.30'!B:K,COLUMNS('Budget Detail as of 11.30'!B:K),FALSE),0)</f>
        <v>0</v>
      </c>
      <c r="N1941" s="155">
        <f>SUMIFS('Budget Detail as of 11.30'!L:L,'Budget Detail as of 11.30'!B:B,'Questica Mapping'!C1941)</f>
        <v>0</v>
      </c>
      <c r="O1941" s="100">
        <v>-3600</v>
      </c>
      <c r="P1941" s="101">
        <f t="shared" si="71"/>
        <v>3600</v>
      </c>
    </row>
    <row r="1942" spans="1:16" hidden="1" x14ac:dyDescent="0.3">
      <c r="A1942" s="90">
        <v>591815</v>
      </c>
      <c r="B1942" s="92" t="s">
        <v>3</v>
      </c>
      <c r="C1942" s="92" t="s">
        <v>4210</v>
      </c>
      <c r="D1942" s="92" t="s">
        <v>11</v>
      </c>
      <c r="E1942" s="103" t="s">
        <v>139</v>
      </c>
      <c r="F1942" s="92" t="s">
        <v>1135</v>
      </c>
      <c r="G1942" s="92" t="s">
        <v>882</v>
      </c>
      <c r="H1942" s="92" t="s">
        <v>4062</v>
      </c>
      <c r="I1942" s="92" t="s">
        <v>865</v>
      </c>
      <c r="J1942" s="92" t="s">
        <v>4211</v>
      </c>
      <c r="K1942" s="90" t="b">
        <v>0</v>
      </c>
      <c r="L1942" s="92" t="s">
        <v>867</v>
      </c>
      <c r="M1942" s="278">
        <f>IFERROR(VLOOKUP(C1942,'Budget Detail as of 11.30'!B:K,COLUMNS('Budget Detail as of 11.30'!B:K),FALSE),0)</f>
        <v>0</v>
      </c>
      <c r="N1942" s="155">
        <f>SUMIFS('Budget Detail as of 11.30'!L:L,'Budget Detail as of 11.30'!B:B,'Questica Mapping'!C1942)</f>
        <v>0</v>
      </c>
      <c r="O1942" s="100">
        <v>-1290</v>
      </c>
      <c r="P1942" s="101">
        <f t="shared" si="71"/>
        <v>1290</v>
      </c>
    </row>
    <row r="1943" spans="1:16" hidden="1" x14ac:dyDescent="0.3">
      <c r="A1943" s="90">
        <v>591816</v>
      </c>
      <c r="B1943" s="92" t="s">
        <v>3</v>
      </c>
      <c r="C1943" s="92" t="s">
        <v>4212</v>
      </c>
      <c r="D1943" s="92" t="s">
        <v>11</v>
      </c>
      <c r="E1943" s="103" t="s">
        <v>139</v>
      </c>
      <c r="F1943" s="92" t="s">
        <v>1135</v>
      </c>
      <c r="G1943" s="92" t="s">
        <v>882</v>
      </c>
      <c r="H1943" s="92" t="s">
        <v>4213</v>
      </c>
      <c r="I1943" s="92" t="s">
        <v>865</v>
      </c>
      <c r="J1943" s="92" t="s">
        <v>4214</v>
      </c>
      <c r="K1943" s="90" t="b">
        <v>0</v>
      </c>
      <c r="L1943" s="92" t="s">
        <v>867</v>
      </c>
      <c r="M1943" s="278">
        <f>IFERROR(VLOOKUP(C1943,'Budget Detail as of 11.30'!B:K,COLUMNS('Budget Detail as of 11.30'!B:K),FALSE),0)</f>
        <v>0</v>
      </c>
      <c r="N1943" s="155">
        <f>SUMIFS('Budget Detail as of 11.30'!L:L,'Budget Detail as of 11.30'!B:B,'Questica Mapping'!C1943)</f>
        <v>0</v>
      </c>
      <c r="O1943" s="100">
        <v>0</v>
      </c>
      <c r="P1943" s="101">
        <f t="shared" si="71"/>
        <v>0</v>
      </c>
    </row>
    <row r="1944" spans="1:16" hidden="1" x14ac:dyDescent="0.3">
      <c r="A1944" s="90">
        <v>591817</v>
      </c>
      <c r="B1944" s="92" t="s">
        <v>3</v>
      </c>
      <c r="C1944" s="92" t="s">
        <v>4215</v>
      </c>
      <c r="D1944" s="92" t="s">
        <v>11</v>
      </c>
      <c r="E1944" s="103" t="s">
        <v>139</v>
      </c>
      <c r="F1944" s="92" t="s">
        <v>1149</v>
      </c>
      <c r="G1944" s="92" t="s">
        <v>882</v>
      </c>
      <c r="H1944" s="92" t="s">
        <v>3714</v>
      </c>
      <c r="I1944" s="92" t="s">
        <v>865</v>
      </c>
      <c r="J1944" s="92" t="s">
        <v>4216</v>
      </c>
      <c r="K1944" s="90" t="b">
        <v>0</v>
      </c>
      <c r="L1944" s="92" t="s">
        <v>867</v>
      </c>
      <c r="M1944" s="278">
        <f>IFERROR(VLOOKUP(C1944,'Budget Detail as of 11.30'!B:K,COLUMNS('Budget Detail as of 11.30'!B:K),FALSE),0)</f>
        <v>1300</v>
      </c>
      <c r="N1944" s="155">
        <f>SUMIFS('Budget Detail as of 11.30'!L:L,'Budget Detail as of 11.30'!B:B,'Questica Mapping'!C1944)</f>
        <v>1300</v>
      </c>
      <c r="O1944" s="100">
        <v>-2703300</v>
      </c>
      <c r="P1944" s="101">
        <f t="shared" si="71"/>
        <v>2703300</v>
      </c>
    </row>
    <row r="1945" spans="1:16" hidden="1" x14ac:dyDescent="0.3">
      <c r="A1945" s="90">
        <v>1839351</v>
      </c>
      <c r="B1945" s="92" t="s">
        <v>3</v>
      </c>
      <c r="C1945" s="92" t="s">
        <v>4217</v>
      </c>
      <c r="D1945" s="92" t="s">
        <v>11</v>
      </c>
      <c r="E1945" s="103" t="s">
        <v>139</v>
      </c>
      <c r="F1945" s="92" t="s">
        <v>1149</v>
      </c>
      <c r="G1945" s="92" t="s">
        <v>882</v>
      </c>
      <c r="H1945" s="92" t="s">
        <v>4218</v>
      </c>
      <c r="I1945" s="92" t="s">
        <v>865</v>
      </c>
      <c r="J1945" s="92" t="s">
        <v>4219</v>
      </c>
      <c r="K1945" s="90" t="b">
        <v>0</v>
      </c>
      <c r="L1945" s="92" t="s">
        <v>867</v>
      </c>
      <c r="M1945" s="278">
        <f>IFERROR(VLOOKUP(C1945,'Budget Detail as of 11.30'!B:K,COLUMNS('Budget Detail as of 11.30'!B:K),FALSE),0)</f>
        <v>0</v>
      </c>
      <c r="N1945" s="155">
        <f>SUMIFS('Budget Detail as of 11.30'!L:L,'Budget Detail as of 11.30'!B:B,'Questica Mapping'!C1945)</f>
        <v>0</v>
      </c>
      <c r="O1945" s="100">
        <v>-90848</v>
      </c>
      <c r="P1945" s="101">
        <f t="shared" si="71"/>
        <v>90848</v>
      </c>
    </row>
    <row r="1946" spans="1:16" hidden="1" x14ac:dyDescent="0.3">
      <c r="A1946" s="90">
        <v>591818</v>
      </c>
      <c r="B1946" s="92" t="s">
        <v>3</v>
      </c>
      <c r="C1946" s="92" t="s">
        <v>4220</v>
      </c>
      <c r="D1946" s="92" t="s">
        <v>11</v>
      </c>
      <c r="E1946" s="103" t="s">
        <v>142</v>
      </c>
      <c r="F1946" s="92" t="s">
        <v>1154</v>
      </c>
      <c r="G1946" s="92" t="s">
        <v>882</v>
      </c>
      <c r="H1946" s="92" t="s">
        <v>4221</v>
      </c>
      <c r="I1946" s="92" t="s">
        <v>865</v>
      </c>
      <c r="J1946" s="92" t="s">
        <v>4222</v>
      </c>
      <c r="K1946" s="90" t="b">
        <v>0</v>
      </c>
      <c r="L1946" s="92" t="s">
        <v>867</v>
      </c>
      <c r="M1946" s="278">
        <f>IFERROR(VLOOKUP(C1946,'Budget Detail as of 11.30'!B:K,COLUMNS('Budget Detail as of 11.30'!B:K),FALSE),0)</f>
        <v>2750000</v>
      </c>
      <c r="N1946" s="155">
        <f>SUMIFS('Budget Detail as of 11.30'!L:L,'Budget Detail as of 11.30'!B:B,'Questica Mapping'!C1946)</f>
        <v>2750000</v>
      </c>
      <c r="O1946" s="100">
        <v>-107746</v>
      </c>
      <c r="P1946" s="101">
        <f t="shared" si="71"/>
        <v>107746</v>
      </c>
    </row>
    <row r="1947" spans="1:16" hidden="1" x14ac:dyDescent="0.3">
      <c r="A1947" s="90">
        <v>591819</v>
      </c>
      <c r="B1947" s="92" t="s">
        <v>3</v>
      </c>
      <c r="C1947" s="92" t="s">
        <v>4223</v>
      </c>
      <c r="D1947" s="92" t="s">
        <v>11</v>
      </c>
      <c r="E1947" s="103" t="s">
        <v>142</v>
      </c>
      <c r="F1947" s="92" t="s">
        <v>1154</v>
      </c>
      <c r="G1947" s="92" t="s">
        <v>882</v>
      </c>
      <c r="H1947" s="92" t="s">
        <v>4224</v>
      </c>
      <c r="I1947" s="92" t="s">
        <v>865</v>
      </c>
      <c r="J1947" s="92" t="s">
        <v>4225</v>
      </c>
      <c r="K1947" s="90" t="b">
        <v>0</v>
      </c>
      <c r="L1947" s="92" t="s">
        <v>867</v>
      </c>
      <c r="M1947" s="278">
        <f>IFERROR(VLOOKUP(C1947,'Budget Detail as of 11.30'!B:K,COLUMNS('Budget Detail as of 11.30'!B:K),FALSE),0)</f>
        <v>111820</v>
      </c>
      <c r="N1947" s="155">
        <f>SUMIFS('Budget Detail as of 11.30'!L:L,'Budget Detail as of 11.30'!B:B,'Questica Mapping'!C1947)</f>
        <v>111820</v>
      </c>
      <c r="O1947" s="100">
        <v>-22685</v>
      </c>
      <c r="P1947" s="101">
        <f t="shared" si="71"/>
        <v>22685</v>
      </c>
    </row>
    <row r="1948" spans="1:16" hidden="1" x14ac:dyDescent="0.3">
      <c r="A1948" s="90">
        <v>591820</v>
      </c>
      <c r="B1948" s="92" t="s">
        <v>3</v>
      </c>
      <c r="C1948" s="92" t="s">
        <v>4226</v>
      </c>
      <c r="D1948" s="92" t="s">
        <v>11</v>
      </c>
      <c r="E1948" s="103" t="s">
        <v>142</v>
      </c>
      <c r="F1948" s="92" t="s">
        <v>1154</v>
      </c>
      <c r="G1948" s="92" t="s">
        <v>882</v>
      </c>
      <c r="H1948" s="92" t="s">
        <v>4227</v>
      </c>
      <c r="I1948" s="92" t="s">
        <v>865</v>
      </c>
      <c r="J1948" s="92" t="s">
        <v>4228</v>
      </c>
      <c r="K1948" s="90" t="b">
        <v>0</v>
      </c>
      <c r="L1948" s="92" t="s">
        <v>867</v>
      </c>
      <c r="M1948" s="278">
        <f>IFERROR(VLOOKUP(C1948,'Budget Detail as of 11.30'!B:K,COLUMNS('Budget Detail as of 11.30'!B:K),FALSE),0)</f>
        <v>151540</v>
      </c>
      <c r="N1948" s="155">
        <f>SUMIFS('Budget Detail as of 11.30'!L:L,'Budget Detail as of 11.30'!B:B,'Questica Mapping'!C1948)</f>
        <v>148050</v>
      </c>
      <c r="O1948" s="100">
        <v>0</v>
      </c>
      <c r="P1948" s="101">
        <f t="shared" si="71"/>
        <v>0</v>
      </c>
    </row>
    <row r="1949" spans="1:16" hidden="1" x14ac:dyDescent="0.3">
      <c r="A1949" s="90">
        <v>591821</v>
      </c>
      <c r="B1949" s="92" t="s">
        <v>3</v>
      </c>
      <c r="C1949" s="92" t="s">
        <v>4229</v>
      </c>
      <c r="D1949" s="92" t="s">
        <v>11</v>
      </c>
      <c r="E1949" s="103" t="s">
        <v>319</v>
      </c>
      <c r="F1949" s="92" t="s">
        <v>4230</v>
      </c>
      <c r="G1949" s="92" t="s">
        <v>882</v>
      </c>
      <c r="H1949" s="92" t="s">
        <v>3926</v>
      </c>
      <c r="I1949" s="92" t="s">
        <v>865</v>
      </c>
      <c r="J1949" s="92" t="s">
        <v>4231</v>
      </c>
      <c r="K1949" s="90" t="b">
        <v>0</v>
      </c>
      <c r="L1949" s="92" t="s">
        <v>867</v>
      </c>
      <c r="M1949" s="278">
        <f>IFERROR(VLOOKUP(C1949,'Budget Detail as of 11.30'!B:K,COLUMNS('Budget Detail as of 11.30'!B:K),FALSE),0)</f>
        <v>8300</v>
      </c>
      <c r="N1949" s="155">
        <f>SUMIFS('Budget Detail as of 11.30'!L:L,'Budget Detail as of 11.30'!B:B,'Questica Mapping'!C1949)</f>
        <v>8300</v>
      </c>
      <c r="O1949" s="100">
        <v>0</v>
      </c>
      <c r="P1949" s="101">
        <f t="shared" si="71"/>
        <v>0</v>
      </c>
    </row>
    <row r="1950" spans="1:16" hidden="1" x14ac:dyDescent="0.3">
      <c r="A1950" s="90">
        <v>591822</v>
      </c>
      <c r="B1950" s="92" t="s">
        <v>3</v>
      </c>
      <c r="C1950" s="92" t="s">
        <v>4232</v>
      </c>
      <c r="D1950" s="92" t="s">
        <v>11</v>
      </c>
      <c r="E1950" s="103" t="s">
        <v>319</v>
      </c>
      <c r="F1950" s="92" t="s">
        <v>4230</v>
      </c>
      <c r="G1950" s="92" t="s">
        <v>882</v>
      </c>
      <c r="H1950" s="92" t="s">
        <v>3926</v>
      </c>
      <c r="I1950" s="92" t="s">
        <v>925</v>
      </c>
      <c r="J1950" s="92" t="s">
        <v>4233</v>
      </c>
      <c r="K1950" s="90" t="b">
        <v>0</v>
      </c>
      <c r="L1950" s="92" t="s">
        <v>867</v>
      </c>
      <c r="M1950" s="278">
        <f>IFERROR(VLOOKUP(C1950,'Budget Detail as of 11.30'!B:K,COLUMNS('Budget Detail as of 11.30'!B:K),FALSE),0)</f>
        <v>4000</v>
      </c>
      <c r="N1950" s="155">
        <f>SUMIFS('Budget Detail as of 11.30'!L:L,'Budget Detail as of 11.30'!B:B,'Questica Mapping'!C1950)</f>
        <v>4000</v>
      </c>
      <c r="O1950" s="100">
        <v>-19000</v>
      </c>
      <c r="P1950" s="101">
        <f t="shared" si="71"/>
        <v>19000</v>
      </c>
    </row>
    <row r="1951" spans="1:16" hidden="1" x14ac:dyDescent="0.3">
      <c r="A1951" s="90">
        <v>591823</v>
      </c>
      <c r="B1951" s="92" t="s">
        <v>3</v>
      </c>
      <c r="C1951" s="92" t="s">
        <v>4234</v>
      </c>
      <c r="D1951" s="92" t="s">
        <v>11</v>
      </c>
      <c r="E1951" s="103" t="s">
        <v>319</v>
      </c>
      <c r="F1951" s="92" t="s">
        <v>4230</v>
      </c>
      <c r="G1951" s="92" t="s">
        <v>882</v>
      </c>
      <c r="H1951" s="92" t="s">
        <v>3926</v>
      </c>
      <c r="I1951" s="92" t="s">
        <v>928</v>
      </c>
      <c r="J1951" s="92" t="s">
        <v>4235</v>
      </c>
      <c r="K1951" s="90" t="b">
        <v>0</v>
      </c>
      <c r="L1951" s="92" t="s">
        <v>867</v>
      </c>
      <c r="M1951" s="278">
        <f>IFERROR(VLOOKUP(C1951,'Budget Detail as of 11.30'!B:K,COLUMNS('Budget Detail as of 11.30'!B:K),FALSE),0)</f>
        <v>7200</v>
      </c>
      <c r="N1951" s="155">
        <f>SUMIFS('Budget Detail as of 11.30'!L:L,'Budget Detail as of 11.30'!B:B,'Questica Mapping'!C1951)</f>
        <v>7200</v>
      </c>
      <c r="O1951" s="100">
        <v>-2760</v>
      </c>
      <c r="P1951" s="101">
        <f t="shared" si="71"/>
        <v>2760</v>
      </c>
    </row>
    <row r="1952" spans="1:16" hidden="1" x14ac:dyDescent="0.3">
      <c r="A1952" s="90">
        <v>591824</v>
      </c>
      <c r="B1952" s="92" t="s">
        <v>3</v>
      </c>
      <c r="C1952" s="92" t="s">
        <v>4236</v>
      </c>
      <c r="D1952" s="92" t="s">
        <v>11</v>
      </c>
      <c r="E1952" s="103" t="s">
        <v>319</v>
      </c>
      <c r="F1952" s="92" t="s">
        <v>4230</v>
      </c>
      <c r="G1952" s="92" t="s">
        <v>882</v>
      </c>
      <c r="H1952" s="92" t="s">
        <v>4237</v>
      </c>
      <c r="I1952" s="92" t="s">
        <v>865</v>
      </c>
      <c r="J1952" s="92" t="s">
        <v>4238</v>
      </c>
      <c r="K1952" s="90" t="b">
        <v>0</v>
      </c>
      <c r="L1952" s="92" t="s">
        <v>867</v>
      </c>
      <c r="M1952" s="278">
        <f>IFERROR(VLOOKUP(C1952,'Budget Detail as of 11.30'!B:K,COLUMNS('Budget Detail as of 11.30'!B:K),FALSE),0)</f>
        <v>19000</v>
      </c>
      <c r="N1952" s="155">
        <f>SUMIFS('Budget Detail as of 11.30'!L:L,'Budget Detail as of 11.30'!B:B,'Questica Mapping'!C1952)</f>
        <v>19000</v>
      </c>
      <c r="O1952" s="100">
        <v>-1961</v>
      </c>
      <c r="P1952" s="101">
        <f t="shared" si="71"/>
        <v>1961</v>
      </c>
    </row>
    <row r="1953" spans="1:17" hidden="1" x14ac:dyDescent="0.3">
      <c r="A1953" s="90">
        <v>850308</v>
      </c>
      <c r="B1953" s="92" t="s">
        <v>3</v>
      </c>
      <c r="C1953" s="92" t="s">
        <v>4239</v>
      </c>
      <c r="D1953" s="92" t="s">
        <v>11</v>
      </c>
      <c r="E1953" s="103" t="s">
        <v>319</v>
      </c>
      <c r="F1953" s="92" t="s">
        <v>1159</v>
      </c>
      <c r="G1953" s="92" t="s">
        <v>882</v>
      </c>
      <c r="H1953" s="92" t="s">
        <v>4240</v>
      </c>
      <c r="I1953" s="92" t="s">
        <v>865</v>
      </c>
      <c r="J1953" s="92" t="s">
        <v>4241</v>
      </c>
      <c r="K1953" s="90" t="b">
        <v>0</v>
      </c>
      <c r="L1953" s="92" t="s">
        <v>867</v>
      </c>
      <c r="M1953" s="278">
        <f>IFERROR(VLOOKUP(C1953,'Budget Detail as of 11.30'!B:K,COLUMNS('Budget Detail as of 11.30'!B:K),FALSE),0)</f>
        <v>2760</v>
      </c>
      <c r="N1953" s="155">
        <f>SUMIFS('Budget Detail as of 11.30'!L:L,'Budget Detail as of 11.30'!B:B,'Questica Mapping'!C1953)</f>
        <v>2760</v>
      </c>
      <c r="O1953" s="100">
        <v>-2200</v>
      </c>
      <c r="P1953" s="101">
        <f t="shared" si="71"/>
        <v>2200</v>
      </c>
    </row>
    <row r="1954" spans="1:17" hidden="1" x14ac:dyDescent="0.3">
      <c r="A1954" s="90">
        <v>591825</v>
      </c>
      <c r="B1954" s="92" t="s">
        <v>3</v>
      </c>
      <c r="C1954" s="92" t="s">
        <v>4242</v>
      </c>
      <c r="D1954" s="92" t="s">
        <v>11</v>
      </c>
      <c r="E1954" s="103" t="s">
        <v>319</v>
      </c>
      <c r="F1954" s="92" t="s">
        <v>1159</v>
      </c>
      <c r="G1954" s="92" t="s">
        <v>882</v>
      </c>
      <c r="H1954" s="92" t="s">
        <v>4243</v>
      </c>
      <c r="I1954" s="92" t="s">
        <v>865</v>
      </c>
      <c r="J1954" s="92" t="s">
        <v>4244</v>
      </c>
      <c r="K1954" s="90" t="b">
        <v>0</v>
      </c>
      <c r="L1954" s="92" t="s">
        <v>867</v>
      </c>
      <c r="M1954" s="278">
        <f>IFERROR(VLOOKUP(C1954,'Budget Detail as of 11.30'!B:K,COLUMNS('Budget Detail as of 11.30'!B:K),FALSE),0)</f>
        <v>1970</v>
      </c>
      <c r="N1954" s="155">
        <f>SUMIFS('Budget Detail as of 11.30'!L:L,'Budget Detail as of 11.30'!B:B,'Questica Mapping'!C1954)</f>
        <v>1970</v>
      </c>
      <c r="O1954" s="100">
        <v>-20000</v>
      </c>
      <c r="P1954" s="101">
        <f t="shared" si="71"/>
        <v>20000</v>
      </c>
    </row>
    <row r="1955" spans="1:17" hidden="1" x14ac:dyDescent="0.3">
      <c r="A1955" s="90">
        <v>591826</v>
      </c>
      <c r="B1955" s="92" t="s">
        <v>3</v>
      </c>
      <c r="C1955" s="92" t="s">
        <v>4245</v>
      </c>
      <c r="D1955" s="92" t="s">
        <v>11</v>
      </c>
      <c r="E1955" s="103" t="s">
        <v>319</v>
      </c>
      <c r="F1955" s="92" t="s">
        <v>1159</v>
      </c>
      <c r="G1955" s="92" t="s">
        <v>882</v>
      </c>
      <c r="H1955" s="92" t="s">
        <v>4246</v>
      </c>
      <c r="I1955" s="92" t="s">
        <v>865</v>
      </c>
      <c r="J1955" s="92" t="s">
        <v>4247</v>
      </c>
      <c r="K1955" s="90" t="b">
        <v>0</v>
      </c>
      <c r="L1955" s="92" t="s">
        <v>867</v>
      </c>
      <c r="M1955" s="278">
        <f>IFERROR(VLOOKUP(C1955,'Budget Detail as of 11.30'!B:K,COLUMNS('Budget Detail as of 11.30'!B:K),FALSE),0)</f>
        <v>2200</v>
      </c>
      <c r="N1955" s="155">
        <f>SUMIFS('Budget Detail as of 11.30'!L:L,'Budget Detail as of 11.30'!B:B,'Questica Mapping'!C1955)</f>
        <v>2200</v>
      </c>
      <c r="O1955" s="100">
        <v>-4136393</v>
      </c>
      <c r="P1955" s="101">
        <f t="shared" si="71"/>
        <v>4136393</v>
      </c>
    </row>
    <row r="1956" spans="1:17" hidden="1" x14ac:dyDescent="0.3">
      <c r="A1956" s="90">
        <v>591837</v>
      </c>
      <c r="B1956" s="92" t="s">
        <v>3</v>
      </c>
      <c r="C1956" s="92" t="s">
        <v>4248</v>
      </c>
      <c r="D1956" s="92" t="s">
        <v>11</v>
      </c>
      <c r="E1956" s="103" t="s">
        <v>319</v>
      </c>
      <c r="F1956" s="92" t="s">
        <v>4249</v>
      </c>
      <c r="G1956" s="92" t="s">
        <v>882</v>
      </c>
      <c r="H1956" s="92" t="s">
        <v>4250</v>
      </c>
      <c r="I1956" s="92" t="s">
        <v>865</v>
      </c>
      <c r="J1956" s="92" t="s">
        <v>4251</v>
      </c>
      <c r="K1956" s="90" t="b">
        <v>0</v>
      </c>
      <c r="L1956" s="92" t="s">
        <v>867</v>
      </c>
      <c r="M1956" s="278">
        <f>IFERROR(VLOOKUP(C1956,'Budget Detail as of 11.30'!B:K,COLUMNS('Budget Detail as of 11.30'!B:K),FALSE),0)</f>
        <v>20000</v>
      </c>
      <c r="N1956" s="155">
        <f>SUMIFS('Budget Detail as of 11.30'!L:L,'Budget Detail as of 11.30'!B:B,'Questica Mapping'!C1956)</f>
        <v>20000</v>
      </c>
      <c r="O1956" s="100">
        <v>-302865</v>
      </c>
      <c r="P1956" s="101">
        <f t="shared" si="71"/>
        <v>302865</v>
      </c>
    </row>
    <row r="1957" spans="1:17" hidden="1" x14ac:dyDescent="0.3">
      <c r="A1957" s="90">
        <v>850309</v>
      </c>
      <c r="B1957" s="92" t="s">
        <v>3</v>
      </c>
      <c r="C1957" s="92" t="s">
        <v>4252</v>
      </c>
      <c r="D1957" s="92" t="s">
        <v>11</v>
      </c>
      <c r="E1957" s="103" t="s">
        <v>148</v>
      </c>
      <c r="F1957" s="92" t="s">
        <v>4253</v>
      </c>
      <c r="G1957" s="92" t="s">
        <v>882</v>
      </c>
      <c r="H1957" s="92" t="s">
        <v>3714</v>
      </c>
      <c r="I1957" s="92" t="s">
        <v>865</v>
      </c>
      <c r="J1957" s="92" t="s">
        <v>4254</v>
      </c>
      <c r="K1957" s="90" t="b">
        <v>0</v>
      </c>
      <c r="L1957" s="92" t="s">
        <v>867</v>
      </c>
      <c r="M1957" s="278">
        <f>IFERROR(VLOOKUP(C1957,'Budget Detail as of 11.30'!B:K,COLUMNS('Budget Detail as of 11.30'!B:K),FALSE),0)</f>
        <v>4726870</v>
      </c>
      <c r="N1957" s="155">
        <f>SUMIFS('Budget Detail as of 11.30'!L:L,'Budget Detail as of 11.30'!B:B,'Questica Mapping'!C1957)</f>
        <v>4726870</v>
      </c>
      <c r="O1957" s="100">
        <v>-19500</v>
      </c>
      <c r="P1957" s="101">
        <f t="shared" si="71"/>
        <v>19500</v>
      </c>
    </row>
    <row r="1958" spans="1:17" hidden="1" x14ac:dyDescent="0.3">
      <c r="A1958" s="90">
        <v>591827</v>
      </c>
      <c r="B1958" s="92" t="s">
        <v>3</v>
      </c>
      <c r="C1958" s="92" t="s">
        <v>4255</v>
      </c>
      <c r="D1958" s="92" t="s">
        <v>11</v>
      </c>
      <c r="E1958" s="103" t="s">
        <v>148</v>
      </c>
      <c r="F1958" s="92" t="s">
        <v>4253</v>
      </c>
      <c r="G1958" s="92" t="s">
        <v>882</v>
      </c>
      <c r="H1958" s="92" t="s">
        <v>3714</v>
      </c>
      <c r="I1958" s="92" t="s">
        <v>925</v>
      </c>
      <c r="J1958" s="92" t="s">
        <v>4254</v>
      </c>
      <c r="K1958" s="90" t="b">
        <v>0</v>
      </c>
      <c r="L1958" s="92" t="s">
        <v>867</v>
      </c>
      <c r="M1958" s="278">
        <f>IFERROR(VLOOKUP(C1958,'Budget Detail as of 11.30'!B:K,COLUMNS('Budget Detail as of 11.30'!B:K),FALSE),0)</f>
        <v>0</v>
      </c>
      <c r="N1958" s="155">
        <f>SUMIFS('Budget Detail as of 11.30'!L:L,'Budget Detail as of 11.30'!B:B,'Questica Mapping'!C1958)</f>
        <v>0</v>
      </c>
      <c r="O1958" s="100"/>
      <c r="P1958" s="101"/>
    </row>
    <row r="1959" spans="1:17" hidden="1" x14ac:dyDescent="0.3">
      <c r="A1959" s="90">
        <v>591828</v>
      </c>
      <c r="B1959" s="92" t="s">
        <v>3</v>
      </c>
      <c r="C1959" s="92" t="s">
        <v>4256</v>
      </c>
      <c r="D1959" s="92" t="s">
        <v>11</v>
      </c>
      <c r="E1959" s="103" t="s">
        <v>148</v>
      </c>
      <c r="F1959" s="92" t="s">
        <v>4253</v>
      </c>
      <c r="G1959" s="92" t="s">
        <v>882</v>
      </c>
      <c r="H1959" s="92" t="s">
        <v>3926</v>
      </c>
      <c r="I1959" s="92" t="s">
        <v>865</v>
      </c>
      <c r="J1959" s="92" t="s">
        <v>4257</v>
      </c>
      <c r="K1959" s="90" t="b">
        <v>0</v>
      </c>
      <c r="L1959" s="92" t="s">
        <v>867</v>
      </c>
      <c r="M1959" s="278">
        <f>IFERROR(VLOOKUP(C1959,'Budget Detail as of 11.30'!B:K,COLUMNS('Budget Detail as of 11.30'!B:K),FALSE),0)</f>
        <v>0</v>
      </c>
      <c r="N1959" s="155">
        <f>SUMIFS('Budget Detail as of 11.30'!L:L,'Budget Detail as of 11.30'!B:B,'Questica Mapping'!C1959)</f>
        <v>42990</v>
      </c>
      <c r="O1959" s="100">
        <v>797750</v>
      </c>
      <c r="P1959" s="101">
        <f>+O1959</f>
        <v>797750</v>
      </c>
    </row>
    <row r="1960" spans="1:17" hidden="1" x14ac:dyDescent="0.3">
      <c r="A1960" s="90">
        <v>591829</v>
      </c>
      <c r="B1960" s="159" t="s">
        <v>1162</v>
      </c>
      <c r="C1960" s="159" t="s">
        <v>4258</v>
      </c>
      <c r="D1960" s="280" t="s">
        <v>11</v>
      </c>
      <c r="E1960" s="230" t="s">
        <v>494</v>
      </c>
      <c r="F1960" s="279" t="s">
        <v>1621</v>
      </c>
      <c r="G1960" s="279" t="s">
        <v>1679</v>
      </c>
      <c r="H1960" s="279" t="s">
        <v>864</v>
      </c>
      <c r="I1960" s="279" t="s">
        <v>865</v>
      </c>
      <c r="J1960" s="269" t="s">
        <v>1251</v>
      </c>
      <c r="K1960" s="279" t="b">
        <v>0</v>
      </c>
      <c r="L1960" s="279" t="s">
        <v>867</v>
      </c>
      <c r="M1960" s="278">
        <f>IFERROR(VLOOKUP(C1960,'Budget Detail as of 11.30'!B:K,COLUMNS('Budget Detail as of 11.30'!B:K),FALSE),0)</f>
        <v>0</v>
      </c>
      <c r="N1960" s="155">
        <f>SUMIFS('Budget Detail as of 11.30'!L:L,'Budget Detail as of 11.30'!B:B,'Questica Mapping'!C1960)</f>
        <v>0</v>
      </c>
      <c r="O1960" s="100"/>
      <c r="P1960" s="101"/>
    </row>
    <row r="1961" spans="1:17" hidden="1" x14ac:dyDescent="0.3">
      <c r="A1961" s="90">
        <v>1210044</v>
      </c>
      <c r="B1961" s="92" t="s">
        <v>1162</v>
      </c>
      <c r="C1961" s="92" t="s">
        <v>4259</v>
      </c>
      <c r="D1961" s="92" t="s">
        <v>11</v>
      </c>
      <c r="E1961" s="103" t="s">
        <v>322</v>
      </c>
      <c r="F1961" s="92" t="s">
        <v>4260</v>
      </c>
      <c r="G1961" s="92" t="s">
        <v>1165</v>
      </c>
      <c r="H1961" s="92" t="s">
        <v>3714</v>
      </c>
      <c r="I1961" s="92" t="s">
        <v>865</v>
      </c>
      <c r="J1961" s="92">
        <v>0</v>
      </c>
      <c r="K1961" s="90" t="b">
        <v>0</v>
      </c>
      <c r="L1961" s="92" t="s">
        <v>1166</v>
      </c>
      <c r="M1961" s="278">
        <f>IFERROR(VLOOKUP(C1961,'Budget Detail as of 11.30'!B:K,COLUMNS('Budget Detail as of 11.30'!B:K),FALSE),0)</f>
        <v>892870</v>
      </c>
      <c r="N1961" s="155">
        <f>SUMIFS('Budget Detail as of 11.30'!L:L,'Budget Detail as of 11.30'!B:B,'Questica Mapping'!C1961)</f>
        <v>860180</v>
      </c>
      <c r="O1961" s="100"/>
      <c r="P1961" s="101"/>
    </row>
    <row r="1962" spans="1:17" hidden="1" x14ac:dyDescent="0.3">
      <c r="A1962" s="90">
        <v>591257</v>
      </c>
      <c r="B1962" s="92" t="s">
        <v>1162</v>
      </c>
      <c r="C1962" s="92" t="s">
        <v>4261</v>
      </c>
      <c r="D1962" s="279" t="s">
        <v>11</v>
      </c>
      <c r="E1962" s="103" t="s">
        <v>322</v>
      </c>
      <c r="F1962" s="90" t="s">
        <v>4260</v>
      </c>
      <c r="G1962" s="90" t="s">
        <v>1165</v>
      </c>
      <c r="H1962" s="90" t="s">
        <v>3996</v>
      </c>
      <c r="I1962" s="90" t="s">
        <v>925</v>
      </c>
      <c r="J1962" s="90" t="s">
        <v>4262</v>
      </c>
      <c r="K1962" s="90" t="b">
        <v>0</v>
      </c>
      <c r="L1962" s="90" t="s">
        <v>867</v>
      </c>
      <c r="M1962" s="278">
        <f>IFERROR(VLOOKUP(C1962,'Budget Detail as of 11.30'!B:K,COLUMNS('Budget Detail as of 11.30'!B:K),FALSE),0)</f>
        <v>2710</v>
      </c>
      <c r="N1962" s="155">
        <f>SUMIFS('Budget Detail as of 11.30'!L:L,'Budget Detail as of 11.30'!B:B,'Questica Mapping'!C1962)</f>
        <v>2710</v>
      </c>
      <c r="O1962" s="100">
        <v>0</v>
      </c>
      <c r="P1962" s="101">
        <f t="shared" ref="P1962:P1993" si="72">+O1962</f>
        <v>0</v>
      </c>
      <c r="Q1962" s="279" t="s">
        <v>1169</v>
      </c>
    </row>
    <row r="1963" spans="1:17" hidden="1" x14ac:dyDescent="0.3">
      <c r="A1963" s="90">
        <v>591258</v>
      </c>
      <c r="B1963" s="92" t="s">
        <v>1162</v>
      </c>
      <c r="C1963" s="92" t="s">
        <v>4263</v>
      </c>
      <c r="D1963" s="279" t="s">
        <v>11</v>
      </c>
      <c r="E1963" s="103" t="s">
        <v>322</v>
      </c>
      <c r="F1963" s="90" t="s">
        <v>4260</v>
      </c>
      <c r="G1963" s="90" t="s">
        <v>1165</v>
      </c>
      <c r="H1963" s="90" t="s">
        <v>3996</v>
      </c>
      <c r="I1963" s="90" t="s">
        <v>928</v>
      </c>
      <c r="J1963" s="90" t="s">
        <v>4264</v>
      </c>
      <c r="K1963" s="90" t="b">
        <v>0</v>
      </c>
      <c r="L1963" s="90" t="s">
        <v>867</v>
      </c>
      <c r="M1963" s="278">
        <f>IFERROR(VLOOKUP(C1963,'Budget Detail as of 11.30'!B:K,COLUMNS('Budget Detail as of 11.30'!B:K),FALSE),0)</f>
        <v>43420</v>
      </c>
      <c r="N1963" s="155">
        <f>SUMIFS('Budget Detail as of 11.30'!L:L,'Budget Detail as of 11.30'!B:B,'Questica Mapping'!C1963)</f>
        <v>43420</v>
      </c>
      <c r="O1963" s="100">
        <v>0</v>
      </c>
      <c r="P1963" s="101">
        <f t="shared" si="72"/>
        <v>0</v>
      </c>
      <c r="Q1963" s="279" t="s">
        <v>1169</v>
      </c>
    </row>
    <row r="1964" spans="1:17" hidden="1" x14ac:dyDescent="0.3">
      <c r="A1964" s="90">
        <v>1210045</v>
      </c>
      <c r="B1964" s="92" t="s">
        <v>1162</v>
      </c>
      <c r="C1964" s="92" t="s">
        <v>4265</v>
      </c>
      <c r="D1964" s="92" t="s">
        <v>11</v>
      </c>
      <c r="E1964" s="103" t="s">
        <v>322</v>
      </c>
      <c r="F1964" s="92" t="s">
        <v>4260</v>
      </c>
      <c r="G1964" s="92" t="s">
        <v>1173</v>
      </c>
      <c r="H1964" s="92" t="s">
        <v>3714</v>
      </c>
      <c r="I1964" s="92" t="s">
        <v>865</v>
      </c>
      <c r="J1964" s="92" t="s">
        <v>1174</v>
      </c>
      <c r="K1964" s="90" t="b">
        <v>0</v>
      </c>
      <c r="L1964" s="92" t="s">
        <v>867</v>
      </c>
      <c r="M1964" s="278">
        <f>IFERROR(VLOOKUP(C1964,'Budget Detail as of 11.30'!B:K,COLUMNS('Budget Detail as of 11.30'!B:K),FALSE),0)</f>
        <v>0</v>
      </c>
      <c r="N1964" s="155">
        <f>SUMIFS('Budget Detail as of 11.30'!L:L,'Budget Detail as of 11.30'!B:B,'Questica Mapping'!C1964)</f>
        <v>0</v>
      </c>
      <c r="O1964" s="100">
        <v>0</v>
      </c>
      <c r="P1964" s="101">
        <f t="shared" si="72"/>
        <v>0</v>
      </c>
    </row>
    <row r="1965" spans="1:17" hidden="1" x14ac:dyDescent="0.3">
      <c r="A1965" s="90">
        <v>591261</v>
      </c>
      <c r="B1965" s="92" t="s">
        <v>1162</v>
      </c>
      <c r="C1965" s="92" t="s">
        <v>4266</v>
      </c>
      <c r="D1965" s="92" t="s">
        <v>11</v>
      </c>
      <c r="E1965" s="103" t="s">
        <v>322</v>
      </c>
      <c r="F1965" s="92" t="s">
        <v>4260</v>
      </c>
      <c r="G1965" s="92" t="s">
        <v>1173</v>
      </c>
      <c r="H1965" s="92" t="s">
        <v>4267</v>
      </c>
      <c r="I1965" s="92" t="s">
        <v>865</v>
      </c>
      <c r="J1965" s="92" t="s">
        <v>1174</v>
      </c>
      <c r="K1965" s="90" t="b">
        <v>0</v>
      </c>
      <c r="L1965" s="92" t="s">
        <v>867</v>
      </c>
      <c r="M1965" s="278">
        <f>IFERROR(VLOOKUP(C1965,'Budget Detail as of 11.30'!B:K,COLUMNS('Budget Detail as of 11.30'!B:K),FALSE),0)</f>
        <v>0</v>
      </c>
      <c r="N1965" s="155">
        <f>SUMIFS('Budget Detail as of 11.30'!L:L,'Budget Detail as of 11.30'!B:B,'Questica Mapping'!C1965)</f>
        <v>0</v>
      </c>
      <c r="O1965" s="100">
        <v>24100</v>
      </c>
      <c r="P1965" s="101">
        <f t="shared" si="72"/>
        <v>24100</v>
      </c>
    </row>
    <row r="1966" spans="1:17" hidden="1" x14ac:dyDescent="0.3">
      <c r="A1966" s="90">
        <v>591318</v>
      </c>
      <c r="B1966" s="92" t="s">
        <v>1162</v>
      </c>
      <c r="C1966" s="92" t="s">
        <v>4268</v>
      </c>
      <c r="D1966" s="92" t="s">
        <v>11</v>
      </c>
      <c r="E1966" s="103" t="s">
        <v>322</v>
      </c>
      <c r="F1966" s="92" t="s">
        <v>4260</v>
      </c>
      <c r="G1966" s="92" t="s">
        <v>1286</v>
      </c>
      <c r="H1966" s="92" t="s">
        <v>3714</v>
      </c>
      <c r="I1966" s="92" t="s">
        <v>865</v>
      </c>
      <c r="J1966" s="92" t="s">
        <v>1287</v>
      </c>
      <c r="K1966" s="90" t="b">
        <v>0</v>
      </c>
      <c r="L1966" s="92" t="s">
        <v>867</v>
      </c>
      <c r="M1966" s="278">
        <f>IFERROR(VLOOKUP(C1966,'Budget Detail as of 11.30'!B:K,COLUMNS('Budget Detail as of 11.30'!B:K),FALSE),0)</f>
        <v>0</v>
      </c>
      <c r="N1966" s="155">
        <f>SUMIFS('Budget Detail as of 11.30'!L:L,'Budget Detail as of 11.30'!B:B,'Questica Mapping'!C1966)</f>
        <v>0</v>
      </c>
      <c r="O1966" s="100">
        <v>0</v>
      </c>
      <c r="P1966" s="101">
        <f t="shared" si="72"/>
        <v>0</v>
      </c>
    </row>
    <row r="1967" spans="1:17" hidden="1" x14ac:dyDescent="0.3">
      <c r="A1967" s="90">
        <v>591262</v>
      </c>
      <c r="B1967" s="92" t="s">
        <v>1162</v>
      </c>
      <c r="C1967" s="92" t="s">
        <v>4269</v>
      </c>
      <c r="D1967" s="92" t="s">
        <v>11</v>
      </c>
      <c r="E1967" s="103" t="s">
        <v>322</v>
      </c>
      <c r="F1967" s="92" t="s">
        <v>4260</v>
      </c>
      <c r="G1967" s="92" t="s">
        <v>1286</v>
      </c>
      <c r="H1967" s="92" t="s">
        <v>3996</v>
      </c>
      <c r="I1967" s="92" t="s">
        <v>865</v>
      </c>
      <c r="J1967" s="92" t="s">
        <v>1287</v>
      </c>
      <c r="K1967" s="90" t="b">
        <v>0</v>
      </c>
      <c r="L1967" s="92" t="s">
        <v>867</v>
      </c>
      <c r="M1967" s="278">
        <f>IFERROR(VLOOKUP(C1967,'Budget Detail as of 11.30'!B:K,COLUMNS('Budget Detail as of 11.30'!B:K),FALSE),0)</f>
        <v>20430</v>
      </c>
      <c r="N1967" s="155">
        <f>SUMIFS('Budget Detail as of 11.30'!L:L,'Budget Detail as of 11.30'!B:B,'Questica Mapping'!C1967)</f>
        <v>20430</v>
      </c>
      <c r="O1967" s="100">
        <v>0</v>
      </c>
      <c r="P1967" s="101">
        <f t="shared" si="72"/>
        <v>0</v>
      </c>
    </row>
    <row r="1968" spans="1:17" hidden="1" x14ac:dyDescent="0.3">
      <c r="A1968" s="90">
        <v>591265</v>
      </c>
      <c r="B1968" s="92" t="s">
        <v>1162</v>
      </c>
      <c r="C1968" s="92" t="s">
        <v>4270</v>
      </c>
      <c r="D1968" s="92" t="s">
        <v>11</v>
      </c>
      <c r="E1968" s="103" t="s">
        <v>322</v>
      </c>
      <c r="F1968" s="92" t="s">
        <v>4260</v>
      </c>
      <c r="G1968" s="92" t="s">
        <v>1286</v>
      </c>
      <c r="H1968" s="92" t="s">
        <v>3731</v>
      </c>
      <c r="I1968" s="92" t="s">
        <v>865</v>
      </c>
      <c r="J1968" s="92" t="s">
        <v>1287</v>
      </c>
      <c r="K1968" s="90" t="b">
        <v>0</v>
      </c>
      <c r="L1968" s="92" t="s">
        <v>867</v>
      </c>
      <c r="M1968" s="278">
        <f>IFERROR(VLOOKUP(C1968,'Budget Detail as of 11.30'!B:K,COLUMNS('Budget Detail as of 11.30'!B:K),FALSE),0)</f>
        <v>0</v>
      </c>
      <c r="N1968" s="155">
        <f>SUMIFS('Budget Detail as of 11.30'!L:L,'Budget Detail as of 11.30'!B:B,'Questica Mapping'!C1968)</f>
        <v>0</v>
      </c>
      <c r="O1968" s="100">
        <v>0</v>
      </c>
      <c r="P1968" s="101">
        <f t="shared" si="72"/>
        <v>0</v>
      </c>
    </row>
    <row r="1969" spans="1:16" hidden="1" x14ac:dyDescent="0.3">
      <c r="A1969" s="90">
        <v>591266</v>
      </c>
      <c r="B1969" s="92" t="s">
        <v>1162</v>
      </c>
      <c r="C1969" s="92" t="s">
        <v>4271</v>
      </c>
      <c r="D1969" s="92" t="s">
        <v>11</v>
      </c>
      <c r="E1969" s="103" t="s">
        <v>322</v>
      </c>
      <c r="F1969" s="92" t="s">
        <v>4260</v>
      </c>
      <c r="G1969" s="92" t="s">
        <v>1286</v>
      </c>
      <c r="H1969" s="92" t="s">
        <v>3734</v>
      </c>
      <c r="I1969" s="92" t="s">
        <v>865</v>
      </c>
      <c r="J1969" s="92" t="s">
        <v>1287</v>
      </c>
      <c r="K1969" s="90" t="b">
        <v>0</v>
      </c>
      <c r="L1969" s="92" t="s">
        <v>867</v>
      </c>
      <c r="M1969" s="278">
        <f>IFERROR(VLOOKUP(C1969,'Budget Detail as of 11.30'!B:K,COLUMNS('Budget Detail as of 11.30'!B:K),FALSE),0)</f>
        <v>0</v>
      </c>
      <c r="N1969" s="155">
        <f>SUMIFS('Budget Detail as of 11.30'!L:L,'Budget Detail as of 11.30'!B:B,'Questica Mapping'!C1969)</f>
        <v>0</v>
      </c>
      <c r="O1969" s="100">
        <v>0</v>
      </c>
      <c r="P1969" s="101">
        <f t="shared" si="72"/>
        <v>0</v>
      </c>
    </row>
    <row r="1970" spans="1:16" hidden="1" x14ac:dyDescent="0.3">
      <c r="A1970" s="90">
        <v>591267</v>
      </c>
      <c r="B1970" s="92" t="s">
        <v>1162</v>
      </c>
      <c r="C1970" s="92" t="s">
        <v>4272</v>
      </c>
      <c r="D1970" s="92" t="s">
        <v>11</v>
      </c>
      <c r="E1970" s="103" t="s">
        <v>322</v>
      </c>
      <c r="F1970" s="92" t="s">
        <v>4260</v>
      </c>
      <c r="G1970" s="92" t="s">
        <v>1286</v>
      </c>
      <c r="H1970" s="92" t="s">
        <v>4267</v>
      </c>
      <c r="I1970" s="92" t="s">
        <v>865</v>
      </c>
      <c r="J1970" s="92" t="s">
        <v>1287</v>
      </c>
      <c r="K1970" s="90" t="b">
        <v>0</v>
      </c>
      <c r="L1970" s="92" t="s">
        <v>867</v>
      </c>
      <c r="M1970" s="278">
        <f>IFERROR(VLOOKUP(C1970,'Budget Detail as of 11.30'!B:K,COLUMNS('Budget Detail as of 11.30'!B:K),FALSE),0)</f>
        <v>0</v>
      </c>
      <c r="N1970" s="155">
        <f>SUMIFS('Budget Detail as of 11.30'!L:L,'Budget Detail as of 11.30'!B:B,'Questica Mapping'!C1970)</f>
        <v>0</v>
      </c>
      <c r="O1970" s="100">
        <v>377840</v>
      </c>
      <c r="P1970" s="101">
        <f t="shared" si="72"/>
        <v>377840</v>
      </c>
    </row>
    <row r="1971" spans="1:16" hidden="1" x14ac:dyDescent="0.3">
      <c r="A1971" s="90">
        <v>591269</v>
      </c>
      <c r="B1971" s="92" t="s">
        <v>1162</v>
      </c>
      <c r="C1971" s="92" t="s">
        <v>4273</v>
      </c>
      <c r="D1971" s="92" t="s">
        <v>11</v>
      </c>
      <c r="E1971" s="103" t="s">
        <v>322</v>
      </c>
      <c r="F1971" s="92" t="s">
        <v>4260</v>
      </c>
      <c r="G1971" s="92" t="s">
        <v>1176</v>
      </c>
      <c r="H1971" s="92" t="s">
        <v>3714</v>
      </c>
      <c r="I1971" s="92" t="s">
        <v>865</v>
      </c>
      <c r="J1971" s="92">
        <v>0</v>
      </c>
      <c r="K1971" s="90" t="b">
        <v>0</v>
      </c>
      <c r="L1971" s="92" t="s">
        <v>1166</v>
      </c>
      <c r="M1971" s="278">
        <f>IFERROR(VLOOKUP(C1971,'Budget Detail as of 11.30'!B:K,COLUMNS('Budget Detail as of 11.30'!B:K),FALSE),0)</f>
        <v>479380</v>
      </c>
      <c r="N1971" s="155">
        <f>SUMIFS('Budget Detail as of 11.30'!L:L,'Budget Detail as of 11.30'!B:B,'Questica Mapping'!C1971)</f>
        <v>470920</v>
      </c>
      <c r="O1971" s="100">
        <v>0</v>
      </c>
      <c r="P1971" s="101">
        <f t="shared" si="72"/>
        <v>0</v>
      </c>
    </row>
    <row r="1972" spans="1:16" hidden="1" x14ac:dyDescent="0.3">
      <c r="A1972" s="90">
        <v>591271</v>
      </c>
      <c r="B1972" s="92" t="s">
        <v>1162</v>
      </c>
      <c r="C1972" s="92" t="s">
        <v>4274</v>
      </c>
      <c r="D1972" s="92" t="s">
        <v>11</v>
      </c>
      <c r="E1972" s="103" t="s">
        <v>322</v>
      </c>
      <c r="F1972" s="92" t="s">
        <v>4260</v>
      </c>
      <c r="G1972" s="92" t="s">
        <v>1182</v>
      </c>
      <c r="H1972" s="92" t="s">
        <v>3714</v>
      </c>
      <c r="I1972" s="92" t="s">
        <v>865</v>
      </c>
      <c r="J1972" s="92" t="s">
        <v>1183</v>
      </c>
      <c r="K1972" s="90" t="b">
        <v>0</v>
      </c>
      <c r="L1972" s="92" t="s">
        <v>867</v>
      </c>
      <c r="M1972" s="278">
        <f>IFERROR(VLOOKUP(C1972,'Budget Detail as of 11.30'!B:K,COLUMNS('Budget Detail as of 11.30'!B:K),FALSE),0)</f>
        <v>0</v>
      </c>
      <c r="N1972" s="155">
        <f>SUMIFS('Budget Detail as of 11.30'!L:L,'Budget Detail as of 11.30'!B:B,'Questica Mapping'!C1972)</f>
        <v>0</v>
      </c>
      <c r="O1972" s="100">
        <v>448</v>
      </c>
      <c r="P1972" s="101">
        <f t="shared" si="72"/>
        <v>448</v>
      </c>
    </row>
    <row r="1973" spans="1:16" hidden="1" x14ac:dyDescent="0.3">
      <c r="A1973" s="90">
        <v>591272</v>
      </c>
      <c r="B1973" s="92" t="s">
        <v>1162</v>
      </c>
      <c r="C1973" s="92" t="s">
        <v>4275</v>
      </c>
      <c r="D1973" s="92" t="s">
        <v>11</v>
      </c>
      <c r="E1973" s="103" t="s">
        <v>322</v>
      </c>
      <c r="F1973" s="92" t="s">
        <v>4260</v>
      </c>
      <c r="G1973" s="92" t="s">
        <v>1182</v>
      </c>
      <c r="H1973" s="92" t="s">
        <v>4218</v>
      </c>
      <c r="I1973" s="92" t="s">
        <v>865</v>
      </c>
      <c r="J1973" s="92" t="s">
        <v>1183</v>
      </c>
      <c r="K1973" s="90" t="b">
        <v>0</v>
      </c>
      <c r="L1973" s="92" t="s">
        <v>867</v>
      </c>
      <c r="M1973" s="278">
        <f>IFERROR(VLOOKUP(C1973,'Budget Detail as of 11.30'!B:K,COLUMNS('Budget Detail as of 11.30'!B:K),FALSE),0)</f>
        <v>0</v>
      </c>
      <c r="N1973" s="155">
        <f>SUMIFS('Budget Detail as of 11.30'!L:L,'Budget Detail as of 11.30'!B:B,'Questica Mapping'!C1973)</f>
        <v>0</v>
      </c>
      <c r="O1973" s="100">
        <v>0</v>
      </c>
      <c r="P1973" s="101">
        <f t="shared" si="72"/>
        <v>0</v>
      </c>
    </row>
    <row r="1974" spans="1:16" hidden="1" x14ac:dyDescent="0.3">
      <c r="A1974" s="90">
        <v>591273</v>
      </c>
      <c r="B1974" s="92" t="s">
        <v>1162</v>
      </c>
      <c r="C1974" s="92" t="s">
        <v>4276</v>
      </c>
      <c r="D1974" s="92" t="s">
        <v>11</v>
      </c>
      <c r="E1974" s="103" t="s">
        <v>320</v>
      </c>
      <c r="F1974" s="92" t="s">
        <v>4260</v>
      </c>
      <c r="G1974" s="92" t="s">
        <v>1185</v>
      </c>
      <c r="H1974" s="92" t="s">
        <v>3714</v>
      </c>
      <c r="I1974" s="92" t="s">
        <v>865</v>
      </c>
      <c r="J1974" s="92" t="s">
        <v>1186</v>
      </c>
      <c r="K1974" s="90" t="b">
        <v>0</v>
      </c>
      <c r="L1974" s="92" t="s">
        <v>867</v>
      </c>
      <c r="M1974" s="278">
        <f>IFERROR(VLOOKUP(C1974,'Budget Detail as of 11.30'!B:K,COLUMNS('Budget Detail as of 11.30'!B:K),FALSE),0)</f>
        <v>370</v>
      </c>
      <c r="N1974" s="155">
        <f>SUMIFS('Budget Detail as of 11.30'!L:L,'Budget Detail as of 11.30'!B:B,'Questica Mapping'!C1974)</f>
        <v>370</v>
      </c>
      <c r="O1974" s="100">
        <v>23900</v>
      </c>
      <c r="P1974" s="101">
        <f t="shared" si="72"/>
        <v>23900</v>
      </c>
    </row>
    <row r="1975" spans="1:16" hidden="1" x14ac:dyDescent="0.3">
      <c r="A1975" s="90">
        <v>591274</v>
      </c>
      <c r="B1975" s="92" t="s">
        <v>1162</v>
      </c>
      <c r="C1975" s="92" t="s">
        <v>4277</v>
      </c>
      <c r="D1975" s="92" t="s">
        <v>11</v>
      </c>
      <c r="E1975" s="103" t="s">
        <v>320</v>
      </c>
      <c r="F1975" s="92" t="s">
        <v>4260</v>
      </c>
      <c r="G1975" s="92" t="s">
        <v>1185</v>
      </c>
      <c r="H1975" s="92" t="s">
        <v>3714</v>
      </c>
      <c r="I1975" s="92" t="s">
        <v>1807</v>
      </c>
      <c r="J1975" s="92" t="s">
        <v>4278</v>
      </c>
      <c r="K1975" s="90" t="b">
        <v>0</v>
      </c>
      <c r="L1975" s="92" t="s">
        <v>867</v>
      </c>
      <c r="M1975" s="278">
        <f>IFERROR(VLOOKUP(C1975,'Budget Detail as of 11.30'!B:K,COLUMNS('Budget Detail as of 11.30'!B:K),FALSE),0)</f>
        <v>0</v>
      </c>
      <c r="N1975" s="155">
        <f>SUMIFS('Budget Detail as of 11.30'!L:L,'Budget Detail as of 11.30'!B:B,'Questica Mapping'!C1975)</f>
        <v>0</v>
      </c>
      <c r="O1975" s="100">
        <v>1695</v>
      </c>
      <c r="P1975" s="101">
        <f t="shared" si="72"/>
        <v>1695</v>
      </c>
    </row>
    <row r="1976" spans="1:16" hidden="1" x14ac:dyDescent="0.3">
      <c r="A1976" s="90">
        <v>591275</v>
      </c>
      <c r="B1976" s="92" t="s">
        <v>1162</v>
      </c>
      <c r="C1976" s="92" t="s">
        <v>4279</v>
      </c>
      <c r="D1976" s="92" t="s">
        <v>11</v>
      </c>
      <c r="E1976" s="103" t="s">
        <v>320</v>
      </c>
      <c r="F1976" s="92" t="s">
        <v>4260</v>
      </c>
      <c r="G1976" s="92" t="s">
        <v>1185</v>
      </c>
      <c r="H1976" s="92" t="s">
        <v>3714</v>
      </c>
      <c r="I1976" s="92" t="s">
        <v>925</v>
      </c>
      <c r="J1976" s="92" t="s">
        <v>4280</v>
      </c>
      <c r="K1976" s="90" t="b">
        <v>0</v>
      </c>
      <c r="L1976" s="92" t="s">
        <v>867</v>
      </c>
      <c r="M1976" s="278">
        <f>IFERROR(VLOOKUP(C1976,'Budget Detail as of 11.30'!B:K,COLUMNS('Budget Detail as of 11.30'!B:K),FALSE),0)</f>
        <v>25170</v>
      </c>
      <c r="N1976" s="155">
        <f>SUMIFS('Budget Detail as of 11.30'!L:L,'Budget Detail as of 11.30'!B:B,'Questica Mapping'!C1976)</f>
        <v>25170</v>
      </c>
      <c r="O1976" s="100">
        <v>3100</v>
      </c>
      <c r="P1976" s="101">
        <f t="shared" si="72"/>
        <v>3100</v>
      </c>
    </row>
    <row r="1977" spans="1:16" hidden="1" x14ac:dyDescent="0.3">
      <c r="A1977" s="90">
        <v>591276</v>
      </c>
      <c r="B1977" s="92" t="s">
        <v>1162</v>
      </c>
      <c r="C1977" s="92" t="s">
        <v>4281</v>
      </c>
      <c r="D1977" s="92" t="s">
        <v>11</v>
      </c>
      <c r="E1977" s="103" t="s">
        <v>320</v>
      </c>
      <c r="F1977" s="92" t="s">
        <v>4260</v>
      </c>
      <c r="G1977" s="92" t="s">
        <v>1185</v>
      </c>
      <c r="H1977" s="92" t="s">
        <v>3714</v>
      </c>
      <c r="I1977" s="92" t="s">
        <v>928</v>
      </c>
      <c r="J1977" s="92" t="s">
        <v>4282</v>
      </c>
      <c r="K1977" s="90" t="b">
        <v>0</v>
      </c>
      <c r="L1977" s="92" t="s">
        <v>867</v>
      </c>
      <c r="M1977" s="278">
        <f>IFERROR(VLOOKUP(C1977,'Budget Detail as of 11.30'!B:K,COLUMNS('Budget Detail as of 11.30'!B:K),FALSE),0)</f>
        <v>1920</v>
      </c>
      <c r="N1977" s="155">
        <f>SUMIFS('Budget Detail as of 11.30'!L:L,'Budget Detail as of 11.30'!B:B,'Questica Mapping'!C1977)</f>
        <v>1920</v>
      </c>
      <c r="O1977" s="100">
        <v>195</v>
      </c>
      <c r="P1977" s="101">
        <f t="shared" si="72"/>
        <v>195</v>
      </c>
    </row>
    <row r="1978" spans="1:16" hidden="1" x14ac:dyDescent="0.3">
      <c r="A1978" s="90">
        <v>851264</v>
      </c>
      <c r="B1978" s="92" t="s">
        <v>1162</v>
      </c>
      <c r="C1978" s="92" t="s">
        <v>4283</v>
      </c>
      <c r="D1978" s="92" t="s">
        <v>11</v>
      </c>
      <c r="E1978" s="103" t="s">
        <v>320</v>
      </c>
      <c r="F1978" s="92" t="s">
        <v>4260</v>
      </c>
      <c r="G1978" s="92" t="s">
        <v>1185</v>
      </c>
      <c r="H1978" s="92" t="s">
        <v>3714</v>
      </c>
      <c r="I1978" s="92" t="s">
        <v>931</v>
      </c>
      <c r="J1978" s="92" t="s">
        <v>4284</v>
      </c>
      <c r="K1978" s="90" t="b">
        <v>0</v>
      </c>
      <c r="L1978" s="92" t="s">
        <v>867</v>
      </c>
      <c r="M1978" s="278">
        <f>IFERROR(VLOOKUP(C1978,'Budget Detail as of 11.30'!B:K,COLUMNS('Budget Detail as of 11.30'!B:K),FALSE),0)</f>
        <v>2700</v>
      </c>
      <c r="N1978" s="155">
        <f>SUMIFS('Budget Detail as of 11.30'!L:L,'Budget Detail as of 11.30'!B:B,'Questica Mapping'!C1978)</f>
        <v>2700</v>
      </c>
      <c r="O1978" s="100">
        <v>80</v>
      </c>
      <c r="P1978" s="101">
        <f t="shared" si="72"/>
        <v>80</v>
      </c>
    </row>
    <row r="1979" spans="1:16" hidden="1" x14ac:dyDescent="0.3">
      <c r="A1979" s="90">
        <v>591277</v>
      </c>
      <c r="B1979" s="92" t="s">
        <v>1162</v>
      </c>
      <c r="C1979" s="92" t="s">
        <v>4285</v>
      </c>
      <c r="D1979" s="92" t="s">
        <v>11</v>
      </c>
      <c r="E1979" s="103" t="s">
        <v>320</v>
      </c>
      <c r="F1979" s="92" t="s">
        <v>4260</v>
      </c>
      <c r="G1979" s="92" t="s">
        <v>1185</v>
      </c>
      <c r="H1979" s="92" t="s">
        <v>3714</v>
      </c>
      <c r="I1979" s="92" t="s">
        <v>944</v>
      </c>
      <c r="J1979" s="92" t="s">
        <v>4286</v>
      </c>
      <c r="K1979" s="90" t="b">
        <v>0</v>
      </c>
      <c r="L1979" s="92" t="s">
        <v>867</v>
      </c>
      <c r="M1979" s="278">
        <f>IFERROR(VLOOKUP(C1979,'Budget Detail as of 11.30'!B:K,COLUMNS('Budget Detail as of 11.30'!B:K),FALSE),0)</f>
        <v>200</v>
      </c>
      <c r="N1979" s="155">
        <f>SUMIFS('Budget Detail as of 11.30'!L:L,'Budget Detail as of 11.30'!B:B,'Questica Mapping'!C1979)</f>
        <v>200</v>
      </c>
      <c r="O1979" s="100">
        <v>225</v>
      </c>
      <c r="P1979" s="101">
        <f t="shared" si="72"/>
        <v>225</v>
      </c>
    </row>
    <row r="1980" spans="1:16" hidden="1" x14ac:dyDescent="0.3">
      <c r="A1980" s="90">
        <v>591278</v>
      </c>
      <c r="B1980" s="92" t="s">
        <v>1162</v>
      </c>
      <c r="C1980" s="92" t="s">
        <v>4287</v>
      </c>
      <c r="D1980" s="92" t="s">
        <v>11</v>
      </c>
      <c r="E1980" s="103" t="s">
        <v>320</v>
      </c>
      <c r="F1980" s="92" t="s">
        <v>4260</v>
      </c>
      <c r="G1980" s="92" t="s">
        <v>1185</v>
      </c>
      <c r="H1980" s="92" t="s">
        <v>3714</v>
      </c>
      <c r="I1980" s="92" t="s">
        <v>1060</v>
      </c>
      <c r="J1980" s="92" t="s">
        <v>4288</v>
      </c>
      <c r="K1980" s="90" t="b">
        <v>0</v>
      </c>
      <c r="L1980" s="92" t="s">
        <v>867</v>
      </c>
      <c r="M1980" s="278">
        <f>IFERROR(VLOOKUP(C1980,'Budget Detail as of 11.30'!B:K,COLUMNS('Budget Detail as of 11.30'!B:K),FALSE),0)</f>
        <v>80</v>
      </c>
      <c r="N1980" s="155">
        <f>SUMIFS('Budget Detail as of 11.30'!L:L,'Budget Detail as of 11.30'!B:B,'Questica Mapping'!C1980)</f>
        <v>80</v>
      </c>
      <c r="O1980" s="100">
        <v>50</v>
      </c>
      <c r="P1980" s="101">
        <f t="shared" si="72"/>
        <v>50</v>
      </c>
    </row>
    <row r="1981" spans="1:16" hidden="1" x14ac:dyDescent="0.3">
      <c r="A1981" s="90">
        <v>591279</v>
      </c>
      <c r="B1981" s="92" t="s">
        <v>1162</v>
      </c>
      <c r="C1981" s="92" t="s">
        <v>4289</v>
      </c>
      <c r="D1981" s="92" t="s">
        <v>11</v>
      </c>
      <c r="E1981" s="103" t="s">
        <v>320</v>
      </c>
      <c r="F1981" s="92" t="s">
        <v>4260</v>
      </c>
      <c r="G1981" s="92" t="s">
        <v>1185</v>
      </c>
      <c r="H1981" s="92" t="s">
        <v>3714</v>
      </c>
      <c r="I1981" s="92" t="s">
        <v>1063</v>
      </c>
      <c r="J1981" s="92" t="s">
        <v>4290</v>
      </c>
      <c r="K1981" s="90" t="b">
        <v>0</v>
      </c>
      <c r="L1981" s="92" t="s">
        <v>867</v>
      </c>
      <c r="M1981" s="278">
        <f>IFERROR(VLOOKUP(C1981,'Budget Detail as of 11.30'!B:K,COLUMNS('Budget Detail as of 11.30'!B:K),FALSE),0)</f>
        <v>230</v>
      </c>
      <c r="N1981" s="155">
        <f>SUMIFS('Budget Detail as of 11.30'!L:L,'Budget Detail as of 11.30'!B:B,'Questica Mapping'!C1981)</f>
        <v>230</v>
      </c>
      <c r="O1981" s="100">
        <v>0</v>
      </c>
      <c r="P1981" s="101">
        <f t="shared" si="72"/>
        <v>0</v>
      </c>
    </row>
    <row r="1982" spans="1:16" hidden="1" x14ac:dyDescent="0.3">
      <c r="A1982" s="90">
        <v>591280</v>
      </c>
      <c r="B1982" s="92" t="s">
        <v>1162</v>
      </c>
      <c r="C1982" s="92" t="s">
        <v>4291</v>
      </c>
      <c r="D1982" s="92" t="s">
        <v>11</v>
      </c>
      <c r="E1982" s="103" t="s">
        <v>320</v>
      </c>
      <c r="F1982" s="92" t="s">
        <v>4260</v>
      </c>
      <c r="G1982" s="92" t="s">
        <v>1185</v>
      </c>
      <c r="H1982" s="92" t="s">
        <v>3714</v>
      </c>
      <c r="I1982" s="92" t="s">
        <v>1088</v>
      </c>
      <c r="J1982" s="92" t="s">
        <v>4292</v>
      </c>
      <c r="K1982" s="90" t="b">
        <v>0</v>
      </c>
      <c r="L1982" s="92" t="s">
        <v>867</v>
      </c>
      <c r="M1982" s="278">
        <f>IFERROR(VLOOKUP(C1982,'Budget Detail as of 11.30'!B:K,COLUMNS('Budget Detail as of 11.30'!B:K),FALSE),0)</f>
        <v>50</v>
      </c>
      <c r="N1982" s="155">
        <f>SUMIFS('Budget Detail as of 11.30'!L:L,'Budget Detail as of 11.30'!B:B,'Questica Mapping'!C1982)</f>
        <v>50</v>
      </c>
      <c r="O1982" s="100">
        <v>25</v>
      </c>
      <c r="P1982" s="101">
        <f t="shared" si="72"/>
        <v>25</v>
      </c>
    </row>
    <row r="1983" spans="1:16" hidden="1" x14ac:dyDescent="0.3">
      <c r="A1983" s="90">
        <v>591281</v>
      </c>
      <c r="B1983" s="92" t="s">
        <v>1162</v>
      </c>
      <c r="C1983" s="92" t="s">
        <v>4293</v>
      </c>
      <c r="D1983" s="92" t="s">
        <v>11</v>
      </c>
      <c r="E1983" s="103" t="s">
        <v>320</v>
      </c>
      <c r="F1983" s="92" t="s">
        <v>4260</v>
      </c>
      <c r="G1983" s="92" t="s">
        <v>1185</v>
      </c>
      <c r="H1983" s="92" t="s">
        <v>3714</v>
      </c>
      <c r="I1983" s="92" t="s">
        <v>1066</v>
      </c>
      <c r="J1983" s="92" t="s">
        <v>4294</v>
      </c>
      <c r="K1983" s="90" t="b">
        <v>0</v>
      </c>
      <c r="L1983" s="92" t="s">
        <v>867</v>
      </c>
      <c r="M1983" s="278">
        <f>IFERROR(VLOOKUP(C1983,'Budget Detail as of 11.30'!B:K,COLUMNS('Budget Detail as of 11.30'!B:K),FALSE),0)</f>
        <v>0</v>
      </c>
      <c r="N1983" s="155">
        <f>SUMIFS('Budget Detail as of 11.30'!L:L,'Budget Detail as of 11.30'!B:B,'Questica Mapping'!C1983)</f>
        <v>0</v>
      </c>
      <c r="O1983" s="100">
        <v>0</v>
      </c>
      <c r="P1983" s="101">
        <f t="shared" si="72"/>
        <v>0</v>
      </c>
    </row>
    <row r="1984" spans="1:16" hidden="1" x14ac:dyDescent="0.3">
      <c r="A1984" s="90">
        <v>591282</v>
      </c>
      <c r="B1984" s="92" t="s">
        <v>1162</v>
      </c>
      <c r="C1984" s="92" t="s">
        <v>4295</v>
      </c>
      <c r="D1984" s="92" t="s">
        <v>11</v>
      </c>
      <c r="E1984" s="103" t="s">
        <v>320</v>
      </c>
      <c r="F1984" s="92" t="s">
        <v>4260</v>
      </c>
      <c r="G1984" s="92" t="s">
        <v>1185</v>
      </c>
      <c r="H1984" s="92" t="s">
        <v>3721</v>
      </c>
      <c r="I1984" s="92" t="s">
        <v>865</v>
      </c>
      <c r="J1984" s="92" t="s">
        <v>1186</v>
      </c>
      <c r="K1984" s="90" t="b">
        <v>0</v>
      </c>
      <c r="L1984" s="92" t="s">
        <v>867</v>
      </c>
      <c r="M1984" s="278">
        <f>IFERROR(VLOOKUP(C1984,'Budget Detail as of 11.30'!B:K,COLUMNS('Budget Detail as of 11.30'!B:K),FALSE),0)</f>
        <v>30</v>
      </c>
      <c r="N1984" s="155">
        <f>SUMIFS('Budget Detail as of 11.30'!L:L,'Budget Detail as of 11.30'!B:B,'Questica Mapping'!C1984)</f>
        <v>30</v>
      </c>
      <c r="O1984" s="100">
        <v>145</v>
      </c>
      <c r="P1984" s="101">
        <f t="shared" si="72"/>
        <v>145</v>
      </c>
    </row>
    <row r="1985" spans="1:17" hidden="1" x14ac:dyDescent="0.3">
      <c r="A1985" s="90">
        <v>591283</v>
      </c>
      <c r="B1985" s="92" t="s">
        <v>1162</v>
      </c>
      <c r="C1985" s="92" t="s">
        <v>4296</v>
      </c>
      <c r="D1985" s="92" t="s">
        <v>11</v>
      </c>
      <c r="E1985" s="103">
        <v>43100</v>
      </c>
      <c r="F1985" s="92" t="s">
        <v>4260</v>
      </c>
      <c r="G1985" s="92" t="s">
        <v>1185</v>
      </c>
      <c r="H1985" s="92" t="s">
        <v>3721</v>
      </c>
      <c r="I1985" s="92" t="s">
        <v>925</v>
      </c>
      <c r="J1985" s="92" t="s">
        <v>4297</v>
      </c>
      <c r="K1985" s="90" t="b">
        <v>0</v>
      </c>
      <c r="L1985" s="92" t="s">
        <v>867</v>
      </c>
      <c r="M1985" s="278">
        <f>IFERROR(VLOOKUP(C1985,'Budget Detail as of 11.30'!B:K,COLUMNS('Budget Detail as of 11.30'!B:K),FALSE),0)</f>
        <v>80</v>
      </c>
      <c r="N1985" s="155">
        <f>SUMIFS('Budget Detail as of 11.30'!L:L,'Budget Detail as of 11.30'!B:B,'Questica Mapping'!C1985)</f>
        <v>80</v>
      </c>
      <c r="O1985" s="100">
        <v>25</v>
      </c>
      <c r="P1985" s="101">
        <f t="shared" si="72"/>
        <v>25</v>
      </c>
    </row>
    <row r="1986" spans="1:17" hidden="1" x14ac:dyDescent="0.3">
      <c r="A1986" s="90">
        <v>591284</v>
      </c>
      <c r="B1986" s="92" t="s">
        <v>1162</v>
      </c>
      <c r="C1986" s="92" t="s">
        <v>4298</v>
      </c>
      <c r="D1986" s="92" t="s">
        <v>11</v>
      </c>
      <c r="E1986" s="103" t="s">
        <v>320</v>
      </c>
      <c r="F1986" s="92" t="s">
        <v>4260</v>
      </c>
      <c r="G1986" s="92" t="s">
        <v>1185</v>
      </c>
      <c r="H1986" s="92" t="s">
        <v>3728</v>
      </c>
      <c r="I1986" s="92" t="s">
        <v>865</v>
      </c>
      <c r="J1986" s="92" t="s">
        <v>1186</v>
      </c>
      <c r="K1986" s="90" t="b">
        <v>0</v>
      </c>
      <c r="L1986" s="92" t="s">
        <v>867</v>
      </c>
      <c r="M1986" s="278">
        <f>IFERROR(VLOOKUP(C1986,'Budget Detail as of 11.30'!B:K,COLUMNS('Budget Detail as of 11.30'!B:K),FALSE),0)</f>
        <v>0</v>
      </c>
      <c r="N1986" s="155">
        <f>SUMIFS('Budget Detail as of 11.30'!L:L,'Budget Detail as of 11.30'!B:B,'Questica Mapping'!C1986)</f>
        <v>0</v>
      </c>
      <c r="O1986" s="100">
        <v>250</v>
      </c>
      <c r="P1986" s="101">
        <f t="shared" si="72"/>
        <v>250</v>
      </c>
    </row>
    <row r="1987" spans="1:17" hidden="1" x14ac:dyDescent="0.3">
      <c r="A1987" s="90">
        <v>591285</v>
      </c>
      <c r="B1987" s="92" t="s">
        <v>1162</v>
      </c>
      <c r="C1987" s="92" t="s">
        <v>4299</v>
      </c>
      <c r="D1987" s="92" t="s">
        <v>11</v>
      </c>
      <c r="E1987" s="103" t="s">
        <v>320</v>
      </c>
      <c r="F1987" s="92" t="s">
        <v>4260</v>
      </c>
      <c r="G1987" s="92" t="s">
        <v>1185</v>
      </c>
      <c r="H1987" s="92" t="s">
        <v>3728</v>
      </c>
      <c r="I1987" s="92" t="s">
        <v>925</v>
      </c>
      <c r="J1987" s="92" t="s">
        <v>4300</v>
      </c>
      <c r="K1987" s="90" t="b">
        <v>0</v>
      </c>
      <c r="L1987" s="92" t="s">
        <v>867</v>
      </c>
      <c r="M1987" s="278">
        <f>IFERROR(VLOOKUP(C1987,'Budget Detail as of 11.30'!B:K,COLUMNS('Budget Detail as of 11.30'!B:K),FALSE),0)</f>
        <v>30</v>
      </c>
      <c r="N1987" s="155">
        <f>SUMIFS('Budget Detail as of 11.30'!L:L,'Budget Detail as of 11.30'!B:B,'Questica Mapping'!C1987)</f>
        <v>30</v>
      </c>
      <c r="O1987" s="100">
        <v>4990</v>
      </c>
      <c r="P1987" s="101">
        <f t="shared" si="72"/>
        <v>4990</v>
      </c>
    </row>
    <row r="1988" spans="1:17" hidden="1" x14ac:dyDescent="0.3">
      <c r="A1988" s="90">
        <v>591286</v>
      </c>
      <c r="B1988" s="92" t="s">
        <v>1162</v>
      </c>
      <c r="C1988" s="92" t="s">
        <v>4301</v>
      </c>
      <c r="D1988" s="92" t="s">
        <v>11</v>
      </c>
      <c r="E1988" s="103" t="s">
        <v>320</v>
      </c>
      <c r="F1988" s="92" t="s">
        <v>4260</v>
      </c>
      <c r="G1988" s="92" t="s">
        <v>1418</v>
      </c>
      <c r="H1988" s="92" t="s">
        <v>3714</v>
      </c>
      <c r="I1988" s="92" t="s">
        <v>865</v>
      </c>
      <c r="J1988" s="92" t="s">
        <v>1636</v>
      </c>
      <c r="K1988" s="90" t="b">
        <v>0</v>
      </c>
      <c r="L1988" s="92" t="s">
        <v>867</v>
      </c>
      <c r="M1988" s="278">
        <f>IFERROR(VLOOKUP(C1988,'Budget Detail as of 11.30'!B:K,COLUMNS('Budget Detail as of 11.30'!B:K),FALSE),0)</f>
        <v>250</v>
      </c>
      <c r="N1988" s="155">
        <f>SUMIFS('Budget Detail as of 11.30'!L:L,'Budget Detail as of 11.30'!B:B,'Questica Mapping'!C1988)</f>
        <v>250</v>
      </c>
      <c r="O1988" s="100">
        <v>350</v>
      </c>
      <c r="P1988" s="101">
        <f t="shared" si="72"/>
        <v>350</v>
      </c>
    </row>
    <row r="1989" spans="1:17" hidden="1" x14ac:dyDescent="0.3">
      <c r="A1989" s="90">
        <v>591287</v>
      </c>
      <c r="B1989" s="92" t="s">
        <v>1162</v>
      </c>
      <c r="C1989" s="92" t="s">
        <v>4302</v>
      </c>
      <c r="D1989" s="92" t="s">
        <v>11</v>
      </c>
      <c r="E1989" s="103" t="s">
        <v>320</v>
      </c>
      <c r="F1989" s="92" t="s">
        <v>4260</v>
      </c>
      <c r="G1989" s="92" t="s">
        <v>1188</v>
      </c>
      <c r="H1989" s="92" t="s">
        <v>3714</v>
      </c>
      <c r="I1989" s="92" t="s">
        <v>865</v>
      </c>
      <c r="J1989" s="92" t="s">
        <v>1189</v>
      </c>
      <c r="K1989" s="90" t="b">
        <v>0</v>
      </c>
      <c r="L1989" s="92" t="s">
        <v>867</v>
      </c>
      <c r="M1989" s="278">
        <f>IFERROR(VLOOKUP(C1989,'Budget Detail as of 11.30'!B:K,COLUMNS('Budget Detail as of 11.30'!B:K),FALSE),0)</f>
        <v>3890</v>
      </c>
      <c r="N1989" s="155">
        <f>SUMIFS('Budget Detail as of 11.30'!L:L,'Budget Detail as of 11.30'!B:B,'Questica Mapping'!C1989)</f>
        <v>3890</v>
      </c>
      <c r="O1989" s="100">
        <v>700</v>
      </c>
      <c r="P1989" s="101">
        <f t="shared" si="72"/>
        <v>700</v>
      </c>
    </row>
    <row r="1990" spans="1:17" hidden="1" x14ac:dyDescent="0.3">
      <c r="A1990" s="90">
        <v>851265</v>
      </c>
      <c r="B1990" s="92" t="s">
        <v>1162</v>
      </c>
      <c r="C1990" s="92" t="s">
        <v>4303</v>
      </c>
      <c r="D1990" s="92" t="s">
        <v>11</v>
      </c>
      <c r="E1990" s="103" t="s">
        <v>320</v>
      </c>
      <c r="F1990" s="92" t="s">
        <v>4260</v>
      </c>
      <c r="G1990" s="92" t="s">
        <v>1188</v>
      </c>
      <c r="H1990" s="92" t="s">
        <v>3721</v>
      </c>
      <c r="I1990" s="92" t="s">
        <v>865</v>
      </c>
      <c r="J1990" s="92" t="s">
        <v>1189</v>
      </c>
      <c r="K1990" s="90" t="b">
        <v>0</v>
      </c>
      <c r="L1990" s="92" t="s">
        <v>867</v>
      </c>
      <c r="M1990" s="278">
        <f>IFERROR(VLOOKUP(C1990,'Budget Detail as of 11.30'!B:K,COLUMNS('Budget Detail as of 11.30'!B:K),FALSE),0)</f>
        <v>0</v>
      </c>
      <c r="N1990" s="155">
        <f>SUMIFS('Budget Detail as of 11.30'!L:L,'Budget Detail as of 11.30'!B:B,'Questica Mapping'!C1990)</f>
        <v>0</v>
      </c>
      <c r="O1990" s="100">
        <v>0</v>
      </c>
      <c r="P1990" s="101">
        <f t="shared" si="72"/>
        <v>0</v>
      </c>
    </row>
    <row r="1991" spans="1:17" hidden="1" x14ac:dyDescent="0.3">
      <c r="A1991" s="90">
        <v>851266</v>
      </c>
      <c r="B1991" s="92" t="s">
        <v>1162</v>
      </c>
      <c r="C1991" s="92" t="s">
        <v>4304</v>
      </c>
      <c r="D1991" s="92" t="s">
        <v>11</v>
      </c>
      <c r="E1991" s="103" t="s">
        <v>320</v>
      </c>
      <c r="F1991" s="92" t="s">
        <v>4260</v>
      </c>
      <c r="G1991" s="92" t="s">
        <v>1188</v>
      </c>
      <c r="H1991" s="92" t="s">
        <v>3996</v>
      </c>
      <c r="I1991" s="92" t="s">
        <v>865</v>
      </c>
      <c r="J1991" s="92" t="s">
        <v>1189</v>
      </c>
      <c r="K1991" s="90" t="b">
        <v>0</v>
      </c>
      <c r="L1991" s="92" t="s">
        <v>867</v>
      </c>
      <c r="M1991" s="278">
        <f>IFERROR(VLOOKUP(C1991,'Budget Detail as of 11.30'!B:K,COLUMNS('Budget Detail as of 11.30'!B:K),FALSE),0)</f>
        <v>1000</v>
      </c>
      <c r="N1991" s="155">
        <f>SUMIFS('Budget Detail as of 11.30'!L:L,'Budget Detail as of 11.30'!B:B,'Questica Mapping'!C1991)</f>
        <v>1000</v>
      </c>
      <c r="O1991" s="100">
        <v>0</v>
      </c>
      <c r="P1991" s="101">
        <f t="shared" si="72"/>
        <v>0</v>
      </c>
    </row>
    <row r="1992" spans="1:17" hidden="1" x14ac:dyDescent="0.3">
      <c r="A1992" s="90">
        <v>591289</v>
      </c>
      <c r="B1992" s="92" t="s">
        <v>1162</v>
      </c>
      <c r="C1992" s="92" t="s">
        <v>4305</v>
      </c>
      <c r="D1992" s="92" t="s">
        <v>11</v>
      </c>
      <c r="E1992" s="103" t="s">
        <v>320</v>
      </c>
      <c r="F1992" s="92" t="s">
        <v>4260</v>
      </c>
      <c r="G1992" s="92" t="s">
        <v>1188</v>
      </c>
      <c r="H1992" s="92" t="s">
        <v>3731</v>
      </c>
      <c r="I1992" s="92" t="s">
        <v>865</v>
      </c>
      <c r="J1992" s="92" t="s">
        <v>1189</v>
      </c>
      <c r="K1992" s="90" t="b">
        <v>0</v>
      </c>
      <c r="L1992" s="92" t="s">
        <v>867</v>
      </c>
      <c r="M1992" s="278">
        <f>IFERROR(VLOOKUP(C1992,'Budget Detail as of 11.30'!B:K,COLUMNS('Budget Detail as of 11.30'!B:K),FALSE),0)</f>
        <v>500</v>
      </c>
      <c r="N1992" s="155">
        <f>SUMIFS('Budget Detail as of 11.30'!L:L,'Budget Detail as of 11.30'!B:B,'Questica Mapping'!C1992)</f>
        <v>500</v>
      </c>
      <c r="O1992" s="100">
        <v>0</v>
      </c>
      <c r="P1992" s="101">
        <f t="shared" si="72"/>
        <v>0</v>
      </c>
    </row>
    <row r="1993" spans="1:17" hidden="1" x14ac:dyDescent="0.3">
      <c r="A1993" s="90">
        <v>851267</v>
      </c>
      <c r="B1993" s="92" t="s">
        <v>1162</v>
      </c>
      <c r="C1993" s="92" t="s">
        <v>4306</v>
      </c>
      <c r="D1993" s="92" t="s">
        <v>11</v>
      </c>
      <c r="E1993" s="103" t="s">
        <v>320</v>
      </c>
      <c r="F1993" s="92" t="s">
        <v>4260</v>
      </c>
      <c r="G1993" s="92" t="s">
        <v>1188</v>
      </c>
      <c r="H1993" s="92" t="s">
        <v>3734</v>
      </c>
      <c r="I1993" s="92" t="s">
        <v>865</v>
      </c>
      <c r="J1993" s="92" t="s">
        <v>1189</v>
      </c>
      <c r="K1993" s="90" t="b">
        <v>0</v>
      </c>
      <c r="L1993" s="92" t="s">
        <v>867</v>
      </c>
      <c r="M1993" s="278">
        <f>IFERROR(VLOOKUP(C1993,'Budget Detail as of 11.30'!B:K,COLUMNS('Budget Detail as of 11.30'!B:K),FALSE),0)</f>
        <v>10</v>
      </c>
      <c r="N1993" s="155">
        <f>SUMIFS('Budget Detail as of 11.30'!L:L,'Budget Detail as of 11.30'!B:B,'Questica Mapping'!C1993)</f>
        <v>10</v>
      </c>
      <c r="O1993" s="100">
        <v>3044</v>
      </c>
      <c r="P1993" s="101">
        <f t="shared" si="72"/>
        <v>3044</v>
      </c>
    </row>
    <row r="1994" spans="1:17" hidden="1" x14ac:dyDescent="0.3">
      <c r="A1994" s="90">
        <v>851268</v>
      </c>
      <c r="B1994" s="92" t="s">
        <v>1162</v>
      </c>
      <c r="C1994" s="92" t="s">
        <v>4307</v>
      </c>
      <c r="D1994" s="92" t="s">
        <v>11</v>
      </c>
      <c r="E1994" s="103" t="s">
        <v>320</v>
      </c>
      <c r="F1994" s="92" t="s">
        <v>4260</v>
      </c>
      <c r="G1994" s="92" t="s">
        <v>1188</v>
      </c>
      <c r="H1994" s="92" t="s">
        <v>4267</v>
      </c>
      <c r="I1994" s="92" t="s">
        <v>865</v>
      </c>
      <c r="J1994" s="92" t="s">
        <v>1189</v>
      </c>
      <c r="K1994" s="90" t="b">
        <v>0</v>
      </c>
      <c r="L1994" s="92" t="s">
        <v>867</v>
      </c>
      <c r="M1994" s="278">
        <f>IFERROR(VLOOKUP(C1994,'Budget Detail as of 11.30'!B:K,COLUMNS('Budget Detail as of 11.30'!B:K),FALSE),0)</f>
        <v>0</v>
      </c>
      <c r="N1994" s="155">
        <f>SUMIFS('Budget Detail as of 11.30'!L:L,'Budget Detail as of 11.30'!B:B,'Questica Mapping'!C1994)</f>
        <v>0</v>
      </c>
      <c r="O1994" s="100"/>
      <c r="P1994" s="101"/>
    </row>
    <row r="1995" spans="1:17" hidden="1" x14ac:dyDescent="0.3">
      <c r="A1995" s="90">
        <v>591290</v>
      </c>
      <c r="B1995" s="92" t="s">
        <v>1162</v>
      </c>
      <c r="C1995" s="92" t="s">
        <v>4308</v>
      </c>
      <c r="D1995" s="92" t="s">
        <v>11</v>
      </c>
      <c r="E1995" s="103" t="s">
        <v>320</v>
      </c>
      <c r="F1995" s="92" t="s">
        <v>4260</v>
      </c>
      <c r="G1995" s="92" t="s">
        <v>1191</v>
      </c>
      <c r="H1995" s="92" t="s">
        <v>3714</v>
      </c>
      <c r="I1995" s="92" t="s">
        <v>865</v>
      </c>
      <c r="J1995" s="92" t="s">
        <v>1192</v>
      </c>
      <c r="K1995" s="90" t="b">
        <v>0</v>
      </c>
      <c r="L1995" s="92" t="s">
        <v>867</v>
      </c>
      <c r="M1995" s="278">
        <f>IFERROR(VLOOKUP(C1995,'Budget Detail as of 11.30'!B:K,COLUMNS('Budget Detail as of 11.30'!B:K),FALSE),0)</f>
        <v>3050</v>
      </c>
      <c r="N1995" s="155">
        <f>SUMIFS('Budget Detail as of 11.30'!L:L,'Budget Detail as of 11.30'!B:B,'Questica Mapping'!C1995)</f>
        <v>3050</v>
      </c>
      <c r="O1995" s="100">
        <v>2057</v>
      </c>
      <c r="P1995" s="101">
        <f t="shared" ref="P1995:P2008" si="73">+O1995</f>
        <v>2057</v>
      </c>
    </row>
    <row r="1996" spans="1:17" hidden="1" x14ac:dyDescent="0.3">
      <c r="A1996" s="90">
        <v>591292</v>
      </c>
      <c r="B1996" s="92" t="s">
        <v>1162</v>
      </c>
      <c r="C1996" s="92" t="s">
        <v>4309</v>
      </c>
      <c r="D1996" s="279" t="s">
        <v>11</v>
      </c>
      <c r="E1996" s="103" t="s">
        <v>320</v>
      </c>
      <c r="F1996" s="90" t="s">
        <v>4260</v>
      </c>
      <c r="G1996" s="90" t="s">
        <v>1191</v>
      </c>
      <c r="H1996" s="90" t="s">
        <v>3721</v>
      </c>
      <c r="I1996" s="90" t="s">
        <v>865</v>
      </c>
      <c r="J1996" s="90" t="s">
        <v>4310</v>
      </c>
      <c r="K1996" s="90" t="b">
        <v>0</v>
      </c>
      <c r="L1996" s="90" t="s">
        <v>867</v>
      </c>
      <c r="M1996" s="278">
        <f>IFERROR(VLOOKUP(C1996,'Budget Detail as of 11.30'!B:K,COLUMNS('Budget Detail as of 11.30'!B:K),FALSE),0)</f>
        <v>900</v>
      </c>
      <c r="N1996" s="155">
        <f>SUMIFS('Budget Detail as of 11.30'!L:L,'Budget Detail as of 11.30'!B:B,'Questica Mapping'!C1996)</f>
        <v>900</v>
      </c>
      <c r="O1996" s="100">
        <v>7063</v>
      </c>
      <c r="P1996" s="101">
        <f t="shared" si="73"/>
        <v>7063</v>
      </c>
      <c r="Q1996" s="279" t="s">
        <v>1169</v>
      </c>
    </row>
    <row r="1997" spans="1:17" hidden="1" x14ac:dyDescent="0.3">
      <c r="A1997" s="90">
        <v>591293</v>
      </c>
      <c r="B1997" s="92" t="s">
        <v>1162</v>
      </c>
      <c r="C1997" s="92" t="s">
        <v>4311</v>
      </c>
      <c r="D1997" s="92" t="s">
        <v>11</v>
      </c>
      <c r="E1997" s="103" t="s">
        <v>320</v>
      </c>
      <c r="F1997" s="92" t="s">
        <v>4260</v>
      </c>
      <c r="G1997" s="92" t="s">
        <v>1191</v>
      </c>
      <c r="H1997" s="92" t="s">
        <v>3996</v>
      </c>
      <c r="I1997" s="92" t="s">
        <v>865</v>
      </c>
      <c r="J1997" s="92" t="s">
        <v>1192</v>
      </c>
      <c r="K1997" s="90" t="b">
        <v>0</v>
      </c>
      <c r="L1997" s="92" t="s">
        <v>867</v>
      </c>
      <c r="M1997" s="278">
        <f>IFERROR(VLOOKUP(C1997,'Budget Detail as of 11.30'!B:K,COLUMNS('Budget Detail as of 11.30'!B:K),FALSE),0)</f>
        <v>3000</v>
      </c>
      <c r="N1997" s="155">
        <f>SUMIFS('Budget Detail as of 11.30'!L:L,'Budget Detail as of 11.30'!B:B,'Questica Mapping'!C1997)</f>
        <v>3000</v>
      </c>
      <c r="O1997" s="100">
        <v>0</v>
      </c>
      <c r="P1997" s="101">
        <f t="shared" si="73"/>
        <v>0</v>
      </c>
    </row>
    <row r="1998" spans="1:17" hidden="1" x14ac:dyDescent="0.3">
      <c r="A1998" s="90">
        <v>591294</v>
      </c>
      <c r="B1998" s="92" t="s">
        <v>1162</v>
      </c>
      <c r="C1998" s="92" t="s">
        <v>4312</v>
      </c>
      <c r="D1998" s="92" t="s">
        <v>11</v>
      </c>
      <c r="E1998" s="103" t="s">
        <v>320</v>
      </c>
      <c r="F1998" s="92" t="s">
        <v>4260</v>
      </c>
      <c r="G1998" s="92" t="s">
        <v>1191</v>
      </c>
      <c r="H1998" s="92" t="s">
        <v>3996</v>
      </c>
      <c r="I1998" s="92" t="s">
        <v>925</v>
      </c>
      <c r="J1998" s="92" t="s">
        <v>4313</v>
      </c>
      <c r="K1998" s="90" t="b">
        <v>0</v>
      </c>
      <c r="L1998" s="92" t="s">
        <v>867</v>
      </c>
      <c r="M1998" s="278">
        <f>IFERROR(VLOOKUP(C1998,'Budget Detail as of 11.30'!B:K,COLUMNS('Budget Detail as of 11.30'!B:K),FALSE),0)</f>
        <v>14100</v>
      </c>
      <c r="N1998" s="155">
        <f>SUMIFS('Budget Detail as of 11.30'!L:L,'Budget Detail as of 11.30'!B:B,'Questica Mapping'!C1998)</f>
        <v>14100</v>
      </c>
      <c r="O1998" s="100">
        <v>2476</v>
      </c>
      <c r="P1998" s="101">
        <f t="shared" si="73"/>
        <v>2476</v>
      </c>
    </row>
    <row r="1999" spans="1:17" hidden="1" x14ac:dyDescent="0.3">
      <c r="A1999" s="90">
        <v>1210072</v>
      </c>
      <c r="B1999" s="92" t="s">
        <v>1162</v>
      </c>
      <c r="C1999" s="92" t="s">
        <v>4314</v>
      </c>
      <c r="D1999" s="92" t="s">
        <v>11</v>
      </c>
      <c r="E1999" s="103" t="s">
        <v>320</v>
      </c>
      <c r="F1999" s="92" t="s">
        <v>4260</v>
      </c>
      <c r="G1999" s="92" t="s">
        <v>1191</v>
      </c>
      <c r="H1999" s="92" t="s">
        <v>3728</v>
      </c>
      <c r="I1999" s="92" t="s">
        <v>865</v>
      </c>
      <c r="J1999" s="92" t="s">
        <v>1192</v>
      </c>
      <c r="K1999" s="90" t="b">
        <v>0</v>
      </c>
      <c r="L1999" s="92" t="s">
        <v>867</v>
      </c>
      <c r="M1999" s="278">
        <f>IFERROR(VLOOKUP(C1999,'Budget Detail as of 11.30'!B:K,COLUMNS('Budget Detail as of 11.30'!B:K),FALSE),0)</f>
        <v>1950</v>
      </c>
      <c r="N1999" s="155">
        <f>SUMIFS('Budget Detail as of 11.30'!L:L,'Budget Detail as of 11.30'!B:B,'Questica Mapping'!C1999)</f>
        <v>1950</v>
      </c>
      <c r="O1999" s="100">
        <v>350</v>
      </c>
      <c r="P1999" s="101">
        <f t="shared" si="73"/>
        <v>350</v>
      </c>
    </row>
    <row r="2000" spans="1:17" hidden="1" x14ac:dyDescent="0.3">
      <c r="A2000" s="90">
        <v>593233</v>
      </c>
      <c r="B2000" s="92" t="s">
        <v>1162</v>
      </c>
      <c r="C2000" s="92" t="s">
        <v>4315</v>
      </c>
      <c r="D2000" s="92" t="s">
        <v>11</v>
      </c>
      <c r="E2000" s="103" t="s">
        <v>320</v>
      </c>
      <c r="F2000" s="92" t="s">
        <v>4260</v>
      </c>
      <c r="G2000" s="92" t="s">
        <v>1191</v>
      </c>
      <c r="H2000" s="92" t="s">
        <v>3731</v>
      </c>
      <c r="I2000" s="92" t="s">
        <v>865</v>
      </c>
      <c r="J2000" s="92" t="s">
        <v>2130</v>
      </c>
      <c r="K2000" s="90" t="b">
        <v>0</v>
      </c>
      <c r="L2000" s="92" t="s">
        <v>867</v>
      </c>
      <c r="M2000" s="278">
        <f>IFERROR(VLOOKUP(C2000,'Budget Detail as of 11.30'!B:K,COLUMNS('Budget Detail as of 11.30'!B:K),FALSE),0)</f>
        <v>0</v>
      </c>
      <c r="N2000" s="155">
        <f>SUMIFS('Budget Detail as of 11.30'!L:L,'Budget Detail as of 11.30'!B:B,'Questica Mapping'!C2000)</f>
        <v>0</v>
      </c>
      <c r="O2000" s="100">
        <v>1300</v>
      </c>
      <c r="P2000" s="101">
        <f t="shared" si="73"/>
        <v>1300</v>
      </c>
    </row>
    <row r="2001" spans="1:17" hidden="1" x14ac:dyDescent="0.3">
      <c r="A2001" s="90">
        <v>593234</v>
      </c>
      <c r="B2001" s="92" t="s">
        <v>1162</v>
      </c>
      <c r="C2001" s="92" t="s">
        <v>4316</v>
      </c>
      <c r="D2001" s="92" t="s">
        <v>11</v>
      </c>
      <c r="E2001" s="103" t="s">
        <v>320</v>
      </c>
      <c r="F2001" s="92" t="s">
        <v>4260</v>
      </c>
      <c r="G2001" s="92" t="s">
        <v>1194</v>
      </c>
      <c r="H2001" s="92" t="s">
        <v>3714</v>
      </c>
      <c r="I2001" s="92" t="s">
        <v>865</v>
      </c>
      <c r="J2001" s="92" t="s">
        <v>1195</v>
      </c>
      <c r="K2001" s="90" t="b">
        <v>0</v>
      </c>
      <c r="L2001" s="92" t="s">
        <v>867</v>
      </c>
      <c r="M2001" s="278">
        <f>IFERROR(VLOOKUP(C2001,'Budget Detail as of 11.30'!B:K,COLUMNS('Budget Detail as of 11.30'!B:K),FALSE),0)</f>
        <v>350</v>
      </c>
      <c r="N2001" s="155">
        <f>SUMIFS('Budget Detail as of 11.30'!L:L,'Budget Detail as of 11.30'!B:B,'Questica Mapping'!C2001)</f>
        <v>350</v>
      </c>
      <c r="O2001" s="100">
        <v>3100</v>
      </c>
      <c r="P2001" s="101">
        <f t="shared" si="73"/>
        <v>3100</v>
      </c>
    </row>
    <row r="2002" spans="1:17" hidden="1" x14ac:dyDescent="0.3">
      <c r="A2002" s="90">
        <v>1210071</v>
      </c>
      <c r="B2002" s="92" t="s">
        <v>1162</v>
      </c>
      <c r="C2002" s="92" t="s">
        <v>4317</v>
      </c>
      <c r="D2002" s="92" t="s">
        <v>11</v>
      </c>
      <c r="E2002" s="103" t="s">
        <v>320</v>
      </c>
      <c r="F2002" s="92" t="s">
        <v>4260</v>
      </c>
      <c r="G2002" s="92" t="s">
        <v>1194</v>
      </c>
      <c r="H2002" s="92" t="s">
        <v>3714</v>
      </c>
      <c r="I2002" s="92" t="s">
        <v>925</v>
      </c>
      <c r="J2002" s="92" t="s">
        <v>1638</v>
      </c>
      <c r="K2002" s="90" t="b">
        <v>0</v>
      </c>
      <c r="L2002" s="92" t="s">
        <v>867</v>
      </c>
      <c r="M2002" s="278">
        <f>IFERROR(VLOOKUP(C2002,'Budget Detail as of 11.30'!B:K,COLUMNS('Budget Detail as of 11.30'!B:K),FALSE),0)</f>
        <v>1300</v>
      </c>
      <c r="N2002" s="155">
        <f>SUMIFS('Budget Detail as of 11.30'!L:L,'Budget Detail as of 11.30'!B:B,'Questica Mapping'!C2002)</f>
        <v>1300</v>
      </c>
      <c r="O2002" s="100">
        <v>450</v>
      </c>
      <c r="P2002" s="101">
        <f t="shared" si="73"/>
        <v>450</v>
      </c>
    </row>
    <row r="2003" spans="1:17" hidden="1" x14ac:dyDescent="0.3">
      <c r="A2003" s="90">
        <v>593236</v>
      </c>
      <c r="B2003" s="92" t="s">
        <v>1162</v>
      </c>
      <c r="C2003" s="92" t="s">
        <v>4318</v>
      </c>
      <c r="D2003" s="92" t="s">
        <v>11</v>
      </c>
      <c r="E2003" s="103" t="s">
        <v>320</v>
      </c>
      <c r="F2003" s="92" t="s">
        <v>4260</v>
      </c>
      <c r="G2003" s="92" t="s">
        <v>1194</v>
      </c>
      <c r="H2003" s="92" t="s">
        <v>3996</v>
      </c>
      <c r="I2003" s="92" t="s">
        <v>865</v>
      </c>
      <c r="J2003" s="92" t="s">
        <v>1195</v>
      </c>
      <c r="K2003" s="90" t="b">
        <v>0</v>
      </c>
      <c r="L2003" s="92" t="s">
        <v>867</v>
      </c>
      <c r="M2003" s="278">
        <f>IFERROR(VLOOKUP(C2003,'Budget Detail as of 11.30'!B:K,COLUMNS('Budget Detail as of 11.30'!B:K),FALSE),0)</f>
        <v>3000</v>
      </c>
      <c r="N2003" s="155">
        <f>SUMIFS('Budget Detail as of 11.30'!L:L,'Budget Detail as of 11.30'!B:B,'Questica Mapping'!C2003)</f>
        <v>3000</v>
      </c>
      <c r="O2003" s="100">
        <v>9600</v>
      </c>
      <c r="P2003" s="101">
        <f t="shared" si="73"/>
        <v>9600</v>
      </c>
    </row>
    <row r="2004" spans="1:17" hidden="1" x14ac:dyDescent="0.3">
      <c r="A2004" s="90">
        <v>593301</v>
      </c>
      <c r="B2004" s="92" t="s">
        <v>1162</v>
      </c>
      <c r="C2004" s="92" t="s">
        <v>4319</v>
      </c>
      <c r="D2004" s="92" t="s">
        <v>11</v>
      </c>
      <c r="E2004" s="103" t="s">
        <v>320</v>
      </c>
      <c r="F2004" s="92" t="s">
        <v>4260</v>
      </c>
      <c r="G2004" s="92" t="s">
        <v>1194</v>
      </c>
      <c r="H2004" s="92" t="s">
        <v>3996</v>
      </c>
      <c r="I2004" s="92" t="s">
        <v>925</v>
      </c>
      <c r="J2004" s="92" t="s">
        <v>4320</v>
      </c>
      <c r="K2004" s="90" t="b">
        <v>0</v>
      </c>
      <c r="L2004" s="92" t="s">
        <v>867</v>
      </c>
      <c r="M2004" s="278">
        <f>IFERROR(VLOOKUP(C2004,'Budget Detail as of 11.30'!B:K,COLUMNS('Budget Detail as of 11.30'!B:K),FALSE),0)</f>
        <v>450</v>
      </c>
      <c r="N2004" s="155">
        <f>SUMIFS('Budget Detail as of 11.30'!L:L,'Budget Detail as of 11.30'!B:B,'Questica Mapping'!C2004)</f>
        <v>450</v>
      </c>
      <c r="O2004" s="100">
        <v>0</v>
      </c>
      <c r="P2004" s="101">
        <f t="shared" si="73"/>
        <v>0</v>
      </c>
    </row>
    <row r="2005" spans="1:17" hidden="1" x14ac:dyDescent="0.3">
      <c r="A2005" s="90">
        <v>593237</v>
      </c>
      <c r="B2005" s="92" t="s">
        <v>1162</v>
      </c>
      <c r="C2005" s="92" t="s">
        <v>4321</v>
      </c>
      <c r="D2005" s="92" t="s">
        <v>11</v>
      </c>
      <c r="E2005" s="103" t="s">
        <v>320</v>
      </c>
      <c r="F2005" s="92" t="s">
        <v>4260</v>
      </c>
      <c r="G2005" s="92" t="s">
        <v>1194</v>
      </c>
      <c r="H2005" s="92" t="s">
        <v>3996</v>
      </c>
      <c r="I2005" s="92" t="s">
        <v>928</v>
      </c>
      <c r="J2005" s="92" t="s">
        <v>4322</v>
      </c>
      <c r="K2005" s="90" t="b">
        <v>0</v>
      </c>
      <c r="L2005" s="92" t="s">
        <v>867</v>
      </c>
      <c r="M2005" s="278">
        <f>IFERROR(VLOOKUP(C2005,'Budget Detail as of 11.30'!B:K,COLUMNS('Budget Detail as of 11.30'!B:K),FALSE),0)</f>
        <v>9600</v>
      </c>
      <c r="N2005" s="155">
        <f>SUMIFS('Budget Detail as of 11.30'!L:L,'Budget Detail as of 11.30'!B:B,'Questica Mapping'!C2005)</f>
        <v>9600</v>
      </c>
      <c r="O2005" s="100">
        <v>0</v>
      </c>
      <c r="P2005" s="101">
        <f t="shared" si="73"/>
        <v>0</v>
      </c>
    </row>
    <row r="2006" spans="1:17" hidden="1" x14ac:dyDescent="0.3">
      <c r="A2006" s="90">
        <v>593238</v>
      </c>
      <c r="B2006" s="92" t="s">
        <v>1162</v>
      </c>
      <c r="C2006" s="92" t="s">
        <v>4323</v>
      </c>
      <c r="D2006" s="92" t="s">
        <v>11</v>
      </c>
      <c r="E2006" s="103" t="s">
        <v>320</v>
      </c>
      <c r="F2006" s="92" t="s">
        <v>4260</v>
      </c>
      <c r="G2006" s="92" t="s">
        <v>1194</v>
      </c>
      <c r="H2006" s="92" t="s">
        <v>3728</v>
      </c>
      <c r="I2006" s="92" t="s">
        <v>865</v>
      </c>
      <c r="J2006" s="92" t="s">
        <v>1195</v>
      </c>
      <c r="K2006" s="90" t="b">
        <v>0</v>
      </c>
      <c r="L2006" s="92" t="s">
        <v>867</v>
      </c>
      <c r="M2006" s="278">
        <f>IFERROR(VLOOKUP(C2006,'Budget Detail as of 11.30'!B:K,COLUMNS('Budget Detail as of 11.30'!B:K),FALSE),0)</f>
        <v>530</v>
      </c>
      <c r="N2006" s="155">
        <f>SUMIFS('Budget Detail as of 11.30'!L:L,'Budget Detail as of 11.30'!B:B,'Questica Mapping'!C2006)</f>
        <v>530</v>
      </c>
      <c r="O2006" s="100">
        <v>8366</v>
      </c>
      <c r="P2006" s="101">
        <f t="shared" si="73"/>
        <v>8366</v>
      </c>
    </row>
    <row r="2007" spans="1:17" hidden="1" x14ac:dyDescent="0.3">
      <c r="A2007" s="90">
        <v>593239</v>
      </c>
      <c r="B2007" s="92" t="s">
        <v>1162</v>
      </c>
      <c r="C2007" s="92" t="s">
        <v>4324</v>
      </c>
      <c r="D2007" s="92" t="s">
        <v>11</v>
      </c>
      <c r="E2007" s="103" t="s">
        <v>320</v>
      </c>
      <c r="F2007" s="92" t="s">
        <v>4260</v>
      </c>
      <c r="G2007" s="92" t="s">
        <v>1197</v>
      </c>
      <c r="H2007" s="92" t="s">
        <v>3714</v>
      </c>
      <c r="I2007" s="92" t="s">
        <v>865</v>
      </c>
      <c r="J2007" s="92" t="s">
        <v>1198</v>
      </c>
      <c r="K2007" s="90" t="b">
        <v>0</v>
      </c>
      <c r="L2007" s="92" t="s">
        <v>867</v>
      </c>
      <c r="M2007" s="278">
        <f>IFERROR(VLOOKUP(C2007,'Budget Detail as of 11.30'!B:K,COLUMNS('Budget Detail as of 11.30'!B:K),FALSE),0)</f>
        <v>0</v>
      </c>
      <c r="N2007" s="155">
        <f>SUMIFS('Budget Detail as of 11.30'!L:L,'Budget Detail as of 11.30'!B:B,'Questica Mapping'!C2007)</f>
        <v>0</v>
      </c>
      <c r="O2007" s="100">
        <v>475</v>
      </c>
      <c r="P2007" s="101">
        <f t="shared" si="73"/>
        <v>475</v>
      </c>
    </row>
    <row r="2008" spans="1:17" hidden="1" x14ac:dyDescent="0.3">
      <c r="A2008" s="90">
        <v>593240</v>
      </c>
      <c r="B2008" s="92" t="s">
        <v>1162</v>
      </c>
      <c r="C2008" s="92" t="s">
        <v>4325</v>
      </c>
      <c r="D2008" s="92" t="s">
        <v>11</v>
      </c>
      <c r="E2008" s="103" t="s">
        <v>320</v>
      </c>
      <c r="F2008" s="92" t="s">
        <v>4260</v>
      </c>
      <c r="G2008" s="92" t="s">
        <v>1197</v>
      </c>
      <c r="H2008" s="92" t="s">
        <v>3996</v>
      </c>
      <c r="I2008" s="92" t="s">
        <v>865</v>
      </c>
      <c r="J2008" s="92" t="s">
        <v>1198</v>
      </c>
      <c r="K2008" s="90" t="b">
        <v>0</v>
      </c>
      <c r="L2008" s="92" t="s">
        <v>867</v>
      </c>
      <c r="M2008" s="278">
        <f>IFERROR(VLOOKUP(C2008,'Budget Detail as of 11.30'!B:K,COLUMNS('Budget Detail as of 11.30'!B:K),FALSE),0)</f>
        <v>8370</v>
      </c>
      <c r="N2008" s="155">
        <f>SUMIFS('Budget Detail as of 11.30'!L:L,'Budget Detail as of 11.30'!B:B,'Questica Mapping'!C2008)</f>
        <v>8370</v>
      </c>
      <c r="O2008" s="100">
        <v>408</v>
      </c>
      <c r="P2008" s="101">
        <f t="shared" si="73"/>
        <v>408</v>
      </c>
    </row>
    <row r="2009" spans="1:17" hidden="1" x14ac:dyDescent="0.3">
      <c r="A2009" s="90">
        <v>593241</v>
      </c>
      <c r="B2009" s="92" t="s">
        <v>1162</v>
      </c>
      <c r="C2009" s="92" t="s">
        <v>4326</v>
      </c>
      <c r="D2009" s="92" t="s">
        <v>11</v>
      </c>
      <c r="E2009" s="103" t="s">
        <v>320</v>
      </c>
      <c r="F2009" s="92" t="s">
        <v>4260</v>
      </c>
      <c r="G2009" s="92" t="s">
        <v>1202</v>
      </c>
      <c r="H2009" s="92" t="s">
        <v>3714</v>
      </c>
      <c r="I2009" s="92" t="s">
        <v>865</v>
      </c>
      <c r="J2009" s="92" t="s">
        <v>4327</v>
      </c>
      <c r="K2009" s="90" t="b">
        <v>0</v>
      </c>
      <c r="L2009" s="92" t="s">
        <v>867</v>
      </c>
      <c r="M2009" s="278">
        <f>IFERROR(VLOOKUP(C2009,'Budget Detail as of 11.30'!B:K,COLUMNS('Budget Detail as of 11.30'!B:K),FALSE),0)</f>
        <v>480</v>
      </c>
      <c r="N2009" s="155">
        <f>SUMIFS('Budget Detail as of 11.30'!L:L,'Budget Detail as of 11.30'!B:B,'Questica Mapping'!C2009)</f>
        <v>480</v>
      </c>
      <c r="O2009" s="100"/>
      <c r="P2009" s="101"/>
    </row>
    <row r="2010" spans="1:17" hidden="1" x14ac:dyDescent="0.3">
      <c r="A2010" s="90">
        <v>593242</v>
      </c>
      <c r="B2010" s="92" t="s">
        <v>1162</v>
      </c>
      <c r="C2010" s="92" t="s">
        <v>4328</v>
      </c>
      <c r="D2010" s="92" t="s">
        <v>11</v>
      </c>
      <c r="E2010" s="103" t="s">
        <v>320</v>
      </c>
      <c r="F2010" s="92" t="s">
        <v>4260</v>
      </c>
      <c r="G2010" s="92" t="s">
        <v>1202</v>
      </c>
      <c r="H2010" s="92" t="s">
        <v>3714</v>
      </c>
      <c r="I2010" s="92" t="s">
        <v>925</v>
      </c>
      <c r="J2010" s="92" t="s">
        <v>1203</v>
      </c>
      <c r="K2010" s="90" t="b">
        <v>0</v>
      </c>
      <c r="L2010" s="92" t="s">
        <v>867</v>
      </c>
      <c r="M2010" s="278">
        <f>IFERROR(VLOOKUP(C2010,'Budget Detail as of 11.30'!B:K,COLUMNS('Budget Detail as of 11.30'!B:K),FALSE),0)</f>
        <v>410</v>
      </c>
      <c r="N2010" s="155">
        <f>SUMIFS('Budget Detail as of 11.30'!L:L,'Budget Detail as of 11.30'!B:B,'Questica Mapping'!C2010)</f>
        <v>410</v>
      </c>
      <c r="O2010" s="100"/>
      <c r="P2010" s="101"/>
    </row>
    <row r="2011" spans="1:17" hidden="1" x14ac:dyDescent="0.3">
      <c r="A2011" s="90">
        <v>593243</v>
      </c>
      <c r="B2011" s="92" t="s">
        <v>1162</v>
      </c>
      <c r="C2011" s="92" t="s">
        <v>4329</v>
      </c>
      <c r="D2011" s="279" t="s">
        <v>11</v>
      </c>
      <c r="E2011" s="103" t="s">
        <v>320</v>
      </c>
      <c r="F2011" s="90" t="s">
        <v>4260</v>
      </c>
      <c r="G2011" s="90" t="s">
        <v>1202</v>
      </c>
      <c r="H2011" s="90" t="s">
        <v>3714</v>
      </c>
      <c r="I2011" s="90" t="s">
        <v>928</v>
      </c>
      <c r="J2011" s="90" t="s">
        <v>4330</v>
      </c>
      <c r="K2011" s="90" t="b">
        <v>0</v>
      </c>
      <c r="L2011" s="90" t="s">
        <v>867</v>
      </c>
      <c r="M2011" s="278">
        <f>IFERROR(VLOOKUP(C2011,'Budget Detail as of 11.30'!B:K,COLUMNS('Budget Detail as of 11.30'!B:K),FALSE),0)</f>
        <v>350</v>
      </c>
      <c r="N2011" s="155">
        <f>SUMIFS('Budget Detail as of 11.30'!L:L,'Budget Detail as of 11.30'!B:B,'Questica Mapping'!C2011)</f>
        <v>350</v>
      </c>
      <c r="O2011" s="100"/>
      <c r="P2011" s="101"/>
      <c r="Q2011" s="279" t="s">
        <v>1169</v>
      </c>
    </row>
    <row r="2012" spans="1:17" hidden="1" x14ac:dyDescent="0.3">
      <c r="A2012" s="90">
        <v>593244</v>
      </c>
      <c r="B2012" s="92" t="s">
        <v>1162</v>
      </c>
      <c r="C2012" s="92" t="s">
        <v>4331</v>
      </c>
      <c r="D2012" s="279" t="s">
        <v>11</v>
      </c>
      <c r="E2012" s="103" t="s">
        <v>320</v>
      </c>
      <c r="F2012" s="90" t="s">
        <v>4260</v>
      </c>
      <c r="G2012" s="90" t="s">
        <v>1202</v>
      </c>
      <c r="H2012" s="90" t="s">
        <v>3714</v>
      </c>
      <c r="I2012" s="90" t="s">
        <v>931</v>
      </c>
      <c r="J2012" s="90" t="s">
        <v>4332</v>
      </c>
      <c r="K2012" s="90" t="b">
        <v>0</v>
      </c>
      <c r="L2012" s="90" t="s">
        <v>867</v>
      </c>
      <c r="M2012" s="278">
        <f>IFERROR(VLOOKUP(C2012,'Budget Detail as of 11.30'!B:K,COLUMNS('Budget Detail as of 11.30'!B:K),FALSE),0)</f>
        <v>1500</v>
      </c>
      <c r="N2012" s="155">
        <f>SUMIFS('Budget Detail as of 11.30'!L:L,'Budget Detail as of 11.30'!B:B,'Questica Mapping'!C2012)</f>
        <v>1500</v>
      </c>
      <c r="O2012" s="100">
        <v>346</v>
      </c>
      <c r="P2012" s="101">
        <f t="shared" ref="P2012:P2021" si="74">+O2012</f>
        <v>346</v>
      </c>
      <c r="Q2012" s="279" t="s">
        <v>1169</v>
      </c>
    </row>
    <row r="2013" spans="1:17" hidden="1" x14ac:dyDescent="0.3">
      <c r="A2013" s="90">
        <v>593245</v>
      </c>
      <c r="B2013" s="92" t="s">
        <v>1162</v>
      </c>
      <c r="C2013" s="92" t="s">
        <v>4333</v>
      </c>
      <c r="D2013" s="279" t="s">
        <v>11</v>
      </c>
      <c r="E2013" s="103" t="s">
        <v>320</v>
      </c>
      <c r="F2013" s="90" t="s">
        <v>4260</v>
      </c>
      <c r="G2013" s="90" t="s">
        <v>1202</v>
      </c>
      <c r="H2013" s="90" t="s">
        <v>3714</v>
      </c>
      <c r="I2013" s="90" t="s">
        <v>944</v>
      </c>
      <c r="J2013" s="90" t="s">
        <v>4334</v>
      </c>
      <c r="K2013" s="90" t="b">
        <v>0</v>
      </c>
      <c r="L2013" s="90" t="s">
        <v>867</v>
      </c>
      <c r="M2013" s="278">
        <f>IFERROR(VLOOKUP(C2013,'Budget Detail as of 11.30'!B:K,COLUMNS('Budget Detail as of 11.30'!B:K),FALSE),0)</f>
        <v>2800</v>
      </c>
      <c r="N2013" s="155">
        <f>SUMIFS('Budget Detail as of 11.30'!L:L,'Budget Detail as of 11.30'!B:B,'Questica Mapping'!C2013)</f>
        <v>2800</v>
      </c>
      <c r="O2013" s="100">
        <v>632</v>
      </c>
      <c r="P2013" s="101">
        <f t="shared" si="74"/>
        <v>632</v>
      </c>
      <c r="Q2013" s="279" t="s">
        <v>1169</v>
      </c>
    </row>
    <row r="2014" spans="1:17" hidden="1" x14ac:dyDescent="0.3">
      <c r="A2014" s="90">
        <v>593246</v>
      </c>
      <c r="B2014" s="92" t="s">
        <v>1162</v>
      </c>
      <c r="C2014" s="92" t="s">
        <v>4335</v>
      </c>
      <c r="D2014" s="92" t="s">
        <v>11</v>
      </c>
      <c r="E2014" s="103" t="s">
        <v>320</v>
      </c>
      <c r="F2014" s="92" t="s">
        <v>4260</v>
      </c>
      <c r="G2014" s="92" t="s">
        <v>1202</v>
      </c>
      <c r="H2014" s="92" t="s">
        <v>3721</v>
      </c>
      <c r="I2014" s="92" t="s">
        <v>865</v>
      </c>
      <c r="J2014" s="92" t="s">
        <v>2831</v>
      </c>
      <c r="K2014" s="90" t="b">
        <v>0</v>
      </c>
      <c r="L2014" s="92" t="s">
        <v>867</v>
      </c>
      <c r="M2014" s="278">
        <f>IFERROR(VLOOKUP(C2014,'Budget Detail as of 11.30'!B:K,COLUMNS('Budget Detail as of 11.30'!B:K),FALSE),0)</f>
        <v>350</v>
      </c>
      <c r="N2014" s="155">
        <f>SUMIFS('Budget Detail as of 11.30'!L:L,'Budget Detail as of 11.30'!B:B,'Questica Mapping'!C2014)</f>
        <v>350</v>
      </c>
      <c r="O2014" s="100">
        <v>0</v>
      </c>
      <c r="P2014" s="101">
        <f t="shared" si="74"/>
        <v>0</v>
      </c>
    </row>
    <row r="2015" spans="1:17" hidden="1" x14ac:dyDescent="0.3">
      <c r="A2015" s="90">
        <v>593247</v>
      </c>
      <c r="B2015" s="92" t="s">
        <v>1162</v>
      </c>
      <c r="C2015" s="92" t="s">
        <v>4336</v>
      </c>
      <c r="D2015" s="92" t="s">
        <v>11</v>
      </c>
      <c r="E2015" s="103" t="s">
        <v>320</v>
      </c>
      <c r="F2015" s="92" t="s">
        <v>4260</v>
      </c>
      <c r="G2015" s="92" t="s">
        <v>1202</v>
      </c>
      <c r="H2015" s="92" t="s">
        <v>3996</v>
      </c>
      <c r="I2015" s="92" t="s">
        <v>865</v>
      </c>
      <c r="J2015" s="92" t="s">
        <v>1203</v>
      </c>
      <c r="K2015" s="90" t="b">
        <v>0</v>
      </c>
      <c r="L2015" s="92" t="s">
        <v>867</v>
      </c>
      <c r="M2015" s="278">
        <f>IFERROR(VLOOKUP(C2015,'Budget Detail as of 11.30'!B:K,COLUMNS('Budget Detail as of 11.30'!B:K),FALSE),0)</f>
        <v>640</v>
      </c>
      <c r="N2015" s="155">
        <f>SUMIFS('Budget Detail as of 11.30'!L:L,'Budget Detail as of 11.30'!B:B,'Questica Mapping'!C2015)</f>
        <v>640</v>
      </c>
      <c r="O2015" s="100">
        <v>2000</v>
      </c>
      <c r="P2015" s="101">
        <f t="shared" si="74"/>
        <v>2000</v>
      </c>
    </row>
    <row r="2016" spans="1:17" hidden="1" x14ac:dyDescent="0.3">
      <c r="A2016" s="90">
        <v>593248</v>
      </c>
      <c r="B2016" s="92" t="s">
        <v>1162</v>
      </c>
      <c r="C2016" s="92" t="s">
        <v>4337</v>
      </c>
      <c r="D2016" s="92" t="s">
        <v>11</v>
      </c>
      <c r="E2016" s="103" t="s">
        <v>320</v>
      </c>
      <c r="F2016" s="92" t="s">
        <v>4260</v>
      </c>
      <c r="G2016" s="92" t="s">
        <v>1202</v>
      </c>
      <c r="H2016" s="92" t="s">
        <v>3724</v>
      </c>
      <c r="I2016" s="92" t="s">
        <v>865</v>
      </c>
      <c r="J2016" s="270" t="s">
        <v>1251</v>
      </c>
      <c r="K2016" s="90" t="b">
        <v>0</v>
      </c>
      <c r="L2016" s="92" t="s">
        <v>867</v>
      </c>
      <c r="M2016" s="278">
        <f>IFERROR(VLOOKUP(C2016,'Budget Detail as of 11.30'!B:K,COLUMNS('Budget Detail as of 11.30'!B:K),FALSE),0)</f>
        <v>0</v>
      </c>
      <c r="N2016" s="155">
        <f>SUMIFS('Budget Detail as of 11.30'!L:L,'Budget Detail as of 11.30'!B:B,'Questica Mapping'!C2016)</f>
        <v>0</v>
      </c>
      <c r="O2016" s="100">
        <v>4500</v>
      </c>
      <c r="P2016" s="101">
        <f t="shared" si="74"/>
        <v>4500</v>
      </c>
    </row>
    <row r="2017" spans="1:17" hidden="1" x14ac:dyDescent="0.3">
      <c r="A2017" s="90">
        <v>593249</v>
      </c>
      <c r="B2017" s="92" t="s">
        <v>1162</v>
      </c>
      <c r="C2017" s="92" t="s">
        <v>4338</v>
      </c>
      <c r="D2017" s="92" t="s">
        <v>11</v>
      </c>
      <c r="E2017" s="103" t="s">
        <v>320</v>
      </c>
      <c r="F2017" s="92" t="s">
        <v>4260</v>
      </c>
      <c r="G2017" s="92" t="s">
        <v>1202</v>
      </c>
      <c r="H2017" s="92" t="s">
        <v>3728</v>
      </c>
      <c r="I2017" s="92" t="s">
        <v>865</v>
      </c>
      <c r="J2017" s="92" t="s">
        <v>4339</v>
      </c>
      <c r="K2017" s="90" t="b">
        <v>0</v>
      </c>
      <c r="L2017" s="92" t="s">
        <v>867</v>
      </c>
      <c r="M2017" s="278">
        <f>IFERROR(VLOOKUP(C2017,'Budget Detail as of 11.30'!B:K,COLUMNS('Budget Detail as of 11.30'!B:K),FALSE),0)</f>
        <v>2000</v>
      </c>
      <c r="N2017" s="155">
        <f>SUMIFS('Budget Detail as of 11.30'!L:L,'Budget Detail as of 11.30'!B:B,'Questica Mapping'!C2017)</f>
        <v>2000</v>
      </c>
      <c r="O2017" s="100">
        <v>0</v>
      </c>
      <c r="P2017" s="101">
        <f t="shared" si="74"/>
        <v>0</v>
      </c>
    </row>
    <row r="2018" spans="1:17" hidden="1" x14ac:dyDescent="0.3">
      <c r="A2018" s="90">
        <v>593250</v>
      </c>
      <c r="B2018" s="92" t="s">
        <v>1162</v>
      </c>
      <c r="C2018" s="92" t="s">
        <v>4340</v>
      </c>
      <c r="D2018" s="92" t="s">
        <v>11</v>
      </c>
      <c r="E2018" s="103" t="s">
        <v>320</v>
      </c>
      <c r="F2018" s="92" t="s">
        <v>4260</v>
      </c>
      <c r="G2018" s="92" t="s">
        <v>1202</v>
      </c>
      <c r="H2018" s="92" t="s">
        <v>3728</v>
      </c>
      <c r="I2018" s="92" t="s">
        <v>925</v>
      </c>
      <c r="J2018" s="92" t="s">
        <v>4339</v>
      </c>
      <c r="K2018" s="90" t="b">
        <v>0</v>
      </c>
      <c r="L2018" s="92" t="s">
        <v>867</v>
      </c>
      <c r="M2018" s="278">
        <f>IFERROR(VLOOKUP(C2018,'Budget Detail as of 11.30'!B:K,COLUMNS('Budget Detail as of 11.30'!B:K),FALSE),0)</f>
        <v>0</v>
      </c>
      <c r="N2018" s="155">
        <f>SUMIFS('Budget Detail as of 11.30'!L:L,'Budget Detail as of 11.30'!B:B,'Questica Mapping'!C2018)</f>
        <v>0</v>
      </c>
      <c r="O2018" s="100">
        <v>45</v>
      </c>
      <c r="P2018" s="101">
        <f t="shared" si="74"/>
        <v>45</v>
      </c>
    </row>
    <row r="2019" spans="1:17" hidden="1" x14ac:dyDescent="0.3">
      <c r="A2019" s="90">
        <v>1447566</v>
      </c>
      <c r="B2019" s="92" t="s">
        <v>1162</v>
      </c>
      <c r="C2019" s="92" t="s">
        <v>4341</v>
      </c>
      <c r="D2019" s="92" t="s">
        <v>11</v>
      </c>
      <c r="E2019" s="103" t="s">
        <v>320</v>
      </c>
      <c r="F2019" s="92" t="s">
        <v>4260</v>
      </c>
      <c r="G2019" s="92" t="s">
        <v>1202</v>
      </c>
      <c r="H2019" s="92" t="s">
        <v>3731</v>
      </c>
      <c r="I2019" s="92" t="s">
        <v>865</v>
      </c>
      <c r="J2019" s="92" t="s">
        <v>4342</v>
      </c>
      <c r="K2019" s="90" t="b">
        <v>0</v>
      </c>
      <c r="L2019" s="92" t="s">
        <v>867</v>
      </c>
      <c r="M2019" s="278">
        <f>IFERROR(VLOOKUP(C2019,'Budget Detail as of 11.30'!B:K,COLUMNS('Budget Detail as of 11.30'!B:K),FALSE),0)</f>
        <v>0</v>
      </c>
      <c r="N2019" s="155">
        <f>SUMIFS('Budget Detail as of 11.30'!L:L,'Budget Detail as of 11.30'!B:B,'Questica Mapping'!C2019)</f>
        <v>0</v>
      </c>
      <c r="O2019" s="100">
        <v>1810</v>
      </c>
      <c r="P2019" s="101">
        <f t="shared" si="74"/>
        <v>1810</v>
      </c>
    </row>
    <row r="2020" spans="1:17" hidden="1" x14ac:dyDescent="0.3">
      <c r="A2020" s="90">
        <v>1447559</v>
      </c>
      <c r="B2020" s="92" t="s">
        <v>1162</v>
      </c>
      <c r="C2020" s="92" t="s">
        <v>4343</v>
      </c>
      <c r="D2020" s="92" t="s">
        <v>11</v>
      </c>
      <c r="E2020" s="103" t="s">
        <v>320</v>
      </c>
      <c r="F2020" s="92" t="s">
        <v>4260</v>
      </c>
      <c r="G2020" s="92" t="s">
        <v>2668</v>
      </c>
      <c r="H2020" s="92" t="s">
        <v>3996</v>
      </c>
      <c r="I2020" s="92" t="s">
        <v>865</v>
      </c>
      <c r="J2020" s="92" t="s">
        <v>4344</v>
      </c>
      <c r="K2020" s="90" t="b">
        <v>0</v>
      </c>
      <c r="L2020" s="92" t="s">
        <v>867</v>
      </c>
      <c r="M2020" s="278">
        <f>IFERROR(VLOOKUP(C2020,'Budget Detail as of 11.30'!B:K,COLUMNS('Budget Detail as of 11.30'!B:K),FALSE),0)</f>
        <v>50</v>
      </c>
      <c r="N2020" s="155">
        <f>SUMIFS('Budget Detail as of 11.30'!L:L,'Budget Detail as of 11.30'!B:B,'Questica Mapping'!C2020)</f>
        <v>50</v>
      </c>
      <c r="O2020" s="100">
        <v>100</v>
      </c>
      <c r="P2020" s="101">
        <f t="shared" si="74"/>
        <v>100</v>
      </c>
    </row>
    <row r="2021" spans="1:17" hidden="1" x14ac:dyDescent="0.3">
      <c r="A2021" s="90">
        <v>593251</v>
      </c>
      <c r="B2021" s="92" t="s">
        <v>1162</v>
      </c>
      <c r="C2021" s="92" t="s">
        <v>4345</v>
      </c>
      <c r="D2021" s="92" t="s">
        <v>11</v>
      </c>
      <c r="E2021" s="103" t="s">
        <v>320</v>
      </c>
      <c r="F2021" s="92" t="s">
        <v>4260</v>
      </c>
      <c r="G2021" s="92" t="s">
        <v>2668</v>
      </c>
      <c r="H2021" s="92" t="s">
        <v>3996</v>
      </c>
      <c r="I2021" s="92" t="s">
        <v>925</v>
      </c>
      <c r="J2021" s="92" t="s">
        <v>4346</v>
      </c>
      <c r="K2021" s="90" t="b">
        <v>0</v>
      </c>
      <c r="L2021" s="92" t="s">
        <v>867</v>
      </c>
      <c r="M2021" s="278">
        <f>IFERROR(VLOOKUP(C2021,'Budget Detail as of 11.30'!B:K,COLUMNS('Budget Detail as of 11.30'!B:K),FALSE),0)</f>
        <v>1840</v>
      </c>
      <c r="N2021" s="155">
        <f>SUMIFS('Budget Detail as of 11.30'!L:L,'Budget Detail as of 11.30'!B:B,'Questica Mapping'!C2021)</f>
        <v>1840</v>
      </c>
      <c r="O2021" s="100">
        <v>50</v>
      </c>
      <c r="P2021" s="101">
        <f t="shared" si="74"/>
        <v>50</v>
      </c>
    </row>
    <row r="2022" spans="1:17" hidden="1" x14ac:dyDescent="0.3">
      <c r="A2022" s="90">
        <v>593252</v>
      </c>
      <c r="B2022" s="92" t="s">
        <v>1162</v>
      </c>
      <c r="C2022" s="92" t="s">
        <v>4347</v>
      </c>
      <c r="D2022" s="92" t="s">
        <v>11</v>
      </c>
      <c r="E2022" s="103" t="s">
        <v>320</v>
      </c>
      <c r="F2022" s="92" t="s">
        <v>4260</v>
      </c>
      <c r="G2022" s="92" t="s">
        <v>2668</v>
      </c>
      <c r="H2022" s="92" t="s">
        <v>3996</v>
      </c>
      <c r="I2022" s="92" t="s">
        <v>928</v>
      </c>
      <c r="J2022" s="92" t="s">
        <v>4348</v>
      </c>
      <c r="K2022" s="90" t="b">
        <v>0</v>
      </c>
      <c r="L2022" s="92" t="s">
        <v>867</v>
      </c>
      <c r="M2022" s="278">
        <f>IFERROR(VLOOKUP(C2022,'Budget Detail as of 11.30'!B:K,COLUMNS('Budget Detail as of 11.30'!B:K),FALSE),0)</f>
        <v>100</v>
      </c>
      <c r="N2022" s="155">
        <f>SUMIFS('Budget Detail as of 11.30'!L:L,'Budget Detail as of 11.30'!B:B,'Questica Mapping'!C2022)</f>
        <v>100</v>
      </c>
      <c r="O2022" s="100"/>
      <c r="P2022" s="101"/>
    </row>
    <row r="2023" spans="1:17" hidden="1" x14ac:dyDescent="0.3">
      <c r="A2023" s="90">
        <v>593253</v>
      </c>
      <c r="B2023" s="92" t="s">
        <v>1162</v>
      </c>
      <c r="C2023" s="92" t="s">
        <v>4349</v>
      </c>
      <c r="D2023" s="92" t="s">
        <v>11</v>
      </c>
      <c r="E2023" s="103" t="s">
        <v>320</v>
      </c>
      <c r="F2023" s="92" t="s">
        <v>4260</v>
      </c>
      <c r="G2023" s="92" t="s">
        <v>2668</v>
      </c>
      <c r="H2023" s="92" t="s">
        <v>3996</v>
      </c>
      <c r="I2023" s="92" t="s">
        <v>931</v>
      </c>
      <c r="J2023" s="92" t="s">
        <v>4350</v>
      </c>
      <c r="K2023" s="90" t="b">
        <v>0</v>
      </c>
      <c r="L2023" s="92" t="s">
        <v>867</v>
      </c>
      <c r="M2023" s="278">
        <f>IFERROR(VLOOKUP(C2023,'Budget Detail as of 11.30'!B:K,COLUMNS('Budget Detail as of 11.30'!B:K),FALSE),0)</f>
        <v>50</v>
      </c>
      <c r="N2023" s="155">
        <f>SUMIFS('Budget Detail as of 11.30'!L:L,'Budget Detail as of 11.30'!B:B,'Questica Mapping'!C2023)</f>
        <v>50</v>
      </c>
      <c r="O2023" s="100">
        <v>1300</v>
      </c>
      <c r="P2023" s="101">
        <f t="shared" ref="P2023:P2028" si="75">+O2023</f>
        <v>1300</v>
      </c>
    </row>
    <row r="2024" spans="1:17" hidden="1" x14ac:dyDescent="0.3">
      <c r="A2024" s="90">
        <v>1447558</v>
      </c>
      <c r="B2024" s="92" t="s">
        <v>1162</v>
      </c>
      <c r="C2024" s="92" t="s">
        <v>4351</v>
      </c>
      <c r="D2024" s="279" t="s">
        <v>11</v>
      </c>
      <c r="E2024" s="103" t="s">
        <v>320</v>
      </c>
      <c r="F2024" s="90" t="s">
        <v>4260</v>
      </c>
      <c r="G2024" s="90" t="s">
        <v>2514</v>
      </c>
      <c r="H2024" s="90" t="s">
        <v>3714</v>
      </c>
      <c r="I2024" s="90" t="s">
        <v>865</v>
      </c>
      <c r="J2024" s="90" t="s">
        <v>4352</v>
      </c>
      <c r="K2024" s="90" t="b">
        <v>0</v>
      </c>
      <c r="L2024" s="90" t="s">
        <v>867</v>
      </c>
      <c r="M2024" s="278">
        <f>IFERROR(VLOOKUP(C2024,'Budget Detail as of 11.30'!B:K,COLUMNS('Budget Detail as of 11.30'!B:K),FALSE),0)</f>
        <v>600</v>
      </c>
      <c r="N2024" s="155">
        <f>SUMIFS('Budget Detail as of 11.30'!L:L,'Budget Detail as of 11.30'!B:B,'Questica Mapping'!C2024)</f>
        <v>600</v>
      </c>
      <c r="O2024" s="100">
        <v>2376</v>
      </c>
      <c r="P2024" s="101">
        <f t="shared" si="75"/>
        <v>2376</v>
      </c>
      <c r="Q2024" s="279" t="s">
        <v>1169</v>
      </c>
    </row>
    <row r="2025" spans="1:17" hidden="1" x14ac:dyDescent="0.3">
      <c r="A2025" s="90">
        <v>593254</v>
      </c>
      <c r="B2025" s="92" t="s">
        <v>1162</v>
      </c>
      <c r="C2025" s="92" t="s">
        <v>4353</v>
      </c>
      <c r="D2025" s="92" t="s">
        <v>11</v>
      </c>
      <c r="E2025" s="103" t="s">
        <v>320</v>
      </c>
      <c r="F2025" s="92" t="s">
        <v>4260</v>
      </c>
      <c r="G2025" s="92" t="s">
        <v>2514</v>
      </c>
      <c r="H2025" s="92" t="s">
        <v>3996</v>
      </c>
      <c r="I2025" s="92" t="s">
        <v>865</v>
      </c>
      <c r="J2025" s="92" t="s">
        <v>4354</v>
      </c>
      <c r="K2025" s="90" t="b">
        <v>0</v>
      </c>
      <c r="L2025" s="92" t="s">
        <v>867</v>
      </c>
      <c r="M2025" s="278">
        <f>IFERROR(VLOOKUP(C2025,'Budget Detail as of 11.30'!B:K,COLUMNS('Budget Detail as of 11.30'!B:K),FALSE),0)</f>
        <v>1300</v>
      </c>
      <c r="N2025" s="155">
        <f>SUMIFS('Budget Detail as of 11.30'!L:L,'Budget Detail as of 11.30'!B:B,'Questica Mapping'!C2025)</f>
        <v>1300</v>
      </c>
      <c r="O2025" s="100">
        <v>2050</v>
      </c>
      <c r="P2025" s="101">
        <f t="shared" si="75"/>
        <v>2050</v>
      </c>
    </row>
    <row r="2026" spans="1:17" hidden="1" x14ac:dyDescent="0.3">
      <c r="A2026" s="90">
        <v>593255</v>
      </c>
      <c r="B2026" s="92" t="s">
        <v>1162</v>
      </c>
      <c r="C2026" s="92" t="s">
        <v>4355</v>
      </c>
      <c r="D2026" s="92" t="s">
        <v>11</v>
      </c>
      <c r="E2026" s="103" t="s">
        <v>320</v>
      </c>
      <c r="F2026" s="92" t="s">
        <v>4260</v>
      </c>
      <c r="G2026" s="92" t="s">
        <v>1354</v>
      </c>
      <c r="H2026" s="92" t="s">
        <v>3714</v>
      </c>
      <c r="I2026" s="92" t="s">
        <v>865</v>
      </c>
      <c r="J2026" s="92" t="s">
        <v>4356</v>
      </c>
      <c r="K2026" s="90" t="b">
        <v>0</v>
      </c>
      <c r="L2026" s="92" t="s">
        <v>867</v>
      </c>
      <c r="M2026" s="278">
        <f>IFERROR(VLOOKUP(C2026,'Budget Detail as of 11.30'!B:K,COLUMNS('Budget Detail as of 11.30'!B:K),FALSE),0)</f>
        <v>2380</v>
      </c>
      <c r="N2026" s="155">
        <f>SUMIFS('Budget Detail as of 11.30'!L:L,'Budget Detail as of 11.30'!B:B,'Questica Mapping'!C2026)</f>
        <v>2380</v>
      </c>
      <c r="O2026" s="100">
        <v>390</v>
      </c>
      <c r="P2026" s="101">
        <f t="shared" si="75"/>
        <v>390</v>
      </c>
    </row>
    <row r="2027" spans="1:17" hidden="1" x14ac:dyDescent="0.3">
      <c r="A2027" s="90">
        <v>593256</v>
      </c>
      <c r="B2027" s="92" t="s">
        <v>1162</v>
      </c>
      <c r="C2027" s="92" t="s">
        <v>4357</v>
      </c>
      <c r="D2027" s="92" t="s">
        <v>11</v>
      </c>
      <c r="E2027" s="103" t="s">
        <v>320</v>
      </c>
      <c r="F2027" s="92" t="s">
        <v>4260</v>
      </c>
      <c r="G2027" s="92" t="s">
        <v>1354</v>
      </c>
      <c r="H2027" s="92" t="s">
        <v>3721</v>
      </c>
      <c r="I2027" s="92" t="s">
        <v>865</v>
      </c>
      <c r="J2027" s="92" t="s">
        <v>4358</v>
      </c>
      <c r="K2027" s="90" t="b">
        <v>0</v>
      </c>
      <c r="L2027" s="92" t="s">
        <v>867</v>
      </c>
      <c r="M2027" s="278">
        <f>IFERROR(VLOOKUP(C2027,'Budget Detail as of 11.30'!B:K,COLUMNS('Budget Detail as of 11.30'!B:K),FALSE),0)</f>
        <v>4800</v>
      </c>
      <c r="N2027" s="155">
        <f>SUMIFS('Budget Detail as of 11.30'!L:L,'Budget Detail as of 11.30'!B:B,'Questica Mapping'!C2027)</f>
        <v>4800</v>
      </c>
      <c r="O2027" s="100">
        <v>350</v>
      </c>
      <c r="P2027" s="101">
        <f t="shared" si="75"/>
        <v>350</v>
      </c>
    </row>
    <row r="2028" spans="1:17" hidden="1" x14ac:dyDescent="0.3">
      <c r="A2028" s="90">
        <v>593257</v>
      </c>
      <c r="B2028" s="92" t="s">
        <v>1162</v>
      </c>
      <c r="C2028" s="92" t="s">
        <v>4359</v>
      </c>
      <c r="D2028" s="92" t="s">
        <v>11</v>
      </c>
      <c r="E2028" s="103" t="s">
        <v>320</v>
      </c>
      <c r="F2028" s="92" t="s">
        <v>4260</v>
      </c>
      <c r="G2028" s="92" t="s">
        <v>1354</v>
      </c>
      <c r="H2028" s="92" t="s">
        <v>3721</v>
      </c>
      <c r="I2028" s="92" t="s">
        <v>925</v>
      </c>
      <c r="J2028" s="92" t="s">
        <v>4360</v>
      </c>
      <c r="K2028" s="90" t="b">
        <v>0</v>
      </c>
      <c r="L2028" s="92" t="s">
        <v>867</v>
      </c>
      <c r="M2028" s="278">
        <f>IFERROR(VLOOKUP(C2028,'Budget Detail as of 11.30'!B:K,COLUMNS('Budget Detail as of 11.30'!B:K),FALSE),0)</f>
        <v>0</v>
      </c>
      <c r="N2028" s="155">
        <f>SUMIFS('Budget Detail as of 11.30'!L:L,'Budget Detail as of 11.30'!B:B,'Questica Mapping'!C2028)</f>
        <v>0</v>
      </c>
      <c r="O2028" s="100">
        <v>0</v>
      </c>
      <c r="P2028" s="101">
        <f t="shared" si="75"/>
        <v>0</v>
      </c>
    </row>
    <row r="2029" spans="1:17" hidden="1" x14ac:dyDescent="0.3">
      <c r="A2029" s="90">
        <v>850002</v>
      </c>
      <c r="B2029" s="92" t="s">
        <v>1162</v>
      </c>
      <c r="C2029" s="92" t="s">
        <v>4361</v>
      </c>
      <c r="D2029" s="92" t="s">
        <v>11</v>
      </c>
      <c r="E2029" s="103" t="s">
        <v>320</v>
      </c>
      <c r="F2029" s="92" t="s">
        <v>4260</v>
      </c>
      <c r="G2029" s="92" t="s">
        <v>1354</v>
      </c>
      <c r="H2029" s="92" t="s">
        <v>3721</v>
      </c>
      <c r="I2029" s="92" t="s">
        <v>928</v>
      </c>
      <c r="J2029" s="92" t="s">
        <v>4362</v>
      </c>
      <c r="K2029" s="90" t="b">
        <v>0</v>
      </c>
      <c r="L2029" s="92" t="s">
        <v>867</v>
      </c>
      <c r="M2029" s="278">
        <f>IFERROR(VLOOKUP(C2029,'Budget Detail as of 11.30'!B:K,COLUMNS('Budget Detail as of 11.30'!B:K),FALSE),0)</f>
        <v>350</v>
      </c>
      <c r="N2029" s="155">
        <f>SUMIFS('Budget Detail as of 11.30'!L:L,'Budget Detail as of 11.30'!B:B,'Questica Mapping'!C2029)</f>
        <v>350</v>
      </c>
      <c r="O2029" s="100"/>
      <c r="P2029" s="101"/>
    </row>
    <row r="2030" spans="1:17" hidden="1" x14ac:dyDescent="0.3">
      <c r="A2030" s="90">
        <v>593258</v>
      </c>
      <c r="B2030" s="92" t="s">
        <v>1162</v>
      </c>
      <c r="C2030" s="92" t="s">
        <v>4363</v>
      </c>
      <c r="D2030" s="92" t="s">
        <v>11</v>
      </c>
      <c r="E2030" s="103" t="s">
        <v>320</v>
      </c>
      <c r="F2030" s="92" t="s">
        <v>4260</v>
      </c>
      <c r="G2030" s="92" t="s">
        <v>1354</v>
      </c>
      <c r="H2030" s="92" t="s">
        <v>3721</v>
      </c>
      <c r="I2030" s="92" t="s">
        <v>931</v>
      </c>
      <c r="J2030" s="92" t="s">
        <v>4364</v>
      </c>
      <c r="K2030" s="90" t="b">
        <v>0</v>
      </c>
      <c r="L2030" s="92" t="s">
        <v>867</v>
      </c>
      <c r="M2030" s="278">
        <f>IFERROR(VLOOKUP(C2030,'Budget Detail as of 11.30'!B:K,COLUMNS('Budget Detail as of 11.30'!B:K),FALSE),0)</f>
        <v>200</v>
      </c>
      <c r="N2030" s="155">
        <f>SUMIFS('Budget Detail as of 11.30'!L:L,'Budget Detail as of 11.30'!B:B,'Questica Mapping'!C2030)</f>
        <v>200</v>
      </c>
      <c r="O2030" s="100">
        <v>103</v>
      </c>
      <c r="P2030" s="101">
        <f t="shared" ref="P2030:P2055" si="76">+O2030</f>
        <v>103</v>
      </c>
    </row>
    <row r="2031" spans="1:17" hidden="1" x14ac:dyDescent="0.3">
      <c r="A2031" s="90">
        <v>593259</v>
      </c>
      <c r="B2031" s="92" t="s">
        <v>1162</v>
      </c>
      <c r="C2031" s="92" t="s">
        <v>4365</v>
      </c>
      <c r="D2031" s="279" t="s">
        <v>11</v>
      </c>
      <c r="E2031" s="103" t="s">
        <v>320</v>
      </c>
      <c r="F2031" s="90" t="s">
        <v>4260</v>
      </c>
      <c r="G2031" s="90" t="s">
        <v>1354</v>
      </c>
      <c r="H2031" s="90" t="s">
        <v>3721</v>
      </c>
      <c r="I2031" s="90" t="s">
        <v>944</v>
      </c>
      <c r="J2031" s="90" t="s">
        <v>4366</v>
      </c>
      <c r="K2031" s="90" t="b">
        <v>0</v>
      </c>
      <c r="L2031" s="90" t="s">
        <v>867</v>
      </c>
      <c r="M2031" s="278">
        <f>IFERROR(VLOOKUP(C2031,'Budget Detail as of 11.30'!B:K,COLUMNS('Budget Detail as of 11.30'!B:K),FALSE),0)</f>
        <v>200</v>
      </c>
      <c r="N2031" s="155">
        <f>SUMIFS('Budget Detail as of 11.30'!L:L,'Budget Detail as of 11.30'!B:B,'Questica Mapping'!C2031)</f>
        <v>200</v>
      </c>
      <c r="O2031" s="100">
        <v>515</v>
      </c>
      <c r="P2031" s="101">
        <f t="shared" si="76"/>
        <v>515</v>
      </c>
      <c r="Q2031" s="279" t="s">
        <v>1169</v>
      </c>
    </row>
    <row r="2032" spans="1:17" hidden="1" x14ac:dyDescent="0.3">
      <c r="A2032" s="90">
        <v>593260</v>
      </c>
      <c r="B2032" s="92" t="s">
        <v>1162</v>
      </c>
      <c r="C2032" s="92" t="s">
        <v>4367</v>
      </c>
      <c r="D2032" s="92" t="s">
        <v>11</v>
      </c>
      <c r="E2032" s="103" t="s">
        <v>320</v>
      </c>
      <c r="F2032" s="92" t="s">
        <v>4260</v>
      </c>
      <c r="G2032" s="92" t="s">
        <v>1354</v>
      </c>
      <c r="H2032" s="92" t="s">
        <v>3996</v>
      </c>
      <c r="I2032" s="92" t="s">
        <v>865</v>
      </c>
      <c r="J2032" s="92" t="s">
        <v>4368</v>
      </c>
      <c r="K2032" s="90" t="b">
        <v>0</v>
      </c>
      <c r="L2032" s="92" t="s">
        <v>867</v>
      </c>
      <c r="M2032" s="278">
        <f>IFERROR(VLOOKUP(C2032,'Budget Detail as of 11.30'!B:K,COLUMNS('Budget Detail as of 11.30'!B:K),FALSE),0)</f>
        <v>450</v>
      </c>
      <c r="N2032" s="155">
        <f>SUMIFS('Budget Detail as of 11.30'!L:L,'Budget Detail as of 11.30'!B:B,'Questica Mapping'!C2032)</f>
        <v>450</v>
      </c>
      <c r="O2032" s="100">
        <v>0</v>
      </c>
      <c r="P2032" s="101">
        <f t="shared" si="76"/>
        <v>0</v>
      </c>
    </row>
    <row r="2033" spans="1:16" hidden="1" x14ac:dyDescent="0.3">
      <c r="A2033" s="90">
        <v>593261</v>
      </c>
      <c r="B2033" s="92" t="s">
        <v>1162</v>
      </c>
      <c r="C2033" s="92" t="s">
        <v>4369</v>
      </c>
      <c r="D2033" s="92" t="s">
        <v>11</v>
      </c>
      <c r="E2033" s="103" t="s">
        <v>320</v>
      </c>
      <c r="F2033" s="92" t="s">
        <v>4260</v>
      </c>
      <c r="G2033" s="92" t="s">
        <v>1354</v>
      </c>
      <c r="H2033" s="92" t="s">
        <v>3996</v>
      </c>
      <c r="I2033" s="92" t="s">
        <v>925</v>
      </c>
      <c r="J2033" s="92" t="s">
        <v>4370</v>
      </c>
      <c r="K2033" s="90" t="b">
        <v>0</v>
      </c>
      <c r="L2033" s="92" t="s">
        <v>867</v>
      </c>
      <c r="M2033" s="278">
        <f>IFERROR(VLOOKUP(C2033,'Budget Detail as of 11.30'!B:K,COLUMNS('Budget Detail as of 11.30'!B:K),FALSE),0)</f>
        <v>520</v>
      </c>
      <c r="N2033" s="155">
        <f>SUMIFS('Budget Detail as of 11.30'!L:L,'Budget Detail as of 11.30'!B:B,'Questica Mapping'!C2033)</f>
        <v>520</v>
      </c>
      <c r="O2033" s="100">
        <v>0</v>
      </c>
      <c r="P2033" s="101">
        <f t="shared" si="76"/>
        <v>0</v>
      </c>
    </row>
    <row r="2034" spans="1:16" hidden="1" x14ac:dyDescent="0.3">
      <c r="A2034" s="90">
        <v>593262</v>
      </c>
      <c r="B2034" s="92" t="s">
        <v>1162</v>
      </c>
      <c r="C2034" s="92" t="s">
        <v>4371</v>
      </c>
      <c r="D2034" s="92" t="s">
        <v>11</v>
      </c>
      <c r="E2034" s="103" t="s">
        <v>320</v>
      </c>
      <c r="F2034" s="92" t="s">
        <v>4260</v>
      </c>
      <c r="G2034" s="92" t="s">
        <v>1354</v>
      </c>
      <c r="H2034" s="92" t="s">
        <v>3996</v>
      </c>
      <c r="I2034" s="92" t="s">
        <v>928</v>
      </c>
      <c r="J2034" s="92" t="s">
        <v>4372</v>
      </c>
      <c r="K2034" s="90" t="b">
        <v>0</v>
      </c>
      <c r="L2034" s="92" t="s">
        <v>867</v>
      </c>
      <c r="M2034" s="278">
        <f>IFERROR(VLOOKUP(C2034,'Budget Detail as of 11.30'!B:K,COLUMNS('Budget Detail as of 11.30'!B:K),FALSE),0)</f>
        <v>0</v>
      </c>
      <c r="N2034" s="155">
        <f>SUMIFS('Budget Detail as of 11.30'!L:L,'Budget Detail as of 11.30'!B:B,'Questica Mapping'!C2034)</f>
        <v>0</v>
      </c>
      <c r="O2034" s="100">
        <v>2010</v>
      </c>
      <c r="P2034" s="101">
        <f t="shared" si="76"/>
        <v>2010</v>
      </c>
    </row>
    <row r="2035" spans="1:16" hidden="1" x14ac:dyDescent="0.3">
      <c r="A2035" s="90">
        <v>1820512</v>
      </c>
      <c r="B2035" s="92" t="s">
        <v>1162</v>
      </c>
      <c r="C2035" s="92" t="s">
        <v>4373</v>
      </c>
      <c r="D2035" s="92" t="s">
        <v>11</v>
      </c>
      <c r="E2035" s="103" t="s">
        <v>320</v>
      </c>
      <c r="F2035" s="92" t="s">
        <v>4260</v>
      </c>
      <c r="G2035" s="92" t="s">
        <v>1354</v>
      </c>
      <c r="H2035" s="92" t="s">
        <v>3728</v>
      </c>
      <c r="I2035" s="92" t="s">
        <v>865</v>
      </c>
      <c r="J2035" s="92" t="s">
        <v>4374</v>
      </c>
      <c r="K2035" s="90" t="b">
        <v>0</v>
      </c>
      <c r="L2035" s="92" t="s">
        <v>867</v>
      </c>
      <c r="M2035" s="278">
        <f>IFERROR(VLOOKUP(C2035,'Budget Detail as of 11.30'!B:K,COLUMNS('Budget Detail as of 11.30'!B:K),FALSE),0)</f>
        <v>650</v>
      </c>
      <c r="N2035" s="155">
        <f>SUMIFS('Budget Detail as of 11.30'!L:L,'Budget Detail as of 11.30'!B:B,'Questica Mapping'!C2035)</f>
        <v>650</v>
      </c>
      <c r="O2035" s="100">
        <v>852</v>
      </c>
      <c r="P2035" s="101">
        <f t="shared" si="76"/>
        <v>852</v>
      </c>
    </row>
    <row r="2036" spans="1:16" hidden="1" x14ac:dyDescent="0.3">
      <c r="A2036" s="90">
        <v>593263</v>
      </c>
      <c r="B2036" s="92" t="s">
        <v>1162</v>
      </c>
      <c r="C2036" s="92" t="s">
        <v>4375</v>
      </c>
      <c r="D2036" s="92" t="s">
        <v>11</v>
      </c>
      <c r="E2036" s="103" t="s">
        <v>320</v>
      </c>
      <c r="F2036" s="92" t="s">
        <v>4260</v>
      </c>
      <c r="G2036" s="92" t="s">
        <v>1207</v>
      </c>
      <c r="H2036" s="92" t="s">
        <v>3714</v>
      </c>
      <c r="I2036" s="92" t="s">
        <v>865</v>
      </c>
      <c r="J2036" s="92" t="s">
        <v>4376</v>
      </c>
      <c r="K2036" s="90" t="b">
        <v>0</v>
      </c>
      <c r="L2036" s="92" t="s">
        <v>867</v>
      </c>
      <c r="M2036" s="278">
        <f>IFERROR(VLOOKUP(C2036,'Budget Detail as of 11.30'!B:K,COLUMNS('Budget Detail as of 11.30'!B:K),FALSE),0)</f>
        <v>2010</v>
      </c>
      <c r="N2036" s="155">
        <f>SUMIFS('Budget Detail as of 11.30'!L:L,'Budget Detail as of 11.30'!B:B,'Questica Mapping'!C2036)</f>
        <v>2010</v>
      </c>
      <c r="O2036" s="100">
        <v>780</v>
      </c>
      <c r="P2036" s="101">
        <f t="shared" si="76"/>
        <v>780</v>
      </c>
    </row>
    <row r="2037" spans="1:16" hidden="1" x14ac:dyDescent="0.3">
      <c r="A2037" s="90">
        <v>593264</v>
      </c>
      <c r="B2037" s="92" t="s">
        <v>1162</v>
      </c>
      <c r="C2037" s="92" t="s">
        <v>4377</v>
      </c>
      <c r="D2037" s="92" t="s">
        <v>11</v>
      </c>
      <c r="E2037" s="103" t="s">
        <v>320</v>
      </c>
      <c r="F2037" s="92" t="s">
        <v>4260</v>
      </c>
      <c r="G2037" s="92" t="s">
        <v>1207</v>
      </c>
      <c r="H2037" s="92" t="s">
        <v>3714</v>
      </c>
      <c r="I2037" s="92" t="s">
        <v>925</v>
      </c>
      <c r="J2037" s="92" t="s">
        <v>4378</v>
      </c>
      <c r="K2037" s="90" t="b">
        <v>0</v>
      </c>
      <c r="L2037" s="92" t="s">
        <v>867</v>
      </c>
      <c r="M2037" s="278">
        <f>IFERROR(VLOOKUP(C2037,'Budget Detail as of 11.30'!B:K,COLUMNS('Budget Detail as of 11.30'!B:K),FALSE),0)</f>
        <v>860</v>
      </c>
      <c r="N2037" s="155">
        <f>SUMIFS('Budget Detail as of 11.30'!L:L,'Budget Detail as of 11.30'!B:B,'Questica Mapping'!C2037)</f>
        <v>860</v>
      </c>
      <c r="O2037" s="100">
        <v>43</v>
      </c>
      <c r="P2037" s="101">
        <f t="shared" si="76"/>
        <v>43</v>
      </c>
    </row>
    <row r="2038" spans="1:16" hidden="1" x14ac:dyDescent="0.3">
      <c r="A2038" s="90">
        <v>1210104</v>
      </c>
      <c r="B2038" s="92" t="s">
        <v>1162</v>
      </c>
      <c r="C2038" s="92" t="s">
        <v>4379</v>
      </c>
      <c r="D2038" s="92" t="s">
        <v>11</v>
      </c>
      <c r="E2038" s="103" t="s">
        <v>320</v>
      </c>
      <c r="F2038" s="92" t="s">
        <v>4260</v>
      </c>
      <c r="G2038" s="92" t="s">
        <v>1207</v>
      </c>
      <c r="H2038" s="92" t="s">
        <v>3996</v>
      </c>
      <c r="I2038" s="92" t="s">
        <v>865</v>
      </c>
      <c r="J2038" s="92" t="s">
        <v>4380</v>
      </c>
      <c r="K2038" s="90" t="b">
        <v>0</v>
      </c>
      <c r="L2038" s="92" t="s">
        <v>867</v>
      </c>
      <c r="M2038" s="278">
        <f>IFERROR(VLOOKUP(C2038,'Budget Detail as of 11.30'!B:K,COLUMNS('Budget Detail as of 11.30'!B:K),FALSE),0)</f>
        <v>780</v>
      </c>
      <c r="N2038" s="155">
        <f>SUMIFS('Budget Detail as of 11.30'!L:L,'Budget Detail as of 11.30'!B:B,'Questica Mapping'!C2038)</f>
        <v>780</v>
      </c>
      <c r="O2038" s="100">
        <v>623</v>
      </c>
      <c r="P2038" s="101">
        <f t="shared" si="76"/>
        <v>623</v>
      </c>
    </row>
    <row r="2039" spans="1:16" hidden="1" x14ac:dyDescent="0.3">
      <c r="A2039" s="90">
        <v>598990</v>
      </c>
      <c r="B2039" s="92" t="s">
        <v>1162</v>
      </c>
      <c r="C2039" s="92" t="s">
        <v>4381</v>
      </c>
      <c r="D2039" s="92" t="s">
        <v>11</v>
      </c>
      <c r="E2039" s="103" t="s">
        <v>320</v>
      </c>
      <c r="F2039" s="92" t="s">
        <v>4260</v>
      </c>
      <c r="G2039" s="92" t="s">
        <v>1207</v>
      </c>
      <c r="H2039" s="92" t="s">
        <v>3996</v>
      </c>
      <c r="I2039" s="92" t="s">
        <v>925</v>
      </c>
      <c r="J2039" s="92" t="s">
        <v>4382</v>
      </c>
      <c r="K2039" s="90" t="b">
        <v>0</v>
      </c>
      <c r="L2039" s="92" t="s">
        <v>867</v>
      </c>
      <c r="M2039" s="278">
        <f>IFERROR(VLOOKUP(C2039,'Budget Detail as of 11.30'!B:K,COLUMNS('Budget Detail as of 11.30'!B:K),FALSE),0)</f>
        <v>50</v>
      </c>
      <c r="N2039" s="155">
        <f>SUMIFS('Budget Detail as of 11.30'!L:L,'Budget Detail as of 11.30'!B:B,'Questica Mapping'!C2039)</f>
        <v>50</v>
      </c>
      <c r="O2039" s="100">
        <v>176</v>
      </c>
      <c r="P2039" s="101">
        <f t="shared" si="76"/>
        <v>176</v>
      </c>
    </row>
    <row r="2040" spans="1:16" hidden="1" x14ac:dyDescent="0.3">
      <c r="A2040" s="90">
        <v>1191101</v>
      </c>
      <c r="B2040" s="92" t="s">
        <v>1162</v>
      </c>
      <c r="C2040" s="92" t="s">
        <v>4383</v>
      </c>
      <c r="D2040" s="92" t="s">
        <v>11</v>
      </c>
      <c r="E2040" s="103" t="s">
        <v>320</v>
      </c>
      <c r="F2040" s="92" t="s">
        <v>4260</v>
      </c>
      <c r="G2040" s="92" t="s">
        <v>1207</v>
      </c>
      <c r="H2040" s="92" t="s">
        <v>3996</v>
      </c>
      <c r="I2040" s="92" t="s">
        <v>928</v>
      </c>
      <c r="J2040" s="92" t="s">
        <v>4384</v>
      </c>
      <c r="K2040" s="90" t="b">
        <v>0</v>
      </c>
      <c r="L2040" s="92" t="s">
        <v>867</v>
      </c>
      <c r="M2040" s="278">
        <f>IFERROR(VLOOKUP(C2040,'Budget Detail as of 11.30'!B:K,COLUMNS('Budget Detail as of 11.30'!B:K),FALSE),0)</f>
        <v>630</v>
      </c>
      <c r="N2040" s="155">
        <f>SUMIFS('Budget Detail as of 11.30'!L:L,'Budget Detail as of 11.30'!B:B,'Questica Mapping'!C2040)</f>
        <v>630</v>
      </c>
      <c r="O2040" s="100">
        <v>100</v>
      </c>
      <c r="P2040" s="101">
        <f t="shared" si="76"/>
        <v>100</v>
      </c>
    </row>
    <row r="2041" spans="1:16" hidden="1" x14ac:dyDescent="0.3">
      <c r="A2041" s="90">
        <v>1191102</v>
      </c>
      <c r="B2041" s="92" t="s">
        <v>1162</v>
      </c>
      <c r="C2041" s="92" t="s">
        <v>4385</v>
      </c>
      <c r="D2041" s="92" t="s">
        <v>11</v>
      </c>
      <c r="E2041" s="103" t="s">
        <v>320</v>
      </c>
      <c r="F2041" s="92" t="s">
        <v>4260</v>
      </c>
      <c r="G2041" s="92" t="s">
        <v>1207</v>
      </c>
      <c r="H2041" s="92" t="s">
        <v>3996</v>
      </c>
      <c r="I2041" s="92" t="s">
        <v>931</v>
      </c>
      <c r="J2041" s="92" t="s">
        <v>4386</v>
      </c>
      <c r="K2041" s="90" t="b">
        <v>0</v>
      </c>
      <c r="L2041" s="92" t="s">
        <v>867</v>
      </c>
      <c r="M2041" s="278">
        <f>IFERROR(VLOOKUP(C2041,'Budget Detail as of 11.30'!B:K,COLUMNS('Budget Detail as of 11.30'!B:K),FALSE),0)</f>
        <v>200</v>
      </c>
      <c r="N2041" s="155">
        <f>SUMIFS('Budget Detail as of 11.30'!L:L,'Budget Detail as of 11.30'!B:B,'Questica Mapping'!C2041)</f>
        <v>200</v>
      </c>
      <c r="O2041" s="100">
        <v>100</v>
      </c>
      <c r="P2041" s="101">
        <f t="shared" si="76"/>
        <v>100</v>
      </c>
    </row>
    <row r="2042" spans="1:16" hidden="1" x14ac:dyDescent="0.3">
      <c r="A2042" s="90">
        <v>1191756</v>
      </c>
      <c r="B2042" s="92" t="s">
        <v>1162</v>
      </c>
      <c r="C2042" s="92" t="s">
        <v>4387</v>
      </c>
      <c r="D2042" s="92" t="s">
        <v>11</v>
      </c>
      <c r="E2042" s="103" t="s">
        <v>320</v>
      </c>
      <c r="F2042" s="92" t="s">
        <v>4260</v>
      </c>
      <c r="G2042" s="92" t="s">
        <v>1207</v>
      </c>
      <c r="H2042" s="92" t="s">
        <v>3728</v>
      </c>
      <c r="I2042" s="92" t="s">
        <v>865</v>
      </c>
      <c r="J2042" s="92" t="s">
        <v>4376</v>
      </c>
      <c r="K2042" s="90" t="b">
        <v>0</v>
      </c>
      <c r="L2042" s="92" t="s">
        <v>867</v>
      </c>
      <c r="M2042" s="278">
        <f>IFERROR(VLOOKUP(C2042,'Budget Detail as of 11.30'!B:K,COLUMNS('Budget Detail as of 11.30'!B:K),FALSE),0)</f>
        <v>100</v>
      </c>
      <c r="N2042" s="155">
        <f>SUMIFS('Budget Detail as of 11.30'!L:L,'Budget Detail as of 11.30'!B:B,'Questica Mapping'!C2042)</f>
        <v>100</v>
      </c>
      <c r="O2042" s="100">
        <v>17500</v>
      </c>
      <c r="P2042" s="101">
        <f t="shared" si="76"/>
        <v>17500</v>
      </c>
    </row>
    <row r="2043" spans="1:16" hidden="1" x14ac:dyDescent="0.3">
      <c r="A2043" s="90">
        <v>593474</v>
      </c>
      <c r="B2043" s="92" t="s">
        <v>1162</v>
      </c>
      <c r="C2043" s="92" t="s">
        <v>4388</v>
      </c>
      <c r="D2043" s="92" t="s">
        <v>11</v>
      </c>
      <c r="E2043" s="103" t="s">
        <v>320</v>
      </c>
      <c r="F2043" s="92" t="s">
        <v>4260</v>
      </c>
      <c r="G2043" s="92" t="s">
        <v>1207</v>
      </c>
      <c r="H2043" s="92" t="s">
        <v>3734</v>
      </c>
      <c r="I2043" s="92" t="s">
        <v>865</v>
      </c>
      <c r="J2043" s="92" t="s">
        <v>4376</v>
      </c>
      <c r="K2043" s="90" t="b">
        <v>0</v>
      </c>
      <c r="L2043" s="92" t="s">
        <v>867</v>
      </c>
      <c r="M2043" s="278">
        <f>IFERROR(VLOOKUP(C2043,'Budget Detail as of 11.30'!B:K,COLUMNS('Budget Detail as of 11.30'!B:K),FALSE),0)</f>
        <v>100</v>
      </c>
      <c r="N2043" s="155">
        <f>SUMIFS('Budget Detail as of 11.30'!L:L,'Budget Detail as of 11.30'!B:B,'Questica Mapping'!C2043)</f>
        <v>100</v>
      </c>
      <c r="O2043" s="100">
        <v>5000</v>
      </c>
      <c r="P2043" s="101">
        <f t="shared" si="76"/>
        <v>5000</v>
      </c>
    </row>
    <row r="2044" spans="1:16" hidden="1" x14ac:dyDescent="0.3">
      <c r="A2044" s="90">
        <v>598991</v>
      </c>
      <c r="B2044" s="92" t="s">
        <v>1162</v>
      </c>
      <c r="C2044" s="92" t="s">
        <v>4389</v>
      </c>
      <c r="D2044" s="92" t="s">
        <v>11</v>
      </c>
      <c r="E2044" s="103" t="s">
        <v>320</v>
      </c>
      <c r="F2044" s="92" t="s">
        <v>4260</v>
      </c>
      <c r="G2044" s="92" t="s">
        <v>1212</v>
      </c>
      <c r="H2044" s="92" t="s">
        <v>3714</v>
      </c>
      <c r="I2044" s="92" t="s">
        <v>865</v>
      </c>
      <c r="J2044" s="92" t="s">
        <v>4390</v>
      </c>
      <c r="K2044" s="90" t="b">
        <v>0</v>
      </c>
      <c r="L2044" s="92" t="s">
        <v>867</v>
      </c>
      <c r="M2044" s="278">
        <f>IFERROR(VLOOKUP(C2044,'Budget Detail as of 11.30'!B:K,COLUMNS('Budget Detail as of 11.30'!B:K),FALSE),0)</f>
        <v>17500</v>
      </c>
      <c r="N2044" s="155">
        <f>SUMIFS('Budget Detail as of 11.30'!L:L,'Budget Detail as of 11.30'!B:B,'Questica Mapping'!C2044)</f>
        <v>17500</v>
      </c>
      <c r="O2044" s="100">
        <v>7000</v>
      </c>
      <c r="P2044" s="101">
        <f t="shared" si="76"/>
        <v>7000</v>
      </c>
    </row>
    <row r="2045" spans="1:16" hidden="1" x14ac:dyDescent="0.3">
      <c r="A2045" s="90">
        <v>1210105</v>
      </c>
      <c r="B2045" s="92" t="s">
        <v>1162</v>
      </c>
      <c r="C2045" s="92" t="s">
        <v>4391</v>
      </c>
      <c r="D2045" s="92" t="s">
        <v>11</v>
      </c>
      <c r="E2045" s="103" t="s">
        <v>320</v>
      </c>
      <c r="F2045" s="92" t="s">
        <v>4260</v>
      </c>
      <c r="G2045" s="92" t="s">
        <v>1212</v>
      </c>
      <c r="H2045" s="92" t="s">
        <v>3721</v>
      </c>
      <c r="I2045" s="92" t="s">
        <v>865</v>
      </c>
      <c r="J2045" s="92" t="s">
        <v>4392</v>
      </c>
      <c r="K2045" s="90" t="b">
        <v>0</v>
      </c>
      <c r="L2045" s="92" t="s">
        <v>867</v>
      </c>
      <c r="M2045" s="278">
        <f>IFERROR(VLOOKUP(C2045,'Budget Detail as of 11.30'!B:K,COLUMNS('Budget Detail as of 11.30'!B:K),FALSE),0)</f>
        <v>5000</v>
      </c>
      <c r="N2045" s="155">
        <f>SUMIFS('Budget Detail as of 11.30'!L:L,'Budget Detail as of 11.30'!B:B,'Questica Mapping'!C2045)</f>
        <v>5000</v>
      </c>
      <c r="O2045" s="100">
        <v>1200</v>
      </c>
      <c r="P2045" s="101">
        <f t="shared" si="76"/>
        <v>1200</v>
      </c>
    </row>
    <row r="2046" spans="1:16" hidden="1" x14ac:dyDescent="0.3">
      <c r="A2046" s="90">
        <v>598993</v>
      </c>
      <c r="B2046" s="92" t="s">
        <v>1162</v>
      </c>
      <c r="C2046" s="92" t="s">
        <v>4393</v>
      </c>
      <c r="D2046" s="92" t="s">
        <v>11</v>
      </c>
      <c r="E2046" s="103" t="s">
        <v>320</v>
      </c>
      <c r="F2046" s="92" t="s">
        <v>4260</v>
      </c>
      <c r="G2046" s="92" t="s">
        <v>1212</v>
      </c>
      <c r="H2046" s="92" t="s">
        <v>3728</v>
      </c>
      <c r="I2046" s="92" t="s">
        <v>925</v>
      </c>
      <c r="J2046" s="92" t="s">
        <v>4394</v>
      </c>
      <c r="K2046" s="90" t="b">
        <v>0</v>
      </c>
      <c r="L2046" s="92" t="s">
        <v>867</v>
      </c>
      <c r="M2046" s="278">
        <f>IFERROR(VLOOKUP(C2046,'Budget Detail as of 11.30'!B:K,COLUMNS('Budget Detail as of 11.30'!B:K),FALSE),0)</f>
        <v>7000</v>
      </c>
      <c r="N2046" s="155">
        <f>SUMIFS('Budget Detail as of 11.30'!L:L,'Budget Detail as of 11.30'!B:B,'Questica Mapping'!C2046)</f>
        <v>7000</v>
      </c>
      <c r="O2046" s="100">
        <v>465</v>
      </c>
      <c r="P2046" s="101">
        <f t="shared" si="76"/>
        <v>465</v>
      </c>
    </row>
    <row r="2047" spans="1:16" hidden="1" x14ac:dyDescent="0.3">
      <c r="A2047" s="90">
        <v>598994</v>
      </c>
      <c r="B2047" s="92" t="s">
        <v>1162</v>
      </c>
      <c r="C2047" s="92" t="s">
        <v>4395</v>
      </c>
      <c r="D2047" s="92" t="s">
        <v>11</v>
      </c>
      <c r="E2047" s="103" t="s">
        <v>320</v>
      </c>
      <c r="F2047" s="92" t="s">
        <v>4260</v>
      </c>
      <c r="G2047" s="92" t="s">
        <v>1215</v>
      </c>
      <c r="H2047" s="92" t="s">
        <v>3714</v>
      </c>
      <c r="I2047" s="92" t="s">
        <v>865</v>
      </c>
      <c r="J2047" s="92" t="s">
        <v>4396</v>
      </c>
      <c r="K2047" s="90" t="b">
        <v>0</v>
      </c>
      <c r="L2047" s="92" t="s">
        <v>867</v>
      </c>
      <c r="M2047" s="278">
        <f>IFERROR(VLOOKUP(C2047,'Budget Detail as of 11.30'!B:K,COLUMNS('Budget Detail as of 11.30'!B:K),FALSE),0)</f>
        <v>1200</v>
      </c>
      <c r="N2047" s="155">
        <f>SUMIFS('Budget Detail as of 11.30'!L:L,'Budget Detail as of 11.30'!B:B,'Questica Mapping'!C2047)</f>
        <v>1200</v>
      </c>
      <c r="O2047" s="100">
        <v>149</v>
      </c>
      <c r="P2047" s="101">
        <f t="shared" si="76"/>
        <v>149</v>
      </c>
    </row>
    <row r="2048" spans="1:16" hidden="1" x14ac:dyDescent="0.3">
      <c r="A2048" s="90">
        <v>598995</v>
      </c>
      <c r="B2048" s="92" t="s">
        <v>1162</v>
      </c>
      <c r="C2048" s="92" t="s">
        <v>4397</v>
      </c>
      <c r="D2048" s="92" t="s">
        <v>11</v>
      </c>
      <c r="E2048" s="103" t="s">
        <v>320</v>
      </c>
      <c r="F2048" s="92" t="s">
        <v>4260</v>
      </c>
      <c r="G2048" s="92" t="s">
        <v>1215</v>
      </c>
      <c r="H2048" s="92" t="s">
        <v>3714</v>
      </c>
      <c r="I2048" s="92" t="s">
        <v>925</v>
      </c>
      <c r="J2048" s="92" t="s">
        <v>4398</v>
      </c>
      <c r="K2048" s="90" t="b">
        <v>0</v>
      </c>
      <c r="L2048" s="92" t="s">
        <v>867</v>
      </c>
      <c r="M2048" s="278">
        <f>IFERROR(VLOOKUP(C2048,'Budget Detail as of 11.30'!B:K,COLUMNS('Budget Detail as of 11.30'!B:K),FALSE),0)</f>
        <v>470</v>
      </c>
      <c r="N2048" s="155">
        <f>SUMIFS('Budget Detail as of 11.30'!L:L,'Budget Detail as of 11.30'!B:B,'Questica Mapping'!C2048)</f>
        <v>470</v>
      </c>
      <c r="O2048" s="100">
        <v>320</v>
      </c>
      <c r="P2048" s="101">
        <f t="shared" si="76"/>
        <v>320</v>
      </c>
    </row>
    <row r="2049" spans="1:17" hidden="1" x14ac:dyDescent="0.3">
      <c r="A2049" s="90">
        <v>598996</v>
      </c>
      <c r="B2049" s="92" t="s">
        <v>1162</v>
      </c>
      <c r="C2049" s="92" t="s">
        <v>4399</v>
      </c>
      <c r="D2049" s="92" t="s">
        <v>11</v>
      </c>
      <c r="E2049" s="103" t="s">
        <v>320</v>
      </c>
      <c r="F2049" s="92" t="s">
        <v>4260</v>
      </c>
      <c r="G2049" s="92" t="s">
        <v>1215</v>
      </c>
      <c r="H2049" s="92" t="s">
        <v>3714</v>
      </c>
      <c r="I2049" s="92" t="s">
        <v>928</v>
      </c>
      <c r="J2049" s="92" t="s">
        <v>4400</v>
      </c>
      <c r="K2049" s="90" t="b">
        <v>0</v>
      </c>
      <c r="L2049" s="92" t="s">
        <v>867</v>
      </c>
      <c r="M2049" s="278">
        <f>IFERROR(VLOOKUP(C2049,'Budget Detail as of 11.30'!B:K,COLUMNS('Budget Detail as of 11.30'!B:K),FALSE),0)</f>
        <v>150</v>
      </c>
      <c r="N2049" s="155">
        <f>SUMIFS('Budget Detail as of 11.30'!L:L,'Budget Detail as of 11.30'!B:B,'Questica Mapping'!C2049)</f>
        <v>150</v>
      </c>
      <c r="O2049" s="100">
        <v>375</v>
      </c>
      <c r="P2049" s="101">
        <f t="shared" si="76"/>
        <v>375</v>
      </c>
    </row>
    <row r="2050" spans="1:17" hidden="1" x14ac:dyDescent="0.3">
      <c r="A2050" s="90">
        <v>593475</v>
      </c>
      <c r="B2050" s="92" t="s">
        <v>1162</v>
      </c>
      <c r="C2050" s="92" t="s">
        <v>4401</v>
      </c>
      <c r="D2050" s="92" t="s">
        <v>11</v>
      </c>
      <c r="E2050" s="103" t="s">
        <v>320</v>
      </c>
      <c r="F2050" s="92" t="s">
        <v>4260</v>
      </c>
      <c r="G2050" s="92" t="s">
        <v>1215</v>
      </c>
      <c r="H2050" s="92" t="s">
        <v>3721</v>
      </c>
      <c r="I2050" s="92" t="s">
        <v>865</v>
      </c>
      <c r="J2050" s="92" t="s">
        <v>4402</v>
      </c>
      <c r="K2050" s="90" t="b">
        <v>0</v>
      </c>
      <c r="L2050" s="92" t="s">
        <v>867</v>
      </c>
      <c r="M2050" s="278">
        <f>IFERROR(VLOOKUP(C2050,'Budget Detail as of 11.30'!B:K,COLUMNS('Budget Detail as of 11.30'!B:K),FALSE),0)</f>
        <v>320</v>
      </c>
      <c r="N2050" s="155">
        <f>SUMIFS('Budget Detail as of 11.30'!L:L,'Budget Detail as of 11.30'!B:B,'Questica Mapping'!C2050)</f>
        <v>320</v>
      </c>
      <c r="O2050" s="100">
        <v>2200</v>
      </c>
      <c r="P2050" s="101">
        <f t="shared" si="76"/>
        <v>2200</v>
      </c>
    </row>
    <row r="2051" spans="1:17" hidden="1" x14ac:dyDescent="0.3">
      <c r="A2051" s="90">
        <v>593555</v>
      </c>
      <c r="B2051" s="92" t="s">
        <v>1162</v>
      </c>
      <c r="C2051" s="92" t="s">
        <v>4403</v>
      </c>
      <c r="D2051" s="92" t="s">
        <v>11</v>
      </c>
      <c r="E2051" s="103" t="s">
        <v>320</v>
      </c>
      <c r="F2051" s="92" t="s">
        <v>4260</v>
      </c>
      <c r="G2051" s="92" t="s">
        <v>1215</v>
      </c>
      <c r="H2051" s="92" t="s">
        <v>3728</v>
      </c>
      <c r="I2051" s="92" t="s">
        <v>865</v>
      </c>
      <c r="J2051" s="92" t="s">
        <v>4404</v>
      </c>
      <c r="K2051" s="90" t="b">
        <v>0</v>
      </c>
      <c r="L2051" s="92" t="s">
        <v>867</v>
      </c>
      <c r="M2051" s="278">
        <f>IFERROR(VLOOKUP(C2051,'Budget Detail as of 11.30'!B:K,COLUMNS('Budget Detail as of 11.30'!B:K),FALSE),0)</f>
        <v>380</v>
      </c>
      <c r="N2051" s="155">
        <f>SUMIFS('Budget Detail as of 11.30'!L:L,'Budget Detail as of 11.30'!B:B,'Questica Mapping'!C2051)</f>
        <v>380</v>
      </c>
      <c r="O2051" s="100">
        <v>1548</v>
      </c>
      <c r="P2051" s="101">
        <f t="shared" si="76"/>
        <v>1548</v>
      </c>
    </row>
    <row r="2052" spans="1:17" hidden="1" x14ac:dyDescent="0.3">
      <c r="A2052" s="90">
        <v>593466</v>
      </c>
      <c r="B2052" s="92" t="s">
        <v>1162</v>
      </c>
      <c r="C2052" s="92" t="s">
        <v>4405</v>
      </c>
      <c r="D2052" s="92" t="s">
        <v>11</v>
      </c>
      <c r="E2052" s="103" t="s">
        <v>320</v>
      </c>
      <c r="F2052" s="92" t="s">
        <v>4260</v>
      </c>
      <c r="G2052" s="92" t="s">
        <v>1220</v>
      </c>
      <c r="H2052" s="92" t="s">
        <v>3714</v>
      </c>
      <c r="I2052" s="92" t="s">
        <v>865</v>
      </c>
      <c r="J2052" s="92" t="s">
        <v>4406</v>
      </c>
      <c r="K2052" s="90" t="b">
        <v>0</v>
      </c>
      <c r="L2052" s="92" t="s">
        <v>867</v>
      </c>
      <c r="M2052" s="278">
        <f>IFERROR(VLOOKUP(C2052,'Budget Detail as of 11.30'!B:K,COLUMNS('Budget Detail as of 11.30'!B:K),FALSE),0)</f>
        <v>1900</v>
      </c>
      <c r="N2052" s="155">
        <f>SUMIFS('Budget Detail as of 11.30'!L:L,'Budget Detail as of 11.30'!B:B,'Questica Mapping'!C2052)</f>
        <v>1900</v>
      </c>
      <c r="O2052" s="100">
        <v>500</v>
      </c>
      <c r="P2052" s="101">
        <f t="shared" si="76"/>
        <v>500</v>
      </c>
    </row>
    <row r="2053" spans="1:17" hidden="1" x14ac:dyDescent="0.3">
      <c r="A2053" s="90">
        <v>598997</v>
      </c>
      <c r="B2053" s="92" t="s">
        <v>1162</v>
      </c>
      <c r="C2053" s="92" t="s">
        <v>4407</v>
      </c>
      <c r="D2053" s="92" t="s">
        <v>11</v>
      </c>
      <c r="E2053" s="103" t="s">
        <v>320</v>
      </c>
      <c r="F2053" s="92" t="s">
        <v>4260</v>
      </c>
      <c r="G2053" s="92" t="s">
        <v>1220</v>
      </c>
      <c r="H2053" s="92" t="s">
        <v>3714</v>
      </c>
      <c r="I2053" s="92" t="s">
        <v>928</v>
      </c>
      <c r="J2053" s="92" t="s">
        <v>4408</v>
      </c>
      <c r="K2053" s="90" t="b">
        <v>0</v>
      </c>
      <c r="L2053" s="92" t="s">
        <v>867</v>
      </c>
      <c r="M2053" s="278">
        <f>IFERROR(VLOOKUP(C2053,'Budget Detail as of 11.30'!B:K,COLUMNS('Budget Detail as of 11.30'!B:K),FALSE),0)</f>
        <v>1550</v>
      </c>
      <c r="N2053" s="155">
        <f>SUMIFS('Budget Detail as of 11.30'!L:L,'Budget Detail as of 11.30'!B:B,'Questica Mapping'!C2053)</f>
        <v>1550</v>
      </c>
      <c r="O2053" s="100">
        <v>3874</v>
      </c>
      <c r="P2053" s="101">
        <f t="shared" si="76"/>
        <v>3874</v>
      </c>
    </row>
    <row r="2054" spans="1:17" hidden="1" x14ac:dyDescent="0.3">
      <c r="A2054" s="90">
        <v>593476</v>
      </c>
      <c r="B2054" s="92" t="s">
        <v>1162</v>
      </c>
      <c r="C2054" s="92" t="s">
        <v>4409</v>
      </c>
      <c r="D2054" s="92" t="s">
        <v>11</v>
      </c>
      <c r="E2054" s="103" t="s">
        <v>320</v>
      </c>
      <c r="F2054" s="92" t="s">
        <v>4260</v>
      </c>
      <c r="G2054" s="92" t="s">
        <v>1220</v>
      </c>
      <c r="H2054" s="92" t="s">
        <v>3714</v>
      </c>
      <c r="I2054" s="92" t="s">
        <v>931</v>
      </c>
      <c r="J2054" s="92" t="s">
        <v>4410</v>
      </c>
      <c r="K2054" s="90" t="b">
        <v>0</v>
      </c>
      <c r="L2054" s="92" t="s">
        <v>867</v>
      </c>
      <c r="M2054" s="278">
        <f>IFERROR(VLOOKUP(C2054,'Budget Detail as of 11.30'!B:K,COLUMNS('Budget Detail as of 11.30'!B:K),FALSE),0)</f>
        <v>500</v>
      </c>
      <c r="N2054" s="155">
        <f>SUMIFS('Budget Detail as of 11.30'!L:L,'Budget Detail as of 11.30'!B:B,'Questica Mapping'!C2054)</f>
        <v>500</v>
      </c>
      <c r="O2054" s="100">
        <v>500</v>
      </c>
      <c r="P2054" s="101">
        <f t="shared" si="76"/>
        <v>500</v>
      </c>
    </row>
    <row r="2055" spans="1:17" hidden="1" x14ac:dyDescent="0.3">
      <c r="A2055" s="90">
        <v>850008</v>
      </c>
      <c r="B2055" s="92" t="s">
        <v>1162</v>
      </c>
      <c r="C2055" s="92" t="s">
        <v>4411</v>
      </c>
      <c r="D2055" s="92" t="s">
        <v>11</v>
      </c>
      <c r="E2055" s="103" t="s">
        <v>320</v>
      </c>
      <c r="F2055" s="92" t="s">
        <v>4260</v>
      </c>
      <c r="G2055" s="92" t="s">
        <v>1220</v>
      </c>
      <c r="H2055" s="92" t="s">
        <v>3714</v>
      </c>
      <c r="I2055" s="92" t="s">
        <v>944</v>
      </c>
      <c r="J2055" s="92" t="s">
        <v>4412</v>
      </c>
      <c r="K2055" s="90" t="b">
        <v>0</v>
      </c>
      <c r="L2055" s="92" t="s">
        <v>867</v>
      </c>
      <c r="M2055" s="278">
        <f>IFERROR(VLOOKUP(C2055,'Budget Detail as of 11.30'!B:K,COLUMNS('Budget Detail as of 11.30'!B:K),FALSE),0)</f>
        <v>1480</v>
      </c>
      <c r="N2055" s="155">
        <f>SUMIFS('Budget Detail as of 11.30'!L:L,'Budget Detail as of 11.30'!B:B,'Questica Mapping'!C2055)</f>
        <v>1480</v>
      </c>
      <c r="O2055" s="100">
        <v>2119</v>
      </c>
      <c r="P2055" s="101">
        <f t="shared" si="76"/>
        <v>2119</v>
      </c>
    </row>
    <row r="2056" spans="1:17" hidden="1" x14ac:dyDescent="0.3">
      <c r="A2056" s="90">
        <v>598998</v>
      </c>
      <c r="B2056" s="92" t="s">
        <v>1162</v>
      </c>
      <c r="C2056" s="92" t="s">
        <v>4413</v>
      </c>
      <c r="D2056" s="92" t="s">
        <v>11</v>
      </c>
      <c r="E2056" s="103" t="s">
        <v>320</v>
      </c>
      <c r="F2056" s="92" t="s">
        <v>4260</v>
      </c>
      <c r="G2056" s="92" t="s">
        <v>1220</v>
      </c>
      <c r="H2056" s="92" t="s">
        <v>3714</v>
      </c>
      <c r="I2056" s="92" t="s">
        <v>1060</v>
      </c>
      <c r="J2056" s="92" t="s">
        <v>4414</v>
      </c>
      <c r="K2056" s="90" t="b">
        <v>0</v>
      </c>
      <c r="L2056" s="92" t="s">
        <v>867</v>
      </c>
      <c r="M2056" s="278">
        <f>IFERROR(VLOOKUP(C2056,'Budget Detail as of 11.30'!B:K,COLUMNS('Budget Detail as of 11.30'!B:K),FALSE),0)</f>
        <v>500</v>
      </c>
      <c r="N2056" s="155">
        <f>SUMIFS('Budget Detail as of 11.30'!L:L,'Budget Detail as of 11.30'!B:B,'Questica Mapping'!C2056)</f>
        <v>500</v>
      </c>
      <c r="O2056" s="100"/>
      <c r="P2056" s="101"/>
    </row>
    <row r="2057" spans="1:17" hidden="1" x14ac:dyDescent="0.3">
      <c r="A2057" s="90">
        <v>593477</v>
      </c>
      <c r="B2057" s="92" t="s">
        <v>1162</v>
      </c>
      <c r="C2057" s="92" t="s">
        <v>4415</v>
      </c>
      <c r="D2057" s="92" t="s">
        <v>11</v>
      </c>
      <c r="E2057" s="103" t="s">
        <v>320</v>
      </c>
      <c r="F2057" s="92" t="s">
        <v>4260</v>
      </c>
      <c r="G2057" s="92" t="s">
        <v>1220</v>
      </c>
      <c r="H2057" s="92" t="s">
        <v>3714</v>
      </c>
      <c r="I2057" s="92" t="s">
        <v>1063</v>
      </c>
      <c r="J2057" s="92" t="s">
        <v>4416</v>
      </c>
      <c r="K2057" s="90" t="b">
        <v>0</v>
      </c>
      <c r="L2057" s="92" t="s">
        <v>867</v>
      </c>
      <c r="M2057" s="278">
        <f>IFERROR(VLOOKUP(C2057,'Budget Detail as of 11.30'!B:K,COLUMNS('Budget Detail as of 11.30'!B:K),FALSE),0)</f>
        <v>2120</v>
      </c>
      <c r="N2057" s="155">
        <f>SUMIFS('Budget Detail as of 11.30'!L:L,'Budget Detail as of 11.30'!B:B,'Questica Mapping'!C2057)</f>
        <v>2120</v>
      </c>
      <c r="O2057" s="100">
        <v>6638</v>
      </c>
      <c r="P2057" s="101">
        <f>+O2057</f>
        <v>6638</v>
      </c>
    </row>
    <row r="2058" spans="1:17" hidden="1" x14ac:dyDescent="0.3">
      <c r="A2058" s="90">
        <v>593478</v>
      </c>
      <c r="B2058" s="92" t="s">
        <v>1162</v>
      </c>
      <c r="C2058" s="92" t="s">
        <v>4417</v>
      </c>
      <c r="D2058" s="279" t="s">
        <v>11</v>
      </c>
      <c r="E2058" s="103" t="s">
        <v>320</v>
      </c>
      <c r="F2058" s="90" t="s">
        <v>4260</v>
      </c>
      <c r="G2058" s="90" t="s">
        <v>1220</v>
      </c>
      <c r="H2058" s="90" t="s">
        <v>3714</v>
      </c>
      <c r="I2058" s="90" t="s">
        <v>1088</v>
      </c>
      <c r="J2058" s="90" t="s">
        <v>4418</v>
      </c>
      <c r="K2058" s="90" t="b">
        <v>0</v>
      </c>
      <c r="L2058" s="90" t="s">
        <v>867</v>
      </c>
      <c r="M2058" s="278">
        <f>IFERROR(VLOOKUP(C2058,'Budget Detail as of 11.30'!B:K,COLUMNS('Budget Detail as of 11.30'!B:K),FALSE),0)</f>
        <v>2000</v>
      </c>
      <c r="N2058" s="155">
        <f>SUMIFS('Budget Detail as of 11.30'!L:L,'Budget Detail as of 11.30'!B:B,'Questica Mapping'!C2058)</f>
        <v>2000</v>
      </c>
      <c r="O2058" s="100">
        <v>2057</v>
      </c>
      <c r="P2058" s="101">
        <f>+O2058</f>
        <v>2057</v>
      </c>
      <c r="Q2058" s="279" t="s">
        <v>1169</v>
      </c>
    </row>
    <row r="2059" spans="1:17" hidden="1" x14ac:dyDescent="0.3">
      <c r="A2059" s="90">
        <v>593556</v>
      </c>
      <c r="B2059" s="92" t="s">
        <v>1162</v>
      </c>
      <c r="C2059" s="92" t="s">
        <v>4419</v>
      </c>
      <c r="D2059" s="92" t="s">
        <v>11</v>
      </c>
      <c r="E2059" s="103" t="s">
        <v>320</v>
      </c>
      <c r="F2059" s="92" t="s">
        <v>4260</v>
      </c>
      <c r="G2059" s="92" t="s">
        <v>1220</v>
      </c>
      <c r="H2059" s="92" t="s">
        <v>3721</v>
      </c>
      <c r="I2059" s="92" t="s">
        <v>865</v>
      </c>
      <c r="J2059" s="92" t="s">
        <v>4420</v>
      </c>
      <c r="K2059" s="90" t="b">
        <v>0</v>
      </c>
      <c r="L2059" s="92" t="s">
        <v>867</v>
      </c>
      <c r="M2059" s="278">
        <f>IFERROR(VLOOKUP(C2059,'Budget Detail as of 11.30'!B:K,COLUMNS('Budget Detail as of 11.30'!B:K),FALSE),0)</f>
        <v>5440</v>
      </c>
      <c r="N2059" s="155">
        <f>SUMIFS('Budget Detail as of 11.30'!L:L,'Budget Detail as of 11.30'!B:B,'Questica Mapping'!C2059)</f>
        <v>5440</v>
      </c>
      <c r="O2059" s="100">
        <v>0</v>
      </c>
      <c r="P2059" s="101">
        <f>+O2059</f>
        <v>0</v>
      </c>
    </row>
    <row r="2060" spans="1:17" hidden="1" x14ac:dyDescent="0.3">
      <c r="A2060" s="90">
        <v>593467</v>
      </c>
      <c r="B2060" s="92" t="s">
        <v>1162</v>
      </c>
      <c r="C2060" s="92" t="s">
        <v>4421</v>
      </c>
      <c r="D2060" s="92" t="s">
        <v>11</v>
      </c>
      <c r="E2060" s="103" t="s">
        <v>320</v>
      </c>
      <c r="F2060" s="92" t="s">
        <v>4260</v>
      </c>
      <c r="G2060" s="92" t="s">
        <v>1220</v>
      </c>
      <c r="H2060" s="92" t="s">
        <v>3721</v>
      </c>
      <c r="I2060" s="92" t="s">
        <v>928</v>
      </c>
      <c r="J2060" s="92" t="s">
        <v>4422</v>
      </c>
      <c r="K2060" s="90" t="b">
        <v>0</v>
      </c>
      <c r="L2060" s="92" t="s">
        <v>867</v>
      </c>
      <c r="M2060" s="278">
        <f>IFERROR(VLOOKUP(C2060,'Budget Detail as of 11.30'!B:K,COLUMNS('Budget Detail as of 11.30'!B:K),FALSE),0)</f>
        <v>2060</v>
      </c>
      <c r="N2060" s="155">
        <f>SUMIFS('Budget Detail as of 11.30'!L:L,'Budget Detail as of 11.30'!B:B,'Questica Mapping'!C2060)</f>
        <v>2060</v>
      </c>
      <c r="O2060" s="100">
        <v>0</v>
      </c>
      <c r="P2060" s="101">
        <f>+O2060</f>
        <v>0</v>
      </c>
    </row>
    <row r="2061" spans="1:17" hidden="1" x14ac:dyDescent="0.3">
      <c r="A2061" s="90">
        <v>1191547</v>
      </c>
      <c r="B2061" s="92" t="s">
        <v>1162</v>
      </c>
      <c r="C2061" s="92" t="s">
        <v>4423</v>
      </c>
      <c r="D2061" s="92" t="s">
        <v>11</v>
      </c>
      <c r="E2061" s="103" t="s">
        <v>320</v>
      </c>
      <c r="F2061" s="92" t="s">
        <v>4260</v>
      </c>
      <c r="G2061" s="92" t="s">
        <v>1220</v>
      </c>
      <c r="H2061" s="92" t="s">
        <v>3721</v>
      </c>
      <c r="I2061" s="92" t="s">
        <v>931</v>
      </c>
      <c r="J2061" s="92" t="s">
        <v>4424</v>
      </c>
      <c r="K2061" s="90" t="b">
        <v>0</v>
      </c>
      <c r="L2061" s="92" t="s">
        <v>867</v>
      </c>
      <c r="M2061" s="278">
        <f>IFERROR(VLOOKUP(C2061,'Budget Detail as of 11.30'!B:K,COLUMNS('Budget Detail as of 11.30'!B:K),FALSE),0)</f>
        <v>200</v>
      </c>
      <c r="N2061" s="155">
        <f>SUMIFS('Budget Detail as of 11.30'!L:L,'Budget Detail as of 11.30'!B:B,'Questica Mapping'!C2061)</f>
        <v>200</v>
      </c>
      <c r="O2061" s="100">
        <v>3894</v>
      </c>
      <c r="P2061" s="101">
        <f>+O2061</f>
        <v>3894</v>
      </c>
    </row>
    <row r="2062" spans="1:17" hidden="1" x14ac:dyDescent="0.3">
      <c r="A2062" s="90">
        <v>598999</v>
      </c>
      <c r="B2062" s="92" t="s">
        <v>1162</v>
      </c>
      <c r="C2062" s="92" t="s">
        <v>4425</v>
      </c>
      <c r="D2062" s="92" t="s">
        <v>11</v>
      </c>
      <c r="E2062" s="103" t="s">
        <v>320</v>
      </c>
      <c r="F2062" s="92" t="s">
        <v>4260</v>
      </c>
      <c r="G2062" s="92" t="s">
        <v>1220</v>
      </c>
      <c r="H2062" s="92" t="s">
        <v>3721</v>
      </c>
      <c r="I2062" s="92" t="s">
        <v>944</v>
      </c>
      <c r="J2062" s="92" t="s">
        <v>4426</v>
      </c>
      <c r="K2062" s="90" t="b">
        <v>0</v>
      </c>
      <c r="L2062" s="92" t="s">
        <v>867</v>
      </c>
      <c r="M2062" s="278">
        <f>IFERROR(VLOOKUP(C2062,'Budget Detail as of 11.30'!B:K,COLUMNS('Budget Detail as of 11.30'!B:K),FALSE),0)</f>
        <v>1200</v>
      </c>
      <c r="N2062" s="155">
        <f>SUMIFS('Budget Detail as of 11.30'!L:L,'Budget Detail as of 11.30'!B:B,'Questica Mapping'!C2062)</f>
        <v>1200</v>
      </c>
      <c r="O2062" s="100"/>
      <c r="P2062" s="101"/>
    </row>
    <row r="2063" spans="1:17" hidden="1" x14ac:dyDescent="0.3">
      <c r="A2063" s="90">
        <v>593479</v>
      </c>
      <c r="B2063" s="92" t="s">
        <v>1162</v>
      </c>
      <c r="C2063" s="92" t="s">
        <v>4427</v>
      </c>
      <c r="D2063" s="92" t="s">
        <v>11</v>
      </c>
      <c r="E2063" s="103" t="s">
        <v>320</v>
      </c>
      <c r="F2063" s="92" t="s">
        <v>4260</v>
      </c>
      <c r="G2063" s="92" t="s">
        <v>1220</v>
      </c>
      <c r="H2063" s="92" t="s">
        <v>3728</v>
      </c>
      <c r="I2063" s="92" t="s">
        <v>865</v>
      </c>
      <c r="J2063" s="92" t="s">
        <v>4428</v>
      </c>
      <c r="K2063" s="90" t="b">
        <v>0</v>
      </c>
      <c r="L2063" s="92" t="s">
        <v>867</v>
      </c>
      <c r="M2063" s="278">
        <f>IFERROR(VLOOKUP(C2063,'Budget Detail as of 11.30'!B:K,COLUMNS('Budget Detail as of 11.30'!B:K),FALSE),0)</f>
        <v>10050</v>
      </c>
      <c r="N2063" s="155">
        <f>SUMIFS('Budget Detail as of 11.30'!L:L,'Budget Detail as of 11.30'!B:B,'Questica Mapping'!C2063)</f>
        <v>10050</v>
      </c>
      <c r="O2063" s="100">
        <v>0</v>
      </c>
      <c r="P2063" s="101">
        <f>+O2063</f>
        <v>0</v>
      </c>
    </row>
    <row r="2064" spans="1:17" hidden="1" x14ac:dyDescent="0.3">
      <c r="A2064" s="90">
        <v>599000</v>
      </c>
      <c r="B2064" s="92" t="s">
        <v>1162</v>
      </c>
      <c r="C2064" s="92" t="s">
        <v>4429</v>
      </c>
      <c r="D2064" s="279" t="s">
        <v>11</v>
      </c>
      <c r="E2064" s="103" t="s">
        <v>320</v>
      </c>
      <c r="F2064" s="90" t="s">
        <v>4260</v>
      </c>
      <c r="G2064" s="90" t="s">
        <v>1220</v>
      </c>
      <c r="H2064" s="90" t="s">
        <v>3728</v>
      </c>
      <c r="I2064" s="90" t="s">
        <v>925</v>
      </c>
      <c r="J2064" s="90" t="s">
        <v>4430</v>
      </c>
      <c r="K2064" s="90" t="b">
        <v>0</v>
      </c>
      <c r="L2064" s="90" t="s">
        <v>867</v>
      </c>
      <c r="M2064" s="278">
        <f>IFERROR(VLOOKUP(C2064,'Budget Detail as of 11.30'!B:K,COLUMNS('Budget Detail as of 11.30'!B:K),FALSE),0)</f>
        <v>2200</v>
      </c>
      <c r="N2064" s="155">
        <f>SUMIFS('Budget Detail as of 11.30'!L:L,'Budget Detail as of 11.30'!B:B,'Questica Mapping'!C2064)</f>
        <v>2200</v>
      </c>
      <c r="O2064" s="100"/>
      <c r="P2064" s="101"/>
    </row>
    <row r="2065" spans="1:17" hidden="1" x14ac:dyDescent="0.3">
      <c r="A2065" s="90">
        <v>599001</v>
      </c>
      <c r="B2065" s="92" t="s">
        <v>1162</v>
      </c>
      <c r="C2065" s="92" t="s">
        <v>4431</v>
      </c>
      <c r="D2065" s="92" t="s">
        <v>11</v>
      </c>
      <c r="E2065" s="103" t="s">
        <v>320</v>
      </c>
      <c r="F2065" s="92" t="s">
        <v>4260</v>
      </c>
      <c r="G2065" s="92" t="s">
        <v>1220</v>
      </c>
      <c r="H2065" s="92" t="s">
        <v>3728</v>
      </c>
      <c r="I2065" s="92" t="s">
        <v>928</v>
      </c>
      <c r="J2065" s="92" t="s">
        <v>4426</v>
      </c>
      <c r="K2065" s="90" t="b">
        <v>0</v>
      </c>
      <c r="L2065" s="92" t="s">
        <v>867</v>
      </c>
      <c r="M2065" s="278">
        <f>IFERROR(VLOOKUP(C2065,'Budget Detail as of 11.30'!B:K,COLUMNS('Budget Detail as of 11.30'!B:K),FALSE),0)</f>
        <v>8000</v>
      </c>
      <c r="N2065" s="155">
        <f>SUMIFS('Budget Detail as of 11.30'!L:L,'Budget Detail as of 11.30'!B:B,'Questica Mapping'!C2065)</f>
        <v>8000</v>
      </c>
      <c r="O2065" s="100"/>
      <c r="P2065" s="101"/>
    </row>
    <row r="2066" spans="1:17" hidden="1" x14ac:dyDescent="0.3">
      <c r="A2066" s="90">
        <v>599002</v>
      </c>
      <c r="B2066" s="92" t="s">
        <v>1162</v>
      </c>
      <c r="C2066" s="92" t="s">
        <v>4432</v>
      </c>
      <c r="D2066" s="279" t="s">
        <v>11</v>
      </c>
      <c r="E2066" s="103" t="s">
        <v>320</v>
      </c>
      <c r="F2066" s="90" t="s">
        <v>4260</v>
      </c>
      <c r="G2066" s="90" t="s">
        <v>1220</v>
      </c>
      <c r="H2066" s="90" t="s">
        <v>3728</v>
      </c>
      <c r="I2066" s="90" t="s">
        <v>931</v>
      </c>
      <c r="J2066" s="90" t="s">
        <v>4433</v>
      </c>
      <c r="K2066" s="90" t="b">
        <v>0</v>
      </c>
      <c r="L2066" s="90" t="s">
        <v>867</v>
      </c>
      <c r="M2066" s="278">
        <f>IFERROR(VLOOKUP(C2066,'Budget Detail as of 11.30'!B:K,COLUMNS('Budget Detail as of 11.30'!B:K),FALSE),0)</f>
        <v>2000</v>
      </c>
      <c r="N2066" s="155">
        <f>SUMIFS('Budget Detail as of 11.30'!L:L,'Budget Detail as of 11.30'!B:B,'Questica Mapping'!C2066)</f>
        <v>2000</v>
      </c>
      <c r="O2066" s="100"/>
      <c r="P2066" s="101"/>
    </row>
    <row r="2067" spans="1:17" hidden="1" x14ac:dyDescent="0.3">
      <c r="A2067" s="90">
        <v>850010</v>
      </c>
      <c r="B2067" s="92" t="s">
        <v>1162</v>
      </c>
      <c r="C2067" s="92" t="s">
        <v>4434</v>
      </c>
      <c r="D2067" s="279" t="s">
        <v>11</v>
      </c>
      <c r="E2067" s="103" t="s">
        <v>320</v>
      </c>
      <c r="F2067" s="90" t="s">
        <v>4260</v>
      </c>
      <c r="G2067" s="90" t="s">
        <v>1220</v>
      </c>
      <c r="H2067" s="90" t="s">
        <v>3728</v>
      </c>
      <c r="I2067" s="90" t="s">
        <v>944</v>
      </c>
      <c r="J2067" s="90" t="s">
        <v>4435</v>
      </c>
      <c r="K2067" s="90" t="b">
        <v>0</v>
      </c>
      <c r="L2067" s="90" t="s">
        <v>867</v>
      </c>
      <c r="M2067" s="278">
        <f>IFERROR(VLOOKUP(C2067,'Budget Detail as of 11.30'!B:K,COLUMNS('Budget Detail as of 11.30'!B:K),FALSE),0)</f>
        <v>2300</v>
      </c>
      <c r="N2067" s="155">
        <f>SUMIFS('Budget Detail as of 11.30'!L:L,'Budget Detail as of 11.30'!B:B,'Questica Mapping'!C2067)</f>
        <v>2300</v>
      </c>
      <c r="O2067" s="100"/>
      <c r="P2067" s="101"/>
    </row>
    <row r="2068" spans="1:17" hidden="1" x14ac:dyDescent="0.3">
      <c r="A2068" s="90">
        <v>599003</v>
      </c>
      <c r="B2068" s="92" t="s">
        <v>1162</v>
      </c>
      <c r="C2068" s="92" t="s">
        <v>4436</v>
      </c>
      <c r="D2068" s="279" t="s">
        <v>11</v>
      </c>
      <c r="E2068" s="103" t="s">
        <v>320</v>
      </c>
      <c r="F2068" s="90" t="s">
        <v>4260</v>
      </c>
      <c r="G2068" s="90" t="s">
        <v>1220</v>
      </c>
      <c r="H2068" s="90" t="s">
        <v>3728</v>
      </c>
      <c r="I2068" s="90" t="s">
        <v>1060</v>
      </c>
      <c r="J2068" s="90" t="s">
        <v>4437</v>
      </c>
      <c r="K2068" s="90" t="b">
        <v>0</v>
      </c>
      <c r="L2068" s="90" t="s">
        <v>867</v>
      </c>
      <c r="M2068" s="278">
        <f>IFERROR(VLOOKUP(C2068,'Budget Detail as of 11.30'!B:K,COLUMNS('Budget Detail as of 11.30'!B:K),FALSE),0)</f>
        <v>1400</v>
      </c>
      <c r="N2068" s="155">
        <f>SUMIFS('Budget Detail as of 11.30'!L:L,'Budget Detail as of 11.30'!B:B,'Questica Mapping'!C2068)</f>
        <v>1400</v>
      </c>
      <c r="O2068" s="100"/>
      <c r="P2068" s="101"/>
    </row>
    <row r="2069" spans="1:17" hidden="1" x14ac:dyDescent="0.3">
      <c r="A2069" s="90">
        <v>599004</v>
      </c>
      <c r="B2069" s="92" t="s">
        <v>1162</v>
      </c>
      <c r="C2069" s="92" t="s">
        <v>4438</v>
      </c>
      <c r="D2069" s="279" t="s">
        <v>11</v>
      </c>
      <c r="E2069" s="103" t="s">
        <v>320</v>
      </c>
      <c r="F2069" s="90" t="s">
        <v>4260</v>
      </c>
      <c r="G2069" s="90" t="s">
        <v>1220</v>
      </c>
      <c r="H2069" s="90" t="s">
        <v>3728</v>
      </c>
      <c r="I2069" s="90" t="s">
        <v>1063</v>
      </c>
      <c r="J2069" s="90" t="s">
        <v>4439</v>
      </c>
      <c r="K2069" s="90" t="b">
        <v>0</v>
      </c>
      <c r="L2069" s="90" t="s">
        <v>867</v>
      </c>
      <c r="M2069" s="278">
        <f>IFERROR(VLOOKUP(C2069,'Budget Detail as of 11.30'!B:K,COLUMNS('Budget Detail as of 11.30'!B:K),FALSE),0)</f>
        <v>2500</v>
      </c>
      <c r="N2069" s="155">
        <f>SUMIFS('Budget Detail as of 11.30'!L:L,'Budget Detail as of 11.30'!B:B,'Questica Mapping'!C2069)</f>
        <v>2500</v>
      </c>
      <c r="O2069" s="100">
        <v>100</v>
      </c>
      <c r="P2069" s="101">
        <f>+O2069</f>
        <v>100</v>
      </c>
    </row>
    <row r="2070" spans="1:17" hidden="1" x14ac:dyDescent="0.3">
      <c r="A2070" s="90">
        <v>599005</v>
      </c>
      <c r="B2070" s="92" t="s">
        <v>1162</v>
      </c>
      <c r="C2070" s="92" t="s">
        <v>4440</v>
      </c>
      <c r="D2070" s="279" t="s">
        <v>11</v>
      </c>
      <c r="E2070" s="103" t="s">
        <v>320</v>
      </c>
      <c r="F2070" s="90" t="s">
        <v>4260</v>
      </c>
      <c r="G2070" s="90" t="s">
        <v>1220</v>
      </c>
      <c r="H2070" s="90" t="s">
        <v>3728</v>
      </c>
      <c r="I2070" s="90" t="s">
        <v>1088</v>
      </c>
      <c r="J2070" s="90" t="s">
        <v>4441</v>
      </c>
      <c r="K2070" s="90" t="b">
        <v>0</v>
      </c>
      <c r="L2070" s="90" t="s">
        <v>867</v>
      </c>
      <c r="M2070" s="278">
        <f>IFERROR(VLOOKUP(C2070,'Budget Detail as of 11.30'!B:K,COLUMNS('Budget Detail as of 11.30'!B:K),FALSE),0)</f>
        <v>2500</v>
      </c>
      <c r="N2070" s="155">
        <f>SUMIFS('Budget Detail as of 11.30'!L:L,'Budget Detail as of 11.30'!B:B,'Questica Mapping'!C2070)</f>
        <v>2500</v>
      </c>
      <c r="O2070" s="100">
        <v>0</v>
      </c>
      <c r="P2070" s="101">
        <f>+O2070</f>
        <v>0</v>
      </c>
    </row>
    <row r="2071" spans="1:17" hidden="1" x14ac:dyDescent="0.3">
      <c r="A2071" s="90">
        <v>599006</v>
      </c>
      <c r="B2071" s="92" t="s">
        <v>1162</v>
      </c>
      <c r="C2071" s="92" t="s">
        <v>4442</v>
      </c>
      <c r="D2071" s="92" t="s">
        <v>11</v>
      </c>
      <c r="E2071" s="103" t="s">
        <v>320</v>
      </c>
      <c r="F2071" s="92" t="s">
        <v>4260</v>
      </c>
      <c r="G2071" s="92" t="s">
        <v>1229</v>
      </c>
      <c r="H2071" s="92" t="s">
        <v>3714</v>
      </c>
      <c r="I2071" s="92" t="s">
        <v>865</v>
      </c>
      <c r="J2071" s="92" t="s">
        <v>4443</v>
      </c>
      <c r="K2071" s="90" t="b">
        <v>0</v>
      </c>
      <c r="L2071" s="92" t="s">
        <v>867</v>
      </c>
      <c r="M2071" s="278">
        <f>IFERROR(VLOOKUP(C2071,'Budget Detail as of 11.30'!B:K,COLUMNS('Budget Detail as of 11.30'!B:K),FALSE),0)</f>
        <v>100</v>
      </c>
      <c r="N2071" s="155">
        <f>SUMIFS('Budget Detail as of 11.30'!L:L,'Budget Detail as of 11.30'!B:B,'Questica Mapping'!C2071)</f>
        <v>100</v>
      </c>
      <c r="O2071" s="100">
        <v>0</v>
      </c>
      <c r="P2071" s="101">
        <f>+O2071</f>
        <v>0</v>
      </c>
    </row>
    <row r="2072" spans="1:17" hidden="1" x14ac:dyDescent="0.3">
      <c r="A2072" s="90">
        <v>593557</v>
      </c>
      <c r="B2072" s="92" t="s">
        <v>1162</v>
      </c>
      <c r="C2072" s="92" t="s">
        <v>4444</v>
      </c>
      <c r="D2072" s="92" t="s">
        <v>11</v>
      </c>
      <c r="E2072" s="103" t="s">
        <v>320</v>
      </c>
      <c r="F2072" s="92" t="s">
        <v>4260</v>
      </c>
      <c r="G2072" s="92" t="s">
        <v>1229</v>
      </c>
      <c r="H2072" s="92" t="s">
        <v>3714</v>
      </c>
      <c r="I2072" s="92" t="s">
        <v>1807</v>
      </c>
      <c r="J2072" s="92" t="s">
        <v>4445</v>
      </c>
      <c r="K2072" s="90" t="b">
        <v>0</v>
      </c>
      <c r="L2072" s="92" t="s">
        <v>867</v>
      </c>
      <c r="M2072" s="278">
        <f>IFERROR(VLOOKUP(C2072,'Budget Detail as of 11.30'!B:K,COLUMNS('Budget Detail as of 11.30'!B:K),FALSE),0)</f>
        <v>0</v>
      </c>
      <c r="N2072" s="155">
        <f>SUMIFS('Budget Detail as of 11.30'!L:L,'Budget Detail as of 11.30'!B:B,'Questica Mapping'!C2072)</f>
        <v>0</v>
      </c>
      <c r="O2072" s="100"/>
      <c r="P2072" s="101"/>
    </row>
    <row r="2073" spans="1:17" hidden="1" x14ac:dyDescent="0.3">
      <c r="A2073" s="90">
        <v>593468</v>
      </c>
      <c r="B2073" s="92" t="s">
        <v>1162</v>
      </c>
      <c r="C2073" s="92" t="s">
        <v>4446</v>
      </c>
      <c r="D2073" s="92" t="s">
        <v>11</v>
      </c>
      <c r="E2073" s="103" t="s">
        <v>320</v>
      </c>
      <c r="F2073" s="92" t="s">
        <v>4260</v>
      </c>
      <c r="G2073" s="92" t="s">
        <v>1229</v>
      </c>
      <c r="H2073" s="92" t="s">
        <v>3714</v>
      </c>
      <c r="I2073" s="92" t="s">
        <v>1072</v>
      </c>
      <c r="J2073" s="92" t="s">
        <v>4447</v>
      </c>
      <c r="K2073" s="90" t="b">
        <v>0</v>
      </c>
      <c r="L2073" s="92" t="s">
        <v>867</v>
      </c>
      <c r="M2073" s="278">
        <f>IFERROR(VLOOKUP(C2073,'Budget Detail as of 11.30'!B:K,COLUMNS('Budget Detail as of 11.30'!B:K),FALSE),0)</f>
        <v>300</v>
      </c>
      <c r="N2073" s="155">
        <f>SUMIFS('Budget Detail as of 11.30'!L:L,'Budget Detail as of 11.30'!B:B,'Questica Mapping'!C2073)</f>
        <v>300</v>
      </c>
      <c r="O2073" s="100"/>
      <c r="P2073" s="101"/>
    </row>
    <row r="2074" spans="1:17" hidden="1" x14ac:dyDescent="0.3">
      <c r="A2074" s="90">
        <v>599007</v>
      </c>
      <c r="B2074" s="92" t="s">
        <v>1162</v>
      </c>
      <c r="C2074" s="92" t="s">
        <v>4448</v>
      </c>
      <c r="D2074" s="279" t="s">
        <v>11</v>
      </c>
      <c r="E2074" s="103" t="s">
        <v>320</v>
      </c>
      <c r="F2074" s="90" t="s">
        <v>4260</v>
      </c>
      <c r="G2074" s="90" t="s">
        <v>1229</v>
      </c>
      <c r="H2074" s="90" t="s">
        <v>3714</v>
      </c>
      <c r="I2074" s="90" t="s">
        <v>1075</v>
      </c>
      <c r="J2074" s="90" t="s">
        <v>4449</v>
      </c>
      <c r="K2074" s="90" t="b">
        <v>0</v>
      </c>
      <c r="L2074" s="90" t="s">
        <v>867</v>
      </c>
      <c r="M2074" s="278">
        <f>IFERROR(VLOOKUP(C2074,'Budget Detail as of 11.30'!B:K,COLUMNS('Budget Detail as of 11.30'!B:K),FALSE),0)</f>
        <v>3140</v>
      </c>
      <c r="N2074" s="155">
        <f>SUMIFS('Budget Detail as of 11.30'!L:L,'Budget Detail as of 11.30'!B:B,'Questica Mapping'!C2074)</f>
        <v>3140</v>
      </c>
      <c r="O2074" s="100"/>
      <c r="P2074" s="101"/>
      <c r="Q2074" s="279" t="s">
        <v>1169</v>
      </c>
    </row>
    <row r="2075" spans="1:17" hidden="1" x14ac:dyDescent="0.3">
      <c r="A2075" s="90">
        <v>599008</v>
      </c>
      <c r="B2075" s="92" t="s">
        <v>1162</v>
      </c>
      <c r="C2075" s="92" t="s">
        <v>4450</v>
      </c>
      <c r="D2075" s="279" t="s">
        <v>11</v>
      </c>
      <c r="E2075" s="103" t="s">
        <v>320</v>
      </c>
      <c r="F2075" s="90" t="s">
        <v>4260</v>
      </c>
      <c r="G2075" s="90" t="s">
        <v>1229</v>
      </c>
      <c r="H2075" s="90" t="s">
        <v>3714</v>
      </c>
      <c r="I2075" s="90" t="s">
        <v>1814</v>
      </c>
      <c r="J2075" s="90" t="s">
        <v>4451</v>
      </c>
      <c r="K2075" s="90" t="b">
        <v>0</v>
      </c>
      <c r="L2075" s="90" t="s">
        <v>867</v>
      </c>
      <c r="M2075" s="278">
        <f>IFERROR(VLOOKUP(C2075,'Budget Detail as of 11.30'!B:K,COLUMNS('Budget Detail as of 11.30'!B:K),FALSE),0)</f>
        <v>300</v>
      </c>
      <c r="N2075" s="155">
        <f>SUMIFS('Budget Detail as of 11.30'!L:L,'Budget Detail as of 11.30'!B:B,'Questica Mapping'!C2075)</f>
        <v>300</v>
      </c>
      <c r="O2075" s="100"/>
      <c r="P2075" s="101"/>
      <c r="Q2075" s="279" t="s">
        <v>1169</v>
      </c>
    </row>
    <row r="2076" spans="1:17" hidden="1" x14ac:dyDescent="0.3">
      <c r="A2076" s="90">
        <v>599009</v>
      </c>
      <c r="B2076" s="92" t="s">
        <v>1162</v>
      </c>
      <c r="C2076" s="92" t="s">
        <v>4452</v>
      </c>
      <c r="D2076" s="279" t="s">
        <v>11</v>
      </c>
      <c r="E2076" s="103" t="s">
        <v>320</v>
      </c>
      <c r="F2076" s="90" t="s">
        <v>4260</v>
      </c>
      <c r="G2076" s="90" t="s">
        <v>1229</v>
      </c>
      <c r="H2076" s="90" t="s">
        <v>3714</v>
      </c>
      <c r="I2076" s="90" t="s">
        <v>1817</v>
      </c>
      <c r="J2076" s="90" t="s">
        <v>4453</v>
      </c>
      <c r="K2076" s="90" t="b">
        <v>0</v>
      </c>
      <c r="L2076" s="90" t="s">
        <v>867</v>
      </c>
      <c r="M2076" s="278">
        <f>IFERROR(VLOOKUP(C2076,'Budget Detail as of 11.30'!B:K,COLUMNS('Budget Detail as of 11.30'!B:K),FALSE),0)</f>
        <v>260</v>
      </c>
      <c r="N2076" s="155">
        <f>SUMIFS('Budget Detail as of 11.30'!L:L,'Budget Detail as of 11.30'!B:B,'Questica Mapping'!C2076)</f>
        <v>260</v>
      </c>
      <c r="O2076" s="100">
        <v>300</v>
      </c>
      <c r="P2076" s="101">
        <f t="shared" ref="P2076:P2096" si="77">+O2076</f>
        <v>300</v>
      </c>
      <c r="Q2076" s="279" t="s">
        <v>1169</v>
      </c>
    </row>
    <row r="2077" spans="1:17" hidden="1" x14ac:dyDescent="0.3">
      <c r="A2077" s="90">
        <v>851269</v>
      </c>
      <c r="B2077" s="92" t="s">
        <v>1162</v>
      </c>
      <c r="C2077" s="92" t="s">
        <v>4454</v>
      </c>
      <c r="D2077" s="279" t="s">
        <v>11</v>
      </c>
      <c r="E2077" s="103" t="s">
        <v>320</v>
      </c>
      <c r="F2077" s="90" t="s">
        <v>4260</v>
      </c>
      <c r="G2077" s="90" t="s">
        <v>1229</v>
      </c>
      <c r="H2077" s="90" t="s">
        <v>3714</v>
      </c>
      <c r="I2077" s="90" t="s">
        <v>4455</v>
      </c>
      <c r="J2077" s="90" t="s">
        <v>4456</v>
      </c>
      <c r="K2077" s="90" t="b">
        <v>0</v>
      </c>
      <c r="L2077" s="90" t="s">
        <v>867</v>
      </c>
      <c r="M2077" s="278">
        <f>IFERROR(VLOOKUP(C2077,'Budget Detail as of 11.30'!B:K,COLUMNS('Budget Detail as of 11.30'!B:K),FALSE),0)</f>
        <v>310</v>
      </c>
      <c r="N2077" s="155">
        <f>SUMIFS('Budget Detail as of 11.30'!L:L,'Budget Detail as of 11.30'!B:B,'Questica Mapping'!C2077)</f>
        <v>310</v>
      </c>
      <c r="O2077" s="100">
        <v>410</v>
      </c>
      <c r="P2077" s="101">
        <f t="shared" si="77"/>
        <v>410</v>
      </c>
      <c r="Q2077" s="279" t="s">
        <v>1169</v>
      </c>
    </row>
    <row r="2078" spans="1:17" hidden="1" x14ac:dyDescent="0.3">
      <c r="A2078" s="90">
        <v>593480</v>
      </c>
      <c r="B2078" s="92" t="s">
        <v>1162</v>
      </c>
      <c r="C2078" s="92" t="s">
        <v>4457</v>
      </c>
      <c r="D2078" s="92" t="s">
        <v>11</v>
      </c>
      <c r="E2078" s="103" t="s">
        <v>320</v>
      </c>
      <c r="F2078" s="92" t="s">
        <v>4260</v>
      </c>
      <c r="G2078" s="92" t="s">
        <v>1229</v>
      </c>
      <c r="H2078" s="92" t="s">
        <v>3714</v>
      </c>
      <c r="I2078" s="92" t="s">
        <v>925</v>
      </c>
      <c r="J2078" s="92" t="s">
        <v>1457</v>
      </c>
      <c r="K2078" s="90" t="b">
        <v>0</v>
      </c>
      <c r="L2078" s="92" t="s">
        <v>867</v>
      </c>
      <c r="M2078" s="278">
        <f>IFERROR(VLOOKUP(C2078,'Budget Detail as of 11.30'!B:K,COLUMNS('Budget Detail as of 11.30'!B:K),FALSE),0)</f>
        <v>300</v>
      </c>
      <c r="N2078" s="155">
        <f>SUMIFS('Budget Detail as of 11.30'!L:L,'Budget Detail as of 11.30'!B:B,'Questica Mapping'!C2078)</f>
        <v>300</v>
      </c>
      <c r="O2078" s="100">
        <v>2257</v>
      </c>
      <c r="P2078" s="101">
        <f t="shared" si="77"/>
        <v>2257</v>
      </c>
    </row>
    <row r="2079" spans="1:17" hidden="1" x14ac:dyDescent="0.3">
      <c r="A2079" s="90">
        <v>593481</v>
      </c>
      <c r="B2079" s="92" t="s">
        <v>1162</v>
      </c>
      <c r="C2079" s="92" t="s">
        <v>4458</v>
      </c>
      <c r="D2079" s="92" t="s">
        <v>11</v>
      </c>
      <c r="E2079" s="103" t="s">
        <v>320</v>
      </c>
      <c r="F2079" s="92" t="s">
        <v>4260</v>
      </c>
      <c r="G2079" s="92" t="s">
        <v>1229</v>
      </c>
      <c r="H2079" s="92" t="s">
        <v>3714</v>
      </c>
      <c r="I2079" s="92" t="s">
        <v>928</v>
      </c>
      <c r="J2079" s="92" t="s">
        <v>1234</v>
      </c>
      <c r="K2079" s="90" t="b">
        <v>0</v>
      </c>
      <c r="L2079" s="92" t="s">
        <v>867</v>
      </c>
      <c r="M2079" s="278">
        <f>IFERROR(VLOOKUP(C2079,'Budget Detail as of 11.30'!B:K,COLUMNS('Budget Detail as of 11.30'!B:K),FALSE),0)</f>
        <v>500</v>
      </c>
      <c r="N2079" s="155">
        <f>SUMIFS('Budget Detail as of 11.30'!L:L,'Budget Detail as of 11.30'!B:B,'Questica Mapping'!C2079)</f>
        <v>500</v>
      </c>
      <c r="O2079" s="100">
        <v>188</v>
      </c>
      <c r="P2079" s="101">
        <f t="shared" si="77"/>
        <v>188</v>
      </c>
    </row>
    <row r="2080" spans="1:17" hidden="1" x14ac:dyDescent="0.3">
      <c r="A2080" s="90">
        <v>593482</v>
      </c>
      <c r="B2080" s="92" t="s">
        <v>1162</v>
      </c>
      <c r="C2080" s="92" t="s">
        <v>4459</v>
      </c>
      <c r="D2080" s="92" t="s">
        <v>11</v>
      </c>
      <c r="E2080" s="103" t="s">
        <v>320</v>
      </c>
      <c r="F2080" s="92" t="s">
        <v>4260</v>
      </c>
      <c r="G2080" s="92" t="s">
        <v>1229</v>
      </c>
      <c r="H2080" s="92" t="s">
        <v>3714</v>
      </c>
      <c r="I2080" s="92" t="s">
        <v>931</v>
      </c>
      <c r="J2080" s="92" t="s">
        <v>1799</v>
      </c>
      <c r="K2080" s="90" t="b">
        <v>0</v>
      </c>
      <c r="L2080" s="92" t="s">
        <v>867</v>
      </c>
      <c r="M2080" s="278">
        <f>IFERROR(VLOOKUP(C2080,'Budget Detail as of 11.30'!B:K,COLUMNS('Budget Detail as of 11.30'!B:K),FALSE),0)</f>
        <v>2260</v>
      </c>
      <c r="N2080" s="155">
        <f>SUMIFS('Budget Detail as of 11.30'!L:L,'Budget Detail as of 11.30'!B:B,'Questica Mapping'!C2080)</f>
        <v>2260</v>
      </c>
      <c r="O2080" s="100">
        <v>286</v>
      </c>
      <c r="P2080" s="101">
        <f t="shared" si="77"/>
        <v>286</v>
      </c>
    </row>
    <row r="2081" spans="1:16" hidden="1" x14ac:dyDescent="0.3">
      <c r="A2081" s="90">
        <v>593558</v>
      </c>
      <c r="B2081" s="92" t="s">
        <v>1162</v>
      </c>
      <c r="C2081" s="92" t="s">
        <v>4460</v>
      </c>
      <c r="D2081" s="92" t="s">
        <v>11</v>
      </c>
      <c r="E2081" s="103" t="s">
        <v>320</v>
      </c>
      <c r="F2081" s="92" t="s">
        <v>4260</v>
      </c>
      <c r="G2081" s="92" t="s">
        <v>1229</v>
      </c>
      <c r="H2081" s="92" t="s">
        <v>3714</v>
      </c>
      <c r="I2081" s="92" t="s">
        <v>944</v>
      </c>
      <c r="J2081" s="92" t="s">
        <v>4461</v>
      </c>
      <c r="K2081" s="90" t="b">
        <v>0</v>
      </c>
      <c r="L2081" s="92" t="s">
        <v>867</v>
      </c>
      <c r="M2081" s="278">
        <f>IFERROR(VLOOKUP(C2081,'Budget Detail as of 11.30'!B:K,COLUMNS('Budget Detail as of 11.30'!B:K),FALSE),0)</f>
        <v>190</v>
      </c>
      <c r="N2081" s="155">
        <f>SUMIFS('Budget Detail as of 11.30'!L:L,'Budget Detail as of 11.30'!B:B,'Questica Mapping'!C2081)</f>
        <v>190</v>
      </c>
      <c r="O2081" s="100">
        <v>150</v>
      </c>
      <c r="P2081" s="101">
        <f t="shared" si="77"/>
        <v>150</v>
      </c>
    </row>
    <row r="2082" spans="1:16" hidden="1" x14ac:dyDescent="0.3">
      <c r="A2082" s="90">
        <v>593559</v>
      </c>
      <c r="B2082" s="92" t="s">
        <v>1162</v>
      </c>
      <c r="C2082" s="92" t="s">
        <v>4462</v>
      </c>
      <c r="D2082" s="92" t="s">
        <v>11</v>
      </c>
      <c r="E2082" s="103" t="s">
        <v>320</v>
      </c>
      <c r="F2082" s="92" t="s">
        <v>4260</v>
      </c>
      <c r="G2082" s="92" t="s">
        <v>1229</v>
      </c>
      <c r="H2082" s="92" t="s">
        <v>3714</v>
      </c>
      <c r="I2082" s="92" t="s">
        <v>1060</v>
      </c>
      <c r="J2082" s="92" t="s">
        <v>4463</v>
      </c>
      <c r="K2082" s="90" t="b">
        <v>0</v>
      </c>
      <c r="L2082" s="92" t="s">
        <v>867</v>
      </c>
      <c r="M2082" s="278">
        <f>IFERROR(VLOOKUP(C2082,'Budget Detail as of 11.30'!B:K,COLUMNS('Budget Detail as of 11.30'!B:K),FALSE),0)</f>
        <v>290</v>
      </c>
      <c r="N2082" s="155">
        <f>SUMIFS('Budget Detail as of 11.30'!L:L,'Budget Detail as of 11.30'!B:B,'Questica Mapping'!C2082)</f>
        <v>290</v>
      </c>
      <c r="O2082" s="100">
        <v>50</v>
      </c>
      <c r="P2082" s="101">
        <f t="shared" si="77"/>
        <v>50</v>
      </c>
    </row>
    <row r="2083" spans="1:16" hidden="1" x14ac:dyDescent="0.3">
      <c r="A2083" s="90">
        <v>850009</v>
      </c>
      <c r="B2083" s="92" t="s">
        <v>1162</v>
      </c>
      <c r="C2083" s="92" t="s">
        <v>4464</v>
      </c>
      <c r="D2083" s="92" t="s">
        <v>11</v>
      </c>
      <c r="E2083" s="103" t="s">
        <v>320</v>
      </c>
      <c r="F2083" s="92" t="s">
        <v>4260</v>
      </c>
      <c r="G2083" s="92" t="s">
        <v>1229</v>
      </c>
      <c r="H2083" s="92" t="s">
        <v>3714</v>
      </c>
      <c r="I2083" s="92" t="s">
        <v>1063</v>
      </c>
      <c r="J2083" s="92" t="s">
        <v>4465</v>
      </c>
      <c r="K2083" s="90" t="b">
        <v>0</v>
      </c>
      <c r="L2083" s="92" t="s">
        <v>867</v>
      </c>
      <c r="M2083" s="278">
        <f>IFERROR(VLOOKUP(C2083,'Budget Detail as of 11.30'!B:K,COLUMNS('Budget Detail as of 11.30'!B:K),FALSE),0)</f>
        <v>150</v>
      </c>
      <c r="N2083" s="155">
        <f>SUMIFS('Budget Detail as of 11.30'!L:L,'Budget Detail as of 11.30'!B:B,'Questica Mapping'!C2083)</f>
        <v>150</v>
      </c>
      <c r="O2083" s="100">
        <v>0</v>
      </c>
      <c r="P2083" s="101">
        <f t="shared" si="77"/>
        <v>0</v>
      </c>
    </row>
    <row r="2084" spans="1:16" hidden="1" x14ac:dyDescent="0.3">
      <c r="A2084" s="90">
        <v>593469</v>
      </c>
      <c r="B2084" s="92" t="s">
        <v>1162</v>
      </c>
      <c r="C2084" s="92" t="s">
        <v>4466</v>
      </c>
      <c r="D2084" s="92" t="s">
        <v>11</v>
      </c>
      <c r="E2084" s="103" t="s">
        <v>320</v>
      </c>
      <c r="F2084" s="92" t="s">
        <v>4260</v>
      </c>
      <c r="G2084" s="92" t="s">
        <v>1229</v>
      </c>
      <c r="H2084" s="92" t="s">
        <v>3714</v>
      </c>
      <c r="I2084" s="92" t="s">
        <v>1088</v>
      </c>
      <c r="J2084" s="92" t="s">
        <v>4467</v>
      </c>
      <c r="K2084" s="90" t="b">
        <v>0</v>
      </c>
      <c r="L2084" s="92" t="s">
        <v>867</v>
      </c>
      <c r="M2084" s="278">
        <f>IFERROR(VLOOKUP(C2084,'Budget Detail as of 11.30'!B:K,COLUMNS('Budget Detail as of 11.30'!B:K),FALSE),0)</f>
        <v>50</v>
      </c>
      <c r="N2084" s="155">
        <f>SUMIFS('Budget Detail as of 11.30'!L:L,'Budget Detail as of 11.30'!B:B,'Questica Mapping'!C2084)</f>
        <v>50</v>
      </c>
      <c r="O2084" s="100">
        <v>430</v>
      </c>
      <c r="P2084" s="101">
        <f t="shared" si="77"/>
        <v>430</v>
      </c>
    </row>
    <row r="2085" spans="1:16" hidden="1" x14ac:dyDescent="0.3">
      <c r="A2085" s="90">
        <v>593470</v>
      </c>
      <c r="B2085" s="92" t="s">
        <v>1162</v>
      </c>
      <c r="C2085" s="92" t="s">
        <v>4468</v>
      </c>
      <c r="D2085" s="92" t="s">
        <v>11</v>
      </c>
      <c r="E2085" s="103" t="s">
        <v>320</v>
      </c>
      <c r="F2085" s="92" t="s">
        <v>4260</v>
      </c>
      <c r="G2085" s="92" t="s">
        <v>1229</v>
      </c>
      <c r="H2085" s="92" t="s">
        <v>3714</v>
      </c>
      <c r="I2085" s="92" t="s">
        <v>1066</v>
      </c>
      <c r="J2085" s="92" t="s">
        <v>4469</v>
      </c>
      <c r="K2085" s="90" t="b">
        <v>0</v>
      </c>
      <c r="L2085" s="92" t="s">
        <v>867</v>
      </c>
      <c r="M2085" s="278">
        <f>IFERROR(VLOOKUP(C2085,'Budget Detail as of 11.30'!B:K,COLUMNS('Budget Detail as of 11.30'!B:K),FALSE),0)</f>
        <v>0</v>
      </c>
      <c r="N2085" s="155">
        <f>SUMIFS('Budget Detail as of 11.30'!L:L,'Budget Detail as of 11.30'!B:B,'Questica Mapping'!C2085)</f>
        <v>0</v>
      </c>
      <c r="O2085" s="100">
        <v>106</v>
      </c>
      <c r="P2085" s="101">
        <f t="shared" si="77"/>
        <v>106</v>
      </c>
    </row>
    <row r="2086" spans="1:16" hidden="1" x14ac:dyDescent="0.3">
      <c r="A2086" s="90">
        <v>593471</v>
      </c>
      <c r="B2086" s="92" t="s">
        <v>1162</v>
      </c>
      <c r="C2086" s="92" t="s">
        <v>4470</v>
      </c>
      <c r="D2086" s="92" t="s">
        <v>11</v>
      </c>
      <c r="E2086" s="103" t="s">
        <v>320</v>
      </c>
      <c r="F2086" s="92" t="s">
        <v>4260</v>
      </c>
      <c r="G2086" s="92" t="s">
        <v>1229</v>
      </c>
      <c r="H2086" s="92" t="s">
        <v>3721</v>
      </c>
      <c r="I2086" s="92" t="s">
        <v>865</v>
      </c>
      <c r="J2086" s="92" t="s">
        <v>1457</v>
      </c>
      <c r="K2086" s="90" t="b">
        <v>0</v>
      </c>
      <c r="L2086" s="92" t="s">
        <v>867</v>
      </c>
      <c r="M2086" s="278">
        <f>IFERROR(VLOOKUP(C2086,'Budget Detail as of 11.30'!B:K,COLUMNS('Budget Detail as of 11.30'!B:K),FALSE),0)</f>
        <v>13600</v>
      </c>
      <c r="N2086" s="155">
        <f>SUMIFS('Budget Detail as of 11.30'!L:L,'Budget Detail as of 11.30'!B:B,'Questica Mapping'!C2086)</f>
        <v>13600</v>
      </c>
      <c r="O2086" s="100">
        <v>250</v>
      </c>
      <c r="P2086" s="101">
        <f t="shared" si="77"/>
        <v>250</v>
      </c>
    </row>
    <row r="2087" spans="1:16" hidden="1" x14ac:dyDescent="0.3">
      <c r="A2087" s="90">
        <v>593472</v>
      </c>
      <c r="B2087" s="92" t="s">
        <v>1162</v>
      </c>
      <c r="C2087" s="92" t="s">
        <v>4471</v>
      </c>
      <c r="D2087" s="92" t="s">
        <v>11</v>
      </c>
      <c r="E2087" s="103" t="s">
        <v>320</v>
      </c>
      <c r="F2087" s="92" t="s">
        <v>4260</v>
      </c>
      <c r="G2087" s="92" t="s">
        <v>1229</v>
      </c>
      <c r="H2087" s="92" t="s">
        <v>3721</v>
      </c>
      <c r="I2087" s="92" t="s">
        <v>925</v>
      </c>
      <c r="J2087" s="92" t="s">
        <v>1234</v>
      </c>
      <c r="K2087" s="90" t="b">
        <v>0</v>
      </c>
      <c r="L2087" s="92" t="s">
        <v>867</v>
      </c>
      <c r="M2087" s="278">
        <f>IFERROR(VLOOKUP(C2087,'Budget Detail as of 11.30'!B:K,COLUMNS('Budget Detail as of 11.30'!B:K),FALSE),0)</f>
        <v>110</v>
      </c>
      <c r="N2087" s="155">
        <f>SUMIFS('Budget Detail as of 11.30'!L:L,'Budget Detail as of 11.30'!B:B,'Questica Mapping'!C2087)</f>
        <v>110</v>
      </c>
      <c r="O2087" s="100">
        <v>178</v>
      </c>
      <c r="P2087" s="101">
        <f t="shared" si="77"/>
        <v>178</v>
      </c>
    </row>
    <row r="2088" spans="1:16" hidden="1" x14ac:dyDescent="0.3">
      <c r="A2088" s="90">
        <v>593473</v>
      </c>
      <c r="B2088" s="92" t="s">
        <v>1162</v>
      </c>
      <c r="C2088" s="92" t="s">
        <v>4472</v>
      </c>
      <c r="D2088" s="92" t="s">
        <v>11</v>
      </c>
      <c r="E2088" s="103" t="s">
        <v>320</v>
      </c>
      <c r="F2088" s="92" t="s">
        <v>4260</v>
      </c>
      <c r="G2088" s="92" t="s">
        <v>1229</v>
      </c>
      <c r="H2088" s="92" t="s">
        <v>3996</v>
      </c>
      <c r="I2088" s="92" t="s">
        <v>865</v>
      </c>
      <c r="J2088" s="92" t="s">
        <v>1457</v>
      </c>
      <c r="K2088" s="90" t="b">
        <v>0</v>
      </c>
      <c r="L2088" s="92" t="s">
        <v>867</v>
      </c>
      <c r="M2088" s="278">
        <f>IFERROR(VLOOKUP(C2088,'Budget Detail as of 11.30'!B:K,COLUMNS('Budget Detail as of 11.30'!B:K),FALSE),0)</f>
        <v>250</v>
      </c>
      <c r="N2088" s="155">
        <f>SUMIFS('Budget Detail as of 11.30'!L:L,'Budget Detail as of 11.30'!B:B,'Questica Mapping'!C2088)</f>
        <v>250</v>
      </c>
      <c r="O2088" s="100">
        <v>175</v>
      </c>
      <c r="P2088" s="101">
        <f t="shared" si="77"/>
        <v>175</v>
      </c>
    </row>
    <row r="2089" spans="1:16" hidden="1" x14ac:dyDescent="0.3">
      <c r="A2089" s="90">
        <v>599010</v>
      </c>
      <c r="B2089" s="92" t="s">
        <v>1162</v>
      </c>
      <c r="C2089" s="92" t="s">
        <v>4473</v>
      </c>
      <c r="D2089" s="92" t="s">
        <v>11</v>
      </c>
      <c r="E2089" s="103" t="s">
        <v>320</v>
      </c>
      <c r="F2089" s="92" t="s">
        <v>4260</v>
      </c>
      <c r="G2089" s="92" t="s">
        <v>1229</v>
      </c>
      <c r="H2089" s="92" t="s">
        <v>3996</v>
      </c>
      <c r="I2089" s="92" t="s">
        <v>925</v>
      </c>
      <c r="J2089" s="92" t="s">
        <v>4474</v>
      </c>
      <c r="K2089" s="90" t="b">
        <v>0</v>
      </c>
      <c r="L2089" s="92" t="s">
        <v>867</v>
      </c>
      <c r="M2089" s="278">
        <f>IFERROR(VLOOKUP(C2089,'Budget Detail as of 11.30'!B:K,COLUMNS('Budget Detail as of 11.30'!B:K),FALSE),0)</f>
        <v>180</v>
      </c>
      <c r="N2089" s="155">
        <f>SUMIFS('Budget Detail as of 11.30'!L:L,'Budget Detail as of 11.30'!B:B,'Questica Mapping'!C2089)</f>
        <v>180</v>
      </c>
      <c r="O2089" s="100">
        <v>0</v>
      </c>
      <c r="P2089" s="101">
        <f t="shared" si="77"/>
        <v>0</v>
      </c>
    </row>
    <row r="2090" spans="1:16" hidden="1" x14ac:dyDescent="0.3">
      <c r="A2090" s="90">
        <v>850011</v>
      </c>
      <c r="B2090" s="92" t="s">
        <v>1162</v>
      </c>
      <c r="C2090" s="92" t="s">
        <v>4475</v>
      </c>
      <c r="D2090" s="92" t="s">
        <v>11</v>
      </c>
      <c r="E2090" s="103" t="s">
        <v>320</v>
      </c>
      <c r="F2090" s="92" t="s">
        <v>4260</v>
      </c>
      <c r="G2090" s="92" t="s">
        <v>1229</v>
      </c>
      <c r="H2090" s="92" t="s">
        <v>3996</v>
      </c>
      <c r="I2090" s="92" t="s">
        <v>928</v>
      </c>
      <c r="J2090" s="92" t="s">
        <v>4476</v>
      </c>
      <c r="K2090" s="90" t="b">
        <v>0</v>
      </c>
      <c r="L2090" s="92" t="s">
        <v>867</v>
      </c>
      <c r="M2090" s="278">
        <f>IFERROR(VLOOKUP(C2090,'Budget Detail as of 11.30'!B:K,COLUMNS('Budget Detail as of 11.30'!B:K),FALSE),0)</f>
        <v>180</v>
      </c>
      <c r="N2090" s="155">
        <f>SUMIFS('Budget Detail as of 11.30'!L:L,'Budget Detail as of 11.30'!B:B,'Questica Mapping'!C2090)</f>
        <v>180</v>
      </c>
      <c r="O2090" s="100">
        <v>0</v>
      </c>
      <c r="P2090" s="101">
        <f t="shared" si="77"/>
        <v>0</v>
      </c>
    </row>
    <row r="2091" spans="1:16" hidden="1" x14ac:dyDescent="0.3">
      <c r="A2091" s="90">
        <v>599011</v>
      </c>
      <c r="B2091" s="92" t="s">
        <v>1162</v>
      </c>
      <c r="C2091" s="92" t="s">
        <v>4477</v>
      </c>
      <c r="D2091" s="92" t="s">
        <v>11</v>
      </c>
      <c r="E2091" s="103" t="s">
        <v>320</v>
      </c>
      <c r="F2091" s="92" t="s">
        <v>4260</v>
      </c>
      <c r="G2091" s="92" t="s">
        <v>1229</v>
      </c>
      <c r="H2091" s="92" t="s">
        <v>3724</v>
      </c>
      <c r="I2091" s="92" t="s">
        <v>865</v>
      </c>
      <c r="J2091" s="270" t="s">
        <v>1251</v>
      </c>
      <c r="K2091" s="90" t="b">
        <v>0</v>
      </c>
      <c r="L2091" s="92" t="s">
        <v>867</v>
      </c>
      <c r="M2091" s="278">
        <f>IFERROR(VLOOKUP(C2091,'Budget Detail as of 11.30'!B:K,COLUMNS('Budget Detail as of 11.30'!B:K),FALSE),0)</f>
        <v>0</v>
      </c>
      <c r="N2091" s="155">
        <f>SUMIFS('Budget Detail as of 11.30'!L:L,'Budget Detail as of 11.30'!B:B,'Questica Mapping'!C2091)</f>
        <v>0</v>
      </c>
      <c r="O2091" s="100">
        <v>23</v>
      </c>
      <c r="P2091" s="101">
        <f t="shared" si="77"/>
        <v>23</v>
      </c>
    </row>
    <row r="2092" spans="1:16" hidden="1" x14ac:dyDescent="0.3">
      <c r="A2092" s="90">
        <v>1820513</v>
      </c>
      <c r="B2092" s="92" t="s">
        <v>1162</v>
      </c>
      <c r="C2092" s="92" t="s">
        <v>4478</v>
      </c>
      <c r="D2092" s="92" t="s">
        <v>11</v>
      </c>
      <c r="E2092" s="103" t="s">
        <v>320</v>
      </c>
      <c r="F2092" s="92" t="s">
        <v>4260</v>
      </c>
      <c r="G2092" s="92" t="s">
        <v>1229</v>
      </c>
      <c r="H2092" s="92" t="s">
        <v>3728</v>
      </c>
      <c r="I2092" s="92" t="s">
        <v>865</v>
      </c>
      <c r="J2092" s="92" t="s">
        <v>1457</v>
      </c>
      <c r="K2092" s="90" t="b">
        <v>0</v>
      </c>
      <c r="L2092" s="92" t="s">
        <v>867</v>
      </c>
      <c r="M2092" s="278">
        <f>IFERROR(VLOOKUP(C2092,'Budget Detail as of 11.30'!B:K,COLUMNS('Budget Detail as of 11.30'!B:K),FALSE),0)</f>
        <v>15200</v>
      </c>
      <c r="N2092" s="155">
        <f>SUMIFS('Budget Detail as of 11.30'!L:L,'Budget Detail as of 11.30'!B:B,'Questica Mapping'!C2092)</f>
        <v>15200</v>
      </c>
      <c r="O2092" s="100">
        <v>0</v>
      </c>
      <c r="P2092" s="101">
        <f t="shared" si="77"/>
        <v>0</v>
      </c>
    </row>
    <row r="2093" spans="1:16" hidden="1" x14ac:dyDescent="0.3">
      <c r="A2093" s="90">
        <v>593560</v>
      </c>
      <c r="B2093" s="92" t="s">
        <v>1162</v>
      </c>
      <c r="C2093" s="92" t="s">
        <v>4479</v>
      </c>
      <c r="D2093" s="92" t="s">
        <v>11</v>
      </c>
      <c r="E2093" s="103" t="s">
        <v>320</v>
      </c>
      <c r="F2093" s="92" t="s">
        <v>4260</v>
      </c>
      <c r="G2093" s="92" t="s">
        <v>1229</v>
      </c>
      <c r="H2093" s="92" t="s">
        <v>3728</v>
      </c>
      <c r="I2093" s="92" t="s">
        <v>925</v>
      </c>
      <c r="J2093" s="92" t="s">
        <v>1314</v>
      </c>
      <c r="K2093" s="90" t="b">
        <v>0</v>
      </c>
      <c r="L2093" s="92" t="s">
        <v>867</v>
      </c>
      <c r="M2093" s="278">
        <f>IFERROR(VLOOKUP(C2093,'Budget Detail as of 11.30'!B:K,COLUMNS('Budget Detail as of 11.30'!B:K),FALSE),0)</f>
        <v>0</v>
      </c>
      <c r="N2093" s="155">
        <f>SUMIFS('Budget Detail as of 11.30'!L:L,'Budget Detail as of 11.30'!B:B,'Questica Mapping'!C2093)</f>
        <v>0</v>
      </c>
      <c r="O2093" s="100">
        <v>1179</v>
      </c>
      <c r="P2093" s="101">
        <f t="shared" si="77"/>
        <v>1179</v>
      </c>
    </row>
    <row r="2094" spans="1:16" hidden="1" x14ac:dyDescent="0.3">
      <c r="A2094" s="90">
        <v>1820514</v>
      </c>
      <c r="B2094" s="92" t="s">
        <v>1162</v>
      </c>
      <c r="C2094" s="92" t="s">
        <v>4480</v>
      </c>
      <c r="D2094" s="92" t="s">
        <v>11</v>
      </c>
      <c r="E2094" s="103" t="s">
        <v>320</v>
      </c>
      <c r="F2094" s="92" t="s">
        <v>4260</v>
      </c>
      <c r="G2094" s="92" t="s">
        <v>1229</v>
      </c>
      <c r="H2094" s="92" t="s">
        <v>3731</v>
      </c>
      <c r="I2094" s="92" t="s">
        <v>865</v>
      </c>
      <c r="J2094" s="92" t="s">
        <v>4481</v>
      </c>
      <c r="K2094" s="90" t="b">
        <v>0</v>
      </c>
      <c r="L2094" s="92" t="s">
        <v>867</v>
      </c>
      <c r="M2094" s="278">
        <f>IFERROR(VLOOKUP(C2094,'Budget Detail as of 11.30'!B:K,COLUMNS('Budget Detail as of 11.30'!B:K),FALSE),0)</f>
        <v>2000</v>
      </c>
      <c r="N2094" s="155">
        <f>SUMIFS('Budget Detail as of 11.30'!L:L,'Budget Detail as of 11.30'!B:B,'Questica Mapping'!C2094)</f>
        <v>2000</v>
      </c>
      <c r="O2094" s="100">
        <v>0</v>
      </c>
      <c r="P2094" s="101">
        <f t="shared" si="77"/>
        <v>0</v>
      </c>
    </row>
    <row r="2095" spans="1:16" hidden="1" x14ac:dyDescent="0.3">
      <c r="A2095" s="90">
        <v>599013</v>
      </c>
      <c r="B2095" s="92" t="s">
        <v>1162</v>
      </c>
      <c r="C2095" s="92" t="s">
        <v>4482</v>
      </c>
      <c r="D2095" s="92" t="s">
        <v>11</v>
      </c>
      <c r="E2095" s="103" t="s">
        <v>320</v>
      </c>
      <c r="F2095" s="92" t="s">
        <v>4260</v>
      </c>
      <c r="G2095" s="92" t="s">
        <v>1240</v>
      </c>
      <c r="H2095" s="92" t="s">
        <v>3721</v>
      </c>
      <c r="I2095" s="92" t="s">
        <v>865</v>
      </c>
      <c r="J2095" s="92" t="s">
        <v>4483</v>
      </c>
      <c r="K2095" s="90" t="b">
        <v>0</v>
      </c>
      <c r="L2095" s="92" t="s">
        <v>867</v>
      </c>
      <c r="M2095" s="278">
        <f>IFERROR(VLOOKUP(C2095,'Budget Detail as of 11.30'!B:K,COLUMNS('Budget Detail as of 11.30'!B:K),FALSE),0)</f>
        <v>1090</v>
      </c>
      <c r="N2095" s="155">
        <f>SUMIFS('Budget Detail as of 11.30'!L:L,'Budget Detail as of 11.30'!B:B,'Questica Mapping'!C2095)</f>
        <v>1090</v>
      </c>
      <c r="O2095" s="100">
        <v>0</v>
      </c>
      <c r="P2095" s="101">
        <f t="shared" si="77"/>
        <v>0</v>
      </c>
    </row>
    <row r="2096" spans="1:16" hidden="1" x14ac:dyDescent="0.3">
      <c r="A2096" s="90">
        <v>851271</v>
      </c>
      <c r="B2096" s="92" t="s">
        <v>1162</v>
      </c>
      <c r="C2096" s="92" t="s">
        <v>4484</v>
      </c>
      <c r="D2096" s="92" t="s">
        <v>11</v>
      </c>
      <c r="E2096" s="103" t="s">
        <v>320</v>
      </c>
      <c r="F2096" s="92" t="s">
        <v>4260</v>
      </c>
      <c r="G2096" s="92" t="s">
        <v>1240</v>
      </c>
      <c r="H2096" s="92" t="s">
        <v>3721</v>
      </c>
      <c r="I2096" s="92" t="s">
        <v>925</v>
      </c>
      <c r="J2096" s="92" t="s">
        <v>4485</v>
      </c>
      <c r="K2096" s="90" t="b">
        <v>0</v>
      </c>
      <c r="L2096" s="92" t="s">
        <v>867</v>
      </c>
      <c r="M2096" s="278">
        <f>IFERROR(VLOOKUP(C2096,'Budget Detail as of 11.30'!B:K,COLUMNS('Budget Detail as of 11.30'!B:K),FALSE),0)</f>
        <v>100</v>
      </c>
      <c r="N2096" s="155">
        <f>SUMIFS('Budget Detail as of 11.30'!L:L,'Budget Detail as of 11.30'!B:B,'Questica Mapping'!C2096)</f>
        <v>100</v>
      </c>
      <c r="O2096" s="100">
        <v>0</v>
      </c>
      <c r="P2096" s="101">
        <f t="shared" si="77"/>
        <v>0</v>
      </c>
    </row>
    <row r="2097" spans="1:17" hidden="1" x14ac:dyDescent="0.3">
      <c r="A2097" s="90">
        <v>851272</v>
      </c>
      <c r="B2097" s="92" t="s">
        <v>1162</v>
      </c>
      <c r="C2097" s="92" t="s">
        <v>4486</v>
      </c>
      <c r="D2097" s="92" t="s">
        <v>11</v>
      </c>
      <c r="E2097" s="103" t="s">
        <v>320</v>
      </c>
      <c r="F2097" s="92" t="s">
        <v>4260</v>
      </c>
      <c r="G2097" s="92" t="s">
        <v>1240</v>
      </c>
      <c r="H2097" s="92" t="s">
        <v>3721</v>
      </c>
      <c r="I2097" s="92" t="s">
        <v>928</v>
      </c>
      <c r="J2097" s="92" t="s">
        <v>4487</v>
      </c>
      <c r="K2097" s="90" t="b">
        <v>0</v>
      </c>
      <c r="L2097" s="92" t="s">
        <v>867</v>
      </c>
      <c r="M2097" s="278">
        <f>IFERROR(VLOOKUP(C2097,'Budget Detail as of 11.30'!B:K,COLUMNS('Budget Detail as of 11.30'!B:K),FALSE),0)</f>
        <v>40</v>
      </c>
      <c r="N2097" s="155">
        <f>SUMIFS('Budget Detail as of 11.30'!L:L,'Budget Detail as of 11.30'!B:B,'Questica Mapping'!C2097)</f>
        <v>40</v>
      </c>
      <c r="O2097" s="100"/>
      <c r="P2097" s="101"/>
    </row>
    <row r="2098" spans="1:17" hidden="1" x14ac:dyDescent="0.3">
      <c r="A2098" s="90">
        <v>851273</v>
      </c>
      <c r="B2098" s="92" t="s">
        <v>1162</v>
      </c>
      <c r="C2098" s="92" t="s">
        <v>4488</v>
      </c>
      <c r="D2098" s="92" t="s">
        <v>11</v>
      </c>
      <c r="E2098" s="103" t="s">
        <v>320</v>
      </c>
      <c r="F2098" s="92" t="s">
        <v>4260</v>
      </c>
      <c r="G2098" s="92" t="s">
        <v>1240</v>
      </c>
      <c r="H2098" s="92" t="s">
        <v>3721</v>
      </c>
      <c r="I2098" s="92" t="s">
        <v>931</v>
      </c>
      <c r="J2098" s="92" t="s">
        <v>4489</v>
      </c>
      <c r="K2098" s="90" t="b">
        <v>0</v>
      </c>
      <c r="L2098" s="92" t="s">
        <v>867</v>
      </c>
      <c r="M2098" s="278">
        <f>IFERROR(VLOOKUP(C2098,'Budget Detail as of 11.30'!B:K,COLUMNS('Budget Detail as of 11.30'!B:K),FALSE),0)</f>
        <v>240</v>
      </c>
      <c r="N2098" s="155">
        <f>SUMIFS('Budget Detail as of 11.30'!L:L,'Budget Detail as of 11.30'!B:B,'Questica Mapping'!C2098)</f>
        <v>240</v>
      </c>
      <c r="O2098" s="100"/>
      <c r="P2098" s="101"/>
    </row>
    <row r="2099" spans="1:17" hidden="1" x14ac:dyDescent="0.3">
      <c r="A2099" s="90">
        <v>593483</v>
      </c>
      <c r="B2099" s="92" t="s">
        <v>1162</v>
      </c>
      <c r="C2099" s="92" t="s">
        <v>4490</v>
      </c>
      <c r="D2099" s="279" t="s">
        <v>11</v>
      </c>
      <c r="E2099" s="103" t="s">
        <v>320</v>
      </c>
      <c r="F2099" s="90" t="s">
        <v>4260</v>
      </c>
      <c r="G2099" s="90" t="s">
        <v>1240</v>
      </c>
      <c r="H2099" s="90" t="s">
        <v>3721</v>
      </c>
      <c r="I2099" s="90" t="s">
        <v>944</v>
      </c>
      <c r="J2099" s="90" t="s">
        <v>4491</v>
      </c>
      <c r="K2099" s="90" t="b">
        <v>0</v>
      </c>
      <c r="L2099" s="90" t="s">
        <v>867</v>
      </c>
      <c r="M2099" s="278">
        <f>IFERROR(VLOOKUP(C2099,'Budget Detail as of 11.30'!B:K,COLUMNS('Budget Detail as of 11.30'!B:K),FALSE),0)</f>
        <v>2400</v>
      </c>
      <c r="N2099" s="155">
        <f>SUMIFS('Budget Detail as of 11.30'!L:L,'Budget Detail as of 11.30'!B:B,'Questica Mapping'!C2099)</f>
        <v>2400</v>
      </c>
      <c r="O2099" s="100"/>
      <c r="P2099" s="101"/>
      <c r="Q2099" s="279" t="s">
        <v>1169</v>
      </c>
    </row>
    <row r="2100" spans="1:17" hidden="1" x14ac:dyDescent="0.3">
      <c r="A2100" s="90">
        <v>593484</v>
      </c>
      <c r="B2100" s="92" t="s">
        <v>1162</v>
      </c>
      <c r="C2100" s="92" t="s">
        <v>4492</v>
      </c>
      <c r="D2100" s="279" t="s">
        <v>11</v>
      </c>
      <c r="E2100" s="103" t="s">
        <v>320</v>
      </c>
      <c r="F2100" s="90" t="s">
        <v>4260</v>
      </c>
      <c r="G2100" s="90" t="s">
        <v>1240</v>
      </c>
      <c r="H2100" s="90" t="s">
        <v>3721</v>
      </c>
      <c r="I2100" s="90" t="s">
        <v>1060</v>
      </c>
      <c r="J2100" s="90" t="s">
        <v>4493</v>
      </c>
      <c r="K2100" s="90" t="b">
        <v>0</v>
      </c>
      <c r="L2100" s="90" t="s">
        <v>867</v>
      </c>
      <c r="M2100" s="278">
        <f>IFERROR(VLOOKUP(C2100,'Budget Detail as of 11.30'!B:K,COLUMNS('Budget Detail as of 11.30'!B:K),FALSE),0)</f>
        <v>1010</v>
      </c>
      <c r="N2100" s="155">
        <f>SUMIFS('Budget Detail as of 11.30'!L:L,'Budget Detail as of 11.30'!B:B,'Questica Mapping'!C2100)</f>
        <v>1010</v>
      </c>
      <c r="O2100" s="100"/>
      <c r="P2100" s="101"/>
      <c r="Q2100" s="279" t="s">
        <v>1169</v>
      </c>
    </row>
    <row r="2101" spans="1:17" hidden="1" x14ac:dyDescent="0.3">
      <c r="A2101" s="90">
        <v>593496</v>
      </c>
      <c r="B2101" s="92" t="s">
        <v>1162</v>
      </c>
      <c r="C2101" s="92" t="s">
        <v>4494</v>
      </c>
      <c r="D2101" s="279" t="s">
        <v>11</v>
      </c>
      <c r="E2101" s="103" t="s">
        <v>320</v>
      </c>
      <c r="F2101" s="90" t="s">
        <v>4260</v>
      </c>
      <c r="G2101" s="90" t="s">
        <v>1240</v>
      </c>
      <c r="H2101" s="90" t="s">
        <v>3721</v>
      </c>
      <c r="I2101" s="90" t="s">
        <v>1063</v>
      </c>
      <c r="J2101" s="90" t="s">
        <v>4495</v>
      </c>
      <c r="K2101" s="90" t="b">
        <v>0</v>
      </c>
      <c r="L2101" s="90" t="s">
        <v>867</v>
      </c>
      <c r="M2101" s="278">
        <f>IFERROR(VLOOKUP(C2101,'Budget Detail as of 11.30'!B:K,COLUMNS('Budget Detail as of 11.30'!B:K),FALSE),0)</f>
        <v>1600</v>
      </c>
      <c r="N2101" s="155">
        <f>SUMIFS('Budget Detail as of 11.30'!L:L,'Budget Detail as of 11.30'!B:B,'Questica Mapping'!C2101)</f>
        <v>1600</v>
      </c>
      <c r="O2101" s="100">
        <v>0</v>
      </c>
      <c r="P2101" s="101">
        <f>+O2101</f>
        <v>0</v>
      </c>
      <c r="Q2101" s="279" t="s">
        <v>1169</v>
      </c>
    </row>
    <row r="2102" spans="1:17" hidden="1" x14ac:dyDescent="0.3">
      <c r="A2102" s="90">
        <v>593561</v>
      </c>
      <c r="B2102" s="92" t="s">
        <v>1162</v>
      </c>
      <c r="C2102" s="92" t="s">
        <v>4496</v>
      </c>
      <c r="D2102" s="279" t="s">
        <v>11</v>
      </c>
      <c r="E2102" s="103" t="s">
        <v>320</v>
      </c>
      <c r="F2102" s="90" t="s">
        <v>4260</v>
      </c>
      <c r="G2102" s="90" t="s">
        <v>1240</v>
      </c>
      <c r="H2102" s="90" t="s">
        <v>3721</v>
      </c>
      <c r="I2102" s="90" t="s">
        <v>1088</v>
      </c>
      <c r="J2102" s="90" t="s">
        <v>4497</v>
      </c>
      <c r="K2102" s="90" t="b">
        <v>0</v>
      </c>
      <c r="L2102" s="90" t="s">
        <v>867</v>
      </c>
      <c r="M2102" s="278">
        <f>IFERROR(VLOOKUP(C2102,'Budget Detail as of 11.30'!B:K,COLUMNS('Budget Detail as of 11.30'!B:K),FALSE),0)</f>
        <v>50</v>
      </c>
      <c r="N2102" s="155">
        <f>SUMIFS('Budget Detail as of 11.30'!L:L,'Budget Detail as of 11.30'!B:B,'Questica Mapping'!C2102)</f>
        <v>50</v>
      </c>
      <c r="O2102" s="100">
        <v>17800</v>
      </c>
      <c r="P2102" s="101">
        <f>+O2102</f>
        <v>17800</v>
      </c>
      <c r="Q2102" s="279" t="s">
        <v>1169</v>
      </c>
    </row>
    <row r="2103" spans="1:17" hidden="1" x14ac:dyDescent="0.3">
      <c r="A2103" s="90">
        <v>599014</v>
      </c>
      <c r="B2103" s="92" t="s">
        <v>1162</v>
      </c>
      <c r="C2103" s="92" t="s">
        <v>4498</v>
      </c>
      <c r="D2103" s="92" t="s">
        <v>11</v>
      </c>
      <c r="E2103" s="103" t="s">
        <v>320</v>
      </c>
      <c r="F2103" s="92" t="s">
        <v>4260</v>
      </c>
      <c r="G2103" s="92" t="s">
        <v>1240</v>
      </c>
      <c r="H2103" s="92" t="s">
        <v>3721</v>
      </c>
      <c r="I2103" s="92" t="s">
        <v>1066</v>
      </c>
      <c r="J2103" s="92" t="s">
        <v>4499</v>
      </c>
      <c r="K2103" s="90" t="b">
        <v>0</v>
      </c>
      <c r="L2103" s="92" t="s">
        <v>867</v>
      </c>
      <c r="M2103" s="278">
        <f>IFERROR(VLOOKUP(C2103,'Budget Detail as of 11.30'!B:K,COLUMNS('Budget Detail as of 11.30'!B:K),FALSE),0)</f>
        <v>230</v>
      </c>
      <c r="N2103" s="155">
        <f>SUMIFS('Budget Detail as of 11.30'!L:L,'Budget Detail as of 11.30'!B:B,'Questica Mapping'!C2103)</f>
        <v>230</v>
      </c>
      <c r="O2103" s="100">
        <v>20196</v>
      </c>
      <c r="P2103" s="101">
        <f>+O2103</f>
        <v>20196</v>
      </c>
    </row>
    <row r="2104" spans="1:17" hidden="1" x14ac:dyDescent="0.3">
      <c r="A2104" s="90">
        <v>850012</v>
      </c>
      <c r="B2104" s="92" t="s">
        <v>1162</v>
      </c>
      <c r="C2104" s="92" t="s">
        <v>4500</v>
      </c>
      <c r="D2104" s="92" t="s">
        <v>11</v>
      </c>
      <c r="E2104" s="103" t="s">
        <v>320</v>
      </c>
      <c r="F2104" s="92" t="s">
        <v>4260</v>
      </c>
      <c r="G2104" s="92" t="s">
        <v>2045</v>
      </c>
      <c r="H2104" s="92" t="s">
        <v>3996</v>
      </c>
      <c r="I2104" s="92" t="s">
        <v>865</v>
      </c>
      <c r="J2104" s="92" t="s">
        <v>4501</v>
      </c>
      <c r="K2104" s="90" t="b">
        <v>0</v>
      </c>
      <c r="L2104" s="92" t="s">
        <v>867</v>
      </c>
      <c r="M2104" s="278">
        <f>IFERROR(VLOOKUP(C2104,'Budget Detail as of 11.30'!B:K,COLUMNS('Budget Detail as of 11.30'!B:K),FALSE),0)</f>
        <v>18950</v>
      </c>
      <c r="N2104" s="155">
        <f>SUMIFS('Budget Detail as of 11.30'!L:L,'Budget Detail as of 11.30'!B:B,'Questica Mapping'!C2104)</f>
        <v>18950</v>
      </c>
      <c r="O2104" s="100"/>
      <c r="P2104" s="101"/>
    </row>
    <row r="2105" spans="1:17" hidden="1" x14ac:dyDescent="0.3">
      <c r="A2105" s="90">
        <v>850013</v>
      </c>
      <c r="B2105" s="92" t="s">
        <v>1162</v>
      </c>
      <c r="C2105" s="92" t="s">
        <v>4502</v>
      </c>
      <c r="D2105" s="92" t="s">
        <v>11</v>
      </c>
      <c r="E2105" s="103" t="s">
        <v>320</v>
      </c>
      <c r="F2105" s="92" t="s">
        <v>4260</v>
      </c>
      <c r="G2105" s="92" t="s">
        <v>2045</v>
      </c>
      <c r="H2105" s="92" t="s">
        <v>3996</v>
      </c>
      <c r="I2105" s="92" t="s">
        <v>925</v>
      </c>
      <c r="J2105" s="92" t="s">
        <v>4503</v>
      </c>
      <c r="K2105" s="90" t="b">
        <v>0</v>
      </c>
      <c r="L2105" s="92" t="s">
        <v>867</v>
      </c>
      <c r="M2105" s="278">
        <f>IFERROR(VLOOKUP(C2105,'Budget Detail as of 11.30'!B:K,COLUMNS('Budget Detail as of 11.30'!B:K),FALSE),0)</f>
        <v>25360</v>
      </c>
      <c r="N2105" s="155">
        <f>SUMIFS('Budget Detail as of 11.30'!L:L,'Budget Detail as of 11.30'!B:B,'Questica Mapping'!C2105)</f>
        <v>25360</v>
      </c>
      <c r="O2105" s="100">
        <v>291</v>
      </c>
      <c r="P2105" s="101">
        <f t="shared" ref="P2105:P2114" si="78">+O2105</f>
        <v>291</v>
      </c>
    </row>
    <row r="2106" spans="1:17" hidden="1" x14ac:dyDescent="0.3">
      <c r="A2106" s="90">
        <v>599016</v>
      </c>
      <c r="B2106" s="92" t="s">
        <v>1162</v>
      </c>
      <c r="C2106" s="92" t="s">
        <v>4504</v>
      </c>
      <c r="D2106" s="279" t="s">
        <v>11</v>
      </c>
      <c r="E2106" s="103" t="s">
        <v>323</v>
      </c>
      <c r="F2106" s="90" t="s">
        <v>4260</v>
      </c>
      <c r="G2106" s="90" t="s">
        <v>1576</v>
      </c>
      <c r="H2106" s="90" t="s">
        <v>3721</v>
      </c>
      <c r="I2106" s="90" t="s">
        <v>865</v>
      </c>
      <c r="J2106" s="90" t="s">
        <v>1577</v>
      </c>
      <c r="K2106" s="90" t="b">
        <v>0</v>
      </c>
      <c r="L2106" s="90" t="s">
        <v>867</v>
      </c>
      <c r="M2106" s="278">
        <f>IFERROR(VLOOKUP(C2106,'Budget Detail as of 11.30'!B:K,COLUMNS('Budget Detail as of 11.30'!B:K),FALSE),0)</f>
        <v>21000</v>
      </c>
      <c r="N2106" s="155">
        <f>SUMIFS('Budget Detail as of 11.30'!L:L,'Budget Detail as of 11.30'!B:B,'Questica Mapping'!C2106)</f>
        <v>0</v>
      </c>
      <c r="O2106" s="100">
        <v>47611</v>
      </c>
      <c r="P2106" s="101">
        <f t="shared" si="78"/>
        <v>47611</v>
      </c>
    </row>
    <row r="2107" spans="1:17" hidden="1" x14ac:dyDescent="0.3">
      <c r="A2107" s="90">
        <v>599103</v>
      </c>
      <c r="B2107" s="92" t="s">
        <v>1162</v>
      </c>
      <c r="C2107" s="92" t="s">
        <v>4505</v>
      </c>
      <c r="D2107" s="92" t="s">
        <v>11</v>
      </c>
      <c r="E2107" s="103" t="s">
        <v>323</v>
      </c>
      <c r="F2107" s="92" t="s">
        <v>4260</v>
      </c>
      <c r="G2107" s="92" t="s">
        <v>1576</v>
      </c>
      <c r="H2107" s="92" t="s">
        <v>3728</v>
      </c>
      <c r="I2107" s="92" t="s">
        <v>865</v>
      </c>
      <c r="J2107" s="92" t="s">
        <v>1577</v>
      </c>
      <c r="K2107" s="90" t="b">
        <v>0</v>
      </c>
      <c r="L2107" s="92" t="s">
        <v>867</v>
      </c>
      <c r="M2107" s="278">
        <f>IFERROR(VLOOKUP(C2107,'Budget Detail as of 11.30'!B:K,COLUMNS('Budget Detail as of 11.30'!B:K),FALSE),0)</f>
        <v>0</v>
      </c>
      <c r="N2107" s="155">
        <f>SUMIFS('Budget Detail as of 11.30'!L:L,'Budget Detail as of 11.30'!B:B,'Questica Mapping'!C2107)</f>
        <v>0</v>
      </c>
      <c r="O2107" s="100">
        <v>0</v>
      </c>
      <c r="P2107" s="101">
        <f t="shared" si="78"/>
        <v>0</v>
      </c>
    </row>
    <row r="2108" spans="1:17" hidden="1" x14ac:dyDescent="0.3">
      <c r="A2108" s="90">
        <v>1707839</v>
      </c>
      <c r="B2108" s="92" t="s">
        <v>1162</v>
      </c>
      <c r="C2108" s="92" t="s">
        <v>4506</v>
      </c>
      <c r="D2108" s="92" t="s">
        <v>11</v>
      </c>
      <c r="E2108" s="103" t="s">
        <v>323</v>
      </c>
      <c r="F2108" s="92" t="s">
        <v>4260</v>
      </c>
      <c r="G2108" s="92" t="s">
        <v>1243</v>
      </c>
      <c r="H2108" s="92" t="s">
        <v>3996</v>
      </c>
      <c r="I2108" s="92" t="s">
        <v>865</v>
      </c>
      <c r="J2108" s="92" t="s">
        <v>1244</v>
      </c>
      <c r="K2108" s="90" t="b">
        <v>0</v>
      </c>
      <c r="L2108" s="92" t="s">
        <v>867</v>
      </c>
      <c r="M2108" s="278">
        <f>IFERROR(VLOOKUP(C2108,'Budget Detail as of 11.30'!B:K,COLUMNS('Budget Detail as of 11.30'!B:K),FALSE),0)</f>
        <v>45000</v>
      </c>
      <c r="N2108" s="155">
        <f>SUMIFS('Budget Detail as of 11.30'!L:L,'Budget Detail as of 11.30'!B:B,'Questica Mapping'!C2108)</f>
        <v>45000</v>
      </c>
      <c r="O2108" s="100">
        <v>42861</v>
      </c>
      <c r="P2108" s="101">
        <f t="shared" si="78"/>
        <v>42861</v>
      </c>
    </row>
    <row r="2109" spans="1:17" hidden="1" x14ac:dyDescent="0.3">
      <c r="A2109" s="90">
        <v>593485</v>
      </c>
      <c r="B2109" s="92" t="s">
        <v>1162</v>
      </c>
      <c r="C2109" s="92" t="s">
        <v>4507</v>
      </c>
      <c r="D2109" s="92" t="s">
        <v>11</v>
      </c>
      <c r="E2109" s="103" t="s">
        <v>323</v>
      </c>
      <c r="F2109" s="92" t="s">
        <v>4260</v>
      </c>
      <c r="G2109" s="92" t="s">
        <v>1243</v>
      </c>
      <c r="H2109" s="92" t="s">
        <v>3996</v>
      </c>
      <c r="I2109" s="92" t="s">
        <v>925</v>
      </c>
      <c r="J2109" s="92" t="s">
        <v>4508</v>
      </c>
      <c r="K2109" s="90" t="b">
        <v>0</v>
      </c>
      <c r="L2109" s="92" t="s">
        <v>867</v>
      </c>
      <c r="M2109" s="278">
        <f>IFERROR(VLOOKUP(C2109,'Budget Detail as of 11.30'!B:K,COLUMNS('Budget Detail as of 11.30'!B:K),FALSE),0)</f>
        <v>1750</v>
      </c>
      <c r="N2109" s="155">
        <f>SUMIFS('Budget Detail as of 11.30'!L:L,'Budget Detail as of 11.30'!B:B,'Questica Mapping'!C2109)</f>
        <v>1750</v>
      </c>
      <c r="O2109" s="100">
        <v>7020</v>
      </c>
      <c r="P2109" s="101">
        <f t="shared" si="78"/>
        <v>7020</v>
      </c>
    </row>
    <row r="2110" spans="1:17" hidden="1" x14ac:dyDescent="0.3">
      <c r="A2110" s="90">
        <v>593542</v>
      </c>
      <c r="B2110" s="92" t="s">
        <v>1162</v>
      </c>
      <c r="C2110" s="92" t="s">
        <v>4509</v>
      </c>
      <c r="D2110" s="92" t="s">
        <v>11</v>
      </c>
      <c r="E2110" s="103" t="s">
        <v>323</v>
      </c>
      <c r="F2110" s="92" t="s">
        <v>4260</v>
      </c>
      <c r="G2110" s="92" t="s">
        <v>1243</v>
      </c>
      <c r="H2110" s="92" t="s">
        <v>4218</v>
      </c>
      <c r="I2110" s="92" t="s">
        <v>865</v>
      </c>
      <c r="J2110" s="92" t="s">
        <v>1244</v>
      </c>
      <c r="K2110" s="90" t="b">
        <v>0</v>
      </c>
      <c r="L2110" s="92" t="s">
        <v>867</v>
      </c>
      <c r="M2110" s="278">
        <f>IFERROR(VLOOKUP(C2110,'Budget Detail as of 11.30'!B:K,COLUMNS('Budget Detail as of 11.30'!B:K),FALSE),0)</f>
        <v>38000</v>
      </c>
      <c r="N2110" s="155">
        <f>SUMIFS('Budget Detail as of 11.30'!L:L,'Budget Detail as of 11.30'!B:B,'Questica Mapping'!C2110)</f>
        <v>38000</v>
      </c>
      <c r="O2110" s="100">
        <v>0</v>
      </c>
      <c r="P2110" s="101">
        <f t="shared" si="78"/>
        <v>0</v>
      </c>
    </row>
    <row r="2111" spans="1:17" hidden="1" x14ac:dyDescent="0.3">
      <c r="A2111" s="90">
        <v>1210075</v>
      </c>
      <c r="B2111" s="92" t="s">
        <v>1162</v>
      </c>
      <c r="C2111" s="92" t="s">
        <v>4510</v>
      </c>
      <c r="D2111" s="92" t="s">
        <v>11</v>
      </c>
      <c r="E2111" s="103" t="s">
        <v>323</v>
      </c>
      <c r="F2111" s="92" t="s">
        <v>4260</v>
      </c>
      <c r="G2111" s="92" t="s">
        <v>1246</v>
      </c>
      <c r="H2111" s="92" t="s">
        <v>3996</v>
      </c>
      <c r="I2111" s="92" t="s">
        <v>865</v>
      </c>
      <c r="J2111" s="92" t="s">
        <v>1326</v>
      </c>
      <c r="K2111" s="90" t="b">
        <v>0</v>
      </c>
      <c r="L2111" s="92" t="s">
        <v>867</v>
      </c>
      <c r="M2111" s="278">
        <f>IFERROR(VLOOKUP(C2111,'Budget Detail as of 11.30'!B:K,COLUMNS('Budget Detail as of 11.30'!B:K),FALSE),0)</f>
        <v>7020</v>
      </c>
      <c r="N2111" s="155">
        <f>SUMIFS('Budget Detail as of 11.30'!L:L,'Budget Detail as of 11.30'!B:B,'Questica Mapping'!C2111)</f>
        <v>8460</v>
      </c>
      <c r="O2111" s="100">
        <v>7020</v>
      </c>
      <c r="P2111" s="101">
        <f t="shared" si="78"/>
        <v>7020</v>
      </c>
    </row>
    <row r="2112" spans="1:17" hidden="1" x14ac:dyDescent="0.3">
      <c r="A2112" s="90">
        <v>2005978</v>
      </c>
      <c r="B2112" s="92" t="s">
        <v>1162</v>
      </c>
      <c r="C2112" s="92" t="s">
        <v>4511</v>
      </c>
      <c r="D2112" s="92" t="s">
        <v>11</v>
      </c>
      <c r="E2112" s="103" t="s">
        <v>323</v>
      </c>
      <c r="F2112" s="92" t="s">
        <v>4260</v>
      </c>
      <c r="G2112" s="92" t="s">
        <v>1246</v>
      </c>
      <c r="H2112" s="92" t="s">
        <v>3996</v>
      </c>
      <c r="I2112" s="92" t="s">
        <v>925</v>
      </c>
      <c r="J2112" s="270" t="s">
        <v>1251</v>
      </c>
      <c r="K2112" s="90" t="b">
        <v>0</v>
      </c>
      <c r="L2112" s="92" t="s">
        <v>867</v>
      </c>
      <c r="M2112" s="278">
        <f>IFERROR(VLOOKUP(C2112,'Budget Detail as of 11.30'!B:K,COLUMNS('Budget Detail as of 11.30'!B:K),FALSE),0)</f>
        <v>1440</v>
      </c>
      <c r="N2112" s="155">
        <f>SUMIFS('Budget Detail as of 11.30'!L:L,'Budget Detail as of 11.30'!B:B,'Questica Mapping'!C2112)</f>
        <v>0</v>
      </c>
      <c r="O2112" s="100">
        <v>1200</v>
      </c>
      <c r="P2112" s="101">
        <f t="shared" si="78"/>
        <v>1200</v>
      </c>
    </row>
    <row r="2113" spans="1:17" hidden="1" x14ac:dyDescent="0.3">
      <c r="A2113" s="90">
        <v>593596</v>
      </c>
      <c r="B2113" s="92" t="s">
        <v>1162</v>
      </c>
      <c r="C2113" s="92" t="s">
        <v>4512</v>
      </c>
      <c r="D2113" s="92" t="s">
        <v>11</v>
      </c>
      <c r="E2113" s="103" t="s">
        <v>323</v>
      </c>
      <c r="F2113" s="92" t="s">
        <v>4260</v>
      </c>
      <c r="G2113" s="92" t="s">
        <v>1246</v>
      </c>
      <c r="H2113" s="92" t="s">
        <v>4218</v>
      </c>
      <c r="I2113" s="92" t="s">
        <v>865</v>
      </c>
      <c r="J2113" s="92" t="s">
        <v>1326</v>
      </c>
      <c r="K2113" s="90" t="b">
        <v>0</v>
      </c>
      <c r="L2113" s="92" t="s">
        <v>867</v>
      </c>
      <c r="M2113" s="278">
        <f>IFERROR(VLOOKUP(C2113,'Budget Detail as of 11.30'!B:K,COLUMNS('Budget Detail as of 11.30'!B:K),FALSE),0)</f>
        <v>4940</v>
      </c>
      <c r="N2113" s="155">
        <f>SUMIFS('Budget Detail as of 11.30'!L:L,'Budget Detail as of 11.30'!B:B,'Questica Mapping'!C2113)</f>
        <v>4940</v>
      </c>
      <c r="O2113" s="100">
        <v>0</v>
      </c>
      <c r="P2113" s="101">
        <f t="shared" si="78"/>
        <v>0</v>
      </c>
    </row>
    <row r="2114" spans="1:17" hidden="1" x14ac:dyDescent="0.3">
      <c r="A2114" s="90">
        <v>1191483</v>
      </c>
      <c r="B2114" s="92" t="s">
        <v>1162</v>
      </c>
      <c r="C2114" s="92" t="s">
        <v>4513</v>
      </c>
      <c r="D2114" s="92" t="s">
        <v>11</v>
      </c>
      <c r="E2114" s="103" t="s">
        <v>323</v>
      </c>
      <c r="F2114" s="92" t="s">
        <v>4260</v>
      </c>
      <c r="G2114" s="92" t="s">
        <v>1246</v>
      </c>
      <c r="H2114" s="92" t="s">
        <v>4218</v>
      </c>
      <c r="I2114" s="92" t="s">
        <v>925</v>
      </c>
      <c r="J2114" s="270" t="s">
        <v>1251</v>
      </c>
      <c r="K2114" s="90" t="b">
        <v>0</v>
      </c>
      <c r="L2114" s="92" t="s">
        <v>867</v>
      </c>
      <c r="M2114" s="278">
        <f>IFERROR(VLOOKUP(C2114,'Budget Detail as of 11.30'!B:K,COLUMNS('Budget Detail as of 11.30'!B:K),FALSE),0)</f>
        <v>0</v>
      </c>
      <c r="N2114" s="155">
        <f>SUMIFS('Budget Detail as of 11.30'!L:L,'Budget Detail as of 11.30'!B:B,'Questica Mapping'!C2114)</f>
        <v>0</v>
      </c>
      <c r="O2114" s="100">
        <v>0</v>
      </c>
      <c r="P2114" s="101">
        <f t="shared" si="78"/>
        <v>0</v>
      </c>
    </row>
    <row r="2115" spans="1:17" hidden="1" x14ac:dyDescent="0.3">
      <c r="A2115" s="90">
        <v>1191302</v>
      </c>
      <c r="B2115" s="92" t="s">
        <v>1162</v>
      </c>
      <c r="C2115" s="92" t="s">
        <v>4514</v>
      </c>
      <c r="D2115" s="92" t="s">
        <v>11</v>
      </c>
      <c r="E2115" s="103" t="s">
        <v>323</v>
      </c>
      <c r="F2115" s="92" t="s">
        <v>4260</v>
      </c>
      <c r="G2115" s="92" t="s">
        <v>1246</v>
      </c>
      <c r="H2115" s="92" t="s">
        <v>4218</v>
      </c>
      <c r="I2115" s="92" t="s">
        <v>928</v>
      </c>
      <c r="J2115" s="270" t="s">
        <v>1251</v>
      </c>
      <c r="K2115" s="90" t="b">
        <v>0</v>
      </c>
      <c r="L2115" s="92" t="s">
        <v>867</v>
      </c>
      <c r="M2115" s="278">
        <f>IFERROR(VLOOKUP(C2115,'Budget Detail as of 11.30'!B:K,COLUMNS('Budget Detail as of 11.30'!B:K),FALSE),0)</f>
        <v>0</v>
      </c>
      <c r="N2115" s="155">
        <f>SUMIFS('Budget Detail as of 11.30'!L:L,'Budget Detail as of 11.30'!B:B,'Questica Mapping'!C2115)</f>
        <v>0</v>
      </c>
      <c r="O2115" s="100"/>
      <c r="P2115" s="101"/>
    </row>
    <row r="2116" spans="1:17" hidden="1" x14ac:dyDescent="0.3">
      <c r="A2116" s="90">
        <v>593597</v>
      </c>
      <c r="B2116" s="92" t="s">
        <v>1162</v>
      </c>
      <c r="C2116" s="92" t="s">
        <v>4515</v>
      </c>
      <c r="D2116" s="92" t="s">
        <v>11</v>
      </c>
      <c r="E2116" s="103" t="s">
        <v>323</v>
      </c>
      <c r="F2116" s="92" t="s">
        <v>4260</v>
      </c>
      <c r="G2116" s="92" t="s">
        <v>1246</v>
      </c>
      <c r="H2116" s="92" t="s">
        <v>4218</v>
      </c>
      <c r="I2116" s="92" t="s">
        <v>944</v>
      </c>
      <c r="J2116" s="270" t="s">
        <v>1251</v>
      </c>
      <c r="K2116" s="90" t="b">
        <v>0</v>
      </c>
      <c r="L2116" s="92" t="s">
        <v>867</v>
      </c>
      <c r="M2116" s="278">
        <f>IFERROR(VLOOKUP(C2116,'Budget Detail as of 11.30'!B:K,COLUMNS('Budget Detail as of 11.30'!B:K),FALSE),0)</f>
        <v>0</v>
      </c>
      <c r="N2116" s="155">
        <f>SUMIFS('Budget Detail as of 11.30'!L:L,'Budget Detail as of 11.30'!B:B,'Questica Mapping'!C2116)</f>
        <v>0</v>
      </c>
      <c r="O2116" s="100"/>
      <c r="P2116" s="101"/>
    </row>
    <row r="2117" spans="1:17" hidden="1" x14ac:dyDescent="0.3">
      <c r="A2117" s="90">
        <v>593353</v>
      </c>
      <c r="B2117" s="92" t="s">
        <v>1162</v>
      </c>
      <c r="C2117" s="92" t="s">
        <v>4516</v>
      </c>
      <c r="D2117" s="279" t="s">
        <v>11</v>
      </c>
      <c r="E2117" s="103" t="s">
        <v>323</v>
      </c>
      <c r="F2117" s="90" t="s">
        <v>4260</v>
      </c>
      <c r="G2117" s="90" t="s">
        <v>1253</v>
      </c>
      <c r="H2117" s="90" t="s">
        <v>3714</v>
      </c>
      <c r="I2117" s="90" t="s">
        <v>865</v>
      </c>
      <c r="J2117" s="90" t="s">
        <v>1254</v>
      </c>
      <c r="K2117" s="90" t="b">
        <v>0</v>
      </c>
      <c r="L2117" s="90" t="s">
        <v>867</v>
      </c>
      <c r="M2117" s="278">
        <f>IFERROR(VLOOKUP(C2117,'Budget Detail as of 11.30'!B:K,COLUMNS('Budget Detail as of 11.30'!B:K),FALSE),0)</f>
        <v>0</v>
      </c>
      <c r="N2117" s="155">
        <f>SUMIFS('Budget Detail as of 11.30'!L:L,'Budget Detail as of 11.30'!B:B,'Questica Mapping'!C2117)</f>
        <v>40320</v>
      </c>
      <c r="O2117" s="100"/>
      <c r="P2117" s="101"/>
      <c r="Q2117" s="279" t="s">
        <v>1169</v>
      </c>
    </row>
    <row r="2118" spans="1:17" hidden="1" x14ac:dyDescent="0.3">
      <c r="A2118" s="90">
        <v>1210074</v>
      </c>
      <c r="B2118" s="92" t="s">
        <v>1162</v>
      </c>
      <c r="C2118" s="92" t="s">
        <v>4517</v>
      </c>
      <c r="D2118" s="279" t="s">
        <v>11</v>
      </c>
      <c r="E2118" s="103" t="s">
        <v>323</v>
      </c>
      <c r="F2118" s="90" t="s">
        <v>4260</v>
      </c>
      <c r="G2118" s="90" t="s">
        <v>1253</v>
      </c>
      <c r="H2118" s="90" t="s">
        <v>3714</v>
      </c>
      <c r="I2118" s="90" t="s">
        <v>925</v>
      </c>
      <c r="J2118" s="90" t="s">
        <v>4518</v>
      </c>
      <c r="K2118" s="90" t="b">
        <v>0</v>
      </c>
      <c r="L2118" s="90" t="s">
        <v>867</v>
      </c>
      <c r="M2118" s="278">
        <f>IFERROR(VLOOKUP(C2118,'Budget Detail as of 11.30'!B:K,COLUMNS('Budget Detail as of 11.30'!B:K),FALSE),0)</f>
        <v>0</v>
      </c>
      <c r="N2118" s="155">
        <f>SUMIFS('Budget Detail as of 11.30'!L:L,'Budget Detail as of 11.30'!B:B,'Questica Mapping'!C2118)</f>
        <v>37090</v>
      </c>
      <c r="O2118" s="100"/>
      <c r="P2118" s="101"/>
      <c r="Q2118" s="279" t="s">
        <v>1169</v>
      </c>
    </row>
    <row r="2119" spans="1:17" hidden="1" x14ac:dyDescent="0.3">
      <c r="A2119" s="90">
        <v>2005977</v>
      </c>
      <c r="B2119" s="92" t="s">
        <v>1162</v>
      </c>
      <c r="C2119" s="92" t="s">
        <v>4519</v>
      </c>
      <c r="D2119" s="279" t="s">
        <v>11</v>
      </c>
      <c r="E2119" s="103" t="s">
        <v>323</v>
      </c>
      <c r="F2119" s="90" t="s">
        <v>4260</v>
      </c>
      <c r="G2119" s="90" t="s">
        <v>1253</v>
      </c>
      <c r="H2119" s="90" t="s">
        <v>3714</v>
      </c>
      <c r="I2119" s="90" t="s">
        <v>928</v>
      </c>
      <c r="J2119" s="90" t="s">
        <v>1259</v>
      </c>
      <c r="K2119" s="90" t="b">
        <v>0</v>
      </c>
      <c r="L2119" s="90" t="s">
        <v>867</v>
      </c>
      <c r="M2119" s="278">
        <f>IFERROR(VLOOKUP(C2119,'Budget Detail as of 11.30'!B:K,COLUMNS('Budget Detail as of 11.30'!B:K),FALSE),0)</f>
        <v>0</v>
      </c>
      <c r="N2119" s="155">
        <f>SUMIFS('Budget Detail as of 11.30'!L:L,'Budget Detail as of 11.30'!B:B,'Questica Mapping'!C2119)</f>
        <v>200</v>
      </c>
      <c r="O2119" s="100"/>
      <c r="P2119" s="101"/>
      <c r="Q2119" s="279" t="s">
        <v>1169</v>
      </c>
    </row>
    <row r="2120" spans="1:17" hidden="1" x14ac:dyDescent="0.3">
      <c r="A2120" s="90">
        <v>593599</v>
      </c>
      <c r="B2120" s="92" t="s">
        <v>1162</v>
      </c>
      <c r="C2120" s="92" t="s">
        <v>4520</v>
      </c>
      <c r="D2120" s="279" t="s">
        <v>11</v>
      </c>
      <c r="E2120" s="103" t="s">
        <v>323</v>
      </c>
      <c r="F2120" s="90" t="s">
        <v>4260</v>
      </c>
      <c r="G2120" s="90" t="s">
        <v>1253</v>
      </c>
      <c r="H2120" s="90" t="s">
        <v>3714</v>
      </c>
      <c r="I2120" s="90" t="s">
        <v>931</v>
      </c>
      <c r="J2120" s="90" t="s">
        <v>4521</v>
      </c>
      <c r="K2120" s="90" t="b">
        <v>0</v>
      </c>
      <c r="L2120" s="90" t="s">
        <v>867</v>
      </c>
      <c r="M2120" s="278">
        <f>IFERROR(VLOOKUP(C2120,'Budget Detail as of 11.30'!B:K,COLUMNS('Budget Detail as of 11.30'!B:K),FALSE),0)</f>
        <v>60000</v>
      </c>
      <c r="N2120" s="155">
        <f>SUMIFS('Budget Detail as of 11.30'!L:L,'Budget Detail as of 11.30'!B:B,'Questica Mapping'!C2120)</f>
        <v>60000</v>
      </c>
      <c r="O2120" s="100"/>
      <c r="P2120" s="101"/>
      <c r="Q2120" s="279" t="s">
        <v>1169</v>
      </c>
    </row>
    <row r="2121" spans="1:17" hidden="1" x14ac:dyDescent="0.3">
      <c r="A2121" s="90">
        <v>593600</v>
      </c>
      <c r="B2121" s="159" t="s">
        <v>1162</v>
      </c>
      <c r="C2121" s="159" t="s">
        <v>4522</v>
      </c>
      <c r="D2121" s="280" t="s">
        <v>11</v>
      </c>
      <c r="E2121" s="103" t="s">
        <v>323</v>
      </c>
      <c r="F2121" s="279" t="s">
        <v>4260</v>
      </c>
      <c r="G2121" s="279" t="s">
        <v>1253</v>
      </c>
      <c r="H2121" s="279" t="s">
        <v>3714</v>
      </c>
      <c r="I2121" s="279" t="s">
        <v>944</v>
      </c>
      <c r="J2121" s="279" t="s">
        <v>4523</v>
      </c>
      <c r="K2121" s="279" t="b">
        <v>0</v>
      </c>
      <c r="L2121" s="279" t="s">
        <v>867</v>
      </c>
      <c r="M2121" s="278">
        <f>IFERROR(VLOOKUP(C2121,'Budget Detail as of 11.30'!B:K,COLUMNS('Budget Detail as of 11.30'!B:K),FALSE),0)</f>
        <v>35000</v>
      </c>
      <c r="N2121" s="155">
        <f>SUMIFS('Budget Detail as of 11.30'!L:L,'Budget Detail as of 11.30'!B:B,'Questica Mapping'!C2121)</f>
        <v>35000</v>
      </c>
      <c r="O2121" s="100"/>
      <c r="P2121" s="101"/>
      <c r="Q2121" s="279" t="s">
        <v>1169</v>
      </c>
    </row>
    <row r="2122" spans="1:17" hidden="1" x14ac:dyDescent="0.3">
      <c r="A2122" s="90">
        <v>593772</v>
      </c>
      <c r="B2122" s="159" t="s">
        <v>1162</v>
      </c>
      <c r="C2122" s="159" t="s">
        <v>4524</v>
      </c>
      <c r="D2122" s="280" t="s">
        <v>11</v>
      </c>
      <c r="E2122" s="103" t="s">
        <v>323</v>
      </c>
      <c r="F2122" s="279" t="s">
        <v>4260</v>
      </c>
      <c r="G2122" s="279" t="s">
        <v>1253</v>
      </c>
      <c r="H2122" s="279" t="s">
        <v>3714</v>
      </c>
      <c r="I2122" s="279" t="s">
        <v>1060</v>
      </c>
      <c r="J2122" s="279" t="s">
        <v>3445</v>
      </c>
      <c r="K2122" s="279" t="b">
        <v>0</v>
      </c>
      <c r="L2122" s="279" t="s">
        <v>867</v>
      </c>
      <c r="M2122" s="278">
        <f>IFERROR(VLOOKUP(C2122,'Budget Detail as of 11.30'!B:K,COLUMNS('Budget Detail as of 11.30'!B:K),FALSE),0)</f>
        <v>9030</v>
      </c>
      <c r="N2122" s="155">
        <f>SUMIFS('Budget Detail as of 11.30'!L:L,'Budget Detail as of 11.30'!B:B,'Questica Mapping'!C2122)</f>
        <v>9030</v>
      </c>
      <c r="O2122" s="100"/>
      <c r="P2122" s="101"/>
      <c r="Q2122" s="279" t="s">
        <v>1169</v>
      </c>
    </row>
    <row r="2123" spans="1:17" hidden="1" x14ac:dyDescent="0.3">
      <c r="A2123" s="90">
        <v>593354</v>
      </c>
      <c r="B2123" s="159" t="s">
        <v>1162</v>
      </c>
      <c r="C2123" s="159" t="s">
        <v>4525</v>
      </c>
      <c r="D2123" s="280" t="s">
        <v>11</v>
      </c>
      <c r="E2123" s="103" t="s">
        <v>323</v>
      </c>
      <c r="F2123" s="279" t="s">
        <v>4260</v>
      </c>
      <c r="G2123" s="279" t="s">
        <v>1253</v>
      </c>
      <c r="H2123" s="279" t="s">
        <v>3714</v>
      </c>
      <c r="I2123" s="279" t="s">
        <v>1063</v>
      </c>
      <c r="J2123" s="279" t="s">
        <v>4526</v>
      </c>
      <c r="K2123" s="279" t="b">
        <v>0</v>
      </c>
      <c r="L2123" s="279" t="s">
        <v>867</v>
      </c>
      <c r="M2123" s="278">
        <f>IFERROR(VLOOKUP(C2123,'Budget Detail as of 11.30'!B:K,COLUMNS('Budget Detail as of 11.30'!B:K),FALSE),0)</f>
        <v>0</v>
      </c>
      <c r="N2123" s="155">
        <f>SUMIFS('Budget Detail as of 11.30'!L:L,'Budget Detail as of 11.30'!B:B,'Questica Mapping'!C2123)</f>
        <v>0</v>
      </c>
      <c r="O2123" s="100">
        <v>24209</v>
      </c>
      <c r="P2123" s="101">
        <f>+O2123</f>
        <v>24209</v>
      </c>
      <c r="Q2123" s="279" t="s">
        <v>1169</v>
      </c>
    </row>
    <row r="2124" spans="1:17" hidden="1" x14ac:dyDescent="0.3">
      <c r="A2124" s="90">
        <v>593704</v>
      </c>
      <c r="B2124" s="92" t="s">
        <v>1162</v>
      </c>
      <c r="C2124" s="92" t="s">
        <v>4527</v>
      </c>
      <c r="D2124" s="280" t="s">
        <v>11</v>
      </c>
      <c r="E2124" s="103" t="s">
        <v>323</v>
      </c>
      <c r="F2124" s="279" t="s">
        <v>4260</v>
      </c>
      <c r="G2124" s="279" t="s">
        <v>1253</v>
      </c>
      <c r="H2124" s="279" t="s">
        <v>3721</v>
      </c>
      <c r="I2124" s="279" t="s">
        <v>865</v>
      </c>
      <c r="J2124" s="279" t="s">
        <v>4528</v>
      </c>
      <c r="K2124" s="279" t="b">
        <v>0</v>
      </c>
      <c r="L2124" s="279" t="s">
        <v>867</v>
      </c>
      <c r="M2124" s="278">
        <f>IFERROR(VLOOKUP(C2124,'Budget Detail as of 11.30'!B:K,COLUMNS('Budget Detail as of 11.30'!B:K),FALSE),0)</f>
        <v>0</v>
      </c>
      <c r="N2124" s="155">
        <f>SUMIFS('Budget Detail as of 11.30'!L:L,'Budget Detail as of 11.30'!B:B,'Questica Mapping'!C2124)</f>
        <v>0</v>
      </c>
      <c r="O2124" s="100">
        <v>15500</v>
      </c>
      <c r="P2124" s="101">
        <f>+O2124</f>
        <v>15500</v>
      </c>
    </row>
    <row r="2125" spans="1:17" hidden="1" x14ac:dyDescent="0.3">
      <c r="A2125" s="90">
        <v>593601</v>
      </c>
      <c r="B2125" s="92" t="s">
        <v>1162</v>
      </c>
      <c r="C2125" s="92" t="s">
        <v>4529</v>
      </c>
      <c r="D2125" s="92" t="s">
        <v>11</v>
      </c>
      <c r="E2125" s="103" t="s">
        <v>323</v>
      </c>
      <c r="F2125" s="92" t="s">
        <v>4260</v>
      </c>
      <c r="G2125" s="92" t="s">
        <v>1253</v>
      </c>
      <c r="H2125" s="92" t="s">
        <v>3996</v>
      </c>
      <c r="I2125" s="92" t="s">
        <v>865</v>
      </c>
      <c r="J2125" s="270" t="s">
        <v>1251</v>
      </c>
      <c r="K2125" s="90" t="b">
        <v>0</v>
      </c>
      <c r="L2125" s="92" t="s">
        <v>867</v>
      </c>
      <c r="M2125" s="278">
        <f>IFERROR(VLOOKUP(C2125,'Budget Detail as of 11.30'!B:K,COLUMNS('Budget Detail as of 11.30'!B:K),FALSE),0)</f>
        <v>40320</v>
      </c>
      <c r="N2125" s="155">
        <f>SUMIFS('Budget Detail as of 11.30'!L:L,'Budget Detail as of 11.30'!B:B,'Questica Mapping'!C2125)</f>
        <v>0</v>
      </c>
      <c r="O2125" s="100"/>
      <c r="P2125" s="101"/>
    </row>
    <row r="2126" spans="1:17" hidden="1" x14ac:dyDescent="0.3">
      <c r="A2126" s="90">
        <v>593773</v>
      </c>
      <c r="B2126" s="92" t="s">
        <v>1162</v>
      </c>
      <c r="C2126" s="92" t="s">
        <v>4530</v>
      </c>
      <c r="D2126" s="92" t="s">
        <v>11</v>
      </c>
      <c r="E2126" s="103" t="s">
        <v>323</v>
      </c>
      <c r="F2126" s="92" t="s">
        <v>4260</v>
      </c>
      <c r="G2126" s="92" t="s">
        <v>1253</v>
      </c>
      <c r="H2126" s="92" t="s">
        <v>3996</v>
      </c>
      <c r="I2126" s="92" t="s">
        <v>925</v>
      </c>
      <c r="J2126" s="270" t="s">
        <v>1251</v>
      </c>
      <c r="K2126" s="90" t="b">
        <v>0</v>
      </c>
      <c r="L2126" s="92" t="s">
        <v>867</v>
      </c>
      <c r="M2126" s="278">
        <f>IFERROR(VLOOKUP(C2126,'Budget Detail as of 11.30'!B:K,COLUMNS('Budget Detail as of 11.30'!B:K),FALSE),0)</f>
        <v>37090</v>
      </c>
      <c r="N2126" s="155">
        <f>SUMIFS('Budget Detail as of 11.30'!L:L,'Budget Detail as of 11.30'!B:B,'Questica Mapping'!C2126)</f>
        <v>0</v>
      </c>
      <c r="O2126" s="100"/>
      <c r="P2126" s="101"/>
    </row>
    <row r="2127" spans="1:17" hidden="1" x14ac:dyDescent="0.3">
      <c r="A2127" s="90">
        <v>593355</v>
      </c>
      <c r="B2127" s="92" t="s">
        <v>1162</v>
      </c>
      <c r="C2127" s="92" t="s">
        <v>4531</v>
      </c>
      <c r="D2127" s="279" t="s">
        <v>11</v>
      </c>
      <c r="E2127" s="103" t="s">
        <v>323</v>
      </c>
      <c r="F2127" s="90" t="s">
        <v>4260</v>
      </c>
      <c r="G2127" s="90" t="s">
        <v>1253</v>
      </c>
      <c r="H2127" s="90" t="s">
        <v>3996</v>
      </c>
      <c r="I2127" s="90" t="s">
        <v>928</v>
      </c>
      <c r="J2127" s="269" t="s">
        <v>1251</v>
      </c>
      <c r="K2127" s="90" t="b">
        <v>0</v>
      </c>
      <c r="L2127" s="90" t="s">
        <v>867</v>
      </c>
      <c r="M2127" s="278">
        <f>IFERROR(VLOOKUP(C2127,'Budget Detail as of 11.30'!B:K,COLUMNS('Budget Detail as of 11.30'!B:K),FALSE),0)</f>
        <v>200</v>
      </c>
      <c r="N2127" s="155">
        <f>SUMIFS('Budget Detail as of 11.30'!L:L,'Budget Detail as of 11.30'!B:B,'Questica Mapping'!C2127)</f>
        <v>0</v>
      </c>
      <c r="O2127" s="100">
        <v>0</v>
      </c>
      <c r="P2127" s="101">
        <f>+O2127</f>
        <v>0</v>
      </c>
      <c r="Q2127" s="279" t="s">
        <v>1169</v>
      </c>
    </row>
    <row r="2128" spans="1:17" hidden="1" x14ac:dyDescent="0.3">
      <c r="A2128" s="90">
        <v>593356</v>
      </c>
      <c r="B2128" s="159" t="s">
        <v>1162</v>
      </c>
      <c r="C2128" s="159" t="s">
        <v>4532</v>
      </c>
      <c r="D2128" s="280" t="s">
        <v>11</v>
      </c>
      <c r="E2128" s="281" t="s">
        <v>323</v>
      </c>
      <c r="F2128" s="279" t="s">
        <v>4260</v>
      </c>
      <c r="G2128" s="279" t="s">
        <v>1253</v>
      </c>
      <c r="H2128" s="279" t="s">
        <v>3996</v>
      </c>
      <c r="I2128" s="279" t="s">
        <v>931</v>
      </c>
      <c r="J2128" s="269" t="s">
        <v>1251</v>
      </c>
      <c r="K2128" s="279" t="b">
        <v>0</v>
      </c>
      <c r="L2128" s="279" t="s">
        <v>867</v>
      </c>
      <c r="M2128" s="278">
        <f>IFERROR(VLOOKUP(C2128,'Budget Detail as of 11.30'!B:K,COLUMNS('Budget Detail as of 11.30'!B:K),FALSE),0)</f>
        <v>2400</v>
      </c>
      <c r="N2128" s="155">
        <f>SUMIFS('Budget Detail as of 11.30'!L:L,'Budget Detail as of 11.30'!B:B,'Questica Mapping'!C2128)</f>
        <v>0</v>
      </c>
      <c r="O2128" s="100">
        <v>0</v>
      </c>
      <c r="P2128" s="101">
        <f>+O2128</f>
        <v>0</v>
      </c>
      <c r="Q2128" s="279" t="s">
        <v>1169</v>
      </c>
    </row>
    <row r="2129" spans="1:17" hidden="1" x14ac:dyDescent="0.3">
      <c r="A2129" s="90">
        <v>593602</v>
      </c>
      <c r="B2129" s="92" t="s">
        <v>1162</v>
      </c>
      <c r="C2129" s="92" t="s">
        <v>4533</v>
      </c>
      <c r="D2129" s="92" t="s">
        <v>11</v>
      </c>
      <c r="E2129" s="103" t="s">
        <v>323</v>
      </c>
      <c r="F2129" s="92" t="s">
        <v>4260</v>
      </c>
      <c r="G2129" s="92" t="s">
        <v>1253</v>
      </c>
      <c r="H2129" s="92" t="s">
        <v>3999</v>
      </c>
      <c r="I2129" s="92" t="s">
        <v>925</v>
      </c>
      <c r="J2129" s="270" t="s">
        <v>1251</v>
      </c>
      <c r="K2129" s="90" t="b">
        <v>0</v>
      </c>
      <c r="L2129" s="92" t="s">
        <v>867</v>
      </c>
      <c r="M2129" s="278">
        <f>IFERROR(VLOOKUP(C2129,'Budget Detail as of 11.30'!B:K,COLUMNS('Budget Detail as of 11.30'!B:K),FALSE),0)</f>
        <v>0</v>
      </c>
      <c r="N2129" s="155">
        <f>SUMIFS('Budget Detail as of 11.30'!L:L,'Budget Detail as of 11.30'!B:B,'Questica Mapping'!C2129)</f>
        <v>0</v>
      </c>
      <c r="O2129" s="100"/>
      <c r="P2129" s="101"/>
    </row>
    <row r="2130" spans="1:17" hidden="1" x14ac:dyDescent="0.3">
      <c r="A2130" s="90">
        <v>593774</v>
      </c>
      <c r="B2130" s="92" t="s">
        <v>1162</v>
      </c>
      <c r="C2130" s="92" t="s">
        <v>4534</v>
      </c>
      <c r="D2130" s="92" t="s">
        <v>11</v>
      </c>
      <c r="E2130" s="103" t="s">
        <v>323</v>
      </c>
      <c r="F2130" s="92" t="s">
        <v>4260</v>
      </c>
      <c r="G2130" s="92" t="s">
        <v>1253</v>
      </c>
      <c r="H2130" s="92" t="s">
        <v>3999</v>
      </c>
      <c r="I2130" s="92" t="s">
        <v>928</v>
      </c>
      <c r="J2130" s="270" t="s">
        <v>1251</v>
      </c>
      <c r="K2130" s="90" t="b">
        <v>0</v>
      </c>
      <c r="L2130" s="92" t="s">
        <v>867</v>
      </c>
      <c r="M2130" s="278">
        <f>IFERROR(VLOOKUP(C2130,'Budget Detail as of 11.30'!B:K,COLUMNS('Budget Detail as of 11.30'!B:K),FALSE),0)</f>
        <v>0</v>
      </c>
      <c r="N2130" s="155">
        <f>SUMIFS('Budget Detail as of 11.30'!L:L,'Budget Detail as of 11.30'!B:B,'Questica Mapping'!C2130)</f>
        <v>0</v>
      </c>
      <c r="O2130" s="100"/>
      <c r="P2130" s="101"/>
    </row>
    <row r="2131" spans="1:17" hidden="1" x14ac:dyDescent="0.3">
      <c r="A2131" s="90">
        <v>593357</v>
      </c>
      <c r="B2131" s="159" t="s">
        <v>1162</v>
      </c>
      <c r="C2131" s="159" t="s">
        <v>4535</v>
      </c>
      <c r="D2131" s="280" t="s">
        <v>11</v>
      </c>
      <c r="E2131" s="281">
        <v>0</v>
      </c>
      <c r="F2131" s="279" t="s">
        <v>4260</v>
      </c>
      <c r="G2131" s="279" t="s">
        <v>1253</v>
      </c>
      <c r="H2131" s="279" t="s">
        <v>3999</v>
      </c>
      <c r="I2131" s="279" t="s">
        <v>931</v>
      </c>
      <c r="J2131" s="279" t="s">
        <v>4536</v>
      </c>
      <c r="K2131" s="279" t="b">
        <v>0</v>
      </c>
      <c r="L2131" s="279" t="s">
        <v>867</v>
      </c>
      <c r="M2131" s="278">
        <f>IFERROR(VLOOKUP(C2131,'Budget Detail as of 11.30'!B:K,COLUMNS('Budget Detail as of 11.30'!B:K),FALSE),0)</f>
        <v>0</v>
      </c>
      <c r="N2131" s="155">
        <f>SUMIFS('Budget Detail as of 11.30'!L:L,'Budget Detail as of 11.30'!B:B,'Questica Mapping'!C2131)</f>
        <v>0</v>
      </c>
      <c r="O2131" s="100">
        <v>0</v>
      </c>
      <c r="P2131" s="101">
        <f>+O2131</f>
        <v>0</v>
      </c>
    </row>
    <row r="2132" spans="1:17" hidden="1" x14ac:dyDescent="0.3">
      <c r="A2132" s="90">
        <v>593603</v>
      </c>
      <c r="B2132" s="159" t="s">
        <v>1162</v>
      </c>
      <c r="C2132" s="159" t="s">
        <v>4537</v>
      </c>
      <c r="D2132" s="280" t="s">
        <v>11</v>
      </c>
      <c r="E2132" s="281">
        <v>0</v>
      </c>
      <c r="F2132" s="279" t="s">
        <v>4260</v>
      </c>
      <c r="G2132" s="279" t="s">
        <v>1253</v>
      </c>
      <c r="H2132" s="279" t="s">
        <v>3999</v>
      </c>
      <c r="I2132" s="279" t="s">
        <v>944</v>
      </c>
      <c r="J2132" s="279" t="s">
        <v>4538</v>
      </c>
      <c r="K2132" s="279" t="b">
        <v>0</v>
      </c>
      <c r="L2132" s="279" t="s">
        <v>867</v>
      </c>
      <c r="M2132" s="278">
        <f>IFERROR(VLOOKUP(C2132,'Budget Detail as of 11.30'!B:K,COLUMNS('Budget Detail as of 11.30'!B:K),FALSE),0)</f>
        <v>0</v>
      </c>
      <c r="N2132" s="155">
        <f>SUMIFS('Budget Detail as of 11.30'!L:L,'Budget Detail as of 11.30'!B:B,'Questica Mapping'!C2132)</f>
        <v>0</v>
      </c>
      <c r="O2132" s="100">
        <v>0</v>
      </c>
      <c r="P2132" s="101">
        <f>+O2132</f>
        <v>0</v>
      </c>
    </row>
    <row r="2133" spans="1:17" hidden="1" x14ac:dyDescent="0.3">
      <c r="A2133" s="90">
        <v>593775</v>
      </c>
      <c r="B2133" s="92" t="s">
        <v>1162</v>
      </c>
      <c r="C2133" s="92" t="s">
        <v>4539</v>
      </c>
      <c r="D2133" s="92" t="s">
        <v>11</v>
      </c>
      <c r="E2133" s="103" t="s">
        <v>323</v>
      </c>
      <c r="F2133" s="92" t="s">
        <v>4260</v>
      </c>
      <c r="G2133" s="92" t="s">
        <v>1253</v>
      </c>
      <c r="H2133" s="92" t="s">
        <v>4218</v>
      </c>
      <c r="I2133" s="92" t="s">
        <v>865</v>
      </c>
      <c r="J2133" s="92" t="s">
        <v>1254</v>
      </c>
      <c r="K2133" s="90" t="b">
        <v>0</v>
      </c>
      <c r="L2133" s="92" t="s">
        <v>867</v>
      </c>
      <c r="M2133" s="278">
        <f>IFERROR(VLOOKUP(C2133,'Budget Detail as of 11.30'!B:K,COLUMNS('Budget Detail as of 11.30'!B:K),FALSE),0)</f>
        <v>0</v>
      </c>
      <c r="N2133" s="155">
        <f>SUMIFS('Budget Detail as of 11.30'!L:L,'Budget Detail as of 11.30'!B:B,'Questica Mapping'!C2133)</f>
        <v>0</v>
      </c>
      <c r="O2133" s="100">
        <v>1776</v>
      </c>
      <c r="P2133" s="101">
        <f>+O2133</f>
        <v>1776</v>
      </c>
    </row>
    <row r="2134" spans="1:17" hidden="1" x14ac:dyDescent="0.3">
      <c r="A2134" s="90">
        <v>593358</v>
      </c>
      <c r="B2134" s="92" t="s">
        <v>1162</v>
      </c>
      <c r="C2134" s="92" t="s">
        <v>4540</v>
      </c>
      <c r="D2134" s="92" t="s">
        <v>11</v>
      </c>
      <c r="E2134" s="103" t="s">
        <v>323</v>
      </c>
      <c r="F2134" s="92" t="s">
        <v>4260</v>
      </c>
      <c r="G2134" s="92" t="s">
        <v>1253</v>
      </c>
      <c r="H2134" s="92" t="s">
        <v>4218</v>
      </c>
      <c r="I2134" s="92" t="s">
        <v>925</v>
      </c>
      <c r="J2134" s="92" t="s">
        <v>1256</v>
      </c>
      <c r="K2134" s="90" t="b">
        <v>0</v>
      </c>
      <c r="L2134" s="92" t="s">
        <v>867</v>
      </c>
      <c r="M2134" s="278">
        <f>IFERROR(VLOOKUP(C2134,'Budget Detail as of 11.30'!B:K,COLUMNS('Budget Detail as of 11.30'!B:K),FALSE),0)</f>
        <v>0</v>
      </c>
      <c r="N2134" s="155">
        <f>SUMIFS('Budget Detail as of 11.30'!L:L,'Budget Detail as of 11.30'!B:B,'Questica Mapping'!C2134)</f>
        <v>0</v>
      </c>
      <c r="O2134" s="100">
        <v>60000</v>
      </c>
      <c r="P2134" s="101">
        <f>+O2134</f>
        <v>60000</v>
      </c>
    </row>
    <row r="2135" spans="1:17" hidden="1" x14ac:dyDescent="0.3">
      <c r="A2135" s="90">
        <v>593604</v>
      </c>
      <c r="B2135" s="92" t="s">
        <v>1162</v>
      </c>
      <c r="C2135" s="92" t="s">
        <v>4541</v>
      </c>
      <c r="D2135" s="92" t="s">
        <v>11</v>
      </c>
      <c r="E2135" s="103" t="s">
        <v>323</v>
      </c>
      <c r="F2135" s="92" t="s">
        <v>4260</v>
      </c>
      <c r="G2135" s="92" t="s">
        <v>1253</v>
      </c>
      <c r="H2135" s="92" t="s">
        <v>4218</v>
      </c>
      <c r="I2135" s="92" t="s">
        <v>928</v>
      </c>
      <c r="J2135" s="270" t="s">
        <v>1251</v>
      </c>
      <c r="K2135" s="90" t="b">
        <v>0</v>
      </c>
      <c r="L2135" s="92" t="s">
        <v>867</v>
      </c>
      <c r="M2135" s="278">
        <f>IFERROR(VLOOKUP(C2135,'Budget Detail as of 11.30'!B:K,COLUMNS('Budget Detail as of 11.30'!B:K),FALSE),0)</f>
        <v>0</v>
      </c>
      <c r="N2135" s="155">
        <f>SUMIFS('Budget Detail as of 11.30'!L:L,'Budget Detail as of 11.30'!B:B,'Questica Mapping'!C2135)</f>
        <v>0</v>
      </c>
      <c r="O2135" s="100"/>
      <c r="P2135" s="101"/>
    </row>
    <row r="2136" spans="1:17" hidden="1" x14ac:dyDescent="0.3">
      <c r="A2136" s="90">
        <v>850003</v>
      </c>
      <c r="B2136" s="92" t="s">
        <v>1162</v>
      </c>
      <c r="C2136" s="92" t="s">
        <v>4542</v>
      </c>
      <c r="D2136" s="92" t="s">
        <v>11</v>
      </c>
      <c r="E2136" s="103" t="s">
        <v>323</v>
      </c>
      <c r="F2136" s="92" t="s">
        <v>4260</v>
      </c>
      <c r="G2136" s="92" t="s">
        <v>1253</v>
      </c>
      <c r="H2136" s="92" t="s">
        <v>4218</v>
      </c>
      <c r="I2136" s="92" t="s">
        <v>931</v>
      </c>
      <c r="J2136" s="92" t="s">
        <v>4543</v>
      </c>
      <c r="K2136" s="90" t="b">
        <v>0</v>
      </c>
      <c r="L2136" s="92" t="s">
        <v>867</v>
      </c>
      <c r="M2136" s="278">
        <f>IFERROR(VLOOKUP(C2136,'Budget Detail as of 11.30'!B:K,COLUMNS('Budget Detail as of 11.30'!B:K),FALSE),0)</f>
        <v>0</v>
      </c>
      <c r="N2136" s="155">
        <f>SUMIFS('Budget Detail as of 11.30'!L:L,'Budget Detail as of 11.30'!B:B,'Questica Mapping'!C2136)</f>
        <v>0</v>
      </c>
      <c r="O2136" s="100">
        <v>0</v>
      </c>
      <c r="P2136" s="101">
        <f>+O2136</f>
        <v>0</v>
      </c>
    </row>
    <row r="2137" spans="1:17" hidden="1" x14ac:dyDescent="0.3">
      <c r="A2137" s="90">
        <v>593605</v>
      </c>
      <c r="B2137" s="92" t="s">
        <v>1162</v>
      </c>
      <c r="C2137" s="92" t="s">
        <v>4544</v>
      </c>
      <c r="D2137" s="279" t="s">
        <v>11</v>
      </c>
      <c r="E2137" s="103" t="s">
        <v>323</v>
      </c>
      <c r="F2137" s="90" t="s">
        <v>4260</v>
      </c>
      <c r="G2137" s="90" t="s">
        <v>1265</v>
      </c>
      <c r="H2137" s="90" t="s">
        <v>3714</v>
      </c>
      <c r="I2137" s="90" t="s">
        <v>865</v>
      </c>
      <c r="J2137" s="90" t="s">
        <v>1266</v>
      </c>
      <c r="K2137" s="90" t="b">
        <v>0</v>
      </c>
      <c r="L2137" s="90" t="s">
        <v>867</v>
      </c>
      <c r="M2137" s="278">
        <f>IFERROR(VLOOKUP(C2137,'Budget Detail as of 11.30'!B:K,COLUMNS('Budget Detail as of 11.30'!B:K),FALSE),0)</f>
        <v>94700</v>
      </c>
      <c r="N2137" s="155">
        <f>SUMIFS('Budget Detail as of 11.30'!L:L,'Budget Detail as of 11.30'!B:B,'Questica Mapping'!C2137)</f>
        <v>94700</v>
      </c>
      <c r="O2137" s="100">
        <v>0</v>
      </c>
      <c r="P2137" s="101">
        <f>+O2137</f>
        <v>0</v>
      </c>
    </row>
    <row r="2138" spans="1:17" hidden="1" x14ac:dyDescent="0.3">
      <c r="A2138" s="90">
        <v>593776</v>
      </c>
      <c r="B2138" s="92" t="s">
        <v>1162</v>
      </c>
      <c r="C2138" s="92" t="s">
        <v>4545</v>
      </c>
      <c r="D2138" s="92" t="s">
        <v>11</v>
      </c>
      <c r="E2138" s="103" t="s">
        <v>320</v>
      </c>
      <c r="F2138" s="92" t="s">
        <v>4260</v>
      </c>
      <c r="G2138" s="92" t="s">
        <v>1268</v>
      </c>
      <c r="H2138" s="92" t="s">
        <v>3714</v>
      </c>
      <c r="I2138" s="92" t="s">
        <v>865</v>
      </c>
      <c r="J2138" s="92" t="s">
        <v>1333</v>
      </c>
      <c r="K2138" s="90" t="b">
        <v>0</v>
      </c>
      <c r="L2138" s="92" t="s">
        <v>867</v>
      </c>
      <c r="M2138" s="278">
        <f>IFERROR(VLOOKUP(C2138,'Budget Detail as of 11.30'!B:K,COLUMNS('Budget Detail as of 11.30'!B:K),FALSE),0)</f>
        <v>110</v>
      </c>
      <c r="N2138" s="155">
        <f>SUMIFS('Budget Detail as of 11.30'!L:L,'Budget Detail as of 11.30'!B:B,'Questica Mapping'!C2138)</f>
        <v>110</v>
      </c>
      <c r="O2138" s="100">
        <v>55</v>
      </c>
      <c r="P2138" s="101">
        <f>+O2138</f>
        <v>55</v>
      </c>
    </row>
    <row r="2139" spans="1:17" hidden="1" x14ac:dyDescent="0.3">
      <c r="A2139" s="90">
        <v>593777</v>
      </c>
      <c r="B2139" s="92" t="s">
        <v>1162</v>
      </c>
      <c r="C2139" s="92" t="s">
        <v>4546</v>
      </c>
      <c r="D2139" s="92" t="s">
        <v>11</v>
      </c>
      <c r="E2139" s="103" t="s">
        <v>320</v>
      </c>
      <c r="F2139" s="92" t="s">
        <v>4260</v>
      </c>
      <c r="G2139" s="92" t="s">
        <v>1268</v>
      </c>
      <c r="H2139" s="92" t="s">
        <v>3999</v>
      </c>
      <c r="I2139" s="92" t="s">
        <v>865</v>
      </c>
      <c r="J2139" s="92" t="s">
        <v>1333</v>
      </c>
      <c r="K2139" s="90" t="b">
        <v>0</v>
      </c>
      <c r="L2139" s="92" t="s">
        <v>867</v>
      </c>
      <c r="M2139" s="278">
        <f>IFERROR(VLOOKUP(C2139,'Budget Detail as of 11.30'!B:K,COLUMNS('Budget Detail as of 11.30'!B:K),FALSE),0)</f>
        <v>0</v>
      </c>
      <c r="N2139" s="155">
        <f>SUMIFS('Budget Detail as of 11.30'!L:L,'Budget Detail as of 11.30'!B:B,'Questica Mapping'!C2139)</f>
        <v>0</v>
      </c>
      <c r="O2139" s="100">
        <v>21000</v>
      </c>
      <c r="P2139" s="101">
        <f>+O2139</f>
        <v>21000</v>
      </c>
    </row>
    <row r="2140" spans="1:17" hidden="1" x14ac:dyDescent="0.3">
      <c r="A2140" s="90">
        <v>593359</v>
      </c>
      <c r="B2140" s="92" t="s">
        <v>1162</v>
      </c>
      <c r="C2140" s="92" t="s">
        <v>4547</v>
      </c>
      <c r="D2140" s="92" t="s">
        <v>11</v>
      </c>
      <c r="E2140" s="103" t="s">
        <v>320</v>
      </c>
      <c r="F2140" s="92" t="s">
        <v>4260</v>
      </c>
      <c r="G2140" s="92" t="s">
        <v>1268</v>
      </c>
      <c r="H2140" s="92" t="s">
        <v>3734</v>
      </c>
      <c r="I2140" s="92" t="s">
        <v>865</v>
      </c>
      <c r="J2140" s="92" t="s">
        <v>1333</v>
      </c>
      <c r="K2140" s="90" t="b">
        <v>0</v>
      </c>
      <c r="L2140" s="92" t="s">
        <v>867</v>
      </c>
      <c r="M2140" s="278">
        <f>IFERROR(VLOOKUP(C2140,'Budget Detail as of 11.30'!B:K,COLUMNS('Budget Detail as of 11.30'!B:K),FALSE),0)</f>
        <v>60</v>
      </c>
      <c r="N2140" s="155">
        <f>SUMIFS('Budget Detail as of 11.30'!L:L,'Budget Detail as of 11.30'!B:B,'Questica Mapping'!C2140)</f>
        <v>60</v>
      </c>
      <c r="O2140" s="100"/>
      <c r="P2140" s="101"/>
    </row>
    <row r="2141" spans="1:17" hidden="1" x14ac:dyDescent="0.3">
      <c r="A2141" s="90">
        <v>593606</v>
      </c>
      <c r="B2141" s="92" t="s">
        <v>1162</v>
      </c>
      <c r="C2141" s="92" t="s">
        <v>4548</v>
      </c>
      <c r="D2141" s="92" t="s">
        <v>11</v>
      </c>
      <c r="E2141" s="103" t="s">
        <v>324</v>
      </c>
      <c r="F2141" s="92" t="s">
        <v>4260</v>
      </c>
      <c r="G2141" s="92" t="s">
        <v>1617</v>
      </c>
      <c r="H2141" s="92" t="s">
        <v>3714</v>
      </c>
      <c r="I2141" s="92" t="s">
        <v>865</v>
      </c>
      <c r="J2141" s="92" t="s">
        <v>4549</v>
      </c>
      <c r="K2141" s="90" t="b">
        <v>0</v>
      </c>
      <c r="L2141" s="92" t="s">
        <v>867</v>
      </c>
      <c r="M2141" s="278">
        <f>IFERROR(VLOOKUP(C2141,'Budget Detail as of 11.30'!B:K,COLUMNS('Budget Detail as of 11.30'!B:K),FALSE),0)</f>
        <v>0</v>
      </c>
      <c r="N2141" s="155">
        <f>SUMIFS('Budget Detail as of 11.30'!L:L,'Budget Detail as of 11.30'!B:B,'Questica Mapping'!C2141)</f>
        <v>0</v>
      </c>
      <c r="O2141" s="100"/>
      <c r="P2141" s="101"/>
    </row>
    <row r="2142" spans="1:17" hidden="1" x14ac:dyDescent="0.3">
      <c r="A2142" s="90">
        <v>593607</v>
      </c>
      <c r="B2142" s="92" t="s">
        <v>1162</v>
      </c>
      <c r="C2142" s="92" t="s">
        <v>4550</v>
      </c>
      <c r="D2142" s="279" t="s">
        <v>11</v>
      </c>
      <c r="E2142" s="103" t="s">
        <v>320</v>
      </c>
      <c r="F2142" s="90" t="s">
        <v>4260</v>
      </c>
      <c r="G2142" s="90" t="s">
        <v>1273</v>
      </c>
      <c r="H2142" s="90" t="s">
        <v>3714</v>
      </c>
      <c r="I2142" s="90" t="s">
        <v>865</v>
      </c>
      <c r="J2142" s="90" t="s">
        <v>4551</v>
      </c>
      <c r="K2142" s="90" t="b">
        <v>0</v>
      </c>
      <c r="L2142" s="90" t="s">
        <v>867</v>
      </c>
      <c r="M2142" s="278">
        <f>IFERROR(VLOOKUP(C2142,'Budget Detail as of 11.30'!B:K,COLUMNS('Budget Detail as of 11.30'!B:K),FALSE),0)</f>
        <v>600</v>
      </c>
      <c r="N2142" s="155">
        <f>SUMIFS('Budget Detail as of 11.30'!L:L,'Budget Detail as of 11.30'!B:B,'Questica Mapping'!C2142)</f>
        <v>600</v>
      </c>
      <c r="O2142" s="100"/>
      <c r="P2142" s="101"/>
      <c r="Q2142" s="279" t="s">
        <v>1169</v>
      </c>
    </row>
    <row r="2143" spans="1:17" hidden="1" x14ac:dyDescent="0.3">
      <c r="A2143" s="90">
        <v>593778</v>
      </c>
      <c r="B2143" s="92" t="s">
        <v>1162</v>
      </c>
      <c r="C2143" s="92" t="s">
        <v>4552</v>
      </c>
      <c r="D2143" s="279" t="s">
        <v>11</v>
      </c>
      <c r="E2143" s="103" t="s">
        <v>320</v>
      </c>
      <c r="F2143" s="90" t="s">
        <v>4260</v>
      </c>
      <c r="G2143" s="90" t="s">
        <v>1273</v>
      </c>
      <c r="H2143" s="90" t="s">
        <v>3721</v>
      </c>
      <c r="I2143" s="90" t="s">
        <v>865</v>
      </c>
      <c r="J2143" s="90" t="s">
        <v>4553</v>
      </c>
      <c r="K2143" s="90" t="b">
        <v>0</v>
      </c>
      <c r="L2143" s="90" t="s">
        <v>867</v>
      </c>
      <c r="M2143" s="278">
        <f>IFERROR(VLOOKUP(C2143,'Budget Detail as of 11.30'!B:K,COLUMNS('Budget Detail as of 11.30'!B:K),FALSE),0)</f>
        <v>20000</v>
      </c>
      <c r="N2143" s="155">
        <f>SUMIFS('Budget Detail as of 11.30'!L:L,'Budget Detail as of 11.30'!B:B,'Questica Mapping'!C2143)</f>
        <v>20000</v>
      </c>
      <c r="O2143" s="100">
        <v>1300000</v>
      </c>
      <c r="P2143" s="101">
        <f>+O2143</f>
        <v>1300000</v>
      </c>
    </row>
    <row r="2144" spans="1:17" hidden="1" x14ac:dyDescent="0.3">
      <c r="A2144" s="90">
        <v>593360</v>
      </c>
      <c r="B2144" s="92" t="s">
        <v>1162</v>
      </c>
      <c r="C2144" s="92" t="s">
        <v>4554</v>
      </c>
      <c r="D2144" s="279" t="s">
        <v>11</v>
      </c>
      <c r="E2144" s="103" t="s">
        <v>320</v>
      </c>
      <c r="F2144" s="90" t="s">
        <v>4260</v>
      </c>
      <c r="G2144" s="90" t="s">
        <v>1273</v>
      </c>
      <c r="H2144" s="90" t="s">
        <v>3996</v>
      </c>
      <c r="I2144" s="90" t="s">
        <v>865</v>
      </c>
      <c r="J2144" s="90" t="s">
        <v>4555</v>
      </c>
      <c r="K2144" s="90" t="b">
        <v>0</v>
      </c>
      <c r="L2144" s="90" t="s">
        <v>867</v>
      </c>
      <c r="M2144" s="278">
        <f>IFERROR(VLOOKUP(C2144,'Budget Detail as of 11.30'!B:K,COLUMNS('Budget Detail as of 11.30'!B:K),FALSE),0)</f>
        <v>700</v>
      </c>
      <c r="N2144" s="155">
        <f>SUMIFS('Budget Detail as of 11.30'!L:L,'Budget Detail as of 11.30'!B:B,'Questica Mapping'!C2144)</f>
        <v>700</v>
      </c>
      <c r="O2144" s="100">
        <v>20000</v>
      </c>
      <c r="P2144" s="101">
        <f>+O2144</f>
        <v>20000</v>
      </c>
      <c r="Q2144" s="279" t="s">
        <v>1169</v>
      </c>
    </row>
    <row r="2145" spans="1:17" hidden="1" x14ac:dyDescent="0.3">
      <c r="A2145" s="90">
        <v>593608</v>
      </c>
      <c r="B2145" s="92" t="s">
        <v>1162</v>
      </c>
      <c r="C2145" s="92" t="s">
        <v>4556</v>
      </c>
      <c r="D2145" s="92" t="s">
        <v>11</v>
      </c>
      <c r="E2145" s="103" t="s">
        <v>325</v>
      </c>
      <c r="F2145" s="92" t="s">
        <v>4260</v>
      </c>
      <c r="G2145" s="92" t="s">
        <v>1679</v>
      </c>
      <c r="H2145" s="92" t="s">
        <v>3714</v>
      </c>
      <c r="I2145" s="92" t="s">
        <v>865</v>
      </c>
      <c r="J2145" s="92" t="s">
        <v>4557</v>
      </c>
      <c r="K2145" s="90" t="b">
        <v>0</v>
      </c>
      <c r="L2145" s="92" t="s">
        <v>867</v>
      </c>
      <c r="M2145" s="278">
        <f>IFERROR(VLOOKUP(C2145,'Budget Detail as of 11.30'!B:K,COLUMNS('Budget Detail as of 11.30'!B:K),FALSE),0)</f>
        <v>1300000</v>
      </c>
      <c r="N2145" s="155">
        <f>SUMIFS('Budget Detail as of 11.30'!L:L,'Budget Detail as of 11.30'!B:B,'Questica Mapping'!C2145)</f>
        <v>1300000</v>
      </c>
      <c r="O2145" s="100">
        <v>373966</v>
      </c>
      <c r="P2145" s="101">
        <f>+O2145</f>
        <v>373966</v>
      </c>
    </row>
    <row r="2146" spans="1:17" hidden="1" x14ac:dyDescent="0.3">
      <c r="A2146" s="90">
        <v>593609</v>
      </c>
      <c r="B2146" s="92" t="s">
        <v>1162</v>
      </c>
      <c r="C2146" s="92" t="s">
        <v>4558</v>
      </c>
      <c r="D2146" s="92" t="s">
        <v>11</v>
      </c>
      <c r="E2146" s="103" t="s">
        <v>325</v>
      </c>
      <c r="F2146" s="92" t="s">
        <v>4260</v>
      </c>
      <c r="G2146" s="92" t="s">
        <v>1679</v>
      </c>
      <c r="H2146" s="92" t="s">
        <v>3714</v>
      </c>
      <c r="I2146" s="92" t="s">
        <v>925</v>
      </c>
      <c r="J2146" s="92" t="s">
        <v>4559</v>
      </c>
      <c r="K2146" s="90" t="b">
        <v>0</v>
      </c>
      <c r="L2146" s="92" t="s">
        <v>867</v>
      </c>
      <c r="M2146" s="278">
        <f>IFERROR(VLOOKUP(C2146,'Budget Detail as of 11.30'!B:K,COLUMNS('Budget Detail as of 11.30'!B:K),FALSE),0)</f>
        <v>20000</v>
      </c>
      <c r="N2146" s="155">
        <f>SUMIFS('Budget Detail as of 11.30'!L:L,'Budget Detail as of 11.30'!B:B,'Questica Mapping'!C2146)</f>
        <v>20000</v>
      </c>
      <c r="O2146" s="100">
        <v>8000</v>
      </c>
      <c r="P2146" s="101">
        <f>+O2146</f>
        <v>8000</v>
      </c>
    </row>
    <row r="2147" spans="1:17" hidden="1" x14ac:dyDescent="0.3">
      <c r="A2147" s="90">
        <v>593610</v>
      </c>
      <c r="B2147" s="159" t="s">
        <v>1162</v>
      </c>
      <c r="C2147" s="159" t="s">
        <v>4560</v>
      </c>
      <c r="D2147" s="181" t="s">
        <v>11</v>
      </c>
      <c r="E2147" s="103" t="s">
        <v>325</v>
      </c>
      <c r="F2147" s="179" t="s">
        <v>4260</v>
      </c>
      <c r="G2147" s="179" t="s">
        <v>1679</v>
      </c>
      <c r="H2147" s="179" t="s">
        <v>3714</v>
      </c>
      <c r="I2147" s="179" t="s">
        <v>928</v>
      </c>
      <c r="J2147" s="179" t="s">
        <v>3690</v>
      </c>
      <c r="K2147" s="179" t="b">
        <f>VLOOKUP($C2147,'Budget Detail as of 11.30'!$B:$K,COLUMNS('Budget Detail as of 11.30'!$B:I),FALSE)</f>
        <v>0</v>
      </c>
      <c r="L2147" s="179" t="str">
        <f>VLOOKUP($C2147,'Budget Detail as of 11.30'!$B:$K,COLUMNS('Budget Detail as of 11.30'!$B:J),FALSE)</f>
        <v>Operating</v>
      </c>
      <c r="M2147" s="278">
        <f>IFERROR(VLOOKUP(C2147,'Budget Detail as of 11.30'!B:K,COLUMNS('Budget Detail as of 11.30'!B:K),FALSE),0)</f>
        <v>726330</v>
      </c>
      <c r="N2147" s="155">
        <f>SUMIFS('Budget Detail as of 11.30'!L:L,'Budget Detail as of 11.30'!B:B,'Questica Mapping'!C2147)</f>
        <v>768390</v>
      </c>
    </row>
    <row r="2148" spans="1:17" hidden="1" x14ac:dyDescent="0.3">
      <c r="A2148" s="90">
        <v>593612</v>
      </c>
      <c r="B2148" s="92" t="s">
        <v>1162</v>
      </c>
      <c r="C2148" s="92" t="s">
        <v>4561</v>
      </c>
      <c r="D2148" s="92" t="s">
        <v>11</v>
      </c>
      <c r="E2148" s="103" t="s">
        <v>320</v>
      </c>
      <c r="F2148" s="92" t="s">
        <v>4260</v>
      </c>
      <c r="G2148" s="92" t="s">
        <v>1694</v>
      </c>
      <c r="H2148" s="92" t="s">
        <v>3714</v>
      </c>
      <c r="I2148" s="92" t="s">
        <v>865</v>
      </c>
      <c r="J2148" s="92" t="s">
        <v>4562</v>
      </c>
      <c r="K2148" s="90" t="b">
        <v>0</v>
      </c>
      <c r="L2148" s="92" t="s">
        <v>867</v>
      </c>
      <c r="M2148" s="278">
        <f>IFERROR(VLOOKUP(C2148,'Budget Detail as of 11.30'!B:K,COLUMNS('Budget Detail as of 11.30'!B:K),FALSE),0)</f>
        <v>0</v>
      </c>
      <c r="N2148" s="155">
        <f>SUMIFS('Budget Detail as of 11.30'!L:L,'Budget Detail as of 11.30'!B:B,'Questica Mapping'!C2148)</f>
        <v>0</v>
      </c>
      <c r="O2148" s="100">
        <v>1978340</v>
      </c>
      <c r="P2148" s="101">
        <f>+O2148</f>
        <v>1978340</v>
      </c>
    </row>
    <row r="2149" spans="1:17" hidden="1" x14ac:dyDescent="0.3">
      <c r="A2149" s="90">
        <v>1191732</v>
      </c>
      <c r="B2149" s="92" t="s">
        <v>1162</v>
      </c>
      <c r="C2149" s="92" t="s">
        <v>4563</v>
      </c>
      <c r="D2149" s="92" t="s">
        <v>11</v>
      </c>
      <c r="E2149" s="103" t="s">
        <v>320</v>
      </c>
      <c r="F2149" s="92" t="s">
        <v>4260</v>
      </c>
      <c r="G2149" s="92" t="s">
        <v>1694</v>
      </c>
      <c r="H2149" s="92" t="s">
        <v>3721</v>
      </c>
      <c r="I2149" s="92" t="s">
        <v>865</v>
      </c>
      <c r="J2149" s="270" t="s">
        <v>1251</v>
      </c>
      <c r="K2149" s="90" t="b">
        <v>0</v>
      </c>
      <c r="L2149" s="92" t="s">
        <v>867</v>
      </c>
      <c r="M2149" s="278">
        <f>IFERROR(VLOOKUP(C2149,'Budget Detail as of 11.30'!B:K,COLUMNS('Budget Detail as of 11.30'!B:K),FALSE),0)</f>
        <v>0</v>
      </c>
      <c r="N2149" s="155">
        <f>SUMIFS('Budget Detail as of 11.30'!L:L,'Budget Detail as of 11.30'!B:B,'Questica Mapping'!C2149)</f>
        <v>0</v>
      </c>
      <c r="O2149" s="100">
        <v>81803</v>
      </c>
      <c r="P2149" s="101">
        <f>+O2149</f>
        <v>81803</v>
      </c>
    </row>
    <row r="2150" spans="1:17" hidden="1" x14ac:dyDescent="0.3">
      <c r="A2150" s="90">
        <v>593361</v>
      </c>
      <c r="B2150" s="92" t="s">
        <v>1162</v>
      </c>
      <c r="C2150" s="92" t="s">
        <v>4564</v>
      </c>
      <c r="D2150" s="92" t="s">
        <v>11</v>
      </c>
      <c r="E2150" s="103" t="s">
        <v>329</v>
      </c>
      <c r="F2150" s="92" t="s">
        <v>4565</v>
      </c>
      <c r="G2150" s="92" t="s">
        <v>1165</v>
      </c>
      <c r="H2150" s="92" t="s">
        <v>3738</v>
      </c>
      <c r="I2150" s="92" t="s">
        <v>865</v>
      </c>
      <c r="J2150" s="92">
        <v>0</v>
      </c>
      <c r="K2150" s="90" t="b">
        <v>0</v>
      </c>
      <c r="L2150" s="92" t="s">
        <v>1166</v>
      </c>
      <c r="M2150" s="278">
        <f>IFERROR(VLOOKUP(C2150,'Budget Detail as of 11.30'!B:K,COLUMNS('Budget Detail as of 11.30'!B:K),FALSE),0)</f>
        <v>2065700</v>
      </c>
      <c r="N2150" s="155">
        <f>SUMIFS('Budget Detail as of 11.30'!L:L,'Budget Detail as of 11.30'!B:B,'Questica Mapping'!C2150)</f>
        <v>1976740</v>
      </c>
      <c r="O2150" s="100"/>
      <c r="P2150" s="101"/>
    </row>
    <row r="2151" spans="1:17" hidden="1" x14ac:dyDescent="0.3">
      <c r="A2151" s="90">
        <v>593409</v>
      </c>
      <c r="B2151" s="92" t="s">
        <v>1162</v>
      </c>
      <c r="C2151" s="92" t="s">
        <v>4566</v>
      </c>
      <c r="D2151" s="92" t="s">
        <v>11</v>
      </c>
      <c r="E2151" s="103" t="s">
        <v>329</v>
      </c>
      <c r="F2151" s="90" t="s">
        <v>4565</v>
      </c>
      <c r="G2151" s="90" t="s">
        <v>1165</v>
      </c>
      <c r="H2151" s="90" t="s">
        <v>4567</v>
      </c>
      <c r="I2151" s="178">
        <v>2</v>
      </c>
      <c r="J2151" s="90" t="s">
        <v>4568</v>
      </c>
      <c r="L2151" s="92"/>
      <c r="M2151" s="278">
        <f>IFERROR(VLOOKUP(C2151,'Budget Detail as of 11.30'!B:K,COLUMNS('Budget Detail as of 11.30'!B:K),FALSE),0)</f>
        <v>5980</v>
      </c>
      <c r="N2151" s="155">
        <f>SUMIFS('Budget Detail as of 11.30'!L:L,'Budget Detail as of 11.30'!B:B,'Questica Mapping'!C2151)</f>
        <v>5980</v>
      </c>
      <c r="O2151" s="100"/>
      <c r="P2151" s="101"/>
    </row>
    <row r="2152" spans="1:17" hidden="1" x14ac:dyDescent="0.3">
      <c r="A2152" s="90">
        <v>593613</v>
      </c>
      <c r="B2152" s="92" t="s">
        <v>1162</v>
      </c>
      <c r="C2152" s="92" t="s">
        <v>4569</v>
      </c>
      <c r="D2152" s="279" t="s">
        <v>11</v>
      </c>
      <c r="E2152" s="103" t="s">
        <v>329</v>
      </c>
      <c r="F2152" s="90" t="s">
        <v>4565</v>
      </c>
      <c r="G2152" s="90" t="s">
        <v>1165</v>
      </c>
      <c r="H2152" s="90" t="s">
        <v>3738</v>
      </c>
      <c r="I2152" s="90" t="s">
        <v>928</v>
      </c>
      <c r="J2152" s="90" t="s">
        <v>4570</v>
      </c>
      <c r="K2152" s="90" t="b">
        <v>0</v>
      </c>
      <c r="L2152" s="90" t="s">
        <v>867</v>
      </c>
      <c r="M2152" s="278">
        <f>IFERROR(VLOOKUP(C2152,'Budget Detail as of 11.30'!B:K,COLUMNS('Budget Detail as of 11.30'!B:K),FALSE),0)</f>
        <v>4470</v>
      </c>
      <c r="N2152" s="155">
        <f>SUMIFS('Budget Detail as of 11.30'!L:L,'Budget Detail as of 11.30'!B:B,'Questica Mapping'!C2152)</f>
        <v>4470</v>
      </c>
      <c r="O2152" s="100"/>
      <c r="P2152" s="101"/>
      <c r="Q2152" s="279" t="s">
        <v>1169</v>
      </c>
    </row>
    <row r="2153" spans="1:17" hidden="1" x14ac:dyDescent="0.3">
      <c r="A2153" s="90">
        <v>593614</v>
      </c>
      <c r="B2153" s="92" t="s">
        <v>1162</v>
      </c>
      <c r="C2153" s="92" t="s">
        <v>4571</v>
      </c>
      <c r="D2153" s="279" t="s">
        <v>11</v>
      </c>
      <c r="E2153" s="103" t="s">
        <v>329</v>
      </c>
      <c r="F2153" s="90" t="s">
        <v>4565</v>
      </c>
      <c r="G2153" s="90" t="s">
        <v>1165</v>
      </c>
      <c r="H2153" s="90" t="s">
        <v>3738</v>
      </c>
      <c r="I2153" s="90" t="s">
        <v>931</v>
      </c>
      <c r="J2153" s="90" t="s">
        <v>4572</v>
      </c>
      <c r="K2153" s="90" t="b">
        <v>0</v>
      </c>
      <c r="L2153" s="90" t="s">
        <v>867</v>
      </c>
      <c r="M2153" s="278">
        <f>IFERROR(VLOOKUP(C2153,'Budget Detail as of 11.30'!B:K,COLUMNS('Budget Detail as of 11.30'!B:K),FALSE),0)</f>
        <v>3870</v>
      </c>
      <c r="N2153" s="155">
        <f>SUMIFS('Budget Detail as of 11.30'!L:L,'Budget Detail as of 11.30'!B:B,'Questica Mapping'!C2153)</f>
        <v>3870</v>
      </c>
      <c r="O2153" s="100"/>
      <c r="P2153" s="101"/>
      <c r="Q2153" s="279" t="s">
        <v>1169</v>
      </c>
    </row>
    <row r="2154" spans="1:17" hidden="1" x14ac:dyDescent="0.3">
      <c r="A2154" s="90">
        <v>593615</v>
      </c>
      <c r="B2154" s="92" t="s">
        <v>1162</v>
      </c>
      <c r="C2154" s="92" t="s">
        <v>4573</v>
      </c>
      <c r="D2154" s="279" t="s">
        <v>11</v>
      </c>
      <c r="E2154" s="103" t="s">
        <v>329</v>
      </c>
      <c r="F2154" s="90" t="s">
        <v>4565</v>
      </c>
      <c r="G2154" s="90" t="s">
        <v>1165</v>
      </c>
      <c r="H2154" s="90" t="s">
        <v>3738</v>
      </c>
      <c r="I2154" s="90" t="s">
        <v>944</v>
      </c>
      <c r="J2154" s="90" t="s">
        <v>4574</v>
      </c>
      <c r="K2154" s="90" t="b">
        <v>0</v>
      </c>
      <c r="L2154" s="90" t="s">
        <v>867</v>
      </c>
      <c r="M2154" s="278">
        <f>IFERROR(VLOOKUP(C2154,'Budget Detail as of 11.30'!B:K,COLUMNS('Budget Detail as of 11.30'!B:K),FALSE),0)</f>
        <v>3870</v>
      </c>
      <c r="N2154" s="155">
        <f>SUMIFS('Budget Detail as of 11.30'!L:L,'Budget Detail as of 11.30'!B:B,'Questica Mapping'!C2154)</f>
        <v>3870</v>
      </c>
      <c r="O2154" s="100">
        <v>28977</v>
      </c>
      <c r="P2154" s="101">
        <f>+O2154</f>
        <v>28977</v>
      </c>
      <c r="Q2154" s="279" t="s">
        <v>1169</v>
      </c>
    </row>
    <row r="2155" spans="1:17" hidden="1" x14ac:dyDescent="0.3">
      <c r="A2155" s="90">
        <v>593616</v>
      </c>
      <c r="B2155" s="157" t="s">
        <v>1162</v>
      </c>
      <c r="C2155" s="157" t="s">
        <v>4575</v>
      </c>
      <c r="D2155" s="282" t="s">
        <v>11</v>
      </c>
      <c r="E2155" s="103" t="s">
        <v>329</v>
      </c>
      <c r="F2155" s="282" t="s">
        <v>4565</v>
      </c>
      <c r="G2155" s="282" t="s">
        <v>1165</v>
      </c>
      <c r="H2155" s="282" t="s">
        <v>3738</v>
      </c>
      <c r="I2155" s="282" t="s">
        <v>1060</v>
      </c>
      <c r="J2155" s="282" t="s">
        <v>4576</v>
      </c>
      <c r="K2155" s="282" t="b">
        <v>0</v>
      </c>
      <c r="L2155" s="282" t="s">
        <v>867</v>
      </c>
      <c r="M2155" s="278">
        <f>IFERROR(VLOOKUP(C2155,'Budget Detail as of 11.30'!B:K,COLUMNS('Budget Detail as of 11.30'!B:K),FALSE),0)</f>
        <v>10670</v>
      </c>
      <c r="N2155" s="155">
        <f>SUMIFS('Budget Detail as of 11.30'!L:L,'Budget Detail as of 11.30'!B:B,'Questica Mapping'!C2155)</f>
        <v>10670</v>
      </c>
      <c r="O2155" s="100">
        <v>31492</v>
      </c>
      <c r="P2155" s="101">
        <f>+O2155</f>
        <v>31492</v>
      </c>
      <c r="Q2155" s="279" t="s">
        <v>1169</v>
      </c>
    </row>
    <row r="2156" spans="1:17" hidden="1" x14ac:dyDescent="0.3">
      <c r="A2156" s="90">
        <v>593617</v>
      </c>
      <c r="B2156" s="92" t="s">
        <v>1162</v>
      </c>
      <c r="C2156" s="92" t="s">
        <v>4577</v>
      </c>
      <c r="D2156" s="92" t="s">
        <v>11</v>
      </c>
      <c r="E2156" s="103" t="s">
        <v>329</v>
      </c>
      <c r="F2156" s="92" t="s">
        <v>4565</v>
      </c>
      <c r="G2156" s="92" t="s">
        <v>1286</v>
      </c>
      <c r="H2156" s="92" t="s">
        <v>3738</v>
      </c>
      <c r="I2156" s="92" t="s">
        <v>865</v>
      </c>
      <c r="J2156" s="92" t="s">
        <v>1287</v>
      </c>
      <c r="K2156" s="90" t="b">
        <v>0</v>
      </c>
      <c r="L2156" s="92" t="s">
        <v>867</v>
      </c>
      <c r="M2156" s="278">
        <f>IFERROR(VLOOKUP(C2156,'Budget Detail as of 11.30'!B:K,COLUMNS('Budget Detail as of 11.30'!B:K),FALSE),0)</f>
        <v>0</v>
      </c>
      <c r="N2156" s="155">
        <f>SUMIFS('Budget Detail as of 11.30'!L:L,'Budget Detail as of 11.30'!B:B,'Questica Mapping'!C2156)</f>
        <v>0</v>
      </c>
      <c r="O2156" s="100"/>
      <c r="P2156" s="101"/>
    </row>
    <row r="2157" spans="1:17" hidden="1" x14ac:dyDescent="0.3">
      <c r="A2157" s="90">
        <v>850940</v>
      </c>
      <c r="B2157" s="92" t="s">
        <v>1162</v>
      </c>
      <c r="C2157" s="92" t="s">
        <v>4578</v>
      </c>
      <c r="D2157" s="92" t="s">
        <v>11</v>
      </c>
      <c r="E2157" s="103" t="s">
        <v>329</v>
      </c>
      <c r="F2157" s="92" t="s">
        <v>4565</v>
      </c>
      <c r="G2157" s="92" t="s">
        <v>1286</v>
      </c>
      <c r="H2157" s="92" t="s">
        <v>3738</v>
      </c>
      <c r="I2157" s="92" t="s">
        <v>925</v>
      </c>
      <c r="J2157" s="92" t="s">
        <v>4579</v>
      </c>
      <c r="K2157" s="90" t="b">
        <v>0</v>
      </c>
      <c r="L2157" s="92" t="s">
        <v>867</v>
      </c>
      <c r="M2157" s="278">
        <f>IFERROR(VLOOKUP(C2157,'Budget Detail as of 11.30'!B:K,COLUMNS('Budget Detail as of 11.30'!B:K),FALSE),0)</f>
        <v>36600</v>
      </c>
      <c r="N2157" s="155">
        <f>SUMIFS('Budget Detail as of 11.30'!L:L,'Budget Detail as of 11.30'!B:B,'Questica Mapping'!C2157)</f>
        <v>36600</v>
      </c>
      <c r="O2157" s="100">
        <v>0</v>
      </c>
      <c r="P2157" s="101">
        <f t="shared" ref="P2157:P2167" si="79">+O2157</f>
        <v>0</v>
      </c>
    </row>
    <row r="2158" spans="1:17" hidden="1" x14ac:dyDescent="0.3">
      <c r="A2158" s="90">
        <v>850941</v>
      </c>
      <c r="B2158" s="92" t="s">
        <v>1162</v>
      </c>
      <c r="C2158" s="92" t="s">
        <v>4580</v>
      </c>
      <c r="D2158" s="279" t="s">
        <v>11</v>
      </c>
      <c r="E2158" s="103" t="s">
        <v>329</v>
      </c>
      <c r="F2158" s="90" t="s">
        <v>4565</v>
      </c>
      <c r="G2158" s="90" t="s">
        <v>1286</v>
      </c>
      <c r="H2158" s="90" t="s">
        <v>3738</v>
      </c>
      <c r="I2158" s="90" t="s">
        <v>928</v>
      </c>
      <c r="J2158" s="90" t="s">
        <v>4581</v>
      </c>
      <c r="K2158" s="90" t="b">
        <v>0</v>
      </c>
      <c r="L2158" s="90" t="s">
        <v>867</v>
      </c>
      <c r="M2158" s="278">
        <f>IFERROR(VLOOKUP(C2158,'Budget Detail as of 11.30'!B:K,COLUMNS('Budget Detail as of 11.30'!B:K),FALSE),0)</f>
        <v>5200</v>
      </c>
      <c r="N2158" s="155">
        <f>SUMIFS('Budget Detail as of 11.30'!L:L,'Budget Detail as of 11.30'!B:B,'Questica Mapping'!C2158)</f>
        <v>5200</v>
      </c>
      <c r="O2158" s="100">
        <v>0</v>
      </c>
      <c r="P2158" s="101">
        <f t="shared" si="79"/>
        <v>0</v>
      </c>
      <c r="Q2158" s="279" t="s">
        <v>1169</v>
      </c>
    </row>
    <row r="2159" spans="1:17" hidden="1" x14ac:dyDescent="0.3">
      <c r="A2159" s="90">
        <v>593779</v>
      </c>
      <c r="B2159" s="92" t="s">
        <v>1162</v>
      </c>
      <c r="C2159" s="92" t="s">
        <v>4582</v>
      </c>
      <c r="D2159" s="92" t="s">
        <v>11</v>
      </c>
      <c r="E2159" s="103" t="s">
        <v>329</v>
      </c>
      <c r="F2159" s="92" t="s">
        <v>4565</v>
      </c>
      <c r="G2159" s="92" t="s">
        <v>1286</v>
      </c>
      <c r="H2159" s="92" t="s">
        <v>4062</v>
      </c>
      <c r="I2159" s="92" t="s">
        <v>865</v>
      </c>
      <c r="J2159" s="92" t="s">
        <v>1287</v>
      </c>
      <c r="K2159" s="90" t="b">
        <v>0</v>
      </c>
      <c r="L2159" s="92" t="s">
        <v>867</v>
      </c>
      <c r="M2159" s="278">
        <f>IFERROR(VLOOKUP(C2159,'Budget Detail as of 11.30'!B:K,COLUMNS('Budget Detail as of 11.30'!B:K),FALSE),0)</f>
        <v>0</v>
      </c>
      <c r="N2159" s="155">
        <f>SUMIFS('Budget Detail as of 11.30'!L:L,'Budget Detail as of 11.30'!B:B,'Questica Mapping'!C2159)</f>
        <v>0</v>
      </c>
      <c r="O2159" s="100">
        <v>0</v>
      </c>
      <c r="P2159" s="101">
        <f t="shared" si="79"/>
        <v>0</v>
      </c>
    </row>
    <row r="2160" spans="1:17" hidden="1" x14ac:dyDescent="0.3">
      <c r="A2160" s="90">
        <v>593780</v>
      </c>
      <c r="B2160" s="92" t="s">
        <v>1162</v>
      </c>
      <c r="C2160" s="92" t="s">
        <v>4583</v>
      </c>
      <c r="D2160" s="92" t="s">
        <v>11</v>
      </c>
      <c r="E2160" s="103" t="s">
        <v>329</v>
      </c>
      <c r="F2160" s="92" t="s">
        <v>4565</v>
      </c>
      <c r="G2160" s="92" t="s">
        <v>1286</v>
      </c>
      <c r="H2160" s="92" t="s">
        <v>4083</v>
      </c>
      <c r="I2160" s="92" t="s">
        <v>865</v>
      </c>
      <c r="J2160" s="92" t="s">
        <v>1287</v>
      </c>
      <c r="K2160" s="90" t="b">
        <v>0</v>
      </c>
      <c r="L2160" s="92" t="s">
        <v>867</v>
      </c>
      <c r="M2160" s="278">
        <f>IFERROR(VLOOKUP(C2160,'Budget Detail as of 11.30'!B:K,COLUMNS('Budget Detail as of 11.30'!B:K),FALSE),0)</f>
        <v>0</v>
      </c>
      <c r="N2160" s="155">
        <f>SUMIFS('Budget Detail as of 11.30'!L:L,'Budget Detail as of 11.30'!B:B,'Questica Mapping'!C2160)</f>
        <v>0</v>
      </c>
      <c r="O2160" s="100">
        <v>0</v>
      </c>
      <c r="P2160" s="101">
        <f t="shared" si="79"/>
        <v>0</v>
      </c>
    </row>
    <row r="2161" spans="1:17" hidden="1" x14ac:dyDescent="0.3">
      <c r="A2161" s="90">
        <v>593362</v>
      </c>
      <c r="B2161" s="92" t="s">
        <v>1162</v>
      </c>
      <c r="C2161" s="92" t="s">
        <v>4584</v>
      </c>
      <c r="D2161" s="92" t="s">
        <v>11</v>
      </c>
      <c r="E2161" s="103" t="s">
        <v>329</v>
      </c>
      <c r="F2161" s="92" t="s">
        <v>4565</v>
      </c>
      <c r="G2161" s="92" t="s">
        <v>1286</v>
      </c>
      <c r="H2161" s="92" t="s">
        <v>4109</v>
      </c>
      <c r="I2161" s="92" t="s">
        <v>865</v>
      </c>
      <c r="J2161" s="92" t="s">
        <v>1287</v>
      </c>
      <c r="K2161" s="90" t="b">
        <v>0</v>
      </c>
      <c r="L2161" s="92" t="s">
        <v>867</v>
      </c>
      <c r="M2161" s="278">
        <f>IFERROR(VLOOKUP(C2161,'Budget Detail as of 11.30'!B:K,COLUMNS('Budget Detail as of 11.30'!B:K),FALSE),0)</f>
        <v>0</v>
      </c>
      <c r="N2161" s="155">
        <f>SUMIFS('Budget Detail as of 11.30'!L:L,'Budget Detail as of 11.30'!B:B,'Questica Mapping'!C2161)</f>
        <v>0</v>
      </c>
      <c r="O2161" s="100">
        <v>1068490</v>
      </c>
      <c r="P2161" s="101">
        <f t="shared" si="79"/>
        <v>1068490</v>
      </c>
    </row>
    <row r="2162" spans="1:17" hidden="1" x14ac:dyDescent="0.3">
      <c r="A2162" s="90">
        <v>850006</v>
      </c>
      <c r="B2162" s="92" t="s">
        <v>1162</v>
      </c>
      <c r="C2162" s="92" t="s">
        <v>4585</v>
      </c>
      <c r="D2162" s="92" t="s">
        <v>11</v>
      </c>
      <c r="E2162" s="103" t="s">
        <v>329</v>
      </c>
      <c r="F2162" s="92" t="s">
        <v>4565</v>
      </c>
      <c r="G2162" s="92" t="s">
        <v>1286</v>
      </c>
      <c r="H2162" s="92" t="s">
        <v>4586</v>
      </c>
      <c r="I2162" s="92" t="s">
        <v>865</v>
      </c>
      <c r="J2162" s="92" t="s">
        <v>1287</v>
      </c>
      <c r="K2162" s="90" t="b">
        <v>0</v>
      </c>
      <c r="L2162" s="92" t="s">
        <v>867</v>
      </c>
      <c r="M2162" s="278">
        <f>IFERROR(VLOOKUP(C2162,'Budget Detail as of 11.30'!B:K,COLUMNS('Budget Detail as of 11.30'!B:K),FALSE),0)</f>
        <v>0</v>
      </c>
      <c r="N2162" s="155">
        <f>SUMIFS('Budget Detail as of 11.30'!L:L,'Budget Detail as of 11.30'!B:B,'Questica Mapping'!C2162)</f>
        <v>0</v>
      </c>
      <c r="O2162" s="100">
        <v>4380</v>
      </c>
      <c r="P2162" s="101">
        <f t="shared" si="79"/>
        <v>4380</v>
      </c>
    </row>
    <row r="2163" spans="1:17" hidden="1" x14ac:dyDescent="0.3">
      <c r="A2163" s="90">
        <v>593618</v>
      </c>
      <c r="B2163" s="92" t="s">
        <v>1162</v>
      </c>
      <c r="C2163" s="92" t="s">
        <v>4587</v>
      </c>
      <c r="D2163" s="92" t="s">
        <v>11</v>
      </c>
      <c r="E2163" s="103" t="s">
        <v>329</v>
      </c>
      <c r="F2163" s="92" t="s">
        <v>4565</v>
      </c>
      <c r="G2163" s="92" t="s">
        <v>1176</v>
      </c>
      <c r="H2163" s="92" t="s">
        <v>3738</v>
      </c>
      <c r="I2163" s="92" t="s">
        <v>865</v>
      </c>
      <c r="J2163" s="92">
        <v>0</v>
      </c>
      <c r="K2163" s="90" t="b">
        <v>0</v>
      </c>
      <c r="L2163" s="92" t="s">
        <v>1166</v>
      </c>
      <c r="M2163" s="278">
        <f>IFERROR(VLOOKUP(C2163,'Budget Detail as of 11.30'!B:K,COLUMNS('Budget Detail as of 11.30'!B:K),FALSE),0)</f>
        <v>1098620</v>
      </c>
      <c r="N2163" s="155">
        <f>SUMIFS('Budget Detail as of 11.30'!L:L,'Budget Detail as of 11.30'!B:B,'Questica Mapping'!C2163)</f>
        <v>1073920</v>
      </c>
      <c r="O2163" s="100">
        <v>0</v>
      </c>
      <c r="P2163" s="101">
        <f t="shared" si="79"/>
        <v>0</v>
      </c>
    </row>
    <row r="2164" spans="1:17" hidden="1" x14ac:dyDescent="0.3">
      <c r="A2164" s="90">
        <v>593619</v>
      </c>
      <c r="B2164" s="92" t="s">
        <v>1162</v>
      </c>
      <c r="C2164" s="92" t="s">
        <v>4588</v>
      </c>
      <c r="D2164" s="92" t="s">
        <v>11</v>
      </c>
      <c r="E2164" s="103" t="s">
        <v>329</v>
      </c>
      <c r="F2164" s="92" t="s">
        <v>4565</v>
      </c>
      <c r="G2164" s="92" t="s">
        <v>1522</v>
      </c>
      <c r="H2164" s="92" t="s">
        <v>3738</v>
      </c>
      <c r="I2164" s="92" t="s">
        <v>865</v>
      </c>
      <c r="J2164" s="92" t="s">
        <v>1523</v>
      </c>
      <c r="K2164" s="90" t="b">
        <v>0</v>
      </c>
      <c r="L2164" s="92" t="s">
        <v>867</v>
      </c>
      <c r="M2164" s="278">
        <f>IFERROR(VLOOKUP(C2164,'Budget Detail as of 11.30'!B:K,COLUMNS('Budget Detail as of 11.30'!B:K),FALSE),0)</f>
        <v>4400</v>
      </c>
      <c r="N2164" s="155">
        <f>SUMIFS('Budget Detail as of 11.30'!L:L,'Budget Detail as of 11.30'!B:B,'Questica Mapping'!C2164)</f>
        <v>4400</v>
      </c>
      <c r="O2164" s="100">
        <v>0</v>
      </c>
      <c r="P2164" s="101">
        <f t="shared" si="79"/>
        <v>0</v>
      </c>
    </row>
    <row r="2165" spans="1:17" hidden="1" x14ac:dyDescent="0.3">
      <c r="A2165" s="90">
        <v>593620</v>
      </c>
      <c r="B2165" s="92" t="s">
        <v>1162</v>
      </c>
      <c r="C2165" s="92" t="s">
        <v>4589</v>
      </c>
      <c r="D2165" s="92" t="s">
        <v>11</v>
      </c>
      <c r="E2165" s="103" t="s">
        <v>329</v>
      </c>
      <c r="F2165" s="92" t="s">
        <v>4565</v>
      </c>
      <c r="G2165" s="92" t="s">
        <v>1182</v>
      </c>
      <c r="H2165" s="92" t="s">
        <v>3738</v>
      </c>
      <c r="I2165" s="92" t="s">
        <v>865</v>
      </c>
      <c r="J2165" s="92" t="s">
        <v>1183</v>
      </c>
      <c r="K2165" s="90" t="b">
        <v>0</v>
      </c>
      <c r="L2165" s="92" t="s">
        <v>867</v>
      </c>
      <c r="M2165" s="278">
        <f>IFERROR(VLOOKUP(C2165,'Budget Detail as of 11.30'!B:K,COLUMNS('Budget Detail as of 11.30'!B:K),FALSE),0)</f>
        <v>0</v>
      </c>
      <c r="N2165" s="155">
        <f>SUMIFS('Budget Detail as of 11.30'!L:L,'Budget Detail as of 11.30'!B:B,'Questica Mapping'!C2165)</f>
        <v>0</v>
      </c>
      <c r="O2165" s="100">
        <v>440</v>
      </c>
      <c r="P2165" s="101">
        <f t="shared" si="79"/>
        <v>440</v>
      </c>
    </row>
    <row r="2166" spans="1:17" hidden="1" x14ac:dyDescent="0.3">
      <c r="A2166" s="90">
        <v>593621</v>
      </c>
      <c r="B2166" s="92" t="s">
        <v>1162</v>
      </c>
      <c r="C2166" s="92" t="s">
        <v>4590</v>
      </c>
      <c r="D2166" s="92" t="s">
        <v>11</v>
      </c>
      <c r="E2166" s="103" t="s">
        <v>327</v>
      </c>
      <c r="F2166" s="92" t="s">
        <v>4565</v>
      </c>
      <c r="G2166" s="92" t="s">
        <v>1185</v>
      </c>
      <c r="H2166" s="92" t="s">
        <v>3738</v>
      </c>
      <c r="I2166" s="92" t="s">
        <v>865</v>
      </c>
      <c r="J2166" s="92" t="s">
        <v>1186</v>
      </c>
      <c r="K2166" s="90" t="b">
        <v>0</v>
      </c>
      <c r="L2166" s="92" t="s">
        <v>867</v>
      </c>
      <c r="M2166" s="278">
        <f>IFERROR(VLOOKUP(C2166,'Budget Detail as of 11.30'!B:K,COLUMNS('Budget Detail as of 11.30'!B:K),FALSE),0)</f>
        <v>0</v>
      </c>
      <c r="N2166" s="155">
        <f>SUMIFS('Budget Detail as of 11.30'!L:L,'Budget Detail as of 11.30'!B:B,'Questica Mapping'!C2166)</f>
        <v>0</v>
      </c>
      <c r="O2166" s="100">
        <v>0</v>
      </c>
      <c r="P2166" s="101">
        <f t="shared" si="79"/>
        <v>0</v>
      </c>
    </row>
    <row r="2167" spans="1:17" hidden="1" x14ac:dyDescent="0.3">
      <c r="A2167" s="90">
        <v>850942</v>
      </c>
      <c r="B2167" s="92" t="s">
        <v>1162</v>
      </c>
      <c r="C2167" s="92" t="s">
        <v>4591</v>
      </c>
      <c r="D2167" s="92" t="s">
        <v>11</v>
      </c>
      <c r="E2167" s="103" t="s">
        <v>327</v>
      </c>
      <c r="F2167" s="92" t="s">
        <v>4565</v>
      </c>
      <c r="G2167" s="92" t="s">
        <v>1185</v>
      </c>
      <c r="H2167" s="92" t="s">
        <v>3738</v>
      </c>
      <c r="I2167" s="92" t="s">
        <v>925</v>
      </c>
      <c r="J2167" s="92" t="s">
        <v>4592</v>
      </c>
      <c r="K2167" s="90" t="b">
        <v>0</v>
      </c>
      <c r="L2167" s="92" t="s">
        <v>867</v>
      </c>
      <c r="M2167" s="278">
        <f>IFERROR(VLOOKUP(C2167,'Budget Detail as of 11.30'!B:K,COLUMNS('Budget Detail as of 11.30'!B:K),FALSE),0)</f>
        <v>440</v>
      </c>
      <c r="N2167" s="155">
        <f>SUMIFS('Budget Detail as of 11.30'!L:L,'Budget Detail as of 11.30'!B:B,'Questica Mapping'!C2167)</f>
        <v>440</v>
      </c>
      <c r="O2167" s="100">
        <v>135</v>
      </c>
      <c r="P2167" s="101">
        <f t="shared" si="79"/>
        <v>135</v>
      </c>
    </row>
    <row r="2168" spans="1:17" hidden="1" x14ac:dyDescent="0.3">
      <c r="A2168" s="90">
        <v>593781</v>
      </c>
      <c r="B2168" s="92" t="s">
        <v>1162</v>
      </c>
      <c r="C2168" s="92" t="s">
        <v>4593</v>
      </c>
      <c r="D2168" s="92" t="s">
        <v>11</v>
      </c>
      <c r="E2168" s="103" t="s">
        <v>327</v>
      </c>
      <c r="F2168" s="92" t="s">
        <v>4565</v>
      </c>
      <c r="G2168" s="92" t="s">
        <v>1185</v>
      </c>
      <c r="H2168" s="92" t="s">
        <v>3738</v>
      </c>
      <c r="I2168" s="92" t="s">
        <v>928</v>
      </c>
      <c r="J2168" s="92" t="s">
        <v>4594</v>
      </c>
      <c r="K2168" s="90" t="b">
        <v>0</v>
      </c>
      <c r="L2168" s="92" t="s">
        <v>867</v>
      </c>
      <c r="M2168" s="278">
        <f>IFERROR(VLOOKUP(C2168,'Budget Detail as of 11.30'!B:K,COLUMNS('Budget Detail as of 11.30'!B:K),FALSE),0)</f>
        <v>500</v>
      </c>
      <c r="N2168" s="155">
        <f>SUMIFS('Budget Detail as of 11.30'!L:L,'Budget Detail as of 11.30'!B:B,'Questica Mapping'!C2168)</f>
        <v>500</v>
      </c>
      <c r="O2168" s="100"/>
      <c r="P2168" s="101"/>
    </row>
    <row r="2169" spans="1:17" hidden="1" x14ac:dyDescent="0.3">
      <c r="A2169" s="90">
        <v>593782</v>
      </c>
      <c r="B2169" s="92" t="s">
        <v>1162</v>
      </c>
      <c r="C2169" s="92" t="s">
        <v>4595</v>
      </c>
      <c r="D2169" s="92" t="s">
        <v>11</v>
      </c>
      <c r="E2169" s="103" t="s">
        <v>327</v>
      </c>
      <c r="F2169" s="92" t="s">
        <v>4565</v>
      </c>
      <c r="G2169" s="92" t="s">
        <v>1185</v>
      </c>
      <c r="H2169" s="92" t="s">
        <v>3738</v>
      </c>
      <c r="I2169" s="92" t="s">
        <v>931</v>
      </c>
      <c r="J2169" s="92" t="s">
        <v>4596</v>
      </c>
      <c r="K2169" s="90" t="b">
        <v>0</v>
      </c>
      <c r="L2169" s="92" t="s">
        <v>867</v>
      </c>
      <c r="M2169" s="278">
        <f>IFERROR(VLOOKUP(C2169,'Budget Detail as of 11.30'!B:K,COLUMNS('Budget Detail as of 11.30'!B:K),FALSE),0)</f>
        <v>140</v>
      </c>
      <c r="N2169" s="155">
        <f>SUMIFS('Budget Detail as of 11.30'!L:L,'Budget Detail as of 11.30'!B:B,'Questica Mapping'!C2169)</f>
        <v>140</v>
      </c>
      <c r="O2169" s="100">
        <v>650</v>
      </c>
      <c r="P2169" s="101">
        <f t="shared" ref="P2169:P2175" si="80">+O2169</f>
        <v>650</v>
      </c>
    </row>
    <row r="2170" spans="1:17" hidden="1" x14ac:dyDescent="0.3">
      <c r="A2170" s="90">
        <v>593363</v>
      </c>
      <c r="B2170" s="92" t="s">
        <v>1162</v>
      </c>
      <c r="C2170" s="92" t="s">
        <v>4597</v>
      </c>
      <c r="D2170" s="279" t="s">
        <v>11</v>
      </c>
      <c r="E2170" s="103" t="s">
        <v>327</v>
      </c>
      <c r="F2170" s="90" t="s">
        <v>4565</v>
      </c>
      <c r="G2170" s="90" t="s">
        <v>1185</v>
      </c>
      <c r="H2170" s="90" t="s">
        <v>4012</v>
      </c>
      <c r="I2170" s="90" t="s">
        <v>865</v>
      </c>
      <c r="J2170" s="269" t="s">
        <v>1251</v>
      </c>
      <c r="K2170" s="90" t="b">
        <v>0</v>
      </c>
      <c r="L2170" s="90" t="s">
        <v>867</v>
      </c>
      <c r="M2170" s="278">
        <f>IFERROR(VLOOKUP(C2170,'Budget Detail as of 11.30'!B:K,COLUMNS('Budget Detail as of 11.30'!B:K),FALSE),0)</f>
        <v>600</v>
      </c>
      <c r="N2170" s="155">
        <f>SUMIFS('Budget Detail as of 11.30'!L:L,'Budget Detail as of 11.30'!B:B,'Questica Mapping'!C2170)</f>
        <v>0</v>
      </c>
      <c r="O2170" s="100">
        <v>940</v>
      </c>
      <c r="P2170" s="101">
        <f t="shared" si="80"/>
        <v>940</v>
      </c>
      <c r="Q2170" s="279" t="s">
        <v>1169</v>
      </c>
    </row>
    <row r="2171" spans="1:17" hidden="1" x14ac:dyDescent="0.3">
      <c r="A2171" s="90">
        <v>593364</v>
      </c>
      <c r="B2171" s="92" t="s">
        <v>1162</v>
      </c>
      <c r="C2171" s="92" t="s">
        <v>4598</v>
      </c>
      <c r="D2171" s="92" t="s">
        <v>11</v>
      </c>
      <c r="E2171" s="103" t="s">
        <v>327</v>
      </c>
      <c r="F2171" s="92" t="s">
        <v>4565</v>
      </c>
      <c r="G2171" s="92" t="s">
        <v>1185</v>
      </c>
      <c r="H2171" s="92" t="s">
        <v>4062</v>
      </c>
      <c r="I2171" s="92" t="s">
        <v>865</v>
      </c>
      <c r="J2171" s="92" t="s">
        <v>4599</v>
      </c>
      <c r="K2171" s="90" t="b">
        <v>0</v>
      </c>
      <c r="L2171" s="92" t="s">
        <v>867</v>
      </c>
      <c r="M2171" s="278">
        <f>IFERROR(VLOOKUP(C2171,'Budget Detail as of 11.30'!B:K,COLUMNS('Budget Detail as of 11.30'!B:K),FALSE),0)</f>
        <v>650</v>
      </c>
      <c r="N2171" s="155">
        <f>SUMIFS('Budget Detail as of 11.30'!L:L,'Budget Detail as of 11.30'!B:B,'Questica Mapping'!C2171)</f>
        <v>650</v>
      </c>
      <c r="O2171" s="100">
        <v>320</v>
      </c>
      <c r="P2171" s="101">
        <f t="shared" si="80"/>
        <v>320</v>
      </c>
    </row>
    <row r="2172" spans="1:17" hidden="1" x14ac:dyDescent="0.3">
      <c r="A2172" s="90">
        <v>593365</v>
      </c>
      <c r="B2172" s="92" t="s">
        <v>1162</v>
      </c>
      <c r="C2172" s="92" t="s">
        <v>4600</v>
      </c>
      <c r="D2172" s="92" t="s">
        <v>11</v>
      </c>
      <c r="E2172" s="103" t="s">
        <v>327</v>
      </c>
      <c r="F2172" s="92" t="s">
        <v>4565</v>
      </c>
      <c r="G2172" s="92" t="s">
        <v>1185</v>
      </c>
      <c r="H2172" s="92" t="s">
        <v>4062</v>
      </c>
      <c r="I2172" s="92" t="s">
        <v>925</v>
      </c>
      <c r="J2172" s="92" t="s">
        <v>4601</v>
      </c>
      <c r="K2172" s="90" t="b">
        <v>0</v>
      </c>
      <c r="L2172" s="92" t="s">
        <v>867</v>
      </c>
      <c r="M2172" s="278">
        <f>IFERROR(VLOOKUP(C2172,'Budget Detail as of 11.30'!B:K,COLUMNS('Budget Detail as of 11.30'!B:K),FALSE),0)</f>
        <v>940</v>
      </c>
      <c r="N2172" s="155">
        <f>SUMIFS('Budget Detail as of 11.30'!L:L,'Budget Detail as of 11.30'!B:B,'Questica Mapping'!C2172)</f>
        <v>940</v>
      </c>
      <c r="O2172" s="100">
        <v>0</v>
      </c>
      <c r="P2172" s="101">
        <f t="shared" si="80"/>
        <v>0</v>
      </c>
    </row>
    <row r="2173" spans="1:17" hidden="1" x14ac:dyDescent="0.3">
      <c r="A2173" s="90">
        <v>593366</v>
      </c>
      <c r="B2173" s="92" t="s">
        <v>1162</v>
      </c>
      <c r="C2173" s="92" t="s">
        <v>4602</v>
      </c>
      <c r="D2173" s="92" t="s">
        <v>11</v>
      </c>
      <c r="E2173" s="103" t="s">
        <v>327</v>
      </c>
      <c r="F2173" s="92" t="s">
        <v>4565</v>
      </c>
      <c r="G2173" s="92" t="s">
        <v>1185</v>
      </c>
      <c r="H2173" s="92" t="s">
        <v>4062</v>
      </c>
      <c r="I2173" s="92" t="s">
        <v>928</v>
      </c>
      <c r="J2173" s="92" t="s">
        <v>4603</v>
      </c>
      <c r="K2173" s="90" t="b">
        <v>0</v>
      </c>
      <c r="L2173" s="92" t="s">
        <v>867</v>
      </c>
      <c r="M2173" s="278">
        <f>IFERROR(VLOOKUP(C2173,'Budget Detail as of 11.30'!B:K,COLUMNS('Budget Detail as of 11.30'!B:K),FALSE),0)</f>
        <v>320</v>
      </c>
      <c r="N2173" s="155">
        <f>SUMIFS('Budget Detail as of 11.30'!L:L,'Budget Detail as of 11.30'!B:B,'Questica Mapping'!C2173)</f>
        <v>320</v>
      </c>
      <c r="O2173" s="100">
        <v>167</v>
      </c>
      <c r="P2173" s="101">
        <f t="shared" si="80"/>
        <v>167</v>
      </c>
    </row>
    <row r="2174" spans="1:17" hidden="1" x14ac:dyDescent="0.3">
      <c r="A2174" s="90">
        <v>593367</v>
      </c>
      <c r="B2174" s="92" t="s">
        <v>1162</v>
      </c>
      <c r="C2174" s="92" t="s">
        <v>4604</v>
      </c>
      <c r="D2174" s="92" t="s">
        <v>11</v>
      </c>
      <c r="E2174" s="103" t="s">
        <v>327</v>
      </c>
      <c r="F2174" s="92" t="s">
        <v>4565</v>
      </c>
      <c r="G2174" s="92" t="s">
        <v>1185</v>
      </c>
      <c r="H2174" s="92" t="s">
        <v>4062</v>
      </c>
      <c r="I2174" s="92" t="s">
        <v>931</v>
      </c>
      <c r="J2174" s="92" t="s">
        <v>4605</v>
      </c>
      <c r="K2174" s="90" t="b">
        <v>0</v>
      </c>
      <c r="L2174" s="92" t="s">
        <v>867</v>
      </c>
      <c r="M2174" s="278">
        <f>IFERROR(VLOOKUP(C2174,'Budget Detail as of 11.30'!B:K,COLUMNS('Budget Detail as of 11.30'!B:K),FALSE),0)</f>
        <v>0</v>
      </c>
      <c r="N2174" s="155">
        <f>SUMIFS('Budget Detail as of 11.30'!L:L,'Budget Detail as of 11.30'!B:B,'Questica Mapping'!C2174)</f>
        <v>0</v>
      </c>
      <c r="O2174" s="100">
        <v>100</v>
      </c>
      <c r="P2174" s="101">
        <f t="shared" si="80"/>
        <v>100</v>
      </c>
    </row>
    <row r="2175" spans="1:17" hidden="1" x14ac:dyDescent="0.3">
      <c r="A2175" s="90">
        <v>593368</v>
      </c>
      <c r="B2175" s="92" t="s">
        <v>1162</v>
      </c>
      <c r="C2175" s="92" t="s">
        <v>4606</v>
      </c>
      <c r="D2175" s="92" t="s">
        <v>11</v>
      </c>
      <c r="E2175" s="103" t="s">
        <v>327</v>
      </c>
      <c r="F2175" s="92" t="s">
        <v>4565</v>
      </c>
      <c r="G2175" s="92" t="s">
        <v>1418</v>
      </c>
      <c r="H2175" s="92" t="s">
        <v>3738</v>
      </c>
      <c r="I2175" s="92" t="s">
        <v>865</v>
      </c>
      <c r="J2175" s="92" t="s">
        <v>1636</v>
      </c>
      <c r="K2175" s="90" t="b">
        <v>0</v>
      </c>
      <c r="L2175" s="92" t="s">
        <v>867</v>
      </c>
      <c r="M2175" s="278">
        <f>IFERROR(VLOOKUP(C2175,'Budget Detail as of 11.30'!B:K,COLUMNS('Budget Detail as of 11.30'!B:K),FALSE),0)</f>
        <v>170</v>
      </c>
      <c r="N2175" s="155">
        <f>SUMIFS('Budget Detail as of 11.30'!L:L,'Budget Detail as of 11.30'!B:B,'Questica Mapping'!C2175)</f>
        <v>170</v>
      </c>
      <c r="O2175" s="100">
        <v>69234</v>
      </c>
      <c r="P2175" s="101">
        <f t="shared" si="80"/>
        <v>69234</v>
      </c>
    </row>
    <row r="2176" spans="1:17" hidden="1" x14ac:dyDescent="0.3">
      <c r="A2176" s="90">
        <v>593369</v>
      </c>
      <c r="B2176" s="92" t="s">
        <v>1162</v>
      </c>
      <c r="C2176" s="92" t="s">
        <v>4607</v>
      </c>
      <c r="D2176" s="92" t="s">
        <v>11</v>
      </c>
      <c r="E2176" s="103" t="s">
        <v>327</v>
      </c>
      <c r="F2176" s="92" t="s">
        <v>4565</v>
      </c>
      <c r="G2176" s="92" t="s">
        <v>1418</v>
      </c>
      <c r="H2176" s="92" t="s">
        <v>4062</v>
      </c>
      <c r="I2176" s="92" t="s">
        <v>865</v>
      </c>
      <c r="J2176" s="92" t="s">
        <v>1636</v>
      </c>
      <c r="K2176" s="90" t="b">
        <v>0</v>
      </c>
      <c r="L2176" s="92" t="s">
        <v>867</v>
      </c>
      <c r="M2176" s="278">
        <f>IFERROR(VLOOKUP(C2176,'Budget Detail as of 11.30'!B:K,COLUMNS('Budget Detail as of 11.30'!B:K),FALSE),0)</f>
        <v>100</v>
      </c>
      <c r="N2176" s="155">
        <f>SUMIFS('Budget Detail as of 11.30'!L:L,'Budget Detail as of 11.30'!B:B,'Questica Mapping'!C2176)</f>
        <v>100</v>
      </c>
      <c r="O2176" s="100"/>
      <c r="P2176" s="101"/>
    </row>
    <row r="2177" spans="1:17" hidden="1" x14ac:dyDescent="0.3">
      <c r="A2177" s="90">
        <v>593370</v>
      </c>
      <c r="B2177" s="92" t="s">
        <v>1162</v>
      </c>
      <c r="C2177" s="92" t="s">
        <v>4608</v>
      </c>
      <c r="D2177" s="92" t="s">
        <v>11</v>
      </c>
      <c r="E2177" s="103" t="s">
        <v>327</v>
      </c>
      <c r="F2177" s="92" t="s">
        <v>4565</v>
      </c>
      <c r="G2177" s="92" t="s">
        <v>1188</v>
      </c>
      <c r="H2177" s="92" t="s">
        <v>3738</v>
      </c>
      <c r="I2177" s="92" t="s">
        <v>865</v>
      </c>
      <c r="J2177" s="92" t="s">
        <v>1189</v>
      </c>
      <c r="K2177" s="90" t="b">
        <v>0</v>
      </c>
      <c r="L2177" s="92" t="s">
        <v>867</v>
      </c>
      <c r="M2177" s="278">
        <f>IFERROR(VLOOKUP(C2177,'Budget Detail as of 11.30'!B:K,COLUMNS('Budget Detail as of 11.30'!B:K),FALSE),0)</f>
        <v>43900</v>
      </c>
      <c r="N2177" s="155">
        <f>SUMIFS('Budget Detail as of 11.30'!L:L,'Budget Detail as of 11.30'!B:B,'Questica Mapping'!C2177)</f>
        <v>43900</v>
      </c>
      <c r="O2177" s="100">
        <v>0</v>
      </c>
      <c r="P2177" s="101">
        <f t="shared" ref="P2177:P2207" si="81">+O2177</f>
        <v>0</v>
      </c>
    </row>
    <row r="2178" spans="1:17" hidden="1" x14ac:dyDescent="0.3">
      <c r="A2178" s="90">
        <v>593371</v>
      </c>
      <c r="B2178" s="92" t="s">
        <v>1162</v>
      </c>
      <c r="C2178" s="92" t="s">
        <v>4609</v>
      </c>
      <c r="D2178" s="279" t="s">
        <v>11</v>
      </c>
      <c r="E2178" s="103" t="s">
        <v>327</v>
      </c>
      <c r="F2178" s="90" t="s">
        <v>4565</v>
      </c>
      <c r="G2178" s="90" t="s">
        <v>1188</v>
      </c>
      <c r="H2178" s="90" t="s">
        <v>3738</v>
      </c>
      <c r="I2178" s="90" t="s">
        <v>925</v>
      </c>
      <c r="J2178" s="90" t="s">
        <v>4610</v>
      </c>
      <c r="K2178" s="90" t="b">
        <v>0</v>
      </c>
      <c r="L2178" s="90" t="s">
        <v>867</v>
      </c>
      <c r="M2178" s="278">
        <f>IFERROR(VLOOKUP(C2178,'Budget Detail as of 11.30'!B:K,COLUMNS('Budget Detail as of 11.30'!B:K),FALSE),0)</f>
        <v>4000</v>
      </c>
      <c r="N2178" s="155">
        <f>SUMIFS('Budget Detail as of 11.30'!L:L,'Budget Detail as of 11.30'!B:B,'Questica Mapping'!C2178)</f>
        <v>4000</v>
      </c>
      <c r="O2178" s="100">
        <v>0</v>
      </c>
      <c r="P2178" s="101">
        <f t="shared" si="81"/>
        <v>0</v>
      </c>
      <c r="Q2178" s="279" t="s">
        <v>1169</v>
      </c>
    </row>
    <row r="2179" spans="1:17" hidden="1" x14ac:dyDescent="0.3">
      <c r="A2179" s="90">
        <v>593372</v>
      </c>
      <c r="B2179" s="92" t="s">
        <v>1162</v>
      </c>
      <c r="C2179" s="92" t="s">
        <v>4611</v>
      </c>
      <c r="D2179" s="92" t="s">
        <v>11</v>
      </c>
      <c r="E2179" s="103" t="s">
        <v>327</v>
      </c>
      <c r="F2179" s="92" t="s">
        <v>4565</v>
      </c>
      <c r="G2179" s="92" t="s">
        <v>1188</v>
      </c>
      <c r="H2179" s="92" t="s">
        <v>4612</v>
      </c>
      <c r="I2179" s="92" t="s">
        <v>865</v>
      </c>
      <c r="J2179" s="92" t="s">
        <v>1189</v>
      </c>
      <c r="K2179" s="90" t="b">
        <v>0</v>
      </c>
      <c r="L2179" s="92" t="s">
        <v>867</v>
      </c>
      <c r="M2179" s="278">
        <f>IFERROR(VLOOKUP(C2179,'Budget Detail as of 11.30'!B:K,COLUMNS('Budget Detail as of 11.30'!B:K),FALSE),0)</f>
        <v>0</v>
      </c>
      <c r="N2179" s="155">
        <f>SUMIFS('Budget Detail as of 11.30'!L:L,'Budget Detail as of 11.30'!B:B,'Questica Mapping'!C2179)</f>
        <v>0</v>
      </c>
      <c r="O2179" s="100">
        <v>0</v>
      </c>
      <c r="P2179" s="101">
        <f t="shared" si="81"/>
        <v>0</v>
      </c>
    </row>
    <row r="2180" spans="1:17" hidden="1" x14ac:dyDescent="0.3">
      <c r="A2180" s="90">
        <v>593622</v>
      </c>
      <c r="B2180" s="92" t="s">
        <v>1162</v>
      </c>
      <c r="C2180" s="92" t="s">
        <v>4613</v>
      </c>
      <c r="D2180" s="92" t="s">
        <v>11</v>
      </c>
      <c r="E2180" s="103" t="s">
        <v>327</v>
      </c>
      <c r="F2180" s="92" t="s">
        <v>4565</v>
      </c>
      <c r="G2180" s="92" t="s">
        <v>1188</v>
      </c>
      <c r="H2180" s="92" t="s">
        <v>4614</v>
      </c>
      <c r="I2180" s="92" t="s">
        <v>865</v>
      </c>
      <c r="J2180" s="92" t="s">
        <v>1189</v>
      </c>
      <c r="K2180" s="90" t="b">
        <v>0</v>
      </c>
      <c r="L2180" s="92" t="s">
        <v>867</v>
      </c>
      <c r="M2180" s="278">
        <f>IFERROR(VLOOKUP(C2180,'Budget Detail as of 11.30'!B:K,COLUMNS('Budget Detail as of 11.30'!B:K),FALSE),0)</f>
        <v>0</v>
      </c>
      <c r="N2180" s="155">
        <f>SUMIFS('Budget Detail as of 11.30'!L:L,'Budget Detail as of 11.30'!B:B,'Questica Mapping'!C2180)</f>
        <v>0</v>
      </c>
      <c r="O2180" s="100">
        <v>0</v>
      </c>
      <c r="P2180" s="101">
        <f t="shared" si="81"/>
        <v>0</v>
      </c>
    </row>
    <row r="2181" spans="1:17" hidden="1" x14ac:dyDescent="0.3">
      <c r="A2181" s="90">
        <v>593623</v>
      </c>
      <c r="B2181" s="92" t="s">
        <v>1162</v>
      </c>
      <c r="C2181" s="92" t="s">
        <v>4615</v>
      </c>
      <c r="D2181" s="92" t="s">
        <v>11</v>
      </c>
      <c r="E2181" s="103" t="s">
        <v>327</v>
      </c>
      <c r="F2181" s="92" t="s">
        <v>4565</v>
      </c>
      <c r="G2181" s="92" t="s">
        <v>1188</v>
      </c>
      <c r="H2181" s="92" t="s">
        <v>4005</v>
      </c>
      <c r="I2181" s="92" t="s">
        <v>865</v>
      </c>
      <c r="J2181" s="92" t="s">
        <v>1189</v>
      </c>
      <c r="K2181" s="90" t="b">
        <v>0</v>
      </c>
      <c r="L2181" s="92" t="s">
        <v>867</v>
      </c>
      <c r="M2181" s="278">
        <f>IFERROR(VLOOKUP(C2181,'Budget Detail as of 11.30'!B:K,COLUMNS('Budget Detail as of 11.30'!B:K),FALSE),0)</f>
        <v>0</v>
      </c>
      <c r="N2181" s="155">
        <f>SUMIFS('Budget Detail as of 11.30'!L:L,'Budget Detail as of 11.30'!B:B,'Questica Mapping'!C2181)</f>
        <v>0</v>
      </c>
      <c r="O2181" s="100">
        <v>0</v>
      </c>
      <c r="P2181" s="101">
        <f t="shared" si="81"/>
        <v>0</v>
      </c>
    </row>
    <row r="2182" spans="1:17" hidden="1" x14ac:dyDescent="0.3">
      <c r="A2182" s="90">
        <v>593624</v>
      </c>
      <c r="B2182" s="92" t="s">
        <v>1162</v>
      </c>
      <c r="C2182" s="92" t="s">
        <v>4616</v>
      </c>
      <c r="D2182" s="92" t="s">
        <v>11</v>
      </c>
      <c r="E2182" s="103" t="s">
        <v>327</v>
      </c>
      <c r="F2182" s="92" t="s">
        <v>4565</v>
      </c>
      <c r="G2182" s="92" t="s">
        <v>1188</v>
      </c>
      <c r="H2182" s="92" t="s">
        <v>4617</v>
      </c>
      <c r="I2182" s="92" t="s">
        <v>865</v>
      </c>
      <c r="J2182" s="92" t="s">
        <v>1189</v>
      </c>
      <c r="K2182" s="90" t="b">
        <v>0</v>
      </c>
      <c r="L2182" s="92" t="s">
        <v>867</v>
      </c>
      <c r="M2182" s="278">
        <f>IFERROR(VLOOKUP(C2182,'Budget Detail as of 11.30'!B:K,COLUMNS('Budget Detail as of 11.30'!B:K),FALSE),0)</f>
        <v>700</v>
      </c>
      <c r="N2182" s="155">
        <f>SUMIFS('Budget Detail as of 11.30'!L:L,'Budget Detail as of 11.30'!B:B,'Questica Mapping'!C2182)</f>
        <v>700</v>
      </c>
      <c r="O2182" s="100">
        <v>0</v>
      </c>
      <c r="P2182" s="101">
        <f t="shared" si="81"/>
        <v>0</v>
      </c>
    </row>
    <row r="2183" spans="1:17" hidden="1" x14ac:dyDescent="0.3">
      <c r="A2183" s="90">
        <v>593625</v>
      </c>
      <c r="B2183" s="92" t="s">
        <v>1162</v>
      </c>
      <c r="C2183" s="92" t="s">
        <v>4618</v>
      </c>
      <c r="D2183" s="92" t="s">
        <v>11</v>
      </c>
      <c r="E2183" s="103" t="s">
        <v>327</v>
      </c>
      <c r="F2183" s="92" t="s">
        <v>4565</v>
      </c>
      <c r="G2183" s="92" t="s">
        <v>1188</v>
      </c>
      <c r="H2183" s="92" t="s">
        <v>4009</v>
      </c>
      <c r="I2183" s="92" t="s">
        <v>865</v>
      </c>
      <c r="J2183" s="92" t="s">
        <v>1189</v>
      </c>
      <c r="K2183" s="90" t="b">
        <v>0</v>
      </c>
      <c r="L2183" s="92" t="s">
        <v>867</v>
      </c>
      <c r="M2183" s="278">
        <f>IFERROR(VLOOKUP(C2183,'Budget Detail as of 11.30'!B:K,COLUMNS('Budget Detail as of 11.30'!B:K),FALSE),0)</f>
        <v>0</v>
      </c>
      <c r="N2183" s="155">
        <f>SUMIFS('Budget Detail as of 11.30'!L:L,'Budget Detail as of 11.30'!B:B,'Questica Mapping'!C2183)</f>
        <v>0</v>
      </c>
      <c r="O2183" s="100">
        <v>0</v>
      </c>
      <c r="P2183" s="101">
        <f t="shared" si="81"/>
        <v>0</v>
      </c>
    </row>
    <row r="2184" spans="1:17" hidden="1" x14ac:dyDescent="0.3">
      <c r="A2184" s="90">
        <v>593626</v>
      </c>
      <c r="B2184" s="92" t="s">
        <v>1162</v>
      </c>
      <c r="C2184" s="92" t="s">
        <v>4619</v>
      </c>
      <c r="D2184" s="92" t="s">
        <v>11</v>
      </c>
      <c r="E2184" s="103" t="s">
        <v>327</v>
      </c>
      <c r="F2184" s="92" t="s">
        <v>4565</v>
      </c>
      <c r="G2184" s="92" t="s">
        <v>1188</v>
      </c>
      <c r="H2184" s="92" t="s">
        <v>4620</v>
      </c>
      <c r="I2184" s="92" t="s">
        <v>865</v>
      </c>
      <c r="J2184" s="92" t="s">
        <v>1189</v>
      </c>
      <c r="K2184" s="90" t="b">
        <v>0</v>
      </c>
      <c r="L2184" s="92" t="s">
        <v>867</v>
      </c>
      <c r="M2184" s="278">
        <f>IFERROR(VLOOKUP(C2184,'Budget Detail as of 11.30'!B:K,COLUMNS('Budget Detail as of 11.30'!B:K),FALSE),0)</f>
        <v>100</v>
      </c>
      <c r="N2184" s="155">
        <f>SUMIFS('Budget Detail as of 11.30'!L:L,'Budget Detail as of 11.30'!B:B,'Questica Mapping'!C2184)</f>
        <v>100</v>
      </c>
      <c r="O2184" s="100">
        <v>0</v>
      </c>
      <c r="P2184" s="101">
        <f t="shared" si="81"/>
        <v>0</v>
      </c>
    </row>
    <row r="2185" spans="1:17" hidden="1" x14ac:dyDescent="0.3">
      <c r="A2185" s="90">
        <v>593627</v>
      </c>
      <c r="B2185" s="92" t="s">
        <v>1162</v>
      </c>
      <c r="C2185" s="92" t="s">
        <v>4621</v>
      </c>
      <c r="D2185" s="92" t="s">
        <v>11</v>
      </c>
      <c r="E2185" s="103" t="s">
        <v>327</v>
      </c>
      <c r="F2185" s="92" t="s">
        <v>4565</v>
      </c>
      <c r="G2185" s="92" t="s">
        <v>1188</v>
      </c>
      <c r="H2185" s="92" t="s">
        <v>4012</v>
      </c>
      <c r="I2185" s="92" t="s">
        <v>865</v>
      </c>
      <c r="J2185" s="92" t="s">
        <v>1189</v>
      </c>
      <c r="K2185" s="90" t="b">
        <v>0</v>
      </c>
      <c r="L2185" s="92" t="s">
        <v>867</v>
      </c>
      <c r="M2185" s="278">
        <f>IFERROR(VLOOKUP(C2185,'Budget Detail as of 11.30'!B:K,COLUMNS('Budget Detail as of 11.30'!B:K),FALSE),0)</f>
        <v>1500</v>
      </c>
      <c r="N2185" s="155">
        <f>SUMIFS('Budget Detail as of 11.30'!L:L,'Budget Detail as of 11.30'!B:B,'Questica Mapping'!C2185)</f>
        <v>1500</v>
      </c>
      <c r="O2185" s="100">
        <v>0</v>
      </c>
      <c r="P2185" s="101">
        <f t="shared" si="81"/>
        <v>0</v>
      </c>
    </row>
    <row r="2186" spans="1:17" hidden="1" x14ac:dyDescent="0.3">
      <c r="A2186" s="90">
        <v>593628</v>
      </c>
      <c r="B2186" s="92" t="s">
        <v>1162</v>
      </c>
      <c r="C2186" s="92" t="s">
        <v>4622</v>
      </c>
      <c r="D2186" s="92" t="s">
        <v>11</v>
      </c>
      <c r="E2186" s="103" t="s">
        <v>327</v>
      </c>
      <c r="F2186" s="92" t="s">
        <v>4565</v>
      </c>
      <c r="G2186" s="92" t="s">
        <v>1188</v>
      </c>
      <c r="H2186" s="92" t="s">
        <v>4623</v>
      </c>
      <c r="I2186" s="92" t="s">
        <v>865</v>
      </c>
      <c r="J2186" s="92" t="s">
        <v>1189</v>
      </c>
      <c r="K2186" s="90" t="b">
        <v>0</v>
      </c>
      <c r="L2186" s="92" t="s">
        <v>867</v>
      </c>
      <c r="M2186" s="278">
        <f>IFERROR(VLOOKUP(C2186,'Budget Detail as of 11.30'!B:K,COLUMNS('Budget Detail as of 11.30'!B:K),FALSE),0)</f>
        <v>200</v>
      </c>
      <c r="N2186" s="155">
        <f>SUMIFS('Budget Detail as of 11.30'!L:L,'Budget Detail as of 11.30'!B:B,'Questica Mapping'!C2186)</f>
        <v>200</v>
      </c>
      <c r="O2186" s="100">
        <v>0</v>
      </c>
      <c r="P2186" s="101">
        <f t="shared" si="81"/>
        <v>0</v>
      </c>
    </row>
    <row r="2187" spans="1:17" hidden="1" x14ac:dyDescent="0.3">
      <c r="A2187" s="90">
        <v>593711</v>
      </c>
      <c r="B2187" s="92" t="s">
        <v>1162</v>
      </c>
      <c r="C2187" s="92" t="s">
        <v>4624</v>
      </c>
      <c r="D2187" s="92" t="s">
        <v>11</v>
      </c>
      <c r="E2187" s="103" t="s">
        <v>327</v>
      </c>
      <c r="F2187" s="92" t="s">
        <v>4565</v>
      </c>
      <c r="G2187" s="92" t="s">
        <v>1188</v>
      </c>
      <c r="H2187" s="92" t="s">
        <v>4625</v>
      </c>
      <c r="I2187" s="92" t="s">
        <v>865</v>
      </c>
      <c r="J2187" s="92" t="s">
        <v>1189</v>
      </c>
      <c r="K2187" s="90" t="b">
        <v>0</v>
      </c>
      <c r="L2187" s="92" t="s">
        <v>867</v>
      </c>
      <c r="M2187" s="278">
        <f>IFERROR(VLOOKUP(C2187,'Budget Detail as of 11.30'!B:K,COLUMNS('Budget Detail as of 11.30'!B:K),FALSE),0)</f>
        <v>0</v>
      </c>
      <c r="N2187" s="155">
        <f>SUMIFS('Budget Detail as of 11.30'!L:L,'Budget Detail as of 11.30'!B:B,'Questica Mapping'!C2187)</f>
        <v>0</v>
      </c>
      <c r="O2187" s="100">
        <v>0</v>
      </c>
      <c r="P2187" s="101">
        <f t="shared" si="81"/>
        <v>0</v>
      </c>
    </row>
    <row r="2188" spans="1:17" hidden="1" x14ac:dyDescent="0.3">
      <c r="A2188" s="90">
        <v>1820501</v>
      </c>
      <c r="B2188" s="92" t="s">
        <v>1162</v>
      </c>
      <c r="C2188" s="92" t="s">
        <v>4626</v>
      </c>
      <c r="D2188" s="92" t="s">
        <v>11</v>
      </c>
      <c r="E2188" s="103" t="s">
        <v>327</v>
      </c>
      <c r="F2188" s="92" t="s">
        <v>4565</v>
      </c>
      <c r="G2188" s="92" t="s">
        <v>1188</v>
      </c>
      <c r="H2188" s="92" t="s">
        <v>4627</v>
      </c>
      <c r="I2188" s="92" t="s">
        <v>865</v>
      </c>
      <c r="J2188" s="92" t="s">
        <v>1189</v>
      </c>
      <c r="K2188" s="90" t="b">
        <v>0</v>
      </c>
      <c r="L2188" s="92" t="s">
        <v>867</v>
      </c>
      <c r="M2188" s="278">
        <f>IFERROR(VLOOKUP(C2188,'Budget Detail as of 11.30'!B:K,COLUMNS('Budget Detail as of 11.30'!B:K),FALSE),0)</f>
        <v>300</v>
      </c>
      <c r="N2188" s="155">
        <f>SUMIFS('Budget Detail as of 11.30'!L:L,'Budget Detail as of 11.30'!B:B,'Questica Mapping'!C2188)</f>
        <v>300</v>
      </c>
      <c r="O2188" s="100">
        <v>0</v>
      </c>
      <c r="P2188" s="101">
        <f t="shared" si="81"/>
        <v>0</v>
      </c>
    </row>
    <row r="2189" spans="1:17" hidden="1" x14ac:dyDescent="0.3">
      <c r="A2189" s="90">
        <v>593783</v>
      </c>
      <c r="B2189" s="92" t="s">
        <v>1162</v>
      </c>
      <c r="C2189" s="92" t="s">
        <v>4628</v>
      </c>
      <c r="D2189" s="92" t="s">
        <v>11</v>
      </c>
      <c r="E2189" s="103" t="s">
        <v>327</v>
      </c>
      <c r="F2189" s="92" t="s">
        <v>4565</v>
      </c>
      <c r="G2189" s="92" t="s">
        <v>1188</v>
      </c>
      <c r="H2189" s="92" t="s">
        <v>4037</v>
      </c>
      <c r="I2189" s="92" t="s">
        <v>865</v>
      </c>
      <c r="J2189" s="92" t="s">
        <v>1189</v>
      </c>
      <c r="K2189" s="90" t="b">
        <v>0</v>
      </c>
      <c r="L2189" s="92" t="s">
        <v>867</v>
      </c>
      <c r="M2189" s="278">
        <f>IFERROR(VLOOKUP(C2189,'Budget Detail as of 11.30'!B:K,COLUMNS('Budget Detail as of 11.30'!B:K),FALSE),0)</f>
        <v>0</v>
      </c>
      <c r="N2189" s="155">
        <f>SUMIFS('Budget Detail as of 11.30'!L:L,'Budget Detail as of 11.30'!B:B,'Questica Mapping'!C2189)</f>
        <v>0</v>
      </c>
      <c r="O2189" s="100">
        <v>0</v>
      </c>
      <c r="P2189" s="101">
        <f t="shared" si="81"/>
        <v>0</v>
      </c>
    </row>
    <row r="2190" spans="1:17" hidden="1" x14ac:dyDescent="0.3">
      <c r="A2190" s="90">
        <v>593784</v>
      </c>
      <c r="B2190" s="92" t="s">
        <v>1162</v>
      </c>
      <c r="C2190" s="92" t="s">
        <v>4629</v>
      </c>
      <c r="D2190" s="92" t="s">
        <v>11</v>
      </c>
      <c r="E2190" s="103" t="s">
        <v>327</v>
      </c>
      <c r="F2190" s="92" t="s">
        <v>4565</v>
      </c>
      <c r="G2190" s="92" t="s">
        <v>1188</v>
      </c>
      <c r="H2190" s="92" t="s">
        <v>4040</v>
      </c>
      <c r="I2190" s="92" t="s">
        <v>865</v>
      </c>
      <c r="J2190" s="92" t="s">
        <v>1189</v>
      </c>
      <c r="K2190" s="90" t="b">
        <v>0</v>
      </c>
      <c r="L2190" s="92" t="s">
        <v>867</v>
      </c>
      <c r="M2190" s="278">
        <f>IFERROR(VLOOKUP(C2190,'Budget Detail as of 11.30'!B:K,COLUMNS('Budget Detail as of 11.30'!B:K),FALSE),0)</f>
        <v>500</v>
      </c>
      <c r="N2190" s="155">
        <f>SUMIFS('Budget Detail as of 11.30'!L:L,'Budget Detail as of 11.30'!B:B,'Questica Mapping'!C2190)</f>
        <v>500</v>
      </c>
      <c r="O2190" s="100">
        <v>0</v>
      </c>
      <c r="P2190" s="101">
        <f t="shared" si="81"/>
        <v>0</v>
      </c>
    </row>
    <row r="2191" spans="1:17" hidden="1" x14ac:dyDescent="0.3">
      <c r="A2191" s="90">
        <v>593373</v>
      </c>
      <c r="B2191" s="92" t="s">
        <v>1162</v>
      </c>
      <c r="C2191" s="92" t="s">
        <v>4630</v>
      </c>
      <c r="D2191" s="92" t="s">
        <v>11</v>
      </c>
      <c r="E2191" s="103" t="s">
        <v>327</v>
      </c>
      <c r="F2191" s="92" t="s">
        <v>4565</v>
      </c>
      <c r="G2191" s="92" t="s">
        <v>1188</v>
      </c>
      <c r="H2191" s="92" t="s">
        <v>4040</v>
      </c>
      <c r="I2191" s="92" t="s">
        <v>925</v>
      </c>
      <c r="J2191" s="92" t="s">
        <v>4631</v>
      </c>
      <c r="K2191" s="90" t="b">
        <v>0</v>
      </c>
      <c r="L2191" s="92" t="s">
        <v>867</v>
      </c>
      <c r="M2191" s="278">
        <f>IFERROR(VLOOKUP(C2191,'Budget Detail as of 11.30'!B:K,COLUMNS('Budget Detail as of 11.30'!B:K),FALSE),0)</f>
        <v>20</v>
      </c>
      <c r="N2191" s="155">
        <f>SUMIFS('Budget Detail as of 11.30'!L:L,'Budget Detail as of 11.30'!B:B,'Questica Mapping'!C2191)</f>
        <v>20</v>
      </c>
      <c r="O2191" s="100">
        <v>0</v>
      </c>
      <c r="P2191" s="101">
        <f t="shared" si="81"/>
        <v>0</v>
      </c>
    </row>
    <row r="2192" spans="1:17" hidden="1" x14ac:dyDescent="0.3">
      <c r="A2192" s="90">
        <v>593374</v>
      </c>
      <c r="B2192" s="92" t="s">
        <v>1162</v>
      </c>
      <c r="C2192" s="92" t="s">
        <v>4632</v>
      </c>
      <c r="D2192" s="92" t="s">
        <v>11</v>
      </c>
      <c r="E2192" s="103" t="s">
        <v>327</v>
      </c>
      <c r="F2192" s="92" t="s">
        <v>4565</v>
      </c>
      <c r="G2192" s="92" t="s">
        <v>1188</v>
      </c>
      <c r="H2192" s="92" t="s">
        <v>4047</v>
      </c>
      <c r="I2192" s="92" t="s">
        <v>865</v>
      </c>
      <c r="J2192" s="92" t="s">
        <v>1189</v>
      </c>
      <c r="K2192" s="90" t="b">
        <v>0</v>
      </c>
      <c r="L2192" s="92" t="s">
        <v>867</v>
      </c>
      <c r="M2192" s="278">
        <f>IFERROR(VLOOKUP(C2192,'Budget Detail as of 11.30'!B:K,COLUMNS('Budget Detail as of 11.30'!B:K),FALSE),0)</f>
        <v>0</v>
      </c>
      <c r="N2192" s="155">
        <f>SUMIFS('Budget Detail as of 11.30'!L:L,'Budget Detail as of 11.30'!B:B,'Questica Mapping'!C2192)</f>
        <v>0</v>
      </c>
      <c r="O2192" s="100">
        <v>0</v>
      </c>
      <c r="P2192" s="101">
        <f t="shared" si="81"/>
        <v>0</v>
      </c>
    </row>
    <row r="2193" spans="1:16" hidden="1" x14ac:dyDescent="0.3">
      <c r="A2193" s="90">
        <v>593375</v>
      </c>
      <c r="B2193" s="92" t="s">
        <v>1162</v>
      </c>
      <c r="C2193" s="92" t="s">
        <v>4633</v>
      </c>
      <c r="D2193" s="92" t="s">
        <v>11</v>
      </c>
      <c r="E2193" s="103" t="s">
        <v>327</v>
      </c>
      <c r="F2193" s="92" t="s">
        <v>4565</v>
      </c>
      <c r="G2193" s="92" t="s">
        <v>1188</v>
      </c>
      <c r="H2193" s="92" t="s">
        <v>3747</v>
      </c>
      <c r="I2193" s="92" t="s">
        <v>865</v>
      </c>
      <c r="J2193" s="92" t="s">
        <v>1189</v>
      </c>
      <c r="K2193" s="90" t="b">
        <v>0</v>
      </c>
      <c r="L2193" s="92" t="s">
        <v>867</v>
      </c>
      <c r="M2193" s="278">
        <f>IFERROR(VLOOKUP(C2193,'Budget Detail as of 11.30'!B:K,COLUMNS('Budget Detail as of 11.30'!B:K),FALSE),0)</f>
        <v>0</v>
      </c>
      <c r="N2193" s="155">
        <f>SUMIFS('Budget Detail as of 11.30'!L:L,'Budget Detail as of 11.30'!B:B,'Questica Mapping'!C2193)</f>
        <v>0</v>
      </c>
      <c r="O2193" s="100">
        <v>0</v>
      </c>
      <c r="P2193" s="101">
        <f t="shared" si="81"/>
        <v>0</v>
      </c>
    </row>
    <row r="2194" spans="1:16" hidden="1" x14ac:dyDescent="0.3">
      <c r="A2194" s="90">
        <v>593376</v>
      </c>
      <c r="B2194" s="92" t="s">
        <v>1162</v>
      </c>
      <c r="C2194" s="92" t="s">
        <v>4634</v>
      </c>
      <c r="D2194" s="92" t="s">
        <v>11</v>
      </c>
      <c r="E2194" s="103" t="s">
        <v>327</v>
      </c>
      <c r="F2194" s="92" t="s">
        <v>4565</v>
      </c>
      <c r="G2194" s="92" t="s">
        <v>1188</v>
      </c>
      <c r="H2194" s="92" t="s">
        <v>4054</v>
      </c>
      <c r="I2194" s="92" t="s">
        <v>865</v>
      </c>
      <c r="J2194" s="92" t="s">
        <v>1189</v>
      </c>
      <c r="K2194" s="90" t="b">
        <v>0</v>
      </c>
      <c r="L2194" s="92" t="s">
        <v>867</v>
      </c>
      <c r="M2194" s="278">
        <f>IFERROR(VLOOKUP(C2194,'Budget Detail as of 11.30'!B:K,COLUMNS('Budget Detail as of 11.30'!B:K),FALSE),0)</f>
        <v>300</v>
      </c>
      <c r="N2194" s="155">
        <f>SUMIFS('Budget Detail as of 11.30'!L:L,'Budget Detail as of 11.30'!B:B,'Questica Mapping'!C2194)</f>
        <v>300</v>
      </c>
      <c r="O2194" s="100">
        <v>0</v>
      </c>
      <c r="P2194" s="101">
        <f t="shared" si="81"/>
        <v>0</v>
      </c>
    </row>
    <row r="2195" spans="1:16" hidden="1" x14ac:dyDescent="0.3">
      <c r="A2195" s="90">
        <v>593629</v>
      </c>
      <c r="B2195" s="92" t="s">
        <v>1162</v>
      </c>
      <c r="C2195" s="92" t="s">
        <v>4635</v>
      </c>
      <c r="D2195" s="92" t="s">
        <v>11</v>
      </c>
      <c r="E2195" s="103" t="s">
        <v>327</v>
      </c>
      <c r="F2195" s="92" t="s">
        <v>4565</v>
      </c>
      <c r="G2195" s="92" t="s">
        <v>1188</v>
      </c>
      <c r="H2195" s="92" t="s">
        <v>3750</v>
      </c>
      <c r="I2195" s="92" t="s">
        <v>865</v>
      </c>
      <c r="J2195" s="92" t="s">
        <v>1189</v>
      </c>
      <c r="K2195" s="90" t="b">
        <v>0</v>
      </c>
      <c r="L2195" s="92" t="s">
        <v>867</v>
      </c>
      <c r="M2195" s="278">
        <f>IFERROR(VLOOKUP(C2195,'Budget Detail as of 11.30'!B:K,COLUMNS('Budget Detail as of 11.30'!B:K),FALSE),0)</f>
        <v>200</v>
      </c>
      <c r="N2195" s="155">
        <f>SUMIFS('Budget Detail as of 11.30'!L:L,'Budget Detail as of 11.30'!B:B,'Questica Mapping'!C2195)</f>
        <v>200</v>
      </c>
      <c r="O2195" s="100">
        <v>0</v>
      </c>
      <c r="P2195" s="101">
        <f t="shared" si="81"/>
        <v>0</v>
      </c>
    </row>
    <row r="2196" spans="1:16" hidden="1" x14ac:dyDescent="0.3">
      <c r="A2196" s="90">
        <v>593377</v>
      </c>
      <c r="B2196" s="92" t="s">
        <v>1162</v>
      </c>
      <c r="C2196" s="92" t="s">
        <v>4636</v>
      </c>
      <c r="D2196" s="92" t="s">
        <v>11</v>
      </c>
      <c r="E2196" s="103" t="s">
        <v>327</v>
      </c>
      <c r="F2196" s="92" t="s">
        <v>4565</v>
      </c>
      <c r="G2196" s="92" t="s">
        <v>1188</v>
      </c>
      <c r="H2196" s="92" t="s">
        <v>4637</v>
      </c>
      <c r="I2196" s="92" t="s">
        <v>865</v>
      </c>
      <c r="J2196" s="92" t="s">
        <v>1189</v>
      </c>
      <c r="K2196" s="90" t="b">
        <v>0</v>
      </c>
      <c r="L2196" s="92" t="s">
        <v>867</v>
      </c>
      <c r="M2196" s="278">
        <f>IFERROR(VLOOKUP(C2196,'Budget Detail as of 11.30'!B:K,COLUMNS('Budget Detail as of 11.30'!B:K),FALSE),0)</f>
        <v>0</v>
      </c>
      <c r="N2196" s="155">
        <f>SUMIFS('Budget Detail as of 11.30'!L:L,'Budget Detail as of 11.30'!B:B,'Questica Mapping'!C2196)</f>
        <v>0</v>
      </c>
      <c r="O2196" s="100">
        <v>0</v>
      </c>
      <c r="P2196" s="101">
        <f t="shared" si="81"/>
        <v>0</v>
      </c>
    </row>
    <row r="2197" spans="1:16" hidden="1" x14ac:dyDescent="0.3">
      <c r="A2197" s="90">
        <v>593630</v>
      </c>
      <c r="B2197" s="92" t="s">
        <v>1162</v>
      </c>
      <c r="C2197" s="92" t="s">
        <v>4638</v>
      </c>
      <c r="D2197" s="92" t="s">
        <v>11</v>
      </c>
      <c r="E2197" s="103" t="s">
        <v>327</v>
      </c>
      <c r="F2197" s="92" t="s">
        <v>4565</v>
      </c>
      <c r="G2197" s="92" t="s">
        <v>1188</v>
      </c>
      <c r="H2197" s="92" t="s">
        <v>4059</v>
      </c>
      <c r="I2197" s="92" t="s">
        <v>865</v>
      </c>
      <c r="J2197" s="92" t="s">
        <v>1189</v>
      </c>
      <c r="K2197" s="90" t="b">
        <v>0</v>
      </c>
      <c r="L2197" s="92" t="s">
        <v>867</v>
      </c>
      <c r="M2197" s="278">
        <f>IFERROR(VLOOKUP(C2197,'Budget Detail as of 11.30'!B:K,COLUMNS('Budget Detail as of 11.30'!B:K),FALSE),0)</f>
        <v>0</v>
      </c>
      <c r="N2197" s="155">
        <f>SUMIFS('Budget Detail as of 11.30'!L:L,'Budget Detail as of 11.30'!B:B,'Questica Mapping'!C2197)</f>
        <v>0</v>
      </c>
      <c r="O2197" s="100">
        <v>0</v>
      </c>
      <c r="P2197" s="101">
        <f t="shared" si="81"/>
        <v>0</v>
      </c>
    </row>
    <row r="2198" spans="1:16" hidden="1" x14ac:dyDescent="0.3">
      <c r="A2198" s="90">
        <v>593709</v>
      </c>
      <c r="B2198" s="92" t="s">
        <v>1162</v>
      </c>
      <c r="C2198" s="92" t="s">
        <v>4639</v>
      </c>
      <c r="D2198" s="92" t="s">
        <v>11</v>
      </c>
      <c r="E2198" s="103" t="s">
        <v>327</v>
      </c>
      <c r="F2198" s="92" t="s">
        <v>4565</v>
      </c>
      <c r="G2198" s="92" t="s">
        <v>1188</v>
      </c>
      <c r="H2198" s="92" t="s">
        <v>4062</v>
      </c>
      <c r="I2198" s="92" t="s">
        <v>865</v>
      </c>
      <c r="J2198" s="92" t="s">
        <v>1189</v>
      </c>
      <c r="K2198" s="90" t="b">
        <v>0</v>
      </c>
      <c r="L2198" s="92" t="s">
        <v>867</v>
      </c>
      <c r="M2198" s="278">
        <f>IFERROR(VLOOKUP(C2198,'Budget Detail as of 11.30'!B:K,COLUMNS('Budget Detail as of 11.30'!B:K),FALSE),0)</f>
        <v>2600</v>
      </c>
      <c r="N2198" s="155">
        <f>SUMIFS('Budget Detail as of 11.30'!L:L,'Budget Detail as of 11.30'!B:B,'Questica Mapping'!C2198)</f>
        <v>2600</v>
      </c>
      <c r="O2198" s="100">
        <v>0</v>
      </c>
      <c r="P2198" s="101">
        <f t="shared" si="81"/>
        <v>0</v>
      </c>
    </row>
    <row r="2199" spans="1:16" hidden="1" x14ac:dyDescent="0.3">
      <c r="A2199" s="90">
        <v>593378</v>
      </c>
      <c r="B2199" s="92" t="s">
        <v>1162</v>
      </c>
      <c r="C2199" s="92" t="s">
        <v>4640</v>
      </c>
      <c r="D2199" s="92" t="s">
        <v>11</v>
      </c>
      <c r="E2199" s="103" t="s">
        <v>327</v>
      </c>
      <c r="F2199" s="92" t="s">
        <v>4565</v>
      </c>
      <c r="G2199" s="92" t="s">
        <v>1188</v>
      </c>
      <c r="H2199" s="92" t="s">
        <v>4083</v>
      </c>
      <c r="I2199" s="92" t="s">
        <v>865</v>
      </c>
      <c r="J2199" s="92" t="s">
        <v>1189</v>
      </c>
      <c r="K2199" s="90" t="b">
        <v>0</v>
      </c>
      <c r="L2199" s="92" t="s">
        <v>867</v>
      </c>
      <c r="M2199" s="278">
        <f>IFERROR(VLOOKUP(C2199,'Budget Detail as of 11.30'!B:K,COLUMNS('Budget Detail as of 11.30'!B:K),FALSE),0)</f>
        <v>4900</v>
      </c>
      <c r="N2199" s="155">
        <f>SUMIFS('Budget Detail as of 11.30'!L:L,'Budget Detail as of 11.30'!B:B,'Questica Mapping'!C2199)</f>
        <v>4900</v>
      </c>
      <c r="O2199" s="100">
        <v>0</v>
      </c>
      <c r="P2199" s="101">
        <f t="shared" si="81"/>
        <v>0</v>
      </c>
    </row>
    <row r="2200" spans="1:16" hidden="1" x14ac:dyDescent="0.3">
      <c r="A2200" s="90">
        <v>593631</v>
      </c>
      <c r="B2200" s="92" t="s">
        <v>1162</v>
      </c>
      <c r="C2200" s="92" t="s">
        <v>4641</v>
      </c>
      <c r="D2200" s="92" t="s">
        <v>11</v>
      </c>
      <c r="E2200" s="103" t="s">
        <v>327</v>
      </c>
      <c r="F2200" s="92" t="s">
        <v>4565</v>
      </c>
      <c r="G2200" s="92" t="s">
        <v>1188</v>
      </c>
      <c r="H2200" s="92" t="s">
        <v>4642</v>
      </c>
      <c r="I2200" s="92" t="s">
        <v>865</v>
      </c>
      <c r="J2200" s="92" t="s">
        <v>1189</v>
      </c>
      <c r="K2200" s="90" t="b">
        <v>0</v>
      </c>
      <c r="L2200" s="92" t="s">
        <v>867</v>
      </c>
      <c r="M2200" s="278">
        <f>IFERROR(VLOOKUP(C2200,'Budget Detail as of 11.30'!B:K,COLUMNS('Budget Detail as of 11.30'!B:K),FALSE),0)</f>
        <v>0</v>
      </c>
      <c r="N2200" s="155">
        <f>SUMIFS('Budget Detail as of 11.30'!L:L,'Budget Detail as of 11.30'!B:B,'Questica Mapping'!C2200)</f>
        <v>0</v>
      </c>
      <c r="O2200" s="100">
        <v>0</v>
      </c>
      <c r="P2200" s="101">
        <f t="shared" si="81"/>
        <v>0</v>
      </c>
    </row>
    <row r="2201" spans="1:16" hidden="1" x14ac:dyDescent="0.3">
      <c r="A2201" s="90">
        <v>593632</v>
      </c>
      <c r="B2201" s="92" t="s">
        <v>1162</v>
      </c>
      <c r="C2201" s="92" t="s">
        <v>4643</v>
      </c>
      <c r="D2201" s="92" t="s">
        <v>11</v>
      </c>
      <c r="E2201" s="103" t="s">
        <v>327</v>
      </c>
      <c r="F2201" s="92" t="s">
        <v>4565</v>
      </c>
      <c r="G2201" s="92" t="s">
        <v>1188</v>
      </c>
      <c r="H2201" s="92" t="s">
        <v>4106</v>
      </c>
      <c r="I2201" s="92" t="s">
        <v>865</v>
      </c>
      <c r="J2201" s="92" t="s">
        <v>1189</v>
      </c>
      <c r="K2201" s="90" t="b">
        <v>0</v>
      </c>
      <c r="L2201" s="92" t="s">
        <v>867</v>
      </c>
      <c r="M2201" s="278">
        <f>IFERROR(VLOOKUP(C2201,'Budget Detail as of 11.30'!B:K,COLUMNS('Budget Detail as of 11.30'!B:K),FALSE),0)</f>
        <v>400</v>
      </c>
      <c r="N2201" s="155">
        <f>SUMIFS('Budget Detail as of 11.30'!L:L,'Budget Detail as of 11.30'!B:B,'Questica Mapping'!C2201)</f>
        <v>400</v>
      </c>
      <c r="O2201" s="100">
        <v>0</v>
      </c>
      <c r="P2201" s="101">
        <f t="shared" si="81"/>
        <v>0</v>
      </c>
    </row>
    <row r="2202" spans="1:16" hidden="1" x14ac:dyDescent="0.3">
      <c r="A2202" s="90">
        <v>593710</v>
      </c>
      <c r="B2202" s="92" t="s">
        <v>1162</v>
      </c>
      <c r="C2202" s="92" t="s">
        <v>4644</v>
      </c>
      <c r="D2202" s="92" t="s">
        <v>11</v>
      </c>
      <c r="E2202" s="103" t="s">
        <v>327</v>
      </c>
      <c r="F2202" s="92" t="s">
        <v>4565</v>
      </c>
      <c r="G2202" s="92" t="s">
        <v>1188</v>
      </c>
      <c r="H2202" s="92" t="s">
        <v>3753</v>
      </c>
      <c r="I2202" s="92" t="s">
        <v>865</v>
      </c>
      <c r="J2202" s="92" t="s">
        <v>1189</v>
      </c>
      <c r="K2202" s="90" t="b">
        <v>0</v>
      </c>
      <c r="L2202" s="92" t="s">
        <v>867</v>
      </c>
      <c r="M2202" s="278">
        <f>IFERROR(VLOOKUP(C2202,'Budget Detail as of 11.30'!B:K,COLUMNS('Budget Detail as of 11.30'!B:K),FALSE),0)</f>
        <v>0</v>
      </c>
      <c r="N2202" s="155">
        <f>SUMIFS('Budget Detail as of 11.30'!L:L,'Budget Detail as of 11.30'!B:B,'Questica Mapping'!C2202)</f>
        <v>0</v>
      </c>
      <c r="O2202" s="100">
        <v>0</v>
      </c>
      <c r="P2202" s="101">
        <f t="shared" si="81"/>
        <v>0</v>
      </c>
    </row>
    <row r="2203" spans="1:16" hidden="1" x14ac:dyDescent="0.3">
      <c r="A2203" s="90">
        <v>593633</v>
      </c>
      <c r="B2203" s="92" t="s">
        <v>1162</v>
      </c>
      <c r="C2203" s="92" t="s">
        <v>4645</v>
      </c>
      <c r="D2203" s="92" t="s">
        <v>11</v>
      </c>
      <c r="E2203" s="103" t="s">
        <v>327</v>
      </c>
      <c r="F2203" s="92" t="s">
        <v>4565</v>
      </c>
      <c r="G2203" s="92" t="s">
        <v>1188</v>
      </c>
      <c r="H2203" s="92" t="s">
        <v>4646</v>
      </c>
      <c r="I2203" s="92" t="s">
        <v>865</v>
      </c>
      <c r="J2203" s="92" t="s">
        <v>1189</v>
      </c>
      <c r="K2203" s="90" t="b">
        <v>0</v>
      </c>
      <c r="L2203" s="92" t="s">
        <v>867</v>
      </c>
      <c r="M2203" s="278">
        <f>IFERROR(VLOOKUP(C2203,'Budget Detail as of 11.30'!B:K,COLUMNS('Budget Detail as of 11.30'!B:K),FALSE),0)</f>
        <v>0</v>
      </c>
      <c r="N2203" s="155">
        <f>SUMIFS('Budget Detail as of 11.30'!L:L,'Budget Detail as of 11.30'!B:B,'Questica Mapping'!C2203)</f>
        <v>0</v>
      </c>
      <c r="O2203" s="100">
        <v>0</v>
      </c>
      <c r="P2203" s="101">
        <f t="shared" si="81"/>
        <v>0</v>
      </c>
    </row>
    <row r="2204" spans="1:16" hidden="1" x14ac:dyDescent="0.3">
      <c r="A2204" s="90">
        <v>1820516</v>
      </c>
      <c r="B2204" s="92" t="s">
        <v>1162</v>
      </c>
      <c r="C2204" s="92" t="s">
        <v>4647</v>
      </c>
      <c r="D2204" s="92" t="s">
        <v>11</v>
      </c>
      <c r="E2204" s="103" t="s">
        <v>327</v>
      </c>
      <c r="F2204" s="92" t="s">
        <v>4565</v>
      </c>
      <c r="G2204" s="92" t="s">
        <v>1188</v>
      </c>
      <c r="H2204" s="92" t="s">
        <v>4648</v>
      </c>
      <c r="I2204" s="92" t="s">
        <v>865</v>
      </c>
      <c r="J2204" s="92" t="s">
        <v>1189</v>
      </c>
      <c r="K2204" s="90" t="b">
        <v>0</v>
      </c>
      <c r="L2204" s="92" t="s">
        <v>867</v>
      </c>
      <c r="M2204" s="278">
        <f>IFERROR(VLOOKUP(C2204,'Budget Detail as of 11.30'!B:K,COLUMNS('Budget Detail as of 11.30'!B:K),FALSE),0)</f>
        <v>0</v>
      </c>
      <c r="N2204" s="155">
        <f>SUMIFS('Budget Detail as of 11.30'!L:L,'Budget Detail as of 11.30'!B:B,'Questica Mapping'!C2204)</f>
        <v>0</v>
      </c>
      <c r="O2204" s="100">
        <v>0</v>
      </c>
      <c r="P2204" s="101">
        <f t="shared" si="81"/>
        <v>0</v>
      </c>
    </row>
    <row r="2205" spans="1:16" hidden="1" x14ac:dyDescent="0.3">
      <c r="A2205" s="90">
        <v>593379</v>
      </c>
      <c r="B2205" s="92" t="s">
        <v>1162</v>
      </c>
      <c r="C2205" s="92" t="s">
        <v>4649</v>
      </c>
      <c r="D2205" s="92" t="s">
        <v>11</v>
      </c>
      <c r="E2205" s="103" t="s">
        <v>327</v>
      </c>
      <c r="F2205" s="92" t="s">
        <v>4565</v>
      </c>
      <c r="G2205" s="92" t="s">
        <v>1188</v>
      </c>
      <c r="H2205" s="92" t="s">
        <v>4109</v>
      </c>
      <c r="I2205" s="92" t="s">
        <v>865</v>
      </c>
      <c r="J2205" s="92" t="s">
        <v>1189</v>
      </c>
      <c r="K2205" s="90" t="b">
        <v>0</v>
      </c>
      <c r="L2205" s="92" t="s">
        <v>867</v>
      </c>
      <c r="M2205" s="278">
        <f>IFERROR(VLOOKUP(C2205,'Budget Detail as of 11.30'!B:K,COLUMNS('Budget Detail as of 11.30'!B:K),FALSE),0)</f>
        <v>2100</v>
      </c>
      <c r="N2205" s="155">
        <f>SUMIFS('Budget Detail as of 11.30'!L:L,'Budget Detail as of 11.30'!B:B,'Questica Mapping'!C2205)</f>
        <v>2100</v>
      </c>
      <c r="O2205" s="100">
        <v>0</v>
      </c>
      <c r="P2205" s="101">
        <f t="shared" si="81"/>
        <v>0</v>
      </c>
    </row>
    <row r="2206" spans="1:16" hidden="1" x14ac:dyDescent="0.3">
      <c r="A2206" s="90">
        <v>1820517</v>
      </c>
      <c r="B2206" s="92" t="s">
        <v>1162</v>
      </c>
      <c r="C2206" s="92" t="s">
        <v>4650</v>
      </c>
      <c r="D2206" s="92" t="s">
        <v>11</v>
      </c>
      <c r="E2206" s="103" t="s">
        <v>327</v>
      </c>
      <c r="F2206" s="92" t="s">
        <v>4565</v>
      </c>
      <c r="G2206" s="92" t="s">
        <v>1188</v>
      </c>
      <c r="H2206" s="92" t="s">
        <v>4651</v>
      </c>
      <c r="I2206" s="92" t="s">
        <v>865</v>
      </c>
      <c r="J2206" s="92" t="s">
        <v>1189</v>
      </c>
      <c r="K2206" s="90" t="b">
        <v>0</v>
      </c>
      <c r="L2206" s="92" t="s">
        <v>867</v>
      </c>
      <c r="M2206" s="278">
        <f>IFERROR(VLOOKUP(C2206,'Budget Detail as of 11.30'!B:K,COLUMNS('Budget Detail as of 11.30'!B:K),FALSE),0)</f>
        <v>0</v>
      </c>
      <c r="N2206" s="155">
        <f>SUMIFS('Budget Detail as of 11.30'!L:L,'Budget Detail as of 11.30'!B:B,'Questica Mapping'!C2206)</f>
        <v>0</v>
      </c>
      <c r="O2206" s="100">
        <v>6003</v>
      </c>
      <c r="P2206" s="101">
        <f t="shared" si="81"/>
        <v>6003</v>
      </c>
    </row>
    <row r="2207" spans="1:16" hidden="1" x14ac:dyDescent="0.3">
      <c r="A2207" s="90">
        <v>593634</v>
      </c>
      <c r="B2207" s="92" t="s">
        <v>1162</v>
      </c>
      <c r="C2207" s="92" t="s">
        <v>4652</v>
      </c>
      <c r="D2207" s="92" t="s">
        <v>11</v>
      </c>
      <c r="E2207" s="103" t="s">
        <v>327</v>
      </c>
      <c r="F2207" s="92" t="s">
        <v>4565</v>
      </c>
      <c r="G2207" s="92" t="s">
        <v>1188</v>
      </c>
      <c r="H2207" s="92" t="s">
        <v>4586</v>
      </c>
      <c r="I2207" s="92" t="s">
        <v>865</v>
      </c>
      <c r="J2207" s="92" t="s">
        <v>1189</v>
      </c>
      <c r="K2207" s="90" t="b">
        <v>0</v>
      </c>
      <c r="L2207" s="92" t="s">
        <v>867</v>
      </c>
      <c r="M2207" s="278">
        <f>IFERROR(VLOOKUP(C2207,'Budget Detail as of 11.30'!B:K,COLUMNS('Budget Detail as of 11.30'!B:K),FALSE),0)</f>
        <v>0</v>
      </c>
      <c r="N2207" s="155">
        <f>SUMIFS('Budget Detail as of 11.30'!L:L,'Budget Detail as of 11.30'!B:B,'Questica Mapping'!C2207)</f>
        <v>0</v>
      </c>
      <c r="O2207" s="100">
        <v>200</v>
      </c>
      <c r="P2207" s="101">
        <f t="shared" si="81"/>
        <v>200</v>
      </c>
    </row>
    <row r="2208" spans="1:16" hidden="1" x14ac:dyDescent="0.3">
      <c r="A2208" s="90">
        <v>593787</v>
      </c>
      <c r="B2208" s="92" t="s">
        <v>1162</v>
      </c>
      <c r="C2208" s="92" t="s">
        <v>4653</v>
      </c>
      <c r="D2208" s="92" t="s">
        <v>11</v>
      </c>
      <c r="E2208" s="103" t="s">
        <v>327</v>
      </c>
      <c r="F2208" s="92" t="s">
        <v>4565</v>
      </c>
      <c r="G2208" s="92" t="s">
        <v>1191</v>
      </c>
      <c r="H2208" s="92" t="s">
        <v>3738</v>
      </c>
      <c r="I2208" s="92" t="s">
        <v>865</v>
      </c>
      <c r="J2208" s="92" t="s">
        <v>4654</v>
      </c>
      <c r="K2208" s="90" t="b">
        <v>0</v>
      </c>
      <c r="L2208" s="92" t="s">
        <v>867</v>
      </c>
      <c r="M2208" s="278">
        <f>IFERROR(VLOOKUP(C2208,'Budget Detail as of 11.30'!B:K,COLUMNS('Budget Detail as of 11.30'!B:K),FALSE),0)</f>
        <v>6000</v>
      </c>
      <c r="N2208" s="155">
        <f>SUMIFS('Budget Detail as of 11.30'!L:L,'Budget Detail as of 11.30'!B:B,'Questica Mapping'!C2208)</f>
        <v>6000</v>
      </c>
      <c r="O2208" s="100"/>
      <c r="P2208" s="101"/>
    </row>
    <row r="2209" spans="1:17" hidden="1" x14ac:dyDescent="0.3">
      <c r="A2209" s="90">
        <v>593380</v>
      </c>
      <c r="B2209" s="92" t="s">
        <v>1162</v>
      </c>
      <c r="C2209" s="92" t="s">
        <v>4655</v>
      </c>
      <c r="D2209" s="92" t="s">
        <v>11</v>
      </c>
      <c r="E2209" s="103" t="s">
        <v>327</v>
      </c>
      <c r="F2209" s="92" t="s">
        <v>4565</v>
      </c>
      <c r="G2209" s="92" t="s">
        <v>1191</v>
      </c>
      <c r="H2209" s="92" t="s">
        <v>3738</v>
      </c>
      <c r="I2209" s="92" t="s">
        <v>925</v>
      </c>
      <c r="J2209" s="92" t="s">
        <v>4656</v>
      </c>
      <c r="K2209" s="90" t="b">
        <v>0</v>
      </c>
      <c r="L2209" s="92" t="s">
        <v>867</v>
      </c>
      <c r="M2209" s="278">
        <f>IFERROR(VLOOKUP(C2209,'Budget Detail as of 11.30'!B:K,COLUMNS('Budget Detail as of 11.30'!B:K),FALSE),0)</f>
        <v>200</v>
      </c>
      <c r="N2209" s="155">
        <f>SUMIFS('Budget Detail as of 11.30'!L:L,'Budget Detail as of 11.30'!B:B,'Questica Mapping'!C2209)</f>
        <v>200</v>
      </c>
      <c r="O2209" s="100">
        <v>2614</v>
      </c>
      <c r="P2209" s="101">
        <f>+O2209</f>
        <v>2614</v>
      </c>
    </row>
    <row r="2210" spans="1:17" hidden="1" x14ac:dyDescent="0.3">
      <c r="A2210" s="90">
        <v>593635</v>
      </c>
      <c r="B2210" s="92" t="s">
        <v>1162</v>
      </c>
      <c r="C2210" s="92" t="s">
        <v>4657</v>
      </c>
      <c r="D2210" s="279" t="s">
        <v>11</v>
      </c>
      <c r="E2210" s="103" t="s">
        <v>327</v>
      </c>
      <c r="F2210" s="90" t="s">
        <v>4565</v>
      </c>
      <c r="G2210" s="90" t="s">
        <v>1191</v>
      </c>
      <c r="H2210" s="90" t="s">
        <v>3738</v>
      </c>
      <c r="I2210" s="90" t="s">
        <v>928</v>
      </c>
      <c r="J2210" s="90" t="s">
        <v>4658</v>
      </c>
      <c r="K2210" s="90" t="b">
        <v>0</v>
      </c>
      <c r="L2210" s="90" t="s">
        <v>867</v>
      </c>
      <c r="M2210" s="278">
        <f>IFERROR(VLOOKUP(C2210,'Budget Detail as of 11.30'!B:K,COLUMNS('Budget Detail as of 11.30'!B:K),FALSE),0)</f>
        <v>2000</v>
      </c>
      <c r="N2210" s="155">
        <f>SUMIFS('Budget Detail as of 11.30'!L:L,'Budget Detail as of 11.30'!B:B,'Questica Mapping'!C2210)</f>
        <v>2000</v>
      </c>
      <c r="O2210" s="100">
        <v>3000</v>
      </c>
      <c r="P2210" s="101">
        <f>+O2210</f>
        <v>3000</v>
      </c>
      <c r="Q2210" s="279" t="s">
        <v>1169</v>
      </c>
    </row>
    <row r="2211" spans="1:17" hidden="1" x14ac:dyDescent="0.3">
      <c r="A2211" s="90">
        <v>593636</v>
      </c>
      <c r="B2211" s="92" t="s">
        <v>1162</v>
      </c>
      <c r="C2211" s="92" t="s">
        <v>4659</v>
      </c>
      <c r="D2211" s="92" t="s">
        <v>11</v>
      </c>
      <c r="E2211" s="103" t="s">
        <v>327</v>
      </c>
      <c r="F2211" s="92" t="s">
        <v>4565</v>
      </c>
      <c r="G2211" s="92" t="s">
        <v>1191</v>
      </c>
      <c r="H2211" s="92" t="s">
        <v>4062</v>
      </c>
      <c r="I2211" s="92" t="s">
        <v>865</v>
      </c>
      <c r="J2211" s="92" t="s">
        <v>1192</v>
      </c>
      <c r="K2211" s="90" t="b">
        <v>0</v>
      </c>
      <c r="L2211" s="92" t="s">
        <v>867</v>
      </c>
      <c r="M2211" s="278">
        <f>IFERROR(VLOOKUP(C2211,'Budget Detail as of 11.30'!B:K,COLUMNS('Budget Detail as of 11.30'!B:K),FALSE),0)</f>
        <v>2700</v>
      </c>
      <c r="N2211" s="155">
        <f>SUMIFS('Budget Detail as of 11.30'!L:L,'Budget Detail as of 11.30'!B:B,'Questica Mapping'!C2211)</f>
        <v>2700</v>
      </c>
      <c r="O2211" s="100">
        <v>50</v>
      </c>
      <c r="P2211" s="101">
        <f>+O2211</f>
        <v>50</v>
      </c>
    </row>
    <row r="2212" spans="1:17" hidden="1" x14ac:dyDescent="0.3">
      <c r="A2212" s="90">
        <v>1820492</v>
      </c>
      <c r="B2212" s="92" t="s">
        <v>1162</v>
      </c>
      <c r="C2212" s="92" t="s">
        <v>4660</v>
      </c>
      <c r="D2212" s="92" t="s">
        <v>11</v>
      </c>
      <c r="E2212" s="103" t="s">
        <v>327</v>
      </c>
      <c r="F2212" s="92" t="s">
        <v>4565</v>
      </c>
      <c r="G2212" s="92" t="s">
        <v>1191</v>
      </c>
      <c r="H2212" s="92" t="s">
        <v>4083</v>
      </c>
      <c r="I2212" s="92" t="s">
        <v>865</v>
      </c>
      <c r="J2212" s="92" t="s">
        <v>4661</v>
      </c>
      <c r="K2212" s="90" t="b">
        <v>0</v>
      </c>
      <c r="L2212" s="92" t="s">
        <v>867</v>
      </c>
      <c r="M2212" s="278">
        <f>IFERROR(VLOOKUP(C2212,'Budget Detail as of 11.30'!B:K,COLUMNS('Budget Detail as of 11.30'!B:K),FALSE),0)</f>
        <v>3000</v>
      </c>
      <c r="N2212" s="155">
        <f>SUMIFS('Budget Detail as of 11.30'!L:L,'Budget Detail as of 11.30'!B:B,'Questica Mapping'!C2212)</f>
        <v>3000</v>
      </c>
      <c r="O2212" s="100">
        <v>9218</v>
      </c>
      <c r="P2212" s="101">
        <f>+O2212</f>
        <v>9218</v>
      </c>
    </row>
    <row r="2213" spans="1:17" hidden="1" x14ac:dyDescent="0.3">
      <c r="A2213" s="90">
        <v>850007</v>
      </c>
      <c r="B2213" s="92" t="s">
        <v>1162</v>
      </c>
      <c r="C2213" s="92" t="s">
        <v>4662</v>
      </c>
      <c r="D2213" s="92" t="s">
        <v>11</v>
      </c>
      <c r="E2213" s="103" t="s">
        <v>327</v>
      </c>
      <c r="F2213" s="92" t="s">
        <v>4565</v>
      </c>
      <c r="G2213" s="92" t="s">
        <v>1191</v>
      </c>
      <c r="H2213" s="92" t="s">
        <v>4109</v>
      </c>
      <c r="I2213" s="92" t="s">
        <v>865</v>
      </c>
      <c r="J2213" s="92" t="s">
        <v>4663</v>
      </c>
      <c r="K2213" s="90" t="b">
        <v>0</v>
      </c>
      <c r="L2213" s="92" t="s">
        <v>867</v>
      </c>
      <c r="M2213" s="278">
        <f>IFERROR(VLOOKUP(C2213,'Budget Detail as of 11.30'!B:K,COLUMNS('Budget Detail as of 11.30'!B:K),FALSE),0)</f>
        <v>50</v>
      </c>
      <c r="N2213" s="155">
        <f>SUMIFS('Budget Detail as of 11.30'!L:L,'Budget Detail as of 11.30'!B:B,'Questica Mapping'!C2213)</f>
        <v>50</v>
      </c>
      <c r="O2213" s="100">
        <v>8</v>
      </c>
      <c r="P2213" s="101">
        <f>+O2213</f>
        <v>8</v>
      </c>
    </row>
    <row r="2214" spans="1:17" hidden="1" x14ac:dyDescent="0.3">
      <c r="A2214" s="90">
        <v>850004</v>
      </c>
      <c r="B2214" s="92" t="s">
        <v>1162</v>
      </c>
      <c r="C2214" s="92" t="s">
        <v>4664</v>
      </c>
      <c r="D2214" s="92" t="s">
        <v>11</v>
      </c>
      <c r="E2214" s="103" t="s">
        <v>327</v>
      </c>
      <c r="F2214" s="92" t="s">
        <v>4565</v>
      </c>
      <c r="G2214" s="92" t="s">
        <v>1194</v>
      </c>
      <c r="H2214" s="92" t="s">
        <v>3738</v>
      </c>
      <c r="I2214" s="92" t="s">
        <v>865</v>
      </c>
      <c r="J2214" s="92" t="s">
        <v>1195</v>
      </c>
      <c r="K2214" s="90" t="b">
        <v>0</v>
      </c>
      <c r="L2214" s="92" t="s">
        <v>867</v>
      </c>
      <c r="M2214" s="278">
        <f>IFERROR(VLOOKUP(C2214,'Budget Detail as of 11.30'!B:K,COLUMNS('Budget Detail as of 11.30'!B:K),FALSE),0)</f>
        <v>10600</v>
      </c>
      <c r="N2214" s="155">
        <f>SUMIFS('Budget Detail as of 11.30'!L:L,'Budget Detail as of 11.30'!B:B,'Questica Mapping'!C2214)</f>
        <v>10600</v>
      </c>
      <c r="O2214" s="100"/>
      <c r="P2214" s="101"/>
    </row>
    <row r="2215" spans="1:17" hidden="1" x14ac:dyDescent="0.3">
      <c r="A2215" s="90">
        <v>593381</v>
      </c>
      <c r="B2215" s="92" t="s">
        <v>1162</v>
      </c>
      <c r="C2215" s="92" t="s">
        <v>4665</v>
      </c>
      <c r="D2215" s="92" t="s">
        <v>11</v>
      </c>
      <c r="E2215" s="103" t="s">
        <v>327</v>
      </c>
      <c r="F2215" s="92" t="s">
        <v>4565</v>
      </c>
      <c r="G2215" s="92" t="s">
        <v>1194</v>
      </c>
      <c r="H2215" s="92" t="s">
        <v>3738</v>
      </c>
      <c r="I2215" s="92" t="s">
        <v>925</v>
      </c>
      <c r="J2215" s="92" t="s">
        <v>1638</v>
      </c>
      <c r="K2215" s="90" t="b">
        <v>0</v>
      </c>
      <c r="L2215" s="92" t="s">
        <v>867</v>
      </c>
      <c r="M2215" s="278">
        <f>IFERROR(VLOOKUP(C2215,'Budget Detail as of 11.30'!B:K,COLUMNS('Budget Detail as of 11.30'!B:K),FALSE),0)</f>
        <v>60</v>
      </c>
      <c r="N2215" s="155">
        <f>SUMIFS('Budget Detail as of 11.30'!L:L,'Budget Detail as of 11.30'!B:B,'Questica Mapping'!C2215)</f>
        <v>60</v>
      </c>
      <c r="O2215" s="100">
        <v>1751</v>
      </c>
      <c r="P2215" s="101">
        <f t="shared" ref="P2215:P2223" si="82">+O2215</f>
        <v>1751</v>
      </c>
    </row>
    <row r="2216" spans="1:17" hidden="1" x14ac:dyDescent="0.3">
      <c r="A2216" s="90">
        <v>593637</v>
      </c>
      <c r="B2216" s="92" t="s">
        <v>1162</v>
      </c>
      <c r="C2216" s="92" t="s">
        <v>4666</v>
      </c>
      <c r="D2216" s="279" t="s">
        <v>11</v>
      </c>
      <c r="E2216" s="103" t="s">
        <v>327</v>
      </c>
      <c r="F2216" s="90" t="s">
        <v>4565</v>
      </c>
      <c r="G2216" s="90" t="s">
        <v>1194</v>
      </c>
      <c r="H2216" s="90" t="s">
        <v>3738</v>
      </c>
      <c r="I2216" s="90" t="s">
        <v>928</v>
      </c>
      <c r="J2216" s="90" t="s">
        <v>4667</v>
      </c>
      <c r="K2216" s="90" t="b">
        <v>0</v>
      </c>
      <c r="L2216" s="90" t="s">
        <v>867</v>
      </c>
      <c r="M2216" s="278">
        <f>IFERROR(VLOOKUP(C2216,'Budget Detail as of 11.30'!B:K,COLUMNS('Budget Detail as of 11.30'!B:K),FALSE),0)</f>
        <v>1440</v>
      </c>
      <c r="N2216" s="155">
        <f>SUMIFS('Budget Detail as of 11.30'!L:L,'Budget Detail as of 11.30'!B:B,'Questica Mapping'!C2216)</f>
        <v>1440</v>
      </c>
      <c r="O2216" s="100">
        <v>50</v>
      </c>
      <c r="P2216" s="101">
        <f t="shared" si="82"/>
        <v>50</v>
      </c>
      <c r="Q2216" s="279" t="s">
        <v>1169</v>
      </c>
    </row>
    <row r="2217" spans="1:17" hidden="1" x14ac:dyDescent="0.3">
      <c r="A2217" s="90">
        <v>593382</v>
      </c>
      <c r="B2217" s="92" t="s">
        <v>1162</v>
      </c>
      <c r="C2217" s="92" t="s">
        <v>4668</v>
      </c>
      <c r="D2217" s="92" t="s">
        <v>11</v>
      </c>
      <c r="E2217" s="103" t="s">
        <v>327</v>
      </c>
      <c r="F2217" s="92" t="s">
        <v>4565</v>
      </c>
      <c r="G2217" s="92" t="s">
        <v>1194</v>
      </c>
      <c r="H2217" s="92" t="s">
        <v>4062</v>
      </c>
      <c r="I2217" s="92" t="s">
        <v>865</v>
      </c>
      <c r="J2217" s="92" t="s">
        <v>1195</v>
      </c>
      <c r="K2217" s="90" t="b">
        <v>0</v>
      </c>
      <c r="L2217" s="92" t="s">
        <v>867</v>
      </c>
      <c r="M2217" s="278">
        <f>IFERROR(VLOOKUP(C2217,'Budget Detail as of 11.30'!B:K,COLUMNS('Budget Detail as of 11.30'!B:K),FALSE),0)</f>
        <v>1850</v>
      </c>
      <c r="N2217" s="155">
        <f>SUMIFS('Budget Detail as of 11.30'!L:L,'Budget Detail as of 11.30'!B:B,'Questica Mapping'!C2217)</f>
        <v>1850</v>
      </c>
      <c r="O2217" s="100">
        <v>14217</v>
      </c>
      <c r="P2217" s="101">
        <f t="shared" si="82"/>
        <v>14217</v>
      </c>
    </row>
    <row r="2218" spans="1:17" hidden="1" x14ac:dyDescent="0.3">
      <c r="A2218" s="90">
        <v>593638</v>
      </c>
      <c r="B2218" s="92" t="s">
        <v>1162</v>
      </c>
      <c r="C2218" s="92" t="s">
        <v>4669</v>
      </c>
      <c r="D2218" s="92" t="s">
        <v>11</v>
      </c>
      <c r="E2218" s="103" t="s">
        <v>327</v>
      </c>
      <c r="F2218" s="92" t="s">
        <v>4565</v>
      </c>
      <c r="G2218" s="92" t="s">
        <v>1194</v>
      </c>
      <c r="H2218" s="92" t="s">
        <v>4670</v>
      </c>
      <c r="I2218" s="92" t="s">
        <v>865</v>
      </c>
      <c r="J2218" s="92" t="s">
        <v>1195</v>
      </c>
      <c r="K2218" s="90" t="b">
        <v>0</v>
      </c>
      <c r="L2218" s="92" t="s">
        <v>867</v>
      </c>
      <c r="M2218" s="278">
        <f>IFERROR(VLOOKUP(C2218,'Budget Detail as of 11.30'!B:K,COLUMNS('Budget Detail as of 11.30'!B:K),FALSE),0)</f>
        <v>50</v>
      </c>
      <c r="N2218" s="155">
        <f>SUMIFS('Budget Detail as of 11.30'!L:L,'Budget Detail as of 11.30'!B:B,'Questica Mapping'!C2218)</f>
        <v>50</v>
      </c>
      <c r="O2218" s="100">
        <v>1121</v>
      </c>
      <c r="P2218" s="101">
        <f t="shared" si="82"/>
        <v>1121</v>
      </c>
    </row>
    <row r="2219" spans="1:17" hidden="1" x14ac:dyDescent="0.3">
      <c r="A2219" s="90">
        <v>850939</v>
      </c>
      <c r="B2219" s="92" t="s">
        <v>1162</v>
      </c>
      <c r="C2219" s="92" t="s">
        <v>4671</v>
      </c>
      <c r="D2219" s="92" t="s">
        <v>11</v>
      </c>
      <c r="E2219" s="103" t="s">
        <v>327</v>
      </c>
      <c r="F2219" s="92" t="s">
        <v>4565</v>
      </c>
      <c r="G2219" s="92" t="s">
        <v>1197</v>
      </c>
      <c r="H2219" s="92" t="s">
        <v>3738</v>
      </c>
      <c r="I2219" s="92" t="s">
        <v>865</v>
      </c>
      <c r="J2219" s="92" t="s">
        <v>1198</v>
      </c>
      <c r="K2219" s="90" t="b">
        <v>0</v>
      </c>
      <c r="L2219" s="92" t="s">
        <v>867</v>
      </c>
      <c r="M2219" s="278">
        <f>IFERROR(VLOOKUP(C2219,'Budget Detail as of 11.30'!B:K,COLUMNS('Budget Detail as of 11.30'!B:K),FALSE),0)</f>
        <v>14220</v>
      </c>
      <c r="N2219" s="155">
        <f>SUMIFS('Budget Detail as of 11.30'!L:L,'Budget Detail as of 11.30'!B:B,'Questica Mapping'!C2219)</f>
        <v>14220</v>
      </c>
      <c r="O2219" s="100">
        <v>803</v>
      </c>
      <c r="P2219" s="101">
        <f t="shared" si="82"/>
        <v>803</v>
      </c>
    </row>
    <row r="2220" spans="1:17" hidden="1" x14ac:dyDescent="0.3">
      <c r="A2220" s="90">
        <v>593768</v>
      </c>
      <c r="B2220" s="92" t="s">
        <v>1162</v>
      </c>
      <c r="C2220" s="92" t="s">
        <v>4672</v>
      </c>
      <c r="D2220" s="92" t="s">
        <v>11</v>
      </c>
      <c r="E2220" s="103" t="s">
        <v>327</v>
      </c>
      <c r="F2220" s="92" t="s">
        <v>4565</v>
      </c>
      <c r="G2220" s="92" t="s">
        <v>1197</v>
      </c>
      <c r="H2220" s="92" t="s">
        <v>4062</v>
      </c>
      <c r="I2220" s="92" t="s">
        <v>865</v>
      </c>
      <c r="J2220" s="92" t="s">
        <v>1198</v>
      </c>
      <c r="K2220" s="90" t="b">
        <v>0</v>
      </c>
      <c r="L2220" s="92" t="s">
        <v>867</v>
      </c>
      <c r="M2220" s="278">
        <f>IFERROR(VLOOKUP(C2220,'Budget Detail as of 11.30'!B:K,COLUMNS('Budget Detail as of 11.30'!B:K),FALSE),0)</f>
        <v>1200</v>
      </c>
      <c r="N2220" s="155">
        <f>SUMIFS('Budget Detail as of 11.30'!L:L,'Budget Detail as of 11.30'!B:B,'Questica Mapping'!C2220)</f>
        <v>1200</v>
      </c>
      <c r="O2220" s="100">
        <v>55</v>
      </c>
      <c r="P2220" s="101">
        <f t="shared" si="82"/>
        <v>55</v>
      </c>
    </row>
    <row r="2221" spans="1:17" hidden="1" x14ac:dyDescent="0.3">
      <c r="A2221" s="90">
        <v>593678</v>
      </c>
      <c r="B2221" s="92" t="s">
        <v>1162</v>
      </c>
      <c r="C2221" s="92" t="s">
        <v>4673</v>
      </c>
      <c r="D2221" s="92" t="s">
        <v>11</v>
      </c>
      <c r="E2221" s="103" t="s">
        <v>327</v>
      </c>
      <c r="F2221" s="92" t="s">
        <v>4565</v>
      </c>
      <c r="G2221" s="92" t="s">
        <v>1202</v>
      </c>
      <c r="H2221" s="92" t="s">
        <v>3738</v>
      </c>
      <c r="I2221" s="92" t="s">
        <v>865</v>
      </c>
      <c r="J2221" s="92" t="s">
        <v>1203</v>
      </c>
      <c r="K2221" s="90" t="b">
        <v>0</v>
      </c>
      <c r="L2221" s="92" t="s">
        <v>867</v>
      </c>
      <c r="M2221" s="278">
        <f>IFERROR(VLOOKUP(C2221,'Budget Detail as of 11.30'!B:K,COLUMNS('Budget Detail as of 11.30'!B:K),FALSE),0)</f>
        <v>900</v>
      </c>
      <c r="N2221" s="155">
        <f>SUMIFS('Budget Detail as of 11.30'!L:L,'Budget Detail as of 11.30'!B:B,'Questica Mapping'!C2221)</f>
        <v>900</v>
      </c>
      <c r="O2221" s="100">
        <v>606</v>
      </c>
      <c r="P2221" s="101">
        <f t="shared" si="82"/>
        <v>606</v>
      </c>
    </row>
    <row r="2222" spans="1:17" hidden="1" x14ac:dyDescent="0.3">
      <c r="A2222" s="90">
        <v>593788</v>
      </c>
      <c r="B2222" s="92" t="s">
        <v>1162</v>
      </c>
      <c r="C2222" s="92" t="s">
        <v>4674</v>
      </c>
      <c r="D2222" s="92" t="s">
        <v>11</v>
      </c>
      <c r="E2222" s="103" t="s">
        <v>327</v>
      </c>
      <c r="F2222" s="92" t="s">
        <v>4565</v>
      </c>
      <c r="G2222" s="92" t="s">
        <v>1202</v>
      </c>
      <c r="H2222" s="92" t="s">
        <v>3738</v>
      </c>
      <c r="I2222" s="92" t="s">
        <v>925</v>
      </c>
      <c r="J2222" s="92" t="s">
        <v>4675</v>
      </c>
      <c r="K2222" s="90" t="b">
        <v>0</v>
      </c>
      <c r="L2222" s="92" t="s">
        <v>867</v>
      </c>
      <c r="M2222" s="278">
        <f>IFERROR(VLOOKUP(C2222,'Budget Detail as of 11.30'!B:K,COLUMNS('Budget Detail as of 11.30'!B:K),FALSE),0)</f>
        <v>60</v>
      </c>
      <c r="N2222" s="155">
        <f>SUMIFS('Budget Detail as of 11.30'!L:L,'Budget Detail as of 11.30'!B:B,'Questica Mapping'!C2222)</f>
        <v>60</v>
      </c>
      <c r="O2222" s="100">
        <v>2800</v>
      </c>
      <c r="P2222" s="101">
        <f t="shared" si="82"/>
        <v>2800</v>
      </c>
    </row>
    <row r="2223" spans="1:17" hidden="1" x14ac:dyDescent="0.3">
      <c r="A2223" s="90">
        <v>593789</v>
      </c>
      <c r="B2223" s="92" t="s">
        <v>1162</v>
      </c>
      <c r="C2223" s="92" t="s">
        <v>4676</v>
      </c>
      <c r="D2223" s="92" t="s">
        <v>11</v>
      </c>
      <c r="E2223" s="103" t="s">
        <v>327</v>
      </c>
      <c r="F2223" s="92" t="s">
        <v>4565</v>
      </c>
      <c r="G2223" s="92" t="s">
        <v>1202</v>
      </c>
      <c r="H2223" s="92" t="s">
        <v>4062</v>
      </c>
      <c r="I2223" s="92" t="s">
        <v>865</v>
      </c>
      <c r="J2223" s="92" t="s">
        <v>1203</v>
      </c>
      <c r="K2223" s="90" t="b">
        <v>0</v>
      </c>
      <c r="L2223" s="92" t="s">
        <v>867</v>
      </c>
      <c r="M2223" s="278">
        <f>IFERROR(VLOOKUP(C2223,'Budget Detail as of 11.30'!B:K,COLUMNS('Budget Detail as of 11.30'!B:K),FALSE),0)</f>
        <v>610</v>
      </c>
      <c r="N2223" s="155">
        <f>SUMIFS('Budget Detail as of 11.30'!L:L,'Budget Detail as of 11.30'!B:B,'Questica Mapping'!C2223)</f>
        <v>610</v>
      </c>
      <c r="O2223" s="100">
        <v>8498</v>
      </c>
      <c r="P2223" s="101">
        <f t="shared" si="82"/>
        <v>8498</v>
      </c>
    </row>
    <row r="2224" spans="1:17" hidden="1" x14ac:dyDescent="0.3">
      <c r="A2224" s="90">
        <v>1191484</v>
      </c>
      <c r="B2224" s="92" t="s">
        <v>1162</v>
      </c>
      <c r="C2224" s="92" t="s">
        <v>4677</v>
      </c>
      <c r="D2224" s="92" t="s">
        <v>11</v>
      </c>
      <c r="E2224" s="103" t="s">
        <v>327</v>
      </c>
      <c r="F2224" s="92" t="s">
        <v>4565</v>
      </c>
      <c r="G2224" s="92" t="s">
        <v>1202</v>
      </c>
      <c r="H2224" s="92" t="s">
        <v>4062</v>
      </c>
      <c r="I2224" s="92" t="s">
        <v>925</v>
      </c>
      <c r="J2224" s="92" t="s">
        <v>4678</v>
      </c>
      <c r="K2224" s="90" t="b">
        <v>0</v>
      </c>
      <c r="L2224" s="92" t="s">
        <v>867</v>
      </c>
      <c r="M2224" s="278">
        <f>IFERROR(VLOOKUP(C2224,'Budget Detail as of 11.30'!B:K,COLUMNS('Budget Detail as of 11.30'!B:K),FALSE),0)</f>
        <v>3000</v>
      </c>
      <c r="N2224" s="155">
        <f>SUMIFS('Budget Detail as of 11.30'!L:L,'Budget Detail as of 11.30'!B:B,'Questica Mapping'!C2224)</f>
        <v>3000</v>
      </c>
      <c r="O2224" s="100"/>
      <c r="P2224" s="101"/>
    </row>
    <row r="2225" spans="1:17" hidden="1" x14ac:dyDescent="0.3">
      <c r="A2225" s="90">
        <v>593383</v>
      </c>
      <c r="B2225" s="92" t="s">
        <v>1162</v>
      </c>
      <c r="C2225" s="92" t="s">
        <v>4679</v>
      </c>
      <c r="D2225" s="92" t="s">
        <v>11</v>
      </c>
      <c r="E2225" s="103" t="s">
        <v>327</v>
      </c>
      <c r="F2225" s="92" t="s">
        <v>4565</v>
      </c>
      <c r="G2225" s="92" t="s">
        <v>1202</v>
      </c>
      <c r="H2225" s="92" t="s">
        <v>4062</v>
      </c>
      <c r="I2225" s="92" t="s">
        <v>928</v>
      </c>
      <c r="J2225" s="92" t="s">
        <v>4680</v>
      </c>
      <c r="K2225" s="90" t="b">
        <v>0</v>
      </c>
      <c r="L2225" s="92" t="s">
        <v>867</v>
      </c>
      <c r="M2225" s="278">
        <f>IFERROR(VLOOKUP(C2225,'Budget Detail as of 11.30'!B:K,COLUMNS('Budget Detail as of 11.30'!B:K),FALSE),0)</f>
        <v>9000</v>
      </c>
      <c r="N2225" s="155">
        <f>SUMIFS('Budget Detail as of 11.30'!L:L,'Budget Detail as of 11.30'!B:B,'Questica Mapping'!C2225)</f>
        <v>9000</v>
      </c>
      <c r="O2225" s="100">
        <v>438</v>
      </c>
      <c r="P2225" s="101">
        <f t="shared" ref="P2225:P2254" si="83">+O2225</f>
        <v>438</v>
      </c>
    </row>
    <row r="2226" spans="1:17" hidden="1" x14ac:dyDescent="0.3">
      <c r="A2226" s="90">
        <v>1191303</v>
      </c>
      <c r="B2226" s="92" t="s">
        <v>1162</v>
      </c>
      <c r="C2226" s="92" t="s">
        <v>4681</v>
      </c>
      <c r="D2226" s="279" t="s">
        <v>11</v>
      </c>
      <c r="E2226" s="103" t="s">
        <v>327</v>
      </c>
      <c r="F2226" s="90" t="s">
        <v>4565</v>
      </c>
      <c r="G2226" s="90" t="s">
        <v>1202</v>
      </c>
      <c r="H2226" s="90" t="s">
        <v>4062</v>
      </c>
      <c r="I2226" s="90" t="s">
        <v>931</v>
      </c>
      <c r="J2226" s="90" t="s">
        <v>4682</v>
      </c>
      <c r="K2226" s="90" t="b">
        <v>0</v>
      </c>
      <c r="L2226" s="90" t="s">
        <v>867</v>
      </c>
      <c r="M2226" s="278">
        <f>IFERROR(VLOOKUP(C2226,'Budget Detail as of 11.30'!B:K,COLUMNS('Budget Detail as of 11.30'!B:K),FALSE),0)</f>
        <v>500</v>
      </c>
      <c r="N2226" s="155">
        <f>SUMIFS('Budget Detail as of 11.30'!L:L,'Budget Detail as of 11.30'!B:B,'Questica Mapping'!C2226)</f>
        <v>500</v>
      </c>
      <c r="O2226" s="100">
        <v>4534</v>
      </c>
      <c r="P2226" s="101">
        <f t="shared" si="83"/>
        <v>4534</v>
      </c>
      <c r="Q2226" s="279" t="s">
        <v>1169</v>
      </c>
    </row>
    <row r="2227" spans="1:17" hidden="1" x14ac:dyDescent="0.3">
      <c r="A2227" s="90">
        <v>593463</v>
      </c>
      <c r="B2227" s="92" t="s">
        <v>1162</v>
      </c>
      <c r="C2227" s="92" t="s">
        <v>4683</v>
      </c>
      <c r="D2227" s="92" t="s">
        <v>11</v>
      </c>
      <c r="E2227" s="103" t="s">
        <v>327</v>
      </c>
      <c r="F2227" s="92" t="s">
        <v>4565</v>
      </c>
      <c r="G2227" s="92" t="s">
        <v>1202</v>
      </c>
      <c r="H2227" s="92" t="s">
        <v>4670</v>
      </c>
      <c r="I2227" s="92" t="s">
        <v>865</v>
      </c>
      <c r="J2227" s="92" t="s">
        <v>4684</v>
      </c>
      <c r="K2227" s="90" t="b">
        <v>0</v>
      </c>
      <c r="L2227" s="92" t="s">
        <v>867</v>
      </c>
      <c r="M2227" s="278">
        <f>IFERROR(VLOOKUP(C2227,'Budget Detail as of 11.30'!B:K,COLUMNS('Budget Detail as of 11.30'!B:K),FALSE),0)</f>
        <v>440</v>
      </c>
      <c r="N2227" s="155">
        <f>SUMIFS('Budget Detail as of 11.30'!L:L,'Budget Detail as of 11.30'!B:B,'Questica Mapping'!C2227)</f>
        <v>440</v>
      </c>
      <c r="O2227" s="100">
        <v>45</v>
      </c>
      <c r="P2227" s="101">
        <f t="shared" si="83"/>
        <v>45</v>
      </c>
    </row>
    <row r="2228" spans="1:17" hidden="1" x14ac:dyDescent="0.3">
      <c r="A2228" s="90">
        <v>850005</v>
      </c>
      <c r="B2228" s="92" t="s">
        <v>1162</v>
      </c>
      <c r="C2228" s="92" t="s">
        <v>4685</v>
      </c>
      <c r="D2228" s="92" t="s">
        <v>11</v>
      </c>
      <c r="E2228" s="103" t="s">
        <v>327</v>
      </c>
      <c r="F2228" s="92" t="s">
        <v>4565</v>
      </c>
      <c r="G2228" s="92" t="s">
        <v>1202</v>
      </c>
      <c r="H2228" s="92" t="s">
        <v>4083</v>
      </c>
      <c r="I2228" s="92" t="s">
        <v>865</v>
      </c>
      <c r="J2228" s="92" t="s">
        <v>4686</v>
      </c>
      <c r="K2228" s="90" t="b">
        <v>0</v>
      </c>
      <c r="L2228" s="92" t="s">
        <v>867</v>
      </c>
      <c r="M2228" s="278">
        <f>IFERROR(VLOOKUP(C2228,'Budget Detail as of 11.30'!B:K,COLUMNS('Budget Detail as of 11.30'!B:K),FALSE),0)</f>
        <v>4540</v>
      </c>
      <c r="N2228" s="155">
        <f>SUMIFS('Budget Detail as of 11.30'!L:L,'Budget Detail as of 11.30'!B:B,'Questica Mapping'!C2228)</f>
        <v>4540</v>
      </c>
      <c r="O2228" s="100">
        <v>1687</v>
      </c>
      <c r="P2228" s="101">
        <f t="shared" si="83"/>
        <v>1687</v>
      </c>
    </row>
    <row r="2229" spans="1:17" hidden="1" x14ac:dyDescent="0.3">
      <c r="A2229" s="90">
        <v>1191301</v>
      </c>
      <c r="B2229" s="92" t="s">
        <v>1162</v>
      </c>
      <c r="C2229" s="92" t="s">
        <v>4687</v>
      </c>
      <c r="D2229" s="92" t="s">
        <v>11</v>
      </c>
      <c r="E2229" s="103" t="s">
        <v>327</v>
      </c>
      <c r="F2229" s="92" t="s">
        <v>4565</v>
      </c>
      <c r="G2229" s="92" t="s">
        <v>2668</v>
      </c>
      <c r="H2229" s="92" t="s">
        <v>3738</v>
      </c>
      <c r="I2229" s="92" t="s">
        <v>865</v>
      </c>
      <c r="J2229" s="92" t="s">
        <v>4344</v>
      </c>
      <c r="K2229" s="90" t="b">
        <v>0</v>
      </c>
      <c r="L2229" s="92" t="s">
        <v>867</v>
      </c>
      <c r="M2229" s="278">
        <f>IFERROR(VLOOKUP(C2229,'Budget Detail as of 11.30'!B:K,COLUMNS('Budget Detail as of 11.30'!B:K),FALSE),0)</f>
        <v>50</v>
      </c>
      <c r="N2229" s="155">
        <f>SUMIFS('Budget Detail as of 11.30'!L:L,'Budget Detail as of 11.30'!B:B,'Questica Mapping'!C2229)</f>
        <v>50</v>
      </c>
      <c r="O2229" s="100">
        <v>38</v>
      </c>
      <c r="P2229" s="101">
        <f t="shared" si="83"/>
        <v>38</v>
      </c>
    </row>
    <row r="2230" spans="1:17" hidden="1" x14ac:dyDescent="0.3">
      <c r="A2230" s="90">
        <v>1209967</v>
      </c>
      <c r="B2230" s="92" t="s">
        <v>1162</v>
      </c>
      <c r="C2230" s="92" t="s">
        <v>4688</v>
      </c>
      <c r="D2230" s="92" t="s">
        <v>11</v>
      </c>
      <c r="E2230" s="103" t="s">
        <v>327</v>
      </c>
      <c r="F2230" s="92" t="s">
        <v>4565</v>
      </c>
      <c r="G2230" s="92" t="s">
        <v>2668</v>
      </c>
      <c r="H2230" s="92" t="s">
        <v>3738</v>
      </c>
      <c r="I2230" s="92" t="s">
        <v>925</v>
      </c>
      <c r="J2230" s="92" t="s">
        <v>4346</v>
      </c>
      <c r="K2230" s="90" t="b">
        <v>0</v>
      </c>
      <c r="L2230" s="92" t="s">
        <v>867</v>
      </c>
      <c r="M2230" s="278">
        <f>IFERROR(VLOOKUP(C2230,'Budget Detail as of 11.30'!B:K,COLUMNS('Budget Detail as of 11.30'!B:K),FALSE),0)</f>
        <v>1840</v>
      </c>
      <c r="N2230" s="155">
        <f>SUMIFS('Budget Detail as of 11.30'!L:L,'Budget Detail as of 11.30'!B:B,'Questica Mapping'!C2230)</f>
        <v>1840</v>
      </c>
      <c r="O2230" s="100">
        <v>27</v>
      </c>
      <c r="P2230" s="101">
        <f t="shared" si="83"/>
        <v>27</v>
      </c>
    </row>
    <row r="2231" spans="1:17" hidden="1" x14ac:dyDescent="0.3">
      <c r="A2231" s="90">
        <v>584996</v>
      </c>
      <c r="B2231" s="92" t="s">
        <v>1162</v>
      </c>
      <c r="C2231" s="92" t="s">
        <v>4689</v>
      </c>
      <c r="D2231" s="92" t="s">
        <v>11</v>
      </c>
      <c r="E2231" s="103" t="s">
        <v>327</v>
      </c>
      <c r="F2231" s="92" t="s">
        <v>4565</v>
      </c>
      <c r="G2231" s="92" t="s">
        <v>2668</v>
      </c>
      <c r="H2231" s="92" t="s">
        <v>3738</v>
      </c>
      <c r="I2231" s="92" t="s">
        <v>928</v>
      </c>
      <c r="J2231" s="92" t="s">
        <v>4348</v>
      </c>
      <c r="K2231" s="90" t="b">
        <v>0</v>
      </c>
      <c r="L2231" s="92" t="s">
        <v>867</v>
      </c>
      <c r="M2231" s="278">
        <f>IFERROR(VLOOKUP(C2231,'Budget Detail as of 11.30'!B:K,COLUMNS('Budget Detail as of 11.30'!B:K),FALSE),0)</f>
        <v>100</v>
      </c>
      <c r="N2231" s="155">
        <f>SUMIFS('Budget Detail as of 11.30'!L:L,'Budget Detail as of 11.30'!B:B,'Questica Mapping'!C2231)</f>
        <v>100</v>
      </c>
      <c r="O2231" s="100">
        <v>993</v>
      </c>
      <c r="P2231" s="101">
        <f t="shared" si="83"/>
        <v>993</v>
      </c>
    </row>
    <row r="2232" spans="1:17" hidden="1" x14ac:dyDescent="0.3">
      <c r="A2232" s="90">
        <v>584997</v>
      </c>
      <c r="B2232" s="92" t="s">
        <v>1162</v>
      </c>
      <c r="C2232" s="92" t="s">
        <v>4690</v>
      </c>
      <c r="D2232" s="92" t="s">
        <v>11</v>
      </c>
      <c r="E2232" s="103" t="s">
        <v>327</v>
      </c>
      <c r="F2232" s="92" t="s">
        <v>4565</v>
      </c>
      <c r="G2232" s="92" t="s">
        <v>2668</v>
      </c>
      <c r="H2232" s="92" t="s">
        <v>3738</v>
      </c>
      <c r="I2232" s="92" t="s">
        <v>931</v>
      </c>
      <c r="J2232" s="92" t="s">
        <v>4350</v>
      </c>
      <c r="K2232" s="90" t="b">
        <v>0</v>
      </c>
      <c r="L2232" s="92" t="s">
        <v>867</v>
      </c>
      <c r="M2232" s="278">
        <f>IFERROR(VLOOKUP(C2232,'Budget Detail as of 11.30'!B:K,COLUMNS('Budget Detail as of 11.30'!B:K),FALSE),0)</f>
        <v>30</v>
      </c>
      <c r="N2232" s="155">
        <f>SUMIFS('Budget Detail as of 11.30'!L:L,'Budget Detail as of 11.30'!B:B,'Questica Mapping'!C2232)</f>
        <v>30</v>
      </c>
      <c r="O2232" s="100">
        <v>2955</v>
      </c>
      <c r="P2232" s="101">
        <f t="shared" si="83"/>
        <v>2955</v>
      </c>
    </row>
    <row r="2233" spans="1:17" hidden="1" x14ac:dyDescent="0.3">
      <c r="A2233" s="90">
        <v>1209966</v>
      </c>
      <c r="B2233" s="92" t="s">
        <v>1162</v>
      </c>
      <c r="C2233" s="92" t="s">
        <v>4691</v>
      </c>
      <c r="D2233" s="92" t="s">
        <v>11</v>
      </c>
      <c r="E2233" s="103" t="s">
        <v>327</v>
      </c>
      <c r="F2233" s="92" t="s">
        <v>4565</v>
      </c>
      <c r="G2233" s="92" t="s">
        <v>2514</v>
      </c>
      <c r="H2233" s="92" t="s">
        <v>3738</v>
      </c>
      <c r="I2233" s="92" t="s">
        <v>865</v>
      </c>
      <c r="J2233" s="92" t="s">
        <v>4354</v>
      </c>
      <c r="K2233" s="90" t="b">
        <v>0</v>
      </c>
      <c r="L2233" s="92" t="s">
        <v>867</v>
      </c>
      <c r="M2233" s="278">
        <f>IFERROR(VLOOKUP(C2233,'Budget Detail as of 11.30'!B:K,COLUMNS('Budget Detail as of 11.30'!B:K),FALSE),0)</f>
        <v>1200</v>
      </c>
      <c r="N2233" s="155">
        <f>SUMIFS('Budget Detail as of 11.30'!L:L,'Budget Detail as of 11.30'!B:B,'Questica Mapping'!C2233)</f>
        <v>1200</v>
      </c>
      <c r="O2233" s="100">
        <v>103</v>
      </c>
      <c r="P2233" s="101">
        <f t="shared" si="83"/>
        <v>103</v>
      </c>
    </row>
    <row r="2234" spans="1:17" hidden="1" x14ac:dyDescent="0.3">
      <c r="A2234" s="90">
        <v>584999</v>
      </c>
      <c r="B2234" s="92" t="s">
        <v>1162</v>
      </c>
      <c r="C2234" s="92" t="s">
        <v>4692</v>
      </c>
      <c r="D2234" s="92" t="s">
        <v>11</v>
      </c>
      <c r="E2234" s="103" t="s">
        <v>327</v>
      </c>
      <c r="F2234" s="92" t="s">
        <v>4565</v>
      </c>
      <c r="G2234" s="92" t="s">
        <v>1354</v>
      </c>
      <c r="H2234" s="92" t="s">
        <v>3738</v>
      </c>
      <c r="I2234" s="92" t="s">
        <v>865</v>
      </c>
      <c r="J2234" s="92" t="s">
        <v>4693</v>
      </c>
      <c r="K2234" s="90" t="b">
        <v>0</v>
      </c>
      <c r="L2234" s="92" t="s">
        <v>867</v>
      </c>
      <c r="M2234" s="278">
        <f>IFERROR(VLOOKUP(C2234,'Budget Detail as of 11.30'!B:K,COLUMNS('Budget Detail as of 11.30'!B:K),FALSE),0)</f>
        <v>2960</v>
      </c>
      <c r="N2234" s="155">
        <f>SUMIFS('Budget Detail as of 11.30'!L:L,'Budget Detail as of 11.30'!B:B,'Questica Mapping'!C2234)</f>
        <v>2960</v>
      </c>
      <c r="O2234" s="100">
        <v>1300</v>
      </c>
      <c r="P2234" s="101">
        <f t="shared" si="83"/>
        <v>1300</v>
      </c>
    </row>
    <row r="2235" spans="1:17" hidden="1" x14ac:dyDescent="0.3">
      <c r="A2235" s="90">
        <v>585043</v>
      </c>
      <c r="B2235" s="92" t="s">
        <v>1162</v>
      </c>
      <c r="C2235" s="92" t="s">
        <v>4694</v>
      </c>
      <c r="D2235" s="92" t="s">
        <v>11</v>
      </c>
      <c r="E2235" s="103" t="s">
        <v>327</v>
      </c>
      <c r="F2235" s="92" t="s">
        <v>4565</v>
      </c>
      <c r="G2235" s="92" t="s">
        <v>1354</v>
      </c>
      <c r="H2235" s="92" t="s">
        <v>3738</v>
      </c>
      <c r="I2235" s="92" t="s">
        <v>925</v>
      </c>
      <c r="J2235" s="92" t="s">
        <v>4368</v>
      </c>
      <c r="K2235" s="90" t="b">
        <v>0</v>
      </c>
      <c r="L2235" s="92" t="s">
        <v>867</v>
      </c>
      <c r="M2235" s="278">
        <f>IFERROR(VLOOKUP(C2235,'Budget Detail as of 11.30'!B:K,COLUMNS('Budget Detail as of 11.30'!B:K),FALSE),0)</f>
        <v>110</v>
      </c>
      <c r="N2235" s="155">
        <f>SUMIFS('Budget Detail as of 11.30'!L:L,'Budget Detail as of 11.30'!B:B,'Questica Mapping'!C2235)</f>
        <v>110</v>
      </c>
      <c r="O2235" s="100">
        <v>102</v>
      </c>
      <c r="P2235" s="101">
        <f t="shared" si="83"/>
        <v>102</v>
      </c>
    </row>
    <row r="2236" spans="1:17" hidden="1" x14ac:dyDescent="0.3">
      <c r="A2236" s="90">
        <v>585000</v>
      </c>
      <c r="B2236" s="92" t="s">
        <v>1162</v>
      </c>
      <c r="C2236" s="92" t="s">
        <v>4695</v>
      </c>
      <c r="D2236" s="92" t="s">
        <v>11</v>
      </c>
      <c r="E2236" s="103" t="s">
        <v>327</v>
      </c>
      <c r="F2236" s="92" t="s">
        <v>4565</v>
      </c>
      <c r="G2236" s="92" t="s">
        <v>1354</v>
      </c>
      <c r="H2236" s="92" t="s">
        <v>4612</v>
      </c>
      <c r="I2236" s="92" t="s">
        <v>865</v>
      </c>
      <c r="J2236" s="92" t="s">
        <v>4358</v>
      </c>
      <c r="K2236" s="90" t="b">
        <v>0</v>
      </c>
      <c r="L2236" s="92" t="s">
        <v>867</v>
      </c>
      <c r="M2236" s="278">
        <f>IFERROR(VLOOKUP(C2236,'Budget Detail as of 11.30'!B:K,COLUMNS('Budget Detail as of 11.30'!B:K),FALSE),0)</f>
        <v>0</v>
      </c>
      <c r="N2236" s="155">
        <f>SUMIFS('Budget Detail as of 11.30'!L:L,'Budget Detail as of 11.30'!B:B,'Questica Mapping'!C2236)</f>
        <v>0</v>
      </c>
      <c r="O2236" s="100">
        <v>1694</v>
      </c>
      <c r="P2236" s="101">
        <f t="shared" si="83"/>
        <v>1694</v>
      </c>
    </row>
    <row r="2237" spans="1:17" hidden="1" x14ac:dyDescent="0.3">
      <c r="A2237" s="90">
        <v>585001</v>
      </c>
      <c r="B2237" s="92" t="s">
        <v>1162</v>
      </c>
      <c r="C2237" s="92" t="s">
        <v>4696</v>
      </c>
      <c r="D2237" s="92" t="s">
        <v>11</v>
      </c>
      <c r="E2237" s="103" t="s">
        <v>327</v>
      </c>
      <c r="F2237" s="92" t="s">
        <v>4565</v>
      </c>
      <c r="G2237" s="92" t="s">
        <v>1354</v>
      </c>
      <c r="H2237" s="92" t="s">
        <v>4062</v>
      </c>
      <c r="I2237" s="92" t="s">
        <v>865</v>
      </c>
      <c r="J2237" s="92" t="s">
        <v>4697</v>
      </c>
      <c r="K2237" s="90" t="b">
        <v>0</v>
      </c>
      <c r="L2237" s="92" t="s">
        <v>867</v>
      </c>
      <c r="M2237" s="278">
        <f>IFERROR(VLOOKUP(C2237,'Budget Detail as of 11.30'!B:K,COLUMNS('Budget Detail as of 11.30'!B:K),FALSE),0)</f>
        <v>110</v>
      </c>
      <c r="N2237" s="155">
        <f>SUMIFS('Budget Detail as of 11.30'!L:L,'Budget Detail as of 11.30'!B:B,'Questica Mapping'!C2237)</f>
        <v>110</v>
      </c>
      <c r="O2237" s="100">
        <v>1</v>
      </c>
      <c r="P2237" s="101">
        <f t="shared" si="83"/>
        <v>1</v>
      </c>
    </row>
    <row r="2238" spans="1:17" hidden="1" x14ac:dyDescent="0.3">
      <c r="A2238" s="90">
        <v>585002</v>
      </c>
      <c r="B2238" s="92" t="s">
        <v>1162</v>
      </c>
      <c r="C2238" s="92" t="s">
        <v>4698</v>
      </c>
      <c r="D2238" s="92" t="s">
        <v>11</v>
      </c>
      <c r="E2238" s="103" t="s">
        <v>327</v>
      </c>
      <c r="F2238" s="92" t="s">
        <v>4565</v>
      </c>
      <c r="G2238" s="92" t="s">
        <v>1207</v>
      </c>
      <c r="H2238" s="92" t="s">
        <v>3738</v>
      </c>
      <c r="I2238" s="92" t="s">
        <v>865</v>
      </c>
      <c r="J2238" s="92" t="s">
        <v>4699</v>
      </c>
      <c r="K2238" s="90" t="b">
        <v>0</v>
      </c>
      <c r="L2238" s="92" t="s">
        <v>867</v>
      </c>
      <c r="M2238" s="278">
        <f>IFERROR(VLOOKUP(C2238,'Budget Detail as of 11.30'!B:K,COLUMNS('Budget Detail as of 11.30'!B:K),FALSE),0)</f>
        <v>1700</v>
      </c>
      <c r="N2238" s="155">
        <f>SUMIFS('Budget Detail as of 11.30'!L:L,'Budget Detail as of 11.30'!B:B,'Questica Mapping'!C2238)</f>
        <v>1700</v>
      </c>
      <c r="O2238" s="100">
        <v>35</v>
      </c>
      <c r="P2238" s="101">
        <f t="shared" si="83"/>
        <v>35</v>
      </c>
    </row>
    <row r="2239" spans="1:17" hidden="1" x14ac:dyDescent="0.3">
      <c r="A2239" s="90">
        <v>585003</v>
      </c>
      <c r="B2239" s="92" t="s">
        <v>1162</v>
      </c>
      <c r="C2239" s="92" t="s">
        <v>4700</v>
      </c>
      <c r="D2239" s="92" t="s">
        <v>11</v>
      </c>
      <c r="E2239" s="103" t="s">
        <v>327</v>
      </c>
      <c r="F2239" s="92" t="s">
        <v>4565</v>
      </c>
      <c r="G2239" s="92" t="s">
        <v>1207</v>
      </c>
      <c r="H2239" s="92" t="s">
        <v>3738</v>
      </c>
      <c r="I2239" s="92" t="s">
        <v>925</v>
      </c>
      <c r="J2239" s="92" t="s">
        <v>4701</v>
      </c>
      <c r="K2239" s="90" t="b">
        <v>0</v>
      </c>
      <c r="L2239" s="92" t="s">
        <v>867</v>
      </c>
      <c r="M2239" s="278">
        <f>IFERROR(VLOOKUP(C2239,'Budget Detail as of 11.30'!B:K,COLUMNS('Budget Detail as of 11.30'!B:K),FALSE),0)</f>
        <v>620</v>
      </c>
      <c r="N2239" s="155">
        <f>SUMIFS('Budget Detail as of 11.30'!L:L,'Budget Detail as of 11.30'!B:B,'Questica Mapping'!C2239)</f>
        <v>620</v>
      </c>
      <c r="O2239" s="100">
        <v>0</v>
      </c>
      <c r="P2239" s="101">
        <f t="shared" si="83"/>
        <v>0</v>
      </c>
    </row>
    <row r="2240" spans="1:17" hidden="1" x14ac:dyDescent="0.3">
      <c r="A2240" s="90">
        <v>585004</v>
      </c>
      <c r="B2240" s="92" t="s">
        <v>1162</v>
      </c>
      <c r="C2240" s="92" t="s">
        <v>4702</v>
      </c>
      <c r="D2240" s="92" t="s">
        <v>11</v>
      </c>
      <c r="E2240" s="103" t="s">
        <v>327</v>
      </c>
      <c r="F2240" s="92" t="s">
        <v>4565</v>
      </c>
      <c r="G2240" s="92" t="s">
        <v>1207</v>
      </c>
      <c r="H2240" s="92" t="s">
        <v>3738</v>
      </c>
      <c r="I2240" s="92" t="s">
        <v>928</v>
      </c>
      <c r="J2240" s="92" t="s">
        <v>4703</v>
      </c>
      <c r="K2240" s="90" t="b">
        <v>0</v>
      </c>
      <c r="L2240" s="92" t="s">
        <v>867</v>
      </c>
      <c r="M2240" s="278">
        <f>IFERROR(VLOOKUP(C2240,'Budget Detail as of 11.30'!B:K,COLUMNS('Budget Detail as of 11.30'!B:K),FALSE),0)</f>
        <v>40</v>
      </c>
      <c r="N2240" s="155">
        <f>SUMIFS('Budget Detail as of 11.30'!L:L,'Budget Detail as of 11.30'!B:B,'Questica Mapping'!C2240)</f>
        <v>40</v>
      </c>
      <c r="O2240" s="100">
        <v>1312</v>
      </c>
      <c r="P2240" s="101">
        <f t="shared" si="83"/>
        <v>1312</v>
      </c>
    </row>
    <row r="2241" spans="1:16" hidden="1" x14ac:dyDescent="0.3">
      <c r="A2241" s="90">
        <v>585005</v>
      </c>
      <c r="B2241" s="92" t="s">
        <v>1162</v>
      </c>
      <c r="C2241" s="92" t="s">
        <v>4704</v>
      </c>
      <c r="D2241" s="92" t="s">
        <v>11</v>
      </c>
      <c r="E2241" s="103" t="s">
        <v>327</v>
      </c>
      <c r="F2241" s="92" t="s">
        <v>4565</v>
      </c>
      <c r="G2241" s="92" t="s">
        <v>1207</v>
      </c>
      <c r="H2241" s="92" t="s">
        <v>3738</v>
      </c>
      <c r="I2241" s="92" t="s">
        <v>931</v>
      </c>
      <c r="J2241" s="92" t="s">
        <v>4705</v>
      </c>
      <c r="K2241" s="90" t="b">
        <v>0</v>
      </c>
      <c r="L2241" s="92" t="s">
        <v>867</v>
      </c>
      <c r="M2241" s="278">
        <f>IFERROR(VLOOKUP(C2241,'Budget Detail as of 11.30'!B:K,COLUMNS('Budget Detail as of 11.30'!B:K),FALSE),0)</f>
        <v>50</v>
      </c>
      <c r="N2241" s="155">
        <f>SUMIFS('Budget Detail as of 11.30'!L:L,'Budget Detail as of 11.30'!B:B,'Questica Mapping'!C2241)</f>
        <v>50</v>
      </c>
      <c r="O2241" s="100">
        <v>145</v>
      </c>
      <c r="P2241" s="101">
        <f t="shared" si="83"/>
        <v>145</v>
      </c>
    </row>
    <row r="2242" spans="1:16" hidden="1" x14ac:dyDescent="0.3">
      <c r="A2242" s="90">
        <v>585006</v>
      </c>
      <c r="B2242" s="92" t="s">
        <v>1162</v>
      </c>
      <c r="C2242" s="92" t="s">
        <v>4706</v>
      </c>
      <c r="D2242" s="92" t="s">
        <v>11</v>
      </c>
      <c r="E2242" s="103" t="s">
        <v>327</v>
      </c>
      <c r="F2242" s="92" t="s">
        <v>4565</v>
      </c>
      <c r="G2242" s="92" t="s">
        <v>1207</v>
      </c>
      <c r="H2242" s="92" t="s">
        <v>4062</v>
      </c>
      <c r="I2242" s="92" t="s">
        <v>865</v>
      </c>
      <c r="J2242" s="92" t="s">
        <v>4707</v>
      </c>
      <c r="K2242" s="90" t="b">
        <v>0</v>
      </c>
      <c r="L2242" s="92" t="s">
        <v>867</v>
      </c>
      <c r="M2242" s="278">
        <f>IFERROR(VLOOKUP(C2242,'Budget Detail as of 11.30'!B:K,COLUMNS('Budget Detail as of 11.30'!B:K),FALSE),0)</f>
        <v>1330</v>
      </c>
      <c r="N2242" s="155">
        <f>SUMIFS('Budget Detail as of 11.30'!L:L,'Budget Detail as of 11.30'!B:B,'Questica Mapping'!C2242)</f>
        <v>1330</v>
      </c>
      <c r="O2242" s="100">
        <v>2100</v>
      </c>
      <c r="P2242" s="101">
        <f t="shared" si="83"/>
        <v>2100</v>
      </c>
    </row>
    <row r="2243" spans="1:16" hidden="1" x14ac:dyDescent="0.3">
      <c r="A2243" s="90">
        <v>585007</v>
      </c>
      <c r="B2243" s="92" t="s">
        <v>1162</v>
      </c>
      <c r="C2243" s="92" t="s">
        <v>4708</v>
      </c>
      <c r="D2243" s="92" t="s">
        <v>11</v>
      </c>
      <c r="E2243" s="103" t="s">
        <v>327</v>
      </c>
      <c r="F2243" s="92" t="s">
        <v>4565</v>
      </c>
      <c r="G2243" s="92" t="s">
        <v>1212</v>
      </c>
      <c r="H2243" s="92" t="s">
        <v>3738</v>
      </c>
      <c r="I2243" s="92" t="s">
        <v>865</v>
      </c>
      <c r="J2243" s="92" t="s">
        <v>1213</v>
      </c>
      <c r="K2243" s="90" t="b">
        <v>0</v>
      </c>
      <c r="L2243" s="92" t="s">
        <v>867</v>
      </c>
      <c r="M2243" s="278">
        <f>IFERROR(VLOOKUP(C2243,'Budget Detail as of 11.30'!B:K,COLUMNS('Budget Detail as of 11.30'!B:K),FALSE),0)</f>
        <v>150</v>
      </c>
      <c r="N2243" s="155">
        <f>SUMIFS('Budget Detail as of 11.30'!L:L,'Budget Detail as of 11.30'!B:B,'Questica Mapping'!C2243)</f>
        <v>150</v>
      </c>
      <c r="O2243" s="100">
        <v>90875</v>
      </c>
      <c r="P2243" s="101">
        <f t="shared" si="83"/>
        <v>90875</v>
      </c>
    </row>
    <row r="2244" spans="1:16" hidden="1" x14ac:dyDescent="0.3">
      <c r="A2244" s="90">
        <v>585008</v>
      </c>
      <c r="B2244" s="92" t="s">
        <v>1162</v>
      </c>
      <c r="C2244" s="92" t="s">
        <v>4709</v>
      </c>
      <c r="D2244" s="92" t="s">
        <v>11</v>
      </c>
      <c r="E2244" s="103" t="s">
        <v>327</v>
      </c>
      <c r="F2244" s="92" t="s">
        <v>4565</v>
      </c>
      <c r="G2244" s="92" t="s">
        <v>1212</v>
      </c>
      <c r="H2244" s="92" t="s">
        <v>4062</v>
      </c>
      <c r="I2244" s="92" t="s">
        <v>865</v>
      </c>
      <c r="J2244" s="92" t="s">
        <v>1497</v>
      </c>
      <c r="K2244" s="90" t="b">
        <v>0</v>
      </c>
      <c r="L2244" s="92" t="s">
        <v>867</v>
      </c>
      <c r="M2244" s="278">
        <f>IFERROR(VLOOKUP(C2244,'Budget Detail as of 11.30'!B:K,COLUMNS('Budget Detail as of 11.30'!B:K),FALSE),0)</f>
        <v>2300</v>
      </c>
      <c r="N2244" s="155">
        <f>SUMIFS('Budget Detail as of 11.30'!L:L,'Budget Detail as of 11.30'!B:B,'Questica Mapping'!C2244)</f>
        <v>2300</v>
      </c>
      <c r="O2244" s="100">
        <v>3890</v>
      </c>
      <c r="P2244" s="101">
        <f t="shared" si="83"/>
        <v>3890</v>
      </c>
    </row>
    <row r="2245" spans="1:16" hidden="1" x14ac:dyDescent="0.3">
      <c r="A2245" s="90">
        <v>585009</v>
      </c>
      <c r="B2245" s="92" t="s">
        <v>1162</v>
      </c>
      <c r="C2245" s="92" t="s">
        <v>4710</v>
      </c>
      <c r="D2245" s="92" t="s">
        <v>11</v>
      </c>
      <c r="E2245" s="103" t="s">
        <v>327</v>
      </c>
      <c r="F2245" s="92" t="s">
        <v>4565</v>
      </c>
      <c r="G2245" s="92" t="s">
        <v>1212</v>
      </c>
      <c r="H2245" s="92" t="s">
        <v>4109</v>
      </c>
      <c r="I2245" s="92" t="s">
        <v>865</v>
      </c>
      <c r="J2245" s="92" t="s">
        <v>4711</v>
      </c>
      <c r="K2245" s="90" t="b">
        <v>0</v>
      </c>
      <c r="L2245" s="92" t="s">
        <v>867</v>
      </c>
      <c r="M2245" s="278">
        <f>IFERROR(VLOOKUP(C2245,'Budget Detail as of 11.30'!B:K,COLUMNS('Budget Detail as of 11.30'!B:K),FALSE),0)</f>
        <v>53000</v>
      </c>
      <c r="N2245" s="155">
        <f>SUMIFS('Budget Detail as of 11.30'!L:L,'Budget Detail as of 11.30'!B:B,'Questica Mapping'!C2245)</f>
        <v>53000</v>
      </c>
      <c r="O2245" s="100">
        <v>0</v>
      </c>
      <c r="P2245" s="101">
        <f t="shared" si="83"/>
        <v>0</v>
      </c>
    </row>
    <row r="2246" spans="1:16" hidden="1" x14ac:dyDescent="0.3">
      <c r="A2246" s="90">
        <v>1191731</v>
      </c>
      <c r="B2246" s="92" t="s">
        <v>1162</v>
      </c>
      <c r="C2246" s="92" t="s">
        <v>4712</v>
      </c>
      <c r="D2246" s="92" t="s">
        <v>11</v>
      </c>
      <c r="E2246" s="103" t="s">
        <v>327</v>
      </c>
      <c r="F2246" s="92" t="s">
        <v>4565</v>
      </c>
      <c r="G2246" s="92" t="s">
        <v>1215</v>
      </c>
      <c r="H2246" s="92" t="s">
        <v>3738</v>
      </c>
      <c r="I2246" s="92" t="s">
        <v>865</v>
      </c>
      <c r="J2246" s="92" t="s">
        <v>4713</v>
      </c>
      <c r="K2246" s="90" t="b">
        <v>0</v>
      </c>
      <c r="L2246" s="92" t="s">
        <v>867</v>
      </c>
      <c r="M2246" s="278">
        <f>IFERROR(VLOOKUP(C2246,'Budget Detail as of 11.30'!B:K,COLUMNS('Budget Detail as of 11.30'!B:K),FALSE),0)</f>
        <v>3890</v>
      </c>
      <c r="N2246" s="155">
        <f>SUMIFS('Budget Detail as of 11.30'!L:L,'Budget Detail as of 11.30'!B:B,'Questica Mapping'!C2246)</f>
        <v>3890</v>
      </c>
      <c r="O2246" s="100">
        <v>0</v>
      </c>
      <c r="P2246" s="101">
        <f t="shared" si="83"/>
        <v>0</v>
      </c>
    </row>
    <row r="2247" spans="1:16" hidden="1" x14ac:dyDescent="0.3">
      <c r="A2247" s="90">
        <v>585010</v>
      </c>
      <c r="B2247" s="92" t="s">
        <v>1162</v>
      </c>
      <c r="C2247" s="92" t="s">
        <v>4714</v>
      </c>
      <c r="D2247" s="92" t="s">
        <v>11</v>
      </c>
      <c r="E2247" s="103" t="s">
        <v>327</v>
      </c>
      <c r="F2247" s="92" t="s">
        <v>4565</v>
      </c>
      <c r="G2247" s="92" t="s">
        <v>1215</v>
      </c>
      <c r="H2247" s="92" t="s">
        <v>4012</v>
      </c>
      <c r="I2247" s="92" t="s">
        <v>865</v>
      </c>
      <c r="J2247" s="92" t="s">
        <v>4715</v>
      </c>
      <c r="K2247" s="90" t="b">
        <v>0</v>
      </c>
      <c r="L2247" s="92" t="s">
        <v>867</v>
      </c>
      <c r="M2247" s="278">
        <f>IFERROR(VLOOKUP(C2247,'Budget Detail as of 11.30'!B:K,COLUMNS('Budget Detail as of 11.30'!B:K),FALSE),0)</f>
        <v>600</v>
      </c>
      <c r="N2247" s="155">
        <f>SUMIFS('Budget Detail as of 11.30'!L:L,'Budget Detail as of 11.30'!B:B,'Questica Mapping'!C2247)</f>
        <v>600</v>
      </c>
      <c r="O2247" s="100">
        <v>1250</v>
      </c>
      <c r="P2247" s="101">
        <f t="shared" si="83"/>
        <v>1250</v>
      </c>
    </row>
    <row r="2248" spans="1:16" hidden="1" x14ac:dyDescent="0.3">
      <c r="A2248" s="90">
        <v>585011</v>
      </c>
      <c r="B2248" s="92" t="s">
        <v>1162</v>
      </c>
      <c r="C2248" s="92" t="s">
        <v>4716</v>
      </c>
      <c r="D2248" s="92" t="s">
        <v>11</v>
      </c>
      <c r="E2248" s="103" t="s">
        <v>327</v>
      </c>
      <c r="F2248" s="92" t="s">
        <v>4565</v>
      </c>
      <c r="G2248" s="92" t="s">
        <v>1215</v>
      </c>
      <c r="H2248" s="92" t="s">
        <v>4012</v>
      </c>
      <c r="I2248" s="92" t="s">
        <v>925</v>
      </c>
      <c r="J2248" s="92" t="s">
        <v>4717</v>
      </c>
      <c r="K2248" s="90" t="b">
        <v>0</v>
      </c>
      <c r="L2248" s="92" t="s">
        <v>867</v>
      </c>
      <c r="M2248" s="278">
        <f>IFERROR(VLOOKUP(C2248,'Budget Detail as of 11.30'!B:K,COLUMNS('Budget Detail as of 11.30'!B:K),FALSE),0)</f>
        <v>0</v>
      </c>
      <c r="N2248" s="155">
        <f>SUMIFS('Budget Detail as of 11.30'!L:L,'Budget Detail as of 11.30'!B:B,'Questica Mapping'!C2248)</f>
        <v>0</v>
      </c>
      <c r="O2248" s="100">
        <v>944</v>
      </c>
      <c r="P2248" s="101">
        <f t="shared" si="83"/>
        <v>944</v>
      </c>
    </row>
    <row r="2249" spans="1:16" hidden="1" x14ac:dyDescent="0.3">
      <c r="A2249" s="90">
        <v>585012</v>
      </c>
      <c r="B2249" s="92" t="s">
        <v>1162</v>
      </c>
      <c r="C2249" s="92" t="s">
        <v>4718</v>
      </c>
      <c r="D2249" s="92" t="s">
        <v>11</v>
      </c>
      <c r="E2249" s="103" t="s">
        <v>327</v>
      </c>
      <c r="F2249" s="92" t="s">
        <v>4565</v>
      </c>
      <c r="G2249" s="92" t="s">
        <v>1215</v>
      </c>
      <c r="H2249" s="92" t="s">
        <v>4062</v>
      </c>
      <c r="I2249" s="92" t="s">
        <v>925</v>
      </c>
      <c r="J2249" s="92" t="s">
        <v>4719</v>
      </c>
      <c r="K2249" s="90" t="b">
        <v>0</v>
      </c>
      <c r="L2249" s="92" t="s">
        <v>867</v>
      </c>
      <c r="M2249" s="278">
        <f>IFERROR(VLOOKUP(C2249,'Budget Detail as of 11.30'!B:K,COLUMNS('Budget Detail as of 11.30'!B:K),FALSE),0)</f>
        <v>1250</v>
      </c>
      <c r="N2249" s="155">
        <f>SUMIFS('Budget Detail as of 11.30'!L:L,'Budget Detail as of 11.30'!B:B,'Questica Mapping'!C2249)</f>
        <v>1250</v>
      </c>
      <c r="O2249" s="100">
        <v>160</v>
      </c>
      <c r="P2249" s="101">
        <f t="shared" si="83"/>
        <v>160</v>
      </c>
    </row>
    <row r="2250" spans="1:16" hidden="1" x14ac:dyDescent="0.3">
      <c r="A2250" s="90">
        <v>585013</v>
      </c>
      <c r="B2250" s="92" t="s">
        <v>1162</v>
      </c>
      <c r="C2250" s="92" t="s">
        <v>4720</v>
      </c>
      <c r="D2250" s="92" t="s">
        <v>11</v>
      </c>
      <c r="E2250" s="103" t="s">
        <v>327</v>
      </c>
      <c r="F2250" s="92" t="s">
        <v>4565</v>
      </c>
      <c r="G2250" s="92" t="s">
        <v>1215</v>
      </c>
      <c r="H2250" s="92" t="s">
        <v>4062</v>
      </c>
      <c r="I2250" s="92" t="s">
        <v>928</v>
      </c>
      <c r="J2250" s="92" t="s">
        <v>4721</v>
      </c>
      <c r="K2250" s="90" t="b">
        <v>0</v>
      </c>
      <c r="L2250" s="92" t="s">
        <v>867</v>
      </c>
      <c r="M2250" s="278">
        <f>IFERROR(VLOOKUP(C2250,'Budget Detail as of 11.30'!B:K,COLUMNS('Budget Detail as of 11.30'!B:K),FALSE),0)</f>
        <v>950</v>
      </c>
      <c r="N2250" s="155">
        <f>SUMIFS('Budget Detail as of 11.30'!L:L,'Budget Detail as of 11.30'!B:B,'Questica Mapping'!C2250)</f>
        <v>950</v>
      </c>
      <c r="O2250" s="100">
        <v>0</v>
      </c>
      <c r="P2250" s="101">
        <f t="shared" si="83"/>
        <v>0</v>
      </c>
    </row>
    <row r="2251" spans="1:16" hidden="1" x14ac:dyDescent="0.3">
      <c r="A2251" s="90">
        <v>585014</v>
      </c>
      <c r="B2251" s="92" t="s">
        <v>1162</v>
      </c>
      <c r="C2251" s="92" t="s">
        <v>4722</v>
      </c>
      <c r="D2251" s="92" t="s">
        <v>11</v>
      </c>
      <c r="E2251" s="103" t="s">
        <v>327</v>
      </c>
      <c r="F2251" s="92" t="s">
        <v>4565</v>
      </c>
      <c r="G2251" s="92" t="s">
        <v>1215</v>
      </c>
      <c r="H2251" s="92" t="s">
        <v>4670</v>
      </c>
      <c r="I2251" s="92" t="s">
        <v>865</v>
      </c>
      <c r="J2251" s="92" t="s">
        <v>4723</v>
      </c>
      <c r="K2251" s="90" t="b">
        <v>0</v>
      </c>
      <c r="L2251" s="92" t="s">
        <v>867</v>
      </c>
      <c r="M2251" s="278">
        <f>IFERROR(VLOOKUP(C2251,'Budget Detail as of 11.30'!B:K,COLUMNS('Budget Detail as of 11.30'!B:K),FALSE),0)</f>
        <v>160</v>
      </c>
      <c r="N2251" s="155">
        <f>SUMIFS('Budget Detail as of 11.30'!L:L,'Budget Detail as of 11.30'!B:B,'Questica Mapping'!C2251)</f>
        <v>160</v>
      </c>
      <c r="O2251" s="100">
        <v>0</v>
      </c>
      <c r="P2251" s="101">
        <f t="shared" si="83"/>
        <v>0</v>
      </c>
    </row>
    <row r="2252" spans="1:16" hidden="1" x14ac:dyDescent="0.3">
      <c r="A2252" s="90">
        <v>585015</v>
      </c>
      <c r="B2252" s="92" t="s">
        <v>1162</v>
      </c>
      <c r="C2252" s="92" t="s">
        <v>4724</v>
      </c>
      <c r="D2252" s="92" t="s">
        <v>11</v>
      </c>
      <c r="E2252" s="103" t="s">
        <v>327</v>
      </c>
      <c r="F2252" s="92" t="s">
        <v>4565</v>
      </c>
      <c r="G2252" s="92" t="s">
        <v>1215</v>
      </c>
      <c r="H2252" s="92" t="s">
        <v>4083</v>
      </c>
      <c r="I2252" s="92" t="s">
        <v>865</v>
      </c>
      <c r="J2252" s="92" t="s">
        <v>4725</v>
      </c>
      <c r="K2252" s="90" t="b">
        <v>0</v>
      </c>
      <c r="L2252" s="92" t="s">
        <v>867</v>
      </c>
      <c r="M2252" s="278">
        <f>IFERROR(VLOOKUP(C2252,'Budget Detail as of 11.30'!B:K,COLUMNS('Budget Detail as of 11.30'!B:K),FALSE),0)</f>
        <v>0</v>
      </c>
      <c r="N2252" s="155">
        <f>SUMIFS('Budget Detail as of 11.30'!L:L,'Budget Detail as of 11.30'!B:B,'Questica Mapping'!C2252)</f>
        <v>0</v>
      </c>
      <c r="O2252" s="100">
        <v>2926</v>
      </c>
      <c r="P2252" s="101">
        <f t="shared" si="83"/>
        <v>2926</v>
      </c>
    </row>
    <row r="2253" spans="1:16" hidden="1" x14ac:dyDescent="0.3">
      <c r="A2253" s="90">
        <v>585016</v>
      </c>
      <c r="B2253" s="92" t="s">
        <v>1162</v>
      </c>
      <c r="C2253" s="92" t="s">
        <v>4726</v>
      </c>
      <c r="D2253" s="92" t="s">
        <v>11</v>
      </c>
      <c r="E2253" s="103" t="s">
        <v>327</v>
      </c>
      <c r="F2253" s="92" t="s">
        <v>4565</v>
      </c>
      <c r="G2253" s="92" t="s">
        <v>1215</v>
      </c>
      <c r="H2253" s="92" t="s">
        <v>4083</v>
      </c>
      <c r="I2253" s="92" t="s">
        <v>925</v>
      </c>
      <c r="J2253" s="92" t="s">
        <v>4727</v>
      </c>
      <c r="K2253" s="90" t="b">
        <v>0</v>
      </c>
      <c r="L2253" s="92" t="s">
        <v>867</v>
      </c>
      <c r="M2253" s="278">
        <f>IFERROR(VLOOKUP(C2253,'Budget Detail as of 11.30'!B:K,COLUMNS('Budget Detail as of 11.30'!B:K),FALSE),0)</f>
        <v>1000</v>
      </c>
      <c r="N2253" s="155">
        <f>SUMIFS('Budget Detail as of 11.30'!L:L,'Budget Detail as of 11.30'!B:B,'Questica Mapping'!C2253)</f>
        <v>1000</v>
      </c>
      <c r="O2253" s="100">
        <v>1000</v>
      </c>
      <c r="P2253" s="101">
        <f t="shared" si="83"/>
        <v>1000</v>
      </c>
    </row>
    <row r="2254" spans="1:16" hidden="1" x14ac:dyDescent="0.3">
      <c r="A2254" s="90">
        <v>585017</v>
      </c>
      <c r="B2254" s="92" t="s">
        <v>1162</v>
      </c>
      <c r="C2254" s="92" t="s">
        <v>4728</v>
      </c>
      <c r="D2254" s="92" t="s">
        <v>11</v>
      </c>
      <c r="E2254" s="103" t="s">
        <v>327</v>
      </c>
      <c r="F2254" s="92" t="s">
        <v>4565</v>
      </c>
      <c r="G2254" s="92" t="s">
        <v>1215</v>
      </c>
      <c r="H2254" s="92" t="s">
        <v>4109</v>
      </c>
      <c r="I2254" s="92" t="s">
        <v>865</v>
      </c>
      <c r="J2254" s="92" t="s">
        <v>4729</v>
      </c>
      <c r="K2254" s="90" t="b">
        <v>0</v>
      </c>
      <c r="L2254" s="92" t="s">
        <v>867</v>
      </c>
      <c r="M2254" s="278">
        <f>IFERROR(VLOOKUP(C2254,'Budget Detail as of 11.30'!B:K,COLUMNS('Budget Detail as of 11.30'!B:K),FALSE),0)</f>
        <v>2930</v>
      </c>
      <c r="N2254" s="155">
        <f>SUMIFS('Budget Detail as of 11.30'!L:L,'Budget Detail as of 11.30'!B:B,'Questica Mapping'!C2254)</f>
        <v>2930</v>
      </c>
      <c r="O2254" s="100">
        <v>1685</v>
      </c>
      <c r="P2254" s="101">
        <f t="shared" si="83"/>
        <v>1685</v>
      </c>
    </row>
    <row r="2255" spans="1:16" hidden="1" x14ac:dyDescent="0.3">
      <c r="A2255" s="90">
        <v>585018</v>
      </c>
      <c r="B2255" s="92" t="s">
        <v>1162</v>
      </c>
      <c r="C2255" s="92" t="s">
        <v>4730</v>
      </c>
      <c r="D2255" s="92" t="s">
        <v>11</v>
      </c>
      <c r="E2255" s="103" t="s">
        <v>327</v>
      </c>
      <c r="F2255" s="92" t="s">
        <v>4565</v>
      </c>
      <c r="G2255" s="92" t="s">
        <v>1220</v>
      </c>
      <c r="H2255" s="92" t="s">
        <v>3738</v>
      </c>
      <c r="I2255" s="92" t="s">
        <v>865</v>
      </c>
      <c r="J2255" s="92" t="s">
        <v>4410</v>
      </c>
      <c r="K2255" s="90" t="b">
        <v>0</v>
      </c>
      <c r="L2255" s="92" t="s">
        <v>867</v>
      </c>
      <c r="M2255" s="278">
        <f>IFERROR(VLOOKUP(C2255,'Budget Detail as of 11.30'!B:K,COLUMNS('Budget Detail as of 11.30'!B:K),FALSE),0)</f>
        <v>1000</v>
      </c>
      <c r="N2255" s="155">
        <f>SUMIFS('Budget Detail as of 11.30'!L:L,'Budget Detail as of 11.30'!B:B,'Questica Mapping'!C2255)</f>
        <v>1000</v>
      </c>
      <c r="O2255" s="100"/>
      <c r="P2255" s="101"/>
    </row>
    <row r="2256" spans="1:16" hidden="1" x14ac:dyDescent="0.3">
      <c r="A2256" s="90">
        <v>585019</v>
      </c>
      <c r="B2256" s="92" t="s">
        <v>1162</v>
      </c>
      <c r="C2256" s="92" t="s">
        <v>4731</v>
      </c>
      <c r="D2256" s="92" t="s">
        <v>11</v>
      </c>
      <c r="E2256" s="103" t="s">
        <v>327</v>
      </c>
      <c r="F2256" s="92" t="s">
        <v>4565</v>
      </c>
      <c r="G2256" s="92" t="s">
        <v>1220</v>
      </c>
      <c r="H2256" s="92" t="s">
        <v>3738</v>
      </c>
      <c r="I2256" s="92" t="s">
        <v>925</v>
      </c>
      <c r="J2256" s="92" t="s">
        <v>4732</v>
      </c>
      <c r="K2256" s="90" t="b">
        <v>0</v>
      </c>
      <c r="L2256" s="92" t="s">
        <v>867</v>
      </c>
      <c r="M2256" s="278">
        <f>IFERROR(VLOOKUP(C2256,'Budget Detail as of 11.30'!B:K,COLUMNS('Budget Detail as of 11.30'!B:K),FALSE),0)</f>
        <v>600</v>
      </c>
      <c r="N2256" s="155">
        <f>SUMIFS('Budget Detail as of 11.30'!L:L,'Budget Detail as of 11.30'!B:B,'Questica Mapping'!C2256)</f>
        <v>600</v>
      </c>
      <c r="O2256" s="100">
        <v>1000</v>
      </c>
      <c r="P2256" s="101">
        <f t="shared" ref="P2256:P2270" si="84">+O2256</f>
        <v>1000</v>
      </c>
    </row>
    <row r="2257" spans="1:17" hidden="1" x14ac:dyDescent="0.3">
      <c r="A2257" s="90">
        <v>585020</v>
      </c>
      <c r="B2257" s="92" t="s">
        <v>1162</v>
      </c>
      <c r="C2257" s="92" t="s">
        <v>4733</v>
      </c>
      <c r="D2257" s="279" t="s">
        <v>11</v>
      </c>
      <c r="E2257" s="103" t="s">
        <v>327</v>
      </c>
      <c r="F2257" s="90" t="s">
        <v>4565</v>
      </c>
      <c r="G2257" s="90" t="s">
        <v>1220</v>
      </c>
      <c r="H2257" s="90" t="s">
        <v>3738</v>
      </c>
      <c r="I2257" s="90" t="s">
        <v>928</v>
      </c>
      <c r="J2257" s="90" t="s">
        <v>4734</v>
      </c>
      <c r="K2257" s="90" t="b">
        <v>0</v>
      </c>
      <c r="L2257" s="90" t="s">
        <v>867</v>
      </c>
      <c r="M2257" s="278">
        <f>IFERROR(VLOOKUP(C2257,'Budget Detail as of 11.30'!B:K,COLUMNS('Budget Detail as of 11.30'!B:K),FALSE),0)</f>
        <v>1100</v>
      </c>
      <c r="N2257" s="155">
        <f>SUMIFS('Budget Detail as of 11.30'!L:L,'Budget Detail as of 11.30'!B:B,'Questica Mapping'!C2257)</f>
        <v>1100</v>
      </c>
      <c r="O2257" s="100">
        <v>653</v>
      </c>
      <c r="P2257" s="101">
        <f t="shared" si="84"/>
        <v>653</v>
      </c>
      <c r="Q2257" s="279" t="s">
        <v>1169</v>
      </c>
    </row>
    <row r="2258" spans="1:17" hidden="1" x14ac:dyDescent="0.3">
      <c r="A2258" s="90">
        <v>585021</v>
      </c>
      <c r="B2258" s="92" t="s">
        <v>1162</v>
      </c>
      <c r="C2258" s="92" t="s">
        <v>4735</v>
      </c>
      <c r="D2258" s="92" t="s">
        <v>11</v>
      </c>
      <c r="E2258" s="103" t="s">
        <v>327</v>
      </c>
      <c r="F2258" s="92" t="s">
        <v>4565</v>
      </c>
      <c r="G2258" s="92" t="s">
        <v>1220</v>
      </c>
      <c r="H2258" s="92" t="s">
        <v>4012</v>
      </c>
      <c r="I2258" s="92" t="s">
        <v>865</v>
      </c>
      <c r="J2258" s="92" t="s">
        <v>4736</v>
      </c>
      <c r="K2258" s="90" t="b">
        <v>0</v>
      </c>
      <c r="L2258" s="92" t="s">
        <v>867</v>
      </c>
      <c r="M2258" s="278">
        <f>IFERROR(VLOOKUP(C2258,'Budget Detail as of 11.30'!B:K,COLUMNS('Budget Detail as of 11.30'!B:K),FALSE),0)</f>
        <v>1200</v>
      </c>
      <c r="N2258" s="155">
        <f>SUMIFS('Budget Detail as of 11.30'!L:L,'Budget Detail as of 11.30'!B:B,'Questica Mapping'!C2258)</f>
        <v>1200</v>
      </c>
      <c r="O2258" s="100">
        <v>859</v>
      </c>
      <c r="P2258" s="101">
        <f t="shared" si="84"/>
        <v>859</v>
      </c>
    </row>
    <row r="2259" spans="1:17" hidden="1" x14ac:dyDescent="0.3">
      <c r="A2259" s="90">
        <v>849901</v>
      </c>
      <c r="B2259" s="92" t="s">
        <v>1162</v>
      </c>
      <c r="C2259" s="92" t="s">
        <v>4737</v>
      </c>
      <c r="D2259" s="92" t="s">
        <v>11</v>
      </c>
      <c r="E2259" s="103" t="s">
        <v>327</v>
      </c>
      <c r="F2259" s="92" t="s">
        <v>4565</v>
      </c>
      <c r="G2259" s="92" t="s">
        <v>1220</v>
      </c>
      <c r="H2259" s="92" t="s">
        <v>4012</v>
      </c>
      <c r="I2259" s="92" t="s">
        <v>925</v>
      </c>
      <c r="J2259" s="92" t="s">
        <v>4738</v>
      </c>
      <c r="K2259" s="90" t="b">
        <v>0</v>
      </c>
      <c r="L2259" s="92" t="s">
        <v>867</v>
      </c>
      <c r="M2259" s="278">
        <f>IFERROR(VLOOKUP(C2259,'Budget Detail as of 11.30'!B:K,COLUMNS('Budget Detail as of 11.30'!B:K),FALSE),0)</f>
        <v>860</v>
      </c>
      <c r="N2259" s="155">
        <f>SUMIFS('Budget Detail as of 11.30'!L:L,'Budget Detail as of 11.30'!B:B,'Questica Mapping'!C2259)</f>
        <v>860</v>
      </c>
      <c r="O2259" s="100">
        <v>7507</v>
      </c>
      <c r="P2259" s="101">
        <f t="shared" si="84"/>
        <v>7507</v>
      </c>
    </row>
    <row r="2260" spans="1:17" hidden="1" x14ac:dyDescent="0.3">
      <c r="A2260" s="90">
        <v>585022</v>
      </c>
      <c r="B2260" s="92" t="s">
        <v>1162</v>
      </c>
      <c r="C2260" s="92" t="s">
        <v>4739</v>
      </c>
      <c r="D2260" s="92" t="s">
        <v>11</v>
      </c>
      <c r="E2260" s="103" t="s">
        <v>327</v>
      </c>
      <c r="F2260" s="92" t="s">
        <v>4565</v>
      </c>
      <c r="G2260" s="92" t="s">
        <v>1220</v>
      </c>
      <c r="H2260" s="92" t="s">
        <v>4054</v>
      </c>
      <c r="I2260" s="92" t="s">
        <v>865</v>
      </c>
      <c r="J2260" s="92" t="s">
        <v>4740</v>
      </c>
      <c r="K2260" s="90" t="b">
        <v>0</v>
      </c>
      <c r="L2260" s="92" t="s">
        <v>867</v>
      </c>
      <c r="M2260" s="278">
        <f>IFERROR(VLOOKUP(C2260,'Budget Detail as of 11.30'!B:K,COLUMNS('Budget Detail as of 11.30'!B:K),FALSE),0)</f>
        <v>1000</v>
      </c>
      <c r="N2260" s="155">
        <f>SUMIFS('Budget Detail as of 11.30'!L:L,'Budget Detail as of 11.30'!B:B,'Questica Mapping'!C2260)</f>
        <v>1000</v>
      </c>
      <c r="O2260" s="100">
        <v>700</v>
      </c>
      <c r="P2260" s="101">
        <f t="shared" si="84"/>
        <v>700</v>
      </c>
    </row>
    <row r="2261" spans="1:17" hidden="1" x14ac:dyDescent="0.3">
      <c r="A2261" s="90">
        <v>585040</v>
      </c>
      <c r="B2261" s="92" t="s">
        <v>1162</v>
      </c>
      <c r="C2261" s="92" t="s">
        <v>4741</v>
      </c>
      <c r="D2261" s="92" t="s">
        <v>11</v>
      </c>
      <c r="E2261" s="103" t="s">
        <v>327</v>
      </c>
      <c r="F2261" s="92" t="s">
        <v>4565</v>
      </c>
      <c r="G2261" s="92" t="s">
        <v>1220</v>
      </c>
      <c r="H2261" s="92" t="s">
        <v>4062</v>
      </c>
      <c r="I2261" s="92" t="s">
        <v>865</v>
      </c>
      <c r="J2261" s="92" t="s">
        <v>4742</v>
      </c>
      <c r="K2261" s="90" t="b">
        <v>0</v>
      </c>
      <c r="L2261" s="92" t="s">
        <v>867</v>
      </c>
      <c r="M2261" s="278">
        <f>IFERROR(VLOOKUP(C2261,'Budget Detail as of 11.30'!B:K,COLUMNS('Budget Detail as of 11.30'!B:K),FALSE),0)</f>
        <v>4800</v>
      </c>
      <c r="N2261" s="155">
        <f>SUMIFS('Budget Detail as of 11.30'!L:L,'Budget Detail as of 11.30'!B:B,'Questica Mapping'!C2261)</f>
        <v>4800</v>
      </c>
      <c r="O2261" s="100">
        <v>650</v>
      </c>
      <c r="P2261" s="101">
        <f t="shared" si="84"/>
        <v>650</v>
      </c>
    </row>
    <row r="2262" spans="1:17" hidden="1" x14ac:dyDescent="0.3">
      <c r="A2262" s="90">
        <v>585023</v>
      </c>
      <c r="B2262" s="92" t="s">
        <v>1162</v>
      </c>
      <c r="C2262" s="92" t="s">
        <v>4743</v>
      </c>
      <c r="D2262" s="92" t="s">
        <v>11</v>
      </c>
      <c r="E2262" s="103" t="s">
        <v>327</v>
      </c>
      <c r="F2262" s="92" t="s">
        <v>4565</v>
      </c>
      <c r="G2262" s="92" t="s">
        <v>1220</v>
      </c>
      <c r="H2262" s="92" t="s">
        <v>4062</v>
      </c>
      <c r="I2262" s="92" t="s">
        <v>925</v>
      </c>
      <c r="J2262" s="92" t="s">
        <v>4592</v>
      </c>
      <c r="K2262" s="90" t="b">
        <v>0</v>
      </c>
      <c r="L2262" s="92" t="s">
        <v>867</v>
      </c>
      <c r="M2262" s="278">
        <f>IFERROR(VLOOKUP(C2262,'Budget Detail as of 11.30'!B:K,COLUMNS('Budget Detail as of 11.30'!B:K),FALSE),0)</f>
        <v>700</v>
      </c>
      <c r="N2262" s="155">
        <f>SUMIFS('Budget Detail as of 11.30'!L:L,'Budget Detail as of 11.30'!B:B,'Questica Mapping'!C2262)</f>
        <v>700</v>
      </c>
      <c r="O2262" s="100">
        <v>2000</v>
      </c>
      <c r="P2262" s="101">
        <f t="shared" si="84"/>
        <v>2000</v>
      </c>
    </row>
    <row r="2263" spans="1:17" hidden="1" x14ac:dyDescent="0.3">
      <c r="A2263" s="90">
        <v>1820509</v>
      </c>
      <c r="B2263" s="92" t="s">
        <v>1162</v>
      </c>
      <c r="C2263" s="92" t="s">
        <v>4744</v>
      </c>
      <c r="D2263" s="92" t="s">
        <v>11</v>
      </c>
      <c r="E2263" s="103" t="s">
        <v>327</v>
      </c>
      <c r="F2263" s="92" t="s">
        <v>4565</v>
      </c>
      <c r="G2263" s="92" t="s">
        <v>1220</v>
      </c>
      <c r="H2263" s="92" t="s">
        <v>4062</v>
      </c>
      <c r="I2263" s="92" t="s">
        <v>928</v>
      </c>
      <c r="J2263" s="92" t="s">
        <v>4745</v>
      </c>
      <c r="K2263" s="90" t="b">
        <v>0</v>
      </c>
      <c r="L2263" s="92" t="s">
        <v>867</v>
      </c>
      <c r="M2263" s="278">
        <f>IFERROR(VLOOKUP(C2263,'Budget Detail as of 11.30'!B:K,COLUMNS('Budget Detail as of 11.30'!B:K),FALSE),0)</f>
        <v>650</v>
      </c>
      <c r="N2263" s="155">
        <f>SUMIFS('Budget Detail as of 11.30'!L:L,'Budget Detail as of 11.30'!B:B,'Questica Mapping'!C2263)</f>
        <v>650</v>
      </c>
      <c r="O2263" s="100">
        <v>1393</v>
      </c>
      <c r="P2263" s="101">
        <f t="shared" si="84"/>
        <v>1393</v>
      </c>
    </row>
    <row r="2264" spans="1:17" hidden="1" x14ac:dyDescent="0.3">
      <c r="A2264" s="90">
        <v>585024</v>
      </c>
      <c r="B2264" s="92" t="s">
        <v>1162</v>
      </c>
      <c r="C2264" s="92" t="s">
        <v>4746</v>
      </c>
      <c r="D2264" s="92" t="s">
        <v>11</v>
      </c>
      <c r="E2264" s="103" t="s">
        <v>327</v>
      </c>
      <c r="F2264" s="92" t="s">
        <v>4565</v>
      </c>
      <c r="G2264" s="92" t="s">
        <v>1220</v>
      </c>
      <c r="H2264" s="92" t="s">
        <v>4083</v>
      </c>
      <c r="I2264" s="92" t="s">
        <v>865</v>
      </c>
      <c r="J2264" s="92" t="s">
        <v>4747</v>
      </c>
      <c r="K2264" s="90" t="b">
        <v>0</v>
      </c>
      <c r="L2264" s="92" t="s">
        <v>867</v>
      </c>
      <c r="M2264" s="278">
        <f>IFERROR(VLOOKUP(C2264,'Budget Detail as of 11.30'!B:K,COLUMNS('Budget Detail as of 11.30'!B:K),FALSE),0)</f>
        <v>700</v>
      </c>
      <c r="N2264" s="155">
        <f>SUMIFS('Budget Detail as of 11.30'!L:L,'Budget Detail as of 11.30'!B:B,'Questica Mapping'!C2264)</f>
        <v>700</v>
      </c>
      <c r="O2264" s="100">
        <v>0</v>
      </c>
      <c r="P2264" s="101">
        <f t="shared" si="84"/>
        <v>0</v>
      </c>
    </row>
    <row r="2265" spans="1:17" hidden="1" x14ac:dyDescent="0.3">
      <c r="A2265" s="90">
        <v>585025</v>
      </c>
      <c r="B2265" s="92" t="s">
        <v>1162</v>
      </c>
      <c r="C2265" s="92" t="s">
        <v>4748</v>
      </c>
      <c r="D2265" s="92" t="s">
        <v>11</v>
      </c>
      <c r="E2265" s="103" t="s">
        <v>327</v>
      </c>
      <c r="F2265" s="92" t="s">
        <v>4565</v>
      </c>
      <c r="G2265" s="92" t="s">
        <v>1229</v>
      </c>
      <c r="H2265" s="92" t="s">
        <v>3738</v>
      </c>
      <c r="I2265" s="92" t="s">
        <v>865</v>
      </c>
      <c r="J2265" s="92" t="s">
        <v>4749</v>
      </c>
      <c r="K2265" s="90" t="b">
        <v>0</v>
      </c>
      <c r="L2265" s="92" t="s">
        <v>867</v>
      </c>
      <c r="M2265" s="278">
        <f>IFERROR(VLOOKUP(C2265,'Budget Detail as of 11.30'!B:K,COLUMNS('Budget Detail as of 11.30'!B:K),FALSE),0)</f>
        <v>1400</v>
      </c>
      <c r="N2265" s="155">
        <f>SUMIFS('Budget Detail as of 11.30'!L:L,'Budget Detail as of 11.30'!B:B,'Questica Mapping'!C2265)</f>
        <v>1400</v>
      </c>
      <c r="O2265" s="100">
        <v>240</v>
      </c>
      <c r="P2265" s="101">
        <f t="shared" si="84"/>
        <v>240</v>
      </c>
    </row>
    <row r="2266" spans="1:17" hidden="1" x14ac:dyDescent="0.3">
      <c r="A2266" s="90">
        <v>585027</v>
      </c>
      <c r="B2266" s="92" t="s">
        <v>1162</v>
      </c>
      <c r="C2266" s="92" t="s">
        <v>4750</v>
      </c>
      <c r="D2266" s="92" t="s">
        <v>11</v>
      </c>
      <c r="E2266" s="103" t="s">
        <v>327</v>
      </c>
      <c r="F2266" s="92" t="s">
        <v>4565</v>
      </c>
      <c r="G2266" s="92" t="s">
        <v>1229</v>
      </c>
      <c r="H2266" s="92" t="s">
        <v>3738</v>
      </c>
      <c r="I2266" s="92" t="s">
        <v>925</v>
      </c>
      <c r="J2266" s="92" t="s">
        <v>1314</v>
      </c>
      <c r="K2266" s="90" t="b">
        <v>0</v>
      </c>
      <c r="L2266" s="92" t="s">
        <v>867</v>
      </c>
      <c r="M2266" s="278">
        <f>IFERROR(VLOOKUP(C2266,'Budget Detail as of 11.30'!B:K,COLUMNS('Budget Detail as of 11.30'!B:K),FALSE),0)</f>
        <v>150</v>
      </c>
      <c r="N2266" s="155">
        <f>SUMIFS('Budget Detail as of 11.30'!L:L,'Budget Detail as of 11.30'!B:B,'Questica Mapping'!C2266)</f>
        <v>150</v>
      </c>
      <c r="O2266" s="100">
        <v>0</v>
      </c>
      <c r="P2266" s="101">
        <f t="shared" si="84"/>
        <v>0</v>
      </c>
    </row>
    <row r="2267" spans="1:17" hidden="1" x14ac:dyDescent="0.3">
      <c r="A2267" s="90">
        <v>585039</v>
      </c>
      <c r="B2267" s="92" t="s">
        <v>1162</v>
      </c>
      <c r="C2267" s="92" t="s">
        <v>4751</v>
      </c>
      <c r="D2267" s="92" t="s">
        <v>11</v>
      </c>
      <c r="E2267" s="103" t="s">
        <v>327</v>
      </c>
      <c r="F2267" s="92" t="s">
        <v>4565</v>
      </c>
      <c r="G2267" s="92" t="s">
        <v>1229</v>
      </c>
      <c r="H2267" s="92" t="s">
        <v>3738</v>
      </c>
      <c r="I2267" s="92" t="s">
        <v>928</v>
      </c>
      <c r="J2267" s="92" t="s">
        <v>1799</v>
      </c>
      <c r="K2267" s="90" t="b">
        <v>0</v>
      </c>
      <c r="L2267" s="92" t="s">
        <v>867</v>
      </c>
      <c r="M2267" s="278">
        <f>IFERROR(VLOOKUP(C2267,'Budget Detail as of 11.30'!B:K,COLUMNS('Budget Detail as of 11.30'!B:K),FALSE),0)</f>
        <v>500</v>
      </c>
      <c r="N2267" s="155">
        <f>SUMIFS('Budget Detail as of 11.30'!L:L,'Budget Detail as of 11.30'!B:B,'Questica Mapping'!C2267)</f>
        <v>500</v>
      </c>
      <c r="O2267" s="100">
        <v>300</v>
      </c>
      <c r="P2267" s="101">
        <f t="shared" si="84"/>
        <v>300</v>
      </c>
    </row>
    <row r="2268" spans="1:17" hidden="1" x14ac:dyDescent="0.3">
      <c r="A2268" s="90">
        <v>585056</v>
      </c>
      <c r="B2268" s="92" t="s">
        <v>1162</v>
      </c>
      <c r="C2268" s="92" t="s">
        <v>4752</v>
      </c>
      <c r="D2268" s="92" t="s">
        <v>11</v>
      </c>
      <c r="E2268" s="103" t="s">
        <v>327</v>
      </c>
      <c r="F2268" s="92" t="s">
        <v>4565</v>
      </c>
      <c r="G2268" s="92" t="s">
        <v>1229</v>
      </c>
      <c r="H2268" s="92" t="s">
        <v>3738</v>
      </c>
      <c r="I2268" s="92" t="s">
        <v>931</v>
      </c>
      <c r="J2268" s="92" t="s">
        <v>4753</v>
      </c>
      <c r="K2268" s="90" t="b">
        <v>0</v>
      </c>
      <c r="L2268" s="92" t="s">
        <v>867</v>
      </c>
      <c r="M2268" s="278">
        <f>IFERROR(VLOOKUP(C2268,'Budget Detail as of 11.30'!B:K,COLUMNS('Budget Detail as of 11.30'!B:K),FALSE),0)</f>
        <v>100</v>
      </c>
      <c r="N2268" s="155">
        <f>SUMIFS('Budget Detail as of 11.30'!L:L,'Budget Detail as of 11.30'!B:B,'Questica Mapping'!C2268)</f>
        <v>100</v>
      </c>
      <c r="O2268" s="100">
        <v>800</v>
      </c>
      <c r="P2268" s="101">
        <f t="shared" si="84"/>
        <v>800</v>
      </c>
    </row>
    <row r="2269" spans="1:17" hidden="1" x14ac:dyDescent="0.3">
      <c r="A2269" s="90">
        <v>585053</v>
      </c>
      <c r="B2269" s="92" t="s">
        <v>1162</v>
      </c>
      <c r="C2269" s="92" t="s">
        <v>4754</v>
      </c>
      <c r="D2269" s="92" t="s">
        <v>11</v>
      </c>
      <c r="E2269" s="103" t="s">
        <v>327</v>
      </c>
      <c r="F2269" s="92" t="s">
        <v>4565</v>
      </c>
      <c r="G2269" s="92" t="s">
        <v>1229</v>
      </c>
      <c r="H2269" s="92" t="s">
        <v>3738</v>
      </c>
      <c r="I2269" s="92" t="s">
        <v>944</v>
      </c>
      <c r="J2269" s="92" t="s">
        <v>1238</v>
      </c>
      <c r="K2269" s="90" t="b">
        <v>0</v>
      </c>
      <c r="L2269" s="92" t="s">
        <v>867</v>
      </c>
      <c r="M2269" s="278">
        <f>IFERROR(VLOOKUP(C2269,'Budget Detail as of 11.30'!B:K,COLUMNS('Budget Detail as of 11.30'!B:K),FALSE),0)</f>
        <v>300</v>
      </c>
      <c r="N2269" s="155">
        <f>SUMIFS('Budget Detail as of 11.30'!L:L,'Budget Detail as of 11.30'!B:B,'Questica Mapping'!C2269)</f>
        <v>300</v>
      </c>
      <c r="O2269" s="100">
        <v>50</v>
      </c>
      <c r="P2269" s="101">
        <f t="shared" si="84"/>
        <v>50</v>
      </c>
    </row>
    <row r="2270" spans="1:17" hidden="1" x14ac:dyDescent="0.3">
      <c r="A2270" s="90">
        <v>1210066</v>
      </c>
      <c r="B2270" s="92" t="s">
        <v>1162</v>
      </c>
      <c r="C2270" s="92" t="s">
        <v>4755</v>
      </c>
      <c r="D2270" s="92" t="s">
        <v>11</v>
      </c>
      <c r="E2270" s="103" t="s">
        <v>327</v>
      </c>
      <c r="F2270" s="92" t="s">
        <v>4565</v>
      </c>
      <c r="G2270" s="92" t="s">
        <v>1229</v>
      </c>
      <c r="H2270" s="92" t="s">
        <v>4012</v>
      </c>
      <c r="I2270" s="92" t="s">
        <v>865</v>
      </c>
      <c r="J2270" s="92" t="s">
        <v>4756</v>
      </c>
      <c r="K2270" s="90" t="b">
        <v>0</v>
      </c>
      <c r="L2270" s="92" t="s">
        <v>867</v>
      </c>
      <c r="M2270" s="278">
        <f>IFERROR(VLOOKUP(C2270,'Budget Detail as of 11.30'!B:K,COLUMNS('Budget Detail as of 11.30'!B:K),FALSE),0)</f>
        <v>1000</v>
      </c>
      <c r="N2270" s="155">
        <f>SUMIFS('Budget Detail as of 11.30'!L:L,'Budget Detail as of 11.30'!B:B,'Questica Mapping'!C2270)</f>
        <v>1000</v>
      </c>
      <c r="O2270" s="100">
        <v>43</v>
      </c>
      <c r="P2270" s="101">
        <f t="shared" si="84"/>
        <v>43</v>
      </c>
    </row>
    <row r="2271" spans="1:17" hidden="1" x14ac:dyDescent="0.3">
      <c r="A2271" s="90">
        <v>593141</v>
      </c>
      <c r="B2271" s="92" t="s">
        <v>1162</v>
      </c>
      <c r="C2271" s="92" t="s">
        <v>4757</v>
      </c>
      <c r="D2271" s="92" t="s">
        <v>11</v>
      </c>
      <c r="E2271" s="103" t="s">
        <v>327</v>
      </c>
      <c r="F2271" s="92" t="s">
        <v>4565</v>
      </c>
      <c r="G2271" s="92" t="s">
        <v>1229</v>
      </c>
      <c r="H2271" s="92" t="s">
        <v>4012</v>
      </c>
      <c r="I2271" s="92" t="s">
        <v>925</v>
      </c>
      <c r="J2271" s="92" t="s">
        <v>4758</v>
      </c>
      <c r="K2271" s="90" t="b">
        <v>0</v>
      </c>
      <c r="L2271" s="92" t="s">
        <v>867</v>
      </c>
      <c r="M2271" s="278">
        <f>IFERROR(VLOOKUP(C2271,'Budget Detail as of 11.30'!B:K,COLUMNS('Budget Detail as of 11.30'!B:K),FALSE),0)</f>
        <v>50</v>
      </c>
      <c r="N2271" s="155">
        <f>SUMIFS('Budget Detail as of 11.30'!L:L,'Budget Detail as of 11.30'!B:B,'Questica Mapping'!C2271)</f>
        <v>50</v>
      </c>
      <c r="O2271" s="100"/>
      <c r="P2271" s="101"/>
    </row>
    <row r="2272" spans="1:17" hidden="1" x14ac:dyDescent="0.3">
      <c r="A2272" s="90">
        <v>593142</v>
      </c>
      <c r="B2272" s="92" t="s">
        <v>1162</v>
      </c>
      <c r="C2272" s="92" t="s">
        <v>4759</v>
      </c>
      <c r="D2272" s="92" t="s">
        <v>11</v>
      </c>
      <c r="E2272" s="103" t="s">
        <v>327</v>
      </c>
      <c r="F2272" s="92" t="s">
        <v>4565</v>
      </c>
      <c r="G2272" s="92" t="s">
        <v>1229</v>
      </c>
      <c r="H2272" s="92" t="s">
        <v>4040</v>
      </c>
      <c r="I2272" s="92" t="s">
        <v>865</v>
      </c>
      <c r="J2272" s="92" t="s">
        <v>4760</v>
      </c>
      <c r="K2272" s="90" t="b">
        <v>0</v>
      </c>
      <c r="L2272" s="92" t="s">
        <v>867</v>
      </c>
      <c r="M2272" s="278">
        <f>IFERROR(VLOOKUP(C2272,'Budget Detail as of 11.30'!B:K,COLUMNS('Budget Detail as of 11.30'!B:K),FALSE),0)</f>
        <v>550</v>
      </c>
      <c r="N2272" s="155">
        <f>SUMIFS('Budget Detail as of 11.30'!L:L,'Budget Detail as of 11.30'!B:B,'Questica Mapping'!C2272)</f>
        <v>550</v>
      </c>
      <c r="O2272" s="100">
        <v>1954</v>
      </c>
      <c r="P2272" s="101">
        <f>+O2272</f>
        <v>1954</v>
      </c>
    </row>
    <row r="2273" spans="1:17" hidden="1" x14ac:dyDescent="0.3">
      <c r="A2273" s="90">
        <v>1210065</v>
      </c>
      <c r="B2273" s="92" t="s">
        <v>1162</v>
      </c>
      <c r="C2273" s="92" t="s">
        <v>4761</v>
      </c>
      <c r="D2273" s="279" t="s">
        <v>11</v>
      </c>
      <c r="E2273" s="103" t="s">
        <v>327</v>
      </c>
      <c r="F2273" s="90" t="s">
        <v>4565</v>
      </c>
      <c r="G2273" s="90" t="s">
        <v>1229</v>
      </c>
      <c r="H2273" s="90" t="s">
        <v>4040</v>
      </c>
      <c r="I2273" s="90" t="s">
        <v>925</v>
      </c>
      <c r="J2273" s="90" t="s">
        <v>4762</v>
      </c>
      <c r="K2273" s="90" t="b">
        <v>0</v>
      </c>
      <c r="L2273" s="90" t="s">
        <v>867</v>
      </c>
      <c r="M2273" s="278">
        <f>IFERROR(VLOOKUP(C2273,'Budget Detail as of 11.30'!B:K,COLUMNS('Budget Detail as of 11.30'!B:K),FALSE),0)</f>
        <v>500</v>
      </c>
      <c r="N2273" s="155">
        <f>SUMIFS('Budget Detail as of 11.30'!L:L,'Budget Detail as of 11.30'!B:B,'Questica Mapping'!C2273)</f>
        <v>500</v>
      </c>
      <c r="O2273" s="100">
        <v>10748</v>
      </c>
      <c r="P2273" s="101">
        <f>+O2273</f>
        <v>10748</v>
      </c>
      <c r="Q2273" s="279" t="s">
        <v>1169</v>
      </c>
    </row>
    <row r="2274" spans="1:17" hidden="1" x14ac:dyDescent="0.3">
      <c r="A2274" s="90">
        <v>850405</v>
      </c>
      <c r="B2274" s="92" t="s">
        <v>1162</v>
      </c>
      <c r="C2274" s="92" t="s">
        <v>4763</v>
      </c>
      <c r="D2274" s="92" t="s">
        <v>11</v>
      </c>
      <c r="E2274" s="103" t="s">
        <v>327</v>
      </c>
      <c r="F2274" s="92" t="s">
        <v>4565</v>
      </c>
      <c r="G2274" s="92" t="s">
        <v>1229</v>
      </c>
      <c r="H2274" s="92" t="s">
        <v>4059</v>
      </c>
      <c r="I2274" s="92" t="s">
        <v>865</v>
      </c>
      <c r="J2274" s="92" t="s">
        <v>4764</v>
      </c>
      <c r="K2274" s="90" t="b">
        <v>0</v>
      </c>
      <c r="L2274" s="92" t="s">
        <v>867</v>
      </c>
      <c r="M2274" s="278">
        <f>IFERROR(VLOOKUP(C2274,'Budget Detail as of 11.30'!B:K,COLUMNS('Budget Detail as of 11.30'!B:K),FALSE),0)</f>
        <v>1960</v>
      </c>
      <c r="N2274" s="155">
        <f>SUMIFS('Budget Detail as of 11.30'!L:L,'Budget Detail as of 11.30'!B:B,'Questica Mapping'!C2274)</f>
        <v>1960</v>
      </c>
      <c r="O2274" s="100">
        <v>20890</v>
      </c>
      <c r="P2274" s="101">
        <f>+O2274</f>
        <v>20890</v>
      </c>
    </row>
    <row r="2275" spans="1:17" hidden="1" x14ac:dyDescent="0.3">
      <c r="A2275" s="90">
        <v>850406</v>
      </c>
      <c r="B2275" s="92" t="s">
        <v>1162</v>
      </c>
      <c r="C2275" s="92" t="s">
        <v>4765</v>
      </c>
      <c r="D2275" s="92" t="s">
        <v>11</v>
      </c>
      <c r="E2275" s="103" t="s">
        <v>327</v>
      </c>
      <c r="F2275" s="92" t="s">
        <v>4565</v>
      </c>
      <c r="G2275" s="92" t="s">
        <v>1229</v>
      </c>
      <c r="H2275" s="92" t="s">
        <v>4062</v>
      </c>
      <c r="I2275" s="92" t="s">
        <v>865</v>
      </c>
      <c r="J2275" s="92" t="s">
        <v>4766</v>
      </c>
      <c r="K2275" s="90" t="b">
        <v>0</v>
      </c>
      <c r="L2275" s="92" t="s">
        <v>867</v>
      </c>
      <c r="M2275" s="278">
        <f>IFERROR(VLOOKUP(C2275,'Budget Detail as of 11.30'!B:K,COLUMNS('Budget Detail as of 11.30'!B:K),FALSE),0)</f>
        <v>8500</v>
      </c>
      <c r="N2275" s="155">
        <f>SUMIFS('Budget Detail as of 11.30'!L:L,'Budget Detail as of 11.30'!B:B,'Questica Mapping'!C2275)</f>
        <v>8500</v>
      </c>
      <c r="O2275" s="100">
        <v>100</v>
      </c>
      <c r="P2275" s="101">
        <f>+O2275</f>
        <v>100</v>
      </c>
    </row>
    <row r="2276" spans="1:17" hidden="1" x14ac:dyDescent="0.3">
      <c r="A2276" s="90">
        <v>593144</v>
      </c>
      <c r="B2276" s="92" t="s">
        <v>1162</v>
      </c>
      <c r="C2276" s="92" t="s">
        <v>4767</v>
      </c>
      <c r="D2276" s="92" t="s">
        <v>11</v>
      </c>
      <c r="E2276" s="103" t="s">
        <v>327</v>
      </c>
      <c r="F2276" s="92" t="s">
        <v>4565</v>
      </c>
      <c r="G2276" s="92" t="s">
        <v>1229</v>
      </c>
      <c r="H2276" s="92" t="s">
        <v>4062</v>
      </c>
      <c r="I2276" s="92" t="s">
        <v>925</v>
      </c>
      <c r="J2276" s="92" t="s">
        <v>4768</v>
      </c>
      <c r="K2276" s="90" t="b">
        <v>0</v>
      </c>
      <c r="L2276" s="92" t="s">
        <v>867</v>
      </c>
      <c r="M2276" s="278">
        <f>IFERROR(VLOOKUP(C2276,'Budget Detail as of 11.30'!B:K,COLUMNS('Budget Detail as of 11.30'!B:K),FALSE),0)</f>
        <v>11500</v>
      </c>
      <c r="N2276" s="155">
        <f>SUMIFS('Budget Detail as of 11.30'!L:L,'Budget Detail as of 11.30'!B:B,'Questica Mapping'!C2276)</f>
        <v>11500</v>
      </c>
      <c r="O2276" s="100">
        <v>0</v>
      </c>
      <c r="P2276" s="101">
        <f>+O2276</f>
        <v>0</v>
      </c>
    </row>
    <row r="2277" spans="1:17" hidden="1" x14ac:dyDescent="0.3">
      <c r="A2277" s="90">
        <v>593218</v>
      </c>
      <c r="B2277" s="92" t="s">
        <v>1162</v>
      </c>
      <c r="C2277" s="92" t="s">
        <v>4769</v>
      </c>
      <c r="D2277" s="92" t="s">
        <v>11</v>
      </c>
      <c r="E2277" s="103" t="s">
        <v>327</v>
      </c>
      <c r="F2277" s="92" t="s">
        <v>4565</v>
      </c>
      <c r="G2277" s="92" t="s">
        <v>1229</v>
      </c>
      <c r="H2277" s="92" t="s">
        <v>4062</v>
      </c>
      <c r="I2277" s="92" t="s">
        <v>928</v>
      </c>
      <c r="J2277" s="92" t="s">
        <v>1314</v>
      </c>
      <c r="K2277" s="90" t="b">
        <v>0</v>
      </c>
      <c r="L2277" s="92" t="s">
        <v>867</v>
      </c>
      <c r="M2277" s="278">
        <f>IFERROR(VLOOKUP(C2277,'Budget Detail as of 11.30'!B:K,COLUMNS('Budget Detail as of 11.30'!B:K),FALSE),0)</f>
        <v>100</v>
      </c>
      <c r="N2277" s="155">
        <f>SUMIFS('Budget Detail as of 11.30'!L:L,'Budget Detail as of 11.30'!B:B,'Questica Mapping'!C2277)</f>
        <v>100</v>
      </c>
      <c r="O2277" s="100"/>
      <c r="P2277" s="101"/>
    </row>
    <row r="2278" spans="1:17" hidden="1" x14ac:dyDescent="0.3">
      <c r="A2278" s="90">
        <v>593145</v>
      </c>
      <c r="B2278" s="92" t="s">
        <v>1162</v>
      </c>
      <c r="C2278" s="92" t="s">
        <v>4770</v>
      </c>
      <c r="D2278" s="92" t="s">
        <v>11</v>
      </c>
      <c r="E2278" s="103" t="s">
        <v>327</v>
      </c>
      <c r="F2278" s="92" t="s">
        <v>4565</v>
      </c>
      <c r="G2278" s="92" t="s">
        <v>1229</v>
      </c>
      <c r="H2278" s="92" t="s">
        <v>4062</v>
      </c>
      <c r="I2278" s="92" t="s">
        <v>931</v>
      </c>
      <c r="J2278" s="92" t="s">
        <v>1799</v>
      </c>
      <c r="K2278" s="90" t="b">
        <v>0</v>
      </c>
      <c r="L2278" s="92" t="s">
        <v>867</v>
      </c>
      <c r="M2278" s="278">
        <f>IFERROR(VLOOKUP(C2278,'Budget Detail as of 11.30'!B:K,COLUMNS('Budget Detail as of 11.30'!B:K),FALSE),0)</f>
        <v>100</v>
      </c>
      <c r="N2278" s="155">
        <f>SUMIFS('Budget Detail as of 11.30'!L:L,'Budget Detail as of 11.30'!B:B,'Questica Mapping'!C2278)</f>
        <v>100</v>
      </c>
      <c r="O2278" s="100">
        <v>885</v>
      </c>
      <c r="P2278" s="101">
        <f>+O2278</f>
        <v>885</v>
      </c>
    </row>
    <row r="2279" spans="1:17" hidden="1" x14ac:dyDescent="0.3">
      <c r="A2279" s="90">
        <v>593146</v>
      </c>
      <c r="B2279" s="92" t="s">
        <v>1162</v>
      </c>
      <c r="C2279" s="92" t="s">
        <v>4771</v>
      </c>
      <c r="D2279" s="279" t="s">
        <v>11</v>
      </c>
      <c r="E2279" s="103" t="s">
        <v>327</v>
      </c>
      <c r="F2279" s="90" t="s">
        <v>4565</v>
      </c>
      <c r="G2279" s="90" t="s">
        <v>1229</v>
      </c>
      <c r="H2279" s="90" t="s">
        <v>4062</v>
      </c>
      <c r="I2279" s="90" t="s">
        <v>944</v>
      </c>
      <c r="J2279" s="90" t="s">
        <v>4772</v>
      </c>
      <c r="K2279" s="90" t="b">
        <v>0</v>
      </c>
      <c r="L2279" s="90" t="s">
        <v>867</v>
      </c>
      <c r="M2279" s="278">
        <f>IFERROR(VLOOKUP(C2279,'Budget Detail as of 11.30'!B:K,COLUMNS('Budget Detail as of 11.30'!B:K),FALSE),0)</f>
        <v>35000</v>
      </c>
      <c r="N2279" s="155">
        <f>SUMIFS('Budget Detail as of 11.30'!L:L,'Budget Detail as of 11.30'!B:B,'Questica Mapping'!C2279)</f>
        <v>35000</v>
      </c>
      <c r="O2279" s="100">
        <v>1435</v>
      </c>
      <c r="P2279" s="101">
        <f>+O2279</f>
        <v>1435</v>
      </c>
      <c r="Q2279" s="279" t="s">
        <v>1169</v>
      </c>
    </row>
    <row r="2280" spans="1:17" hidden="1" x14ac:dyDescent="0.3">
      <c r="A2280" s="90">
        <v>593147</v>
      </c>
      <c r="B2280" s="92" t="s">
        <v>1162</v>
      </c>
      <c r="C2280" s="92" t="s">
        <v>4773</v>
      </c>
      <c r="D2280" s="92" t="s">
        <v>11</v>
      </c>
      <c r="E2280" s="103" t="s">
        <v>327</v>
      </c>
      <c r="F2280" s="92" t="s">
        <v>4565</v>
      </c>
      <c r="G2280" s="92" t="s">
        <v>1229</v>
      </c>
      <c r="H2280" s="92" t="s">
        <v>4670</v>
      </c>
      <c r="I2280" s="92" t="s">
        <v>865</v>
      </c>
      <c r="J2280" s="92" t="s">
        <v>4774</v>
      </c>
      <c r="K2280" s="90" t="b">
        <v>0</v>
      </c>
      <c r="L2280" s="92" t="s">
        <v>867</v>
      </c>
      <c r="M2280" s="278">
        <f>IFERROR(VLOOKUP(C2280,'Budget Detail as of 11.30'!B:K,COLUMNS('Budget Detail as of 11.30'!B:K),FALSE),0)</f>
        <v>890</v>
      </c>
      <c r="N2280" s="155">
        <f>SUMIFS('Budget Detail as of 11.30'!L:L,'Budget Detail as of 11.30'!B:B,'Questica Mapping'!C2280)</f>
        <v>890</v>
      </c>
      <c r="O2280" s="100"/>
      <c r="P2280" s="101"/>
    </row>
    <row r="2281" spans="1:17" hidden="1" x14ac:dyDescent="0.3">
      <c r="A2281" s="90">
        <v>593148</v>
      </c>
      <c r="B2281" s="92" t="s">
        <v>1162</v>
      </c>
      <c r="C2281" s="92" t="s">
        <v>4775</v>
      </c>
      <c r="D2281" s="92" t="s">
        <v>11</v>
      </c>
      <c r="E2281" s="103" t="s">
        <v>327</v>
      </c>
      <c r="F2281" s="92" t="s">
        <v>4565</v>
      </c>
      <c r="G2281" s="92" t="s">
        <v>1229</v>
      </c>
      <c r="H2281" s="92" t="s">
        <v>4083</v>
      </c>
      <c r="I2281" s="92" t="s">
        <v>865</v>
      </c>
      <c r="J2281" s="92" t="s">
        <v>4776</v>
      </c>
      <c r="K2281" s="90" t="b">
        <v>0</v>
      </c>
      <c r="L2281" s="92" t="s">
        <v>867</v>
      </c>
      <c r="M2281" s="278">
        <f>IFERROR(VLOOKUP(C2281,'Budget Detail as of 11.30'!B:K,COLUMNS('Budget Detail as of 11.30'!B:K),FALSE),0)</f>
        <v>3000</v>
      </c>
      <c r="N2281" s="155">
        <f>SUMIFS('Budget Detail as of 11.30'!L:L,'Budget Detail as of 11.30'!B:B,'Questica Mapping'!C2281)</f>
        <v>3000</v>
      </c>
      <c r="O2281" s="100">
        <v>0</v>
      </c>
      <c r="P2281" s="101">
        <f>+O2281</f>
        <v>0</v>
      </c>
    </row>
    <row r="2282" spans="1:17" hidden="1" x14ac:dyDescent="0.3">
      <c r="A2282" s="90">
        <v>593149</v>
      </c>
      <c r="B2282" s="92" t="s">
        <v>1162</v>
      </c>
      <c r="C2282" s="92" t="s">
        <v>4777</v>
      </c>
      <c r="D2282" s="279" t="s">
        <v>11</v>
      </c>
      <c r="E2282" s="103" t="s">
        <v>327</v>
      </c>
      <c r="F2282" s="90" t="s">
        <v>4565</v>
      </c>
      <c r="G2282" s="90" t="s">
        <v>1229</v>
      </c>
      <c r="H2282" s="90" t="s">
        <v>4083</v>
      </c>
      <c r="I2282" s="90" t="s">
        <v>925</v>
      </c>
      <c r="J2282" s="90" t="s">
        <v>4778</v>
      </c>
      <c r="K2282" s="90" t="b">
        <v>0</v>
      </c>
      <c r="L2282" s="90" t="s">
        <v>867</v>
      </c>
      <c r="M2282" s="278">
        <f>IFERROR(VLOOKUP(C2282,'Budget Detail as of 11.30'!B:K,COLUMNS('Budget Detail as of 11.30'!B:K),FALSE),0)</f>
        <v>1440</v>
      </c>
      <c r="N2282" s="155">
        <f>SUMIFS('Budget Detail as of 11.30'!L:L,'Budget Detail as of 11.30'!B:B,'Questica Mapping'!C2282)</f>
        <v>1440</v>
      </c>
      <c r="O2282" s="100">
        <v>3064</v>
      </c>
      <c r="P2282" s="101">
        <f>+O2282</f>
        <v>3064</v>
      </c>
      <c r="Q2282" s="279" t="s">
        <v>1169</v>
      </c>
    </row>
    <row r="2283" spans="1:17" hidden="1" x14ac:dyDescent="0.3">
      <c r="A2283" s="90">
        <v>593150</v>
      </c>
      <c r="B2283" s="92" t="s">
        <v>1162</v>
      </c>
      <c r="C2283" s="92" t="s">
        <v>4779</v>
      </c>
      <c r="D2283" s="92" t="s">
        <v>11</v>
      </c>
      <c r="E2283" s="103" t="s">
        <v>327</v>
      </c>
      <c r="F2283" s="92" t="s">
        <v>4565</v>
      </c>
      <c r="G2283" s="92" t="s">
        <v>1229</v>
      </c>
      <c r="H2283" s="92" t="s">
        <v>4780</v>
      </c>
      <c r="I2283" s="92" t="s">
        <v>865</v>
      </c>
      <c r="J2283" s="270" t="s">
        <v>1251</v>
      </c>
      <c r="K2283" s="90" t="b">
        <v>0</v>
      </c>
      <c r="L2283" s="92" t="s">
        <v>867</v>
      </c>
      <c r="M2283" s="278">
        <f>IFERROR(VLOOKUP(C2283,'Budget Detail as of 11.30'!B:K,COLUMNS('Budget Detail as of 11.30'!B:K),FALSE),0)</f>
        <v>0</v>
      </c>
      <c r="N2283" s="155">
        <f>SUMIFS('Budget Detail as of 11.30'!L:L,'Budget Detail as of 11.30'!B:B,'Questica Mapping'!C2283)</f>
        <v>0</v>
      </c>
      <c r="O2283" s="100">
        <v>23400</v>
      </c>
      <c r="P2283" s="101">
        <f>+O2283</f>
        <v>23400</v>
      </c>
    </row>
    <row r="2284" spans="1:17" hidden="1" x14ac:dyDescent="0.3">
      <c r="A2284" s="90">
        <v>593151</v>
      </c>
      <c r="B2284" s="92" t="s">
        <v>1162</v>
      </c>
      <c r="C2284" s="92" t="s">
        <v>4781</v>
      </c>
      <c r="D2284" s="92" t="s">
        <v>11</v>
      </c>
      <c r="E2284" s="103" t="s">
        <v>327</v>
      </c>
      <c r="F2284" s="92" t="s">
        <v>4565</v>
      </c>
      <c r="G2284" s="92" t="s">
        <v>1229</v>
      </c>
      <c r="H2284" s="92" t="s">
        <v>4109</v>
      </c>
      <c r="I2284" s="92" t="s">
        <v>865</v>
      </c>
      <c r="J2284" s="92" t="s">
        <v>4782</v>
      </c>
      <c r="K2284" s="90" t="b">
        <v>0</v>
      </c>
      <c r="L2284" s="92" t="s">
        <v>867</v>
      </c>
      <c r="M2284" s="278">
        <f>IFERROR(VLOOKUP(C2284,'Budget Detail as of 11.30'!B:K,COLUMNS('Budget Detail as of 11.30'!B:K),FALSE),0)</f>
        <v>3000</v>
      </c>
      <c r="N2284" s="155">
        <f>SUMIFS('Budget Detail as of 11.30'!L:L,'Budget Detail as of 11.30'!B:B,'Questica Mapping'!C2284)</f>
        <v>3000</v>
      </c>
      <c r="O2284" s="100">
        <v>10575</v>
      </c>
      <c r="P2284" s="101">
        <f>+O2284</f>
        <v>10575</v>
      </c>
    </row>
    <row r="2285" spans="1:17" hidden="1" x14ac:dyDescent="0.3">
      <c r="A2285" s="90">
        <v>593152</v>
      </c>
      <c r="B2285" s="92" t="s">
        <v>1162</v>
      </c>
      <c r="C2285" s="92" t="s">
        <v>4783</v>
      </c>
      <c r="D2285" s="92" t="s">
        <v>11</v>
      </c>
      <c r="E2285" s="103" t="s">
        <v>327</v>
      </c>
      <c r="F2285" s="92" t="s">
        <v>4565</v>
      </c>
      <c r="G2285" s="92" t="s">
        <v>1240</v>
      </c>
      <c r="H2285" s="92" t="s">
        <v>3738</v>
      </c>
      <c r="I2285" s="92" t="s">
        <v>865</v>
      </c>
      <c r="J2285" s="92" t="s">
        <v>4784</v>
      </c>
      <c r="K2285" s="90" t="b">
        <v>0</v>
      </c>
      <c r="L2285" s="92" t="s">
        <v>867</v>
      </c>
      <c r="M2285" s="278">
        <f>IFERROR(VLOOKUP(C2285,'Budget Detail as of 11.30'!B:K,COLUMNS('Budget Detail as of 11.30'!B:K),FALSE),0)</f>
        <v>26100</v>
      </c>
      <c r="N2285" s="155">
        <f>SUMIFS('Budget Detail as of 11.30'!L:L,'Budget Detail as of 11.30'!B:B,'Questica Mapping'!C2285)</f>
        <v>26100</v>
      </c>
      <c r="O2285" s="100"/>
      <c r="P2285" s="101"/>
    </row>
    <row r="2286" spans="1:17" hidden="1" x14ac:dyDescent="0.3">
      <c r="A2286" s="90">
        <v>593153</v>
      </c>
      <c r="B2286" s="92" t="s">
        <v>1162</v>
      </c>
      <c r="C2286" s="92" t="s">
        <v>4785</v>
      </c>
      <c r="D2286" s="92" t="s">
        <v>11</v>
      </c>
      <c r="E2286" s="103" t="s">
        <v>327</v>
      </c>
      <c r="F2286" s="92" t="s">
        <v>4565</v>
      </c>
      <c r="G2286" s="92" t="s">
        <v>1240</v>
      </c>
      <c r="H2286" s="92" t="s">
        <v>3738</v>
      </c>
      <c r="I2286" s="92" t="s">
        <v>925</v>
      </c>
      <c r="J2286" s="92" t="s">
        <v>4786</v>
      </c>
      <c r="K2286" s="90" t="b">
        <v>0</v>
      </c>
      <c r="L2286" s="92" t="s">
        <v>867</v>
      </c>
      <c r="M2286" s="278">
        <f>IFERROR(VLOOKUP(C2286,'Budget Detail as of 11.30'!B:K,COLUMNS('Budget Detail as of 11.30'!B:K),FALSE),0)</f>
        <v>10580</v>
      </c>
      <c r="N2286" s="155">
        <f>SUMIFS('Budget Detail as of 11.30'!L:L,'Budget Detail as of 11.30'!B:B,'Questica Mapping'!C2286)</f>
        <v>10580</v>
      </c>
      <c r="O2286" s="100"/>
      <c r="P2286" s="101"/>
    </row>
    <row r="2287" spans="1:17" hidden="1" x14ac:dyDescent="0.3">
      <c r="A2287" s="90">
        <v>593154</v>
      </c>
      <c r="B2287" s="92" t="s">
        <v>1162</v>
      </c>
      <c r="C2287" s="92" t="s">
        <v>4787</v>
      </c>
      <c r="D2287" s="279" t="s">
        <v>11</v>
      </c>
      <c r="E2287" s="103">
        <v>43110</v>
      </c>
      <c r="F2287" s="90" t="s">
        <v>4565</v>
      </c>
      <c r="G2287" s="90" t="s">
        <v>1240</v>
      </c>
      <c r="H2287" s="90" t="s">
        <v>3738</v>
      </c>
      <c r="I2287" s="90" t="s">
        <v>928</v>
      </c>
      <c r="J2287" s="90" t="s">
        <v>4788</v>
      </c>
      <c r="K2287" s="90" t="b">
        <v>0</v>
      </c>
      <c r="L2287" s="90" t="s">
        <v>867</v>
      </c>
      <c r="M2287" s="278">
        <f>IFERROR(VLOOKUP(C2287,'Budget Detail as of 11.30'!B:K,COLUMNS('Budget Detail as of 11.30'!B:K),FALSE),0)</f>
        <v>2700</v>
      </c>
      <c r="N2287" s="155">
        <f>SUMIFS('Budget Detail as of 11.30'!L:L,'Budget Detail as of 11.30'!B:B,'Questica Mapping'!C2287)</f>
        <v>2700</v>
      </c>
      <c r="O2287" s="100">
        <v>1500</v>
      </c>
      <c r="P2287" s="101">
        <f t="shared" ref="P2287:P2293" si="85">+O2287</f>
        <v>1500</v>
      </c>
      <c r="Q2287" s="279" t="s">
        <v>1169</v>
      </c>
    </row>
    <row r="2288" spans="1:17" hidden="1" x14ac:dyDescent="0.3">
      <c r="A2288" s="90">
        <v>593155</v>
      </c>
      <c r="B2288" s="92" t="s">
        <v>1162</v>
      </c>
      <c r="C2288" s="92" t="s">
        <v>4789</v>
      </c>
      <c r="D2288" s="279" t="s">
        <v>11</v>
      </c>
      <c r="E2288" s="103">
        <v>43110</v>
      </c>
      <c r="F2288" s="90" t="s">
        <v>4565</v>
      </c>
      <c r="G2288" s="90" t="s">
        <v>1240</v>
      </c>
      <c r="H2288" s="90" t="s">
        <v>3738</v>
      </c>
      <c r="I2288" s="90" t="s">
        <v>931</v>
      </c>
      <c r="J2288" s="90" t="s">
        <v>3445</v>
      </c>
      <c r="K2288" s="90" t="b">
        <v>0</v>
      </c>
      <c r="L2288" s="90" t="s">
        <v>867</v>
      </c>
      <c r="M2288" s="278">
        <f>IFERROR(VLOOKUP(C2288,'Budget Detail as of 11.30'!B:K,COLUMNS('Budget Detail as of 11.30'!B:K),FALSE),0)</f>
        <v>22760</v>
      </c>
      <c r="N2288" s="155">
        <f>SUMIFS('Budget Detail as of 11.30'!L:L,'Budget Detail as of 11.30'!B:B,'Questica Mapping'!C2288)</f>
        <v>22760</v>
      </c>
      <c r="O2288" s="100">
        <v>1500</v>
      </c>
      <c r="P2288" s="101">
        <f t="shared" si="85"/>
        <v>1500</v>
      </c>
      <c r="Q2288" s="279" t="s">
        <v>1169</v>
      </c>
    </row>
    <row r="2289" spans="1:17" hidden="1" x14ac:dyDescent="0.3">
      <c r="A2289" s="90">
        <v>593156</v>
      </c>
      <c r="B2289" s="92" t="s">
        <v>1162</v>
      </c>
      <c r="C2289" s="92" t="s">
        <v>4790</v>
      </c>
      <c r="D2289" s="92" t="s">
        <v>11</v>
      </c>
      <c r="E2289" s="103" t="s">
        <v>327</v>
      </c>
      <c r="F2289" s="92" t="s">
        <v>4565</v>
      </c>
      <c r="G2289" s="92" t="s">
        <v>1240</v>
      </c>
      <c r="H2289" s="92" t="s">
        <v>4062</v>
      </c>
      <c r="I2289" s="92" t="s">
        <v>865</v>
      </c>
      <c r="J2289" s="92" t="s">
        <v>4791</v>
      </c>
      <c r="K2289" s="90" t="b">
        <v>0</v>
      </c>
      <c r="L2289" s="92" t="s">
        <v>867</v>
      </c>
      <c r="M2289" s="278">
        <f>IFERROR(VLOOKUP(C2289,'Budget Detail as of 11.30'!B:K,COLUMNS('Budget Detail as of 11.30'!B:K),FALSE),0)</f>
        <v>1600</v>
      </c>
      <c r="N2289" s="155">
        <f>SUMIFS('Budget Detail as of 11.30'!L:L,'Budget Detail as of 11.30'!B:B,'Questica Mapping'!C2289)</f>
        <v>1600</v>
      </c>
      <c r="O2289" s="100">
        <v>3800</v>
      </c>
      <c r="P2289" s="101">
        <f t="shared" si="85"/>
        <v>3800</v>
      </c>
    </row>
    <row r="2290" spans="1:17" hidden="1" x14ac:dyDescent="0.3">
      <c r="A2290" s="90">
        <v>593157</v>
      </c>
      <c r="B2290" s="92" t="s">
        <v>1162</v>
      </c>
      <c r="C2290" s="92" t="s">
        <v>4792</v>
      </c>
      <c r="D2290" s="92" t="s">
        <v>11</v>
      </c>
      <c r="E2290" s="103" t="s">
        <v>327</v>
      </c>
      <c r="F2290" s="92" t="s">
        <v>4565</v>
      </c>
      <c r="G2290" s="92" t="s">
        <v>1240</v>
      </c>
      <c r="H2290" s="92" t="s">
        <v>4062</v>
      </c>
      <c r="I2290" s="92" t="s">
        <v>925</v>
      </c>
      <c r="J2290" s="92" t="s">
        <v>4793</v>
      </c>
      <c r="K2290" s="90" t="b">
        <v>0</v>
      </c>
      <c r="L2290" s="92" t="s">
        <v>867</v>
      </c>
      <c r="M2290" s="278">
        <f>IFERROR(VLOOKUP(C2290,'Budget Detail as of 11.30'!B:K,COLUMNS('Budget Detail as of 11.30'!B:K),FALSE),0)</f>
        <v>1600</v>
      </c>
      <c r="N2290" s="155">
        <f>SUMIFS('Budget Detail as of 11.30'!L:L,'Budget Detail as of 11.30'!B:B,'Questica Mapping'!C2290)</f>
        <v>1600</v>
      </c>
      <c r="O2290" s="100">
        <v>0</v>
      </c>
      <c r="P2290" s="101">
        <f t="shared" si="85"/>
        <v>0</v>
      </c>
    </row>
    <row r="2291" spans="1:17" hidden="1" x14ac:dyDescent="0.3">
      <c r="A2291" s="90">
        <v>850412</v>
      </c>
      <c r="B2291" s="92" t="s">
        <v>1162</v>
      </c>
      <c r="C2291" s="92" t="s">
        <v>4794</v>
      </c>
      <c r="D2291" s="92" t="s">
        <v>11</v>
      </c>
      <c r="E2291" s="103" t="s">
        <v>327</v>
      </c>
      <c r="F2291" s="92" t="s">
        <v>4565</v>
      </c>
      <c r="G2291" s="92" t="s">
        <v>1240</v>
      </c>
      <c r="H2291" s="92" t="s">
        <v>4062</v>
      </c>
      <c r="I2291" s="92" t="s">
        <v>928</v>
      </c>
      <c r="J2291" s="92" t="s">
        <v>4795</v>
      </c>
      <c r="K2291" s="90" t="b">
        <v>0</v>
      </c>
      <c r="L2291" s="92" t="s">
        <v>867</v>
      </c>
      <c r="M2291" s="278">
        <f>IFERROR(VLOOKUP(C2291,'Budget Detail as of 11.30'!B:K,COLUMNS('Budget Detail as of 11.30'!B:K),FALSE),0)</f>
        <v>1600</v>
      </c>
      <c r="N2291" s="155">
        <f>SUMIFS('Budget Detail as of 11.30'!L:L,'Budget Detail as of 11.30'!B:B,'Questica Mapping'!C2291)</f>
        <v>1600</v>
      </c>
      <c r="O2291" s="100">
        <v>16251</v>
      </c>
      <c r="P2291" s="101">
        <f t="shared" si="85"/>
        <v>16251</v>
      </c>
    </row>
    <row r="2292" spans="1:17" hidden="1" x14ac:dyDescent="0.3">
      <c r="A2292" s="90">
        <v>850413</v>
      </c>
      <c r="B2292" s="92" t="s">
        <v>1162</v>
      </c>
      <c r="C2292" s="92" t="s">
        <v>4796</v>
      </c>
      <c r="D2292" s="92" t="s">
        <v>11</v>
      </c>
      <c r="E2292" s="103" t="s">
        <v>327</v>
      </c>
      <c r="F2292" s="92" t="s">
        <v>4565</v>
      </c>
      <c r="G2292" s="92" t="s">
        <v>1240</v>
      </c>
      <c r="H2292" s="92" t="s">
        <v>4062</v>
      </c>
      <c r="I2292" s="92" t="s">
        <v>944</v>
      </c>
      <c r="J2292" s="92" t="s">
        <v>4793</v>
      </c>
      <c r="K2292" s="90" t="b">
        <v>0</v>
      </c>
      <c r="L2292" s="92" t="s">
        <v>867</v>
      </c>
      <c r="M2292" s="278">
        <f>IFERROR(VLOOKUP(C2292,'Budget Detail as of 11.30'!B:K,COLUMNS('Budget Detail as of 11.30'!B:K),FALSE),0)</f>
        <v>0</v>
      </c>
      <c r="N2292" s="155">
        <f>SUMIFS('Budget Detail as of 11.30'!L:L,'Budget Detail as of 11.30'!B:B,'Questica Mapping'!C2292)</f>
        <v>0</v>
      </c>
      <c r="O2292" s="100">
        <v>9676</v>
      </c>
      <c r="P2292" s="101">
        <f t="shared" si="85"/>
        <v>9676</v>
      </c>
    </row>
    <row r="2293" spans="1:17" hidden="1" x14ac:dyDescent="0.3">
      <c r="A2293" s="90">
        <v>593158</v>
      </c>
      <c r="B2293" s="92" t="s">
        <v>1162</v>
      </c>
      <c r="C2293" s="92" t="s">
        <v>4797</v>
      </c>
      <c r="D2293" s="92" t="s">
        <v>11</v>
      </c>
      <c r="E2293" s="103" t="s">
        <v>327</v>
      </c>
      <c r="F2293" s="92" t="s">
        <v>4565</v>
      </c>
      <c r="G2293" s="92" t="s">
        <v>2045</v>
      </c>
      <c r="H2293" s="92" t="s">
        <v>3738</v>
      </c>
      <c r="I2293" s="92" t="s">
        <v>865</v>
      </c>
      <c r="J2293" s="92" t="s">
        <v>4501</v>
      </c>
      <c r="K2293" s="90" t="b">
        <v>0</v>
      </c>
      <c r="L2293" s="92" t="s">
        <v>867</v>
      </c>
      <c r="M2293" s="278">
        <f>IFERROR(VLOOKUP(C2293,'Budget Detail as of 11.30'!B:K,COLUMNS('Budget Detail as of 11.30'!B:K),FALSE),0)</f>
        <v>19000</v>
      </c>
      <c r="N2293" s="155">
        <f>SUMIFS('Budget Detail as of 11.30'!L:L,'Budget Detail as of 11.30'!B:B,'Questica Mapping'!C2293)</f>
        <v>19000</v>
      </c>
      <c r="O2293" s="100">
        <v>0</v>
      </c>
      <c r="P2293" s="101">
        <f t="shared" si="85"/>
        <v>0</v>
      </c>
    </row>
    <row r="2294" spans="1:17" hidden="1" x14ac:dyDescent="0.3">
      <c r="A2294" s="90">
        <v>593167</v>
      </c>
      <c r="B2294" s="92" t="s">
        <v>1162</v>
      </c>
      <c r="C2294" s="92" t="s">
        <v>4798</v>
      </c>
      <c r="D2294" s="92" t="s">
        <v>11</v>
      </c>
      <c r="E2294" s="103" t="s">
        <v>330</v>
      </c>
      <c r="F2294" s="92" t="s">
        <v>4565</v>
      </c>
      <c r="G2294" s="92" t="s">
        <v>1576</v>
      </c>
      <c r="H2294" s="92" t="s">
        <v>4062</v>
      </c>
      <c r="I2294" s="92" t="s">
        <v>865</v>
      </c>
      <c r="J2294" s="92" t="s">
        <v>1577</v>
      </c>
      <c r="K2294" s="90" t="b">
        <v>0</v>
      </c>
      <c r="L2294" s="92" t="s">
        <v>867</v>
      </c>
      <c r="M2294" s="278">
        <f>IFERROR(VLOOKUP(C2294,'Budget Detail as of 11.30'!B:K,COLUMNS('Budget Detail as of 11.30'!B:K),FALSE),0)</f>
        <v>5320</v>
      </c>
      <c r="N2294" s="155">
        <f>SUMIFS('Budget Detail as of 11.30'!L:L,'Budget Detail as of 11.30'!B:B,'Questica Mapping'!C2294)</f>
        <v>5320</v>
      </c>
      <c r="O2294" s="100"/>
      <c r="P2294" s="101"/>
    </row>
    <row r="2295" spans="1:17" hidden="1" x14ac:dyDescent="0.3">
      <c r="A2295" s="90">
        <v>593168</v>
      </c>
      <c r="B2295" s="92" t="s">
        <v>1162</v>
      </c>
      <c r="C2295" s="92" t="s">
        <v>4799</v>
      </c>
      <c r="D2295" s="92" t="s">
        <v>11</v>
      </c>
      <c r="E2295" s="103" t="s">
        <v>330</v>
      </c>
      <c r="F2295" s="92" t="s">
        <v>4565</v>
      </c>
      <c r="G2295" s="92" t="s">
        <v>1576</v>
      </c>
      <c r="H2295" s="92" t="s">
        <v>4062</v>
      </c>
      <c r="I2295" s="92" t="s">
        <v>925</v>
      </c>
      <c r="J2295" s="92" t="s">
        <v>4800</v>
      </c>
      <c r="K2295" s="90" t="b">
        <v>0</v>
      </c>
      <c r="L2295" s="92" t="s">
        <v>867</v>
      </c>
      <c r="M2295" s="278">
        <f>IFERROR(VLOOKUP(C2295,'Budget Detail as of 11.30'!B:K,COLUMNS('Budget Detail as of 11.30'!B:K),FALSE),0)</f>
        <v>0</v>
      </c>
      <c r="N2295" s="155">
        <f>SUMIFS('Budget Detail as of 11.30'!L:L,'Budget Detail as of 11.30'!B:B,'Questica Mapping'!C2295)</f>
        <v>0</v>
      </c>
      <c r="O2295" s="100">
        <v>109263</v>
      </c>
      <c r="P2295" s="101">
        <f t="shared" ref="P2295:P2304" si="86">+O2295</f>
        <v>109263</v>
      </c>
    </row>
    <row r="2296" spans="1:17" hidden="1" x14ac:dyDescent="0.3">
      <c r="A2296" s="90">
        <v>593169</v>
      </c>
      <c r="B2296" s="92" t="s">
        <v>1162</v>
      </c>
      <c r="C2296" s="92" t="s">
        <v>4801</v>
      </c>
      <c r="D2296" s="279" t="s">
        <v>11</v>
      </c>
      <c r="E2296" s="103" t="s">
        <v>330</v>
      </c>
      <c r="F2296" s="90" t="s">
        <v>4565</v>
      </c>
      <c r="G2296" s="90" t="s">
        <v>1576</v>
      </c>
      <c r="H2296" s="90" t="s">
        <v>4062</v>
      </c>
      <c r="I2296" s="90" t="s">
        <v>928</v>
      </c>
      <c r="J2296" s="90" t="s">
        <v>4802</v>
      </c>
      <c r="K2296" s="90" t="b">
        <v>0</v>
      </c>
      <c r="L2296" s="90" t="s">
        <v>867</v>
      </c>
      <c r="M2296" s="278">
        <f>IFERROR(VLOOKUP(C2296,'Budget Detail as of 11.30'!B:K,COLUMNS('Budget Detail as of 11.30'!B:K),FALSE),0)</f>
        <v>3680</v>
      </c>
      <c r="N2296" s="155">
        <f>SUMIFS('Budget Detail as of 11.30'!L:L,'Budget Detail as of 11.30'!B:B,'Questica Mapping'!C2296)</f>
        <v>3680</v>
      </c>
      <c r="O2296" s="100">
        <v>0</v>
      </c>
      <c r="P2296" s="101">
        <f t="shared" si="86"/>
        <v>0</v>
      </c>
      <c r="Q2296" s="279" t="s">
        <v>1169</v>
      </c>
    </row>
    <row r="2297" spans="1:17" hidden="1" x14ac:dyDescent="0.3">
      <c r="A2297" s="90">
        <v>593159</v>
      </c>
      <c r="B2297" s="92" t="s">
        <v>1162</v>
      </c>
      <c r="C2297" s="92" t="s">
        <v>4803</v>
      </c>
      <c r="D2297" s="92" t="s">
        <v>11</v>
      </c>
      <c r="E2297" s="103" t="s">
        <v>330</v>
      </c>
      <c r="F2297" s="92" t="s">
        <v>4565</v>
      </c>
      <c r="G2297" s="92" t="s">
        <v>1243</v>
      </c>
      <c r="H2297" s="92" t="s">
        <v>3738</v>
      </c>
      <c r="I2297" s="92" t="s">
        <v>865</v>
      </c>
      <c r="J2297" s="92" t="s">
        <v>1244</v>
      </c>
      <c r="K2297" s="90" t="b">
        <v>0</v>
      </c>
      <c r="L2297" s="92" t="s">
        <v>867</v>
      </c>
      <c r="M2297" s="278">
        <f>IFERROR(VLOOKUP(C2297,'Budget Detail as of 11.30'!B:K,COLUMNS('Budget Detail as of 11.30'!B:K),FALSE),0)</f>
        <v>103000</v>
      </c>
      <c r="N2297" s="155">
        <f>SUMIFS('Budget Detail as of 11.30'!L:L,'Budget Detail as of 11.30'!B:B,'Questica Mapping'!C2297)</f>
        <v>103000</v>
      </c>
      <c r="O2297" s="100">
        <v>52924</v>
      </c>
      <c r="P2297" s="101">
        <f t="shared" si="86"/>
        <v>52924</v>
      </c>
    </row>
    <row r="2298" spans="1:17" hidden="1" x14ac:dyDescent="0.3">
      <c r="A2298" s="90">
        <v>593160</v>
      </c>
      <c r="B2298" s="92" t="s">
        <v>1162</v>
      </c>
      <c r="C2298" s="92" t="s">
        <v>4804</v>
      </c>
      <c r="D2298" s="92" t="s">
        <v>11</v>
      </c>
      <c r="E2298" s="103" t="s">
        <v>330</v>
      </c>
      <c r="F2298" s="92" t="s">
        <v>4565</v>
      </c>
      <c r="G2298" s="92" t="s">
        <v>1243</v>
      </c>
      <c r="H2298" s="92" t="s">
        <v>3738</v>
      </c>
      <c r="I2298" s="92" t="s">
        <v>925</v>
      </c>
      <c r="J2298" s="92" t="s">
        <v>4508</v>
      </c>
      <c r="K2298" s="90" t="b">
        <v>0</v>
      </c>
      <c r="L2298" s="92" t="s">
        <v>867</v>
      </c>
      <c r="M2298" s="278">
        <f>IFERROR(VLOOKUP(C2298,'Budget Detail as of 11.30'!B:K,COLUMNS('Budget Detail as of 11.30'!B:K),FALSE),0)</f>
        <v>1750</v>
      </c>
      <c r="N2298" s="155">
        <f>SUMIFS('Budget Detail as of 11.30'!L:L,'Budget Detail as of 11.30'!B:B,'Questica Mapping'!C2298)</f>
        <v>1750</v>
      </c>
      <c r="O2298" s="100">
        <v>17400</v>
      </c>
      <c r="P2298" s="101">
        <f t="shared" si="86"/>
        <v>17400</v>
      </c>
    </row>
    <row r="2299" spans="1:17" hidden="1" x14ac:dyDescent="0.3">
      <c r="A2299" s="90">
        <v>593161</v>
      </c>
      <c r="B2299" s="92" t="s">
        <v>1162</v>
      </c>
      <c r="C2299" s="92" t="s">
        <v>4805</v>
      </c>
      <c r="D2299" s="92" t="s">
        <v>11</v>
      </c>
      <c r="E2299" s="103" t="s">
        <v>330</v>
      </c>
      <c r="F2299" s="92" t="s">
        <v>4565</v>
      </c>
      <c r="G2299" s="92" t="s">
        <v>1243</v>
      </c>
      <c r="H2299" s="92" t="s">
        <v>4062</v>
      </c>
      <c r="I2299" s="92" t="s">
        <v>865</v>
      </c>
      <c r="J2299" s="92" t="s">
        <v>1244</v>
      </c>
      <c r="K2299" s="90" t="b">
        <v>0</v>
      </c>
      <c r="L2299" s="92" t="s">
        <v>867</v>
      </c>
      <c r="M2299" s="278">
        <f>IFERROR(VLOOKUP(C2299,'Budget Detail as of 11.30'!B:K,COLUMNS('Budget Detail as of 11.30'!B:K),FALSE),0)</f>
        <v>36000</v>
      </c>
      <c r="N2299" s="155">
        <f>SUMIFS('Budget Detail as of 11.30'!L:L,'Budget Detail as of 11.30'!B:B,'Questica Mapping'!C2299)</f>
        <v>36000</v>
      </c>
      <c r="O2299" s="100">
        <v>0</v>
      </c>
      <c r="P2299" s="101">
        <f t="shared" si="86"/>
        <v>0</v>
      </c>
    </row>
    <row r="2300" spans="1:17" hidden="1" x14ac:dyDescent="0.3">
      <c r="A2300" s="90">
        <v>593162</v>
      </c>
      <c r="B2300" s="92" t="s">
        <v>1162</v>
      </c>
      <c r="C2300" s="92" t="s">
        <v>4806</v>
      </c>
      <c r="D2300" s="92" t="s">
        <v>11</v>
      </c>
      <c r="E2300" s="103" t="s">
        <v>330</v>
      </c>
      <c r="F2300" s="92" t="s">
        <v>4565</v>
      </c>
      <c r="G2300" s="92" t="s">
        <v>1246</v>
      </c>
      <c r="H2300" s="92" t="s">
        <v>3738</v>
      </c>
      <c r="I2300" s="92" t="s">
        <v>865</v>
      </c>
      <c r="J2300" s="92" t="s">
        <v>1326</v>
      </c>
      <c r="K2300" s="90" t="b">
        <v>0</v>
      </c>
      <c r="L2300" s="92" t="s">
        <v>867</v>
      </c>
      <c r="M2300" s="278">
        <f>IFERROR(VLOOKUP(C2300,'Budget Detail as of 11.30'!B:K,COLUMNS('Budget Detail as of 11.30'!B:K),FALSE),0)</f>
        <v>17400</v>
      </c>
      <c r="N2300" s="155">
        <f>SUMIFS('Budget Detail as of 11.30'!L:L,'Budget Detail as of 11.30'!B:B,'Questica Mapping'!C2300)</f>
        <v>20880</v>
      </c>
      <c r="O2300" s="100">
        <v>5820</v>
      </c>
      <c r="P2300" s="101">
        <f t="shared" si="86"/>
        <v>5820</v>
      </c>
    </row>
    <row r="2301" spans="1:17" hidden="1" x14ac:dyDescent="0.3">
      <c r="A2301" s="90">
        <v>593163</v>
      </c>
      <c r="B2301" s="92" t="s">
        <v>1162</v>
      </c>
      <c r="C2301" s="92" t="s">
        <v>4807</v>
      </c>
      <c r="D2301" s="92" t="s">
        <v>11</v>
      </c>
      <c r="E2301" s="103" t="s">
        <v>330</v>
      </c>
      <c r="F2301" s="92" t="s">
        <v>4565</v>
      </c>
      <c r="G2301" s="92" t="s">
        <v>1246</v>
      </c>
      <c r="H2301" s="92" t="s">
        <v>3738</v>
      </c>
      <c r="I2301" s="92" t="s">
        <v>925</v>
      </c>
      <c r="J2301" s="270" t="s">
        <v>1251</v>
      </c>
      <c r="K2301" s="90" t="b">
        <v>0</v>
      </c>
      <c r="L2301" s="92" t="s">
        <v>867</v>
      </c>
      <c r="M2301" s="278">
        <f>IFERROR(VLOOKUP(C2301,'Budget Detail as of 11.30'!B:K,COLUMNS('Budget Detail as of 11.30'!B:K),FALSE),0)</f>
        <v>3480</v>
      </c>
      <c r="N2301" s="155">
        <f>SUMIFS('Budget Detail as of 11.30'!L:L,'Budget Detail as of 11.30'!B:B,'Questica Mapping'!C2301)</f>
        <v>0</v>
      </c>
      <c r="O2301" s="100">
        <v>0</v>
      </c>
      <c r="P2301" s="101">
        <f t="shared" si="86"/>
        <v>0</v>
      </c>
    </row>
    <row r="2302" spans="1:17" hidden="1" x14ac:dyDescent="0.3">
      <c r="A2302" s="90">
        <v>593164</v>
      </c>
      <c r="B2302" s="92" t="s">
        <v>1162</v>
      </c>
      <c r="C2302" s="92" t="s">
        <v>4808</v>
      </c>
      <c r="D2302" s="92" t="s">
        <v>11</v>
      </c>
      <c r="E2302" s="103" t="s">
        <v>330</v>
      </c>
      <c r="F2302" s="92" t="s">
        <v>4565</v>
      </c>
      <c r="G2302" s="92" t="s">
        <v>1246</v>
      </c>
      <c r="H2302" s="92" t="s">
        <v>4062</v>
      </c>
      <c r="I2302" s="92" t="s">
        <v>865</v>
      </c>
      <c r="J2302" s="92" t="s">
        <v>1326</v>
      </c>
      <c r="K2302" s="90" t="b">
        <v>0</v>
      </c>
      <c r="L2302" s="92" t="s">
        <v>867</v>
      </c>
      <c r="M2302" s="278">
        <f>IFERROR(VLOOKUP(C2302,'Budget Detail as of 11.30'!B:K,COLUMNS('Budget Detail as of 11.30'!B:K),FALSE),0)</f>
        <v>5820</v>
      </c>
      <c r="N2302" s="155">
        <f>SUMIFS('Budget Detail as of 11.30'!L:L,'Budget Detail as of 11.30'!B:B,'Questica Mapping'!C2302)</f>
        <v>7020</v>
      </c>
      <c r="O2302" s="100">
        <v>62539</v>
      </c>
      <c r="P2302" s="101">
        <f t="shared" si="86"/>
        <v>62539</v>
      </c>
    </row>
    <row r="2303" spans="1:17" hidden="1" x14ac:dyDescent="0.3">
      <c r="A2303" s="90">
        <v>593165</v>
      </c>
      <c r="B2303" s="92" t="s">
        <v>1162</v>
      </c>
      <c r="C2303" s="92" t="s">
        <v>4809</v>
      </c>
      <c r="D2303" s="92" t="s">
        <v>11</v>
      </c>
      <c r="E2303" s="103" t="s">
        <v>330</v>
      </c>
      <c r="F2303" s="92" t="s">
        <v>4565</v>
      </c>
      <c r="G2303" s="92" t="s">
        <v>1246</v>
      </c>
      <c r="H2303" s="92" t="s">
        <v>4062</v>
      </c>
      <c r="I2303" s="92" t="s">
        <v>925</v>
      </c>
      <c r="J2303" s="270" t="s">
        <v>1251</v>
      </c>
      <c r="K2303" s="90" t="b">
        <v>0</v>
      </c>
      <c r="L2303" s="92" t="s">
        <v>867</v>
      </c>
      <c r="M2303" s="278">
        <f>IFERROR(VLOOKUP(C2303,'Budget Detail as of 11.30'!B:K,COLUMNS('Budget Detail as of 11.30'!B:K),FALSE),0)</f>
        <v>1200</v>
      </c>
      <c r="N2303" s="155">
        <f>SUMIFS('Budget Detail as of 11.30'!L:L,'Budget Detail as of 11.30'!B:B,'Questica Mapping'!C2303)</f>
        <v>0</v>
      </c>
      <c r="O2303" s="100">
        <v>2500</v>
      </c>
      <c r="P2303" s="101">
        <f t="shared" si="86"/>
        <v>2500</v>
      </c>
    </row>
    <row r="2304" spans="1:17" hidden="1" x14ac:dyDescent="0.3">
      <c r="A2304" s="90">
        <v>593166</v>
      </c>
      <c r="B2304" s="92" t="s">
        <v>1162</v>
      </c>
      <c r="C2304" s="92" t="s">
        <v>4810</v>
      </c>
      <c r="D2304" s="92" t="s">
        <v>11</v>
      </c>
      <c r="E2304" s="103" t="s">
        <v>330</v>
      </c>
      <c r="F2304" s="92" t="s">
        <v>4565</v>
      </c>
      <c r="G2304" s="92" t="s">
        <v>1253</v>
      </c>
      <c r="H2304" s="92" t="s">
        <v>3738</v>
      </c>
      <c r="I2304" s="92" t="s">
        <v>865</v>
      </c>
      <c r="J2304" s="92" t="s">
        <v>1254</v>
      </c>
      <c r="K2304" s="90" t="b">
        <v>0</v>
      </c>
      <c r="L2304" s="92" t="s">
        <v>867</v>
      </c>
      <c r="M2304" s="278">
        <f>IFERROR(VLOOKUP(C2304,'Budget Detail as of 11.30'!B:K,COLUMNS('Budget Detail as of 11.30'!B:K),FALSE),0)</f>
        <v>99660</v>
      </c>
      <c r="N2304" s="155">
        <f>SUMIFS('Budget Detail as of 11.30'!L:L,'Budget Detail as of 11.30'!B:B,'Questica Mapping'!C2304)</f>
        <v>99660</v>
      </c>
      <c r="O2304" s="100">
        <v>0</v>
      </c>
      <c r="P2304" s="101">
        <f t="shared" si="86"/>
        <v>0</v>
      </c>
    </row>
    <row r="2305" spans="1:17" hidden="1" x14ac:dyDescent="0.3">
      <c r="A2305" s="90">
        <v>593170</v>
      </c>
      <c r="B2305" s="92" t="s">
        <v>1162</v>
      </c>
      <c r="C2305" s="92" t="s">
        <v>4811</v>
      </c>
      <c r="D2305" s="92" t="s">
        <v>11</v>
      </c>
      <c r="E2305" s="103" t="s">
        <v>330</v>
      </c>
      <c r="F2305" s="92" t="s">
        <v>4565</v>
      </c>
      <c r="G2305" s="92" t="s">
        <v>1253</v>
      </c>
      <c r="H2305" s="92" t="s">
        <v>3738</v>
      </c>
      <c r="I2305" s="92" t="s">
        <v>925</v>
      </c>
      <c r="J2305" s="92" t="s">
        <v>1256</v>
      </c>
      <c r="K2305" s="90" t="b">
        <v>0</v>
      </c>
      <c r="L2305" s="92" t="s">
        <v>867</v>
      </c>
      <c r="M2305" s="278">
        <f>IFERROR(VLOOKUP(C2305,'Budget Detail as of 11.30'!B:K,COLUMNS('Budget Detail as of 11.30'!B:K),FALSE),0)</f>
        <v>4700</v>
      </c>
      <c r="N2305" s="155">
        <f>SUMIFS('Budget Detail as of 11.30'!L:L,'Budget Detail as of 11.30'!B:B,'Questica Mapping'!C2305)</f>
        <v>4700</v>
      </c>
      <c r="O2305" s="100"/>
      <c r="P2305" s="101"/>
    </row>
    <row r="2306" spans="1:17" hidden="1" x14ac:dyDescent="0.3">
      <c r="A2306" s="90">
        <v>593172</v>
      </c>
      <c r="B2306" s="159" t="s">
        <v>1162</v>
      </c>
      <c r="C2306" s="159" t="s">
        <v>4812</v>
      </c>
      <c r="D2306" s="280" t="s">
        <v>11</v>
      </c>
      <c r="E2306" s="281">
        <v>0</v>
      </c>
      <c r="F2306" s="279" t="s">
        <v>4565</v>
      </c>
      <c r="G2306" s="279" t="s">
        <v>1253</v>
      </c>
      <c r="H2306" s="279" t="s">
        <v>3738</v>
      </c>
      <c r="I2306" s="279" t="s">
        <v>931</v>
      </c>
      <c r="J2306" s="279" t="s">
        <v>4813</v>
      </c>
      <c r="K2306" s="279" t="b">
        <v>0</v>
      </c>
      <c r="L2306" s="279" t="s">
        <v>867</v>
      </c>
      <c r="M2306" s="278">
        <f>IFERROR(VLOOKUP(C2306,'Budget Detail as of 11.30'!B:K,COLUMNS('Budget Detail as of 11.30'!B:K),FALSE),0)</f>
        <v>0</v>
      </c>
      <c r="N2306" s="155">
        <f>SUMIFS('Budget Detail as of 11.30'!L:L,'Budget Detail as of 11.30'!B:B,'Questica Mapping'!C2306)</f>
        <v>0</v>
      </c>
      <c r="O2306" s="100">
        <v>0</v>
      </c>
      <c r="P2306" s="101">
        <f>+O2306</f>
        <v>0</v>
      </c>
    </row>
    <row r="2307" spans="1:17" hidden="1" x14ac:dyDescent="0.3">
      <c r="A2307" s="90">
        <v>593173</v>
      </c>
      <c r="B2307" s="92" t="s">
        <v>1162</v>
      </c>
      <c r="C2307" s="92" t="s">
        <v>4814</v>
      </c>
      <c r="D2307" s="92" t="s">
        <v>11</v>
      </c>
      <c r="E2307" s="103" t="s">
        <v>330</v>
      </c>
      <c r="F2307" s="92" t="s">
        <v>4565</v>
      </c>
      <c r="G2307" s="92" t="s">
        <v>1253</v>
      </c>
      <c r="H2307" s="92" t="s">
        <v>4062</v>
      </c>
      <c r="I2307" s="92" t="s">
        <v>865</v>
      </c>
      <c r="J2307" s="92" t="s">
        <v>1254</v>
      </c>
      <c r="K2307" s="90" t="b">
        <v>0</v>
      </c>
      <c r="L2307" s="92" t="s">
        <v>867</v>
      </c>
      <c r="M2307" s="278">
        <f>IFERROR(VLOOKUP(C2307,'Budget Detail as of 11.30'!B:K,COLUMNS('Budget Detail as of 11.30'!B:K),FALSE),0)</f>
        <v>0</v>
      </c>
      <c r="N2307" s="155">
        <f>SUMIFS('Budget Detail as of 11.30'!L:L,'Budget Detail as of 11.30'!B:B,'Questica Mapping'!C2307)</f>
        <v>0</v>
      </c>
      <c r="O2307" s="100">
        <v>0</v>
      </c>
      <c r="P2307" s="101">
        <f>+O2307</f>
        <v>0</v>
      </c>
    </row>
    <row r="2308" spans="1:17" hidden="1" x14ac:dyDescent="0.3">
      <c r="A2308" s="90">
        <v>593174</v>
      </c>
      <c r="B2308" s="92" t="s">
        <v>1162</v>
      </c>
      <c r="C2308" s="92" t="s">
        <v>4815</v>
      </c>
      <c r="D2308" s="92" t="s">
        <v>11</v>
      </c>
      <c r="E2308" s="103" t="s">
        <v>330</v>
      </c>
      <c r="F2308" s="92" t="s">
        <v>4565</v>
      </c>
      <c r="G2308" s="92" t="s">
        <v>1253</v>
      </c>
      <c r="H2308" s="92" t="s">
        <v>4062</v>
      </c>
      <c r="I2308" s="92" t="s">
        <v>925</v>
      </c>
      <c r="J2308" s="92" t="s">
        <v>1256</v>
      </c>
      <c r="K2308" s="90" t="b">
        <v>0</v>
      </c>
      <c r="L2308" s="92" t="s">
        <v>867</v>
      </c>
      <c r="M2308" s="278">
        <f>IFERROR(VLOOKUP(C2308,'Budget Detail as of 11.30'!B:K,COLUMNS('Budget Detail as of 11.30'!B:K),FALSE),0)</f>
        <v>0</v>
      </c>
      <c r="N2308" s="155">
        <f>SUMIFS('Budget Detail as of 11.30'!L:L,'Budget Detail as of 11.30'!B:B,'Questica Mapping'!C2308)</f>
        <v>0</v>
      </c>
      <c r="O2308" s="100"/>
      <c r="P2308" s="101"/>
    </row>
    <row r="2309" spans="1:17" hidden="1" x14ac:dyDescent="0.3">
      <c r="A2309" s="90">
        <v>1820510</v>
      </c>
      <c r="B2309" s="92" t="s">
        <v>1162</v>
      </c>
      <c r="C2309" s="92" t="s">
        <v>4816</v>
      </c>
      <c r="D2309" s="92" t="s">
        <v>11</v>
      </c>
      <c r="E2309" s="103" t="s">
        <v>330</v>
      </c>
      <c r="F2309" s="92" t="s">
        <v>4565</v>
      </c>
      <c r="G2309" s="92" t="s">
        <v>1253</v>
      </c>
      <c r="H2309" s="92" t="s">
        <v>4062</v>
      </c>
      <c r="I2309" s="92" t="s">
        <v>931</v>
      </c>
      <c r="J2309" s="270" t="s">
        <v>1251</v>
      </c>
      <c r="K2309" s="90" t="b">
        <v>0</v>
      </c>
      <c r="L2309" s="92" t="s">
        <v>867</v>
      </c>
      <c r="M2309" s="278">
        <f>IFERROR(VLOOKUP(C2309,'Budget Detail as of 11.30'!B:K,COLUMNS('Budget Detail as of 11.30'!B:K),FALSE),0)</f>
        <v>22760</v>
      </c>
      <c r="N2309" s="155">
        <f>SUMIFS('Budget Detail as of 11.30'!L:L,'Budget Detail as of 11.30'!B:B,'Questica Mapping'!C2309)</f>
        <v>0</v>
      </c>
      <c r="O2309" s="100">
        <v>120</v>
      </c>
      <c r="P2309" s="101">
        <f>+O2309</f>
        <v>120</v>
      </c>
    </row>
    <row r="2310" spans="1:17" hidden="1" x14ac:dyDescent="0.3">
      <c r="A2310" s="90">
        <v>593175</v>
      </c>
      <c r="B2310" s="92" t="s">
        <v>1162</v>
      </c>
      <c r="C2310" s="92" t="s">
        <v>4817</v>
      </c>
      <c r="D2310" s="279" t="s">
        <v>11</v>
      </c>
      <c r="E2310" s="103" t="s">
        <v>330</v>
      </c>
      <c r="F2310" s="90" t="s">
        <v>4565</v>
      </c>
      <c r="G2310" s="90" t="s">
        <v>1265</v>
      </c>
      <c r="H2310" s="90" t="s">
        <v>3738</v>
      </c>
      <c r="I2310" s="90" t="s">
        <v>865</v>
      </c>
      <c r="J2310" s="90" t="s">
        <v>1266</v>
      </c>
      <c r="K2310" s="90" t="b">
        <v>0</v>
      </c>
      <c r="L2310" s="90" t="s">
        <v>867</v>
      </c>
      <c r="M2310" s="278">
        <f>IFERROR(VLOOKUP(C2310,'Budget Detail as of 11.30'!B:K,COLUMNS('Budget Detail as of 11.30'!B:K),FALSE),0)</f>
        <v>159720</v>
      </c>
      <c r="N2310" s="155">
        <f>SUMIFS('Budget Detail as of 11.30'!L:L,'Budget Detail as of 11.30'!B:B,'Questica Mapping'!C2310)</f>
        <v>159720</v>
      </c>
      <c r="O2310" s="100">
        <v>292</v>
      </c>
      <c r="P2310" s="101">
        <f>+O2310</f>
        <v>292</v>
      </c>
    </row>
    <row r="2311" spans="1:17" hidden="1" x14ac:dyDescent="0.3">
      <c r="A2311" s="90">
        <v>593176</v>
      </c>
      <c r="B2311" s="92" t="s">
        <v>1162</v>
      </c>
      <c r="C2311" s="92" t="s">
        <v>4818</v>
      </c>
      <c r="D2311" s="92" t="s">
        <v>11</v>
      </c>
      <c r="E2311" s="103" t="s">
        <v>327</v>
      </c>
      <c r="F2311" s="92" t="s">
        <v>4565</v>
      </c>
      <c r="G2311" s="92" t="s">
        <v>1268</v>
      </c>
      <c r="H2311" s="92" t="s">
        <v>3738</v>
      </c>
      <c r="I2311" s="92" t="s">
        <v>865</v>
      </c>
      <c r="J2311" s="92" t="s">
        <v>4819</v>
      </c>
      <c r="K2311" s="90" t="b">
        <v>0</v>
      </c>
      <c r="L2311" s="92" t="s">
        <v>867</v>
      </c>
      <c r="M2311" s="278">
        <f>IFERROR(VLOOKUP(C2311,'Budget Detail as of 11.30'!B:K,COLUMNS('Budget Detail as of 11.30'!B:K),FALSE),0)</f>
        <v>120</v>
      </c>
      <c r="N2311" s="155">
        <f>SUMIFS('Budget Detail as of 11.30'!L:L,'Budget Detail as of 11.30'!B:B,'Questica Mapping'!C2311)</f>
        <v>120</v>
      </c>
      <c r="O2311" s="100">
        <v>9000</v>
      </c>
      <c r="P2311" s="101">
        <f>+O2311</f>
        <v>9000</v>
      </c>
    </row>
    <row r="2312" spans="1:17" hidden="1" x14ac:dyDescent="0.3">
      <c r="A2312" s="90">
        <v>593177</v>
      </c>
      <c r="B2312" s="92" t="s">
        <v>1162</v>
      </c>
      <c r="C2312" s="92" t="s">
        <v>4820</v>
      </c>
      <c r="D2312" s="92" t="s">
        <v>11</v>
      </c>
      <c r="E2312" s="103" t="s">
        <v>327</v>
      </c>
      <c r="F2312" s="92" t="s">
        <v>4565</v>
      </c>
      <c r="G2312" s="92" t="s">
        <v>1268</v>
      </c>
      <c r="H2312" s="92" t="s">
        <v>3738</v>
      </c>
      <c r="I2312" s="92" t="s">
        <v>925</v>
      </c>
      <c r="J2312" s="92" t="s">
        <v>1333</v>
      </c>
      <c r="K2312" s="90" t="b">
        <v>0</v>
      </c>
      <c r="L2312" s="92" t="s">
        <v>867</v>
      </c>
      <c r="M2312" s="278">
        <f>IFERROR(VLOOKUP(C2312,'Budget Detail as of 11.30'!B:K,COLUMNS('Budget Detail as of 11.30'!B:K),FALSE),0)</f>
        <v>300</v>
      </c>
      <c r="N2312" s="155">
        <f>SUMIFS('Budget Detail as of 11.30'!L:L,'Budget Detail as of 11.30'!B:B,'Questica Mapping'!C2312)</f>
        <v>300</v>
      </c>
      <c r="O2312" s="100"/>
      <c r="P2312" s="101"/>
    </row>
    <row r="2313" spans="1:17" hidden="1" x14ac:dyDescent="0.3">
      <c r="A2313" s="90">
        <v>593225</v>
      </c>
      <c r="B2313" s="92" t="s">
        <v>1162</v>
      </c>
      <c r="C2313" s="92" t="s">
        <v>4821</v>
      </c>
      <c r="D2313" s="92" t="s">
        <v>11</v>
      </c>
      <c r="E2313" s="103" t="s">
        <v>331</v>
      </c>
      <c r="F2313" s="92" t="s">
        <v>4565</v>
      </c>
      <c r="G2313" s="92" t="s">
        <v>1617</v>
      </c>
      <c r="H2313" s="92" t="s">
        <v>4062</v>
      </c>
      <c r="I2313" s="92" t="s">
        <v>865</v>
      </c>
      <c r="J2313" s="92" t="s">
        <v>4822</v>
      </c>
      <c r="K2313" s="90" t="b">
        <v>0</v>
      </c>
      <c r="L2313" s="92" t="s">
        <v>867</v>
      </c>
      <c r="M2313" s="278">
        <f>IFERROR(VLOOKUP(C2313,'Budget Detail as of 11.30'!B:K,COLUMNS('Budget Detail as of 11.30'!B:K),FALSE),0)</f>
        <v>10000</v>
      </c>
      <c r="N2313" s="155">
        <f>SUMIFS('Budget Detail as of 11.30'!L:L,'Budget Detail as of 11.30'!B:B,'Questica Mapping'!C2313)</f>
        <v>10000</v>
      </c>
      <c r="O2313" s="100">
        <v>0</v>
      </c>
      <c r="P2313" s="101">
        <f>+O2313</f>
        <v>0</v>
      </c>
    </row>
    <row r="2314" spans="1:17" hidden="1" x14ac:dyDescent="0.3">
      <c r="A2314" s="90">
        <v>593178</v>
      </c>
      <c r="B2314" s="92" t="s">
        <v>1162</v>
      </c>
      <c r="C2314" s="92" t="s">
        <v>4823</v>
      </c>
      <c r="D2314" s="279" t="s">
        <v>11</v>
      </c>
      <c r="E2314" s="103" t="s">
        <v>331</v>
      </c>
      <c r="F2314" s="90" t="s">
        <v>4565</v>
      </c>
      <c r="G2314" s="90" t="s">
        <v>1617</v>
      </c>
      <c r="H2314" s="90" t="s">
        <v>4062</v>
      </c>
      <c r="I2314" s="90" t="s">
        <v>925</v>
      </c>
      <c r="J2314" s="90" t="s">
        <v>4824</v>
      </c>
      <c r="K2314" s="90" t="b">
        <v>0</v>
      </c>
      <c r="L2314" s="90" t="s">
        <v>867</v>
      </c>
      <c r="M2314" s="278">
        <f>IFERROR(VLOOKUP(C2314,'Budget Detail as of 11.30'!B:K,COLUMNS('Budget Detail as of 11.30'!B:K),FALSE),0)</f>
        <v>1000</v>
      </c>
      <c r="N2314" s="155">
        <f>SUMIFS('Budget Detail as of 11.30'!L:L,'Budget Detail as of 11.30'!B:B,'Questica Mapping'!C2314)</f>
        <v>1000</v>
      </c>
      <c r="O2314" s="100">
        <v>0</v>
      </c>
      <c r="P2314" s="101">
        <f>+O2314</f>
        <v>0</v>
      </c>
      <c r="Q2314" s="279" t="s">
        <v>1169</v>
      </c>
    </row>
    <row r="2315" spans="1:17" hidden="1" x14ac:dyDescent="0.3">
      <c r="A2315" s="90">
        <v>1210069</v>
      </c>
      <c r="B2315" s="92" t="s">
        <v>1162</v>
      </c>
      <c r="C2315" s="92" t="s">
        <v>4825</v>
      </c>
      <c r="D2315" s="92" t="s">
        <v>11</v>
      </c>
      <c r="E2315" s="103" t="s">
        <v>331</v>
      </c>
      <c r="F2315" s="92" t="s">
        <v>4565</v>
      </c>
      <c r="G2315" s="92" t="s">
        <v>1273</v>
      </c>
      <c r="H2315" s="92" t="s">
        <v>3738</v>
      </c>
      <c r="I2315" s="92" t="s">
        <v>865</v>
      </c>
      <c r="J2315" s="92" t="s">
        <v>4826</v>
      </c>
      <c r="K2315" s="90" t="b">
        <v>0</v>
      </c>
      <c r="L2315" s="92" t="s">
        <v>867</v>
      </c>
      <c r="M2315" s="278">
        <f>IFERROR(VLOOKUP(C2315,'Budget Detail as of 11.30'!B:K,COLUMNS('Budget Detail as of 11.30'!B:K),FALSE),0)</f>
        <v>0</v>
      </c>
      <c r="N2315" s="155">
        <f>SUMIFS('Budget Detail as of 11.30'!L:L,'Budget Detail as of 11.30'!B:B,'Questica Mapping'!C2315)</f>
        <v>0</v>
      </c>
      <c r="O2315" s="100">
        <v>0</v>
      </c>
      <c r="P2315" s="101">
        <f>+O2315</f>
        <v>0</v>
      </c>
    </row>
    <row r="2316" spans="1:17" hidden="1" x14ac:dyDescent="0.3">
      <c r="A2316" s="90">
        <v>593180</v>
      </c>
      <c r="B2316" s="92" t="s">
        <v>1162</v>
      </c>
      <c r="C2316" s="92" t="s">
        <v>4827</v>
      </c>
      <c r="D2316" s="92" t="s">
        <v>11</v>
      </c>
      <c r="E2316" s="103" t="s">
        <v>331</v>
      </c>
      <c r="F2316" s="92" t="s">
        <v>4565</v>
      </c>
      <c r="G2316" s="92" t="s">
        <v>1273</v>
      </c>
      <c r="H2316" s="92" t="s">
        <v>3738</v>
      </c>
      <c r="I2316" s="92" t="s">
        <v>925</v>
      </c>
      <c r="J2316" s="92" t="s">
        <v>4828</v>
      </c>
      <c r="K2316" s="90" t="b">
        <v>0</v>
      </c>
      <c r="L2316" s="92" t="s">
        <v>867</v>
      </c>
      <c r="M2316" s="278">
        <f>IFERROR(VLOOKUP(C2316,'Budget Detail as of 11.30'!B:K,COLUMNS('Budget Detail as of 11.30'!B:K),FALSE),0)</f>
        <v>0</v>
      </c>
      <c r="N2316" s="155">
        <f>SUMIFS('Budget Detail as of 11.30'!L:L,'Budget Detail as of 11.30'!B:B,'Questica Mapping'!C2316)</f>
        <v>0</v>
      </c>
      <c r="O2316" s="100">
        <v>0</v>
      </c>
      <c r="P2316" s="101">
        <f>+O2316</f>
        <v>0</v>
      </c>
    </row>
    <row r="2317" spans="1:17" hidden="1" x14ac:dyDescent="0.3">
      <c r="A2317" s="90">
        <v>1210068</v>
      </c>
      <c r="B2317" s="92" t="s">
        <v>1162</v>
      </c>
      <c r="C2317" s="92" t="s">
        <v>4829</v>
      </c>
      <c r="D2317" s="92" t="s">
        <v>11</v>
      </c>
      <c r="E2317" s="103" t="s">
        <v>331</v>
      </c>
      <c r="F2317" s="92" t="s">
        <v>4565</v>
      </c>
      <c r="G2317" s="92" t="s">
        <v>1273</v>
      </c>
      <c r="H2317" s="92" t="s">
        <v>3738</v>
      </c>
      <c r="I2317" s="92" t="s">
        <v>928</v>
      </c>
      <c r="J2317" s="92" t="s">
        <v>2087</v>
      </c>
      <c r="K2317" s="90" t="b">
        <v>0</v>
      </c>
      <c r="L2317" s="92" t="s">
        <v>867</v>
      </c>
      <c r="M2317" s="278">
        <f>IFERROR(VLOOKUP(C2317,'Budget Detail as of 11.30'!B:K,COLUMNS('Budget Detail as of 11.30'!B:K),FALSE),0)</f>
        <v>0</v>
      </c>
      <c r="N2317" s="155">
        <f>SUMIFS('Budget Detail as of 11.30'!L:L,'Budget Detail as of 11.30'!B:B,'Questica Mapping'!C2317)</f>
        <v>0</v>
      </c>
      <c r="O2317" s="100">
        <v>7000</v>
      </c>
      <c r="P2317" s="101">
        <f>+O2317</f>
        <v>7000</v>
      </c>
    </row>
    <row r="2318" spans="1:17" hidden="1" x14ac:dyDescent="0.3">
      <c r="A2318" s="90">
        <v>593182</v>
      </c>
      <c r="B2318" s="92" t="s">
        <v>1162</v>
      </c>
      <c r="C2318" s="92" t="s">
        <v>4830</v>
      </c>
      <c r="D2318" s="92" t="s">
        <v>11</v>
      </c>
      <c r="E2318" s="103" t="s">
        <v>331</v>
      </c>
      <c r="F2318" s="92" t="s">
        <v>4565</v>
      </c>
      <c r="G2318" s="92" t="s">
        <v>1273</v>
      </c>
      <c r="H2318" s="92" t="s">
        <v>4062</v>
      </c>
      <c r="I2318" s="92" t="s">
        <v>865</v>
      </c>
      <c r="J2318" s="92" t="s">
        <v>4822</v>
      </c>
      <c r="K2318" s="90" t="b">
        <v>0</v>
      </c>
      <c r="L2318" s="92" t="s">
        <v>867</v>
      </c>
      <c r="M2318" s="278">
        <f>IFERROR(VLOOKUP(C2318,'Budget Detail as of 11.30'!B:K,COLUMNS('Budget Detail as of 11.30'!B:K),FALSE),0)</f>
        <v>8000</v>
      </c>
      <c r="N2318" s="155">
        <f>SUMIFS('Budget Detail as of 11.30'!L:L,'Budget Detail as of 11.30'!B:B,'Questica Mapping'!C2318)</f>
        <v>8000</v>
      </c>
      <c r="O2318" s="100"/>
      <c r="P2318" s="101"/>
    </row>
    <row r="2319" spans="1:17" hidden="1" x14ac:dyDescent="0.3">
      <c r="A2319" s="90">
        <v>593183</v>
      </c>
      <c r="B2319" s="92" t="s">
        <v>1162</v>
      </c>
      <c r="C2319" s="92" t="s">
        <v>4831</v>
      </c>
      <c r="D2319" s="92" t="s">
        <v>11</v>
      </c>
      <c r="E2319" s="103" t="s">
        <v>331</v>
      </c>
      <c r="F2319" s="92" t="s">
        <v>4565</v>
      </c>
      <c r="G2319" s="92" t="s">
        <v>1273</v>
      </c>
      <c r="H2319" s="92" t="s">
        <v>4062</v>
      </c>
      <c r="I2319" s="92" t="s">
        <v>925</v>
      </c>
      <c r="J2319" s="92" t="s">
        <v>4832</v>
      </c>
      <c r="K2319" s="90" t="b">
        <v>0</v>
      </c>
      <c r="L2319" s="92" t="s">
        <v>867</v>
      </c>
      <c r="M2319" s="278">
        <f>IFERROR(VLOOKUP(C2319,'Budget Detail as of 11.30'!B:K,COLUMNS('Budget Detail as of 11.30'!B:K),FALSE),0)</f>
        <v>0</v>
      </c>
      <c r="N2319" s="155">
        <f>SUMIFS('Budget Detail as of 11.30'!L:L,'Budget Detail as of 11.30'!B:B,'Questica Mapping'!C2319)</f>
        <v>0</v>
      </c>
      <c r="O2319" s="100">
        <v>170000</v>
      </c>
      <c r="P2319" s="101">
        <f>+O2319</f>
        <v>170000</v>
      </c>
    </row>
    <row r="2320" spans="1:17" hidden="1" x14ac:dyDescent="0.3">
      <c r="A2320" s="90">
        <v>593184</v>
      </c>
      <c r="B2320" s="92" t="s">
        <v>1162</v>
      </c>
      <c r="C2320" s="92" t="s">
        <v>4833</v>
      </c>
      <c r="D2320" s="279" t="s">
        <v>11</v>
      </c>
      <c r="E2320" s="103" t="s">
        <v>331</v>
      </c>
      <c r="F2320" s="90" t="s">
        <v>4565</v>
      </c>
      <c r="G2320" s="90" t="s">
        <v>1273</v>
      </c>
      <c r="H2320" s="90" t="s">
        <v>4062</v>
      </c>
      <c r="I2320" s="90" t="s">
        <v>928</v>
      </c>
      <c r="J2320" s="90" t="s">
        <v>4824</v>
      </c>
      <c r="K2320" s="90" t="b">
        <v>0</v>
      </c>
      <c r="L2320" s="90" t="s">
        <v>867</v>
      </c>
      <c r="M2320" s="278">
        <f>IFERROR(VLOOKUP(C2320,'Budget Detail as of 11.30'!B:K,COLUMNS('Budget Detail as of 11.30'!B:K),FALSE),0)</f>
        <v>1000</v>
      </c>
      <c r="N2320" s="155">
        <f>SUMIFS('Budget Detail as of 11.30'!L:L,'Budget Detail as of 11.30'!B:B,'Questica Mapping'!C2320)</f>
        <v>1000</v>
      </c>
      <c r="O2320" s="100">
        <v>150000</v>
      </c>
      <c r="P2320" s="101">
        <f>+O2320</f>
        <v>150000</v>
      </c>
      <c r="Q2320" s="279" t="s">
        <v>1169</v>
      </c>
    </row>
    <row r="2321" spans="1:17" hidden="1" x14ac:dyDescent="0.3">
      <c r="A2321" s="90">
        <v>593185</v>
      </c>
      <c r="B2321" s="92" t="s">
        <v>1162</v>
      </c>
      <c r="C2321" s="92" t="s">
        <v>4834</v>
      </c>
      <c r="D2321" s="92" t="s">
        <v>11</v>
      </c>
      <c r="E2321" s="103" t="s">
        <v>327</v>
      </c>
      <c r="F2321" s="92" t="s">
        <v>4565</v>
      </c>
      <c r="G2321" s="92" t="s">
        <v>1694</v>
      </c>
      <c r="H2321" s="92" t="s">
        <v>4059</v>
      </c>
      <c r="I2321" s="92" t="s">
        <v>865</v>
      </c>
      <c r="J2321" s="92" t="s">
        <v>4835</v>
      </c>
      <c r="K2321" s="90" t="b">
        <v>0</v>
      </c>
      <c r="L2321" s="92" t="s">
        <v>867</v>
      </c>
      <c r="M2321" s="278">
        <f>IFERROR(VLOOKUP(C2321,'Budget Detail as of 11.30'!B:K,COLUMNS('Budget Detail as of 11.30'!B:K),FALSE),0)</f>
        <v>0</v>
      </c>
      <c r="N2321" s="155">
        <f>SUMIFS('Budget Detail as of 11.30'!L:L,'Budget Detail as of 11.30'!B:B,'Questica Mapping'!C2321)</f>
        <v>0</v>
      </c>
      <c r="O2321" s="100">
        <v>21999</v>
      </c>
      <c r="P2321" s="101">
        <f>+O2321</f>
        <v>21999</v>
      </c>
    </row>
    <row r="2322" spans="1:17" hidden="1" x14ac:dyDescent="0.3">
      <c r="A2322" s="90">
        <v>593186</v>
      </c>
      <c r="B2322" s="92" t="s">
        <v>1162</v>
      </c>
      <c r="C2322" s="92" t="s">
        <v>4836</v>
      </c>
      <c r="D2322" s="92" t="s">
        <v>11</v>
      </c>
      <c r="E2322" s="103" t="s">
        <v>327</v>
      </c>
      <c r="F2322" s="92" t="s">
        <v>4565</v>
      </c>
      <c r="G2322" s="92" t="s">
        <v>1694</v>
      </c>
      <c r="H2322" s="92" t="s">
        <v>4059</v>
      </c>
      <c r="I2322" s="92" t="s">
        <v>928</v>
      </c>
      <c r="J2322" s="92" t="s">
        <v>4837</v>
      </c>
      <c r="K2322" s="90" t="b">
        <v>0</v>
      </c>
      <c r="L2322" s="92" t="s">
        <v>867</v>
      </c>
      <c r="M2322" s="278">
        <f>IFERROR(VLOOKUP(C2322,'Budget Detail as of 11.30'!B:K,COLUMNS('Budget Detail as of 11.30'!B:K),FALSE),0)</f>
        <v>0</v>
      </c>
      <c r="N2322" s="155">
        <f>SUMIFS('Budget Detail as of 11.30'!L:L,'Budget Detail as of 11.30'!B:B,'Questica Mapping'!C2322)</f>
        <v>0</v>
      </c>
      <c r="O2322" s="100">
        <v>8044000</v>
      </c>
      <c r="P2322" s="101">
        <f>+O2322</f>
        <v>8044000</v>
      </c>
    </row>
    <row r="2323" spans="1:17" hidden="1" x14ac:dyDescent="0.3">
      <c r="A2323" s="90">
        <v>593187</v>
      </c>
      <c r="B2323" s="92" t="s">
        <v>1162</v>
      </c>
      <c r="C2323" s="92" t="s">
        <v>4838</v>
      </c>
      <c r="D2323" s="92" t="s">
        <v>11</v>
      </c>
      <c r="E2323" s="103" t="s">
        <v>327</v>
      </c>
      <c r="F2323" s="92" t="s">
        <v>4565</v>
      </c>
      <c r="G2323" s="92" t="s">
        <v>1694</v>
      </c>
      <c r="H2323" s="92" t="s">
        <v>4062</v>
      </c>
      <c r="I2323" s="92" t="s">
        <v>865</v>
      </c>
      <c r="J2323" s="92" t="s">
        <v>4839</v>
      </c>
      <c r="K2323" s="90" t="b">
        <v>0</v>
      </c>
      <c r="L2323" s="92" t="s">
        <v>867</v>
      </c>
      <c r="M2323" s="278">
        <f>IFERROR(VLOOKUP(C2323,'Budget Detail as of 11.30'!B:K,COLUMNS('Budget Detail as of 11.30'!B:K),FALSE),0)</f>
        <v>22000</v>
      </c>
      <c r="N2323" s="155">
        <f>SUMIFS('Budget Detail as of 11.30'!L:L,'Budget Detail as of 11.30'!B:B,'Questica Mapping'!C2323)</f>
        <v>22000</v>
      </c>
      <c r="O2323" s="100"/>
      <c r="P2323" s="101"/>
    </row>
    <row r="2324" spans="1:17" hidden="1" x14ac:dyDescent="0.3">
      <c r="A2324" s="90">
        <v>593188</v>
      </c>
      <c r="B2324" s="92" t="s">
        <v>1162</v>
      </c>
      <c r="C2324" s="92" t="s">
        <v>4840</v>
      </c>
      <c r="D2324" s="92" t="s">
        <v>11</v>
      </c>
      <c r="E2324" s="103" t="s">
        <v>334</v>
      </c>
      <c r="F2324" s="92" t="s">
        <v>4841</v>
      </c>
      <c r="G2324" s="92" t="s">
        <v>1165</v>
      </c>
      <c r="H2324" s="92" t="s">
        <v>4213</v>
      </c>
      <c r="I2324" s="92" t="s">
        <v>865</v>
      </c>
      <c r="J2324" s="92">
        <v>0</v>
      </c>
      <c r="K2324" s="90" t="b">
        <v>0</v>
      </c>
      <c r="L2324" s="92" t="s">
        <v>1166</v>
      </c>
      <c r="M2324" s="278">
        <f>IFERROR(VLOOKUP(C2324,'Budget Detail as of 11.30'!B:K,COLUMNS('Budget Detail as of 11.30'!B:K),FALSE),0)</f>
        <v>11930130</v>
      </c>
      <c r="N2324" s="155">
        <f>SUMIFS('Budget Detail as of 11.30'!L:L,'Budget Detail as of 11.30'!B:B,'Questica Mapping'!C2324)</f>
        <v>11416330</v>
      </c>
      <c r="O2324" s="100"/>
      <c r="P2324" s="101"/>
    </row>
    <row r="2325" spans="1:17" hidden="1" x14ac:dyDescent="0.3">
      <c r="A2325" s="90">
        <v>593189</v>
      </c>
      <c r="B2325" s="92" t="s">
        <v>1162</v>
      </c>
      <c r="C2325" s="92" t="s">
        <v>4842</v>
      </c>
      <c r="D2325" s="279" t="s">
        <v>11</v>
      </c>
      <c r="E2325" s="103" t="s">
        <v>334</v>
      </c>
      <c r="F2325" s="90" t="s">
        <v>4841</v>
      </c>
      <c r="G2325" s="90" t="s">
        <v>1165</v>
      </c>
      <c r="H2325" s="90" t="s">
        <v>4213</v>
      </c>
      <c r="I2325" s="90" t="s">
        <v>1807</v>
      </c>
      <c r="J2325" s="90" t="s">
        <v>4843</v>
      </c>
      <c r="K2325" s="90" t="b">
        <v>0</v>
      </c>
      <c r="L2325" s="90" t="s">
        <v>867</v>
      </c>
      <c r="M2325" s="278">
        <f>IFERROR(VLOOKUP(C2325,'Budget Detail as of 11.30'!B:K,COLUMNS('Budget Detail as of 11.30'!B:K),FALSE),0)</f>
        <v>5380</v>
      </c>
      <c r="N2325" s="155">
        <f>SUMIFS('Budget Detail as of 11.30'!L:L,'Budget Detail as of 11.30'!B:B,'Questica Mapping'!C2325)</f>
        <v>5380</v>
      </c>
      <c r="O2325" s="100"/>
      <c r="P2325" s="101"/>
      <c r="Q2325" s="279" t="s">
        <v>1169</v>
      </c>
    </row>
    <row r="2326" spans="1:17" hidden="1" x14ac:dyDescent="0.3">
      <c r="A2326" s="90">
        <v>593190</v>
      </c>
      <c r="B2326" s="92" t="s">
        <v>1162</v>
      </c>
      <c r="C2326" s="92" t="s">
        <v>4844</v>
      </c>
      <c r="D2326" s="279" t="s">
        <v>11</v>
      </c>
      <c r="E2326" s="103" t="s">
        <v>334</v>
      </c>
      <c r="F2326" s="90" t="s">
        <v>4841</v>
      </c>
      <c r="G2326" s="90" t="s">
        <v>1165</v>
      </c>
      <c r="H2326" s="90" t="s">
        <v>4213</v>
      </c>
      <c r="I2326" s="90" t="s">
        <v>1072</v>
      </c>
      <c r="J2326" s="90" t="s">
        <v>4845</v>
      </c>
      <c r="K2326" s="90" t="b">
        <v>0</v>
      </c>
      <c r="L2326" s="90" t="s">
        <v>867</v>
      </c>
      <c r="M2326" s="278">
        <f>IFERROR(VLOOKUP(C2326,'Budget Detail as of 11.30'!B:K,COLUMNS('Budget Detail as of 11.30'!B:K),FALSE),0)</f>
        <v>5380</v>
      </c>
      <c r="N2326" s="155">
        <f>SUMIFS('Budget Detail as of 11.30'!L:L,'Budget Detail as of 11.30'!B:B,'Questica Mapping'!C2326)</f>
        <v>5380</v>
      </c>
      <c r="O2326" s="100">
        <v>85000</v>
      </c>
      <c r="P2326" s="101">
        <f>+O2326</f>
        <v>85000</v>
      </c>
      <c r="Q2326" s="279" t="s">
        <v>1169</v>
      </c>
    </row>
    <row r="2327" spans="1:17" hidden="1" x14ac:dyDescent="0.3">
      <c r="A2327" s="90">
        <v>593191</v>
      </c>
      <c r="B2327" s="92" t="s">
        <v>1162</v>
      </c>
      <c r="C2327" s="92" t="s">
        <v>4846</v>
      </c>
      <c r="D2327" s="279" t="s">
        <v>11</v>
      </c>
      <c r="E2327" s="103" t="s">
        <v>334</v>
      </c>
      <c r="F2327" s="90" t="s">
        <v>4841</v>
      </c>
      <c r="G2327" s="90" t="s">
        <v>1165</v>
      </c>
      <c r="H2327" s="90" t="s">
        <v>4213</v>
      </c>
      <c r="I2327" s="90" t="s">
        <v>1075</v>
      </c>
      <c r="J2327" s="90" t="s">
        <v>4847</v>
      </c>
      <c r="K2327" s="90" t="b">
        <v>0</v>
      </c>
      <c r="L2327" s="90" t="s">
        <v>867</v>
      </c>
      <c r="M2327" s="278">
        <f>IFERROR(VLOOKUP(C2327,'Budget Detail as of 11.30'!B:K,COLUMNS('Budget Detail as of 11.30'!B:K),FALSE),0)</f>
        <v>5380</v>
      </c>
      <c r="N2327" s="155">
        <f>SUMIFS('Budget Detail as of 11.30'!L:L,'Budget Detail as of 11.30'!B:B,'Questica Mapping'!C2327)</f>
        <v>5380</v>
      </c>
      <c r="O2327" s="100">
        <v>19053</v>
      </c>
      <c r="P2327" s="101">
        <f>+O2327</f>
        <v>19053</v>
      </c>
      <c r="Q2327" s="279" t="s">
        <v>1169</v>
      </c>
    </row>
    <row r="2328" spans="1:17" hidden="1" x14ac:dyDescent="0.3">
      <c r="A2328" s="90">
        <v>593192</v>
      </c>
      <c r="B2328" s="92" t="s">
        <v>1162</v>
      </c>
      <c r="C2328" s="92" t="s">
        <v>4848</v>
      </c>
      <c r="D2328" s="92" t="s">
        <v>11</v>
      </c>
      <c r="E2328" s="103" t="s">
        <v>334</v>
      </c>
      <c r="F2328" s="90" t="s">
        <v>4841</v>
      </c>
      <c r="G2328" s="90" t="s">
        <v>1165</v>
      </c>
      <c r="H2328" s="90" t="s">
        <v>3756</v>
      </c>
      <c r="I2328" s="178">
        <v>2</v>
      </c>
      <c r="J2328" s="90" t="s">
        <v>4849</v>
      </c>
      <c r="L2328" s="92"/>
      <c r="M2328" s="278">
        <f>IFERROR(VLOOKUP(C2328,'Budget Detail as of 11.30'!B:K,COLUMNS('Budget Detail as of 11.30'!B:K),FALSE),0)</f>
        <v>79070</v>
      </c>
      <c r="N2328" s="155">
        <f>SUMIFS('Budget Detail as of 11.30'!L:L,'Budget Detail as of 11.30'!B:B,'Questica Mapping'!C2328)</f>
        <v>79070</v>
      </c>
      <c r="O2328" s="100">
        <v>29668</v>
      </c>
      <c r="P2328" s="101">
        <f>+O2328</f>
        <v>29668</v>
      </c>
    </row>
    <row r="2329" spans="1:17" hidden="1" x14ac:dyDescent="0.3">
      <c r="A2329" s="90">
        <v>593193</v>
      </c>
      <c r="B2329" s="92" t="s">
        <v>1162</v>
      </c>
      <c r="C2329" s="92" t="s">
        <v>4850</v>
      </c>
      <c r="D2329" s="92" t="s">
        <v>11</v>
      </c>
      <c r="E2329" s="103" t="s">
        <v>334</v>
      </c>
      <c r="F2329" s="90" t="s">
        <v>4841</v>
      </c>
      <c r="G2329" s="90" t="s">
        <v>1165</v>
      </c>
      <c r="H2329" s="90" t="s">
        <v>3756</v>
      </c>
      <c r="I2329" s="178">
        <v>3</v>
      </c>
      <c r="J2329" s="90" t="s">
        <v>4851</v>
      </c>
      <c r="L2329" s="92"/>
      <c r="M2329" s="278">
        <f>IFERROR(VLOOKUP(C2329,'Budget Detail as of 11.30'!B:K,COLUMNS('Budget Detail as of 11.30'!B:K),FALSE),0)</f>
        <v>3370</v>
      </c>
      <c r="N2329" s="155">
        <f>SUMIFS('Budget Detail as of 11.30'!L:L,'Budget Detail as of 11.30'!B:B,'Questica Mapping'!C2329)</f>
        <v>3370</v>
      </c>
      <c r="O2329" s="100">
        <v>100941</v>
      </c>
      <c r="P2329" s="101">
        <f>+O2329</f>
        <v>100941</v>
      </c>
    </row>
    <row r="2330" spans="1:17" hidden="1" x14ac:dyDescent="0.3">
      <c r="A2330" s="90">
        <v>593194</v>
      </c>
      <c r="B2330" s="92" t="s">
        <v>1162</v>
      </c>
      <c r="C2330" s="92" t="s">
        <v>4852</v>
      </c>
      <c r="D2330" s="92" t="s">
        <v>11</v>
      </c>
      <c r="E2330" s="103" t="s">
        <v>334</v>
      </c>
      <c r="F2330" s="90" t="s">
        <v>4841</v>
      </c>
      <c r="G2330" s="90" t="s">
        <v>1165</v>
      </c>
      <c r="H2330" s="90" t="s">
        <v>3756</v>
      </c>
      <c r="I2330" s="178">
        <v>4</v>
      </c>
      <c r="J2330" s="90" t="s">
        <v>4853</v>
      </c>
      <c r="L2330" s="92"/>
      <c r="M2330" s="278">
        <f>IFERROR(VLOOKUP(C2330,'Budget Detail as of 11.30'!B:K,COLUMNS('Budget Detail as of 11.30'!B:K),FALSE),0)</f>
        <v>4210</v>
      </c>
      <c r="N2330" s="155">
        <f>SUMIFS('Budget Detail as of 11.30'!L:L,'Budget Detail as of 11.30'!B:B,'Questica Mapping'!C2330)</f>
        <v>4210</v>
      </c>
      <c r="O2330" s="100"/>
      <c r="P2330" s="101"/>
    </row>
    <row r="2331" spans="1:17" hidden="1" x14ac:dyDescent="0.3">
      <c r="A2331" s="90">
        <v>1689105</v>
      </c>
      <c r="B2331" s="92" t="s">
        <v>1162</v>
      </c>
      <c r="C2331" s="92" t="s">
        <v>4854</v>
      </c>
      <c r="D2331" s="92" t="s">
        <v>11</v>
      </c>
      <c r="E2331" s="103" t="s">
        <v>334</v>
      </c>
      <c r="F2331" s="90" t="s">
        <v>4841</v>
      </c>
      <c r="G2331" s="90" t="s">
        <v>1165</v>
      </c>
      <c r="H2331" s="90" t="s">
        <v>3756</v>
      </c>
      <c r="I2331" s="178">
        <v>5</v>
      </c>
      <c r="J2331" s="90" t="s">
        <v>4855</v>
      </c>
      <c r="L2331" s="92"/>
      <c r="M2331" s="278">
        <f>IFERROR(VLOOKUP(C2331,'Budget Detail as of 11.30'!B:K,COLUMNS('Budget Detail as of 11.30'!B:K),FALSE),0)</f>
        <v>4600</v>
      </c>
      <c r="N2331" s="155">
        <f>SUMIFS('Budget Detail as of 11.30'!L:L,'Budget Detail as of 11.30'!B:B,'Questica Mapping'!C2331)</f>
        <v>4600</v>
      </c>
      <c r="O2331" s="100"/>
      <c r="P2331" s="101"/>
    </row>
    <row r="2332" spans="1:17" hidden="1" x14ac:dyDescent="0.3">
      <c r="A2332" s="90">
        <v>1209940</v>
      </c>
      <c r="B2332" s="92" t="s">
        <v>1162</v>
      </c>
      <c r="C2332" s="92" t="s">
        <v>4856</v>
      </c>
      <c r="D2332" s="279" t="s">
        <v>11</v>
      </c>
      <c r="E2332" s="103" t="s">
        <v>334</v>
      </c>
      <c r="F2332" s="90" t="s">
        <v>4841</v>
      </c>
      <c r="G2332" s="90" t="s">
        <v>1165</v>
      </c>
      <c r="H2332" s="90" t="s">
        <v>4213</v>
      </c>
      <c r="I2332" s="90" t="s">
        <v>1060</v>
      </c>
      <c r="J2332" s="90" t="s">
        <v>4857</v>
      </c>
      <c r="K2332" s="90" t="b">
        <v>0</v>
      </c>
      <c r="L2332" s="90" t="s">
        <v>867</v>
      </c>
      <c r="M2332" s="278">
        <f>IFERROR(VLOOKUP(C2332,'Budget Detail as of 11.30'!B:K,COLUMNS('Budget Detail as of 11.30'!B:K),FALSE),0)</f>
        <v>4720</v>
      </c>
      <c r="N2332" s="155">
        <f>SUMIFS('Budget Detail as of 11.30'!L:L,'Budget Detail as of 11.30'!B:B,'Questica Mapping'!C2332)</f>
        <v>4720</v>
      </c>
      <c r="O2332" s="100"/>
      <c r="P2332" s="101"/>
      <c r="Q2332" s="279" t="s">
        <v>1169</v>
      </c>
    </row>
    <row r="2333" spans="1:17" hidden="1" x14ac:dyDescent="0.3">
      <c r="A2333" s="90">
        <v>583056</v>
      </c>
      <c r="B2333" s="92" t="s">
        <v>1162</v>
      </c>
      <c r="C2333" s="92" t="s">
        <v>4858</v>
      </c>
      <c r="D2333" s="279" t="s">
        <v>11</v>
      </c>
      <c r="E2333" s="103" t="s">
        <v>334</v>
      </c>
      <c r="F2333" s="90" t="s">
        <v>4841</v>
      </c>
      <c r="G2333" s="90" t="s">
        <v>1165</v>
      </c>
      <c r="H2333" s="90" t="s">
        <v>4213</v>
      </c>
      <c r="I2333" s="90" t="s">
        <v>1063</v>
      </c>
      <c r="J2333" s="90" t="s">
        <v>4859</v>
      </c>
      <c r="K2333" s="90" t="b">
        <v>0</v>
      </c>
      <c r="L2333" s="90" t="s">
        <v>867</v>
      </c>
      <c r="M2333" s="278">
        <f>IFERROR(VLOOKUP(C2333,'Budget Detail as of 11.30'!B:K,COLUMNS('Budget Detail as of 11.30'!B:K),FALSE),0)</f>
        <v>4600</v>
      </c>
      <c r="N2333" s="155">
        <f>SUMIFS('Budget Detail as of 11.30'!L:L,'Budget Detail as of 11.30'!B:B,'Questica Mapping'!C2333)</f>
        <v>4600</v>
      </c>
      <c r="O2333" s="100"/>
      <c r="P2333" s="101"/>
      <c r="Q2333" s="279" t="s">
        <v>1169</v>
      </c>
    </row>
    <row r="2334" spans="1:17" hidden="1" x14ac:dyDescent="0.3">
      <c r="A2334" s="90">
        <v>601049</v>
      </c>
      <c r="B2334" s="92" t="s">
        <v>1162</v>
      </c>
      <c r="C2334" s="92" t="s">
        <v>4860</v>
      </c>
      <c r="D2334" s="279" t="s">
        <v>11</v>
      </c>
      <c r="E2334" s="103" t="s">
        <v>334</v>
      </c>
      <c r="F2334" s="90" t="s">
        <v>4841</v>
      </c>
      <c r="G2334" s="90" t="s">
        <v>1165</v>
      </c>
      <c r="H2334" s="90" t="s">
        <v>4213</v>
      </c>
      <c r="I2334" s="90" t="s">
        <v>1088</v>
      </c>
      <c r="J2334" s="90" t="s">
        <v>4861</v>
      </c>
      <c r="K2334" s="90" t="b">
        <v>0</v>
      </c>
      <c r="L2334" s="90" t="s">
        <v>867</v>
      </c>
      <c r="M2334" s="278">
        <f>IFERROR(VLOOKUP(C2334,'Budget Detail as of 11.30'!B:K,COLUMNS('Budget Detail as of 11.30'!B:K),FALSE),0)</f>
        <v>3370</v>
      </c>
      <c r="N2334" s="155">
        <f>SUMIFS('Budget Detail as of 11.30'!L:L,'Budget Detail as of 11.30'!B:B,'Questica Mapping'!C2334)</f>
        <v>3370</v>
      </c>
      <c r="O2334" s="100">
        <v>21686</v>
      </c>
      <c r="P2334" s="101">
        <f>+O2334</f>
        <v>21686</v>
      </c>
      <c r="Q2334" s="279" t="s">
        <v>1169</v>
      </c>
    </row>
    <row r="2335" spans="1:17" hidden="1" x14ac:dyDescent="0.3">
      <c r="A2335" s="90">
        <v>601032</v>
      </c>
      <c r="B2335" s="92" t="s">
        <v>1162</v>
      </c>
      <c r="C2335" s="92" t="s">
        <v>4862</v>
      </c>
      <c r="D2335" s="279" t="s">
        <v>11</v>
      </c>
      <c r="E2335" s="103" t="s">
        <v>334</v>
      </c>
      <c r="F2335" s="90" t="s">
        <v>4841</v>
      </c>
      <c r="G2335" s="90" t="s">
        <v>1165</v>
      </c>
      <c r="H2335" s="90" t="s">
        <v>4213</v>
      </c>
      <c r="I2335" s="90" t="s">
        <v>1066</v>
      </c>
      <c r="J2335" s="90" t="s">
        <v>4863</v>
      </c>
      <c r="K2335" s="90" t="b">
        <v>0</v>
      </c>
      <c r="L2335" s="90" t="s">
        <v>867</v>
      </c>
      <c r="M2335" s="278">
        <f>IFERROR(VLOOKUP(C2335,'Budget Detail as of 11.30'!B:K,COLUMNS('Budget Detail as of 11.30'!B:K),FALSE),0)</f>
        <v>5380</v>
      </c>
      <c r="N2335" s="155">
        <f>SUMIFS('Budget Detail as of 11.30'!L:L,'Budget Detail as of 11.30'!B:B,'Questica Mapping'!C2335)</f>
        <v>5380</v>
      </c>
      <c r="O2335" s="100">
        <v>27391</v>
      </c>
      <c r="P2335" s="101">
        <f>+O2335</f>
        <v>27391</v>
      </c>
      <c r="Q2335" s="279" t="s">
        <v>1169</v>
      </c>
    </row>
    <row r="2336" spans="1:17" hidden="1" x14ac:dyDescent="0.3">
      <c r="A2336" s="90">
        <v>583130</v>
      </c>
      <c r="B2336" s="92" t="s">
        <v>1162</v>
      </c>
      <c r="C2336" s="92" t="s">
        <v>4864</v>
      </c>
      <c r="D2336" s="92" t="s">
        <v>11</v>
      </c>
      <c r="E2336" s="103" t="s">
        <v>334</v>
      </c>
      <c r="F2336" s="90" t="s">
        <v>4841</v>
      </c>
      <c r="G2336" s="90" t="s">
        <v>1165</v>
      </c>
      <c r="H2336" s="90" t="s">
        <v>4865</v>
      </c>
      <c r="I2336" s="178">
        <v>1</v>
      </c>
      <c r="J2336" s="269" t="s">
        <v>1251</v>
      </c>
      <c r="L2336" s="92"/>
      <c r="M2336" s="278">
        <f>IFERROR(VLOOKUP(C2336,'Budget Detail as of 11.30'!B:K,COLUMNS('Budget Detail as of 11.30'!B:K),FALSE),0)</f>
        <v>0</v>
      </c>
      <c r="N2336" s="155">
        <f>SUMIFS('Budget Detail as of 11.30'!L:L,'Budget Detail as of 11.30'!B:B,'Questica Mapping'!C2336)</f>
        <v>0</v>
      </c>
      <c r="O2336" s="100">
        <v>1257</v>
      </c>
      <c r="P2336" s="101">
        <f>+O2336</f>
        <v>1257</v>
      </c>
    </row>
    <row r="2337" spans="1:16" hidden="1" x14ac:dyDescent="0.3">
      <c r="A2337" s="90">
        <v>583057</v>
      </c>
      <c r="B2337" s="92" t="s">
        <v>1162</v>
      </c>
      <c r="C2337" s="92" t="s">
        <v>4866</v>
      </c>
      <c r="D2337" s="92" t="s">
        <v>11</v>
      </c>
      <c r="E2337" s="103" t="s">
        <v>334</v>
      </c>
      <c r="F2337" s="90" t="s">
        <v>4841</v>
      </c>
      <c r="G2337" s="90" t="s">
        <v>1165</v>
      </c>
      <c r="H2337" s="90" t="s">
        <v>4140</v>
      </c>
      <c r="I2337" s="178">
        <v>1</v>
      </c>
      <c r="J2337" s="269" t="s">
        <v>1251</v>
      </c>
      <c r="L2337" s="92"/>
      <c r="M2337" s="278">
        <f>IFERROR(VLOOKUP(C2337,'Budget Detail as of 11.30'!B:K,COLUMNS('Budget Detail as of 11.30'!B:K),FALSE),0)</f>
        <v>0</v>
      </c>
      <c r="N2337" s="155">
        <f>SUMIFS('Budget Detail as of 11.30'!L:L,'Budget Detail as of 11.30'!B:B,'Questica Mapping'!C2337)</f>
        <v>0</v>
      </c>
      <c r="O2337" s="100"/>
      <c r="P2337" s="101"/>
    </row>
    <row r="2338" spans="1:16" hidden="1" x14ac:dyDescent="0.3">
      <c r="A2338" s="90">
        <v>601047</v>
      </c>
      <c r="B2338" s="92" t="s">
        <v>1162</v>
      </c>
      <c r="C2338" s="92" t="s">
        <v>4867</v>
      </c>
      <c r="D2338" s="92" t="s">
        <v>11</v>
      </c>
      <c r="E2338" s="103" t="s">
        <v>334</v>
      </c>
      <c r="F2338" s="90" t="s">
        <v>4841</v>
      </c>
      <c r="G2338" s="90" t="s">
        <v>1165</v>
      </c>
      <c r="H2338" s="90" t="s">
        <v>4868</v>
      </c>
      <c r="I2338" s="178">
        <v>1</v>
      </c>
      <c r="J2338" s="269" t="s">
        <v>1251</v>
      </c>
      <c r="L2338" s="92"/>
      <c r="M2338" s="278">
        <f>IFERROR(VLOOKUP(C2338,'Budget Detail as of 11.30'!B:K,COLUMNS('Budget Detail as of 11.30'!B:K),FALSE),0)</f>
        <v>0</v>
      </c>
      <c r="N2338" s="155">
        <f>SUMIFS('Budget Detail as of 11.30'!L:L,'Budget Detail as of 11.30'!B:B,'Questica Mapping'!C2338)</f>
        <v>0</v>
      </c>
      <c r="O2338" s="100">
        <v>31</v>
      </c>
      <c r="P2338" s="101">
        <f>+O2338</f>
        <v>31</v>
      </c>
    </row>
    <row r="2339" spans="1:16" hidden="1" x14ac:dyDescent="0.3">
      <c r="A2339" s="90">
        <v>1209939</v>
      </c>
      <c r="B2339" s="157" t="s">
        <v>1162</v>
      </c>
      <c r="C2339" s="157" t="s">
        <v>4869</v>
      </c>
      <c r="D2339" s="282" t="s">
        <v>11</v>
      </c>
      <c r="E2339" s="103" t="s">
        <v>334</v>
      </c>
      <c r="F2339" s="282" t="s">
        <v>4841</v>
      </c>
      <c r="G2339" s="282" t="s">
        <v>1165</v>
      </c>
      <c r="H2339" s="282" t="s">
        <v>4870</v>
      </c>
      <c r="I2339" s="282" t="s">
        <v>865</v>
      </c>
      <c r="J2339" s="269" t="s">
        <v>1251</v>
      </c>
      <c r="K2339" s="282" t="b">
        <v>0</v>
      </c>
      <c r="L2339" s="282" t="s">
        <v>867</v>
      </c>
      <c r="M2339" s="278">
        <f>IFERROR(VLOOKUP(C2339,'Budget Detail as of 11.30'!B:K,COLUMNS('Budget Detail as of 11.30'!B:K),FALSE),0)</f>
        <v>0</v>
      </c>
      <c r="N2339" s="155">
        <f>SUMIFS('Budget Detail as of 11.30'!L:L,'Budget Detail as of 11.30'!B:B,'Questica Mapping'!C2339)</f>
        <v>0</v>
      </c>
      <c r="O2339" s="100"/>
      <c r="P2339" s="101"/>
    </row>
    <row r="2340" spans="1:16" hidden="1" x14ac:dyDescent="0.3">
      <c r="A2340" s="90">
        <v>583059</v>
      </c>
      <c r="B2340" s="92" t="s">
        <v>1162</v>
      </c>
      <c r="C2340" s="92" t="s">
        <v>4871</v>
      </c>
      <c r="D2340" s="92" t="s">
        <v>11</v>
      </c>
      <c r="E2340" s="103" t="s">
        <v>334</v>
      </c>
      <c r="F2340" s="92" t="s">
        <v>4841</v>
      </c>
      <c r="G2340" s="92" t="s">
        <v>1173</v>
      </c>
      <c r="H2340" s="92" t="s">
        <v>4213</v>
      </c>
      <c r="I2340" s="92" t="s">
        <v>865</v>
      </c>
      <c r="J2340" s="92" t="s">
        <v>1174</v>
      </c>
      <c r="K2340" s="90" t="b">
        <v>0</v>
      </c>
      <c r="L2340" s="92" t="s">
        <v>867</v>
      </c>
      <c r="M2340" s="278">
        <f>IFERROR(VLOOKUP(C2340,'Budget Detail as of 11.30'!B:K,COLUMNS('Budget Detail as of 11.30'!B:K),FALSE),0)</f>
        <v>88620</v>
      </c>
      <c r="N2340" s="155">
        <f>SUMIFS('Budget Detail as of 11.30'!L:L,'Budget Detail as of 11.30'!B:B,'Questica Mapping'!C2340)</f>
        <v>88620</v>
      </c>
      <c r="O2340" s="100">
        <v>687472</v>
      </c>
      <c r="P2340" s="101">
        <f t="shared" ref="P2340:P2366" si="87">+O2340</f>
        <v>687472</v>
      </c>
    </row>
    <row r="2341" spans="1:16" hidden="1" x14ac:dyDescent="0.3">
      <c r="A2341" s="90">
        <v>583109</v>
      </c>
      <c r="B2341" s="157" t="s">
        <v>1162</v>
      </c>
      <c r="C2341" s="157" t="s">
        <v>4872</v>
      </c>
      <c r="D2341" s="282" t="s">
        <v>11</v>
      </c>
      <c r="E2341" s="103" t="s">
        <v>334</v>
      </c>
      <c r="F2341" s="282" t="s">
        <v>4841</v>
      </c>
      <c r="G2341" s="282" t="s">
        <v>1173</v>
      </c>
      <c r="H2341" s="282" t="s">
        <v>4870</v>
      </c>
      <c r="I2341" s="282" t="s">
        <v>865</v>
      </c>
      <c r="J2341" s="269" t="s">
        <v>1251</v>
      </c>
      <c r="K2341" s="282" t="b">
        <v>0</v>
      </c>
      <c r="L2341" s="282" t="s">
        <v>867</v>
      </c>
      <c r="M2341" s="278">
        <f>IFERROR(VLOOKUP(C2341,'Budget Detail as of 11.30'!B:K,COLUMNS('Budget Detail as of 11.30'!B:K),FALSE),0)</f>
        <v>0</v>
      </c>
      <c r="N2341" s="155">
        <f>SUMIFS('Budget Detail as of 11.30'!L:L,'Budget Detail as of 11.30'!B:B,'Questica Mapping'!C2341)</f>
        <v>0</v>
      </c>
      <c r="O2341" s="100">
        <v>0</v>
      </c>
      <c r="P2341" s="101">
        <f t="shared" si="87"/>
        <v>0</v>
      </c>
    </row>
    <row r="2342" spans="1:16" hidden="1" x14ac:dyDescent="0.3">
      <c r="A2342" s="90">
        <v>583060</v>
      </c>
      <c r="B2342" s="92" t="s">
        <v>1162</v>
      </c>
      <c r="C2342" s="92" t="s">
        <v>4873</v>
      </c>
      <c r="D2342" s="92" t="s">
        <v>11</v>
      </c>
      <c r="E2342" s="103" t="s">
        <v>334</v>
      </c>
      <c r="F2342" s="92" t="s">
        <v>4841</v>
      </c>
      <c r="G2342" s="92" t="s">
        <v>1286</v>
      </c>
      <c r="H2342" s="92" t="s">
        <v>4213</v>
      </c>
      <c r="I2342" s="92" t="s">
        <v>865</v>
      </c>
      <c r="J2342" s="92" t="s">
        <v>1287</v>
      </c>
      <c r="K2342" s="90" t="b">
        <v>0</v>
      </c>
      <c r="L2342" s="92" t="s">
        <v>867</v>
      </c>
      <c r="M2342" s="278">
        <f>IFERROR(VLOOKUP(C2342,'Budget Detail as of 11.30'!B:K,COLUMNS('Budget Detail as of 11.30'!B:K),FALSE),0)</f>
        <v>687470</v>
      </c>
      <c r="N2342" s="155">
        <f>SUMIFS('Budget Detail as of 11.30'!L:L,'Budget Detail as of 11.30'!B:B,'Questica Mapping'!C2342)</f>
        <v>687470</v>
      </c>
      <c r="O2342" s="100">
        <v>0</v>
      </c>
      <c r="P2342" s="101">
        <f t="shared" si="87"/>
        <v>0</v>
      </c>
    </row>
    <row r="2343" spans="1:16" hidden="1" x14ac:dyDescent="0.3">
      <c r="A2343" s="90">
        <v>851445</v>
      </c>
      <c r="B2343" s="92" t="s">
        <v>1162</v>
      </c>
      <c r="C2343" s="92" t="s">
        <v>4874</v>
      </c>
      <c r="D2343" s="92" t="s">
        <v>11</v>
      </c>
      <c r="E2343" s="103" t="s">
        <v>334</v>
      </c>
      <c r="F2343" s="92" t="s">
        <v>4841</v>
      </c>
      <c r="G2343" s="92" t="s">
        <v>1286</v>
      </c>
      <c r="H2343" s="92" t="s">
        <v>4875</v>
      </c>
      <c r="I2343" s="92" t="s">
        <v>865</v>
      </c>
      <c r="J2343" s="92" t="s">
        <v>1287</v>
      </c>
      <c r="K2343" s="90" t="b">
        <v>0</v>
      </c>
      <c r="L2343" s="92" t="s">
        <v>867</v>
      </c>
      <c r="M2343" s="278">
        <f>IFERROR(VLOOKUP(C2343,'Budget Detail as of 11.30'!B:K,COLUMNS('Budget Detail as of 11.30'!B:K),FALSE),0)</f>
        <v>0</v>
      </c>
      <c r="N2343" s="155">
        <f>SUMIFS('Budget Detail as of 11.30'!L:L,'Budget Detail as of 11.30'!B:B,'Questica Mapping'!C2343)</f>
        <v>0</v>
      </c>
      <c r="O2343" s="100">
        <v>0</v>
      </c>
      <c r="P2343" s="101">
        <f t="shared" si="87"/>
        <v>0</v>
      </c>
    </row>
    <row r="2344" spans="1:16" hidden="1" x14ac:dyDescent="0.3">
      <c r="A2344" s="90">
        <v>583062</v>
      </c>
      <c r="B2344" s="92" t="s">
        <v>1162</v>
      </c>
      <c r="C2344" s="92" t="s">
        <v>4876</v>
      </c>
      <c r="D2344" s="92" t="s">
        <v>11</v>
      </c>
      <c r="E2344" s="103" t="s">
        <v>334</v>
      </c>
      <c r="F2344" s="92" t="s">
        <v>4841</v>
      </c>
      <c r="G2344" s="92" t="s">
        <v>1286</v>
      </c>
      <c r="H2344" s="92" t="s">
        <v>4132</v>
      </c>
      <c r="I2344" s="92" t="s">
        <v>865</v>
      </c>
      <c r="J2344" s="92" t="s">
        <v>1287</v>
      </c>
      <c r="K2344" s="90" t="b">
        <v>0</v>
      </c>
      <c r="L2344" s="92" t="s">
        <v>867</v>
      </c>
      <c r="M2344" s="278">
        <f>IFERROR(VLOOKUP(C2344,'Budget Detail as of 11.30'!B:K,COLUMNS('Budget Detail as of 11.30'!B:K),FALSE),0)</f>
        <v>0</v>
      </c>
      <c r="N2344" s="155">
        <f>SUMIFS('Budget Detail as of 11.30'!L:L,'Budget Detail as of 11.30'!B:B,'Questica Mapping'!C2344)</f>
        <v>0</v>
      </c>
      <c r="O2344" s="100">
        <v>0</v>
      </c>
      <c r="P2344" s="101">
        <f t="shared" si="87"/>
        <v>0</v>
      </c>
    </row>
    <row r="2345" spans="1:16" hidden="1" x14ac:dyDescent="0.3">
      <c r="A2345" s="90">
        <v>601050</v>
      </c>
      <c r="B2345" s="92" t="s">
        <v>1162</v>
      </c>
      <c r="C2345" s="92" t="s">
        <v>4877</v>
      </c>
      <c r="D2345" s="92" t="s">
        <v>11</v>
      </c>
      <c r="E2345" s="103" t="s">
        <v>334</v>
      </c>
      <c r="F2345" s="92" t="s">
        <v>4841</v>
      </c>
      <c r="G2345" s="92" t="s">
        <v>1286</v>
      </c>
      <c r="H2345" s="92" t="s">
        <v>4137</v>
      </c>
      <c r="I2345" s="92" t="s">
        <v>865</v>
      </c>
      <c r="J2345" s="92" t="s">
        <v>1287</v>
      </c>
      <c r="K2345" s="90" t="b">
        <v>0</v>
      </c>
      <c r="L2345" s="92" t="s">
        <v>867</v>
      </c>
      <c r="M2345" s="278">
        <f>IFERROR(VLOOKUP(C2345,'Budget Detail as of 11.30'!B:K,COLUMNS('Budget Detail as of 11.30'!B:K),FALSE),0)</f>
        <v>0</v>
      </c>
      <c r="N2345" s="155">
        <f>SUMIFS('Budget Detail as of 11.30'!L:L,'Budget Detail as of 11.30'!B:B,'Questica Mapping'!C2345)</f>
        <v>0</v>
      </c>
      <c r="O2345" s="100">
        <v>0</v>
      </c>
      <c r="P2345" s="101">
        <f t="shared" si="87"/>
        <v>0</v>
      </c>
    </row>
    <row r="2346" spans="1:16" hidden="1" x14ac:dyDescent="0.3">
      <c r="A2346" s="90">
        <v>849987</v>
      </c>
      <c r="B2346" s="92" t="s">
        <v>1162</v>
      </c>
      <c r="C2346" s="92" t="s">
        <v>4878</v>
      </c>
      <c r="D2346" s="92" t="s">
        <v>11</v>
      </c>
      <c r="E2346" s="103" t="s">
        <v>334</v>
      </c>
      <c r="F2346" s="92" t="s">
        <v>4841</v>
      </c>
      <c r="G2346" s="92" t="s">
        <v>1286</v>
      </c>
      <c r="H2346" s="92" t="s">
        <v>4879</v>
      </c>
      <c r="I2346" s="92" t="s">
        <v>865</v>
      </c>
      <c r="J2346" s="92" t="s">
        <v>1287</v>
      </c>
      <c r="K2346" s="90" t="b">
        <v>0</v>
      </c>
      <c r="L2346" s="92" t="s">
        <v>867</v>
      </c>
      <c r="M2346" s="278">
        <f>IFERROR(VLOOKUP(C2346,'Budget Detail as of 11.30'!B:K,COLUMNS('Budget Detail as of 11.30'!B:K),FALSE),0)</f>
        <v>0</v>
      </c>
      <c r="N2346" s="155">
        <f>SUMIFS('Budget Detail as of 11.30'!L:L,'Budget Detail as of 11.30'!B:B,'Questica Mapping'!C2346)</f>
        <v>0</v>
      </c>
      <c r="O2346" s="100">
        <v>0</v>
      </c>
      <c r="P2346" s="101">
        <f t="shared" si="87"/>
        <v>0</v>
      </c>
    </row>
    <row r="2347" spans="1:16" hidden="1" x14ac:dyDescent="0.3">
      <c r="A2347" s="90">
        <v>851446</v>
      </c>
      <c r="B2347" s="92" t="s">
        <v>1162</v>
      </c>
      <c r="C2347" s="92" t="s">
        <v>4880</v>
      </c>
      <c r="D2347" s="92" t="s">
        <v>11</v>
      </c>
      <c r="E2347" s="103" t="s">
        <v>334</v>
      </c>
      <c r="F2347" s="92" t="s">
        <v>4841</v>
      </c>
      <c r="G2347" s="92" t="s">
        <v>1286</v>
      </c>
      <c r="H2347" s="92" t="s">
        <v>3768</v>
      </c>
      <c r="I2347" s="92" t="s">
        <v>865</v>
      </c>
      <c r="J2347" s="92" t="s">
        <v>1287</v>
      </c>
      <c r="K2347" s="90" t="b">
        <v>0</v>
      </c>
      <c r="L2347" s="92" t="s">
        <v>867</v>
      </c>
      <c r="M2347" s="278">
        <f>IFERROR(VLOOKUP(C2347,'Budget Detail as of 11.30'!B:K,COLUMNS('Budget Detail as of 11.30'!B:K),FALSE),0)</f>
        <v>0</v>
      </c>
      <c r="N2347" s="155">
        <f>SUMIFS('Budget Detail as of 11.30'!L:L,'Budget Detail as of 11.30'!B:B,'Questica Mapping'!C2347)</f>
        <v>0</v>
      </c>
      <c r="O2347" s="100">
        <v>0</v>
      </c>
      <c r="P2347" s="101">
        <f t="shared" si="87"/>
        <v>0</v>
      </c>
    </row>
    <row r="2348" spans="1:16" hidden="1" x14ac:dyDescent="0.3">
      <c r="A2348" s="90">
        <v>583063</v>
      </c>
      <c r="B2348" s="92" t="s">
        <v>1162</v>
      </c>
      <c r="C2348" s="92" t="s">
        <v>4881</v>
      </c>
      <c r="D2348" s="92" t="s">
        <v>11</v>
      </c>
      <c r="E2348" s="103" t="s">
        <v>334</v>
      </c>
      <c r="F2348" s="92" t="s">
        <v>4841</v>
      </c>
      <c r="G2348" s="92" t="s">
        <v>1286</v>
      </c>
      <c r="H2348" s="92" t="s">
        <v>3771</v>
      </c>
      <c r="I2348" s="92" t="s">
        <v>865</v>
      </c>
      <c r="J2348" s="92" t="s">
        <v>1287</v>
      </c>
      <c r="K2348" s="90" t="b">
        <v>0</v>
      </c>
      <c r="L2348" s="92" t="s">
        <v>867</v>
      </c>
      <c r="M2348" s="278">
        <f>IFERROR(VLOOKUP(C2348,'Budget Detail as of 11.30'!B:K,COLUMNS('Budget Detail as of 11.30'!B:K),FALSE),0)</f>
        <v>0</v>
      </c>
      <c r="N2348" s="155">
        <f>SUMIFS('Budget Detail as of 11.30'!L:L,'Budget Detail as of 11.30'!B:B,'Questica Mapping'!C2348)</f>
        <v>0</v>
      </c>
      <c r="O2348" s="100">
        <v>0</v>
      </c>
      <c r="P2348" s="101">
        <f t="shared" si="87"/>
        <v>0</v>
      </c>
    </row>
    <row r="2349" spans="1:16" hidden="1" x14ac:dyDescent="0.3">
      <c r="A2349" s="90">
        <v>583064</v>
      </c>
      <c r="B2349" s="92" t="s">
        <v>1162</v>
      </c>
      <c r="C2349" s="92" t="s">
        <v>4882</v>
      </c>
      <c r="D2349" s="92" t="s">
        <v>11</v>
      </c>
      <c r="E2349" s="103" t="s">
        <v>334</v>
      </c>
      <c r="F2349" s="92" t="s">
        <v>4841</v>
      </c>
      <c r="G2349" s="92" t="s">
        <v>1286</v>
      </c>
      <c r="H2349" s="92" t="s">
        <v>3774</v>
      </c>
      <c r="I2349" s="92" t="s">
        <v>865</v>
      </c>
      <c r="J2349" s="92" t="s">
        <v>1287</v>
      </c>
      <c r="K2349" s="90" t="b">
        <v>0</v>
      </c>
      <c r="L2349" s="92" t="s">
        <v>867</v>
      </c>
      <c r="M2349" s="278">
        <f>IFERROR(VLOOKUP(C2349,'Budget Detail as of 11.30'!B:K,COLUMNS('Budget Detail as of 11.30'!B:K),FALSE),0)</f>
        <v>0</v>
      </c>
      <c r="N2349" s="155">
        <f>SUMIFS('Budget Detail as of 11.30'!L:L,'Budget Detail as of 11.30'!B:B,'Questica Mapping'!C2349)</f>
        <v>0</v>
      </c>
      <c r="O2349" s="100">
        <v>0</v>
      </c>
      <c r="P2349" s="101">
        <f t="shared" si="87"/>
        <v>0</v>
      </c>
    </row>
    <row r="2350" spans="1:16" hidden="1" x14ac:dyDescent="0.3">
      <c r="A2350" s="90">
        <v>583065</v>
      </c>
      <c r="B2350" s="92" t="s">
        <v>1162</v>
      </c>
      <c r="C2350" s="92" t="s">
        <v>4883</v>
      </c>
      <c r="D2350" s="92" t="s">
        <v>11</v>
      </c>
      <c r="E2350" s="103" t="s">
        <v>334</v>
      </c>
      <c r="F2350" s="92" t="s">
        <v>4841</v>
      </c>
      <c r="G2350" s="92" t="s">
        <v>1286</v>
      </c>
      <c r="H2350" s="92" t="s">
        <v>4884</v>
      </c>
      <c r="I2350" s="92" t="s">
        <v>865</v>
      </c>
      <c r="J2350" s="92" t="s">
        <v>1287</v>
      </c>
      <c r="K2350" s="90" t="b">
        <v>0</v>
      </c>
      <c r="L2350" s="92" t="s">
        <v>867</v>
      </c>
      <c r="M2350" s="278">
        <f>IFERROR(VLOOKUP(C2350,'Budget Detail as of 11.30'!B:K,COLUMNS('Budget Detail as of 11.30'!B:K),FALSE),0)</f>
        <v>0</v>
      </c>
      <c r="N2350" s="155">
        <f>SUMIFS('Budget Detail as of 11.30'!L:L,'Budget Detail as of 11.30'!B:B,'Questica Mapping'!C2350)</f>
        <v>0</v>
      </c>
      <c r="O2350" s="100">
        <v>0</v>
      </c>
      <c r="P2350" s="101">
        <f t="shared" si="87"/>
        <v>0</v>
      </c>
    </row>
    <row r="2351" spans="1:16" hidden="1" x14ac:dyDescent="0.3">
      <c r="A2351" s="90">
        <v>583066</v>
      </c>
      <c r="B2351" s="92" t="s">
        <v>1162</v>
      </c>
      <c r="C2351" s="92" t="s">
        <v>4885</v>
      </c>
      <c r="D2351" s="92" t="s">
        <v>11</v>
      </c>
      <c r="E2351" s="103" t="s">
        <v>334</v>
      </c>
      <c r="F2351" s="92" t="s">
        <v>4841</v>
      </c>
      <c r="G2351" s="92" t="s">
        <v>1286</v>
      </c>
      <c r="H2351" s="92" t="s">
        <v>4146</v>
      </c>
      <c r="I2351" s="92" t="s">
        <v>865</v>
      </c>
      <c r="J2351" s="92" t="s">
        <v>1287</v>
      </c>
      <c r="K2351" s="90" t="b">
        <v>0</v>
      </c>
      <c r="L2351" s="92" t="s">
        <v>867</v>
      </c>
      <c r="M2351" s="278">
        <f>IFERROR(VLOOKUP(C2351,'Budget Detail as of 11.30'!B:K,COLUMNS('Budget Detail as of 11.30'!B:K),FALSE),0)</f>
        <v>0</v>
      </c>
      <c r="N2351" s="155">
        <f>SUMIFS('Budget Detail as of 11.30'!L:L,'Budget Detail as of 11.30'!B:B,'Questica Mapping'!C2351)</f>
        <v>0</v>
      </c>
      <c r="O2351" s="100">
        <v>0</v>
      </c>
      <c r="P2351" s="101">
        <f t="shared" si="87"/>
        <v>0</v>
      </c>
    </row>
    <row r="2352" spans="1:16" hidden="1" x14ac:dyDescent="0.3">
      <c r="A2352" s="90">
        <v>583067</v>
      </c>
      <c r="B2352" s="92" t="s">
        <v>1162</v>
      </c>
      <c r="C2352" s="92" t="s">
        <v>4886</v>
      </c>
      <c r="D2352" s="92" t="s">
        <v>11</v>
      </c>
      <c r="E2352" s="103" t="s">
        <v>334</v>
      </c>
      <c r="F2352" s="92" t="s">
        <v>4841</v>
      </c>
      <c r="G2352" s="92" t="s">
        <v>1286</v>
      </c>
      <c r="H2352" s="92" t="s">
        <v>3780</v>
      </c>
      <c r="I2352" s="92" t="s">
        <v>865</v>
      </c>
      <c r="J2352" s="92" t="s">
        <v>1287</v>
      </c>
      <c r="K2352" s="90" t="b">
        <v>0</v>
      </c>
      <c r="L2352" s="92" t="s">
        <v>867</v>
      </c>
      <c r="M2352" s="278">
        <f>IFERROR(VLOOKUP(C2352,'Budget Detail as of 11.30'!B:K,COLUMNS('Budget Detail as of 11.30'!B:K),FALSE),0)</f>
        <v>0</v>
      </c>
      <c r="N2352" s="155">
        <f>SUMIFS('Budget Detail as of 11.30'!L:L,'Budget Detail as of 11.30'!B:B,'Questica Mapping'!C2352)</f>
        <v>0</v>
      </c>
      <c r="O2352" s="100">
        <v>0</v>
      </c>
      <c r="P2352" s="101">
        <f t="shared" si="87"/>
        <v>0</v>
      </c>
    </row>
    <row r="2353" spans="1:16" hidden="1" x14ac:dyDescent="0.3">
      <c r="A2353" s="90">
        <v>583068</v>
      </c>
      <c r="B2353" s="92" t="s">
        <v>1162</v>
      </c>
      <c r="C2353" s="92" t="s">
        <v>4887</v>
      </c>
      <c r="D2353" s="92" t="s">
        <v>11</v>
      </c>
      <c r="E2353" s="103" t="s">
        <v>334</v>
      </c>
      <c r="F2353" s="92" t="s">
        <v>4841</v>
      </c>
      <c r="G2353" s="92" t="s">
        <v>1286</v>
      </c>
      <c r="H2353" s="92" t="s">
        <v>4149</v>
      </c>
      <c r="I2353" s="92" t="s">
        <v>865</v>
      </c>
      <c r="J2353" s="92" t="s">
        <v>1287</v>
      </c>
      <c r="K2353" s="90" t="b">
        <v>0</v>
      </c>
      <c r="L2353" s="92" t="s">
        <v>867</v>
      </c>
      <c r="M2353" s="278">
        <f>IFERROR(VLOOKUP(C2353,'Budget Detail as of 11.30'!B:K,COLUMNS('Budget Detail as of 11.30'!B:K),FALSE),0)</f>
        <v>0</v>
      </c>
      <c r="N2353" s="155">
        <f>SUMIFS('Budget Detail as of 11.30'!L:L,'Budget Detail as of 11.30'!B:B,'Questica Mapping'!C2353)</f>
        <v>0</v>
      </c>
      <c r="O2353" s="100">
        <v>0</v>
      </c>
      <c r="P2353" s="101">
        <f t="shared" si="87"/>
        <v>0</v>
      </c>
    </row>
    <row r="2354" spans="1:16" hidden="1" x14ac:dyDescent="0.3">
      <c r="A2354" s="90">
        <v>601051</v>
      </c>
      <c r="B2354" s="92" t="s">
        <v>1162</v>
      </c>
      <c r="C2354" s="92" t="s">
        <v>4888</v>
      </c>
      <c r="D2354" s="92" t="s">
        <v>11</v>
      </c>
      <c r="E2354" s="103" t="s">
        <v>334</v>
      </c>
      <c r="F2354" s="92" t="s">
        <v>4841</v>
      </c>
      <c r="G2354" s="92" t="s">
        <v>1286</v>
      </c>
      <c r="H2354" s="92" t="s">
        <v>3783</v>
      </c>
      <c r="I2354" s="92" t="s">
        <v>865</v>
      </c>
      <c r="J2354" s="92" t="s">
        <v>1287</v>
      </c>
      <c r="K2354" s="90" t="b">
        <v>0</v>
      </c>
      <c r="L2354" s="92" t="s">
        <v>867</v>
      </c>
      <c r="M2354" s="278">
        <f>IFERROR(VLOOKUP(C2354,'Budget Detail as of 11.30'!B:K,COLUMNS('Budget Detail as of 11.30'!B:K),FALSE),0)</f>
        <v>0</v>
      </c>
      <c r="N2354" s="155">
        <f>SUMIFS('Budget Detail as of 11.30'!L:L,'Budget Detail as of 11.30'!B:B,'Questica Mapping'!C2354)</f>
        <v>0</v>
      </c>
      <c r="O2354" s="100">
        <v>0</v>
      </c>
      <c r="P2354" s="101">
        <f t="shared" si="87"/>
        <v>0</v>
      </c>
    </row>
    <row r="2355" spans="1:16" hidden="1" x14ac:dyDescent="0.3">
      <c r="A2355" s="90">
        <v>601033</v>
      </c>
      <c r="B2355" s="92" t="s">
        <v>1162</v>
      </c>
      <c r="C2355" s="92" t="s">
        <v>4889</v>
      </c>
      <c r="D2355" s="92" t="s">
        <v>11</v>
      </c>
      <c r="E2355" s="103" t="s">
        <v>334</v>
      </c>
      <c r="F2355" s="92" t="s">
        <v>4841</v>
      </c>
      <c r="G2355" s="92" t="s">
        <v>1286</v>
      </c>
      <c r="H2355" s="92" t="s">
        <v>3789</v>
      </c>
      <c r="I2355" s="92" t="s">
        <v>865</v>
      </c>
      <c r="J2355" s="92" t="s">
        <v>1287</v>
      </c>
      <c r="K2355" s="90" t="b">
        <v>0</v>
      </c>
      <c r="L2355" s="92" t="s">
        <v>867</v>
      </c>
      <c r="M2355" s="278">
        <f>IFERROR(VLOOKUP(C2355,'Budget Detail as of 11.30'!B:K,COLUMNS('Budget Detail as of 11.30'!B:K),FALSE),0)</f>
        <v>0</v>
      </c>
      <c r="N2355" s="155">
        <f>SUMIFS('Budget Detail as of 11.30'!L:L,'Budget Detail as of 11.30'!B:B,'Questica Mapping'!C2355)</f>
        <v>0</v>
      </c>
      <c r="O2355" s="100">
        <v>0</v>
      </c>
      <c r="P2355" s="101">
        <f t="shared" si="87"/>
        <v>0</v>
      </c>
    </row>
    <row r="2356" spans="1:16" hidden="1" x14ac:dyDescent="0.3">
      <c r="A2356" s="90">
        <v>851447</v>
      </c>
      <c r="B2356" s="92" t="s">
        <v>1162</v>
      </c>
      <c r="C2356" s="92" t="s">
        <v>4890</v>
      </c>
      <c r="D2356" s="92" t="s">
        <v>11</v>
      </c>
      <c r="E2356" s="103" t="s">
        <v>334</v>
      </c>
      <c r="F2356" s="92" t="s">
        <v>4841</v>
      </c>
      <c r="G2356" s="92" t="s">
        <v>1286</v>
      </c>
      <c r="H2356" s="92" t="s">
        <v>4152</v>
      </c>
      <c r="I2356" s="92" t="s">
        <v>865</v>
      </c>
      <c r="J2356" s="92" t="s">
        <v>1287</v>
      </c>
      <c r="K2356" s="90" t="b">
        <v>0</v>
      </c>
      <c r="L2356" s="92" t="s">
        <v>867</v>
      </c>
      <c r="M2356" s="278">
        <f>IFERROR(VLOOKUP(C2356,'Budget Detail as of 11.30'!B:K,COLUMNS('Budget Detail as of 11.30'!B:K),FALSE),0)</f>
        <v>0</v>
      </c>
      <c r="N2356" s="155">
        <f>SUMIFS('Budget Detail as of 11.30'!L:L,'Budget Detail as of 11.30'!B:B,'Questica Mapping'!C2356)</f>
        <v>0</v>
      </c>
      <c r="O2356" s="100">
        <v>0</v>
      </c>
      <c r="P2356" s="101">
        <f t="shared" si="87"/>
        <v>0</v>
      </c>
    </row>
    <row r="2357" spans="1:16" hidden="1" x14ac:dyDescent="0.3">
      <c r="A2357" s="90">
        <v>601034</v>
      </c>
      <c r="B2357" s="92" t="s">
        <v>1162</v>
      </c>
      <c r="C2357" s="92" t="s">
        <v>4891</v>
      </c>
      <c r="D2357" s="92" t="s">
        <v>11</v>
      </c>
      <c r="E2357" s="103" t="s">
        <v>334</v>
      </c>
      <c r="F2357" s="92" t="s">
        <v>4841</v>
      </c>
      <c r="G2357" s="92" t="s">
        <v>1286</v>
      </c>
      <c r="H2357" s="92" t="s">
        <v>4158</v>
      </c>
      <c r="I2357" s="92" t="s">
        <v>865</v>
      </c>
      <c r="J2357" s="92" t="s">
        <v>1287</v>
      </c>
      <c r="K2357" s="90" t="b">
        <v>0</v>
      </c>
      <c r="L2357" s="92" t="s">
        <v>867</v>
      </c>
      <c r="M2357" s="278">
        <f>IFERROR(VLOOKUP(C2357,'Budget Detail as of 11.30'!B:K,COLUMNS('Budget Detail as of 11.30'!B:K),FALSE),0)</f>
        <v>0</v>
      </c>
      <c r="N2357" s="155">
        <f>SUMIFS('Budget Detail as of 11.30'!L:L,'Budget Detail as of 11.30'!B:B,'Questica Mapping'!C2357)</f>
        <v>0</v>
      </c>
      <c r="O2357" s="100">
        <v>0</v>
      </c>
      <c r="P2357" s="101">
        <f t="shared" si="87"/>
        <v>0</v>
      </c>
    </row>
    <row r="2358" spans="1:16" hidden="1" x14ac:dyDescent="0.3">
      <c r="A2358" s="90">
        <v>583069</v>
      </c>
      <c r="B2358" s="92" t="s">
        <v>1162</v>
      </c>
      <c r="C2358" s="92" t="s">
        <v>4892</v>
      </c>
      <c r="D2358" s="92" t="s">
        <v>11</v>
      </c>
      <c r="E2358" s="103" t="s">
        <v>334</v>
      </c>
      <c r="F2358" s="92" t="s">
        <v>4841</v>
      </c>
      <c r="G2358" s="92" t="s">
        <v>1286</v>
      </c>
      <c r="H2358" s="92" t="s">
        <v>4161</v>
      </c>
      <c r="I2358" s="92" t="s">
        <v>865</v>
      </c>
      <c r="J2358" s="92" t="s">
        <v>1287</v>
      </c>
      <c r="K2358" s="90" t="b">
        <v>0</v>
      </c>
      <c r="L2358" s="92" t="s">
        <v>867</v>
      </c>
      <c r="M2358" s="278">
        <f>IFERROR(VLOOKUP(C2358,'Budget Detail as of 11.30'!B:K,COLUMNS('Budget Detail as of 11.30'!B:K),FALSE),0)</f>
        <v>0</v>
      </c>
      <c r="N2358" s="155">
        <f>SUMIFS('Budget Detail as of 11.30'!L:L,'Budget Detail as of 11.30'!B:B,'Questica Mapping'!C2358)</f>
        <v>0</v>
      </c>
      <c r="O2358" s="100">
        <v>0</v>
      </c>
      <c r="P2358" s="101">
        <f t="shared" si="87"/>
        <v>0</v>
      </c>
    </row>
    <row r="2359" spans="1:16" hidden="1" x14ac:dyDescent="0.3">
      <c r="A2359" s="90">
        <v>583070</v>
      </c>
      <c r="B2359" s="92" t="s">
        <v>1162</v>
      </c>
      <c r="C2359" s="92" t="s">
        <v>4893</v>
      </c>
      <c r="D2359" s="92" t="s">
        <v>11</v>
      </c>
      <c r="E2359" s="103" t="s">
        <v>334</v>
      </c>
      <c r="F2359" s="92" t="s">
        <v>4841</v>
      </c>
      <c r="G2359" s="92" t="s">
        <v>1286</v>
      </c>
      <c r="H2359" s="92" t="s">
        <v>4164</v>
      </c>
      <c r="I2359" s="92" t="s">
        <v>865</v>
      </c>
      <c r="J2359" s="92" t="s">
        <v>1287</v>
      </c>
      <c r="K2359" s="90" t="b">
        <v>0</v>
      </c>
      <c r="L2359" s="92" t="s">
        <v>867</v>
      </c>
      <c r="M2359" s="278">
        <f>IFERROR(VLOOKUP(C2359,'Budget Detail as of 11.30'!B:K,COLUMNS('Budget Detail as of 11.30'!B:K),FALSE),0)</f>
        <v>0</v>
      </c>
      <c r="N2359" s="155">
        <f>SUMIFS('Budget Detail as of 11.30'!L:L,'Budget Detail as of 11.30'!B:B,'Questica Mapping'!C2359)</f>
        <v>0</v>
      </c>
      <c r="O2359" s="100">
        <v>0</v>
      </c>
      <c r="P2359" s="101">
        <f t="shared" si="87"/>
        <v>0</v>
      </c>
    </row>
    <row r="2360" spans="1:16" hidden="1" x14ac:dyDescent="0.3">
      <c r="A2360" s="90">
        <v>601035</v>
      </c>
      <c r="B2360" s="92" t="s">
        <v>1162</v>
      </c>
      <c r="C2360" s="92" t="s">
        <v>4894</v>
      </c>
      <c r="D2360" s="92" t="s">
        <v>11</v>
      </c>
      <c r="E2360" s="103" t="s">
        <v>334</v>
      </c>
      <c r="F2360" s="92" t="s">
        <v>4841</v>
      </c>
      <c r="G2360" s="92" t="s">
        <v>1286</v>
      </c>
      <c r="H2360" s="92" t="s">
        <v>4167</v>
      </c>
      <c r="I2360" s="92" t="s">
        <v>865</v>
      </c>
      <c r="J2360" s="92" t="s">
        <v>1287</v>
      </c>
      <c r="K2360" s="90" t="b">
        <v>0</v>
      </c>
      <c r="L2360" s="92" t="s">
        <v>867</v>
      </c>
      <c r="M2360" s="278">
        <f>IFERROR(VLOOKUP(C2360,'Budget Detail as of 11.30'!B:K,COLUMNS('Budget Detail as of 11.30'!B:K),FALSE),0)</f>
        <v>0</v>
      </c>
      <c r="N2360" s="155">
        <f>SUMIFS('Budget Detail as of 11.30'!L:L,'Budget Detail as of 11.30'!B:B,'Questica Mapping'!C2360)</f>
        <v>0</v>
      </c>
      <c r="O2360" s="100">
        <v>0</v>
      </c>
      <c r="P2360" s="101">
        <f t="shared" si="87"/>
        <v>0</v>
      </c>
    </row>
    <row r="2361" spans="1:16" hidden="1" x14ac:dyDescent="0.3">
      <c r="A2361" s="90">
        <v>583131</v>
      </c>
      <c r="B2361" s="92" t="s">
        <v>1162</v>
      </c>
      <c r="C2361" s="92" t="s">
        <v>4895</v>
      </c>
      <c r="D2361" s="92" t="s">
        <v>11</v>
      </c>
      <c r="E2361" s="103" t="s">
        <v>334</v>
      </c>
      <c r="F2361" s="92" t="s">
        <v>4841</v>
      </c>
      <c r="G2361" s="92" t="s">
        <v>1286</v>
      </c>
      <c r="H2361" s="92" t="s">
        <v>3808</v>
      </c>
      <c r="I2361" s="92" t="s">
        <v>865</v>
      </c>
      <c r="J2361" s="92" t="s">
        <v>1287</v>
      </c>
      <c r="K2361" s="90" t="b">
        <v>0</v>
      </c>
      <c r="L2361" s="92" t="s">
        <v>867</v>
      </c>
      <c r="M2361" s="278">
        <f>IFERROR(VLOOKUP(C2361,'Budget Detail as of 11.30'!B:K,COLUMNS('Budget Detail as of 11.30'!B:K),FALSE),0)</f>
        <v>0</v>
      </c>
      <c r="N2361" s="155">
        <f>SUMIFS('Budget Detail as of 11.30'!L:L,'Budget Detail as of 11.30'!B:B,'Questica Mapping'!C2361)</f>
        <v>0</v>
      </c>
      <c r="O2361" s="100">
        <v>4441130</v>
      </c>
      <c r="P2361" s="101">
        <f t="shared" si="87"/>
        <v>4441130</v>
      </c>
    </row>
    <row r="2362" spans="1:16" hidden="1" x14ac:dyDescent="0.3">
      <c r="A2362" s="90">
        <v>583132</v>
      </c>
      <c r="B2362" s="92" t="s">
        <v>1162</v>
      </c>
      <c r="C2362" s="92" t="s">
        <v>4896</v>
      </c>
      <c r="D2362" s="92" t="s">
        <v>11</v>
      </c>
      <c r="E2362" s="103" t="s">
        <v>334</v>
      </c>
      <c r="F2362" s="92" t="s">
        <v>4841</v>
      </c>
      <c r="G2362" s="92" t="s">
        <v>1286</v>
      </c>
      <c r="H2362" s="92" t="s">
        <v>4897</v>
      </c>
      <c r="I2362" s="92" t="s">
        <v>865</v>
      </c>
      <c r="J2362" s="270" t="s">
        <v>1251</v>
      </c>
      <c r="K2362" s="90" t="b">
        <v>0</v>
      </c>
      <c r="L2362" s="92" t="s">
        <v>867</v>
      </c>
      <c r="M2362" s="278">
        <f>IFERROR(VLOOKUP(C2362,'Budget Detail as of 11.30'!B:K,COLUMNS('Budget Detail as of 11.30'!B:K),FALSE),0)</f>
        <v>0</v>
      </c>
      <c r="N2362" s="155">
        <f>SUMIFS('Budget Detail as of 11.30'!L:L,'Budget Detail as of 11.30'!B:B,'Questica Mapping'!C2362)</f>
        <v>0</v>
      </c>
      <c r="O2362" s="100">
        <v>54882</v>
      </c>
      <c r="P2362" s="101">
        <f t="shared" si="87"/>
        <v>54882</v>
      </c>
    </row>
    <row r="2363" spans="1:16" hidden="1" x14ac:dyDescent="0.3">
      <c r="A2363" s="90">
        <v>583071</v>
      </c>
      <c r="B2363" s="92" t="s">
        <v>1162</v>
      </c>
      <c r="C2363" s="92" t="s">
        <v>4898</v>
      </c>
      <c r="D2363" s="92" t="s">
        <v>11</v>
      </c>
      <c r="E2363" s="103" t="s">
        <v>334</v>
      </c>
      <c r="F2363" s="92" t="s">
        <v>4841</v>
      </c>
      <c r="G2363" s="92" t="s">
        <v>1176</v>
      </c>
      <c r="H2363" s="92" t="s">
        <v>4213</v>
      </c>
      <c r="I2363" s="92" t="s">
        <v>865</v>
      </c>
      <c r="J2363" s="92">
        <v>0</v>
      </c>
      <c r="K2363" s="90" t="b">
        <v>0</v>
      </c>
      <c r="L2363" s="92" t="s">
        <v>1166</v>
      </c>
      <c r="M2363" s="278">
        <f>IFERROR(VLOOKUP(C2363,'Budget Detail as of 11.30'!B:K,COLUMNS('Budget Detail as of 11.30'!B:K),FALSE),0)</f>
        <v>6418920</v>
      </c>
      <c r="N2363" s="155">
        <f>SUMIFS('Budget Detail as of 11.30'!L:L,'Budget Detail as of 11.30'!B:B,'Questica Mapping'!C2363)</f>
        <v>6281160</v>
      </c>
      <c r="O2363" s="100">
        <v>12182</v>
      </c>
      <c r="P2363" s="101">
        <f t="shared" si="87"/>
        <v>12182</v>
      </c>
    </row>
    <row r="2364" spans="1:16" hidden="1" x14ac:dyDescent="0.3">
      <c r="A2364" s="90">
        <v>583072</v>
      </c>
      <c r="B2364" s="92" t="s">
        <v>1162</v>
      </c>
      <c r="C2364" s="92" t="s">
        <v>4899</v>
      </c>
      <c r="D2364" s="92" t="s">
        <v>11</v>
      </c>
      <c r="E2364" s="103" t="s">
        <v>334</v>
      </c>
      <c r="F2364" s="90" t="s">
        <v>4841</v>
      </c>
      <c r="G2364" s="90" t="s">
        <v>1176</v>
      </c>
      <c r="H2364" s="90" t="s">
        <v>3756</v>
      </c>
      <c r="I2364" s="178">
        <v>2</v>
      </c>
      <c r="J2364" s="269" t="s">
        <v>1251</v>
      </c>
      <c r="L2364" s="92"/>
      <c r="M2364" s="278">
        <f>IFERROR(VLOOKUP(C2364,'Budget Detail as of 11.30'!B:K,COLUMNS('Budget Detail as of 11.30'!B:K),FALSE),0)</f>
        <v>0</v>
      </c>
      <c r="N2364" s="155">
        <f>SUMIFS('Budget Detail as of 11.30'!L:L,'Budget Detail as of 11.30'!B:B,'Questica Mapping'!C2364)</f>
        <v>0</v>
      </c>
      <c r="O2364" s="100">
        <v>18968</v>
      </c>
      <c r="P2364" s="101">
        <f t="shared" si="87"/>
        <v>18968</v>
      </c>
    </row>
    <row r="2365" spans="1:16" hidden="1" x14ac:dyDescent="0.3">
      <c r="A2365" s="90">
        <v>583073</v>
      </c>
      <c r="B2365" s="92" t="s">
        <v>1162</v>
      </c>
      <c r="C2365" s="92" t="s">
        <v>4900</v>
      </c>
      <c r="D2365" s="92" t="s">
        <v>11</v>
      </c>
      <c r="E2365" s="103" t="s">
        <v>334</v>
      </c>
      <c r="F2365" s="90" t="s">
        <v>4841</v>
      </c>
      <c r="G2365" s="90" t="s">
        <v>1176</v>
      </c>
      <c r="H2365" s="90" t="s">
        <v>3756</v>
      </c>
      <c r="I2365" s="178">
        <v>3</v>
      </c>
      <c r="J2365" s="269" t="s">
        <v>1251</v>
      </c>
      <c r="L2365" s="92"/>
      <c r="M2365" s="278">
        <f>IFERROR(VLOOKUP(C2365,'Budget Detail as of 11.30'!B:K,COLUMNS('Budget Detail as of 11.30'!B:K),FALSE),0)</f>
        <v>0</v>
      </c>
      <c r="N2365" s="155">
        <f>SUMIFS('Budget Detail as of 11.30'!L:L,'Budget Detail as of 11.30'!B:B,'Questica Mapping'!C2365)</f>
        <v>0</v>
      </c>
      <c r="O2365" s="100">
        <v>13864</v>
      </c>
      <c r="P2365" s="101">
        <f t="shared" si="87"/>
        <v>13864</v>
      </c>
    </row>
    <row r="2366" spans="1:16" hidden="1" x14ac:dyDescent="0.3">
      <c r="A2366" s="90">
        <v>583074</v>
      </c>
      <c r="B2366" s="92" t="s">
        <v>1162</v>
      </c>
      <c r="C2366" s="92" t="s">
        <v>4901</v>
      </c>
      <c r="D2366" s="92" t="s">
        <v>11</v>
      </c>
      <c r="E2366" s="103" t="s">
        <v>334</v>
      </c>
      <c r="F2366" s="90" t="s">
        <v>4841</v>
      </c>
      <c r="G2366" s="90" t="s">
        <v>1176</v>
      </c>
      <c r="H2366" s="90" t="s">
        <v>3756</v>
      </c>
      <c r="I2366" s="178">
        <v>4</v>
      </c>
      <c r="J2366" s="269" t="s">
        <v>1251</v>
      </c>
      <c r="L2366" s="92"/>
      <c r="M2366" s="278">
        <f>IFERROR(VLOOKUP(C2366,'Budget Detail as of 11.30'!B:K,COLUMNS('Budget Detail as of 11.30'!B:K),FALSE),0)</f>
        <v>0</v>
      </c>
      <c r="N2366" s="155">
        <f>SUMIFS('Budget Detail as of 11.30'!L:L,'Budget Detail as of 11.30'!B:B,'Questica Mapping'!C2366)</f>
        <v>0</v>
      </c>
      <c r="O2366" s="100">
        <v>17513</v>
      </c>
      <c r="P2366" s="101">
        <f t="shared" si="87"/>
        <v>17513</v>
      </c>
    </row>
    <row r="2367" spans="1:16" hidden="1" x14ac:dyDescent="0.3">
      <c r="A2367" s="90">
        <v>583075</v>
      </c>
      <c r="B2367" s="92" t="s">
        <v>1162</v>
      </c>
      <c r="C2367" s="92" t="s">
        <v>4902</v>
      </c>
      <c r="D2367" s="92" t="s">
        <v>11</v>
      </c>
      <c r="E2367" s="103" t="s">
        <v>334</v>
      </c>
      <c r="F2367" s="90" t="s">
        <v>4841</v>
      </c>
      <c r="G2367" s="90" t="s">
        <v>1176</v>
      </c>
      <c r="H2367" s="90" t="s">
        <v>4865</v>
      </c>
      <c r="I2367" s="178">
        <v>1</v>
      </c>
      <c r="J2367" s="269" t="s">
        <v>1251</v>
      </c>
      <c r="L2367" s="92"/>
      <c r="M2367" s="278">
        <f>IFERROR(VLOOKUP(C2367,'Budget Detail as of 11.30'!B:K,COLUMNS('Budget Detail as of 11.30'!B:K),FALSE),0)</f>
        <v>0</v>
      </c>
      <c r="N2367" s="155">
        <f>SUMIFS('Budget Detail as of 11.30'!L:L,'Budget Detail as of 11.30'!B:B,'Questica Mapping'!C2367)</f>
        <v>0</v>
      </c>
      <c r="O2367" s="100"/>
      <c r="P2367" s="101"/>
    </row>
    <row r="2368" spans="1:16" hidden="1" x14ac:dyDescent="0.3">
      <c r="A2368" s="90">
        <v>583076</v>
      </c>
      <c r="B2368" s="92" t="s">
        <v>1162</v>
      </c>
      <c r="C2368" s="92" t="s">
        <v>4903</v>
      </c>
      <c r="D2368" s="92" t="s">
        <v>11</v>
      </c>
      <c r="E2368" s="103" t="s">
        <v>334</v>
      </c>
      <c r="F2368" s="90" t="s">
        <v>4841</v>
      </c>
      <c r="G2368" s="90" t="s">
        <v>1176</v>
      </c>
      <c r="H2368" s="90" t="s">
        <v>4140</v>
      </c>
      <c r="I2368" s="178">
        <v>1</v>
      </c>
      <c r="J2368" s="269" t="s">
        <v>1251</v>
      </c>
      <c r="L2368" s="92"/>
      <c r="M2368" s="278">
        <f>IFERROR(VLOOKUP(C2368,'Budget Detail as of 11.30'!B:K,COLUMNS('Budget Detail as of 11.30'!B:K),FALSE),0)</f>
        <v>0</v>
      </c>
      <c r="N2368" s="155">
        <f>SUMIFS('Budget Detail as of 11.30'!L:L,'Budget Detail as of 11.30'!B:B,'Questica Mapping'!C2368)</f>
        <v>0</v>
      </c>
      <c r="O2368" s="100"/>
      <c r="P2368" s="101"/>
    </row>
    <row r="2369" spans="1:16" hidden="1" x14ac:dyDescent="0.3">
      <c r="A2369" s="90">
        <v>583077</v>
      </c>
      <c r="B2369" s="157" t="s">
        <v>1162</v>
      </c>
      <c r="C2369" s="157" t="s">
        <v>4904</v>
      </c>
      <c r="D2369" s="282" t="s">
        <v>11</v>
      </c>
      <c r="E2369" s="103" t="s">
        <v>334</v>
      </c>
      <c r="F2369" s="282" t="s">
        <v>4841</v>
      </c>
      <c r="G2369" s="282" t="s">
        <v>1176</v>
      </c>
      <c r="H2369" s="282" t="s">
        <v>4870</v>
      </c>
      <c r="I2369" s="282" t="s">
        <v>865</v>
      </c>
      <c r="J2369" s="269" t="s">
        <v>1251</v>
      </c>
      <c r="K2369" s="282" t="b">
        <v>0</v>
      </c>
      <c r="L2369" s="282" t="s">
        <v>867</v>
      </c>
      <c r="M2369" s="278">
        <f>IFERROR(VLOOKUP(C2369,'Budget Detail as of 11.30'!B:K,COLUMNS('Budget Detail as of 11.30'!B:K),FALSE),0)</f>
        <v>0</v>
      </c>
      <c r="N2369" s="155">
        <f>SUMIFS('Budget Detail as of 11.30'!L:L,'Budget Detail as of 11.30'!B:B,'Questica Mapping'!C2369)</f>
        <v>0</v>
      </c>
      <c r="O2369" s="100">
        <v>0</v>
      </c>
      <c r="P2369" s="101">
        <f t="shared" ref="P2369:P2389" si="88">+O2369</f>
        <v>0</v>
      </c>
    </row>
    <row r="2370" spans="1:16" hidden="1" x14ac:dyDescent="0.3">
      <c r="A2370" s="90">
        <v>583078</v>
      </c>
      <c r="B2370" s="92" t="s">
        <v>1162</v>
      </c>
      <c r="C2370" s="92" t="s">
        <v>4905</v>
      </c>
      <c r="D2370" s="280" t="s">
        <v>11</v>
      </c>
      <c r="E2370" s="103" t="s">
        <v>334</v>
      </c>
      <c r="F2370" s="279" t="s">
        <v>4841</v>
      </c>
      <c r="G2370" s="279" t="s">
        <v>1176</v>
      </c>
      <c r="H2370" s="279" t="s">
        <v>4906</v>
      </c>
      <c r="I2370" s="279" t="s">
        <v>865</v>
      </c>
      <c r="J2370" s="279" t="s">
        <v>4907</v>
      </c>
      <c r="K2370" s="279" t="b">
        <v>0</v>
      </c>
      <c r="L2370" s="279" t="s">
        <v>867</v>
      </c>
      <c r="M2370" s="278">
        <f>IFERROR(VLOOKUP(C2370,'Budget Detail as of 11.30'!B:K,COLUMNS('Budget Detail as of 11.30'!B:K),FALSE),0)</f>
        <v>0</v>
      </c>
      <c r="N2370" s="155">
        <f>SUMIFS('Budget Detail as of 11.30'!L:L,'Budget Detail as of 11.30'!B:B,'Questica Mapping'!C2370)</f>
        <v>0</v>
      </c>
      <c r="O2370" s="100">
        <v>0</v>
      </c>
      <c r="P2370" s="101">
        <f t="shared" si="88"/>
        <v>0</v>
      </c>
    </row>
    <row r="2371" spans="1:16" hidden="1" x14ac:dyDescent="0.3">
      <c r="A2371" s="90">
        <v>583079</v>
      </c>
      <c r="B2371" s="92" t="s">
        <v>1162</v>
      </c>
      <c r="C2371" s="92" t="s">
        <v>4908</v>
      </c>
      <c r="D2371" s="92" t="s">
        <v>11</v>
      </c>
      <c r="E2371" s="103" t="s">
        <v>334</v>
      </c>
      <c r="F2371" s="92" t="s">
        <v>4841</v>
      </c>
      <c r="G2371" s="92" t="s">
        <v>1522</v>
      </c>
      <c r="H2371" s="92" t="s">
        <v>4213</v>
      </c>
      <c r="I2371" s="92" t="s">
        <v>865</v>
      </c>
      <c r="J2371" s="92" t="s">
        <v>1523</v>
      </c>
      <c r="K2371" s="90" t="b">
        <v>0</v>
      </c>
      <c r="L2371" s="92" t="s">
        <v>867</v>
      </c>
      <c r="M2371" s="278">
        <f>IFERROR(VLOOKUP(C2371,'Budget Detail as of 11.30'!B:K,COLUMNS('Budget Detail as of 11.30'!B:K),FALSE),0)</f>
        <v>4000</v>
      </c>
      <c r="N2371" s="155">
        <f>SUMIFS('Budget Detail as of 11.30'!L:L,'Budget Detail as of 11.30'!B:B,'Questica Mapping'!C2371)</f>
        <v>4000</v>
      </c>
      <c r="O2371" s="100">
        <v>462</v>
      </c>
      <c r="P2371" s="101">
        <f t="shared" si="88"/>
        <v>462</v>
      </c>
    </row>
    <row r="2372" spans="1:16" hidden="1" x14ac:dyDescent="0.3">
      <c r="A2372" s="90">
        <v>583080</v>
      </c>
      <c r="B2372" s="92" t="s">
        <v>1162</v>
      </c>
      <c r="C2372" s="92" t="s">
        <v>4909</v>
      </c>
      <c r="D2372" s="92" t="s">
        <v>11</v>
      </c>
      <c r="E2372" s="103" t="s">
        <v>334</v>
      </c>
      <c r="F2372" s="92" t="s">
        <v>4841</v>
      </c>
      <c r="G2372" s="92" t="s">
        <v>1182</v>
      </c>
      <c r="H2372" s="92" t="s">
        <v>4213</v>
      </c>
      <c r="I2372" s="92" t="s">
        <v>865</v>
      </c>
      <c r="J2372" s="92" t="s">
        <v>1183</v>
      </c>
      <c r="K2372" s="90" t="b">
        <v>0</v>
      </c>
      <c r="L2372" s="92" t="s">
        <v>867</v>
      </c>
      <c r="M2372" s="278">
        <f>IFERROR(VLOOKUP(C2372,'Budget Detail as of 11.30'!B:K,COLUMNS('Budget Detail as of 11.30'!B:K),FALSE),0)</f>
        <v>0</v>
      </c>
      <c r="N2372" s="155">
        <f>SUMIFS('Budget Detail as of 11.30'!L:L,'Budget Detail as of 11.30'!B:B,'Questica Mapping'!C2372)</f>
        <v>0</v>
      </c>
      <c r="O2372" s="100">
        <v>240</v>
      </c>
      <c r="P2372" s="101">
        <f t="shared" si="88"/>
        <v>240</v>
      </c>
    </row>
    <row r="2373" spans="1:16" hidden="1" x14ac:dyDescent="0.3">
      <c r="A2373" s="90">
        <v>583081</v>
      </c>
      <c r="B2373" s="92" t="s">
        <v>1162</v>
      </c>
      <c r="C2373" s="92" t="s">
        <v>4910</v>
      </c>
      <c r="D2373" s="92" t="s">
        <v>11</v>
      </c>
      <c r="E2373" s="103" t="s">
        <v>332</v>
      </c>
      <c r="F2373" s="92" t="s">
        <v>4841</v>
      </c>
      <c r="G2373" s="92" t="s">
        <v>1185</v>
      </c>
      <c r="H2373" s="92" t="s">
        <v>4213</v>
      </c>
      <c r="I2373" s="92" t="s">
        <v>865</v>
      </c>
      <c r="J2373" s="92" t="s">
        <v>4911</v>
      </c>
      <c r="K2373" s="90" t="b">
        <v>0</v>
      </c>
      <c r="L2373" s="92" t="s">
        <v>867</v>
      </c>
      <c r="M2373" s="278">
        <f>IFERROR(VLOOKUP(C2373,'Budget Detail as of 11.30'!B:K,COLUMNS('Budget Detail as of 11.30'!B:K),FALSE),0)</f>
        <v>400</v>
      </c>
      <c r="N2373" s="155">
        <f>SUMIFS('Budget Detail as of 11.30'!L:L,'Budget Detail as of 11.30'!B:B,'Questica Mapping'!C2373)</f>
        <v>400</v>
      </c>
      <c r="O2373" s="100">
        <v>225</v>
      </c>
      <c r="P2373" s="101">
        <f t="shared" si="88"/>
        <v>225</v>
      </c>
    </row>
    <row r="2374" spans="1:16" hidden="1" x14ac:dyDescent="0.3">
      <c r="A2374" s="90">
        <v>601052</v>
      </c>
      <c r="B2374" s="92" t="s">
        <v>1162</v>
      </c>
      <c r="C2374" s="92" t="s">
        <v>4912</v>
      </c>
      <c r="D2374" s="92" t="s">
        <v>11</v>
      </c>
      <c r="E2374" s="103" t="s">
        <v>332</v>
      </c>
      <c r="F2374" s="92" t="s">
        <v>4841</v>
      </c>
      <c r="G2374" s="92" t="s">
        <v>1185</v>
      </c>
      <c r="H2374" s="92" t="s">
        <v>4213</v>
      </c>
      <c r="I2374" s="92" t="s">
        <v>925</v>
      </c>
      <c r="J2374" s="92" t="s">
        <v>4288</v>
      </c>
      <c r="K2374" s="90" t="b">
        <v>0</v>
      </c>
      <c r="L2374" s="92" t="s">
        <v>867</v>
      </c>
      <c r="M2374" s="278">
        <f>IFERROR(VLOOKUP(C2374,'Budget Detail as of 11.30'!B:K,COLUMNS('Budget Detail as of 11.30'!B:K),FALSE),0)</f>
        <v>320</v>
      </c>
      <c r="N2374" s="155">
        <f>SUMIFS('Budget Detail as of 11.30'!L:L,'Budget Detail as of 11.30'!B:B,'Questica Mapping'!C2374)</f>
        <v>320</v>
      </c>
      <c r="O2374" s="100">
        <v>0</v>
      </c>
      <c r="P2374" s="101">
        <f t="shared" si="88"/>
        <v>0</v>
      </c>
    </row>
    <row r="2375" spans="1:16" hidden="1" x14ac:dyDescent="0.3">
      <c r="A2375" s="90">
        <v>601036</v>
      </c>
      <c r="B2375" s="92" t="s">
        <v>1162</v>
      </c>
      <c r="C2375" s="92" t="s">
        <v>4913</v>
      </c>
      <c r="D2375" s="92" t="s">
        <v>11</v>
      </c>
      <c r="E2375" s="103" t="s">
        <v>332</v>
      </c>
      <c r="F2375" s="92" t="s">
        <v>4841</v>
      </c>
      <c r="G2375" s="92" t="s">
        <v>1185</v>
      </c>
      <c r="H2375" s="92" t="s">
        <v>4213</v>
      </c>
      <c r="I2375" s="92" t="s">
        <v>928</v>
      </c>
      <c r="J2375" s="92" t="s">
        <v>4914</v>
      </c>
      <c r="K2375" s="90" t="b">
        <v>0</v>
      </c>
      <c r="L2375" s="92" t="s">
        <v>867</v>
      </c>
      <c r="M2375" s="278">
        <f>IFERROR(VLOOKUP(C2375,'Budget Detail as of 11.30'!B:K,COLUMNS('Budget Detail as of 11.30'!B:K),FALSE),0)</f>
        <v>240</v>
      </c>
      <c r="N2375" s="155">
        <f>SUMIFS('Budget Detail as of 11.30'!L:L,'Budget Detail as of 11.30'!B:B,'Questica Mapping'!C2375)</f>
        <v>240</v>
      </c>
      <c r="O2375" s="100">
        <v>1225</v>
      </c>
      <c r="P2375" s="101">
        <f t="shared" si="88"/>
        <v>1225</v>
      </c>
    </row>
    <row r="2376" spans="1:16" hidden="1" x14ac:dyDescent="0.3">
      <c r="A2376" s="90">
        <v>583166</v>
      </c>
      <c r="B2376" s="92" t="s">
        <v>1162</v>
      </c>
      <c r="C2376" s="92" t="s">
        <v>4915</v>
      </c>
      <c r="D2376" s="92" t="s">
        <v>11</v>
      </c>
      <c r="E2376" s="103" t="s">
        <v>332</v>
      </c>
      <c r="F2376" s="92" t="s">
        <v>4841</v>
      </c>
      <c r="G2376" s="92" t="s">
        <v>1185</v>
      </c>
      <c r="H2376" s="92" t="s">
        <v>4213</v>
      </c>
      <c r="I2376" s="92" t="s">
        <v>931</v>
      </c>
      <c r="J2376" s="92" t="s">
        <v>4916</v>
      </c>
      <c r="K2376" s="90" t="b">
        <v>0</v>
      </c>
      <c r="L2376" s="92" t="s">
        <v>867</v>
      </c>
      <c r="M2376" s="278">
        <f>IFERROR(VLOOKUP(C2376,'Budget Detail as of 11.30'!B:K,COLUMNS('Budget Detail as of 11.30'!B:K),FALSE),0)</f>
        <v>200</v>
      </c>
      <c r="N2376" s="155">
        <f>SUMIFS('Budget Detail as of 11.30'!L:L,'Budget Detail as of 11.30'!B:B,'Questica Mapping'!C2376)</f>
        <v>200</v>
      </c>
      <c r="O2376" s="100">
        <v>1850</v>
      </c>
      <c r="P2376" s="101">
        <f t="shared" si="88"/>
        <v>1850</v>
      </c>
    </row>
    <row r="2377" spans="1:16" hidden="1" x14ac:dyDescent="0.3">
      <c r="A2377" s="90">
        <v>583150</v>
      </c>
      <c r="B2377" s="92" t="s">
        <v>1162</v>
      </c>
      <c r="C2377" s="92" t="s">
        <v>4917</v>
      </c>
      <c r="D2377" s="92" t="s">
        <v>11</v>
      </c>
      <c r="E2377" s="103" t="s">
        <v>332</v>
      </c>
      <c r="F2377" s="90" t="s">
        <v>4841</v>
      </c>
      <c r="G2377" s="90" t="s">
        <v>1185</v>
      </c>
      <c r="H2377" s="90" t="s">
        <v>4918</v>
      </c>
      <c r="I2377" s="178">
        <v>1</v>
      </c>
      <c r="J2377" s="269" t="s">
        <v>1251</v>
      </c>
      <c r="L2377" s="92"/>
      <c r="M2377" s="278">
        <f>IFERROR(VLOOKUP(C2377,'Budget Detail as of 11.30'!B:K,COLUMNS('Budget Detail as of 11.30'!B:K),FALSE),0)</f>
        <v>0</v>
      </c>
      <c r="N2377" s="155">
        <f>SUMIFS('Budget Detail as of 11.30'!L:L,'Budget Detail as of 11.30'!B:B,'Questica Mapping'!C2377)</f>
        <v>0</v>
      </c>
      <c r="O2377" s="100">
        <v>200</v>
      </c>
      <c r="P2377" s="101">
        <f t="shared" si="88"/>
        <v>200</v>
      </c>
    </row>
    <row r="2378" spans="1:16" hidden="1" x14ac:dyDescent="0.3">
      <c r="A2378" s="90">
        <v>583082</v>
      </c>
      <c r="B2378" s="92" t="s">
        <v>1162</v>
      </c>
      <c r="C2378" s="92" t="s">
        <v>4919</v>
      </c>
      <c r="D2378" s="92" t="s">
        <v>11</v>
      </c>
      <c r="E2378" s="103" t="s">
        <v>332</v>
      </c>
      <c r="F2378" s="90" t="s">
        <v>4841</v>
      </c>
      <c r="G2378" s="90" t="s">
        <v>1185</v>
      </c>
      <c r="H2378" s="90" t="s">
        <v>4918</v>
      </c>
      <c r="I2378" s="178">
        <v>2</v>
      </c>
      <c r="J2378" s="269" t="s">
        <v>1251</v>
      </c>
      <c r="L2378" s="92"/>
      <c r="M2378" s="278">
        <f>IFERROR(VLOOKUP(C2378,'Budget Detail as of 11.30'!B:K,COLUMNS('Budget Detail as of 11.30'!B:K),FALSE),0)</f>
        <v>0</v>
      </c>
      <c r="N2378" s="155">
        <f>SUMIFS('Budget Detail as of 11.30'!L:L,'Budget Detail as of 11.30'!B:B,'Questica Mapping'!C2378)</f>
        <v>0</v>
      </c>
      <c r="O2378" s="100">
        <v>200</v>
      </c>
      <c r="P2378" s="101">
        <f t="shared" si="88"/>
        <v>200</v>
      </c>
    </row>
    <row r="2379" spans="1:16" hidden="1" x14ac:dyDescent="0.3">
      <c r="A2379" s="90">
        <v>583083</v>
      </c>
      <c r="B2379" s="92" t="s">
        <v>1162</v>
      </c>
      <c r="C2379" s="92" t="s">
        <v>4920</v>
      </c>
      <c r="D2379" s="92" t="s">
        <v>11</v>
      </c>
      <c r="E2379" s="103" t="s">
        <v>332</v>
      </c>
      <c r="F2379" s="92" t="s">
        <v>4841</v>
      </c>
      <c r="G2379" s="92" t="s">
        <v>1185</v>
      </c>
      <c r="H2379" s="92" t="s">
        <v>4921</v>
      </c>
      <c r="I2379" s="92" t="s">
        <v>928</v>
      </c>
      <c r="J2379" s="270" t="s">
        <v>1251</v>
      </c>
      <c r="K2379" s="90" t="b">
        <v>0</v>
      </c>
      <c r="L2379" s="92" t="s">
        <v>867</v>
      </c>
      <c r="M2379" s="278">
        <f>IFERROR(VLOOKUP(C2379,'Budget Detail as of 11.30'!B:K,COLUMNS('Budget Detail as of 11.30'!B:K),FALSE),0)</f>
        <v>0</v>
      </c>
      <c r="N2379" s="155">
        <f>SUMIFS('Budget Detail as of 11.30'!L:L,'Budget Detail as of 11.30'!B:B,'Questica Mapping'!C2379)</f>
        <v>0</v>
      </c>
      <c r="O2379" s="100">
        <v>200</v>
      </c>
      <c r="P2379" s="101">
        <f t="shared" si="88"/>
        <v>200</v>
      </c>
    </row>
    <row r="2380" spans="1:16" hidden="1" x14ac:dyDescent="0.3">
      <c r="A2380" s="90">
        <v>583084</v>
      </c>
      <c r="B2380" s="92" t="s">
        <v>1162</v>
      </c>
      <c r="C2380" s="92" t="s">
        <v>4922</v>
      </c>
      <c r="D2380" s="92" t="s">
        <v>11</v>
      </c>
      <c r="E2380" s="103" t="s">
        <v>332</v>
      </c>
      <c r="F2380" s="92" t="s">
        <v>4841</v>
      </c>
      <c r="G2380" s="92" t="s">
        <v>1185</v>
      </c>
      <c r="H2380" s="92" t="s">
        <v>4132</v>
      </c>
      <c r="I2380" s="92" t="s">
        <v>865</v>
      </c>
      <c r="J2380" s="92" t="s">
        <v>4923</v>
      </c>
      <c r="K2380" s="90" t="b">
        <v>0</v>
      </c>
      <c r="L2380" s="92" t="s">
        <v>867</v>
      </c>
      <c r="M2380" s="278">
        <f>IFERROR(VLOOKUP(C2380,'Budget Detail as of 11.30'!B:K,COLUMNS('Budget Detail as of 11.30'!B:K),FALSE),0)</f>
        <v>200</v>
      </c>
      <c r="N2380" s="155">
        <f>SUMIFS('Budget Detail as of 11.30'!L:L,'Budget Detail as of 11.30'!B:B,'Questica Mapping'!C2380)</f>
        <v>200</v>
      </c>
      <c r="O2380" s="100">
        <v>300</v>
      </c>
      <c r="P2380" s="101">
        <f t="shared" si="88"/>
        <v>300</v>
      </c>
    </row>
    <row r="2381" spans="1:16" hidden="1" x14ac:dyDescent="0.3">
      <c r="A2381" s="90">
        <v>583085</v>
      </c>
      <c r="B2381" s="92" t="s">
        <v>1162</v>
      </c>
      <c r="C2381" s="92" t="s">
        <v>4924</v>
      </c>
      <c r="D2381" s="92" t="s">
        <v>11</v>
      </c>
      <c r="E2381" s="103" t="s">
        <v>332</v>
      </c>
      <c r="F2381" s="92" t="s">
        <v>4841</v>
      </c>
      <c r="G2381" s="92" t="s">
        <v>1185</v>
      </c>
      <c r="H2381" s="92" t="s">
        <v>3759</v>
      </c>
      <c r="I2381" s="92" t="s">
        <v>865</v>
      </c>
      <c r="J2381" s="92" t="s">
        <v>4925</v>
      </c>
      <c r="K2381" s="90" t="b">
        <v>0</v>
      </c>
      <c r="L2381" s="92" t="s">
        <v>867</v>
      </c>
      <c r="M2381" s="278">
        <f>IFERROR(VLOOKUP(C2381,'Budget Detail as of 11.30'!B:K,COLUMNS('Budget Detail as of 11.30'!B:K),FALSE),0)</f>
        <v>200</v>
      </c>
      <c r="N2381" s="155">
        <f>SUMIFS('Budget Detail as of 11.30'!L:L,'Budget Detail as of 11.30'!B:B,'Questica Mapping'!C2381)</f>
        <v>200</v>
      </c>
      <c r="O2381" s="100">
        <v>200</v>
      </c>
      <c r="P2381" s="101">
        <f t="shared" si="88"/>
        <v>200</v>
      </c>
    </row>
    <row r="2382" spans="1:16" hidden="1" x14ac:dyDescent="0.3">
      <c r="A2382" s="90">
        <v>601053</v>
      </c>
      <c r="B2382" s="92" t="s">
        <v>1162</v>
      </c>
      <c r="C2382" s="92" t="s">
        <v>4926</v>
      </c>
      <c r="D2382" s="92" t="s">
        <v>11</v>
      </c>
      <c r="E2382" s="103" t="s">
        <v>332</v>
      </c>
      <c r="F2382" s="92" t="s">
        <v>4841</v>
      </c>
      <c r="G2382" s="92" t="s">
        <v>1185</v>
      </c>
      <c r="H2382" s="92" t="s">
        <v>4137</v>
      </c>
      <c r="I2382" s="92" t="s">
        <v>865</v>
      </c>
      <c r="J2382" s="92" t="s">
        <v>4927</v>
      </c>
      <c r="K2382" s="90" t="b">
        <v>0</v>
      </c>
      <c r="L2382" s="92" t="s">
        <v>867</v>
      </c>
      <c r="M2382" s="278">
        <f>IFERROR(VLOOKUP(C2382,'Budget Detail as of 11.30'!B:K,COLUMNS('Budget Detail as of 11.30'!B:K),FALSE),0)</f>
        <v>300</v>
      </c>
      <c r="N2382" s="155">
        <f>SUMIFS('Budget Detail as of 11.30'!L:L,'Budget Detail as of 11.30'!B:B,'Questica Mapping'!C2382)</f>
        <v>300</v>
      </c>
      <c r="O2382" s="100">
        <v>350</v>
      </c>
      <c r="P2382" s="101">
        <f t="shared" si="88"/>
        <v>350</v>
      </c>
    </row>
    <row r="2383" spans="1:16" hidden="1" x14ac:dyDescent="0.3">
      <c r="A2383" s="90">
        <v>601037</v>
      </c>
      <c r="B2383" s="92" t="s">
        <v>1162</v>
      </c>
      <c r="C2383" s="92" t="s">
        <v>4928</v>
      </c>
      <c r="D2383" s="92" t="s">
        <v>11</v>
      </c>
      <c r="E2383" s="103" t="s">
        <v>332</v>
      </c>
      <c r="F2383" s="92" t="s">
        <v>4841</v>
      </c>
      <c r="G2383" s="92" t="s">
        <v>1185</v>
      </c>
      <c r="H2383" s="92" t="s">
        <v>3762</v>
      </c>
      <c r="I2383" s="92" t="s">
        <v>865</v>
      </c>
      <c r="J2383" s="92" t="s">
        <v>4929</v>
      </c>
      <c r="K2383" s="90" t="b">
        <v>0</v>
      </c>
      <c r="L2383" s="92" t="s">
        <v>867</v>
      </c>
      <c r="M2383" s="278">
        <f>IFERROR(VLOOKUP(C2383,'Budget Detail as of 11.30'!B:K,COLUMNS('Budget Detail as of 11.30'!B:K),FALSE),0)</f>
        <v>200</v>
      </c>
      <c r="N2383" s="155">
        <f>SUMIFS('Budget Detail as of 11.30'!L:L,'Budget Detail as of 11.30'!B:B,'Questica Mapping'!C2383)</f>
        <v>200</v>
      </c>
      <c r="O2383" s="100">
        <v>6900</v>
      </c>
      <c r="P2383" s="101">
        <f t="shared" si="88"/>
        <v>6900</v>
      </c>
    </row>
    <row r="2384" spans="1:16" hidden="1" x14ac:dyDescent="0.3">
      <c r="A2384" s="90">
        <v>1595905</v>
      </c>
      <c r="B2384" s="92" t="s">
        <v>1162</v>
      </c>
      <c r="C2384" s="92" t="s">
        <v>4930</v>
      </c>
      <c r="D2384" s="92" t="s">
        <v>11</v>
      </c>
      <c r="E2384" s="103" t="s">
        <v>332</v>
      </c>
      <c r="F2384" s="92" t="s">
        <v>4841</v>
      </c>
      <c r="G2384" s="92" t="s">
        <v>1185</v>
      </c>
      <c r="H2384" s="92" t="s">
        <v>3762</v>
      </c>
      <c r="I2384" s="92" t="s">
        <v>925</v>
      </c>
      <c r="J2384" s="92" t="s">
        <v>4931</v>
      </c>
      <c r="K2384" s="90" t="b">
        <v>0</v>
      </c>
      <c r="L2384" s="92" t="s">
        <v>867</v>
      </c>
      <c r="M2384" s="278">
        <f>IFERROR(VLOOKUP(C2384,'Budget Detail as of 11.30'!B:K,COLUMNS('Budget Detail as of 11.30'!B:K),FALSE),0)</f>
        <v>350</v>
      </c>
      <c r="N2384" s="155">
        <f>SUMIFS('Budget Detail as of 11.30'!L:L,'Budget Detail as of 11.30'!B:B,'Questica Mapping'!C2384)</f>
        <v>350</v>
      </c>
      <c r="O2384" s="100">
        <v>3210</v>
      </c>
      <c r="P2384" s="101">
        <f t="shared" si="88"/>
        <v>3210</v>
      </c>
    </row>
    <row r="2385" spans="1:16" hidden="1" x14ac:dyDescent="0.3">
      <c r="A2385" s="90">
        <v>1595906</v>
      </c>
      <c r="B2385" s="92" t="s">
        <v>1162</v>
      </c>
      <c r="C2385" s="92" t="s">
        <v>4932</v>
      </c>
      <c r="D2385" s="92" t="s">
        <v>11</v>
      </c>
      <c r="E2385" s="103" t="s">
        <v>332</v>
      </c>
      <c r="F2385" s="92" t="s">
        <v>4841</v>
      </c>
      <c r="G2385" s="92" t="s">
        <v>1185</v>
      </c>
      <c r="H2385" s="92" t="s">
        <v>4879</v>
      </c>
      <c r="I2385" s="92" t="s">
        <v>865</v>
      </c>
      <c r="J2385" s="92" t="s">
        <v>4933</v>
      </c>
      <c r="K2385" s="90" t="b">
        <v>0</v>
      </c>
      <c r="L2385" s="92" t="s">
        <v>867</v>
      </c>
      <c r="M2385" s="278">
        <f>IFERROR(VLOOKUP(C2385,'Budget Detail as of 11.30'!B:K,COLUMNS('Budget Detail as of 11.30'!B:K),FALSE),0)</f>
        <v>6900</v>
      </c>
      <c r="N2385" s="155">
        <f>SUMIFS('Budget Detail as of 11.30'!L:L,'Budget Detail as of 11.30'!B:B,'Questica Mapping'!C2385)</f>
        <v>6900</v>
      </c>
      <c r="O2385" s="100">
        <v>0</v>
      </c>
      <c r="P2385" s="101">
        <f t="shared" si="88"/>
        <v>0</v>
      </c>
    </row>
    <row r="2386" spans="1:16" hidden="1" x14ac:dyDescent="0.3">
      <c r="A2386" s="90">
        <v>583086</v>
      </c>
      <c r="B2386" s="92" t="s">
        <v>1162</v>
      </c>
      <c r="C2386" s="92" t="s">
        <v>4934</v>
      </c>
      <c r="D2386" s="92" t="s">
        <v>11</v>
      </c>
      <c r="E2386" s="103" t="s">
        <v>332</v>
      </c>
      <c r="F2386" s="92" t="s">
        <v>4841</v>
      </c>
      <c r="G2386" s="92" t="s">
        <v>1185</v>
      </c>
      <c r="H2386" s="92" t="s">
        <v>3771</v>
      </c>
      <c r="I2386" s="92" t="s">
        <v>865</v>
      </c>
      <c r="J2386" s="92" t="s">
        <v>4935</v>
      </c>
      <c r="K2386" s="90" t="b">
        <v>0</v>
      </c>
      <c r="L2386" s="92" t="s">
        <v>867</v>
      </c>
      <c r="M2386" s="278">
        <f>IFERROR(VLOOKUP(C2386,'Budget Detail as of 11.30'!B:K,COLUMNS('Budget Detail as of 11.30'!B:K),FALSE),0)</f>
        <v>3210</v>
      </c>
      <c r="N2386" s="155">
        <f>SUMIFS('Budget Detail as of 11.30'!L:L,'Budget Detail as of 11.30'!B:B,'Questica Mapping'!C2386)</f>
        <v>3210</v>
      </c>
      <c r="O2386" s="100">
        <v>0</v>
      </c>
      <c r="P2386" s="101">
        <f t="shared" si="88"/>
        <v>0</v>
      </c>
    </row>
    <row r="2387" spans="1:16" hidden="1" x14ac:dyDescent="0.3">
      <c r="A2387" s="90">
        <v>583087</v>
      </c>
      <c r="B2387" s="92" t="s">
        <v>1162</v>
      </c>
      <c r="C2387" s="92" t="s">
        <v>4936</v>
      </c>
      <c r="D2387" s="92" t="s">
        <v>11</v>
      </c>
      <c r="E2387" s="103" t="s">
        <v>332</v>
      </c>
      <c r="F2387" s="92" t="s">
        <v>4841</v>
      </c>
      <c r="G2387" s="92" t="s">
        <v>1185</v>
      </c>
      <c r="H2387" s="92" t="s">
        <v>3771</v>
      </c>
      <c r="I2387" s="92" t="s">
        <v>1807</v>
      </c>
      <c r="J2387" s="92" t="s">
        <v>4931</v>
      </c>
      <c r="K2387" s="90" t="b">
        <v>0</v>
      </c>
      <c r="L2387" s="92" t="s">
        <v>867</v>
      </c>
      <c r="M2387" s="278">
        <f>IFERROR(VLOOKUP(C2387,'Budget Detail as of 11.30'!B:K,COLUMNS('Budget Detail as of 11.30'!B:K),FALSE),0)</f>
        <v>4200</v>
      </c>
      <c r="N2387" s="155">
        <f>SUMIFS('Budget Detail as of 11.30'!L:L,'Budget Detail as of 11.30'!B:B,'Questica Mapping'!C2387)</f>
        <v>4200</v>
      </c>
      <c r="O2387" s="100">
        <v>340</v>
      </c>
      <c r="P2387" s="101">
        <f t="shared" si="88"/>
        <v>340</v>
      </c>
    </row>
    <row r="2388" spans="1:16" hidden="1" x14ac:dyDescent="0.3">
      <c r="A2388" s="90">
        <v>583088</v>
      </c>
      <c r="B2388" s="92" t="s">
        <v>1162</v>
      </c>
      <c r="C2388" s="92" t="s">
        <v>4937</v>
      </c>
      <c r="D2388" s="92" t="s">
        <v>11</v>
      </c>
      <c r="E2388" s="103" t="s">
        <v>332</v>
      </c>
      <c r="F2388" s="92" t="s">
        <v>4841</v>
      </c>
      <c r="G2388" s="92" t="s">
        <v>1185</v>
      </c>
      <c r="H2388" s="92" t="s">
        <v>3771</v>
      </c>
      <c r="I2388" s="92" t="s">
        <v>1072</v>
      </c>
      <c r="J2388" s="92" t="s">
        <v>4938</v>
      </c>
      <c r="K2388" s="90" t="b">
        <v>0</v>
      </c>
      <c r="L2388" s="92" t="s">
        <v>867</v>
      </c>
      <c r="M2388" s="278">
        <f>IFERROR(VLOOKUP(C2388,'Budget Detail as of 11.30'!B:K,COLUMNS('Budget Detail as of 11.30'!B:K),FALSE),0)</f>
        <v>2000</v>
      </c>
      <c r="N2388" s="155">
        <f>SUMIFS('Budget Detail as of 11.30'!L:L,'Budget Detail as of 11.30'!B:B,'Questica Mapping'!C2388)</f>
        <v>2000</v>
      </c>
      <c r="O2388" s="100">
        <v>300</v>
      </c>
      <c r="P2388" s="101">
        <f t="shared" si="88"/>
        <v>300</v>
      </c>
    </row>
    <row r="2389" spans="1:16" hidden="1" x14ac:dyDescent="0.3">
      <c r="A2389" s="90">
        <v>583089</v>
      </c>
      <c r="B2389" s="92" t="s">
        <v>1162</v>
      </c>
      <c r="C2389" s="92" t="s">
        <v>4939</v>
      </c>
      <c r="D2389" s="92" t="s">
        <v>11</v>
      </c>
      <c r="E2389" s="103" t="s">
        <v>332</v>
      </c>
      <c r="F2389" s="92" t="s">
        <v>4841</v>
      </c>
      <c r="G2389" s="92" t="s">
        <v>1185</v>
      </c>
      <c r="H2389" s="92" t="s">
        <v>3771</v>
      </c>
      <c r="I2389" s="92" t="s">
        <v>925</v>
      </c>
      <c r="J2389" s="92" t="s">
        <v>4940</v>
      </c>
      <c r="K2389" s="90" t="b">
        <v>0</v>
      </c>
      <c r="L2389" s="92" t="s">
        <v>867</v>
      </c>
      <c r="M2389" s="278">
        <f>IFERROR(VLOOKUP(C2389,'Budget Detail as of 11.30'!B:K,COLUMNS('Budget Detail as of 11.30'!B:K),FALSE),0)</f>
        <v>340</v>
      </c>
      <c r="N2389" s="155">
        <f>SUMIFS('Budget Detail as of 11.30'!L:L,'Budget Detail as of 11.30'!B:B,'Questica Mapping'!C2389)</f>
        <v>340</v>
      </c>
      <c r="O2389" s="100">
        <v>100</v>
      </c>
      <c r="P2389" s="101">
        <f t="shared" si="88"/>
        <v>100</v>
      </c>
    </row>
    <row r="2390" spans="1:16" hidden="1" x14ac:dyDescent="0.3">
      <c r="A2390" s="90">
        <v>583124</v>
      </c>
      <c r="B2390" s="92" t="s">
        <v>1162</v>
      </c>
      <c r="C2390" s="92" t="s">
        <v>4941</v>
      </c>
      <c r="D2390" s="92" t="s">
        <v>11</v>
      </c>
      <c r="E2390" s="103" t="s">
        <v>332</v>
      </c>
      <c r="F2390" s="92" t="s">
        <v>4841</v>
      </c>
      <c r="G2390" s="92" t="s">
        <v>1185</v>
      </c>
      <c r="H2390" s="92" t="s">
        <v>4942</v>
      </c>
      <c r="I2390" s="92" t="s">
        <v>865</v>
      </c>
      <c r="J2390" s="92" t="s">
        <v>4943</v>
      </c>
      <c r="K2390" s="90" t="b">
        <v>0</v>
      </c>
      <c r="L2390" s="92" t="s">
        <v>867</v>
      </c>
      <c r="M2390" s="278">
        <f>IFERROR(VLOOKUP(C2390,'Budget Detail as of 11.30'!B:K,COLUMNS('Budget Detail as of 11.30'!B:K),FALSE),0)</f>
        <v>300</v>
      </c>
      <c r="N2390" s="155">
        <f>SUMIFS('Budget Detail as of 11.30'!L:L,'Budget Detail as of 11.30'!B:B,'Questica Mapping'!C2390)</f>
        <v>300</v>
      </c>
      <c r="O2390" s="100"/>
      <c r="P2390" s="101"/>
    </row>
    <row r="2391" spans="1:16" hidden="1" x14ac:dyDescent="0.3">
      <c r="A2391" s="90">
        <v>851253</v>
      </c>
      <c r="B2391" s="92" t="s">
        <v>1162</v>
      </c>
      <c r="C2391" s="92" t="s">
        <v>4944</v>
      </c>
      <c r="D2391" s="92" t="s">
        <v>11</v>
      </c>
      <c r="E2391" s="103" t="s">
        <v>332</v>
      </c>
      <c r="F2391" s="92" t="s">
        <v>4841</v>
      </c>
      <c r="G2391" s="92" t="s">
        <v>1185</v>
      </c>
      <c r="H2391" s="92" t="s">
        <v>3774</v>
      </c>
      <c r="I2391" s="92" t="s">
        <v>865</v>
      </c>
      <c r="J2391" s="92" t="s">
        <v>4945</v>
      </c>
      <c r="K2391" s="90" t="b">
        <v>0</v>
      </c>
      <c r="L2391" s="92" t="s">
        <v>867</v>
      </c>
      <c r="M2391" s="278">
        <f>IFERROR(VLOOKUP(C2391,'Budget Detail as of 11.30'!B:K,COLUMNS('Budget Detail as of 11.30'!B:K),FALSE),0)</f>
        <v>100</v>
      </c>
      <c r="N2391" s="155">
        <f>SUMIFS('Budget Detail as of 11.30'!L:L,'Budget Detail as of 11.30'!B:B,'Questica Mapping'!C2391)</f>
        <v>100</v>
      </c>
      <c r="O2391" s="100">
        <v>975</v>
      </c>
      <c r="P2391" s="101">
        <f t="shared" ref="P2391:P2415" si="89">+O2391</f>
        <v>975</v>
      </c>
    </row>
    <row r="2392" spans="1:16" hidden="1" x14ac:dyDescent="0.3">
      <c r="A2392" s="90">
        <v>851254</v>
      </c>
      <c r="B2392" s="159" t="s">
        <v>1162</v>
      </c>
      <c r="C2392" s="159" t="s">
        <v>4946</v>
      </c>
      <c r="D2392" s="280" t="s">
        <v>11</v>
      </c>
      <c r="E2392" s="103" t="s">
        <v>332</v>
      </c>
      <c r="F2392" s="279" t="s">
        <v>4841</v>
      </c>
      <c r="G2392" s="279" t="s">
        <v>1185</v>
      </c>
      <c r="H2392" s="279" t="s">
        <v>3786</v>
      </c>
      <c r="I2392" s="279" t="s">
        <v>865</v>
      </c>
      <c r="J2392" s="279" t="s">
        <v>4947</v>
      </c>
      <c r="K2392" s="279" t="b">
        <v>0</v>
      </c>
      <c r="L2392" s="279" t="s">
        <v>867</v>
      </c>
      <c r="M2392" s="278">
        <f>IFERROR(VLOOKUP(C2392,'Budget Detail as of 11.30'!B:K,COLUMNS('Budget Detail as of 11.30'!B:K),FALSE),0)</f>
        <v>200</v>
      </c>
      <c r="N2392" s="155">
        <f>SUMIFS('Budget Detail as of 11.30'!L:L,'Budget Detail as of 11.30'!B:B,'Questica Mapping'!C2392)</f>
        <v>200</v>
      </c>
      <c r="O2392" s="100">
        <v>50</v>
      </c>
      <c r="P2392" s="101">
        <f t="shared" si="89"/>
        <v>50</v>
      </c>
    </row>
    <row r="2393" spans="1:16" hidden="1" x14ac:dyDescent="0.3">
      <c r="A2393" s="90">
        <v>601054</v>
      </c>
      <c r="B2393" s="92" t="s">
        <v>1162</v>
      </c>
      <c r="C2393" s="92" t="s">
        <v>4948</v>
      </c>
      <c r="D2393" s="92" t="s">
        <v>11</v>
      </c>
      <c r="E2393" s="103" t="s">
        <v>332</v>
      </c>
      <c r="F2393" s="92" t="s">
        <v>4841</v>
      </c>
      <c r="G2393" s="92" t="s">
        <v>1185</v>
      </c>
      <c r="H2393" s="92" t="s">
        <v>3808</v>
      </c>
      <c r="I2393" s="92" t="s">
        <v>865</v>
      </c>
      <c r="J2393" s="92" t="s">
        <v>4949</v>
      </c>
      <c r="K2393" s="90" t="b">
        <v>0</v>
      </c>
      <c r="L2393" s="92" t="s">
        <v>867</v>
      </c>
      <c r="M2393" s="278">
        <f>IFERROR(VLOOKUP(C2393,'Budget Detail as of 11.30'!B:K,COLUMNS('Budget Detail as of 11.30'!B:K),FALSE),0)</f>
        <v>980</v>
      </c>
      <c r="N2393" s="155">
        <f>SUMIFS('Budget Detail as of 11.30'!L:L,'Budget Detail as of 11.30'!B:B,'Questica Mapping'!C2393)</f>
        <v>980</v>
      </c>
      <c r="O2393" s="100">
        <v>0</v>
      </c>
      <c r="P2393" s="101">
        <f t="shared" si="89"/>
        <v>0</v>
      </c>
    </row>
    <row r="2394" spans="1:16" hidden="1" x14ac:dyDescent="0.3">
      <c r="A2394" s="90">
        <v>601055</v>
      </c>
      <c r="B2394" s="92" t="s">
        <v>1162</v>
      </c>
      <c r="C2394" s="92" t="s">
        <v>4950</v>
      </c>
      <c r="D2394" s="92" t="s">
        <v>11</v>
      </c>
      <c r="E2394" s="103" t="s">
        <v>332</v>
      </c>
      <c r="F2394" s="92" t="s">
        <v>4841</v>
      </c>
      <c r="G2394" s="92" t="s">
        <v>1418</v>
      </c>
      <c r="H2394" s="92" t="s">
        <v>4213</v>
      </c>
      <c r="I2394" s="92" t="s">
        <v>865</v>
      </c>
      <c r="J2394" s="92" t="s">
        <v>1636</v>
      </c>
      <c r="K2394" s="90" t="b">
        <v>0</v>
      </c>
      <c r="L2394" s="92" t="s">
        <v>867</v>
      </c>
      <c r="M2394" s="278">
        <f>IFERROR(VLOOKUP(C2394,'Budget Detail as of 11.30'!B:K,COLUMNS('Budget Detail as of 11.30'!B:K),FALSE),0)</f>
        <v>50</v>
      </c>
      <c r="N2394" s="155">
        <f>SUMIFS('Budget Detail as of 11.30'!L:L,'Budget Detail as of 11.30'!B:B,'Questica Mapping'!C2394)</f>
        <v>50</v>
      </c>
      <c r="O2394" s="100">
        <v>5500</v>
      </c>
      <c r="P2394" s="101">
        <f t="shared" si="89"/>
        <v>5500</v>
      </c>
    </row>
    <row r="2395" spans="1:16" hidden="1" x14ac:dyDescent="0.3">
      <c r="A2395" s="90">
        <v>601056</v>
      </c>
      <c r="B2395" s="92" t="s">
        <v>1162</v>
      </c>
      <c r="C2395" s="92" t="s">
        <v>4951</v>
      </c>
      <c r="D2395" s="92" t="s">
        <v>11</v>
      </c>
      <c r="E2395" s="103" t="s">
        <v>332</v>
      </c>
      <c r="F2395" s="92" t="s">
        <v>4841</v>
      </c>
      <c r="G2395" s="92" t="s">
        <v>1418</v>
      </c>
      <c r="H2395" s="92" t="s">
        <v>3783</v>
      </c>
      <c r="I2395" s="92" t="s">
        <v>865</v>
      </c>
      <c r="J2395" s="92" t="s">
        <v>4952</v>
      </c>
      <c r="K2395" s="90" t="b">
        <v>0</v>
      </c>
      <c r="L2395" s="92" t="s">
        <v>867</v>
      </c>
      <c r="M2395" s="278">
        <f>IFERROR(VLOOKUP(C2395,'Budget Detail as of 11.30'!B:K,COLUMNS('Budget Detail as of 11.30'!B:K),FALSE),0)</f>
        <v>200</v>
      </c>
      <c r="N2395" s="155">
        <f>SUMIFS('Budget Detail as of 11.30'!L:L,'Budget Detail as of 11.30'!B:B,'Questica Mapping'!C2395)</f>
        <v>200</v>
      </c>
      <c r="O2395" s="100">
        <v>78692</v>
      </c>
      <c r="P2395" s="101">
        <f t="shared" si="89"/>
        <v>78692</v>
      </c>
    </row>
    <row r="2396" spans="1:16" hidden="1" x14ac:dyDescent="0.3">
      <c r="A2396" s="90">
        <v>601057</v>
      </c>
      <c r="B2396" s="92" t="s">
        <v>1162</v>
      </c>
      <c r="C2396" s="92" t="s">
        <v>4953</v>
      </c>
      <c r="D2396" s="92" t="s">
        <v>11</v>
      </c>
      <c r="E2396" s="103" t="s">
        <v>332</v>
      </c>
      <c r="F2396" s="92" t="s">
        <v>4841</v>
      </c>
      <c r="G2396" s="92" t="s">
        <v>1418</v>
      </c>
      <c r="H2396" s="92" t="s">
        <v>3789</v>
      </c>
      <c r="I2396" s="92" t="s">
        <v>865</v>
      </c>
      <c r="J2396" s="92" t="s">
        <v>4954</v>
      </c>
      <c r="K2396" s="90" t="b">
        <v>0</v>
      </c>
      <c r="L2396" s="92" t="s">
        <v>867</v>
      </c>
      <c r="M2396" s="278">
        <f>IFERROR(VLOOKUP(C2396,'Budget Detail as of 11.30'!B:K,COLUMNS('Budget Detail as of 11.30'!B:K),FALSE),0)</f>
        <v>6500</v>
      </c>
      <c r="N2396" s="155">
        <f>SUMIFS('Budget Detail as of 11.30'!L:L,'Budget Detail as of 11.30'!B:B,'Questica Mapping'!C2396)</f>
        <v>6500</v>
      </c>
      <c r="O2396" s="100">
        <v>50</v>
      </c>
      <c r="P2396" s="101">
        <f t="shared" si="89"/>
        <v>50</v>
      </c>
    </row>
    <row r="2397" spans="1:16" hidden="1" x14ac:dyDescent="0.3">
      <c r="A2397" s="90">
        <v>601068</v>
      </c>
      <c r="B2397" s="92" t="s">
        <v>1162</v>
      </c>
      <c r="C2397" s="92" t="s">
        <v>4955</v>
      </c>
      <c r="D2397" s="92" t="s">
        <v>11</v>
      </c>
      <c r="E2397" s="103" t="s">
        <v>332</v>
      </c>
      <c r="F2397" s="92" t="s">
        <v>4841</v>
      </c>
      <c r="G2397" s="92" t="s">
        <v>1188</v>
      </c>
      <c r="H2397" s="92" t="s">
        <v>4213</v>
      </c>
      <c r="I2397" s="92" t="s">
        <v>865</v>
      </c>
      <c r="J2397" s="92" t="s">
        <v>1189</v>
      </c>
      <c r="K2397" s="90" t="b">
        <v>0</v>
      </c>
      <c r="L2397" s="92" t="s">
        <v>867</v>
      </c>
      <c r="M2397" s="278">
        <f>IFERROR(VLOOKUP(C2397,'Budget Detail as of 11.30'!B:K,COLUMNS('Budget Detail as of 11.30'!B:K),FALSE),0)</f>
        <v>75000</v>
      </c>
      <c r="N2397" s="155">
        <f>SUMIFS('Budget Detail as of 11.30'!L:L,'Budget Detail as of 11.30'!B:B,'Questica Mapping'!C2397)</f>
        <v>75000</v>
      </c>
      <c r="O2397" s="100">
        <v>200</v>
      </c>
      <c r="P2397" s="101">
        <f t="shared" si="89"/>
        <v>200</v>
      </c>
    </row>
    <row r="2398" spans="1:16" hidden="1" x14ac:dyDescent="0.3">
      <c r="A2398" s="90">
        <v>601038</v>
      </c>
      <c r="B2398" s="92" t="s">
        <v>1162</v>
      </c>
      <c r="C2398" s="92" t="s">
        <v>4956</v>
      </c>
      <c r="D2398" s="92" t="s">
        <v>11</v>
      </c>
      <c r="E2398" s="103" t="s">
        <v>332</v>
      </c>
      <c r="F2398" s="92" t="s">
        <v>4841</v>
      </c>
      <c r="G2398" s="92" t="s">
        <v>1188</v>
      </c>
      <c r="H2398" s="92" t="s">
        <v>4213</v>
      </c>
      <c r="I2398" s="92" t="s">
        <v>925</v>
      </c>
      <c r="J2398" s="92" t="s">
        <v>1350</v>
      </c>
      <c r="K2398" s="90" t="b">
        <v>0</v>
      </c>
      <c r="L2398" s="92" t="s">
        <v>867</v>
      </c>
      <c r="M2398" s="278">
        <f>IFERROR(VLOOKUP(C2398,'Budget Detail as of 11.30'!B:K,COLUMNS('Budget Detail as of 11.30'!B:K),FALSE),0)</f>
        <v>50</v>
      </c>
      <c r="N2398" s="155">
        <f>SUMIFS('Budget Detail as of 11.30'!L:L,'Budget Detail as of 11.30'!B:B,'Questica Mapping'!C2398)</f>
        <v>50</v>
      </c>
      <c r="O2398" s="100">
        <v>0</v>
      </c>
      <c r="P2398" s="101">
        <f t="shared" si="89"/>
        <v>0</v>
      </c>
    </row>
    <row r="2399" spans="1:16" hidden="1" x14ac:dyDescent="0.3">
      <c r="A2399" s="90">
        <v>601039</v>
      </c>
      <c r="B2399" s="92" t="s">
        <v>1162</v>
      </c>
      <c r="C2399" s="92" t="s">
        <v>4957</v>
      </c>
      <c r="D2399" s="92" t="s">
        <v>11</v>
      </c>
      <c r="E2399" s="103" t="s">
        <v>332</v>
      </c>
      <c r="F2399" s="92" t="s">
        <v>4841</v>
      </c>
      <c r="G2399" s="92" t="s">
        <v>1188</v>
      </c>
      <c r="H2399" s="92" t="s">
        <v>4213</v>
      </c>
      <c r="I2399" s="92" t="s">
        <v>928</v>
      </c>
      <c r="J2399" s="92" t="s">
        <v>4958</v>
      </c>
      <c r="K2399" s="90" t="b">
        <v>0</v>
      </c>
      <c r="L2399" s="92" t="s">
        <v>867</v>
      </c>
      <c r="M2399" s="278">
        <f>IFERROR(VLOOKUP(C2399,'Budget Detail as of 11.30'!B:K,COLUMNS('Budget Detail as of 11.30'!B:K),FALSE),0)</f>
        <v>200</v>
      </c>
      <c r="N2399" s="155">
        <f>SUMIFS('Budget Detail as of 11.30'!L:L,'Budget Detail as of 11.30'!B:B,'Questica Mapping'!C2399)</f>
        <v>200</v>
      </c>
      <c r="O2399" s="100">
        <v>0</v>
      </c>
      <c r="P2399" s="101">
        <f t="shared" si="89"/>
        <v>0</v>
      </c>
    </row>
    <row r="2400" spans="1:16" hidden="1" x14ac:dyDescent="0.3">
      <c r="A2400" s="90">
        <v>601040</v>
      </c>
      <c r="B2400" s="92" t="s">
        <v>1162</v>
      </c>
      <c r="C2400" s="92" t="s">
        <v>4959</v>
      </c>
      <c r="D2400" s="92" t="s">
        <v>11</v>
      </c>
      <c r="E2400" s="103" t="s">
        <v>332</v>
      </c>
      <c r="F2400" s="92" t="s">
        <v>4841</v>
      </c>
      <c r="G2400" s="92" t="s">
        <v>1188</v>
      </c>
      <c r="H2400" s="92" t="s">
        <v>4875</v>
      </c>
      <c r="I2400" s="92" t="s">
        <v>865</v>
      </c>
      <c r="J2400" s="92" t="s">
        <v>1189</v>
      </c>
      <c r="K2400" s="90" t="b">
        <v>0</v>
      </c>
      <c r="L2400" s="92" t="s">
        <v>867</v>
      </c>
      <c r="M2400" s="278">
        <f>IFERROR(VLOOKUP(C2400,'Budget Detail as of 11.30'!B:K,COLUMNS('Budget Detail as of 11.30'!B:K),FALSE),0)</f>
        <v>0</v>
      </c>
      <c r="N2400" s="155">
        <f>SUMIFS('Budget Detail as of 11.30'!L:L,'Budget Detail as of 11.30'!B:B,'Questica Mapping'!C2400)</f>
        <v>0</v>
      </c>
      <c r="O2400" s="100">
        <v>0</v>
      </c>
      <c r="P2400" s="101">
        <f t="shared" si="89"/>
        <v>0</v>
      </c>
    </row>
    <row r="2401" spans="1:16" hidden="1" x14ac:dyDescent="0.3">
      <c r="A2401" s="90">
        <v>851448</v>
      </c>
      <c r="B2401" s="92" t="s">
        <v>1162</v>
      </c>
      <c r="C2401" s="92" t="s">
        <v>4960</v>
      </c>
      <c r="D2401" s="92" t="s">
        <v>11</v>
      </c>
      <c r="E2401" s="103" t="s">
        <v>332</v>
      </c>
      <c r="F2401" s="92" t="s">
        <v>4841</v>
      </c>
      <c r="G2401" s="92" t="s">
        <v>1188</v>
      </c>
      <c r="H2401" s="92" t="s">
        <v>4961</v>
      </c>
      <c r="I2401" s="92" t="s">
        <v>865</v>
      </c>
      <c r="J2401" s="92" t="s">
        <v>1189</v>
      </c>
      <c r="K2401" s="90" t="b">
        <v>0</v>
      </c>
      <c r="L2401" s="92" t="s">
        <v>867</v>
      </c>
      <c r="M2401" s="278">
        <f>IFERROR(VLOOKUP(C2401,'Budget Detail as of 11.30'!B:K,COLUMNS('Budget Detail as of 11.30'!B:K),FALSE),0)</f>
        <v>0</v>
      </c>
      <c r="N2401" s="155">
        <f>SUMIFS('Budget Detail as of 11.30'!L:L,'Budget Detail as of 11.30'!B:B,'Questica Mapping'!C2401)</f>
        <v>0</v>
      </c>
      <c r="O2401" s="100">
        <v>0</v>
      </c>
      <c r="P2401" s="101">
        <f t="shared" si="89"/>
        <v>0</v>
      </c>
    </row>
    <row r="2402" spans="1:16" hidden="1" x14ac:dyDescent="0.3">
      <c r="A2402" s="90">
        <v>1820496</v>
      </c>
      <c r="B2402" s="92" t="s">
        <v>1162</v>
      </c>
      <c r="C2402" s="92" t="s">
        <v>4962</v>
      </c>
      <c r="D2402" s="92" t="s">
        <v>11</v>
      </c>
      <c r="E2402" s="103" t="s">
        <v>332</v>
      </c>
      <c r="F2402" s="92" t="s">
        <v>4841</v>
      </c>
      <c r="G2402" s="92" t="s">
        <v>1188</v>
      </c>
      <c r="H2402" s="92" t="s">
        <v>4125</v>
      </c>
      <c r="I2402" s="92" t="s">
        <v>865</v>
      </c>
      <c r="J2402" s="92" t="s">
        <v>1189</v>
      </c>
      <c r="K2402" s="90" t="b">
        <v>0</v>
      </c>
      <c r="L2402" s="92" t="s">
        <v>867</v>
      </c>
      <c r="M2402" s="278">
        <f>IFERROR(VLOOKUP(C2402,'Budget Detail as of 11.30'!B:K,COLUMNS('Budget Detail as of 11.30'!B:K),FALSE),0)</f>
        <v>0</v>
      </c>
      <c r="N2402" s="155">
        <f>SUMIFS('Budget Detail as of 11.30'!L:L,'Budget Detail as of 11.30'!B:B,'Questica Mapping'!C2402)</f>
        <v>0</v>
      </c>
      <c r="O2402" s="100">
        <v>0</v>
      </c>
      <c r="P2402" s="101">
        <f t="shared" si="89"/>
        <v>0</v>
      </c>
    </row>
    <row r="2403" spans="1:16" hidden="1" x14ac:dyDescent="0.3">
      <c r="A2403" s="90">
        <v>583090</v>
      </c>
      <c r="B2403" s="92" t="s">
        <v>1162</v>
      </c>
      <c r="C2403" s="92" t="s">
        <v>4963</v>
      </c>
      <c r="D2403" s="92" t="s">
        <v>11</v>
      </c>
      <c r="E2403" s="103" t="s">
        <v>332</v>
      </c>
      <c r="F2403" s="92" t="s">
        <v>4841</v>
      </c>
      <c r="G2403" s="92" t="s">
        <v>1188</v>
      </c>
      <c r="H2403" s="92" t="s">
        <v>4137</v>
      </c>
      <c r="I2403" s="92" t="s">
        <v>865</v>
      </c>
      <c r="J2403" s="92" t="s">
        <v>1189</v>
      </c>
      <c r="K2403" s="90" t="b">
        <v>0</v>
      </c>
      <c r="L2403" s="92" t="s">
        <v>867</v>
      </c>
      <c r="M2403" s="278">
        <f>IFERROR(VLOOKUP(C2403,'Budget Detail as of 11.30'!B:K,COLUMNS('Budget Detail as of 11.30'!B:K),FALSE),0)</f>
        <v>0</v>
      </c>
      <c r="N2403" s="155">
        <f>SUMIFS('Budget Detail as of 11.30'!L:L,'Budget Detail as of 11.30'!B:B,'Questica Mapping'!C2403)</f>
        <v>0</v>
      </c>
      <c r="O2403" s="100">
        <v>0</v>
      </c>
      <c r="P2403" s="101">
        <f t="shared" si="89"/>
        <v>0</v>
      </c>
    </row>
    <row r="2404" spans="1:16" hidden="1" x14ac:dyDescent="0.3">
      <c r="A2404" s="90">
        <v>583091</v>
      </c>
      <c r="B2404" s="92" t="s">
        <v>1162</v>
      </c>
      <c r="C2404" s="92" t="s">
        <v>4964</v>
      </c>
      <c r="D2404" s="92" t="s">
        <v>11</v>
      </c>
      <c r="E2404" s="103" t="s">
        <v>332</v>
      </c>
      <c r="F2404" s="92" t="s">
        <v>4841</v>
      </c>
      <c r="G2404" s="92" t="s">
        <v>1188</v>
      </c>
      <c r="H2404" s="92" t="s">
        <v>3762</v>
      </c>
      <c r="I2404" s="92" t="s">
        <v>865</v>
      </c>
      <c r="J2404" s="92" t="s">
        <v>1189</v>
      </c>
      <c r="K2404" s="90" t="b">
        <v>0</v>
      </c>
      <c r="L2404" s="92" t="s">
        <v>867</v>
      </c>
      <c r="M2404" s="278">
        <f>IFERROR(VLOOKUP(C2404,'Budget Detail as of 11.30'!B:K,COLUMNS('Budget Detail as of 11.30'!B:K),FALSE),0)</f>
        <v>0</v>
      </c>
      <c r="N2404" s="155">
        <f>SUMIFS('Budget Detail as of 11.30'!L:L,'Budget Detail as of 11.30'!B:B,'Questica Mapping'!C2404)</f>
        <v>0</v>
      </c>
      <c r="O2404" s="100">
        <v>0</v>
      </c>
      <c r="P2404" s="101">
        <f t="shared" si="89"/>
        <v>0</v>
      </c>
    </row>
    <row r="2405" spans="1:16" hidden="1" x14ac:dyDescent="0.3">
      <c r="A2405" s="90">
        <v>583092</v>
      </c>
      <c r="B2405" s="92" t="s">
        <v>1162</v>
      </c>
      <c r="C2405" s="92" t="s">
        <v>4965</v>
      </c>
      <c r="D2405" s="92" t="s">
        <v>11</v>
      </c>
      <c r="E2405" s="103" t="s">
        <v>332</v>
      </c>
      <c r="F2405" s="92" t="s">
        <v>4841</v>
      </c>
      <c r="G2405" s="92" t="s">
        <v>1188</v>
      </c>
      <c r="H2405" s="92" t="s">
        <v>4879</v>
      </c>
      <c r="I2405" s="92" t="s">
        <v>865</v>
      </c>
      <c r="J2405" s="92" t="s">
        <v>1189</v>
      </c>
      <c r="K2405" s="90" t="b">
        <v>0</v>
      </c>
      <c r="L2405" s="92" t="s">
        <v>867</v>
      </c>
      <c r="M2405" s="278">
        <f>IFERROR(VLOOKUP(C2405,'Budget Detail as of 11.30'!B:K,COLUMNS('Budget Detail as of 11.30'!B:K),FALSE),0)</f>
        <v>0</v>
      </c>
      <c r="N2405" s="155">
        <f>SUMIFS('Budget Detail as of 11.30'!L:L,'Budget Detail as of 11.30'!B:B,'Questica Mapping'!C2405)</f>
        <v>0</v>
      </c>
      <c r="O2405" s="100">
        <v>0</v>
      </c>
      <c r="P2405" s="101">
        <f t="shared" si="89"/>
        <v>0</v>
      </c>
    </row>
    <row r="2406" spans="1:16" hidden="1" x14ac:dyDescent="0.3">
      <c r="A2406" s="90">
        <v>583093</v>
      </c>
      <c r="B2406" s="92" t="s">
        <v>1162</v>
      </c>
      <c r="C2406" s="92" t="s">
        <v>4966</v>
      </c>
      <c r="D2406" s="92" t="s">
        <v>11</v>
      </c>
      <c r="E2406" s="103" t="s">
        <v>332</v>
      </c>
      <c r="F2406" s="92" t="s">
        <v>4841</v>
      </c>
      <c r="G2406" s="92" t="s">
        <v>1188</v>
      </c>
      <c r="H2406" s="92" t="s">
        <v>3765</v>
      </c>
      <c r="I2406" s="92" t="s">
        <v>865</v>
      </c>
      <c r="J2406" s="92" t="s">
        <v>1189</v>
      </c>
      <c r="K2406" s="90" t="b">
        <v>0</v>
      </c>
      <c r="L2406" s="92" t="s">
        <v>867</v>
      </c>
      <c r="M2406" s="278">
        <f>IFERROR(VLOOKUP(C2406,'Budget Detail as of 11.30'!B:K,COLUMNS('Budget Detail as of 11.30'!B:K),FALSE),0)</f>
        <v>0</v>
      </c>
      <c r="N2406" s="155">
        <f>SUMIFS('Budget Detail as of 11.30'!L:L,'Budget Detail as of 11.30'!B:B,'Questica Mapping'!C2406)</f>
        <v>0</v>
      </c>
      <c r="O2406" s="100">
        <v>0</v>
      </c>
      <c r="P2406" s="101">
        <f t="shared" si="89"/>
        <v>0</v>
      </c>
    </row>
    <row r="2407" spans="1:16" hidden="1" x14ac:dyDescent="0.3">
      <c r="A2407" s="90">
        <v>851258</v>
      </c>
      <c r="B2407" s="92" t="s">
        <v>1162</v>
      </c>
      <c r="C2407" s="92" t="s">
        <v>4967</v>
      </c>
      <c r="D2407" s="92" t="s">
        <v>11</v>
      </c>
      <c r="E2407" s="103" t="s">
        <v>332</v>
      </c>
      <c r="F2407" s="92" t="s">
        <v>4841</v>
      </c>
      <c r="G2407" s="92" t="s">
        <v>1188</v>
      </c>
      <c r="H2407" s="92" t="s">
        <v>3768</v>
      </c>
      <c r="I2407" s="92" t="s">
        <v>865</v>
      </c>
      <c r="J2407" s="92" t="s">
        <v>1189</v>
      </c>
      <c r="K2407" s="90" t="b">
        <v>0</v>
      </c>
      <c r="L2407" s="92" t="s">
        <v>867</v>
      </c>
      <c r="M2407" s="278">
        <f>IFERROR(VLOOKUP(C2407,'Budget Detail as of 11.30'!B:K,COLUMNS('Budget Detail as of 11.30'!B:K),FALSE),0)</f>
        <v>0</v>
      </c>
      <c r="N2407" s="155">
        <f>SUMIFS('Budget Detail as of 11.30'!L:L,'Budget Detail as of 11.30'!B:B,'Questica Mapping'!C2407)</f>
        <v>0</v>
      </c>
      <c r="O2407" s="100">
        <v>0</v>
      </c>
      <c r="P2407" s="101">
        <f t="shared" si="89"/>
        <v>0</v>
      </c>
    </row>
    <row r="2408" spans="1:16" hidden="1" x14ac:dyDescent="0.3">
      <c r="A2408" s="90">
        <v>849988</v>
      </c>
      <c r="B2408" s="92" t="s">
        <v>1162</v>
      </c>
      <c r="C2408" s="92" t="s">
        <v>4968</v>
      </c>
      <c r="D2408" s="92" t="s">
        <v>11</v>
      </c>
      <c r="E2408" s="103" t="s">
        <v>332</v>
      </c>
      <c r="F2408" s="92" t="s">
        <v>4841</v>
      </c>
      <c r="G2408" s="92" t="s">
        <v>1188</v>
      </c>
      <c r="H2408" s="92" t="s">
        <v>3771</v>
      </c>
      <c r="I2408" s="92" t="s">
        <v>865</v>
      </c>
      <c r="J2408" s="92" t="s">
        <v>1189</v>
      </c>
      <c r="K2408" s="90" t="b">
        <v>0</v>
      </c>
      <c r="L2408" s="92" t="s">
        <v>867</v>
      </c>
      <c r="M2408" s="278">
        <f>IFERROR(VLOOKUP(C2408,'Budget Detail as of 11.30'!B:K,COLUMNS('Budget Detail as of 11.30'!B:K),FALSE),0)</f>
        <v>0</v>
      </c>
      <c r="N2408" s="155">
        <f>SUMIFS('Budget Detail as of 11.30'!L:L,'Budget Detail as of 11.30'!B:B,'Questica Mapping'!C2408)</f>
        <v>0</v>
      </c>
      <c r="O2408" s="100">
        <v>0</v>
      </c>
      <c r="P2408" s="101">
        <f t="shared" si="89"/>
        <v>0</v>
      </c>
    </row>
    <row r="2409" spans="1:16" hidden="1" x14ac:dyDescent="0.3">
      <c r="A2409" s="90">
        <v>583094</v>
      </c>
      <c r="B2409" s="92" t="s">
        <v>1162</v>
      </c>
      <c r="C2409" s="92" t="s">
        <v>4969</v>
      </c>
      <c r="D2409" s="92" t="s">
        <v>11</v>
      </c>
      <c r="E2409" s="103" t="s">
        <v>332</v>
      </c>
      <c r="F2409" s="92" t="s">
        <v>4841</v>
      </c>
      <c r="G2409" s="92" t="s">
        <v>1188</v>
      </c>
      <c r="H2409" s="92" t="s">
        <v>4942</v>
      </c>
      <c r="I2409" s="92" t="s">
        <v>865</v>
      </c>
      <c r="J2409" s="92" t="s">
        <v>1189</v>
      </c>
      <c r="K2409" s="90" t="b">
        <v>0</v>
      </c>
      <c r="L2409" s="92" t="s">
        <v>867</v>
      </c>
      <c r="M2409" s="278">
        <f>IFERROR(VLOOKUP(C2409,'Budget Detail as of 11.30'!B:K,COLUMNS('Budget Detail as of 11.30'!B:K),FALSE),0)</f>
        <v>0</v>
      </c>
      <c r="N2409" s="155">
        <f>SUMIFS('Budget Detail as of 11.30'!L:L,'Budget Detail as of 11.30'!B:B,'Questica Mapping'!C2409)</f>
        <v>0</v>
      </c>
      <c r="O2409" s="100">
        <v>0</v>
      </c>
      <c r="P2409" s="101">
        <f t="shared" si="89"/>
        <v>0</v>
      </c>
    </row>
    <row r="2410" spans="1:16" hidden="1" x14ac:dyDescent="0.3">
      <c r="A2410" s="90">
        <v>1707869</v>
      </c>
      <c r="B2410" s="92" t="s">
        <v>1162</v>
      </c>
      <c r="C2410" s="92" t="s">
        <v>4970</v>
      </c>
      <c r="D2410" s="92" t="s">
        <v>11</v>
      </c>
      <c r="E2410" s="103" t="s">
        <v>332</v>
      </c>
      <c r="F2410" s="92" t="s">
        <v>4841</v>
      </c>
      <c r="G2410" s="92" t="s">
        <v>1188</v>
      </c>
      <c r="H2410" s="92" t="s">
        <v>4884</v>
      </c>
      <c r="I2410" s="92" t="s">
        <v>865</v>
      </c>
      <c r="J2410" s="92" t="s">
        <v>1189</v>
      </c>
      <c r="K2410" s="90" t="b">
        <v>0</v>
      </c>
      <c r="L2410" s="92" t="s">
        <v>867</v>
      </c>
      <c r="M2410" s="278">
        <f>IFERROR(VLOOKUP(C2410,'Budget Detail as of 11.30'!B:K,COLUMNS('Budget Detail as of 11.30'!B:K),FALSE),0)</f>
        <v>0</v>
      </c>
      <c r="N2410" s="155">
        <f>SUMIFS('Budget Detail as of 11.30'!L:L,'Budget Detail as of 11.30'!B:B,'Questica Mapping'!C2410)</f>
        <v>0</v>
      </c>
      <c r="O2410" s="100">
        <v>0</v>
      </c>
      <c r="P2410" s="101">
        <f t="shared" si="89"/>
        <v>0</v>
      </c>
    </row>
    <row r="2411" spans="1:16" hidden="1" x14ac:dyDescent="0.3">
      <c r="A2411" s="90">
        <v>849989</v>
      </c>
      <c r="B2411" s="92" t="s">
        <v>1162</v>
      </c>
      <c r="C2411" s="92" t="s">
        <v>4971</v>
      </c>
      <c r="D2411" s="92" t="s">
        <v>11</v>
      </c>
      <c r="E2411" s="103" t="s">
        <v>332</v>
      </c>
      <c r="F2411" s="92" t="s">
        <v>4841</v>
      </c>
      <c r="G2411" s="92" t="s">
        <v>1188</v>
      </c>
      <c r="H2411" s="92" t="s">
        <v>4146</v>
      </c>
      <c r="I2411" s="92" t="s">
        <v>865</v>
      </c>
      <c r="J2411" s="92" t="s">
        <v>1189</v>
      </c>
      <c r="K2411" s="90" t="b">
        <v>0</v>
      </c>
      <c r="L2411" s="92" t="s">
        <v>867</v>
      </c>
      <c r="M2411" s="278">
        <f>IFERROR(VLOOKUP(C2411,'Budget Detail as of 11.30'!B:K,COLUMNS('Budget Detail as of 11.30'!B:K),FALSE),0)</f>
        <v>0</v>
      </c>
      <c r="N2411" s="155">
        <f>SUMIFS('Budget Detail as of 11.30'!L:L,'Budget Detail as of 11.30'!B:B,'Questica Mapping'!C2411)</f>
        <v>0</v>
      </c>
      <c r="O2411" s="100">
        <v>0</v>
      </c>
      <c r="P2411" s="101">
        <f t="shared" si="89"/>
        <v>0</v>
      </c>
    </row>
    <row r="2412" spans="1:16" hidden="1" x14ac:dyDescent="0.3">
      <c r="A2412" s="90">
        <v>583095</v>
      </c>
      <c r="B2412" s="92" t="s">
        <v>1162</v>
      </c>
      <c r="C2412" s="92" t="s">
        <v>4972</v>
      </c>
      <c r="D2412" s="92" t="s">
        <v>11</v>
      </c>
      <c r="E2412" s="103" t="s">
        <v>332</v>
      </c>
      <c r="F2412" s="92" t="s">
        <v>4841</v>
      </c>
      <c r="G2412" s="92" t="s">
        <v>1188</v>
      </c>
      <c r="H2412" s="92" t="s">
        <v>3780</v>
      </c>
      <c r="I2412" s="92" t="s">
        <v>865</v>
      </c>
      <c r="J2412" s="92" t="s">
        <v>1189</v>
      </c>
      <c r="K2412" s="90" t="b">
        <v>0</v>
      </c>
      <c r="L2412" s="92" t="s">
        <v>867</v>
      </c>
      <c r="M2412" s="278">
        <f>IFERROR(VLOOKUP(C2412,'Budget Detail as of 11.30'!B:K,COLUMNS('Budget Detail as of 11.30'!B:K),FALSE),0)</f>
        <v>0</v>
      </c>
      <c r="N2412" s="155">
        <f>SUMIFS('Budget Detail as of 11.30'!L:L,'Budget Detail as of 11.30'!B:B,'Questica Mapping'!C2412)</f>
        <v>0</v>
      </c>
      <c r="O2412" s="100">
        <v>0</v>
      </c>
      <c r="P2412" s="101">
        <f t="shared" si="89"/>
        <v>0</v>
      </c>
    </row>
    <row r="2413" spans="1:16" hidden="1" x14ac:dyDescent="0.3">
      <c r="A2413" s="90">
        <v>1820502</v>
      </c>
      <c r="B2413" s="92" t="s">
        <v>1162</v>
      </c>
      <c r="C2413" s="92" t="s">
        <v>4973</v>
      </c>
      <c r="D2413" s="92" t="s">
        <v>11</v>
      </c>
      <c r="E2413" s="103" t="s">
        <v>332</v>
      </c>
      <c r="F2413" s="92" t="s">
        <v>4841</v>
      </c>
      <c r="G2413" s="92" t="s">
        <v>1188</v>
      </c>
      <c r="H2413" s="92" t="s">
        <v>4149</v>
      </c>
      <c r="I2413" s="92" t="s">
        <v>865</v>
      </c>
      <c r="J2413" s="92" t="s">
        <v>1189</v>
      </c>
      <c r="K2413" s="90" t="b">
        <v>0</v>
      </c>
      <c r="L2413" s="92" t="s">
        <v>867</v>
      </c>
      <c r="M2413" s="278">
        <f>IFERROR(VLOOKUP(C2413,'Budget Detail as of 11.30'!B:K,COLUMNS('Budget Detail as of 11.30'!B:K),FALSE),0)</f>
        <v>0</v>
      </c>
      <c r="N2413" s="155">
        <f>SUMIFS('Budget Detail as of 11.30'!L:L,'Budget Detail as of 11.30'!B:B,'Questica Mapping'!C2413)</f>
        <v>0</v>
      </c>
      <c r="O2413" s="100">
        <v>0</v>
      </c>
      <c r="P2413" s="101">
        <f t="shared" si="89"/>
        <v>0</v>
      </c>
    </row>
    <row r="2414" spans="1:16" hidden="1" x14ac:dyDescent="0.3">
      <c r="A2414" s="90">
        <v>601042</v>
      </c>
      <c r="B2414" s="92" t="s">
        <v>1162</v>
      </c>
      <c r="C2414" s="92" t="s">
        <v>4974</v>
      </c>
      <c r="D2414" s="92" t="s">
        <v>11</v>
      </c>
      <c r="E2414" s="103" t="s">
        <v>332</v>
      </c>
      <c r="F2414" s="92" t="s">
        <v>4841</v>
      </c>
      <c r="G2414" s="92" t="s">
        <v>1188</v>
      </c>
      <c r="H2414" s="92" t="s">
        <v>3783</v>
      </c>
      <c r="I2414" s="92" t="s">
        <v>865</v>
      </c>
      <c r="J2414" s="92" t="s">
        <v>1189</v>
      </c>
      <c r="K2414" s="90" t="b">
        <v>0</v>
      </c>
      <c r="L2414" s="92" t="s">
        <v>867</v>
      </c>
      <c r="M2414" s="278">
        <f>IFERROR(VLOOKUP(C2414,'Budget Detail as of 11.30'!B:K,COLUMNS('Budget Detail as of 11.30'!B:K),FALSE),0)</f>
        <v>0</v>
      </c>
      <c r="N2414" s="155">
        <f>SUMIFS('Budget Detail as of 11.30'!L:L,'Budget Detail as of 11.30'!B:B,'Questica Mapping'!C2414)</f>
        <v>0</v>
      </c>
      <c r="O2414" s="100">
        <v>0</v>
      </c>
      <c r="P2414" s="101">
        <f t="shared" si="89"/>
        <v>0</v>
      </c>
    </row>
    <row r="2415" spans="1:16" hidden="1" x14ac:dyDescent="0.3">
      <c r="A2415" s="90">
        <v>1820503</v>
      </c>
      <c r="B2415" s="92" t="s">
        <v>1162</v>
      </c>
      <c r="C2415" s="92" t="s">
        <v>4975</v>
      </c>
      <c r="D2415" s="92" t="s">
        <v>11</v>
      </c>
      <c r="E2415" s="103" t="s">
        <v>332</v>
      </c>
      <c r="F2415" s="92" t="s">
        <v>4841</v>
      </c>
      <c r="G2415" s="92" t="s">
        <v>1188</v>
      </c>
      <c r="H2415" s="92" t="s">
        <v>3786</v>
      </c>
      <c r="I2415" s="92" t="s">
        <v>865</v>
      </c>
      <c r="J2415" s="92" t="s">
        <v>1189</v>
      </c>
      <c r="K2415" s="90" t="b">
        <v>0</v>
      </c>
      <c r="L2415" s="92" t="s">
        <v>867</v>
      </c>
      <c r="M2415" s="278">
        <f>IFERROR(VLOOKUP(C2415,'Budget Detail as of 11.30'!B:K,COLUMNS('Budget Detail as of 11.30'!B:K),FALSE),0)</f>
        <v>0</v>
      </c>
      <c r="N2415" s="155">
        <f>SUMIFS('Budget Detail as of 11.30'!L:L,'Budget Detail as of 11.30'!B:B,'Questica Mapping'!C2415)</f>
        <v>0</v>
      </c>
      <c r="O2415" s="100">
        <v>0</v>
      </c>
      <c r="P2415" s="101">
        <f t="shared" si="89"/>
        <v>0</v>
      </c>
    </row>
    <row r="2416" spans="1:16" hidden="1" x14ac:dyDescent="0.3">
      <c r="A2416" s="90">
        <v>583096</v>
      </c>
      <c r="B2416" s="92" t="s">
        <v>1162</v>
      </c>
      <c r="C2416" s="92" t="s">
        <v>4976</v>
      </c>
      <c r="D2416" s="92" t="s">
        <v>11</v>
      </c>
      <c r="E2416" s="103" t="s">
        <v>332</v>
      </c>
      <c r="F2416" s="92" t="s">
        <v>4841</v>
      </c>
      <c r="G2416" s="92" t="s">
        <v>1188</v>
      </c>
      <c r="H2416" s="92" t="s">
        <v>4155</v>
      </c>
      <c r="I2416" s="92" t="s">
        <v>865</v>
      </c>
      <c r="J2416" s="270" t="s">
        <v>1251</v>
      </c>
      <c r="K2416" s="90" t="b">
        <v>0</v>
      </c>
      <c r="L2416" s="92" t="s">
        <v>867</v>
      </c>
      <c r="M2416" s="278">
        <f>IFERROR(VLOOKUP(C2416,'Budget Detail as of 11.30'!B:K,COLUMNS('Budget Detail as of 11.30'!B:K),FALSE),0)</f>
        <v>0</v>
      </c>
      <c r="N2416" s="155">
        <f>SUMIFS('Budget Detail as of 11.30'!L:L,'Budget Detail as of 11.30'!B:B,'Questica Mapping'!C2416)</f>
        <v>0</v>
      </c>
      <c r="O2416" s="100"/>
      <c r="P2416" s="101"/>
    </row>
    <row r="2417" spans="1:16" hidden="1" x14ac:dyDescent="0.3">
      <c r="A2417" s="90">
        <v>601043</v>
      </c>
      <c r="B2417" s="92" t="s">
        <v>1162</v>
      </c>
      <c r="C2417" s="92" t="s">
        <v>4977</v>
      </c>
      <c r="D2417" s="92" t="s">
        <v>11</v>
      </c>
      <c r="E2417" s="103" t="s">
        <v>332</v>
      </c>
      <c r="F2417" s="92" t="s">
        <v>4841</v>
      </c>
      <c r="G2417" s="92" t="s">
        <v>1188</v>
      </c>
      <c r="H2417" s="92" t="s">
        <v>4167</v>
      </c>
      <c r="I2417" s="92" t="s">
        <v>865</v>
      </c>
      <c r="J2417" s="92" t="s">
        <v>1189</v>
      </c>
      <c r="K2417" s="90" t="b">
        <v>0</v>
      </c>
      <c r="L2417" s="92" t="s">
        <v>867</v>
      </c>
      <c r="M2417" s="278">
        <f>IFERROR(VLOOKUP(C2417,'Budget Detail as of 11.30'!B:K,COLUMNS('Budget Detail as of 11.30'!B:K),FALSE),0)</f>
        <v>0</v>
      </c>
      <c r="N2417" s="155">
        <f>SUMIFS('Budget Detail as of 11.30'!L:L,'Budget Detail as of 11.30'!B:B,'Questica Mapping'!C2417)</f>
        <v>0</v>
      </c>
      <c r="O2417" s="100">
        <v>0</v>
      </c>
      <c r="P2417" s="101">
        <f t="shared" ref="P2417:P2439" si="90">+O2417</f>
        <v>0</v>
      </c>
    </row>
    <row r="2418" spans="1:16" hidden="1" x14ac:dyDescent="0.3">
      <c r="A2418" s="90">
        <v>583097</v>
      </c>
      <c r="B2418" s="157" t="s">
        <v>1162</v>
      </c>
      <c r="C2418" s="157" t="s">
        <v>4978</v>
      </c>
      <c r="D2418" s="282" t="s">
        <v>11</v>
      </c>
      <c r="E2418" s="103" t="s">
        <v>332</v>
      </c>
      <c r="F2418" s="282" t="s">
        <v>4841</v>
      </c>
      <c r="G2418" s="282" t="s">
        <v>1188</v>
      </c>
      <c r="H2418" s="282" t="s">
        <v>4870</v>
      </c>
      <c r="I2418" s="282" t="s">
        <v>865</v>
      </c>
      <c r="J2418" s="269" t="s">
        <v>1251</v>
      </c>
      <c r="K2418" s="282" t="b">
        <v>0</v>
      </c>
      <c r="L2418" s="282" t="s">
        <v>867</v>
      </c>
      <c r="M2418" s="278">
        <f>IFERROR(VLOOKUP(C2418,'Budget Detail as of 11.30'!B:K,COLUMNS('Budget Detail as of 11.30'!B:K),FALSE),0)</f>
        <v>0</v>
      </c>
      <c r="N2418" s="155">
        <f>SUMIFS('Budget Detail as of 11.30'!L:L,'Budget Detail as of 11.30'!B:B,'Questica Mapping'!C2418)</f>
        <v>0</v>
      </c>
      <c r="O2418" s="100">
        <v>0</v>
      </c>
      <c r="P2418" s="101">
        <f t="shared" si="90"/>
        <v>0</v>
      </c>
    </row>
    <row r="2419" spans="1:16" hidden="1" x14ac:dyDescent="0.3">
      <c r="A2419" s="90">
        <v>583099</v>
      </c>
      <c r="B2419" s="92" t="s">
        <v>1162</v>
      </c>
      <c r="C2419" s="92" t="s">
        <v>4979</v>
      </c>
      <c r="D2419" s="92" t="s">
        <v>11</v>
      </c>
      <c r="E2419" s="103" t="s">
        <v>332</v>
      </c>
      <c r="F2419" s="92" t="s">
        <v>4841</v>
      </c>
      <c r="G2419" s="92" t="s">
        <v>1188</v>
      </c>
      <c r="H2419" s="92" t="s">
        <v>4906</v>
      </c>
      <c r="I2419" s="92" t="s">
        <v>865</v>
      </c>
      <c r="J2419" s="92" t="s">
        <v>1189</v>
      </c>
      <c r="K2419" s="90" t="b">
        <v>0</v>
      </c>
      <c r="L2419" s="92" t="s">
        <v>867</v>
      </c>
      <c r="M2419" s="278">
        <f>IFERROR(VLOOKUP(C2419,'Budget Detail as of 11.30'!B:K,COLUMNS('Budget Detail as of 11.30'!B:K),FALSE),0)</f>
        <v>0</v>
      </c>
      <c r="N2419" s="155">
        <f>SUMIFS('Budget Detail as of 11.30'!L:L,'Budget Detail as of 11.30'!B:B,'Questica Mapping'!C2419)</f>
        <v>0</v>
      </c>
      <c r="O2419" s="100">
        <v>4500</v>
      </c>
      <c r="P2419" s="101">
        <f t="shared" si="90"/>
        <v>4500</v>
      </c>
    </row>
    <row r="2420" spans="1:16" hidden="1" x14ac:dyDescent="0.3">
      <c r="A2420" s="90">
        <v>583100</v>
      </c>
      <c r="B2420" s="92" t="s">
        <v>1162</v>
      </c>
      <c r="C2420" s="92" t="s">
        <v>4980</v>
      </c>
      <c r="D2420" s="92" t="s">
        <v>11</v>
      </c>
      <c r="E2420" s="103" t="s">
        <v>332</v>
      </c>
      <c r="F2420" s="92" t="s">
        <v>4841</v>
      </c>
      <c r="G2420" s="92" t="s">
        <v>1188</v>
      </c>
      <c r="H2420" s="92" t="s">
        <v>3808</v>
      </c>
      <c r="I2420" s="92" t="s">
        <v>865</v>
      </c>
      <c r="J2420" s="92" t="s">
        <v>1189</v>
      </c>
      <c r="K2420" s="90" t="b">
        <v>0</v>
      </c>
      <c r="L2420" s="92" t="s">
        <v>867</v>
      </c>
      <c r="M2420" s="278">
        <f>IFERROR(VLOOKUP(C2420,'Budget Detail as of 11.30'!B:K,COLUMNS('Budget Detail as of 11.30'!B:K),FALSE),0)</f>
        <v>0</v>
      </c>
      <c r="N2420" s="155">
        <f>SUMIFS('Budget Detail as of 11.30'!L:L,'Budget Detail as of 11.30'!B:B,'Questica Mapping'!C2420)</f>
        <v>0</v>
      </c>
      <c r="O2420" s="100">
        <v>200</v>
      </c>
      <c r="P2420" s="101">
        <f t="shared" si="90"/>
        <v>200</v>
      </c>
    </row>
    <row r="2421" spans="1:16" hidden="1" x14ac:dyDescent="0.3">
      <c r="A2421" s="90">
        <v>583101</v>
      </c>
      <c r="B2421" s="92" t="s">
        <v>1162</v>
      </c>
      <c r="C2421" s="92" t="s">
        <v>4981</v>
      </c>
      <c r="D2421" s="92" t="s">
        <v>11</v>
      </c>
      <c r="E2421" s="103" t="s">
        <v>332</v>
      </c>
      <c r="F2421" s="92" t="s">
        <v>4841</v>
      </c>
      <c r="G2421" s="92" t="s">
        <v>1191</v>
      </c>
      <c r="H2421" s="92" t="s">
        <v>4213</v>
      </c>
      <c r="I2421" s="92" t="s">
        <v>865</v>
      </c>
      <c r="J2421" s="92" t="s">
        <v>4982</v>
      </c>
      <c r="K2421" s="90" t="b">
        <v>0</v>
      </c>
      <c r="L2421" s="92" t="s">
        <v>867</v>
      </c>
      <c r="M2421" s="278">
        <f>IFERROR(VLOOKUP(C2421,'Budget Detail as of 11.30'!B:K,COLUMNS('Budget Detail as of 11.30'!B:K),FALSE),0)</f>
        <v>5000</v>
      </c>
      <c r="N2421" s="155">
        <f>SUMIFS('Budget Detail as of 11.30'!L:L,'Budget Detail as of 11.30'!B:B,'Questica Mapping'!C2421)</f>
        <v>5000</v>
      </c>
      <c r="O2421" s="100">
        <v>656</v>
      </c>
      <c r="P2421" s="101">
        <f t="shared" si="90"/>
        <v>656</v>
      </c>
    </row>
    <row r="2422" spans="1:16" hidden="1" x14ac:dyDescent="0.3">
      <c r="A2422" s="90">
        <v>583102</v>
      </c>
      <c r="B2422" s="92" t="s">
        <v>1162</v>
      </c>
      <c r="C2422" s="92" t="s">
        <v>4983</v>
      </c>
      <c r="D2422" s="92" t="s">
        <v>11</v>
      </c>
      <c r="E2422" s="103" t="s">
        <v>332</v>
      </c>
      <c r="F2422" s="92" t="s">
        <v>4841</v>
      </c>
      <c r="G2422" s="92" t="s">
        <v>1191</v>
      </c>
      <c r="H2422" s="92" t="s">
        <v>4921</v>
      </c>
      <c r="I2422" s="92" t="s">
        <v>865</v>
      </c>
      <c r="J2422" s="270" t="s">
        <v>1251</v>
      </c>
      <c r="K2422" s="90" t="b">
        <v>0</v>
      </c>
      <c r="L2422" s="92" t="s">
        <v>867</v>
      </c>
      <c r="M2422" s="278">
        <f>IFERROR(VLOOKUP(C2422,'Budget Detail as of 11.30'!B:K,COLUMNS('Budget Detail as of 11.30'!B:K),FALSE),0)</f>
        <v>0</v>
      </c>
      <c r="N2422" s="155">
        <f>SUMIFS('Budget Detail as of 11.30'!L:L,'Budget Detail as of 11.30'!B:B,'Questica Mapping'!C2422)</f>
        <v>0</v>
      </c>
      <c r="O2422" s="100">
        <v>1122</v>
      </c>
      <c r="P2422" s="101">
        <f t="shared" si="90"/>
        <v>1122</v>
      </c>
    </row>
    <row r="2423" spans="1:16" hidden="1" x14ac:dyDescent="0.3">
      <c r="A2423" s="90">
        <v>583126</v>
      </c>
      <c r="B2423" s="92" t="s">
        <v>1162</v>
      </c>
      <c r="C2423" s="92" t="s">
        <v>4984</v>
      </c>
      <c r="D2423" s="92" t="s">
        <v>11</v>
      </c>
      <c r="E2423" s="103" t="s">
        <v>332</v>
      </c>
      <c r="F2423" s="92" t="s">
        <v>4841</v>
      </c>
      <c r="G2423" s="92" t="s">
        <v>1191</v>
      </c>
      <c r="H2423" s="92" t="s">
        <v>4132</v>
      </c>
      <c r="I2423" s="92" t="s">
        <v>865</v>
      </c>
      <c r="J2423" s="92" t="s">
        <v>4985</v>
      </c>
      <c r="K2423" s="90" t="b">
        <v>0</v>
      </c>
      <c r="L2423" s="92" t="s">
        <v>867</v>
      </c>
      <c r="M2423" s="278">
        <f>IFERROR(VLOOKUP(C2423,'Budget Detail as of 11.30'!B:K,COLUMNS('Budget Detail as of 11.30'!B:K),FALSE),0)</f>
        <v>660</v>
      </c>
      <c r="N2423" s="155">
        <f>SUMIFS('Budget Detail as of 11.30'!L:L,'Budget Detail as of 11.30'!B:B,'Questica Mapping'!C2423)</f>
        <v>660</v>
      </c>
      <c r="O2423" s="100">
        <v>2806</v>
      </c>
      <c r="P2423" s="101">
        <f t="shared" si="90"/>
        <v>2806</v>
      </c>
    </row>
    <row r="2424" spans="1:16" hidden="1" x14ac:dyDescent="0.3">
      <c r="A2424" s="90">
        <v>601044</v>
      </c>
      <c r="B2424" s="92" t="s">
        <v>1162</v>
      </c>
      <c r="C2424" s="92" t="s">
        <v>4986</v>
      </c>
      <c r="D2424" s="92" t="s">
        <v>11</v>
      </c>
      <c r="E2424" s="103" t="s">
        <v>332</v>
      </c>
      <c r="F2424" s="92" t="s">
        <v>4841</v>
      </c>
      <c r="G2424" s="92" t="s">
        <v>1191</v>
      </c>
      <c r="H2424" s="92" t="s">
        <v>3759</v>
      </c>
      <c r="I2424" s="92" t="s">
        <v>865</v>
      </c>
      <c r="J2424" s="92" t="s">
        <v>4987</v>
      </c>
      <c r="K2424" s="90" t="b">
        <v>0</v>
      </c>
      <c r="L2424" s="92" t="s">
        <v>867</v>
      </c>
      <c r="M2424" s="278">
        <f>IFERROR(VLOOKUP(C2424,'Budget Detail as of 11.30'!B:K,COLUMNS('Budget Detail as of 11.30'!B:K),FALSE),0)</f>
        <v>1130</v>
      </c>
      <c r="N2424" s="155">
        <f>SUMIFS('Budget Detail as of 11.30'!L:L,'Budget Detail as of 11.30'!B:B,'Questica Mapping'!C2424)</f>
        <v>1130</v>
      </c>
      <c r="O2424" s="100">
        <v>2508</v>
      </c>
      <c r="P2424" s="101">
        <f t="shared" si="90"/>
        <v>2508</v>
      </c>
    </row>
    <row r="2425" spans="1:16" hidden="1" x14ac:dyDescent="0.3">
      <c r="A2425" s="90">
        <v>583133</v>
      </c>
      <c r="B2425" s="92" t="s">
        <v>1162</v>
      </c>
      <c r="C2425" s="92" t="s">
        <v>4988</v>
      </c>
      <c r="D2425" s="92" t="s">
        <v>11</v>
      </c>
      <c r="E2425" s="103" t="s">
        <v>332</v>
      </c>
      <c r="F2425" s="92" t="s">
        <v>4841</v>
      </c>
      <c r="G2425" s="92" t="s">
        <v>1191</v>
      </c>
      <c r="H2425" s="92" t="s">
        <v>4137</v>
      </c>
      <c r="I2425" s="92" t="s">
        <v>865</v>
      </c>
      <c r="J2425" s="92" t="s">
        <v>4989</v>
      </c>
      <c r="K2425" s="90" t="b">
        <v>0</v>
      </c>
      <c r="L2425" s="92" t="s">
        <v>867</v>
      </c>
      <c r="M2425" s="278">
        <f>IFERROR(VLOOKUP(C2425,'Budget Detail as of 11.30'!B:K,COLUMNS('Budget Detail as of 11.30'!B:K),FALSE),0)</f>
        <v>3500</v>
      </c>
      <c r="N2425" s="155">
        <f>SUMIFS('Budget Detail as of 11.30'!L:L,'Budget Detail as of 11.30'!B:B,'Questica Mapping'!C2425)</f>
        <v>3500</v>
      </c>
      <c r="O2425" s="100">
        <v>805</v>
      </c>
      <c r="P2425" s="101">
        <f t="shared" si="90"/>
        <v>805</v>
      </c>
    </row>
    <row r="2426" spans="1:16" hidden="1" x14ac:dyDescent="0.3">
      <c r="A2426" s="90">
        <v>1191533</v>
      </c>
      <c r="B2426" s="92" t="s">
        <v>1162</v>
      </c>
      <c r="C2426" s="92" t="s">
        <v>4990</v>
      </c>
      <c r="D2426" s="92" t="s">
        <v>11</v>
      </c>
      <c r="E2426" s="103" t="s">
        <v>332</v>
      </c>
      <c r="F2426" s="92" t="s">
        <v>4841</v>
      </c>
      <c r="G2426" s="92" t="s">
        <v>1191</v>
      </c>
      <c r="H2426" s="92" t="s">
        <v>3762</v>
      </c>
      <c r="I2426" s="92" t="s">
        <v>865</v>
      </c>
      <c r="J2426" s="92" t="s">
        <v>4991</v>
      </c>
      <c r="K2426" s="90" t="b">
        <v>0</v>
      </c>
      <c r="L2426" s="92" t="s">
        <v>867</v>
      </c>
      <c r="M2426" s="278">
        <f>IFERROR(VLOOKUP(C2426,'Budget Detail as of 11.30'!B:K,COLUMNS('Budget Detail as of 11.30'!B:K),FALSE),0)</f>
        <v>2500</v>
      </c>
      <c r="N2426" s="155">
        <f>SUMIFS('Budget Detail as of 11.30'!L:L,'Budget Detail as of 11.30'!B:B,'Questica Mapping'!C2426)</f>
        <v>2500</v>
      </c>
      <c r="O2426" s="100">
        <v>399</v>
      </c>
      <c r="P2426" s="101">
        <f t="shared" si="90"/>
        <v>399</v>
      </c>
    </row>
    <row r="2427" spans="1:16" hidden="1" x14ac:dyDescent="0.3">
      <c r="A2427" s="90">
        <v>583134</v>
      </c>
      <c r="B2427" s="92" t="s">
        <v>1162</v>
      </c>
      <c r="C2427" s="92" t="s">
        <v>4992</v>
      </c>
      <c r="D2427" s="92" t="s">
        <v>11</v>
      </c>
      <c r="E2427" s="103" t="s">
        <v>332</v>
      </c>
      <c r="F2427" s="92" t="s">
        <v>4841</v>
      </c>
      <c r="G2427" s="92" t="s">
        <v>1191</v>
      </c>
      <c r="H2427" s="92" t="s">
        <v>4879</v>
      </c>
      <c r="I2427" s="92" t="s">
        <v>865</v>
      </c>
      <c r="J2427" s="92" t="s">
        <v>4993</v>
      </c>
      <c r="K2427" s="90" t="b">
        <v>0</v>
      </c>
      <c r="L2427" s="92" t="s">
        <v>867</v>
      </c>
      <c r="M2427" s="278">
        <f>IFERROR(VLOOKUP(C2427,'Budget Detail as of 11.30'!B:K,COLUMNS('Budget Detail as of 11.30'!B:K),FALSE),0)</f>
        <v>810</v>
      </c>
      <c r="N2427" s="155">
        <f>SUMIFS('Budget Detail as of 11.30'!L:L,'Budget Detail as of 11.30'!B:B,'Questica Mapping'!C2427)</f>
        <v>810</v>
      </c>
      <c r="O2427" s="100">
        <v>130</v>
      </c>
      <c r="P2427" s="101">
        <f t="shared" si="90"/>
        <v>130</v>
      </c>
    </row>
    <row r="2428" spans="1:16" hidden="1" x14ac:dyDescent="0.3">
      <c r="A2428" s="90">
        <v>583103</v>
      </c>
      <c r="B2428" s="92" t="s">
        <v>1162</v>
      </c>
      <c r="C2428" s="92" t="s">
        <v>4994</v>
      </c>
      <c r="D2428" s="92" t="s">
        <v>11</v>
      </c>
      <c r="E2428" s="103" t="s">
        <v>332</v>
      </c>
      <c r="F2428" s="92" t="s">
        <v>4841</v>
      </c>
      <c r="G2428" s="92" t="s">
        <v>1191</v>
      </c>
      <c r="H2428" s="92" t="s">
        <v>3765</v>
      </c>
      <c r="I2428" s="92" t="s">
        <v>865</v>
      </c>
      <c r="J2428" s="92" t="s">
        <v>4995</v>
      </c>
      <c r="K2428" s="90" t="b">
        <v>0</v>
      </c>
      <c r="L2428" s="92" t="s">
        <v>867</v>
      </c>
      <c r="M2428" s="278">
        <f>IFERROR(VLOOKUP(C2428,'Budget Detail as of 11.30'!B:K,COLUMNS('Budget Detail as of 11.30'!B:K),FALSE),0)</f>
        <v>400</v>
      </c>
      <c r="N2428" s="155">
        <f>SUMIFS('Budget Detail as of 11.30'!L:L,'Budget Detail as of 11.30'!B:B,'Questica Mapping'!C2428)</f>
        <v>400</v>
      </c>
      <c r="O2428" s="100">
        <v>1000</v>
      </c>
      <c r="P2428" s="101">
        <f t="shared" si="90"/>
        <v>1000</v>
      </c>
    </row>
    <row r="2429" spans="1:16" hidden="1" x14ac:dyDescent="0.3">
      <c r="A2429" s="90">
        <v>851256</v>
      </c>
      <c r="B2429" s="92" t="s">
        <v>1162</v>
      </c>
      <c r="C2429" s="92" t="s">
        <v>4996</v>
      </c>
      <c r="D2429" s="92" t="s">
        <v>11</v>
      </c>
      <c r="E2429" s="103" t="s">
        <v>332</v>
      </c>
      <c r="F2429" s="92" t="s">
        <v>4841</v>
      </c>
      <c r="G2429" s="92" t="s">
        <v>1191</v>
      </c>
      <c r="H2429" s="92" t="s">
        <v>3768</v>
      </c>
      <c r="I2429" s="92" t="s">
        <v>865</v>
      </c>
      <c r="J2429" s="92" t="s">
        <v>4997</v>
      </c>
      <c r="K2429" s="90" t="b">
        <v>0</v>
      </c>
      <c r="L2429" s="92" t="s">
        <v>867</v>
      </c>
      <c r="M2429" s="278">
        <f>IFERROR(VLOOKUP(C2429,'Budget Detail as of 11.30'!B:K,COLUMNS('Budget Detail as of 11.30'!B:K),FALSE),0)</f>
        <v>130</v>
      </c>
      <c r="N2429" s="155">
        <f>SUMIFS('Budget Detail as of 11.30'!L:L,'Budget Detail as of 11.30'!B:B,'Questica Mapping'!C2429)</f>
        <v>130</v>
      </c>
      <c r="O2429" s="100">
        <v>2150</v>
      </c>
      <c r="P2429" s="101">
        <f t="shared" si="90"/>
        <v>2150</v>
      </c>
    </row>
    <row r="2430" spans="1:16" hidden="1" x14ac:dyDescent="0.3">
      <c r="A2430" s="90">
        <v>601058</v>
      </c>
      <c r="B2430" s="92" t="s">
        <v>1162</v>
      </c>
      <c r="C2430" s="92" t="s">
        <v>4998</v>
      </c>
      <c r="D2430" s="92" t="s">
        <v>11</v>
      </c>
      <c r="E2430" s="103" t="s">
        <v>332</v>
      </c>
      <c r="F2430" s="92" t="s">
        <v>4841</v>
      </c>
      <c r="G2430" s="92" t="s">
        <v>1191</v>
      </c>
      <c r="H2430" s="92" t="s">
        <v>3771</v>
      </c>
      <c r="I2430" s="92" t="s">
        <v>865</v>
      </c>
      <c r="J2430" s="92" t="s">
        <v>2130</v>
      </c>
      <c r="K2430" s="90" t="b">
        <v>0</v>
      </c>
      <c r="L2430" s="92" t="s">
        <v>867</v>
      </c>
      <c r="M2430" s="278">
        <f>IFERROR(VLOOKUP(C2430,'Budget Detail as of 11.30'!B:K,COLUMNS('Budget Detail as of 11.30'!B:K),FALSE),0)</f>
        <v>1050</v>
      </c>
      <c r="N2430" s="155">
        <f>SUMIFS('Budget Detail as of 11.30'!L:L,'Budget Detail as of 11.30'!B:B,'Questica Mapping'!C2430)</f>
        <v>1050</v>
      </c>
      <c r="O2430" s="100">
        <v>400</v>
      </c>
      <c r="P2430" s="101">
        <f t="shared" si="90"/>
        <v>400</v>
      </c>
    </row>
    <row r="2431" spans="1:16" hidden="1" x14ac:dyDescent="0.3">
      <c r="A2431" s="90">
        <v>1210132</v>
      </c>
      <c r="B2431" s="92" t="s">
        <v>1162</v>
      </c>
      <c r="C2431" s="92" t="s">
        <v>4999</v>
      </c>
      <c r="D2431" s="92" t="s">
        <v>11</v>
      </c>
      <c r="E2431" s="103" t="s">
        <v>332</v>
      </c>
      <c r="F2431" s="92" t="s">
        <v>4841</v>
      </c>
      <c r="G2431" s="92" t="s">
        <v>1191</v>
      </c>
      <c r="H2431" s="92" t="s">
        <v>3771</v>
      </c>
      <c r="I2431" s="92" t="s">
        <v>925</v>
      </c>
      <c r="J2431" s="92" t="s">
        <v>5000</v>
      </c>
      <c r="K2431" s="90" t="b">
        <v>0</v>
      </c>
      <c r="L2431" s="92" t="s">
        <v>867</v>
      </c>
      <c r="M2431" s="278">
        <f>IFERROR(VLOOKUP(C2431,'Budget Detail as of 11.30'!B:K,COLUMNS('Budget Detail as of 11.30'!B:K),FALSE),0)</f>
        <v>2110</v>
      </c>
      <c r="N2431" s="155">
        <f>SUMIFS('Budget Detail as of 11.30'!L:L,'Budget Detail as of 11.30'!B:B,'Questica Mapping'!C2431)</f>
        <v>2110</v>
      </c>
      <c r="O2431" s="100">
        <v>300</v>
      </c>
      <c r="P2431" s="101">
        <f t="shared" si="90"/>
        <v>300</v>
      </c>
    </row>
    <row r="2432" spans="1:16" hidden="1" x14ac:dyDescent="0.3">
      <c r="A2432" s="90">
        <v>600907</v>
      </c>
      <c r="B2432" s="92" t="s">
        <v>1162</v>
      </c>
      <c r="C2432" s="92" t="s">
        <v>5001</v>
      </c>
      <c r="D2432" s="92" t="s">
        <v>11</v>
      </c>
      <c r="E2432" s="103" t="s">
        <v>332</v>
      </c>
      <c r="F2432" s="92" t="s">
        <v>4841</v>
      </c>
      <c r="G2432" s="92" t="s">
        <v>1191</v>
      </c>
      <c r="H2432" s="92" t="s">
        <v>3774</v>
      </c>
      <c r="I2432" s="92" t="s">
        <v>865</v>
      </c>
      <c r="J2432" s="92" t="s">
        <v>5002</v>
      </c>
      <c r="K2432" s="90" t="b">
        <v>0</v>
      </c>
      <c r="L2432" s="92" t="s">
        <v>867</v>
      </c>
      <c r="M2432" s="278">
        <f>IFERROR(VLOOKUP(C2432,'Budget Detail as of 11.30'!B:K,COLUMNS('Budget Detail as of 11.30'!B:K),FALSE),0)</f>
        <v>400</v>
      </c>
      <c r="N2432" s="155">
        <f>SUMIFS('Budget Detail as of 11.30'!L:L,'Budget Detail as of 11.30'!B:B,'Questica Mapping'!C2432)</f>
        <v>400</v>
      </c>
      <c r="O2432" s="100">
        <v>1451</v>
      </c>
      <c r="P2432" s="101">
        <f t="shared" si="90"/>
        <v>1451</v>
      </c>
    </row>
    <row r="2433" spans="1:16" hidden="1" x14ac:dyDescent="0.3">
      <c r="A2433" s="90">
        <v>600908</v>
      </c>
      <c r="B2433" s="92" t="s">
        <v>1162</v>
      </c>
      <c r="C2433" s="92" t="s">
        <v>5003</v>
      </c>
      <c r="D2433" s="92" t="s">
        <v>11</v>
      </c>
      <c r="E2433" s="103" t="s">
        <v>332</v>
      </c>
      <c r="F2433" s="92" t="s">
        <v>4841</v>
      </c>
      <c r="G2433" s="92" t="s">
        <v>1191</v>
      </c>
      <c r="H2433" s="92" t="s">
        <v>4884</v>
      </c>
      <c r="I2433" s="92" t="s">
        <v>865</v>
      </c>
      <c r="J2433" s="92" t="s">
        <v>5004</v>
      </c>
      <c r="K2433" s="90" t="b">
        <v>0</v>
      </c>
      <c r="L2433" s="92" t="s">
        <v>867</v>
      </c>
      <c r="M2433" s="278">
        <f>IFERROR(VLOOKUP(C2433,'Budget Detail as of 11.30'!B:K,COLUMNS('Budget Detail as of 11.30'!B:K),FALSE),0)</f>
        <v>300</v>
      </c>
      <c r="N2433" s="155">
        <f>SUMIFS('Budget Detail as of 11.30'!L:L,'Budget Detail as of 11.30'!B:B,'Questica Mapping'!C2433)</f>
        <v>300</v>
      </c>
      <c r="O2433" s="100">
        <v>234</v>
      </c>
      <c r="P2433" s="101">
        <f t="shared" si="90"/>
        <v>234</v>
      </c>
    </row>
    <row r="2434" spans="1:16" hidden="1" x14ac:dyDescent="0.3">
      <c r="A2434" s="90">
        <v>1210131</v>
      </c>
      <c r="B2434" s="92" t="s">
        <v>1162</v>
      </c>
      <c r="C2434" s="92" t="s">
        <v>5005</v>
      </c>
      <c r="D2434" s="92" t="s">
        <v>11</v>
      </c>
      <c r="E2434" s="103" t="s">
        <v>332</v>
      </c>
      <c r="F2434" s="92" t="s">
        <v>4841</v>
      </c>
      <c r="G2434" s="92" t="s">
        <v>1191</v>
      </c>
      <c r="H2434" s="92" t="s">
        <v>4146</v>
      </c>
      <c r="I2434" s="92" t="s">
        <v>865</v>
      </c>
      <c r="J2434" s="92" t="s">
        <v>5006</v>
      </c>
      <c r="K2434" s="90" t="b">
        <v>0</v>
      </c>
      <c r="L2434" s="92" t="s">
        <v>867</v>
      </c>
      <c r="M2434" s="278">
        <f>IFERROR(VLOOKUP(C2434,'Budget Detail as of 11.30'!B:K,COLUMNS('Budget Detail as of 11.30'!B:K),FALSE),0)</f>
        <v>1460</v>
      </c>
      <c r="N2434" s="155">
        <f>SUMIFS('Budget Detail as of 11.30'!L:L,'Budget Detail as of 11.30'!B:B,'Questica Mapping'!C2434)</f>
        <v>1460</v>
      </c>
      <c r="O2434" s="100">
        <v>100</v>
      </c>
      <c r="P2434" s="101">
        <f t="shared" si="90"/>
        <v>100</v>
      </c>
    </row>
    <row r="2435" spans="1:16" hidden="1" x14ac:dyDescent="0.3">
      <c r="A2435" s="90">
        <v>600910</v>
      </c>
      <c r="B2435" s="92" t="s">
        <v>1162</v>
      </c>
      <c r="C2435" s="92" t="s">
        <v>5007</v>
      </c>
      <c r="D2435" s="92" t="s">
        <v>11</v>
      </c>
      <c r="E2435" s="103" t="s">
        <v>332</v>
      </c>
      <c r="F2435" s="92" t="s">
        <v>4841</v>
      </c>
      <c r="G2435" s="92" t="s">
        <v>1191</v>
      </c>
      <c r="H2435" s="92" t="s">
        <v>4146</v>
      </c>
      <c r="I2435" s="92" t="s">
        <v>925</v>
      </c>
      <c r="J2435" s="92" t="s">
        <v>5008</v>
      </c>
      <c r="K2435" s="90" t="b">
        <v>0</v>
      </c>
      <c r="L2435" s="92" t="s">
        <v>867</v>
      </c>
      <c r="M2435" s="278">
        <f>IFERROR(VLOOKUP(C2435,'Budget Detail as of 11.30'!B:K,COLUMNS('Budget Detail as of 11.30'!B:K),FALSE),0)</f>
        <v>240</v>
      </c>
      <c r="N2435" s="155">
        <f>SUMIFS('Budget Detail as of 11.30'!L:L,'Budget Detail as of 11.30'!B:B,'Questica Mapping'!C2435)</f>
        <v>240</v>
      </c>
      <c r="O2435" s="100">
        <v>529</v>
      </c>
      <c r="P2435" s="101">
        <f t="shared" si="90"/>
        <v>529</v>
      </c>
    </row>
    <row r="2436" spans="1:16" hidden="1" x14ac:dyDescent="0.3">
      <c r="A2436" s="90">
        <v>849894</v>
      </c>
      <c r="B2436" s="92" t="s">
        <v>1162</v>
      </c>
      <c r="C2436" s="92" t="s">
        <v>5009</v>
      </c>
      <c r="D2436" s="92" t="s">
        <v>11</v>
      </c>
      <c r="E2436" s="103" t="s">
        <v>332</v>
      </c>
      <c r="F2436" s="90" t="s">
        <v>4841</v>
      </c>
      <c r="G2436" s="90" t="s">
        <v>1191</v>
      </c>
      <c r="H2436" s="90" t="s">
        <v>5010</v>
      </c>
      <c r="I2436" s="178">
        <v>1</v>
      </c>
      <c r="J2436" s="269" t="s">
        <v>1251</v>
      </c>
      <c r="L2436" s="92"/>
      <c r="M2436" s="278">
        <f>IFERROR(VLOOKUP(C2436,'Budget Detail as of 11.30'!B:K,COLUMNS('Budget Detail as of 11.30'!B:K),FALSE),0)</f>
        <v>0</v>
      </c>
      <c r="N2436" s="155">
        <f>SUMIFS('Budget Detail as of 11.30'!L:L,'Budget Detail as of 11.30'!B:B,'Questica Mapping'!C2436)</f>
        <v>0</v>
      </c>
      <c r="O2436" s="100">
        <v>800</v>
      </c>
      <c r="P2436" s="101">
        <f t="shared" si="90"/>
        <v>800</v>
      </c>
    </row>
    <row r="2437" spans="1:16" hidden="1" x14ac:dyDescent="0.3">
      <c r="A2437" s="90">
        <v>600911</v>
      </c>
      <c r="B2437" s="92" t="s">
        <v>1162</v>
      </c>
      <c r="C2437" s="92" t="s">
        <v>5011</v>
      </c>
      <c r="D2437" s="92" t="s">
        <v>11</v>
      </c>
      <c r="E2437" s="103" t="s">
        <v>332</v>
      </c>
      <c r="F2437" s="92" t="s">
        <v>4841</v>
      </c>
      <c r="G2437" s="92" t="s">
        <v>1191</v>
      </c>
      <c r="H2437" s="92" t="s">
        <v>4149</v>
      </c>
      <c r="I2437" s="92" t="s">
        <v>865</v>
      </c>
      <c r="J2437" s="92" t="s">
        <v>5012</v>
      </c>
      <c r="K2437" s="90" t="b">
        <v>0</v>
      </c>
      <c r="L2437" s="92" t="s">
        <v>867</v>
      </c>
      <c r="M2437" s="278">
        <f>IFERROR(VLOOKUP(C2437,'Budget Detail as of 11.30'!B:K,COLUMNS('Budget Detail as of 11.30'!B:K),FALSE),0)</f>
        <v>530</v>
      </c>
      <c r="N2437" s="155">
        <f>SUMIFS('Budget Detail as of 11.30'!L:L,'Budget Detail as of 11.30'!B:B,'Questica Mapping'!C2437)</f>
        <v>530</v>
      </c>
      <c r="O2437" s="100">
        <v>800</v>
      </c>
      <c r="P2437" s="101">
        <f t="shared" si="90"/>
        <v>800</v>
      </c>
    </row>
    <row r="2438" spans="1:16" hidden="1" x14ac:dyDescent="0.3">
      <c r="A2438" s="90">
        <v>601001</v>
      </c>
      <c r="B2438" s="92" t="s">
        <v>1162</v>
      </c>
      <c r="C2438" s="92" t="s">
        <v>5013</v>
      </c>
      <c r="D2438" s="92" t="s">
        <v>11</v>
      </c>
      <c r="E2438" s="103" t="s">
        <v>332</v>
      </c>
      <c r="F2438" s="92" t="s">
        <v>4841</v>
      </c>
      <c r="G2438" s="92" t="s">
        <v>1191</v>
      </c>
      <c r="H2438" s="92" t="s">
        <v>4149</v>
      </c>
      <c r="I2438" s="92" t="s">
        <v>925</v>
      </c>
      <c r="J2438" s="92" t="s">
        <v>5008</v>
      </c>
      <c r="K2438" s="90" t="b">
        <v>0</v>
      </c>
      <c r="L2438" s="92" t="s">
        <v>867</v>
      </c>
      <c r="M2438" s="278">
        <f>IFERROR(VLOOKUP(C2438,'Budget Detail as of 11.30'!B:K,COLUMNS('Budget Detail as of 11.30'!B:K),FALSE),0)</f>
        <v>800</v>
      </c>
      <c r="N2438" s="155">
        <f>SUMIFS('Budget Detail as of 11.30'!L:L,'Budget Detail as of 11.30'!B:B,'Questica Mapping'!C2438)</f>
        <v>800</v>
      </c>
      <c r="O2438" s="100">
        <v>500</v>
      </c>
      <c r="P2438" s="101">
        <f t="shared" si="90"/>
        <v>500</v>
      </c>
    </row>
    <row r="2439" spans="1:16" hidden="1" x14ac:dyDescent="0.3">
      <c r="A2439" s="90">
        <v>600955</v>
      </c>
      <c r="B2439" s="92" t="s">
        <v>1162</v>
      </c>
      <c r="C2439" s="92" t="s">
        <v>5014</v>
      </c>
      <c r="D2439" s="92" t="s">
        <v>11</v>
      </c>
      <c r="E2439" s="103" t="s">
        <v>332</v>
      </c>
      <c r="F2439" s="92" t="s">
        <v>4841</v>
      </c>
      <c r="G2439" s="92" t="s">
        <v>1191</v>
      </c>
      <c r="H2439" s="92" t="s">
        <v>3783</v>
      </c>
      <c r="I2439" s="92" t="s">
        <v>865</v>
      </c>
      <c r="J2439" s="92" t="s">
        <v>1192</v>
      </c>
      <c r="K2439" s="90" t="b">
        <v>0</v>
      </c>
      <c r="L2439" s="92" t="s">
        <v>867</v>
      </c>
      <c r="M2439" s="278">
        <f>IFERROR(VLOOKUP(C2439,'Budget Detail as of 11.30'!B:K,COLUMNS('Budget Detail as of 11.30'!B:K),FALSE),0)</f>
        <v>800</v>
      </c>
      <c r="N2439" s="155">
        <f>SUMIFS('Budget Detail as of 11.30'!L:L,'Budget Detail as of 11.30'!B:B,'Questica Mapping'!C2439)</f>
        <v>800</v>
      </c>
      <c r="O2439" s="100">
        <v>3000</v>
      </c>
      <c r="P2439" s="101">
        <f t="shared" si="90"/>
        <v>3000</v>
      </c>
    </row>
    <row r="2440" spans="1:16" hidden="1" x14ac:dyDescent="0.3">
      <c r="A2440" s="90">
        <v>600912</v>
      </c>
      <c r="B2440" s="92" t="s">
        <v>1162</v>
      </c>
      <c r="C2440" s="92" t="s">
        <v>5015</v>
      </c>
      <c r="D2440" s="92" t="s">
        <v>11</v>
      </c>
      <c r="E2440" s="103" t="s">
        <v>332</v>
      </c>
      <c r="F2440" s="92" t="s">
        <v>4841</v>
      </c>
      <c r="G2440" s="92" t="s">
        <v>1191</v>
      </c>
      <c r="H2440" s="92" t="s">
        <v>3786</v>
      </c>
      <c r="I2440" s="92" t="s">
        <v>865</v>
      </c>
      <c r="J2440" s="92" t="s">
        <v>5016</v>
      </c>
      <c r="K2440" s="90" t="b">
        <v>0</v>
      </c>
      <c r="L2440" s="92" t="s">
        <v>867</v>
      </c>
      <c r="M2440" s="278">
        <f>IFERROR(VLOOKUP(C2440,'Budget Detail as of 11.30'!B:K,COLUMNS('Budget Detail as of 11.30'!B:K),FALSE),0)</f>
        <v>500</v>
      </c>
      <c r="N2440" s="155">
        <f>SUMIFS('Budget Detail as of 11.30'!L:L,'Budget Detail as of 11.30'!B:B,'Questica Mapping'!C2440)</f>
        <v>500</v>
      </c>
      <c r="O2440" s="100"/>
      <c r="P2440" s="101"/>
    </row>
    <row r="2441" spans="1:16" hidden="1" x14ac:dyDescent="0.3">
      <c r="A2441" s="90">
        <v>600913</v>
      </c>
      <c r="B2441" s="92" t="s">
        <v>1162</v>
      </c>
      <c r="C2441" s="92" t="s">
        <v>5017</v>
      </c>
      <c r="D2441" s="92" t="s">
        <v>11</v>
      </c>
      <c r="E2441" s="103" t="s">
        <v>332</v>
      </c>
      <c r="F2441" s="92" t="s">
        <v>4841</v>
      </c>
      <c r="G2441" s="92" t="s">
        <v>1191</v>
      </c>
      <c r="H2441" s="92" t="s">
        <v>3786</v>
      </c>
      <c r="I2441" s="92" t="s">
        <v>925</v>
      </c>
      <c r="J2441" s="92" t="s">
        <v>5008</v>
      </c>
      <c r="K2441" s="90" t="b">
        <v>0</v>
      </c>
      <c r="L2441" s="92" t="s">
        <v>867</v>
      </c>
      <c r="M2441" s="278">
        <f>IFERROR(VLOOKUP(C2441,'Budget Detail as of 11.30'!B:K,COLUMNS('Budget Detail as of 11.30'!B:K),FALSE),0)</f>
        <v>3000</v>
      </c>
      <c r="N2441" s="155">
        <f>SUMIFS('Budget Detail as of 11.30'!L:L,'Budget Detail as of 11.30'!B:B,'Questica Mapping'!C2441)</f>
        <v>3000</v>
      </c>
      <c r="O2441" s="100">
        <v>152</v>
      </c>
      <c r="P2441" s="101">
        <f t="shared" ref="P2441:P2487" si="91">+O2441</f>
        <v>152</v>
      </c>
    </row>
    <row r="2442" spans="1:16" hidden="1" x14ac:dyDescent="0.3">
      <c r="A2442" s="90">
        <v>600914</v>
      </c>
      <c r="B2442" s="159" t="s">
        <v>1162</v>
      </c>
      <c r="C2442" s="159" t="s">
        <v>5018</v>
      </c>
      <c r="D2442" s="280" t="s">
        <v>11</v>
      </c>
      <c r="E2442" s="103" t="s">
        <v>332</v>
      </c>
      <c r="F2442" s="279" t="s">
        <v>4841</v>
      </c>
      <c r="G2442" s="279" t="s">
        <v>1191</v>
      </c>
      <c r="H2442" s="279" t="s">
        <v>3786</v>
      </c>
      <c r="I2442" s="279" t="s">
        <v>928</v>
      </c>
      <c r="J2442" s="279" t="s">
        <v>5019</v>
      </c>
      <c r="K2442" s="279" t="b">
        <v>0</v>
      </c>
      <c r="L2442" s="279" t="s">
        <v>867</v>
      </c>
      <c r="M2442" s="278">
        <f>IFERROR(VLOOKUP(C2442,'Budget Detail as of 11.30'!B:K,COLUMNS('Budget Detail as of 11.30'!B:K),FALSE),0)</f>
        <v>200</v>
      </c>
      <c r="N2442" s="155">
        <f>SUMIFS('Budget Detail as of 11.30'!L:L,'Budget Detail as of 11.30'!B:B,'Questica Mapping'!C2442)</f>
        <v>200</v>
      </c>
      <c r="O2442" s="100">
        <v>500</v>
      </c>
      <c r="P2442" s="101">
        <f t="shared" si="91"/>
        <v>500</v>
      </c>
    </row>
    <row r="2443" spans="1:16" hidden="1" x14ac:dyDescent="0.3">
      <c r="A2443" s="90">
        <v>600915</v>
      </c>
      <c r="B2443" s="92" t="s">
        <v>1162</v>
      </c>
      <c r="C2443" s="92" t="s">
        <v>5020</v>
      </c>
      <c r="D2443" s="92" t="s">
        <v>11</v>
      </c>
      <c r="E2443" s="103" t="s">
        <v>332</v>
      </c>
      <c r="F2443" s="92" t="s">
        <v>4841</v>
      </c>
      <c r="G2443" s="92" t="s">
        <v>1191</v>
      </c>
      <c r="H2443" s="92" t="s">
        <v>3789</v>
      </c>
      <c r="I2443" s="92" t="s">
        <v>865</v>
      </c>
      <c r="J2443" s="92" t="s">
        <v>5021</v>
      </c>
      <c r="K2443" s="90" t="b">
        <v>0</v>
      </c>
      <c r="L2443" s="92" t="s">
        <v>867</v>
      </c>
      <c r="M2443" s="278">
        <f>IFERROR(VLOOKUP(C2443,'Budget Detail as of 11.30'!B:K,COLUMNS('Budget Detail as of 11.30'!B:K),FALSE),0)</f>
        <v>160</v>
      </c>
      <c r="N2443" s="155">
        <f>SUMIFS('Budget Detail as of 11.30'!L:L,'Budget Detail as of 11.30'!B:B,'Questica Mapping'!C2443)</f>
        <v>160</v>
      </c>
      <c r="O2443" s="100">
        <v>100</v>
      </c>
      <c r="P2443" s="101">
        <f t="shared" si="91"/>
        <v>100</v>
      </c>
    </row>
    <row r="2444" spans="1:16" hidden="1" x14ac:dyDescent="0.3">
      <c r="A2444" s="90">
        <v>600916</v>
      </c>
      <c r="B2444" s="92" t="s">
        <v>1162</v>
      </c>
      <c r="C2444" s="92" t="s">
        <v>5022</v>
      </c>
      <c r="D2444" s="92" t="s">
        <v>11</v>
      </c>
      <c r="E2444" s="103" t="s">
        <v>332</v>
      </c>
      <c r="F2444" s="92" t="s">
        <v>4841</v>
      </c>
      <c r="G2444" s="92" t="s">
        <v>1191</v>
      </c>
      <c r="H2444" s="92" t="s">
        <v>4158</v>
      </c>
      <c r="I2444" s="92" t="s">
        <v>865</v>
      </c>
      <c r="J2444" s="92" t="s">
        <v>5023</v>
      </c>
      <c r="K2444" s="90" t="b">
        <v>0</v>
      </c>
      <c r="L2444" s="92" t="s">
        <v>867</v>
      </c>
      <c r="M2444" s="278">
        <f>IFERROR(VLOOKUP(C2444,'Budget Detail as of 11.30'!B:K,COLUMNS('Budget Detail as of 11.30'!B:K),FALSE),0)</f>
        <v>500</v>
      </c>
      <c r="N2444" s="155">
        <f>SUMIFS('Budget Detail as of 11.30'!L:L,'Budget Detail as of 11.30'!B:B,'Questica Mapping'!C2444)</f>
        <v>500</v>
      </c>
      <c r="O2444" s="100">
        <v>1500</v>
      </c>
      <c r="P2444" s="101">
        <f t="shared" si="91"/>
        <v>1500</v>
      </c>
    </row>
    <row r="2445" spans="1:16" hidden="1" x14ac:dyDescent="0.3">
      <c r="A2445" s="90">
        <v>600917</v>
      </c>
      <c r="B2445" s="92" t="s">
        <v>1162</v>
      </c>
      <c r="C2445" s="92" t="s">
        <v>5024</v>
      </c>
      <c r="D2445" s="92" t="s">
        <v>11</v>
      </c>
      <c r="E2445" s="103" t="s">
        <v>332</v>
      </c>
      <c r="F2445" s="92" t="s">
        <v>4841</v>
      </c>
      <c r="G2445" s="92" t="s">
        <v>1191</v>
      </c>
      <c r="H2445" s="92" t="s">
        <v>4164</v>
      </c>
      <c r="I2445" s="92" t="s">
        <v>865</v>
      </c>
      <c r="J2445" s="92" t="s">
        <v>5025</v>
      </c>
      <c r="K2445" s="90" t="b">
        <v>0</v>
      </c>
      <c r="L2445" s="92" t="s">
        <v>867</v>
      </c>
      <c r="M2445" s="278">
        <f>IFERROR(VLOOKUP(C2445,'Budget Detail as of 11.30'!B:K,COLUMNS('Budget Detail as of 11.30'!B:K),FALSE),0)</f>
        <v>100</v>
      </c>
      <c r="N2445" s="155">
        <f>SUMIFS('Budget Detail as of 11.30'!L:L,'Budget Detail as of 11.30'!B:B,'Questica Mapping'!C2445)</f>
        <v>100</v>
      </c>
      <c r="O2445" s="100">
        <v>100</v>
      </c>
      <c r="P2445" s="101">
        <f t="shared" si="91"/>
        <v>100</v>
      </c>
    </row>
    <row r="2446" spans="1:16" hidden="1" x14ac:dyDescent="0.3">
      <c r="A2446" s="90">
        <v>600918</v>
      </c>
      <c r="B2446" s="92" t="s">
        <v>1162</v>
      </c>
      <c r="C2446" s="92" t="s">
        <v>5026</v>
      </c>
      <c r="D2446" s="92" t="s">
        <v>11</v>
      </c>
      <c r="E2446" s="103" t="s">
        <v>332</v>
      </c>
      <c r="F2446" s="92" t="s">
        <v>4841</v>
      </c>
      <c r="G2446" s="92" t="s">
        <v>1191</v>
      </c>
      <c r="H2446" s="92" t="s">
        <v>4167</v>
      </c>
      <c r="I2446" s="92" t="s">
        <v>865</v>
      </c>
      <c r="J2446" s="92" t="s">
        <v>4168</v>
      </c>
      <c r="K2446" s="90" t="b">
        <v>0</v>
      </c>
      <c r="L2446" s="92" t="s">
        <v>867</v>
      </c>
      <c r="M2446" s="278">
        <f>IFERROR(VLOOKUP(C2446,'Budget Detail as of 11.30'!B:K,COLUMNS('Budget Detail as of 11.30'!B:K),FALSE),0)</f>
        <v>1500</v>
      </c>
      <c r="N2446" s="155">
        <f>SUMIFS('Budget Detail as of 11.30'!L:L,'Budget Detail as of 11.30'!B:B,'Questica Mapping'!C2446)</f>
        <v>1500</v>
      </c>
      <c r="O2446" s="100">
        <v>2500</v>
      </c>
      <c r="P2446" s="101">
        <f t="shared" si="91"/>
        <v>2500</v>
      </c>
    </row>
    <row r="2447" spans="1:16" hidden="1" x14ac:dyDescent="0.3">
      <c r="A2447" s="90">
        <v>600919</v>
      </c>
      <c r="B2447" s="92" t="s">
        <v>1162</v>
      </c>
      <c r="C2447" s="92" t="s">
        <v>5027</v>
      </c>
      <c r="D2447" s="92" t="s">
        <v>11</v>
      </c>
      <c r="E2447" s="103" t="s">
        <v>332</v>
      </c>
      <c r="F2447" s="92" t="s">
        <v>4841</v>
      </c>
      <c r="G2447" s="92" t="s">
        <v>1191</v>
      </c>
      <c r="H2447" s="92" t="s">
        <v>4173</v>
      </c>
      <c r="I2447" s="92" t="s">
        <v>865</v>
      </c>
      <c r="J2447" s="92" t="s">
        <v>5028</v>
      </c>
      <c r="K2447" s="90" t="b">
        <v>0</v>
      </c>
      <c r="L2447" s="92" t="s">
        <v>867</v>
      </c>
      <c r="M2447" s="278">
        <f>IFERROR(VLOOKUP(C2447,'Budget Detail as of 11.30'!B:K,COLUMNS('Budget Detail as of 11.30'!B:K),FALSE),0)</f>
        <v>100</v>
      </c>
      <c r="N2447" s="155">
        <f>SUMIFS('Budget Detail as of 11.30'!L:L,'Budget Detail as of 11.30'!B:B,'Questica Mapping'!C2447)</f>
        <v>100</v>
      </c>
      <c r="O2447" s="100">
        <v>1500</v>
      </c>
      <c r="P2447" s="101">
        <f t="shared" si="91"/>
        <v>1500</v>
      </c>
    </row>
    <row r="2448" spans="1:16" hidden="1" x14ac:dyDescent="0.3">
      <c r="A2448" s="90">
        <v>600920</v>
      </c>
      <c r="B2448" s="92" t="s">
        <v>1162</v>
      </c>
      <c r="C2448" s="92" t="s">
        <v>5029</v>
      </c>
      <c r="D2448" s="92" t="s">
        <v>11</v>
      </c>
      <c r="E2448" s="103" t="s">
        <v>332</v>
      </c>
      <c r="F2448" s="92" t="s">
        <v>4841</v>
      </c>
      <c r="G2448" s="92" t="s">
        <v>1191</v>
      </c>
      <c r="H2448" s="92" t="s">
        <v>3808</v>
      </c>
      <c r="I2448" s="92" t="s">
        <v>865</v>
      </c>
      <c r="J2448" s="92" t="s">
        <v>5030</v>
      </c>
      <c r="K2448" s="90" t="b">
        <v>0</v>
      </c>
      <c r="L2448" s="92" t="s">
        <v>867</v>
      </c>
      <c r="M2448" s="278">
        <f>IFERROR(VLOOKUP(C2448,'Budget Detail as of 11.30'!B:K,COLUMNS('Budget Detail as of 11.30'!B:K),FALSE),0)</f>
        <v>2500</v>
      </c>
      <c r="N2448" s="155">
        <f>SUMIFS('Budget Detail as of 11.30'!L:L,'Budget Detail as of 11.30'!B:B,'Questica Mapping'!C2448)</f>
        <v>2500</v>
      </c>
      <c r="O2448" s="100">
        <v>0</v>
      </c>
      <c r="P2448" s="101">
        <f t="shared" si="91"/>
        <v>0</v>
      </c>
    </row>
    <row r="2449" spans="1:16" hidden="1" x14ac:dyDescent="0.3">
      <c r="A2449" s="90">
        <v>600921</v>
      </c>
      <c r="B2449" s="92" t="s">
        <v>1162</v>
      </c>
      <c r="C2449" s="92" t="s">
        <v>5031</v>
      </c>
      <c r="D2449" s="92" t="s">
        <v>11</v>
      </c>
      <c r="E2449" s="103" t="s">
        <v>332</v>
      </c>
      <c r="F2449" s="92" t="s">
        <v>4841</v>
      </c>
      <c r="G2449" s="92" t="s">
        <v>1191</v>
      </c>
      <c r="H2449" s="92" t="s">
        <v>3808</v>
      </c>
      <c r="I2449" s="92" t="s">
        <v>925</v>
      </c>
      <c r="J2449" s="92" t="s">
        <v>5032</v>
      </c>
      <c r="K2449" s="90" t="b">
        <v>0</v>
      </c>
      <c r="L2449" s="92" t="s">
        <v>867</v>
      </c>
      <c r="M2449" s="278">
        <f>IFERROR(VLOOKUP(C2449,'Budget Detail as of 11.30'!B:K,COLUMNS('Budget Detail as of 11.30'!B:K),FALSE),0)</f>
        <v>1500</v>
      </c>
      <c r="N2449" s="155">
        <f>SUMIFS('Budget Detail as of 11.30'!L:L,'Budget Detail as of 11.30'!B:B,'Questica Mapping'!C2449)</f>
        <v>1500</v>
      </c>
      <c r="O2449" s="100">
        <v>3642</v>
      </c>
      <c r="P2449" s="101">
        <f t="shared" si="91"/>
        <v>3642</v>
      </c>
    </row>
    <row r="2450" spans="1:16" hidden="1" x14ac:dyDescent="0.3">
      <c r="A2450" s="90">
        <v>600922</v>
      </c>
      <c r="B2450" s="92" t="s">
        <v>1162</v>
      </c>
      <c r="C2450" s="92" t="s">
        <v>5033</v>
      </c>
      <c r="D2450" s="92" t="s">
        <v>11</v>
      </c>
      <c r="E2450" s="103" t="s">
        <v>332</v>
      </c>
      <c r="F2450" s="92" t="s">
        <v>4841</v>
      </c>
      <c r="G2450" s="92" t="s">
        <v>1191</v>
      </c>
      <c r="H2450" s="92" t="s">
        <v>3811</v>
      </c>
      <c r="I2450" s="92" t="s">
        <v>865</v>
      </c>
      <c r="J2450" s="92" t="s">
        <v>5034</v>
      </c>
      <c r="K2450" s="90" t="b">
        <v>0</v>
      </c>
      <c r="L2450" s="92" t="s">
        <v>867</v>
      </c>
      <c r="M2450" s="278">
        <f>IFERROR(VLOOKUP(C2450,'Budget Detail as of 11.30'!B:K,COLUMNS('Budget Detail as of 11.30'!B:K),FALSE),0)</f>
        <v>1000</v>
      </c>
      <c r="N2450" s="155">
        <f>SUMIFS('Budget Detail as of 11.30'!L:L,'Budget Detail as of 11.30'!B:B,'Questica Mapping'!C2450)</f>
        <v>1000</v>
      </c>
      <c r="O2450" s="100">
        <v>20</v>
      </c>
      <c r="P2450" s="101">
        <f t="shared" si="91"/>
        <v>20</v>
      </c>
    </row>
    <row r="2451" spans="1:16" hidden="1" x14ac:dyDescent="0.3">
      <c r="A2451" s="90">
        <v>600923</v>
      </c>
      <c r="B2451" s="92" t="s">
        <v>1162</v>
      </c>
      <c r="C2451" s="92" t="s">
        <v>5035</v>
      </c>
      <c r="D2451" s="92" t="s">
        <v>11</v>
      </c>
      <c r="E2451" s="103" t="s">
        <v>332</v>
      </c>
      <c r="F2451" s="92" t="s">
        <v>4841</v>
      </c>
      <c r="G2451" s="92" t="s">
        <v>1194</v>
      </c>
      <c r="H2451" s="92" t="s">
        <v>4213</v>
      </c>
      <c r="I2451" s="92" t="s">
        <v>865</v>
      </c>
      <c r="J2451" s="92" t="s">
        <v>1195</v>
      </c>
      <c r="K2451" s="90" t="b">
        <v>0</v>
      </c>
      <c r="L2451" s="92" t="s">
        <v>867</v>
      </c>
      <c r="M2451" s="278">
        <f>IFERROR(VLOOKUP(C2451,'Budget Detail as of 11.30'!B:K,COLUMNS('Budget Detail as of 11.30'!B:K),FALSE),0)</f>
        <v>3650</v>
      </c>
      <c r="N2451" s="155">
        <f>SUMIFS('Budget Detail as of 11.30'!L:L,'Budget Detail as of 11.30'!B:B,'Questica Mapping'!C2451)</f>
        <v>3650</v>
      </c>
      <c r="O2451" s="100">
        <v>60</v>
      </c>
      <c r="P2451" s="101">
        <f t="shared" si="91"/>
        <v>60</v>
      </c>
    </row>
    <row r="2452" spans="1:16" hidden="1" x14ac:dyDescent="0.3">
      <c r="A2452" s="90">
        <v>600924</v>
      </c>
      <c r="B2452" s="92" t="s">
        <v>1162</v>
      </c>
      <c r="C2452" s="92" t="s">
        <v>5036</v>
      </c>
      <c r="D2452" s="92" t="s">
        <v>11</v>
      </c>
      <c r="E2452" s="103" t="s">
        <v>332</v>
      </c>
      <c r="F2452" s="92" t="s">
        <v>4841</v>
      </c>
      <c r="G2452" s="92" t="s">
        <v>1194</v>
      </c>
      <c r="H2452" s="92" t="s">
        <v>4213</v>
      </c>
      <c r="I2452" s="92" t="s">
        <v>925</v>
      </c>
      <c r="J2452" s="92" t="s">
        <v>1638</v>
      </c>
      <c r="K2452" s="90" t="b">
        <v>0</v>
      </c>
      <c r="L2452" s="92" t="s">
        <v>867</v>
      </c>
      <c r="M2452" s="278">
        <f>IFERROR(VLOOKUP(C2452,'Budget Detail as of 11.30'!B:K,COLUMNS('Budget Detail as of 11.30'!B:K),FALSE),0)</f>
        <v>20</v>
      </c>
      <c r="N2452" s="155">
        <f>SUMIFS('Budget Detail as of 11.30'!L:L,'Budget Detail as of 11.30'!B:B,'Questica Mapping'!C2452)</f>
        <v>20</v>
      </c>
      <c r="O2452" s="100">
        <v>250</v>
      </c>
      <c r="P2452" s="101">
        <f t="shared" si="91"/>
        <v>250</v>
      </c>
    </row>
    <row r="2453" spans="1:16" hidden="1" x14ac:dyDescent="0.3">
      <c r="A2453" s="90">
        <v>600925</v>
      </c>
      <c r="B2453" s="92" t="s">
        <v>1162</v>
      </c>
      <c r="C2453" s="92" t="s">
        <v>5037</v>
      </c>
      <c r="D2453" s="92" t="s">
        <v>11</v>
      </c>
      <c r="E2453" s="103" t="s">
        <v>332</v>
      </c>
      <c r="F2453" s="92" t="s">
        <v>4841</v>
      </c>
      <c r="G2453" s="92" t="s">
        <v>1194</v>
      </c>
      <c r="H2453" s="92" t="s">
        <v>4213</v>
      </c>
      <c r="I2453" s="92" t="s">
        <v>928</v>
      </c>
      <c r="J2453" s="92" t="s">
        <v>5038</v>
      </c>
      <c r="K2453" s="90" t="b">
        <v>0</v>
      </c>
      <c r="L2453" s="92" t="s">
        <v>867</v>
      </c>
      <c r="M2453" s="278">
        <f>IFERROR(VLOOKUP(C2453,'Budget Detail as of 11.30'!B:K,COLUMNS('Budget Detail as of 11.30'!B:K),FALSE),0)</f>
        <v>60</v>
      </c>
      <c r="N2453" s="155">
        <f>SUMIFS('Budget Detail as of 11.30'!L:L,'Budget Detail as of 11.30'!B:B,'Questica Mapping'!C2453)</f>
        <v>60</v>
      </c>
      <c r="O2453" s="100">
        <v>68</v>
      </c>
      <c r="P2453" s="101">
        <f t="shared" si="91"/>
        <v>68</v>
      </c>
    </row>
    <row r="2454" spans="1:16" hidden="1" x14ac:dyDescent="0.3">
      <c r="A2454" s="90">
        <v>600926</v>
      </c>
      <c r="B2454" s="92" t="s">
        <v>1162</v>
      </c>
      <c r="C2454" s="92" t="s">
        <v>5039</v>
      </c>
      <c r="D2454" s="92" t="s">
        <v>11</v>
      </c>
      <c r="E2454" s="103" t="s">
        <v>332</v>
      </c>
      <c r="F2454" s="92" t="s">
        <v>4841</v>
      </c>
      <c r="G2454" s="92" t="s">
        <v>1194</v>
      </c>
      <c r="H2454" s="92" t="s">
        <v>3771</v>
      </c>
      <c r="I2454" s="92" t="s">
        <v>865</v>
      </c>
      <c r="J2454" s="92" t="s">
        <v>1195</v>
      </c>
      <c r="K2454" s="90" t="b">
        <v>0</v>
      </c>
      <c r="L2454" s="92" t="s">
        <v>867</v>
      </c>
      <c r="M2454" s="278">
        <f>IFERROR(VLOOKUP(C2454,'Budget Detail as of 11.30'!B:K,COLUMNS('Budget Detail as of 11.30'!B:K),FALSE),0)</f>
        <v>250</v>
      </c>
      <c r="N2454" s="155">
        <f>SUMIFS('Budget Detail as of 11.30'!L:L,'Budget Detail as of 11.30'!B:B,'Questica Mapping'!C2454)</f>
        <v>250</v>
      </c>
      <c r="O2454" s="100">
        <v>5214</v>
      </c>
      <c r="P2454" s="101">
        <f t="shared" si="91"/>
        <v>5214</v>
      </c>
    </row>
    <row r="2455" spans="1:16" hidden="1" x14ac:dyDescent="0.3">
      <c r="A2455" s="90">
        <v>600927</v>
      </c>
      <c r="B2455" s="92" t="s">
        <v>1162</v>
      </c>
      <c r="C2455" s="92" t="s">
        <v>5040</v>
      </c>
      <c r="D2455" s="92" t="s">
        <v>11</v>
      </c>
      <c r="E2455" s="103" t="s">
        <v>332</v>
      </c>
      <c r="F2455" s="92" t="s">
        <v>4841</v>
      </c>
      <c r="G2455" s="92" t="s">
        <v>1194</v>
      </c>
      <c r="H2455" s="92" t="s">
        <v>3808</v>
      </c>
      <c r="I2455" s="92" t="s">
        <v>865</v>
      </c>
      <c r="J2455" s="92" t="s">
        <v>1195</v>
      </c>
      <c r="K2455" s="90" t="b">
        <v>0</v>
      </c>
      <c r="L2455" s="92" t="s">
        <v>867</v>
      </c>
      <c r="M2455" s="278">
        <f>IFERROR(VLOOKUP(C2455,'Budget Detail as of 11.30'!B:K,COLUMNS('Budget Detail as of 11.30'!B:K),FALSE),0)</f>
        <v>70</v>
      </c>
      <c r="N2455" s="155">
        <f>SUMIFS('Budget Detail as of 11.30'!L:L,'Budget Detail as of 11.30'!B:B,'Questica Mapping'!C2455)</f>
        <v>70</v>
      </c>
      <c r="O2455" s="100">
        <v>26851</v>
      </c>
      <c r="P2455" s="101">
        <f t="shared" si="91"/>
        <v>26851</v>
      </c>
    </row>
    <row r="2456" spans="1:16" hidden="1" x14ac:dyDescent="0.3">
      <c r="A2456" s="90">
        <v>600928</v>
      </c>
      <c r="B2456" s="92" t="s">
        <v>1162</v>
      </c>
      <c r="C2456" s="92" t="s">
        <v>5041</v>
      </c>
      <c r="D2456" s="92" t="s">
        <v>11</v>
      </c>
      <c r="E2456" s="103" t="s">
        <v>332</v>
      </c>
      <c r="F2456" s="92" t="s">
        <v>4841</v>
      </c>
      <c r="G2456" s="92" t="s">
        <v>1197</v>
      </c>
      <c r="H2456" s="92" t="s">
        <v>4125</v>
      </c>
      <c r="I2456" s="92" t="s">
        <v>865</v>
      </c>
      <c r="J2456" s="92" t="s">
        <v>1198</v>
      </c>
      <c r="K2456" s="90" t="b">
        <v>0</v>
      </c>
      <c r="L2456" s="92" t="s">
        <v>867</v>
      </c>
      <c r="M2456" s="278">
        <f>IFERROR(VLOOKUP(C2456,'Budget Detail as of 11.30'!B:K,COLUMNS('Budget Detail as of 11.30'!B:K),FALSE),0)</f>
        <v>5220</v>
      </c>
      <c r="N2456" s="155">
        <f>SUMIFS('Budget Detail as of 11.30'!L:L,'Budget Detail as of 11.30'!B:B,'Questica Mapping'!C2456)</f>
        <v>5220</v>
      </c>
      <c r="O2456" s="100">
        <v>3000</v>
      </c>
      <c r="P2456" s="101">
        <f t="shared" si="91"/>
        <v>3000</v>
      </c>
    </row>
    <row r="2457" spans="1:16" hidden="1" x14ac:dyDescent="0.3">
      <c r="A2457" s="90">
        <v>600929</v>
      </c>
      <c r="B2457" s="92" t="s">
        <v>1162</v>
      </c>
      <c r="C2457" s="92" t="s">
        <v>5042</v>
      </c>
      <c r="D2457" s="92" t="s">
        <v>11</v>
      </c>
      <c r="E2457" s="103" t="s">
        <v>332</v>
      </c>
      <c r="F2457" s="92" t="s">
        <v>4841</v>
      </c>
      <c r="G2457" s="92" t="s">
        <v>1197</v>
      </c>
      <c r="H2457" s="92" t="s">
        <v>3808</v>
      </c>
      <c r="I2457" s="92" t="s">
        <v>865</v>
      </c>
      <c r="J2457" s="92" t="s">
        <v>1198</v>
      </c>
      <c r="K2457" s="90" t="b">
        <v>0</v>
      </c>
      <c r="L2457" s="92" t="s">
        <v>867</v>
      </c>
      <c r="M2457" s="278">
        <f>IFERROR(VLOOKUP(C2457,'Budget Detail as of 11.30'!B:K,COLUMNS('Budget Detail as of 11.30'!B:K),FALSE),0)</f>
        <v>26860</v>
      </c>
      <c r="N2457" s="155">
        <f>SUMIFS('Budget Detail as of 11.30'!L:L,'Budget Detail as of 11.30'!B:B,'Questica Mapping'!C2457)</f>
        <v>26860</v>
      </c>
      <c r="O2457" s="100">
        <v>500</v>
      </c>
      <c r="P2457" s="101">
        <f t="shared" si="91"/>
        <v>500</v>
      </c>
    </row>
    <row r="2458" spans="1:16" hidden="1" x14ac:dyDescent="0.3">
      <c r="A2458" s="90">
        <v>600930</v>
      </c>
      <c r="B2458" s="92" t="s">
        <v>1162</v>
      </c>
      <c r="C2458" s="92" t="s">
        <v>5043</v>
      </c>
      <c r="D2458" s="92" t="s">
        <v>11</v>
      </c>
      <c r="E2458" s="103" t="s">
        <v>332</v>
      </c>
      <c r="F2458" s="92" t="s">
        <v>4841</v>
      </c>
      <c r="G2458" s="92" t="s">
        <v>1202</v>
      </c>
      <c r="H2458" s="92" t="s">
        <v>4213</v>
      </c>
      <c r="I2458" s="92" t="s">
        <v>865</v>
      </c>
      <c r="J2458" s="92" t="s">
        <v>5044</v>
      </c>
      <c r="K2458" s="90" t="b">
        <v>0</v>
      </c>
      <c r="L2458" s="92" t="s">
        <v>867</v>
      </c>
      <c r="M2458" s="278">
        <f>IFERROR(VLOOKUP(C2458,'Budget Detail as of 11.30'!B:K,COLUMNS('Budget Detail as of 11.30'!B:K),FALSE),0)</f>
        <v>3000</v>
      </c>
      <c r="N2458" s="155">
        <f>SUMIFS('Budget Detail as of 11.30'!L:L,'Budget Detail as of 11.30'!B:B,'Questica Mapping'!C2458)</f>
        <v>3000</v>
      </c>
      <c r="O2458" s="100">
        <v>200</v>
      </c>
      <c r="P2458" s="101">
        <f t="shared" si="91"/>
        <v>200</v>
      </c>
    </row>
    <row r="2459" spans="1:16" hidden="1" x14ac:dyDescent="0.3">
      <c r="A2459" s="90">
        <v>600931</v>
      </c>
      <c r="B2459" s="92" t="s">
        <v>1162</v>
      </c>
      <c r="C2459" s="92" t="s">
        <v>5045</v>
      </c>
      <c r="D2459" s="92" t="s">
        <v>11</v>
      </c>
      <c r="E2459" s="103" t="s">
        <v>332</v>
      </c>
      <c r="F2459" s="92" t="s">
        <v>4841</v>
      </c>
      <c r="G2459" s="92" t="s">
        <v>1202</v>
      </c>
      <c r="H2459" s="92" t="s">
        <v>4137</v>
      </c>
      <c r="I2459" s="92" t="s">
        <v>865</v>
      </c>
      <c r="J2459" s="92" t="s">
        <v>5046</v>
      </c>
      <c r="K2459" s="90" t="b">
        <v>0</v>
      </c>
      <c r="L2459" s="92" t="s">
        <v>867</v>
      </c>
      <c r="M2459" s="278">
        <f>IFERROR(VLOOKUP(C2459,'Budget Detail as of 11.30'!B:K,COLUMNS('Budget Detail as of 11.30'!B:K),FALSE),0)</f>
        <v>500</v>
      </c>
      <c r="N2459" s="155">
        <f>SUMIFS('Budget Detail as of 11.30'!L:L,'Budget Detail as of 11.30'!B:B,'Questica Mapping'!C2459)</f>
        <v>500</v>
      </c>
      <c r="O2459" s="100">
        <v>500</v>
      </c>
      <c r="P2459" s="101">
        <f t="shared" si="91"/>
        <v>500</v>
      </c>
    </row>
    <row r="2460" spans="1:16" hidden="1" x14ac:dyDescent="0.3">
      <c r="A2460" s="90">
        <v>849897</v>
      </c>
      <c r="B2460" s="92" t="s">
        <v>1162</v>
      </c>
      <c r="C2460" s="92" t="s">
        <v>5047</v>
      </c>
      <c r="D2460" s="92" t="s">
        <v>11</v>
      </c>
      <c r="E2460" s="103" t="s">
        <v>332</v>
      </c>
      <c r="F2460" s="92" t="s">
        <v>4841</v>
      </c>
      <c r="G2460" s="92" t="s">
        <v>1202</v>
      </c>
      <c r="H2460" s="92" t="s">
        <v>3768</v>
      </c>
      <c r="I2460" s="92" t="s">
        <v>865</v>
      </c>
      <c r="J2460" s="92" t="s">
        <v>5048</v>
      </c>
      <c r="K2460" s="90" t="b">
        <v>0</v>
      </c>
      <c r="L2460" s="92" t="s">
        <v>867</v>
      </c>
      <c r="M2460" s="278">
        <f>IFERROR(VLOOKUP(C2460,'Budget Detail as of 11.30'!B:K,COLUMNS('Budget Detail as of 11.30'!B:K),FALSE),0)</f>
        <v>200</v>
      </c>
      <c r="N2460" s="155">
        <f>SUMIFS('Budget Detail as of 11.30'!L:L,'Budget Detail as of 11.30'!B:B,'Questica Mapping'!C2460)</f>
        <v>200</v>
      </c>
      <c r="O2460" s="100">
        <v>354</v>
      </c>
      <c r="P2460" s="101">
        <f t="shared" si="91"/>
        <v>354</v>
      </c>
    </row>
    <row r="2461" spans="1:16" hidden="1" x14ac:dyDescent="0.3">
      <c r="A2461" s="90">
        <v>1820494</v>
      </c>
      <c r="B2461" s="92" t="s">
        <v>1162</v>
      </c>
      <c r="C2461" s="92" t="s">
        <v>5049</v>
      </c>
      <c r="D2461" s="92" t="s">
        <v>11</v>
      </c>
      <c r="E2461" s="103" t="s">
        <v>332</v>
      </c>
      <c r="F2461" s="92" t="s">
        <v>4841</v>
      </c>
      <c r="G2461" s="92" t="s">
        <v>1202</v>
      </c>
      <c r="H2461" s="92" t="s">
        <v>3771</v>
      </c>
      <c r="I2461" s="92" t="s">
        <v>865</v>
      </c>
      <c r="J2461" s="92" t="s">
        <v>5050</v>
      </c>
      <c r="K2461" s="90" t="b">
        <v>0</v>
      </c>
      <c r="L2461" s="92" t="s">
        <v>867</v>
      </c>
      <c r="M2461" s="278">
        <f>IFERROR(VLOOKUP(C2461,'Budget Detail as of 11.30'!B:K,COLUMNS('Budget Detail as of 11.30'!B:K),FALSE),0)</f>
        <v>500</v>
      </c>
      <c r="N2461" s="155">
        <f>SUMIFS('Budget Detail as of 11.30'!L:L,'Budget Detail as of 11.30'!B:B,'Questica Mapping'!C2461)</f>
        <v>500</v>
      </c>
      <c r="O2461" s="100">
        <v>200</v>
      </c>
      <c r="P2461" s="101">
        <f t="shared" si="91"/>
        <v>200</v>
      </c>
    </row>
    <row r="2462" spans="1:16" hidden="1" x14ac:dyDescent="0.3">
      <c r="A2462" s="90">
        <v>600932</v>
      </c>
      <c r="B2462" s="92" t="s">
        <v>1162</v>
      </c>
      <c r="C2462" s="92" t="s">
        <v>5051</v>
      </c>
      <c r="D2462" s="92" t="s">
        <v>11</v>
      </c>
      <c r="E2462" s="103" t="s">
        <v>332</v>
      </c>
      <c r="F2462" s="92" t="s">
        <v>4841</v>
      </c>
      <c r="G2462" s="92" t="s">
        <v>1202</v>
      </c>
      <c r="H2462" s="92" t="s">
        <v>4884</v>
      </c>
      <c r="I2462" s="92" t="s">
        <v>865</v>
      </c>
      <c r="J2462" s="92" t="s">
        <v>5052</v>
      </c>
      <c r="K2462" s="90" t="b">
        <v>0</v>
      </c>
      <c r="L2462" s="92" t="s">
        <v>867</v>
      </c>
      <c r="M2462" s="278">
        <f>IFERROR(VLOOKUP(C2462,'Budget Detail as of 11.30'!B:K,COLUMNS('Budget Detail as of 11.30'!B:K),FALSE),0)</f>
        <v>360</v>
      </c>
      <c r="N2462" s="155">
        <f>SUMIFS('Budget Detail as of 11.30'!L:L,'Budget Detail as of 11.30'!B:B,'Questica Mapping'!C2462)</f>
        <v>360</v>
      </c>
      <c r="O2462" s="100">
        <v>400</v>
      </c>
      <c r="P2462" s="101">
        <f t="shared" si="91"/>
        <v>400</v>
      </c>
    </row>
    <row r="2463" spans="1:16" hidden="1" x14ac:dyDescent="0.3">
      <c r="A2463" s="90">
        <v>600933</v>
      </c>
      <c r="B2463" s="92" t="s">
        <v>1162</v>
      </c>
      <c r="C2463" s="92" t="s">
        <v>5053</v>
      </c>
      <c r="D2463" s="92" t="s">
        <v>11</v>
      </c>
      <c r="E2463" s="103" t="s">
        <v>332</v>
      </c>
      <c r="F2463" s="92" t="s">
        <v>4841</v>
      </c>
      <c r="G2463" s="92" t="s">
        <v>1202</v>
      </c>
      <c r="H2463" s="92" t="s">
        <v>4146</v>
      </c>
      <c r="I2463" s="92" t="s">
        <v>865</v>
      </c>
      <c r="J2463" s="92" t="s">
        <v>5054</v>
      </c>
      <c r="K2463" s="90" t="b">
        <v>0</v>
      </c>
      <c r="L2463" s="92" t="s">
        <v>867</v>
      </c>
      <c r="M2463" s="278">
        <f>IFERROR(VLOOKUP(C2463,'Budget Detail as of 11.30'!B:K,COLUMNS('Budget Detail as of 11.30'!B:K),FALSE),0)</f>
        <v>200</v>
      </c>
      <c r="N2463" s="155">
        <f>SUMIFS('Budget Detail as of 11.30'!L:L,'Budget Detail as of 11.30'!B:B,'Questica Mapping'!C2463)</f>
        <v>200</v>
      </c>
      <c r="O2463" s="100">
        <v>975</v>
      </c>
      <c r="P2463" s="101">
        <f t="shared" si="91"/>
        <v>975</v>
      </c>
    </row>
    <row r="2464" spans="1:16" hidden="1" x14ac:dyDescent="0.3">
      <c r="A2464" s="90">
        <v>600934</v>
      </c>
      <c r="B2464" s="92" t="s">
        <v>1162</v>
      </c>
      <c r="C2464" s="92" t="s">
        <v>5055</v>
      </c>
      <c r="D2464" s="92" t="s">
        <v>11</v>
      </c>
      <c r="E2464" s="103" t="s">
        <v>332</v>
      </c>
      <c r="F2464" s="92" t="s">
        <v>4841</v>
      </c>
      <c r="G2464" s="92" t="s">
        <v>1202</v>
      </c>
      <c r="H2464" s="92" t="s">
        <v>3783</v>
      </c>
      <c r="I2464" s="92" t="s">
        <v>865</v>
      </c>
      <c r="J2464" s="92" t="s">
        <v>5056</v>
      </c>
      <c r="K2464" s="90" t="b">
        <v>0</v>
      </c>
      <c r="L2464" s="92" t="s">
        <v>867</v>
      </c>
      <c r="M2464" s="278">
        <f>IFERROR(VLOOKUP(C2464,'Budget Detail as of 11.30'!B:K,COLUMNS('Budget Detail as of 11.30'!B:K),FALSE),0)</f>
        <v>400</v>
      </c>
      <c r="N2464" s="155">
        <f>SUMIFS('Budget Detail as of 11.30'!L:L,'Budget Detail as of 11.30'!B:B,'Questica Mapping'!C2464)</f>
        <v>400</v>
      </c>
      <c r="O2464" s="100">
        <v>1457</v>
      </c>
      <c r="P2464" s="101">
        <f t="shared" si="91"/>
        <v>1457</v>
      </c>
    </row>
    <row r="2465" spans="1:16" hidden="1" x14ac:dyDescent="0.3">
      <c r="A2465" s="90">
        <v>600935</v>
      </c>
      <c r="B2465" s="92" t="s">
        <v>1162</v>
      </c>
      <c r="C2465" s="92" t="s">
        <v>5057</v>
      </c>
      <c r="D2465" s="92" t="s">
        <v>11</v>
      </c>
      <c r="E2465" s="103" t="s">
        <v>332</v>
      </c>
      <c r="F2465" s="92" t="s">
        <v>4841</v>
      </c>
      <c r="G2465" s="92" t="s">
        <v>1202</v>
      </c>
      <c r="H2465" s="92" t="s">
        <v>3786</v>
      </c>
      <c r="I2465" s="92" t="s">
        <v>865</v>
      </c>
      <c r="J2465" s="92" t="s">
        <v>5058</v>
      </c>
      <c r="K2465" s="90" t="b">
        <v>0</v>
      </c>
      <c r="L2465" s="92" t="s">
        <v>867</v>
      </c>
      <c r="M2465" s="278">
        <f>IFERROR(VLOOKUP(C2465,'Budget Detail as of 11.30'!B:K,COLUMNS('Budget Detail as of 11.30'!B:K),FALSE),0)</f>
        <v>980</v>
      </c>
      <c r="N2465" s="155">
        <f>SUMIFS('Budget Detail as of 11.30'!L:L,'Budget Detail as of 11.30'!B:B,'Questica Mapping'!C2465)</f>
        <v>980</v>
      </c>
      <c r="O2465" s="100">
        <v>1500</v>
      </c>
      <c r="P2465" s="101">
        <f t="shared" si="91"/>
        <v>1500</v>
      </c>
    </row>
    <row r="2466" spans="1:16" hidden="1" x14ac:dyDescent="0.3">
      <c r="A2466" s="90">
        <v>1820504</v>
      </c>
      <c r="B2466" s="92" t="s">
        <v>1162</v>
      </c>
      <c r="C2466" s="92" t="s">
        <v>5059</v>
      </c>
      <c r="D2466" s="92" t="s">
        <v>11</v>
      </c>
      <c r="E2466" s="103" t="s">
        <v>332</v>
      </c>
      <c r="F2466" s="92" t="s">
        <v>4841</v>
      </c>
      <c r="G2466" s="92" t="s">
        <v>1202</v>
      </c>
      <c r="H2466" s="92" t="s">
        <v>3789</v>
      </c>
      <c r="I2466" s="92" t="s">
        <v>865</v>
      </c>
      <c r="J2466" s="92" t="s">
        <v>5060</v>
      </c>
      <c r="K2466" s="90" t="b">
        <v>0</v>
      </c>
      <c r="L2466" s="92" t="s">
        <v>867</v>
      </c>
      <c r="M2466" s="278">
        <f>IFERROR(VLOOKUP(C2466,'Budget Detail as of 11.30'!B:K,COLUMNS('Budget Detail as of 11.30'!B:K),FALSE),0)</f>
        <v>1460</v>
      </c>
      <c r="N2466" s="155">
        <f>SUMIFS('Budget Detail as of 11.30'!L:L,'Budget Detail as of 11.30'!B:B,'Questica Mapping'!C2466)</f>
        <v>1460</v>
      </c>
      <c r="O2466" s="100">
        <v>90</v>
      </c>
      <c r="P2466" s="101">
        <f t="shared" si="91"/>
        <v>90</v>
      </c>
    </row>
    <row r="2467" spans="1:16" hidden="1" x14ac:dyDescent="0.3">
      <c r="A2467" s="90">
        <v>600936</v>
      </c>
      <c r="B2467" s="92" t="s">
        <v>1162</v>
      </c>
      <c r="C2467" s="92" t="s">
        <v>5061</v>
      </c>
      <c r="D2467" s="92" t="s">
        <v>11</v>
      </c>
      <c r="E2467" s="103" t="s">
        <v>332</v>
      </c>
      <c r="F2467" s="92" t="s">
        <v>4841</v>
      </c>
      <c r="G2467" s="92" t="s">
        <v>1202</v>
      </c>
      <c r="H2467" s="92" t="s">
        <v>3808</v>
      </c>
      <c r="I2467" s="92" t="s">
        <v>865</v>
      </c>
      <c r="J2467" s="92" t="s">
        <v>5062</v>
      </c>
      <c r="K2467" s="90" t="b">
        <v>0</v>
      </c>
      <c r="L2467" s="92" t="s">
        <v>867</v>
      </c>
      <c r="M2467" s="278">
        <f>IFERROR(VLOOKUP(C2467,'Budget Detail as of 11.30'!B:K,COLUMNS('Budget Detail as of 11.30'!B:K),FALSE),0)</f>
        <v>1500</v>
      </c>
      <c r="N2467" s="155">
        <f>SUMIFS('Budget Detail as of 11.30'!L:L,'Budget Detail as of 11.30'!B:B,'Questica Mapping'!C2467)</f>
        <v>1500</v>
      </c>
      <c r="O2467" s="100">
        <v>3374</v>
      </c>
      <c r="P2467" s="101">
        <f t="shared" si="91"/>
        <v>3374</v>
      </c>
    </row>
    <row r="2468" spans="1:16" hidden="1" x14ac:dyDescent="0.3">
      <c r="A2468" s="90">
        <v>600937</v>
      </c>
      <c r="B2468" s="92" t="s">
        <v>1162</v>
      </c>
      <c r="C2468" s="92" t="s">
        <v>5063</v>
      </c>
      <c r="D2468" s="92" t="s">
        <v>11</v>
      </c>
      <c r="E2468" s="103" t="s">
        <v>332</v>
      </c>
      <c r="F2468" s="92" t="s">
        <v>4841</v>
      </c>
      <c r="G2468" s="92" t="s">
        <v>2668</v>
      </c>
      <c r="H2468" s="92" t="s">
        <v>4213</v>
      </c>
      <c r="I2468" s="92" t="s">
        <v>865</v>
      </c>
      <c r="J2468" s="92" t="s">
        <v>4344</v>
      </c>
      <c r="K2468" s="90" t="b">
        <v>0</v>
      </c>
      <c r="L2468" s="92" t="s">
        <v>867</v>
      </c>
      <c r="M2468" s="278">
        <f>IFERROR(VLOOKUP(C2468,'Budget Detail as of 11.30'!B:K,COLUMNS('Budget Detail as of 11.30'!B:K),FALSE),0)</f>
        <v>90</v>
      </c>
      <c r="N2468" s="155">
        <f>SUMIFS('Budget Detail as of 11.30'!L:L,'Budget Detail as of 11.30'!B:B,'Questica Mapping'!C2468)</f>
        <v>90</v>
      </c>
      <c r="O2468" s="100">
        <v>150</v>
      </c>
      <c r="P2468" s="101">
        <f t="shared" si="91"/>
        <v>150</v>
      </c>
    </row>
    <row r="2469" spans="1:16" hidden="1" x14ac:dyDescent="0.3">
      <c r="A2469" s="90">
        <v>600938</v>
      </c>
      <c r="B2469" s="92" t="s">
        <v>1162</v>
      </c>
      <c r="C2469" s="92" t="s">
        <v>5064</v>
      </c>
      <c r="D2469" s="92" t="s">
        <v>11</v>
      </c>
      <c r="E2469" s="103" t="s">
        <v>332</v>
      </c>
      <c r="F2469" s="92" t="s">
        <v>4841</v>
      </c>
      <c r="G2469" s="92" t="s">
        <v>2668</v>
      </c>
      <c r="H2469" s="92" t="s">
        <v>4213</v>
      </c>
      <c r="I2469" s="92" t="s">
        <v>925</v>
      </c>
      <c r="J2469" s="92" t="s">
        <v>4346</v>
      </c>
      <c r="K2469" s="90" t="b">
        <v>0</v>
      </c>
      <c r="L2469" s="92" t="s">
        <v>867</v>
      </c>
      <c r="M2469" s="278">
        <f>IFERROR(VLOOKUP(C2469,'Budget Detail as of 11.30'!B:K,COLUMNS('Budget Detail as of 11.30'!B:K),FALSE),0)</f>
        <v>3540</v>
      </c>
      <c r="N2469" s="155">
        <f>SUMIFS('Budget Detail as of 11.30'!L:L,'Budget Detail as of 11.30'!B:B,'Questica Mapping'!C2469)</f>
        <v>3540</v>
      </c>
      <c r="O2469" s="100">
        <v>53</v>
      </c>
      <c r="P2469" s="101">
        <f t="shared" si="91"/>
        <v>53</v>
      </c>
    </row>
    <row r="2470" spans="1:16" hidden="1" x14ac:dyDescent="0.3">
      <c r="A2470" s="90">
        <v>1820488</v>
      </c>
      <c r="B2470" s="92" t="s">
        <v>1162</v>
      </c>
      <c r="C2470" s="92" t="s">
        <v>5065</v>
      </c>
      <c r="D2470" s="92" t="s">
        <v>11</v>
      </c>
      <c r="E2470" s="103" t="s">
        <v>332</v>
      </c>
      <c r="F2470" s="92" t="s">
        <v>4841</v>
      </c>
      <c r="G2470" s="92" t="s">
        <v>2668</v>
      </c>
      <c r="H2470" s="92" t="s">
        <v>4213</v>
      </c>
      <c r="I2470" s="92" t="s">
        <v>928</v>
      </c>
      <c r="J2470" s="92" t="s">
        <v>4348</v>
      </c>
      <c r="K2470" s="90" t="b">
        <v>0</v>
      </c>
      <c r="L2470" s="92" t="s">
        <v>867</v>
      </c>
      <c r="M2470" s="278">
        <f>IFERROR(VLOOKUP(C2470,'Budget Detail as of 11.30'!B:K,COLUMNS('Budget Detail as of 11.30'!B:K),FALSE),0)</f>
        <v>150</v>
      </c>
      <c r="N2470" s="155">
        <f>SUMIFS('Budget Detail as of 11.30'!L:L,'Budget Detail as of 11.30'!B:B,'Questica Mapping'!C2470)</f>
        <v>150</v>
      </c>
      <c r="O2470" s="100">
        <v>360</v>
      </c>
      <c r="P2470" s="101">
        <f t="shared" si="91"/>
        <v>360</v>
      </c>
    </row>
    <row r="2471" spans="1:16" hidden="1" x14ac:dyDescent="0.3">
      <c r="A2471" s="90">
        <v>600993</v>
      </c>
      <c r="B2471" s="92" t="s">
        <v>1162</v>
      </c>
      <c r="C2471" s="92" t="s">
        <v>5066</v>
      </c>
      <c r="D2471" s="92" t="s">
        <v>11</v>
      </c>
      <c r="E2471" s="103" t="s">
        <v>332</v>
      </c>
      <c r="F2471" s="92" t="s">
        <v>4841</v>
      </c>
      <c r="G2471" s="92" t="s">
        <v>2668</v>
      </c>
      <c r="H2471" s="92" t="s">
        <v>4213</v>
      </c>
      <c r="I2471" s="92" t="s">
        <v>931</v>
      </c>
      <c r="J2471" s="92" t="s">
        <v>4350</v>
      </c>
      <c r="K2471" s="90" t="b">
        <v>0</v>
      </c>
      <c r="L2471" s="92" t="s">
        <v>867</v>
      </c>
      <c r="M2471" s="278">
        <f>IFERROR(VLOOKUP(C2471,'Budget Detail as of 11.30'!B:K,COLUMNS('Budget Detail as of 11.30'!B:K),FALSE),0)</f>
        <v>60</v>
      </c>
      <c r="N2471" s="155">
        <f>SUMIFS('Budget Detail as of 11.30'!L:L,'Budget Detail as of 11.30'!B:B,'Questica Mapping'!C2471)</f>
        <v>60</v>
      </c>
      <c r="O2471" s="100">
        <v>360</v>
      </c>
      <c r="P2471" s="101">
        <f t="shared" si="91"/>
        <v>360</v>
      </c>
    </row>
    <row r="2472" spans="1:16" hidden="1" x14ac:dyDescent="0.3">
      <c r="A2472" s="90">
        <v>600939</v>
      </c>
      <c r="B2472" s="92" t="s">
        <v>1162</v>
      </c>
      <c r="C2472" s="92" t="s">
        <v>5067</v>
      </c>
      <c r="D2472" s="92" t="s">
        <v>11</v>
      </c>
      <c r="E2472" s="103" t="s">
        <v>332</v>
      </c>
      <c r="F2472" s="92" t="s">
        <v>4841</v>
      </c>
      <c r="G2472" s="92" t="s">
        <v>2668</v>
      </c>
      <c r="H2472" s="92" t="s">
        <v>4213</v>
      </c>
      <c r="I2472" s="92" t="s">
        <v>944</v>
      </c>
      <c r="J2472" s="92" t="s">
        <v>5068</v>
      </c>
      <c r="K2472" s="90" t="b">
        <v>0</v>
      </c>
      <c r="L2472" s="92" t="s">
        <v>867</v>
      </c>
      <c r="M2472" s="278">
        <f>IFERROR(VLOOKUP(C2472,'Budget Detail as of 11.30'!B:K,COLUMNS('Budget Detail as of 11.30'!B:K),FALSE),0)</f>
        <v>360</v>
      </c>
      <c r="N2472" s="155">
        <f>SUMIFS('Budget Detail as of 11.30'!L:L,'Budget Detail as of 11.30'!B:B,'Questica Mapping'!C2472)</f>
        <v>360</v>
      </c>
      <c r="O2472" s="100">
        <v>360</v>
      </c>
      <c r="P2472" s="101">
        <f t="shared" si="91"/>
        <v>360</v>
      </c>
    </row>
    <row r="2473" spans="1:16" hidden="1" x14ac:dyDescent="0.3">
      <c r="A2473" s="90">
        <v>600940</v>
      </c>
      <c r="B2473" s="92" t="s">
        <v>1162</v>
      </c>
      <c r="C2473" s="92" t="s">
        <v>5069</v>
      </c>
      <c r="D2473" s="92" t="s">
        <v>11</v>
      </c>
      <c r="E2473" s="103" t="s">
        <v>332</v>
      </c>
      <c r="F2473" s="92" t="s">
        <v>4841</v>
      </c>
      <c r="G2473" s="92" t="s">
        <v>2668</v>
      </c>
      <c r="H2473" s="92" t="s">
        <v>4213</v>
      </c>
      <c r="I2473" s="92" t="s">
        <v>1060</v>
      </c>
      <c r="J2473" s="92" t="s">
        <v>5070</v>
      </c>
      <c r="K2473" s="90" t="b">
        <v>0</v>
      </c>
      <c r="L2473" s="92" t="s">
        <v>867</v>
      </c>
      <c r="M2473" s="278">
        <f>IFERROR(VLOOKUP(C2473,'Budget Detail as of 11.30'!B:K,COLUMNS('Budget Detail as of 11.30'!B:K),FALSE),0)</f>
        <v>360</v>
      </c>
      <c r="N2473" s="155">
        <f>SUMIFS('Budget Detail as of 11.30'!L:L,'Budget Detail as of 11.30'!B:B,'Questica Mapping'!C2473)</f>
        <v>360</v>
      </c>
      <c r="O2473" s="100">
        <v>0</v>
      </c>
      <c r="P2473" s="101">
        <f t="shared" si="91"/>
        <v>0</v>
      </c>
    </row>
    <row r="2474" spans="1:16" hidden="1" x14ac:dyDescent="0.3">
      <c r="A2474" s="90">
        <v>600941</v>
      </c>
      <c r="B2474" s="92" t="s">
        <v>1162</v>
      </c>
      <c r="C2474" s="92" t="s">
        <v>5071</v>
      </c>
      <c r="D2474" s="92" t="s">
        <v>11</v>
      </c>
      <c r="E2474" s="103" t="s">
        <v>332</v>
      </c>
      <c r="F2474" s="92" t="s">
        <v>4841</v>
      </c>
      <c r="G2474" s="92" t="s">
        <v>2668</v>
      </c>
      <c r="H2474" s="92" t="s">
        <v>4213</v>
      </c>
      <c r="I2474" s="92" t="s">
        <v>1063</v>
      </c>
      <c r="J2474" s="92" t="s">
        <v>5072</v>
      </c>
      <c r="K2474" s="90" t="b">
        <v>0</v>
      </c>
      <c r="L2474" s="92" t="s">
        <v>867</v>
      </c>
      <c r="M2474" s="278">
        <f>IFERROR(VLOOKUP(C2474,'Budget Detail as of 11.30'!B:K,COLUMNS('Budget Detail as of 11.30'!B:K),FALSE),0)</f>
        <v>360</v>
      </c>
      <c r="N2474" s="155">
        <f>SUMIFS('Budget Detail as of 11.30'!L:L,'Budget Detail as of 11.30'!B:B,'Questica Mapping'!C2474)</f>
        <v>360</v>
      </c>
      <c r="O2474" s="100">
        <v>1000</v>
      </c>
      <c r="P2474" s="101">
        <f t="shared" si="91"/>
        <v>1000</v>
      </c>
    </row>
    <row r="2475" spans="1:16" hidden="1" x14ac:dyDescent="0.3">
      <c r="A2475" s="90">
        <v>600944</v>
      </c>
      <c r="B2475" s="92" t="s">
        <v>1162</v>
      </c>
      <c r="C2475" s="92" t="s">
        <v>5073</v>
      </c>
      <c r="D2475" s="92" t="s">
        <v>11</v>
      </c>
      <c r="E2475" s="103" t="s">
        <v>332</v>
      </c>
      <c r="F2475" s="92" t="s">
        <v>4841</v>
      </c>
      <c r="G2475" s="92" t="s">
        <v>2668</v>
      </c>
      <c r="H2475" s="92" t="s">
        <v>4137</v>
      </c>
      <c r="I2475" s="92" t="s">
        <v>865</v>
      </c>
      <c r="J2475" s="270" t="s">
        <v>1251</v>
      </c>
      <c r="K2475" s="90" t="b">
        <v>0</v>
      </c>
      <c r="L2475" s="92" t="s">
        <v>867</v>
      </c>
      <c r="M2475" s="278">
        <f>IFERROR(VLOOKUP(C2475,'Budget Detail as of 11.30'!B:K,COLUMNS('Budget Detail as of 11.30'!B:K),FALSE),0)</f>
        <v>200</v>
      </c>
      <c r="N2475" s="155">
        <f>SUMIFS('Budget Detail as of 11.30'!L:L,'Budget Detail as of 11.30'!B:B,'Questica Mapping'!C2475)</f>
        <v>0</v>
      </c>
      <c r="O2475" s="100">
        <v>2400</v>
      </c>
      <c r="P2475" s="101">
        <f t="shared" si="91"/>
        <v>2400</v>
      </c>
    </row>
    <row r="2476" spans="1:16" hidden="1" x14ac:dyDescent="0.3">
      <c r="A2476" s="90">
        <v>1210134</v>
      </c>
      <c r="B2476" s="92" t="s">
        <v>1162</v>
      </c>
      <c r="C2476" s="92" t="s">
        <v>5074</v>
      </c>
      <c r="D2476" s="92" t="s">
        <v>11</v>
      </c>
      <c r="E2476" s="103" t="s">
        <v>332</v>
      </c>
      <c r="F2476" s="92" t="s">
        <v>4841</v>
      </c>
      <c r="G2476" s="92" t="s">
        <v>2668</v>
      </c>
      <c r="H2476" s="92" t="s">
        <v>3808</v>
      </c>
      <c r="I2476" s="92" t="s">
        <v>865</v>
      </c>
      <c r="J2476" s="92" t="s">
        <v>5075</v>
      </c>
      <c r="K2476" s="90" t="b">
        <v>0</v>
      </c>
      <c r="L2476" s="92" t="s">
        <v>867</v>
      </c>
      <c r="M2476" s="278">
        <f>IFERROR(VLOOKUP(C2476,'Budget Detail as of 11.30'!B:K,COLUMNS('Budget Detail as of 11.30'!B:K),FALSE),0)</f>
        <v>1000</v>
      </c>
      <c r="N2476" s="155">
        <f>SUMIFS('Budget Detail as of 11.30'!L:L,'Budget Detail as of 11.30'!B:B,'Questica Mapping'!C2476)</f>
        <v>1000</v>
      </c>
      <c r="O2476" s="100">
        <v>6643</v>
      </c>
      <c r="P2476" s="101">
        <f t="shared" si="91"/>
        <v>6643</v>
      </c>
    </row>
    <row r="2477" spans="1:16" hidden="1" x14ac:dyDescent="0.3">
      <c r="A2477" s="90">
        <v>601004</v>
      </c>
      <c r="B2477" s="92" t="s">
        <v>1162</v>
      </c>
      <c r="C2477" s="92" t="s">
        <v>5076</v>
      </c>
      <c r="D2477" s="92" t="s">
        <v>11</v>
      </c>
      <c r="E2477" s="103" t="s">
        <v>332</v>
      </c>
      <c r="F2477" s="92" t="s">
        <v>4841</v>
      </c>
      <c r="G2477" s="92" t="s">
        <v>2514</v>
      </c>
      <c r="H2477" s="92" t="s">
        <v>4213</v>
      </c>
      <c r="I2477" s="92" t="s">
        <v>865</v>
      </c>
      <c r="J2477" s="92" t="s">
        <v>5077</v>
      </c>
      <c r="K2477" s="90" t="b">
        <v>0</v>
      </c>
      <c r="L2477" s="92" t="s">
        <v>867</v>
      </c>
      <c r="M2477" s="278">
        <f>IFERROR(VLOOKUP(C2477,'Budget Detail as of 11.30'!B:K,COLUMNS('Budget Detail as of 11.30'!B:K),FALSE),0)</f>
        <v>2400</v>
      </c>
      <c r="N2477" s="155">
        <f>SUMIFS('Budget Detail as of 11.30'!L:L,'Budget Detail as of 11.30'!B:B,'Questica Mapping'!C2477)</f>
        <v>2400</v>
      </c>
      <c r="O2477" s="100">
        <v>206</v>
      </c>
      <c r="P2477" s="101">
        <f t="shared" si="91"/>
        <v>206</v>
      </c>
    </row>
    <row r="2478" spans="1:16" hidden="1" x14ac:dyDescent="0.3">
      <c r="A2478" s="90">
        <v>601005</v>
      </c>
      <c r="B2478" s="92" t="s">
        <v>1162</v>
      </c>
      <c r="C2478" s="92" t="s">
        <v>5078</v>
      </c>
      <c r="D2478" s="92" t="s">
        <v>11</v>
      </c>
      <c r="E2478" s="103" t="s">
        <v>332</v>
      </c>
      <c r="F2478" s="92" t="s">
        <v>4841</v>
      </c>
      <c r="G2478" s="92" t="s">
        <v>1354</v>
      </c>
      <c r="H2478" s="92" t="s">
        <v>4213</v>
      </c>
      <c r="I2478" s="92" t="s">
        <v>865</v>
      </c>
      <c r="J2478" s="92" t="s">
        <v>5079</v>
      </c>
      <c r="K2478" s="90" t="b">
        <v>0</v>
      </c>
      <c r="L2478" s="92" t="s">
        <v>867</v>
      </c>
      <c r="M2478" s="278">
        <f>IFERROR(VLOOKUP(C2478,'Budget Detail as of 11.30'!B:K,COLUMNS('Budget Detail as of 11.30'!B:K),FALSE),0)</f>
        <v>6650</v>
      </c>
      <c r="N2478" s="155">
        <f>SUMIFS('Budget Detail as of 11.30'!L:L,'Budget Detail as of 11.30'!B:B,'Questica Mapping'!C2478)</f>
        <v>6650</v>
      </c>
      <c r="O2478" s="100">
        <v>515</v>
      </c>
      <c r="P2478" s="101">
        <f t="shared" si="91"/>
        <v>515</v>
      </c>
    </row>
    <row r="2479" spans="1:16" hidden="1" x14ac:dyDescent="0.3">
      <c r="A2479" s="90">
        <v>1210135</v>
      </c>
      <c r="B2479" s="92" t="s">
        <v>1162</v>
      </c>
      <c r="C2479" s="92" t="s">
        <v>5080</v>
      </c>
      <c r="D2479" s="92" t="s">
        <v>11</v>
      </c>
      <c r="E2479" s="103" t="s">
        <v>332</v>
      </c>
      <c r="F2479" s="92" t="s">
        <v>4841</v>
      </c>
      <c r="G2479" s="92" t="s">
        <v>1354</v>
      </c>
      <c r="H2479" s="92" t="s">
        <v>4213</v>
      </c>
      <c r="I2479" s="92" t="s">
        <v>925</v>
      </c>
      <c r="J2479" s="92" t="s">
        <v>5081</v>
      </c>
      <c r="K2479" s="90" t="b">
        <v>0</v>
      </c>
      <c r="L2479" s="92" t="s">
        <v>867</v>
      </c>
      <c r="M2479" s="278">
        <f>IFERROR(VLOOKUP(C2479,'Budget Detail as of 11.30'!B:K,COLUMNS('Budget Detail as of 11.30'!B:K),FALSE),0)</f>
        <v>250</v>
      </c>
      <c r="N2479" s="155">
        <f>SUMIFS('Budget Detail as of 11.30'!L:L,'Budget Detail as of 11.30'!B:B,'Questica Mapping'!C2479)</f>
        <v>250</v>
      </c>
      <c r="O2479" s="100">
        <v>390</v>
      </c>
      <c r="P2479" s="101">
        <f t="shared" si="91"/>
        <v>390</v>
      </c>
    </row>
    <row r="2480" spans="1:16" hidden="1" x14ac:dyDescent="0.3">
      <c r="A2480" s="90">
        <v>601007</v>
      </c>
      <c r="B2480" s="92" t="s">
        <v>1162</v>
      </c>
      <c r="C2480" s="92" t="s">
        <v>5082</v>
      </c>
      <c r="D2480" s="92" t="s">
        <v>11</v>
      </c>
      <c r="E2480" s="103" t="s">
        <v>332</v>
      </c>
      <c r="F2480" s="92" t="s">
        <v>4841</v>
      </c>
      <c r="G2480" s="92" t="s">
        <v>1354</v>
      </c>
      <c r="H2480" s="92" t="s">
        <v>4213</v>
      </c>
      <c r="I2480" s="92" t="s">
        <v>928</v>
      </c>
      <c r="J2480" s="92" t="s">
        <v>5083</v>
      </c>
      <c r="K2480" s="90" t="b">
        <v>0</v>
      </c>
      <c r="L2480" s="92" t="s">
        <v>867</v>
      </c>
      <c r="M2480" s="278">
        <f>IFERROR(VLOOKUP(C2480,'Budget Detail as of 11.30'!B:K,COLUMNS('Budget Detail as of 11.30'!B:K),FALSE),0)</f>
        <v>1000</v>
      </c>
      <c r="N2480" s="155">
        <f>SUMIFS('Budget Detail as of 11.30'!L:L,'Budget Detail as of 11.30'!B:B,'Questica Mapping'!C2480)</f>
        <v>1000</v>
      </c>
      <c r="O2480" s="100">
        <v>135</v>
      </c>
      <c r="P2480" s="101">
        <f t="shared" si="91"/>
        <v>135</v>
      </c>
    </row>
    <row r="2481" spans="1:16" hidden="1" x14ac:dyDescent="0.3">
      <c r="A2481" s="90">
        <v>601008</v>
      </c>
      <c r="B2481" s="92" t="s">
        <v>1162</v>
      </c>
      <c r="C2481" s="92" t="s">
        <v>5084</v>
      </c>
      <c r="D2481" s="92" t="s">
        <v>11</v>
      </c>
      <c r="E2481" s="103" t="s">
        <v>332</v>
      </c>
      <c r="F2481" s="92" t="s">
        <v>4841</v>
      </c>
      <c r="G2481" s="92" t="s">
        <v>1354</v>
      </c>
      <c r="H2481" s="92" t="s">
        <v>4213</v>
      </c>
      <c r="I2481" s="92" t="s">
        <v>931</v>
      </c>
      <c r="J2481" s="92" t="s">
        <v>5085</v>
      </c>
      <c r="K2481" s="90" t="b">
        <v>0</v>
      </c>
      <c r="L2481" s="92" t="s">
        <v>867</v>
      </c>
      <c r="M2481" s="278">
        <f>IFERROR(VLOOKUP(C2481,'Budget Detail as of 11.30'!B:K,COLUMNS('Budget Detail as of 11.30'!B:K),FALSE),0)</f>
        <v>390</v>
      </c>
      <c r="N2481" s="155">
        <f>SUMIFS('Budget Detail as of 11.30'!L:L,'Budget Detail as of 11.30'!B:B,'Questica Mapping'!C2481)</f>
        <v>390</v>
      </c>
      <c r="O2481" s="100">
        <v>700</v>
      </c>
      <c r="P2481" s="101">
        <f t="shared" si="91"/>
        <v>700</v>
      </c>
    </row>
    <row r="2482" spans="1:16" hidden="1" x14ac:dyDescent="0.3">
      <c r="A2482" s="90">
        <v>1540197</v>
      </c>
      <c r="B2482" s="92" t="s">
        <v>1162</v>
      </c>
      <c r="C2482" s="92" t="s">
        <v>5086</v>
      </c>
      <c r="D2482" s="92" t="s">
        <v>11</v>
      </c>
      <c r="E2482" s="103" t="s">
        <v>332</v>
      </c>
      <c r="F2482" s="92" t="s">
        <v>4841</v>
      </c>
      <c r="G2482" s="92" t="s">
        <v>1354</v>
      </c>
      <c r="H2482" s="92" t="s">
        <v>4921</v>
      </c>
      <c r="I2482" s="92" t="s">
        <v>865</v>
      </c>
      <c r="J2482" s="270" t="s">
        <v>1251</v>
      </c>
      <c r="K2482" s="90" t="b">
        <v>0</v>
      </c>
      <c r="L2482" s="92" t="s">
        <v>867</v>
      </c>
      <c r="M2482" s="278">
        <f>IFERROR(VLOOKUP(C2482,'Budget Detail as of 11.30'!B:K,COLUMNS('Budget Detail as of 11.30'!B:K),FALSE),0)</f>
        <v>0</v>
      </c>
      <c r="N2482" s="155">
        <f>SUMIFS('Budget Detail as of 11.30'!L:L,'Budget Detail as of 11.30'!B:B,'Questica Mapping'!C2482)</f>
        <v>0</v>
      </c>
      <c r="O2482" s="100">
        <v>840</v>
      </c>
      <c r="P2482" s="101">
        <f t="shared" si="91"/>
        <v>840</v>
      </c>
    </row>
    <row r="2483" spans="1:16" hidden="1" x14ac:dyDescent="0.3">
      <c r="A2483" s="90">
        <v>601009</v>
      </c>
      <c r="B2483" s="92" t="s">
        <v>1162</v>
      </c>
      <c r="C2483" s="92" t="s">
        <v>5087</v>
      </c>
      <c r="D2483" s="92" t="s">
        <v>11</v>
      </c>
      <c r="E2483" s="103" t="s">
        <v>332</v>
      </c>
      <c r="F2483" s="92" t="s">
        <v>4841</v>
      </c>
      <c r="G2483" s="92" t="s">
        <v>1354</v>
      </c>
      <c r="H2483" s="92" t="s">
        <v>4961</v>
      </c>
      <c r="I2483" s="92" t="s">
        <v>865</v>
      </c>
      <c r="J2483" s="92" t="s">
        <v>5088</v>
      </c>
      <c r="K2483" s="90" t="b">
        <v>0</v>
      </c>
      <c r="L2483" s="92" t="s">
        <v>867</v>
      </c>
      <c r="M2483" s="278">
        <f>IFERROR(VLOOKUP(C2483,'Budget Detail as of 11.30'!B:K,COLUMNS('Budget Detail as of 11.30'!B:K),FALSE),0)</f>
        <v>1000</v>
      </c>
      <c r="N2483" s="155">
        <f>SUMIFS('Budget Detail as of 11.30'!L:L,'Budget Detail as of 11.30'!B:B,'Questica Mapping'!C2483)</f>
        <v>1000</v>
      </c>
      <c r="O2483" s="100">
        <v>67</v>
      </c>
      <c r="P2483" s="101">
        <f t="shared" si="91"/>
        <v>67</v>
      </c>
    </row>
    <row r="2484" spans="1:16" hidden="1" x14ac:dyDescent="0.3">
      <c r="A2484" s="90">
        <v>601010</v>
      </c>
      <c r="B2484" s="92" t="s">
        <v>1162</v>
      </c>
      <c r="C2484" s="92" t="s">
        <v>5089</v>
      </c>
      <c r="D2484" s="92" t="s">
        <v>11</v>
      </c>
      <c r="E2484" s="103" t="s">
        <v>332</v>
      </c>
      <c r="F2484" s="92" t="s">
        <v>4841</v>
      </c>
      <c r="G2484" s="92" t="s">
        <v>1354</v>
      </c>
      <c r="H2484" s="92" t="s">
        <v>3762</v>
      </c>
      <c r="I2484" s="92" t="s">
        <v>865</v>
      </c>
      <c r="J2484" s="92" t="s">
        <v>5090</v>
      </c>
      <c r="K2484" s="90" t="b">
        <v>0</v>
      </c>
      <c r="L2484" s="92" t="s">
        <v>867</v>
      </c>
      <c r="M2484" s="278">
        <f>IFERROR(VLOOKUP(C2484,'Budget Detail as of 11.30'!B:K,COLUMNS('Budget Detail as of 11.30'!B:K),FALSE),0)</f>
        <v>250</v>
      </c>
      <c r="N2484" s="155">
        <f>SUMIFS('Budget Detail as of 11.30'!L:L,'Budget Detail as of 11.30'!B:B,'Questica Mapping'!C2484)</f>
        <v>250</v>
      </c>
      <c r="O2484" s="100">
        <v>3300</v>
      </c>
      <c r="P2484" s="101">
        <f t="shared" si="91"/>
        <v>3300</v>
      </c>
    </row>
    <row r="2485" spans="1:16" hidden="1" x14ac:dyDescent="0.3">
      <c r="A2485" s="90">
        <v>601011</v>
      </c>
      <c r="B2485" s="92" t="s">
        <v>1162</v>
      </c>
      <c r="C2485" s="92" t="s">
        <v>5091</v>
      </c>
      <c r="D2485" s="92" t="s">
        <v>11</v>
      </c>
      <c r="E2485" s="103" t="s">
        <v>332</v>
      </c>
      <c r="F2485" s="92" t="s">
        <v>4841</v>
      </c>
      <c r="G2485" s="92" t="s">
        <v>1354</v>
      </c>
      <c r="H2485" s="92" t="s">
        <v>4879</v>
      </c>
      <c r="I2485" s="92" t="s">
        <v>865</v>
      </c>
      <c r="J2485" s="92" t="s">
        <v>5090</v>
      </c>
      <c r="K2485" s="90" t="b">
        <v>0</v>
      </c>
      <c r="L2485" s="92" t="s">
        <v>867</v>
      </c>
      <c r="M2485" s="278">
        <f>IFERROR(VLOOKUP(C2485,'Budget Detail as of 11.30'!B:K,COLUMNS('Budget Detail as of 11.30'!B:K),FALSE),0)</f>
        <v>70</v>
      </c>
      <c r="N2485" s="155">
        <f>SUMIFS('Budget Detail as of 11.30'!L:L,'Budget Detail as of 11.30'!B:B,'Questica Mapping'!C2485)</f>
        <v>70</v>
      </c>
      <c r="O2485" s="100">
        <v>29</v>
      </c>
      <c r="P2485" s="101">
        <f t="shared" si="91"/>
        <v>29</v>
      </c>
    </row>
    <row r="2486" spans="1:16" hidden="1" x14ac:dyDescent="0.3">
      <c r="A2486" s="90">
        <v>601012</v>
      </c>
      <c r="B2486" s="92" t="s">
        <v>1162</v>
      </c>
      <c r="C2486" s="92" t="s">
        <v>5092</v>
      </c>
      <c r="D2486" s="92" t="s">
        <v>11</v>
      </c>
      <c r="E2486" s="103" t="s">
        <v>332</v>
      </c>
      <c r="F2486" s="92" t="s">
        <v>4841</v>
      </c>
      <c r="G2486" s="92" t="s">
        <v>1354</v>
      </c>
      <c r="H2486" s="92" t="s">
        <v>3771</v>
      </c>
      <c r="I2486" s="92" t="s">
        <v>865</v>
      </c>
      <c r="J2486" s="92" t="s">
        <v>5093</v>
      </c>
      <c r="K2486" s="90" t="b">
        <v>0</v>
      </c>
      <c r="L2486" s="92" t="s">
        <v>867</v>
      </c>
      <c r="M2486" s="278">
        <f>IFERROR(VLOOKUP(C2486,'Budget Detail as of 11.30'!B:K,COLUMNS('Budget Detail as of 11.30'!B:K),FALSE),0)</f>
        <v>3300</v>
      </c>
      <c r="N2486" s="155">
        <f>SUMIFS('Budget Detail as of 11.30'!L:L,'Budget Detail as of 11.30'!B:B,'Questica Mapping'!C2486)</f>
        <v>3300</v>
      </c>
      <c r="O2486" s="100">
        <v>500</v>
      </c>
      <c r="P2486" s="101">
        <f t="shared" si="91"/>
        <v>500</v>
      </c>
    </row>
    <row r="2487" spans="1:16" hidden="1" x14ac:dyDescent="0.3">
      <c r="A2487" s="90">
        <v>601013</v>
      </c>
      <c r="B2487" s="92" t="s">
        <v>1162</v>
      </c>
      <c r="C2487" s="92" t="s">
        <v>5094</v>
      </c>
      <c r="D2487" s="92" t="s">
        <v>11</v>
      </c>
      <c r="E2487" s="103" t="s">
        <v>332</v>
      </c>
      <c r="F2487" s="90" t="s">
        <v>4841</v>
      </c>
      <c r="G2487" s="90" t="s">
        <v>1354</v>
      </c>
      <c r="H2487" s="90" t="s">
        <v>5095</v>
      </c>
      <c r="I2487" s="178">
        <v>1</v>
      </c>
      <c r="J2487" s="269" t="s">
        <v>1251</v>
      </c>
      <c r="L2487" s="92"/>
      <c r="M2487" s="278">
        <f>IFERROR(VLOOKUP(C2487,'Budget Detail as of 11.30'!B:K,COLUMNS('Budget Detail as of 11.30'!B:K),FALSE),0)</f>
        <v>0</v>
      </c>
      <c r="N2487" s="155">
        <f>SUMIFS('Budget Detail as of 11.30'!L:L,'Budget Detail as of 11.30'!B:B,'Questica Mapping'!C2487)</f>
        <v>0</v>
      </c>
      <c r="O2487" s="100">
        <v>400</v>
      </c>
      <c r="P2487" s="101">
        <f t="shared" si="91"/>
        <v>400</v>
      </c>
    </row>
    <row r="2488" spans="1:16" hidden="1" x14ac:dyDescent="0.3">
      <c r="A2488" s="90">
        <v>601014</v>
      </c>
      <c r="B2488" s="92" t="s">
        <v>1162</v>
      </c>
      <c r="C2488" s="92" t="s">
        <v>5096</v>
      </c>
      <c r="D2488" s="92" t="s">
        <v>11</v>
      </c>
      <c r="E2488" s="103" t="s">
        <v>332</v>
      </c>
      <c r="F2488" s="92" t="s">
        <v>4841</v>
      </c>
      <c r="G2488" s="92" t="s">
        <v>1354</v>
      </c>
      <c r="H2488" s="92" t="s">
        <v>4146</v>
      </c>
      <c r="I2488" s="92" t="s">
        <v>865</v>
      </c>
      <c r="J2488" s="92" t="s">
        <v>5090</v>
      </c>
      <c r="K2488" s="90" t="b">
        <v>0</v>
      </c>
      <c r="L2488" s="92" t="s">
        <v>867</v>
      </c>
      <c r="M2488" s="278">
        <f>IFERROR(VLOOKUP(C2488,'Budget Detail as of 11.30'!B:K,COLUMNS('Budget Detail as of 11.30'!B:K),FALSE),0)</f>
        <v>500</v>
      </c>
      <c r="N2488" s="155">
        <f>SUMIFS('Budget Detail as of 11.30'!L:L,'Budget Detail as of 11.30'!B:B,'Questica Mapping'!C2488)</f>
        <v>500</v>
      </c>
      <c r="O2488" s="100"/>
      <c r="P2488" s="101"/>
    </row>
    <row r="2489" spans="1:16" hidden="1" x14ac:dyDescent="0.3">
      <c r="A2489" s="90">
        <v>601015</v>
      </c>
      <c r="B2489" s="92" t="s">
        <v>1162</v>
      </c>
      <c r="C2489" s="92" t="s">
        <v>5097</v>
      </c>
      <c r="D2489" s="92" t="s">
        <v>11</v>
      </c>
      <c r="E2489" s="103" t="s">
        <v>332</v>
      </c>
      <c r="F2489" s="92" t="s">
        <v>4841</v>
      </c>
      <c r="G2489" s="92" t="s">
        <v>1354</v>
      </c>
      <c r="H2489" s="92" t="s">
        <v>3780</v>
      </c>
      <c r="I2489" s="92" t="s">
        <v>865</v>
      </c>
      <c r="J2489" s="92" t="s">
        <v>5090</v>
      </c>
      <c r="K2489" s="90" t="b">
        <v>0</v>
      </c>
      <c r="L2489" s="92" t="s">
        <v>867</v>
      </c>
      <c r="M2489" s="278">
        <f>IFERROR(VLOOKUP(C2489,'Budget Detail as of 11.30'!B:K,COLUMNS('Budget Detail as of 11.30'!B:K),FALSE),0)</f>
        <v>400</v>
      </c>
      <c r="N2489" s="155">
        <f>SUMIFS('Budget Detail as of 11.30'!L:L,'Budget Detail as of 11.30'!B:B,'Questica Mapping'!C2489)</f>
        <v>400</v>
      </c>
      <c r="O2489" s="100">
        <v>200</v>
      </c>
      <c r="P2489" s="101">
        <f t="shared" ref="P2489:P2520" si="92">+O2489</f>
        <v>200</v>
      </c>
    </row>
    <row r="2490" spans="1:16" hidden="1" x14ac:dyDescent="0.3">
      <c r="A2490" s="90">
        <v>601016</v>
      </c>
      <c r="B2490" s="159" t="s">
        <v>1162</v>
      </c>
      <c r="C2490" s="159" t="s">
        <v>5098</v>
      </c>
      <c r="D2490" s="280" t="s">
        <v>11</v>
      </c>
      <c r="E2490" s="103" t="s">
        <v>332</v>
      </c>
      <c r="F2490" s="279" t="s">
        <v>4841</v>
      </c>
      <c r="G2490" s="279" t="s">
        <v>1354</v>
      </c>
      <c r="H2490" s="279" t="s">
        <v>3786</v>
      </c>
      <c r="I2490" s="279" t="s">
        <v>865</v>
      </c>
      <c r="J2490" s="279" t="s">
        <v>5090</v>
      </c>
      <c r="K2490" s="279" t="b">
        <v>0</v>
      </c>
      <c r="L2490" s="279" t="s">
        <v>867</v>
      </c>
      <c r="M2490" s="278">
        <f>IFERROR(VLOOKUP(C2490,'Budget Detail as of 11.30'!B:K,COLUMNS('Budget Detail as of 11.30'!B:K),FALSE),0)</f>
        <v>140</v>
      </c>
      <c r="N2490" s="155">
        <f>SUMIFS('Budget Detail as of 11.30'!L:L,'Budget Detail as of 11.30'!B:B,'Questica Mapping'!C2490)</f>
        <v>140</v>
      </c>
      <c r="O2490" s="100">
        <v>500</v>
      </c>
      <c r="P2490" s="101">
        <f t="shared" si="92"/>
        <v>500</v>
      </c>
    </row>
    <row r="2491" spans="1:16" hidden="1" x14ac:dyDescent="0.3">
      <c r="A2491" s="90">
        <v>601017</v>
      </c>
      <c r="B2491" s="92" t="s">
        <v>1162</v>
      </c>
      <c r="C2491" s="92" t="s">
        <v>5099</v>
      </c>
      <c r="D2491" s="92" t="s">
        <v>11</v>
      </c>
      <c r="E2491" s="103" t="s">
        <v>332</v>
      </c>
      <c r="F2491" s="92" t="s">
        <v>4841</v>
      </c>
      <c r="G2491" s="92" t="s">
        <v>1354</v>
      </c>
      <c r="H2491" s="92" t="s">
        <v>3808</v>
      </c>
      <c r="I2491" s="92" t="s">
        <v>865</v>
      </c>
      <c r="J2491" s="92" t="s">
        <v>5090</v>
      </c>
      <c r="K2491" s="90" t="b">
        <v>0</v>
      </c>
      <c r="L2491" s="92" t="s">
        <v>867</v>
      </c>
      <c r="M2491" s="278">
        <f>IFERROR(VLOOKUP(C2491,'Budget Detail as of 11.30'!B:K,COLUMNS('Budget Detail as of 11.30'!B:K),FALSE),0)</f>
        <v>200</v>
      </c>
      <c r="N2491" s="155">
        <f>SUMIFS('Budget Detail as of 11.30'!L:L,'Budget Detail as of 11.30'!B:B,'Questica Mapping'!C2491)</f>
        <v>200</v>
      </c>
      <c r="O2491" s="100">
        <v>350</v>
      </c>
      <c r="P2491" s="101">
        <f t="shared" si="92"/>
        <v>350</v>
      </c>
    </row>
    <row r="2492" spans="1:16" hidden="1" x14ac:dyDescent="0.3">
      <c r="A2492" s="90">
        <v>601018</v>
      </c>
      <c r="B2492" s="92" t="s">
        <v>1162</v>
      </c>
      <c r="C2492" s="92" t="s">
        <v>5100</v>
      </c>
      <c r="D2492" s="92" t="s">
        <v>11</v>
      </c>
      <c r="E2492" s="103" t="s">
        <v>332</v>
      </c>
      <c r="F2492" s="90" t="s">
        <v>4841</v>
      </c>
      <c r="G2492" s="90" t="s">
        <v>1207</v>
      </c>
      <c r="H2492" s="90" t="s">
        <v>3756</v>
      </c>
      <c r="I2492" s="178">
        <v>1</v>
      </c>
      <c r="J2492" s="269" t="s">
        <v>1251</v>
      </c>
      <c r="L2492" s="92"/>
      <c r="M2492" s="278">
        <f>IFERROR(VLOOKUP(C2492,'Budget Detail as of 11.30'!B:K,COLUMNS('Budget Detail as of 11.30'!B:K),FALSE),0)</f>
        <v>0</v>
      </c>
      <c r="N2492" s="155">
        <f>SUMIFS('Budget Detail as of 11.30'!L:L,'Budget Detail as of 11.30'!B:B,'Questica Mapping'!C2492)</f>
        <v>0</v>
      </c>
      <c r="O2492" s="100">
        <v>100</v>
      </c>
      <c r="P2492" s="101">
        <f t="shared" si="92"/>
        <v>100</v>
      </c>
    </row>
    <row r="2493" spans="1:16" hidden="1" x14ac:dyDescent="0.3">
      <c r="A2493" s="90">
        <v>601019</v>
      </c>
      <c r="B2493" s="92" t="s">
        <v>1162</v>
      </c>
      <c r="C2493" s="92" t="s">
        <v>5101</v>
      </c>
      <c r="D2493" s="92" t="s">
        <v>11</v>
      </c>
      <c r="E2493" s="103" t="s">
        <v>332</v>
      </c>
      <c r="F2493" s="92" t="s">
        <v>4841</v>
      </c>
      <c r="G2493" s="92" t="s">
        <v>1207</v>
      </c>
      <c r="H2493" s="92" t="s">
        <v>4213</v>
      </c>
      <c r="I2493" s="92" t="s">
        <v>925</v>
      </c>
      <c r="J2493" s="92" t="s">
        <v>5102</v>
      </c>
      <c r="K2493" s="90" t="b">
        <v>0</v>
      </c>
      <c r="L2493" s="92" t="s">
        <v>867</v>
      </c>
      <c r="M2493" s="278">
        <f>IFERROR(VLOOKUP(C2493,'Budget Detail as of 11.30'!B:K,COLUMNS('Budget Detail as of 11.30'!B:K),FALSE),0)</f>
        <v>4000</v>
      </c>
      <c r="N2493" s="155">
        <f>SUMIFS('Budget Detail as of 11.30'!L:L,'Budget Detail as of 11.30'!B:B,'Questica Mapping'!C2493)</f>
        <v>4000</v>
      </c>
      <c r="O2493" s="100">
        <v>350</v>
      </c>
      <c r="P2493" s="101">
        <f t="shared" si="92"/>
        <v>350</v>
      </c>
    </row>
    <row r="2494" spans="1:16" hidden="1" x14ac:dyDescent="0.3">
      <c r="A2494" s="90">
        <v>601020</v>
      </c>
      <c r="B2494" s="92" t="s">
        <v>1162</v>
      </c>
      <c r="C2494" s="92" t="s">
        <v>5103</v>
      </c>
      <c r="D2494" s="92" t="s">
        <v>11</v>
      </c>
      <c r="E2494" s="103" t="s">
        <v>332</v>
      </c>
      <c r="F2494" s="90" t="s">
        <v>4841</v>
      </c>
      <c r="G2494" s="90" t="s">
        <v>1207</v>
      </c>
      <c r="H2494" s="90" t="s">
        <v>3756</v>
      </c>
      <c r="I2494" s="178">
        <v>3</v>
      </c>
      <c r="J2494" s="269" t="s">
        <v>1251</v>
      </c>
      <c r="L2494" s="92"/>
      <c r="M2494" s="278">
        <f>IFERROR(VLOOKUP(C2494,'Budget Detail as of 11.30'!B:K,COLUMNS('Budget Detail as of 11.30'!B:K),FALSE),0)</f>
        <v>0</v>
      </c>
      <c r="N2494" s="155">
        <f>SUMIFS('Budget Detail as of 11.30'!L:L,'Budget Detail as of 11.30'!B:B,'Questica Mapping'!C2494)</f>
        <v>0</v>
      </c>
      <c r="O2494" s="100">
        <v>300</v>
      </c>
      <c r="P2494" s="101">
        <f t="shared" si="92"/>
        <v>300</v>
      </c>
    </row>
    <row r="2495" spans="1:16" hidden="1" x14ac:dyDescent="0.3">
      <c r="A2495" s="90">
        <v>601021</v>
      </c>
      <c r="B2495" s="92" t="s">
        <v>1162</v>
      </c>
      <c r="C2495" s="92" t="s">
        <v>5104</v>
      </c>
      <c r="D2495" s="92" t="s">
        <v>11</v>
      </c>
      <c r="E2495" s="103" t="s">
        <v>332</v>
      </c>
      <c r="F2495" s="90" t="s">
        <v>4841</v>
      </c>
      <c r="G2495" s="90" t="s">
        <v>1207</v>
      </c>
      <c r="H2495" s="90" t="s">
        <v>3756</v>
      </c>
      <c r="I2495" s="178">
        <v>4</v>
      </c>
      <c r="J2495" s="269" t="s">
        <v>1251</v>
      </c>
      <c r="L2495" s="92"/>
      <c r="M2495" s="278">
        <f>IFERROR(VLOOKUP(C2495,'Budget Detail as of 11.30'!B:K,COLUMNS('Budget Detail as of 11.30'!B:K),FALSE),0)</f>
        <v>0</v>
      </c>
      <c r="N2495" s="155">
        <f>SUMIFS('Budget Detail as of 11.30'!L:L,'Budget Detail as of 11.30'!B:B,'Questica Mapping'!C2495)</f>
        <v>0</v>
      </c>
      <c r="O2495" s="100">
        <v>300</v>
      </c>
      <c r="P2495" s="101">
        <f t="shared" si="92"/>
        <v>300</v>
      </c>
    </row>
    <row r="2496" spans="1:16" hidden="1" x14ac:dyDescent="0.3">
      <c r="A2496" s="90">
        <v>601022</v>
      </c>
      <c r="B2496" s="92" t="s">
        <v>1162</v>
      </c>
      <c r="C2496" s="92" t="s">
        <v>5105</v>
      </c>
      <c r="D2496" s="92" t="s">
        <v>11</v>
      </c>
      <c r="E2496" s="103" t="s">
        <v>332</v>
      </c>
      <c r="F2496" s="90" t="s">
        <v>4841</v>
      </c>
      <c r="G2496" s="90" t="s">
        <v>1207</v>
      </c>
      <c r="H2496" s="90" t="s">
        <v>3756</v>
      </c>
      <c r="I2496" s="178">
        <v>5</v>
      </c>
      <c r="J2496" s="269" t="s">
        <v>1251</v>
      </c>
      <c r="L2496" s="92"/>
      <c r="M2496" s="278">
        <f>IFERROR(VLOOKUP(C2496,'Budget Detail as of 11.30'!B:K,COLUMNS('Budget Detail as of 11.30'!B:K),FALSE),0)</f>
        <v>0</v>
      </c>
      <c r="N2496" s="155">
        <f>SUMIFS('Budget Detail as of 11.30'!L:L,'Budget Detail as of 11.30'!B:B,'Questica Mapping'!C2496)</f>
        <v>0</v>
      </c>
      <c r="O2496" s="100">
        <v>600</v>
      </c>
      <c r="P2496" s="101">
        <f t="shared" si="92"/>
        <v>600</v>
      </c>
    </row>
    <row r="2497" spans="1:16" hidden="1" x14ac:dyDescent="0.3">
      <c r="A2497" s="90">
        <v>601023</v>
      </c>
      <c r="B2497" s="92" t="s">
        <v>1162</v>
      </c>
      <c r="C2497" s="92" t="s">
        <v>5106</v>
      </c>
      <c r="D2497" s="92" t="s">
        <v>11</v>
      </c>
      <c r="E2497" s="103" t="s">
        <v>332</v>
      </c>
      <c r="F2497" s="90" t="s">
        <v>4841</v>
      </c>
      <c r="G2497" s="90" t="s">
        <v>1207</v>
      </c>
      <c r="H2497" s="90" t="s">
        <v>3756</v>
      </c>
      <c r="I2497" s="178">
        <v>6</v>
      </c>
      <c r="J2497" s="269" t="s">
        <v>1251</v>
      </c>
      <c r="L2497" s="92"/>
      <c r="M2497" s="278">
        <f>IFERROR(VLOOKUP(C2497,'Budget Detail as of 11.30'!B:K,COLUMNS('Budget Detail as of 11.30'!B:K),FALSE),0)</f>
        <v>0</v>
      </c>
      <c r="N2497" s="155">
        <f>SUMIFS('Budget Detail as of 11.30'!L:L,'Budget Detail as of 11.30'!B:B,'Questica Mapping'!C2497)</f>
        <v>0</v>
      </c>
      <c r="O2497" s="100">
        <v>200</v>
      </c>
      <c r="P2497" s="101">
        <f t="shared" si="92"/>
        <v>200</v>
      </c>
    </row>
    <row r="2498" spans="1:16" hidden="1" x14ac:dyDescent="0.3">
      <c r="A2498" s="90">
        <v>850014</v>
      </c>
      <c r="B2498" s="92" t="s">
        <v>1162</v>
      </c>
      <c r="C2498" s="92" t="s">
        <v>5107</v>
      </c>
      <c r="D2498" s="92" t="s">
        <v>11</v>
      </c>
      <c r="E2498" s="103" t="s">
        <v>332</v>
      </c>
      <c r="F2498" s="90" t="s">
        <v>4841</v>
      </c>
      <c r="G2498" s="90" t="s">
        <v>1207</v>
      </c>
      <c r="H2498" s="90" t="s">
        <v>3756</v>
      </c>
      <c r="I2498" s="178">
        <v>7</v>
      </c>
      <c r="J2498" s="269" t="s">
        <v>1251</v>
      </c>
      <c r="L2498" s="92"/>
      <c r="M2498" s="278">
        <f>IFERROR(VLOOKUP(C2498,'Budget Detail as of 11.30'!B:K,COLUMNS('Budget Detail as of 11.30'!B:K),FALSE),0)</f>
        <v>0</v>
      </c>
      <c r="N2498" s="155">
        <f>SUMIFS('Budget Detail as of 11.30'!L:L,'Budget Detail as of 11.30'!B:B,'Questica Mapping'!C2498)</f>
        <v>0</v>
      </c>
      <c r="O2498" s="100">
        <v>10</v>
      </c>
      <c r="P2498" s="101">
        <f t="shared" si="92"/>
        <v>10</v>
      </c>
    </row>
    <row r="2499" spans="1:16" hidden="1" x14ac:dyDescent="0.3">
      <c r="A2499" s="90">
        <v>850015</v>
      </c>
      <c r="B2499" s="92" t="s">
        <v>1162</v>
      </c>
      <c r="C2499" s="92" t="s">
        <v>5108</v>
      </c>
      <c r="D2499" s="92" t="s">
        <v>11</v>
      </c>
      <c r="E2499" s="103" t="s">
        <v>332</v>
      </c>
      <c r="F2499" s="90" t="s">
        <v>4841</v>
      </c>
      <c r="G2499" s="90" t="s">
        <v>1207</v>
      </c>
      <c r="H2499" s="90" t="s">
        <v>3756</v>
      </c>
      <c r="I2499" s="178">
        <v>8</v>
      </c>
      <c r="J2499" s="269" t="s">
        <v>1251</v>
      </c>
      <c r="L2499" s="92"/>
      <c r="M2499" s="278">
        <f>IFERROR(VLOOKUP(C2499,'Budget Detail as of 11.30'!B:K,COLUMNS('Budget Detail as of 11.30'!B:K),FALSE),0)</f>
        <v>0</v>
      </c>
      <c r="N2499" s="155">
        <f>SUMIFS('Budget Detail as of 11.30'!L:L,'Budget Detail as of 11.30'!B:B,'Questica Mapping'!C2499)</f>
        <v>0</v>
      </c>
      <c r="O2499" s="100">
        <v>253</v>
      </c>
      <c r="P2499" s="101">
        <f t="shared" si="92"/>
        <v>253</v>
      </c>
    </row>
    <row r="2500" spans="1:16" hidden="1" x14ac:dyDescent="0.3">
      <c r="A2500" s="90">
        <v>601024</v>
      </c>
      <c r="B2500" s="92" t="s">
        <v>1162</v>
      </c>
      <c r="C2500" s="92" t="s">
        <v>5109</v>
      </c>
      <c r="D2500" s="92" t="s">
        <v>11</v>
      </c>
      <c r="E2500" s="103" t="s">
        <v>332</v>
      </c>
      <c r="F2500" s="92" t="s">
        <v>4841</v>
      </c>
      <c r="G2500" s="92" t="s">
        <v>1207</v>
      </c>
      <c r="H2500" s="92" t="s">
        <v>4213</v>
      </c>
      <c r="I2500" s="92" t="s">
        <v>1066</v>
      </c>
      <c r="J2500" s="92" t="s">
        <v>5110</v>
      </c>
      <c r="K2500" s="90" t="b">
        <v>0</v>
      </c>
      <c r="L2500" s="92" t="s">
        <v>867</v>
      </c>
      <c r="M2500" s="278">
        <f>IFERROR(VLOOKUP(C2500,'Budget Detail as of 11.30'!B:K,COLUMNS('Budget Detail as of 11.30'!B:K),FALSE),0)</f>
        <v>40</v>
      </c>
      <c r="N2500" s="155">
        <f>SUMIFS('Budget Detail as of 11.30'!L:L,'Budget Detail as of 11.30'!B:B,'Questica Mapping'!C2500)</f>
        <v>40</v>
      </c>
      <c r="O2500" s="100">
        <v>41250</v>
      </c>
      <c r="P2500" s="101">
        <f t="shared" si="92"/>
        <v>41250</v>
      </c>
    </row>
    <row r="2501" spans="1:16" hidden="1" x14ac:dyDescent="0.3">
      <c r="A2501" s="90">
        <v>601025</v>
      </c>
      <c r="B2501" s="92" t="s">
        <v>1162</v>
      </c>
      <c r="C2501" s="92" t="s">
        <v>5111</v>
      </c>
      <c r="D2501" s="92" t="s">
        <v>11</v>
      </c>
      <c r="E2501" s="103" t="s">
        <v>332</v>
      </c>
      <c r="F2501" s="92" t="s">
        <v>4841</v>
      </c>
      <c r="G2501" s="92" t="s">
        <v>1212</v>
      </c>
      <c r="H2501" s="92" t="s">
        <v>4213</v>
      </c>
      <c r="I2501" s="92" t="s">
        <v>865</v>
      </c>
      <c r="J2501" s="92" t="s">
        <v>5112</v>
      </c>
      <c r="K2501" s="90" t="b">
        <v>0</v>
      </c>
      <c r="L2501" s="92" t="s">
        <v>867</v>
      </c>
      <c r="M2501" s="278">
        <f>IFERROR(VLOOKUP(C2501,'Budget Detail as of 11.30'!B:K,COLUMNS('Budget Detail as of 11.30'!B:K),FALSE),0)</f>
        <v>260</v>
      </c>
      <c r="N2501" s="155">
        <f>SUMIFS('Budget Detail as of 11.30'!L:L,'Budget Detail as of 11.30'!B:B,'Questica Mapping'!C2501)</f>
        <v>260</v>
      </c>
      <c r="O2501" s="100">
        <v>1200</v>
      </c>
      <c r="P2501" s="101">
        <f t="shared" si="92"/>
        <v>1200</v>
      </c>
    </row>
    <row r="2502" spans="1:16" hidden="1" x14ac:dyDescent="0.3">
      <c r="A2502" s="90">
        <v>601026</v>
      </c>
      <c r="B2502" s="92" t="s">
        <v>1162</v>
      </c>
      <c r="C2502" s="92" t="s">
        <v>5113</v>
      </c>
      <c r="D2502" s="92" t="s">
        <v>11</v>
      </c>
      <c r="E2502" s="103" t="s">
        <v>332</v>
      </c>
      <c r="F2502" s="92" t="s">
        <v>4841</v>
      </c>
      <c r="G2502" s="92" t="s">
        <v>1212</v>
      </c>
      <c r="H2502" s="92" t="s">
        <v>4213</v>
      </c>
      <c r="I2502" s="92" t="s">
        <v>925</v>
      </c>
      <c r="J2502" s="92" t="s">
        <v>5114</v>
      </c>
      <c r="K2502" s="90" t="b">
        <v>0</v>
      </c>
      <c r="L2502" s="92" t="s">
        <v>867</v>
      </c>
      <c r="M2502" s="278">
        <f>IFERROR(VLOOKUP(C2502,'Budget Detail as of 11.30'!B:K,COLUMNS('Budget Detail as of 11.30'!B:K),FALSE),0)</f>
        <v>41250</v>
      </c>
      <c r="N2502" s="155">
        <f>SUMIFS('Budget Detail as of 11.30'!L:L,'Budget Detail as of 11.30'!B:B,'Questica Mapping'!C2502)</f>
        <v>41250</v>
      </c>
      <c r="O2502" s="100">
        <v>200</v>
      </c>
      <c r="P2502" s="101">
        <f t="shared" si="92"/>
        <v>200</v>
      </c>
    </row>
    <row r="2503" spans="1:16" hidden="1" x14ac:dyDescent="0.3">
      <c r="A2503" s="90">
        <v>601027</v>
      </c>
      <c r="B2503" s="92" t="s">
        <v>1162</v>
      </c>
      <c r="C2503" s="92" t="s">
        <v>5115</v>
      </c>
      <c r="D2503" s="92" t="s">
        <v>11</v>
      </c>
      <c r="E2503" s="103" t="s">
        <v>332</v>
      </c>
      <c r="F2503" s="92" t="s">
        <v>4841</v>
      </c>
      <c r="G2503" s="92" t="s">
        <v>1212</v>
      </c>
      <c r="H2503" s="92" t="s">
        <v>4213</v>
      </c>
      <c r="I2503" s="92" t="s">
        <v>928</v>
      </c>
      <c r="J2503" s="92" t="s">
        <v>5116</v>
      </c>
      <c r="K2503" s="90" t="b">
        <v>0</v>
      </c>
      <c r="L2503" s="92" t="s">
        <v>867</v>
      </c>
      <c r="M2503" s="278">
        <f>IFERROR(VLOOKUP(C2503,'Budget Detail as of 11.30'!B:K,COLUMNS('Budget Detail as of 11.30'!B:K),FALSE),0)</f>
        <v>1200</v>
      </c>
      <c r="N2503" s="155">
        <f>SUMIFS('Budget Detail as of 11.30'!L:L,'Budget Detail as of 11.30'!B:B,'Questica Mapping'!C2503)</f>
        <v>1200</v>
      </c>
      <c r="O2503" s="100">
        <v>10636</v>
      </c>
      <c r="P2503" s="101">
        <f t="shared" si="92"/>
        <v>10636</v>
      </c>
    </row>
    <row r="2504" spans="1:16" hidden="1" x14ac:dyDescent="0.3">
      <c r="A2504" s="90">
        <v>1210021</v>
      </c>
      <c r="B2504" s="92" t="s">
        <v>1162</v>
      </c>
      <c r="C2504" s="92" t="s">
        <v>5117</v>
      </c>
      <c r="D2504" s="92" t="s">
        <v>11</v>
      </c>
      <c r="E2504" s="103" t="s">
        <v>332</v>
      </c>
      <c r="F2504" s="92" t="s">
        <v>4841</v>
      </c>
      <c r="G2504" s="92" t="s">
        <v>1212</v>
      </c>
      <c r="H2504" s="92" t="s">
        <v>4137</v>
      </c>
      <c r="I2504" s="92" t="s">
        <v>865</v>
      </c>
      <c r="J2504" s="92" t="s">
        <v>5118</v>
      </c>
      <c r="K2504" s="90" t="b">
        <v>0</v>
      </c>
      <c r="L2504" s="92" t="s">
        <v>867</v>
      </c>
      <c r="M2504" s="278">
        <f>IFERROR(VLOOKUP(C2504,'Budget Detail as of 11.30'!B:K,COLUMNS('Budget Detail as of 11.30'!B:K),FALSE),0)</f>
        <v>200</v>
      </c>
      <c r="N2504" s="155">
        <f>SUMIFS('Budget Detail as of 11.30'!L:L,'Budget Detail as of 11.30'!B:B,'Questica Mapping'!C2504)</f>
        <v>200</v>
      </c>
      <c r="O2504" s="100">
        <v>100</v>
      </c>
      <c r="P2504" s="101">
        <f t="shared" si="92"/>
        <v>100</v>
      </c>
    </row>
    <row r="2505" spans="1:16" hidden="1" x14ac:dyDescent="0.3">
      <c r="A2505" s="90">
        <v>587655</v>
      </c>
      <c r="B2505" s="92" t="s">
        <v>1162</v>
      </c>
      <c r="C2505" s="92" t="s">
        <v>5119</v>
      </c>
      <c r="D2505" s="92" t="s">
        <v>11</v>
      </c>
      <c r="E2505" s="103" t="s">
        <v>332</v>
      </c>
      <c r="F2505" s="92" t="s">
        <v>4841</v>
      </c>
      <c r="G2505" s="92" t="s">
        <v>1212</v>
      </c>
      <c r="H2505" s="92" t="s">
        <v>3765</v>
      </c>
      <c r="I2505" s="92" t="s">
        <v>865</v>
      </c>
      <c r="J2505" s="92" t="s">
        <v>5120</v>
      </c>
      <c r="K2505" s="90" t="b">
        <v>0</v>
      </c>
      <c r="L2505" s="92" t="s">
        <v>867</v>
      </c>
      <c r="M2505" s="278">
        <f>IFERROR(VLOOKUP(C2505,'Budget Detail as of 11.30'!B:K,COLUMNS('Budget Detail as of 11.30'!B:K),FALSE),0)</f>
        <v>10640</v>
      </c>
      <c r="N2505" s="155">
        <f>SUMIFS('Budget Detail as of 11.30'!L:L,'Budget Detail as of 11.30'!B:B,'Questica Mapping'!C2505)</f>
        <v>10640</v>
      </c>
      <c r="O2505" s="100">
        <v>8000</v>
      </c>
      <c r="P2505" s="101">
        <f t="shared" si="92"/>
        <v>8000</v>
      </c>
    </row>
    <row r="2506" spans="1:16" hidden="1" x14ac:dyDescent="0.3">
      <c r="A2506" s="90">
        <v>587804</v>
      </c>
      <c r="B2506" s="92" t="s">
        <v>1162</v>
      </c>
      <c r="C2506" s="92" t="s">
        <v>5121</v>
      </c>
      <c r="D2506" s="92" t="s">
        <v>11</v>
      </c>
      <c r="E2506" s="103" t="s">
        <v>332</v>
      </c>
      <c r="F2506" s="92" t="s">
        <v>4841</v>
      </c>
      <c r="G2506" s="92" t="s">
        <v>1212</v>
      </c>
      <c r="H2506" s="92" t="s">
        <v>3768</v>
      </c>
      <c r="I2506" s="92" t="s">
        <v>865</v>
      </c>
      <c r="J2506" s="92" t="s">
        <v>5122</v>
      </c>
      <c r="K2506" s="90" t="b">
        <v>0</v>
      </c>
      <c r="L2506" s="92" t="s">
        <v>867</v>
      </c>
      <c r="M2506" s="278">
        <f>IFERROR(VLOOKUP(C2506,'Budget Detail as of 11.30'!B:K,COLUMNS('Budget Detail as of 11.30'!B:K),FALSE),0)</f>
        <v>100</v>
      </c>
      <c r="N2506" s="155">
        <f>SUMIFS('Budget Detail as of 11.30'!L:L,'Budget Detail as of 11.30'!B:B,'Questica Mapping'!C2506)</f>
        <v>100</v>
      </c>
      <c r="O2506" s="100">
        <v>2948</v>
      </c>
      <c r="P2506" s="101">
        <f t="shared" si="92"/>
        <v>2948</v>
      </c>
    </row>
    <row r="2507" spans="1:16" hidden="1" x14ac:dyDescent="0.3">
      <c r="A2507" s="90">
        <v>587552</v>
      </c>
      <c r="B2507" s="92" t="s">
        <v>1162</v>
      </c>
      <c r="C2507" s="92" t="s">
        <v>5123</v>
      </c>
      <c r="D2507" s="92" t="s">
        <v>11</v>
      </c>
      <c r="E2507" s="103" t="s">
        <v>332</v>
      </c>
      <c r="F2507" s="92" t="s">
        <v>4841</v>
      </c>
      <c r="G2507" s="92" t="s">
        <v>1212</v>
      </c>
      <c r="H2507" s="92" t="s">
        <v>3768</v>
      </c>
      <c r="I2507" s="92" t="s">
        <v>925</v>
      </c>
      <c r="J2507" s="92" t="s">
        <v>5124</v>
      </c>
      <c r="K2507" s="90" t="b">
        <v>0</v>
      </c>
      <c r="L2507" s="92" t="s">
        <v>867</v>
      </c>
      <c r="M2507" s="278">
        <f>IFERROR(VLOOKUP(C2507,'Budget Detail as of 11.30'!B:K,COLUMNS('Budget Detail as of 11.30'!B:K),FALSE),0)</f>
        <v>9000</v>
      </c>
      <c r="N2507" s="155">
        <f>SUMIFS('Budget Detail as of 11.30'!L:L,'Budget Detail as of 11.30'!B:B,'Questica Mapping'!C2507)</f>
        <v>9000</v>
      </c>
      <c r="O2507" s="100">
        <v>692</v>
      </c>
      <c r="P2507" s="101">
        <f t="shared" si="92"/>
        <v>692</v>
      </c>
    </row>
    <row r="2508" spans="1:16" hidden="1" x14ac:dyDescent="0.3">
      <c r="A2508" s="90">
        <v>587553</v>
      </c>
      <c r="B2508" s="92" t="s">
        <v>1162</v>
      </c>
      <c r="C2508" s="92" t="s">
        <v>5125</v>
      </c>
      <c r="D2508" s="92" t="s">
        <v>11</v>
      </c>
      <c r="E2508" s="103" t="s">
        <v>332</v>
      </c>
      <c r="F2508" s="92" t="s">
        <v>4841</v>
      </c>
      <c r="G2508" s="92" t="s">
        <v>1212</v>
      </c>
      <c r="H2508" s="92" t="s">
        <v>3771</v>
      </c>
      <c r="I2508" s="92" t="s">
        <v>865</v>
      </c>
      <c r="J2508" s="92" t="s">
        <v>5126</v>
      </c>
      <c r="K2508" s="90" t="b">
        <v>0</v>
      </c>
      <c r="L2508" s="92" t="s">
        <v>867</v>
      </c>
      <c r="M2508" s="278">
        <f>IFERROR(VLOOKUP(C2508,'Budget Detail as of 11.30'!B:K,COLUMNS('Budget Detail as of 11.30'!B:K),FALSE),0)</f>
        <v>2950</v>
      </c>
      <c r="N2508" s="155">
        <f>SUMIFS('Budget Detail as of 11.30'!L:L,'Budget Detail as of 11.30'!B:B,'Questica Mapping'!C2508)</f>
        <v>2950</v>
      </c>
      <c r="O2508" s="100">
        <v>200000</v>
      </c>
      <c r="P2508" s="101">
        <f t="shared" si="92"/>
        <v>200000</v>
      </c>
    </row>
    <row r="2509" spans="1:16" hidden="1" x14ac:dyDescent="0.3">
      <c r="A2509" s="90">
        <v>587656</v>
      </c>
      <c r="B2509" s="92" t="s">
        <v>1162</v>
      </c>
      <c r="C2509" s="92" t="s">
        <v>5127</v>
      </c>
      <c r="D2509" s="92" t="s">
        <v>11</v>
      </c>
      <c r="E2509" s="103" t="s">
        <v>332</v>
      </c>
      <c r="F2509" s="92" t="s">
        <v>4841</v>
      </c>
      <c r="G2509" s="92" t="s">
        <v>1212</v>
      </c>
      <c r="H2509" s="92" t="s">
        <v>4884</v>
      </c>
      <c r="I2509" s="92" t="s">
        <v>865</v>
      </c>
      <c r="J2509" s="92" t="s">
        <v>5128</v>
      </c>
      <c r="K2509" s="90" t="b">
        <v>0</v>
      </c>
      <c r="L2509" s="92" t="s">
        <v>867</v>
      </c>
      <c r="M2509" s="278">
        <f>IFERROR(VLOOKUP(C2509,'Budget Detail as of 11.30'!B:K,COLUMNS('Budget Detail as of 11.30'!B:K),FALSE),0)</f>
        <v>700</v>
      </c>
      <c r="N2509" s="155">
        <f>SUMIFS('Budget Detail as of 11.30'!L:L,'Budget Detail as of 11.30'!B:B,'Questica Mapping'!C2509)</f>
        <v>700</v>
      </c>
      <c r="O2509" s="100">
        <v>94765</v>
      </c>
      <c r="P2509" s="101">
        <f t="shared" si="92"/>
        <v>94765</v>
      </c>
    </row>
    <row r="2510" spans="1:16" hidden="1" x14ac:dyDescent="0.3">
      <c r="A2510" s="90">
        <v>850505</v>
      </c>
      <c r="B2510" s="92" t="s">
        <v>1162</v>
      </c>
      <c r="C2510" s="92" t="s">
        <v>5129</v>
      </c>
      <c r="D2510" s="92" t="s">
        <v>11</v>
      </c>
      <c r="E2510" s="103" t="s">
        <v>332</v>
      </c>
      <c r="F2510" s="92" t="s">
        <v>4841</v>
      </c>
      <c r="G2510" s="92" t="s">
        <v>1212</v>
      </c>
      <c r="H2510" s="92" t="s">
        <v>4146</v>
      </c>
      <c r="I2510" s="92" t="s">
        <v>865</v>
      </c>
      <c r="J2510" s="92" t="s">
        <v>5130</v>
      </c>
      <c r="K2510" s="90" t="b">
        <v>0</v>
      </c>
      <c r="L2510" s="92" t="s">
        <v>867</v>
      </c>
      <c r="M2510" s="278">
        <f>IFERROR(VLOOKUP(C2510,'Budget Detail as of 11.30'!B:K,COLUMNS('Budget Detail as of 11.30'!B:K),FALSE),0)</f>
        <v>180000</v>
      </c>
      <c r="N2510" s="155">
        <f>SUMIFS('Budget Detail as of 11.30'!L:L,'Budget Detail as of 11.30'!B:B,'Questica Mapping'!C2510)</f>
        <v>180000</v>
      </c>
      <c r="O2510" s="100">
        <v>50000</v>
      </c>
      <c r="P2510" s="101">
        <f t="shared" si="92"/>
        <v>50000</v>
      </c>
    </row>
    <row r="2511" spans="1:16" hidden="1" x14ac:dyDescent="0.3">
      <c r="A2511" s="90">
        <v>1210020</v>
      </c>
      <c r="B2511" s="92" t="s">
        <v>1162</v>
      </c>
      <c r="C2511" s="92" t="s">
        <v>5131</v>
      </c>
      <c r="D2511" s="92" t="s">
        <v>11</v>
      </c>
      <c r="E2511" s="103" t="s">
        <v>332</v>
      </c>
      <c r="F2511" s="92" t="s">
        <v>4841</v>
      </c>
      <c r="G2511" s="92" t="s">
        <v>1212</v>
      </c>
      <c r="H2511" s="92" t="s">
        <v>4158</v>
      </c>
      <c r="I2511" s="92" t="s">
        <v>865</v>
      </c>
      <c r="J2511" s="92" t="s">
        <v>5132</v>
      </c>
      <c r="K2511" s="90" t="b">
        <v>0</v>
      </c>
      <c r="L2511" s="92" t="s">
        <v>867</v>
      </c>
      <c r="M2511" s="278">
        <f>IFERROR(VLOOKUP(C2511,'Budget Detail as of 11.30'!B:K,COLUMNS('Budget Detail as of 11.30'!B:K),FALSE),0)</f>
        <v>94770</v>
      </c>
      <c r="N2511" s="155">
        <f>SUMIFS('Budget Detail as of 11.30'!L:L,'Budget Detail as of 11.30'!B:B,'Questica Mapping'!C2511)</f>
        <v>94770</v>
      </c>
      <c r="O2511" s="100">
        <v>24797</v>
      </c>
      <c r="P2511" s="101">
        <f t="shared" si="92"/>
        <v>24797</v>
      </c>
    </row>
    <row r="2512" spans="1:16" hidden="1" x14ac:dyDescent="0.3">
      <c r="A2512" s="90">
        <v>587658</v>
      </c>
      <c r="B2512" s="92" t="s">
        <v>1162</v>
      </c>
      <c r="C2512" s="92" t="s">
        <v>5133</v>
      </c>
      <c r="D2512" s="92" t="s">
        <v>11</v>
      </c>
      <c r="E2512" s="103" t="s">
        <v>332</v>
      </c>
      <c r="F2512" s="92" t="s">
        <v>4841</v>
      </c>
      <c r="G2512" s="92" t="s">
        <v>1212</v>
      </c>
      <c r="H2512" s="92" t="s">
        <v>4158</v>
      </c>
      <c r="I2512" s="92" t="s">
        <v>925</v>
      </c>
      <c r="J2512" s="92" t="s">
        <v>5134</v>
      </c>
      <c r="K2512" s="90" t="b">
        <v>0</v>
      </c>
      <c r="L2512" s="92" t="s">
        <v>867</v>
      </c>
      <c r="M2512" s="278">
        <f>IFERROR(VLOOKUP(C2512,'Budget Detail as of 11.30'!B:K,COLUMNS('Budget Detail as of 11.30'!B:K),FALSE),0)</f>
        <v>50000</v>
      </c>
      <c r="N2512" s="155">
        <f>SUMIFS('Budget Detail as of 11.30'!L:L,'Budget Detail as of 11.30'!B:B,'Questica Mapping'!C2512)</f>
        <v>50000</v>
      </c>
      <c r="O2512" s="100">
        <v>100</v>
      </c>
      <c r="P2512" s="101">
        <f t="shared" si="92"/>
        <v>100</v>
      </c>
    </row>
    <row r="2513" spans="1:16" hidden="1" x14ac:dyDescent="0.3">
      <c r="A2513" s="90">
        <v>587659</v>
      </c>
      <c r="B2513" s="92" t="s">
        <v>1162</v>
      </c>
      <c r="C2513" s="92" t="s">
        <v>5135</v>
      </c>
      <c r="D2513" s="92" t="s">
        <v>11</v>
      </c>
      <c r="E2513" s="103" t="s">
        <v>332</v>
      </c>
      <c r="F2513" s="92" t="s">
        <v>4841</v>
      </c>
      <c r="G2513" s="92" t="s">
        <v>1212</v>
      </c>
      <c r="H2513" s="92" t="s">
        <v>4161</v>
      </c>
      <c r="I2513" s="92" t="s">
        <v>865</v>
      </c>
      <c r="J2513" s="92" t="s">
        <v>5136</v>
      </c>
      <c r="K2513" s="90" t="b">
        <v>0</v>
      </c>
      <c r="L2513" s="92" t="s">
        <v>867</v>
      </c>
      <c r="M2513" s="278">
        <f>IFERROR(VLOOKUP(C2513,'Budget Detail as of 11.30'!B:K,COLUMNS('Budget Detail as of 11.30'!B:K),FALSE),0)</f>
        <v>24800</v>
      </c>
      <c r="N2513" s="155">
        <f>SUMIFS('Budget Detail as of 11.30'!L:L,'Budget Detail as of 11.30'!B:B,'Questica Mapping'!C2513)</f>
        <v>24800</v>
      </c>
      <c r="O2513" s="100">
        <v>1843</v>
      </c>
      <c r="P2513" s="101">
        <f t="shared" si="92"/>
        <v>1843</v>
      </c>
    </row>
    <row r="2514" spans="1:16" hidden="1" x14ac:dyDescent="0.3">
      <c r="A2514" s="90">
        <v>587554</v>
      </c>
      <c r="B2514" s="92" t="s">
        <v>1162</v>
      </c>
      <c r="C2514" s="92" t="s">
        <v>5137</v>
      </c>
      <c r="D2514" s="92" t="s">
        <v>11</v>
      </c>
      <c r="E2514" s="103" t="s">
        <v>332</v>
      </c>
      <c r="F2514" s="92" t="s">
        <v>4841</v>
      </c>
      <c r="G2514" s="92" t="s">
        <v>1212</v>
      </c>
      <c r="H2514" s="92" t="s">
        <v>4161</v>
      </c>
      <c r="I2514" s="92" t="s">
        <v>925</v>
      </c>
      <c r="J2514" s="92" t="s">
        <v>5138</v>
      </c>
      <c r="K2514" s="90" t="b">
        <v>0</v>
      </c>
      <c r="L2514" s="92" t="s">
        <v>867</v>
      </c>
      <c r="M2514" s="278">
        <f>IFERROR(VLOOKUP(C2514,'Budget Detail as of 11.30'!B:K,COLUMNS('Budget Detail as of 11.30'!B:K),FALSE),0)</f>
        <v>100</v>
      </c>
      <c r="N2514" s="155">
        <f>SUMIFS('Budget Detail as of 11.30'!L:L,'Budget Detail as of 11.30'!B:B,'Questica Mapping'!C2514)</f>
        <v>100</v>
      </c>
      <c r="O2514" s="100">
        <v>100</v>
      </c>
      <c r="P2514" s="101">
        <f t="shared" si="92"/>
        <v>100</v>
      </c>
    </row>
    <row r="2515" spans="1:16" hidden="1" x14ac:dyDescent="0.3">
      <c r="A2515" s="90">
        <v>849984</v>
      </c>
      <c r="B2515" s="92" t="s">
        <v>1162</v>
      </c>
      <c r="C2515" s="92" t="s">
        <v>5139</v>
      </c>
      <c r="D2515" s="92" t="s">
        <v>11</v>
      </c>
      <c r="E2515" s="103" t="s">
        <v>332</v>
      </c>
      <c r="F2515" s="92" t="s">
        <v>4841</v>
      </c>
      <c r="G2515" s="92" t="s">
        <v>1212</v>
      </c>
      <c r="H2515" s="92" t="s">
        <v>4170</v>
      </c>
      <c r="I2515" s="92" t="s">
        <v>865</v>
      </c>
      <c r="J2515" s="92" t="s">
        <v>4171</v>
      </c>
      <c r="K2515" s="90" t="b">
        <v>0</v>
      </c>
      <c r="L2515" s="92" t="s">
        <v>867</v>
      </c>
      <c r="M2515" s="278">
        <f>IFERROR(VLOOKUP(C2515,'Budget Detail as of 11.30'!B:K,COLUMNS('Budget Detail as of 11.30'!B:K),FALSE),0)</f>
        <v>1850</v>
      </c>
      <c r="N2515" s="155">
        <f>SUMIFS('Budget Detail as of 11.30'!L:L,'Budget Detail as of 11.30'!B:B,'Questica Mapping'!C2515)</f>
        <v>1850</v>
      </c>
      <c r="O2515" s="100">
        <v>12000</v>
      </c>
      <c r="P2515" s="101">
        <f t="shared" si="92"/>
        <v>12000</v>
      </c>
    </row>
    <row r="2516" spans="1:16" hidden="1" x14ac:dyDescent="0.3">
      <c r="A2516" s="90">
        <v>587660</v>
      </c>
      <c r="B2516" s="92" t="s">
        <v>1162</v>
      </c>
      <c r="C2516" s="92" t="s">
        <v>5140</v>
      </c>
      <c r="D2516" s="92" t="s">
        <v>11</v>
      </c>
      <c r="E2516" s="103" t="s">
        <v>332</v>
      </c>
      <c r="F2516" s="92" t="s">
        <v>4841</v>
      </c>
      <c r="G2516" s="92" t="s">
        <v>1212</v>
      </c>
      <c r="H2516" s="92" t="s">
        <v>4173</v>
      </c>
      <c r="I2516" s="92" t="s">
        <v>865</v>
      </c>
      <c r="J2516" s="92" t="s">
        <v>5141</v>
      </c>
      <c r="K2516" s="90" t="b">
        <v>0</v>
      </c>
      <c r="L2516" s="92" t="s">
        <v>867</v>
      </c>
      <c r="M2516" s="278">
        <f>IFERROR(VLOOKUP(C2516,'Budget Detail as of 11.30'!B:K,COLUMNS('Budget Detail as of 11.30'!B:K),FALSE),0)</f>
        <v>100</v>
      </c>
      <c r="N2516" s="155">
        <f>SUMIFS('Budget Detail as of 11.30'!L:L,'Budget Detail as of 11.30'!B:B,'Questica Mapping'!C2516)</f>
        <v>100</v>
      </c>
      <c r="O2516" s="100">
        <v>4500</v>
      </c>
      <c r="P2516" s="101">
        <f t="shared" si="92"/>
        <v>4500</v>
      </c>
    </row>
    <row r="2517" spans="1:16" hidden="1" x14ac:dyDescent="0.3">
      <c r="A2517" s="90">
        <v>587661</v>
      </c>
      <c r="B2517" s="92" t="s">
        <v>1162</v>
      </c>
      <c r="C2517" s="92" t="s">
        <v>5142</v>
      </c>
      <c r="D2517" s="92" t="s">
        <v>11</v>
      </c>
      <c r="E2517" s="103" t="s">
        <v>332</v>
      </c>
      <c r="F2517" s="90" t="s">
        <v>4841</v>
      </c>
      <c r="G2517" s="90" t="s">
        <v>1212</v>
      </c>
      <c r="H2517" s="90" t="s">
        <v>5143</v>
      </c>
      <c r="I2517" s="178">
        <v>1</v>
      </c>
      <c r="J2517" s="269" t="s">
        <v>1251</v>
      </c>
      <c r="L2517" s="92"/>
      <c r="M2517" s="278">
        <f>IFERROR(VLOOKUP(C2517,'Budget Detail as of 11.30'!B:K,COLUMNS('Budget Detail as of 11.30'!B:K),FALSE),0)</f>
        <v>0</v>
      </c>
      <c r="N2517" s="155">
        <f>SUMIFS('Budget Detail as of 11.30'!L:L,'Budget Detail as of 11.30'!B:B,'Questica Mapping'!C2517)</f>
        <v>0</v>
      </c>
      <c r="O2517" s="100">
        <v>2000</v>
      </c>
      <c r="P2517" s="101">
        <f t="shared" si="92"/>
        <v>2000</v>
      </c>
    </row>
    <row r="2518" spans="1:16" hidden="1" x14ac:dyDescent="0.3">
      <c r="A2518" s="90">
        <v>587662</v>
      </c>
      <c r="B2518" s="92" t="s">
        <v>1162</v>
      </c>
      <c r="C2518" s="92" t="s">
        <v>5144</v>
      </c>
      <c r="D2518" s="92" t="s">
        <v>11</v>
      </c>
      <c r="E2518" s="103" t="s">
        <v>332</v>
      </c>
      <c r="F2518" s="92" t="s">
        <v>4841</v>
      </c>
      <c r="G2518" s="92" t="s">
        <v>1215</v>
      </c>
      <c r="H2518" s="92" t="s">
        <v>4213</v>
      </c>
      <c r="I2518" s="92" t="s">
        <v>925</v>
      </c>
      <c r="J2518" s="92" t="s">
        <v>5145</v>
      </c>
      <c r="K2518" s="90" t="b">
        <v>0</v>
      </c>
      <c r="L2518" s="92" t="s">
        <v>867</v>
      </c>
      <c r="M2518" s="278">
        <f>IFERROR(VLOOKUP(C2518,'Budget Detail as of 11.30'!B:K,COLUMNS('Budget Detail as of 11.30'!B:K),FALSE),0)</f>
        <v>3100</v>
      </c>
      <c r="N2518" s="155">
        <f>SUMIFS('Budget Detail as of 11.30'!L:L,'Budget Detail as of 11.30'!B:B,'Questica Mapping'!C2518)</f>
        <v>3100</v>
      </c>
      <c r="O2518" s="100">
        <v>95</v>
      </c>
      <c r="P2518" s="101">
        <f t="shared" si="92"/>
        <v>95</v>
      </c>
    </row>
    <row r="2519" spans="1:16" hidden="1" x14ac:dyDescent="0.3">
      <c r="A2519" s="90">
        <v>587663</v>
      </c>
      <c r="B2519" s="92" t="s">
        <v>1162</v>
      </c>
      <c r="C2519" s="92" t="s">
        <v>5146</v>
      </c>
      <c r="D2519" s="92" t="s">
        <v>11</v>
      </c>
      <c r="E2519" s="103" t="s">
        <v>332</v>
      </c>
      <c r="F2519" s="92" t="s">
        <v>4841</v>
      </c>
      <c r="G2519" s="92" t="s">
        <v>1215</v>
      </c>
      <c r="H2519" s="92" t="s">
        <v>4213</v>
      </c>
      <c r="I2519" s="92" t="s">
        <v>928</v>
      </c>
      <c r="J2519" s="92" t="s">
        <v>5147</v>
      </c>
      <c r="K2519" s="90" t="b">
        <v>0</v>
      </c>
      <c r="L2519" s="92" t="s">
        <v>867</v>
      </c>
      <c r="M2519" s="278">
        <f>IFERROR(VLOOKUP(C2519,'Budget Detail as of 11.30'!B:K,COLUMNS('Budget Detail as of 11.30'!B:K),FALSE),0)</f>
        <v>2000</v>
      </c>
      <c r="N2519" s="155">
        <f>SUMIFS('Budget Detail as of 11.30'!L:L,'Budget Detail as of 11.30'!B:B,'Questica Mapping'!C2519)</f>
        <v>2000</v>
      </c>
      <c r="O2519" s="100">
        <v>250</v>
      </c>
      <c r="P2519" s="101">
        <f t="shared" si="92"/>
        <v>250</v>
      </c>
    </row>
    <row r="2520" spans="1:16" hidden="1" x14ac:dyDescent="0.3">
      <c r="A2520" s="90">
        <v>587664</v>
      </c>
      <c r="B2520" s="92" t="s">
        <v>1162</v>
      </c>
      <c r="C2520" s="92" t="s">
        <v>5148</v>
      </c>
      <c r="D2520" s="92" t="s">
        <v>11</v>
      </c>
      <c r="E2520" s="103" t="s">
        <v>332</v>
      </c>
      <c r="F2520" s="92" t="s">
        <v>4841</v>
      </c>
      <c r="G2520" s="92" t="s">
        <v>1215</v>
      </c>
      <c r="H2520" s="92" t="s">
        <v>4213</v>
      </c>
      <c r="I2520" s="92" t="s">
        <v>931</v>
      </c>
      <c r="J2520" s="92" t="s">
        <v>5149</v>
      </c>
      <c r="K2520" s="90" t="b">
        <v>0</v>
      </c>
      <c r="L2520" s="92" t="s">
        <v>867</v>
      </c>
      <c r="M2520" s="278">
        <f>IFERROR(VLOOKUP(C2520,'Budget Detail as of 11.30'!B:K,COLUMNS('Budget Detail as of 11.30'!B:K),FALSE),0)</f>
        <v>100</v>
      </c>
      <c r="N2520" s="155">
        <f>SUMIFS('Budget Detail as of 11.30'!L:L,'Budget Detail as of 11.30'!B:B,'Questica Mapping'!C2520)</f>
        <v>100</v>
      </c>
      <c r="O2520" s="100">
        <v>0</v>
      </c>
      <c r="P2520" s="101">
        <f t="shared" si="92"/>
        <v>0</v>
      </c>
    </row>
    <row r="2521" spans="1:16" hidden="1" x14ac:dyDescent="0.3">
      <c r="A2521" s="90">
        <v>587665</v>
      </c>
      <c r="B2521" s="92" t="s">
        <v>1162</v>
      </c>
      <c r="C2521" s="92" t="s">
        <v>5150</v>
      </c>
      <c r="D2521" s="92" t="s">
        <v>11</v>
      </c>
      <c r="E2521" s="103" t="s">
        <v>332</v>
      </c>
      <c r="F2521" s="92" t="s">
        <v>4841</v>
      </c>
      <c r="G2521" s="92" t="s">
        <v>1215</v>
      </c>
      <c r="H2521" s="92" t="s">
        <v>4213</v>
      </c>
      <c r="I2521" s="92" t="s">
        <v>944</v>
      </c>
      <c r="J2521" s="92" t="s">
        <v>5151</v>
      </c>
      <c r="K2521" s="90" t="b">
        <v>0</v>
      </c>
      <c r="L2521" s="92" t="s">
        <v>867</v>
      </c>
      <c r="M2521" s="278">
        <f>IFERROR(VLOOKUP(C2521,'Budget Detail as of 11.30'!B:K,COLUMNS('Budget Detail as of 11.30'!B:K),FALSE),0)</f>
        <v>1000</v>
      </c>
      <c r="N2521" s="155">
        <f>SUMIFS('Budget Detail as of 11.30'!L:L,'Budget Detail as of 11.30'!B:B,'Questica Mapping'!C2521)</f>
        <v>1000</v>
      </c>
      <c r="O2521" s="100">
        <v>455</v>
      </c>
      <c r="P2521" s="101">
        <f t="shared" ref="P2521:P2539" si="93">+O2521</f>
        <v>455</v>
      </c>
    </row>
    <row r="2522" spans="1:16" hidden="1" x14ac:dyDescent="0.3">
      <c r="A2522" s="90">
        <v>587666</v>
      </c>
      <c r="B2522" s="92" t="s">
        <v>1162</v>
      </c>
      <c r="C2522" s="92" t="s">
        <v>5152</v>
      </c>
      <c r="D2522" s="92" t="s">
        <v>11</v>
      </c>
      <c r="E2522" s="103" t="s">
        <v>332</v>
      </c>
      <c r="F2522" s="92" t="s">
        <v>4841</v>
      </c>
      <c r="G2522" s="92" t="s">
        <v>1215</v>
      </c>
      <c r="H2522" s="92" t="s">
        <v>4213</v>
      </c>
      <c r="I2522" s="92" t="s">
        <v>1060</v>
      </c>
      <c r="J2522" s="92" t="s">
        <v>5153</v>
      </c>
      <c r="K2522" s="90" t="b">
        <v>0</v>
      </c>
      <c r="L2522" s="92" t="s">
        <v>867</v>
      </c>
      <c r="M2522" s="278">
        <f>IFERROR(VLOOKUP(C2522,'Budget Detail as of 11.30'!B:K,COLUMNS('Budget Detail as of 11.30'!B:K),FALSE),0)</f>
        <v>430</v>
      </c>
      <c r="N2522" s="155">
        <f>SUMIFS('Budget Detail as of 11.30'!L:L,'Budget Detail as of 11.30'!B:B,'Questica Mapping'!C2522)</f>
        <v>430</v>
      </c>
      <c r="O2522" s="100">
        <v>200</v>
      </c>
      <c r="P2522" s="101">
        <f t="shared" si="93"/>
        <v>200</v>
      </c>
    </row>
    <row r="2523" spans="1:16" hidden="1" x14ac:dyDescent="0.3">
      <c r="A2523" s="90">
        <v>587667</v>
      </c>
      <c r="B2523" s="92" t="s">
        <v>1162</v>
      </c>
      <c r="C2523" s="92" t="s">
        <v>5154</v>
      </c>
      <c r="D2523" s="92" t="s">
        <v>11</v>
      </c>
      <c r="E2523" s="103" t="s">
        <v>332</v>
      </c>
      <c r="F2523" s="92" t="s">
        <v>4841</v>
      </c>
      <c r="G2523" s="92" t="s">
        <v>1215</v>
      </c>
      <c r="H2523" s="92" t="s">
        <v>4921</v>
      </c>
      <c r="I2523" s="92" t="s">
        <v>925</v>
      </c>
      <c r="J2523" s="270" t="s">
        <v>1251</v>
      </c>
      <c r="K2523" s="90" t="b">
        <v>0</v>
      </c>
      <c r="L2523" s="92" t="s">
        <v>867</v>
      </c>
      <c r="M2523" s="278">
        <f>IFERROR(VLOOKUP(C2523,'Budget Detail as of 11.30'!B:K,COLUMNS('Budget Detail as of 11.30'!B:K),FALSE),0)</f>
        <v>0</v>
      </c>
      <c r="N2523" s="155">
        <f>SUMIFS('Budget Detail as of 11.30'!L:L,'Budget Detail as of 11.30'!B:B,'Questica Mapping'!C2523)</f>
        <v>0</v>
      </c>
      <c r="O2523" s="100">
        <v>200</v>
      </c>
      <c r="P2523" s="101">
        <f t="shared" si="93"/>
        <v>200</v>
      </c>
    </row>
    <row r="2524" spans="1:16" hidden="1" x14ac:dyDescent="0.3">
      <c r="A2524" s="90">
        <v>587805</v>
      </c>
      <c r="B2524" s="92" t="s">
        <v>1162</v>
      </c>
      <c r="C2524" s="92" t="s">
        <v>5155</v>
      </c>
      <c r="D2524" s="92" t="s">
        <v>11</v>
      </c>
      <c r="E2524" s="103" t="s">
        <v>332</v>
      </c>
      <c r="F2524" s="92" t="s">
        <v>4841</v>
      </c>
      <c r="G2524" s="92" t="s">
        <v>1215</v>
      </c>
      <c r="H2524" s="92" t="s">
        <v>4921</v>
      </c>
      <c r="I2524" s="92" t="s">
        <v>928</v>
      </c>
      <c r="J2524" s="270" t="s">
        <v>1251</v>
      </c>
      <c r="K2524" s="90" t="b">
        <v>0</v>
      </c>
      <c r="L2524" s="92" t="s">
        <v>867</v>
      </c>
      <c r="M2524" s="278">
        <f>IFERROR(VLOOKUP(C2524,'Budget Detail as of 11.30'!B:K,COLUMNS('Budget Detail as of 11.30'!B:K),FALSE),0)</f>
        <v>0</v>
      </c>
      <c r="N2524" s="155">
        <f>SUMIFS('Budget Detail as of 11.30'!L:L,'Budget Detail as of 11.30'!B:B,'Questica Mapping'!C2524)</f>
        <v>0</v>
      </c>
      <c r="O2524" s="100">
        <v>200</v>
      </c>
      <c r="P2524" s="101">
        <f t="shared" si="93"/>
        <v>200</v>
      </c>
    </row>
    <row r="2525" spans="1:16" hidden="1" x14ac:dyDescent="0.3">
      <c r="A2525" s="90">
        <v>587555</v>
      </c>
      <c r="B2525" s="92" t="s">
        <v>1162</v>
      </c>
      <c r="C2525" s="92" t="s">
        <v>5156</v>
      </c>
      <c r="D2525" s="92" t="s">
        <v>11</v>
      </c>
      <c r="E2525" s="103" t="s">
        <v>332</v>
      </c>
      <c r="F2525" s="92" t="s">
        <v>4841</v>
      </c>
      <c r="G2525" s="92" t="s">
        <v>1215</v>
      </c>
      <c r="H2525" s="92" t="s">
        <v>3759</v>
      </c>
      <c r="I2525" s="92" t="s">
        <v>865</v>
      </c>
      <c r="J2525" s="92" t="s">
        <v>5157</v>
      </c>
      <c r="K2525" s="90" t="b">
        <v>0</v>
      </c>
      <c r="L2525" s="92" t="s">
        <v>867</v>
      </c>
      <c r="M2525" s="278">
        <f>IFERROR(VLOOKUP(C2525,'Budget Detail as of 11.30'!B:K,COLUMNS('Budget Detail as of 11.30'!B:K),FALSE),0)</f>
        <v>200</v>
      </c>
      <c r="N2525" s="155">
        <f>SUMIFS('Budget Detail as of 11.30'!L:L,'Budget Detail as of 11.30'!B:B,'Questica Mapping'!C2525)</f>
        <v>200</v>
      </c>
      <c r="O2525" s="100">
        <v>700</v>
      </c>
      <c r="P2525" s="101">
        <f t="shared" si="93"/>
        <v>700</v>
      </c>
    </row>
    <row r="2526" spans="1:16" hidden="1" x14ac:dyDescent="0.3">
      <c r="A2526" s="90">
        <v>587556</v>
      </c>
      <c r="B2526" s="92" t="s">
        <v>1162</v>
      </c>
      <c r="C2526" s="92" t="s">
        <v>5158</v>
      </c>
      <c r="D2526" s="92" t="s">
        <v>11</v>
      </c>
      <c r="E2526" s="103" t="s">
        <v>332</v>
      </c>
      <c r="F2526" s="92" t="s">
        <v>4841</v>
      </c>
      <c r="G2526" s="92" t="s">
        <v>1215</v>
      </c>
      <c r="H2526" s="92" t="s">
        <v>4137</v>
      </c>
      <c r="I2526" s="92" t="s">
        <v>865</v>
      </c>
      <c r="J2526" s="92" t="s">
        <v>5159</v>
      </c>
      <c r="K2526" s="90" t="b">
        <v>0</v>
      </c>
      <c r="L2526" s="92" t="s">
        <v>867</v>
      </c>
      <c r="M2526" s="278">
        <f>IFERROR(VLOOKUP(C2526,'Budget Detail as of 11.30'!B:K,COLUMNS('Budget Detail as of 11.30'!B:K),FALSE),0)</f>
        <v>200</v>
      </c>
      <c r="N2526" s="155">
        <f>SUMIFS('Budget Detail as of 11.30'!L:L,'Budget Detail as of 11.30'!B:B,'Questica Mapping'!C2526)</f>
        <v>200</v>
      </c>
      <c r="O2526" s="100">
        <v>765</v>
      </c>
      <c r="P2526" s="101">
        <f t="shared" si="93"/>
        <v>765</v>
      </c>
    </row>
    <row r="2527" spans="1:16" hidden="1" x14ac:dyDescent="0.3">
      <c r="A2527" s="90">
        <v>587668</v>
      </c>
      <c r="B2527" s="92" t="s">
        <v>1162</v>
      </c>
      <c r="C2527" s="92" t="s">
        <v>5160</v>
      </c>
      <c r="D2527" s="92" t="s">
        <v>11</v>
      </c>
      <c r="E2527" s="103" t="s">
        <v>332</v>
      </c>
      <c r="F2527" s="92" t="s">
        <v>4841</v>
      </c>
      <c r="G2527" s="92" t="s">
        <v>1215</v>
      </c>
      <c r="H2527" s="92" t="s">
        <v>4137</v>
      </c>
      <c r="I2527" s="92" t="s">
        <v>925</v>
      </c>
      <c r="J2527" s="92" t="s">
        <v>5149</v>
      </c>
      <c r="K2527" s="90" t="b">
        <v>0</v>
      </c>
      <c r="L2527" s="92" t="s">
        <v>867</v>
      </c>
      <c r="M2527" s="278">
        <f>IFERROR(VLOOKUP(C2527,'Budget Detail as of 11.30'!B:K,COLUMNS('Budget Detail as of 11.30'!B:K),FALSE),0)</f>
        <v>700</v>
      </c>
      <c r="N2527" s="155">
        <f>SUMIFS('Budget Detail as of 11.30'!L:L,'Budget Detail as of 11.30'!B:B,'Questica Mapping'!C2527)</f>
        <v>700</v>
      </c>
      <c r="O2527" s="100">
        <v>9250</v>
      </c>
      <c r="P2527" s="101">
        <f t="shared" si="93"/>
        <v>9250</v>
      </c>
    </row>
    <row r="2528" spans="1:16" hidden="1" x14ac:dyDescent="0.3">
      <c r="A2528" s="90">
        <v>587669</v>
      </c>
      <c r="B2528" s="92" t="s">
        <v>1162</v>
      </c>
      <c r="C2528" s="92" t="s">
        <v>5161</v>
      </c>
      <c r="D2528" s="92" t="s">
        <v>11</v>
      </c>
      <c r="E2528" s="103" t="s">
        <v>332</v>
      </c>
      <c r="F2528" s="92" t="s">
        <v>4841</v>
      </c>
      <c r="G2528" s="92" t="s">
        <v>1215</v>
      </c>
      <c r="H2528" s="92" t="s">
        <v>3762</v>
      </c>
      <c r="I2528" s="92" t="s">
        <v>925</v>
      </c>
      <c r="J2528" s="92" t="s">
        <v>5162</v>
      </c>
      <c r="K2528" s="90" t="b">
        <v>0</v>
      </c>
      <c r="L2528" s="92" t="s">
        <v>867</v>
      </c>
      <c r="M2528" s="278">
        <f>IFERROR(VLOOKUP(C2528,'Budget Detail as of 11.30'!B:K,COLUMNS('Budget Detail as of 11.30'!B:K),FALSE),0)</f>
        <v>770</v>
      </c>
      <c r="N2528" s="155">
        <f>SUMIFS('Budget Detail as of 11.30'!L:L,'Budget Detail as of 11.30'!B:B,'Questica Mapping'!C2528)</f>
        <v>770</v>
      </c>
      <c r="O2528" s="100">
        <v>95</v>
      </c>
      <c r="P2528" s="101">
        <f t="shared" si="93"/>
        <v>95</v>
      </c>
    </row>
    <row r="2529" spans="1:16" hidden="1" x14ac:dyDescent="0.3">
      <c r="A2529" s="90">
        <v>587670</v>
      </c>
      <c r="B2529" s="92" t="s">
        <v>1162</v>
      </c>
      <c r="C2529" s="92" t="s">
        <v>5163</v>
      </c>
      <c r="D2529" s="92" t="s">
        <v>11</v>
      </c>
      <c r="E2529" s="103" t="s">
        <v>332</v>
      </c>
      <c r="F2529" s="92" t="s">
        <v>4841</v>
      </c>
      <c r="G2529" s="92" t="s">
        <v>1215</v>
      </c>
      <c r="H2529" s="92" t="s">
        <v>4879</v>
      </c>
      <c r="I2529" s="92" t="s">
        <v>865</v>
      </c>
      <c r="J2529" s="92" t="s">
        <v>5164</v>
      </c>
      <c r="K2529" s="90" t="b">
        <v>0</v>
      </c>
      <c r="L2529" s="92" t="s">
        <v>867</v>
      </c>
      <c r="M2529" s="278">
        <f>IFERROR(VLOOKUP(C2529,'Budget Detail as of 11.30'!B:K,COLUMNS('Budget Detail as of 11.30'!B:K),FALSE),0)</f>
        <v>9750</v>
      </c>
      <c r="N2529" s="155">
        <f>SUMIFS('Budget Detail as of 11.30'!L:L,'Budget Detail as of 11.30'!B:B,'Questica Mapping'!C2529)</f>
        <v>9750</v>
      </c>
      <c r="O2529" s="100">
        <v>100</v>
      </c>
      <c r="P2529" s="101">
        <f t="shared" si="93"/>
        <v>100</v>
      </c>
    </row>
    <row r="2530" spans="1:16" hidden="1" x14ac:dyDescent="0.3">
      <c r="A2530" s="90">
        <v>587671</v>
      </c>
      <c r="B2530" s="92" t="s">
        <v>1162</v>
      </c>
      <c r="C2530" s="92" t="s">
        <v>5165</v>
      </c>
      <c r="D2530" s="92" t="s">
        <v>11</v>
      </c>
      <c r="E2530" s="103" t="s">
        <v>332</v>
      </c>
      <c r="F2530" s="92" t="s">
        <v>4841</v>
      </c>
      <c r="G2530" s="92" t="s">
        <v>1215</v>
      </c>
      <c r="H2530" s="92" t="s">
        <v>4879</v>
      </c>
      <c r="I2530" s="92" t="s">
        <v>925</v>
      </c>
      <c r="J2530" s="92" t="s">
        <v>5149</v>
      </c>
      <c r="K2530" s="90" t="b">
        <v>0</v>
      </c>
      <c r="L2530" s="92" t="s">
        <v>867</v>
      </c>
      <c r="M2530" s="278">
        <f>IFERROR(VLOOKUP(C2530,'Budget Detail as of 11.30'!B:K,COLUMNS('Budget Detail as of 11.30'!B:K),FALSE),0)</f>
        <v>100</v>
      </c>
      <c r="N2530" s="155">
        <f>SUMIFS('Budget Detail as of 11.30'!L:L,'Budget Detail as of 11.30'!B:B,'Questica Mapping'!C2530)</f>
        <v>100</v>
      </c>
      <c r="O2530" s="100">
        <v>400</v>
      </c>
      <c r="P2530" s="101">
        <f t="shared" si="93"/>
        <v>400</v>
      </c>
    </row>
    <row r="2531" spans="1:16" hidden="1" x14ac:dyDescent="0.3">
      <c r="A2531" s="90">
        <v>587672</v>
      </c>
      <c r="B2531" s="92" t="s">
        <v>1162</v>
      </c>
      <c r="C2531" s="92" t="s">
        <v>5166</v>
      </c>
      <c r="D2531" s="92" t="s">
        <v>11</v>
      </c>
      <c r="E2531" s="103" t="s">
        <v>332</v>
      </c>
      <c r="F2531" s="92" t="s">
        <v>4841</v>
      </c>
      <c r="G2531" s="92" t="s">
        <v>1215</v>
      </c>
      <c r="H2531" s="92" t="s">
        <v>4879</v>
      </c>
      <c r="I2531" s="92" t="s">
        <v>928</v>
      </c>
      <c r="J2531" s="92" t="s">
        <v>5167</v>
      </c>
      <c r="K2531" s="90" t="b">
        <v>0</v>
      </c>
      <c r="L2531" s="92" t="s">
        <v>867</v>
      </c>
      <c r="M2531" s="278">
        <f>IFERROR(VLOOKUP(C2531,'Budget Detail as of 11.30'!B:K,COLUMNS('Budget Detail as of 11.30'!B:K),FALSE),0)</f>
        <v>100</v>
      </c>
      <c r="N2531" s="155">
        <f>SUMIFS('Budget Detail as of 11.30'!L:L,'Budget Detail as of 11.30'!B:B,'Questica Mapping'!C2531)</f>
        <v>100</v>
      </c>
      <c r="O2531" s="100">
        <v>200</v>
      </c>
      <c r="P2531" s="101">
        <f t="shared" si="93"/>
        <v>200</v>
      </c>
    </row>
    <row r="2532" spans="1:16" hidden="1" x14ac:dyDescent="0.3">
      <c r="A2532" s="90">
        <v>587673</v>
      </c>
      <c r="B2532" s="92" t="s">
        <v>1162</v>
      </c>
      <c r="C2532" s="92" t="s">
        <v>5168</v>
      </c>
      <c r="D2532" s="92" t="s">
        <v>11</v>
      </c>
      <c r="E2532" s="103" t="s">
        <v>332</v>
      </c>
      <c r="F2532" s="92" t="s">
        <v>4841</v>
      </c>
      <c r="G2532" s="92" t="s">
        <v>1215</v>
      </c>
      <c r="H2532" s="92" t="s">
        <v>4879</v>
      </c>
      <c r="I2532" s="92" t="s">
        <v>931</v>
      </c>
      <c r="J2532" s="92" t="s">
        <v>5169</v>
      </c>
      <c r="K2532" s="90" t="b">
        <v>0</v>
      </c>
      <c r="L2532" s="92" t="s">
        <v>867</v>
      </c>
      <c r="M2532" s="278">
        <f>IFERROR(VLOOKUP(C2532,'Budget Detail as of 11.30'!B:K,COLUMNS('Budget Detail as of 11.30'!B:K),FALSE),0)</f>
        <v>1200</v>
      </c>
      <c r="N2532" s="155">
        <f>SUMIFS('Budget Detail as of 11.30'!L:L,'Budget Detail as of 11.30'!B:B,'Questica Mapping'!C2532)</f>
        <v>1200</v>
      </c>
      <c r="O2532" s="100">
        <v>10000</v>
      </c>
      <c r="P2532" s="101">
        <f t="shared" si="93"/>
        <v>10000</v>
      </c>
    </row>
    <row r="2533" spans="1:16" hidden="1" x14ac:dyDescent="0.3">
      <c r="A2533" s="90">
        <v>587674</v>
      </c>
      <c r="B2533" s="92" t="s">
        <v>1162</v>
      </c>
      <c r="C2533" s="92" t="s">
        <v>5170</v>
      </c>
      <c r="D2533" s="92" t="s">
        <v>11</v>
      </c>
      <c r="E2533" s="103" t="s">
        <v>332</v>
      </c>
      <c r="F2533" s="92" t="s">
        <v>4841</v>
      </c>
      <c r="G2533" s="92" t="s">
        <v>1215</v>
      </c>
      <c r="H2533" s="92" t="s">
        <v>3768</v>
      </c>
      <c r="I2533" s="92" t="s">
        <v>865</v>
      </c>
      <c r="J2533" s="92" t="s">
        <v>5171</v>
      </c>
      <c r="K2533" s="90" t="b">
        <v>0</v>
      </c>
      <c r="L2533" s="92" t="s">
        <v>867</v>
      </c>
      <c r="M2533" s="278">
        <f>IFERROR(VLOOKUP(C2533,'Budget Detail as of 11.30'!B:K,COLUMNS('Budget Detail as of 11.30'!B:K),FALSE),0)</f>
        <v>200</v>
      </c>
      <c r="N2533" s="155">
        <f>SUMIFS('Budget Detail as of 11.30'!L:L,'Budget Detail as of 11.30'!B:B,'Questica Mapping'!C2533)</f>
        <v>200</v>
      </c>
      <c r="O2533" s="100">
        <v>0</v>
      </c>
      <c r="P2533" s="101">
        <f t="shared" si="93"/>
        <v>0</v>
      </c>
    </row>
    <row r="2534" spans="1:16" hidden="1" x14ac:dyDescent="0.3">
      <c r="A2534" s="90">
        <v>587675</v>
      </c>
      <c r="B2534" s="92" t="s">
        <v>1162</v>
      </c>
      <c r="C2534" s="92" t="s">
        <v>5172</v>
      </c>
      <c r="D2534" s="92" t="s">
        <v>11</v>
      </c>
      <c r="E2534" s="103" t="s">
        <v>332</v>
      </c>
      <c r="F2534" s="92" t="s">
        <v>4841</v>
      </c>
      <c r="G2534" s="92" t="s">
        <v>1215</v>
      </c>
      <c r="H2534" s="92" t="s">
        <v>3771</v>
      </c>
      <c r="I2534" s="92" t="s">
        <v>865</v>
      </c>
      <c r="J2534" s="92" t="s">
        <v>5173</v>
      </c>
      <c r="K2534" s="90" t="b">
        <v>0</v>
      </c>
      <c r="L2534" s="92" t="s">
        <v>867</v>
      </c>
      <c r="M2534" s="278">
        <f>IFERROR(VLOOKUP(C2534,'Budget Detail as of 11.30'!B:K,COLUMNS('Budget Detail as of 11.30'!B:K),FALSE),0)</f>
        <v>5000</v>
      </c>
      <c r="N2534" s="155">
        <f>SUMIFS('Budget Detail as of 11.30'!L:L,'Budget Detail as of 11.30'!B:B,'Questica Mapping'!C2534)</f>
        <v>5000</v>
      </c>
      <c r="O2534" s="100">
        <v>1000</v>
      </c>
      <c r="P2534" s="101">
        <f t="shared" si="93"/>
        <v>1000</v>
      </c>
    </row>
    <row r="2535" spans="1:16" hidden="1" x14ac:dyDescent="0.3">
      <c r="A2535" s="90">
        <v>587806</v>
      </c>
      <c r="B2535" s="92" t="s">
        <v>1162</v>
      </c>
      <c r="C2535" s="92" t="s">
        <v>5174</v>
      </c>
      <c r="D2535" s="92" t="s">
        <v>11</v>
      </c>
      <c r="E2535" s="103" t="s">
        <v>332</v>
      </c>
      <c r="F2535" s="92" t="s">
        <v>4841</v>
      </c>
      <c r="G2535" s="92" t="s">
        <v>1215</v>
      </c>
      <c r="H2535" s="92" t="s">
        <v>3771</v>
      </c>
      <c r="I2535" s="92" t="s">
        <v>925</v>
      </c>
      <c r="J2535" s="92" t="s">
        <v>5175</v>
      </c>
      <c r="K2535" s="90" t="b">
        <v>0</v>
      </c>
      <c r="L2535" s="92" t="s">
        <v>867</v>
      </c>
      <c r="M2535" s="278">
        <f>IFERROR(VLOOKUP(C2535,'Budget Detail as of 11.30'!B:K,COLUMNS('Budget Detail as of 11.30'!B:K),FALSE),0)</f>
        <v>330</v>
      </c>
      <c r="N2535" s="155">
        <f>SUMIFS('Budget Detail as of 11.30'!L:L,'Budget Detail as of 11.30'!B:B,'Questica Mapping'!C2535)</f>
        <v>330</v>
      </c>
      <c r="O2535" s="100">
        <v>311</v>
      </c>
      <c r="P2535" s="101">
        <f t="shared" si="93"/>
        <v>311</v>
      </c>
    </row>
    <row r="2536" spans="1:16" hidden="1" x14ac:dyDescent="0.3">
      <c r="A2536" s="90">
        <v>587557</v>
      </c>
      <c r="B2536" s="92" t="s">
        <v>1162</v>
      </c>
      <c r="C2536" s="92" t="s">
        <v>5176</v>
      </c>
      <c r="D2536" s="92" t="s">
        <v>11</v>
      </c>
      <c r="E2536" s="103" t="s">
        <v>332</v>
      </c>
      <c r="F2536" s="92" t="s">
        <v>4841</v>
      </c>
      <c r="G2536" s="92" t="s">
        <v>1215</v>
      </c>
      <c r="H2536" s="92" t="s">
        <v>4942</v>
      </c>
      <c r="I2536" s="92" t="s">
        <v>865</v>
      </c>
      <c r="J2536" s="92" t="s">
        <v>5177</v>
      </c>
      <c r="K2536" s="90" t="b">
        <v>0</v>
      </c>
      <c r="L2536" s="92" t="s">
        <v>867</v>
      </c>
      <c r="M2536" s="278">
        <f>IFERROR(VLOOKUP(C2536,'Budget Detail as of 11.30'!B:K,COLUMNS('Budget Detail as of 11.30'!B:K),FALSE),0)</f>
        <v>3170</v>
      </c>
      <c r="N2536" s="155">
        <f>SUMIFS('Budget Detail as of 11.30'!L:L,'Budget Detail as of 11.30'!B:B,'Questica Mapping'!C2536)</f>
        <v>3170</v>
      </c>
      <c r="O2536" s="100">
        <v>200</v>
      </c>
      <c r="P2536" s="101">
        <f t="shared" si="93"/>
        <v>200</v>
      </c>
    </row>
    <row r="2537" spans="1:16" hidden="1" x14ac:dyDescent="0.3">
      <c r="A2537" s="90">
        <v>587558</v>
      </c>
      <c r="B2537" s="92" t="s">
        <v>1162</v>
      </c>
      <c r="C2537" s="92" t="s">
        <v>5178</v>
      </c>
      <c r="D2537" s="92" t="s">
        <v>11</v>
      </c>
      <c r="E2537" s="103" t="s">
        <v>332</v>
      </c>
      <c r="F2537" s="92" t="s">
        <v>4841</v>
      </c>
      <c r="G2537" s="92" t="s">
        <v>1215</v>
      </c>
      <c r="H2537" s="92" t="s">
        <v>4884</v>
      </c>
      <c r="I2537" s="92" t="s">
        <v>865</v>
      </c>
      <c r="J2537" s="92" t="s">
        <v>5179</v>
      </c>
      <c r="K2537" s="90" t="b">
        <v>0</v>
      </c>
      <c r="L2537" s="92" t="s">
        <v>867</v>
      </c>
      <c r="M2537" s="278">
        <f>IFERROR(VLOOKUP(C2537,'Budget Detail as of 11.30'!B:K,COLUMNS('Budget Detail as of 11.30'!B:K),FALSE),0)</f>
        <v>320</v>
      </c>
      <c r="N2537" s="155">
        <f>SUMIFS('Budget Detail as of 11.30'!L:L,'Budget Detail as of 11.30'!B:B,'Questica Mapping'!C2537)</f>
        <v>320</v>
      </c>
      <c r="O2537" s="100">
        <v>158</v>
      </c>
      <c r="P2537" s="101">
        <f t="shared" si="93"/>
        <v>158</v>
      </c>
    </row>
    <row r="2538" spans="1:16" hidden="1" x14ac:dyDescent="0.3">
      <c r="A2538" s="90">
        <v>587676</v>
      </c>
      <c r="B2538" s="92" t="s">
        <v>1162</v>
      </c>
      <c r="C2538" s="92" t="s">
        <v>5180</v>
      </c>
      <c r="D2538" s="92" t="s">
        <v>11</v>
      </c>
      <c r="E2538" s="103" t="s">
        <v>332</v>
      </c>
      <c r="F2538" s="92" t="s">
        <v>4841</v>
      </c>
      <c r="G2538" s="92" t="s">
        <v>1215</v>
      </c>
      <c r="H2538" s="92" t="s">
        <v>4146</v>
      </c>
      <c r="I2538" s="92" t="s">
        <v>865</v>
      </c>
      <c r="J2538" s="92" t="s">
        <v>5181</v>
      </c>
      <c r="K2538" s="90" t="b">
        <v>0</v>
      </c>
      <c r="L2538" s="92" t="s">
        <v>867</v>
      </c>
      <c r="M2538" s="278">
        <f>IFERROR(VLOOKUP(C2538,'Budget Detail as of 11.30'!B:K,COLUMNS('Budget Detail as of 11.30'!B:K),FALSE),0)</f>
        <v>200</v>
      </c>
      <c r="N2538" s="155">
        <f>SUMIFS('Budget Detail as of 11.30'!L:L,'Budget Detail as of 11.30'!B:B,'Questica Mapping'!C2538)</f>
        <v>200</v>
      </c>
      <c r="O2538" s="100">
        <v>1345</v>
      </c>
      <c r="P2538" s="101">
        <f t="shared" si="93"/>
        <v>1345</v>
      </c>
    </row>
    <row r="2539" spans="1:16" hidden="1" x14ac:dyDescent="0.3">
      <c r="A2539" s="90">
        <v>587677</v>
      </c>
      <c r="B2539" s="92" t="s">
        <v>1162</v>
      </c>
      <c r="C2539" s="92" t="s">
        <v>5182</v>
      </c>
      <c r="D2539" s="92" t="s">
        <v>11</v>
      </c>
      <c r="E2539" s="103" t="s">
        <v>332</v>
      </c>
      <c r="F2539" s="92" t="s">
        <v>4841</v>
      </c>
      <c r="G2539" s="92" t="s">
        <v>1215</v>
      </c>
      <c r="H2539" s="92" t="s">
        <v>4146</v>
      </c>
      <c r="I2539" s="92" t="s">
        <v>925</v>
      </c>
      <c r="J2539" s="92" t="s">
        <v>5183</v>
      </c>
      <c r="K2539" s="90" t="b">
        <v>0</v>
      </c>
      <c r="L2539" s="92" t="s">
        <v>867</v>
      </c>
      <c r="M2539" s="278">
        <f>IFERROR(VLOOKUP(C2539,'Budget Detail as of 11.30'!B:K,COLUMNS('Budget Detail as of 11.30'!B:K),FALSE),0)</f>
        <v>160</v>
      </c>
      <c r="N2539" s="155">
        <f>SUMIFS('Budget Detail as of 11.30'!L:L,'Budget Detail as of 11.30'!B:B,'Questica Mapping'!C2539)</f>
        <v>160</v>
      </c>
      <c r="O2539" s="100">
        <v>153</v>
      </c>
      <c r="P2539" s="101">
        <f t="shared" si="93"/>
        <v>153</v>
      </c>
    </row>
    <row r="2540" spans="1:16" hidden="1" x14ac:dyDescent="0.3">
      <c r="A2540" s="90">
        <v>849981</v>
      </c>
      <c r="B2540" s="92" t="s">
        <v>1162</v>
      </c>
      <c r="C2540" s="92" t="s">
        <v>5184</v>
      </c>
      <c r="D2540" s="92" t="s">
        <v>11</v>
      </c>
      <c r="E2540" s="103" t="s">
        <v>332</v>
      </c>
      <c r="F2540" s="92" t="s">
        <v>4841</v>
      </c>
      <c r="G2540" s="92" t="s">
        <v>1215</v>
      </c>
      <c r="H2540" s="92" t="s">
        <v>3783</v>
      </c>
      <c r="I2540" s="92" t="s">
        <v>865</v>
      </c>
      <c r="J2540" s="92" t="s">
        <v>5185</v>
      </c>
      <c r="K2540" s="90" t="b">
        <v>0</v>
      </c>
      <c r="L2540" s="92" t="s">
        <v>867</v>
      </c>
      <c r="M2540" s="278">
        <f>IFERROR(VLOOKUP(C2540,'Budget Detail as of 11.30'!B:K,COLUMNS('Budget Detail as of 11.30'!B:K),FALSE),0)</f>
        <v>1350</v>
      </c>
      <c r="N2540" s="155">
        <f>SUMIFS('Budget Detail as of 11.30'!L:L,'Budget Detail as of 11.30'!B:B,'Questica Mapping'!C2540)</f>
        <v>1350</v>
      </c>
      <c r="O2540" s="100"/>
      <c r="P2540" s="101"/>
    </row>
    <row r="2541" spans="1:16" hidden="1" x14ac:dyDescent="0.3">
      <c r="A2541" s="90">
        <v>587559</v>
      </c>
      <c r="B2541" s="92" t="s">
        <v>1162</v>
      </c>
      <c r="C2541" s="92" t="s">
        <v>5186</v>
      </c>
      <c r="D2541" s="92" t="s">
        <v>11</v>
      </c>
      <c r="E2541" s="103" t="s">
        <v>332</v>
      </c>
      <c r="F2541" s="92" t="s">
        <v>4841</v>
      </c>
      <c r="G2541" s="92" t="s">
        <v>1215</v>
      </c>
      <c r="H2541" s="92" t="s">
        <v>3783</v>
      </c>
      <c r="I2541" s="92" t="s">
        <v>925</v>
      </c>
      <c r="J2541" s="92" t="s">
        <v>5187</v>
      </c>
      <c r="K2541" s="90" t="b">
        <v>0</v>
      </c>
      <c r="L2541" s="92" t="s">
        <v>867</v>
      </c>
      <c r="M2541" s="278">
        <f>IFERROR(VLOOKUP(C2541,'Budget Detail as of 11.30'!B:K,COLUMNS('Budget Detail as of 11.30'!B:K),FALSE),0)</f>
        <v>160</v>
      </c>
      <c r="N2541" s="155">
        <f>SUMIFS('Budget Detail as of 11.30'!L:L,'Budget Detail as of 11.30'!B:B,'Questica Mapping'!C2541)</f>
        <v>160</v>
      </c>
      <c r="O2541" s="100"/>
      <c r="P2541" s="101"/>
    </row>
    <row r="2542" spans="1:16" hidden="1" x14ac:dyDescent="0.3">
      <c r="A2542" s="90">
        <v>587560</v>
      </c>
      <c r="B2542" s="159" t="s">
        <v>1162</v>
      </c>
      <c r="C2542" s="159" t="s">
        <v>5188</v>
      </c>
      <c r="D2542" s="280" t="s">
        <v>11</v>
      </c>
      <c r="E2542" s="103" t="s">
        <v>332</v>
      </c>
      <c r="F2542" s="279" t="s">
        <v>4841</v>
      </c>
      <c r="G2542" s="279" t="s">
        <v>1215</v>
      </c>
      <c r="H2542" s="279" t="s">
        <v>3786</v>
      </c>
      <c r="I2542" s="279" t="s">
        <v>865</v>
      </c>
      <c r="J2542" s="279" t="s">
        <v>5189</v>
      </c>
      <c r="K2542" s="279" t="b">
        <v>0</v>
      </c>
      <c r="L2542" s="279" t="s">
        <v>867</v>
      </c>
      <c r="M2542" s="278">
        <f>IFERROR(VLOOKUP(C2542,'Budget Detail as of 11.30'!B:K,COLUMNS('Budget Detail as of 11.30'!B:K),FALSE),0)</f>
        <v>460</v>
      </c>
      <c r="N2542" s="155">
        <f>SUMIFS('Budget Detail as of 11.30'!L:L,'Budget Detail as of 11.30'!B:B,'Questica Mapping'!C2542)</f>
        <v>460</v>
      </c>
      <c r="O2542" s="100">
        <v>1000</v>
      </c>
      <c r="P2542" s="101">
        <f t="shared" ref="P2542:P2551" si="94">+O2542</f>
        <v>1000</v>
      </c>
    </row>
    <row r="2543" spans="1:16" hidden="1" x14ac:dyDescent="0.3">
      <c r="A2543" s="90">
        <v>587678</v>
      </c>
      <c r="B2543" s="159" t="s">
        <v>1162</v>
      </c>
      <c r="C2543" s="159" t="s">
        <v>5190</v>
      </c>
      <c r="D2543" s="280" t="s">
        <v>11</v>
      </c>
      <c r="E2543" s="103" t="s">
        <v>332</v>
      </c>
      <c r="F2543" s="279" t="s">
        <v>4841</v>
      </c>
      <c r="G2543" s="279" t="s">
        <v>1215</v>
      </c>
      <c r="H2543" s="279" t="s">
        <v>3786</v>
      </c>
      <c r="I2543" s="279" t="s">
        <v>925</v>
      </c>
      <c r="J2543" s="279" t="s">
        <v>5175</v>
      </c>
      <c r="K2543" s="279" t="b">
        <v>0</v>
      </c>
      <c r="L2543" s="279" t="s">
        <v>867</v>
      </c>
      <c r="M2543" s="278">
        <f>IFERROR(VLOOKUP(C2543,'Budget Detail as of 11.30'!B:K,COLUMNS('Budget Detail as of 11.30'!B:K),FALSE),0)</f>
        <v>200</v>
      </c>
      <c r="N2543" s="155">
        <f>SUMIFS('Budget Detail as of 11.30'!L:L,'Budget Detail as of 11.30'!B:B,'Questica Mapping'!C2543)</f>
        <v>200</v>
      </c>
      <c r="O2543" s="100">
        <v>2000</v>
      </c>
      <c r="P2543" s="101">
        <f t="shared" si="94"/>
        <v>2000</v>
      </c>
    </row>
    <row r="2544" spans="1:16" hidden="1" x14ac:dyDescent="0.3">
      <c r="A2544" s="90">
        <v>587679</v>
      </c>
      <c r="B2544" s="92" t="s">
        <v>1162</v>
      </c>
      <c r="C2544" s="92" t="s">
        <v>5191</v>
      </c>
      <c r="D2544" s="92" t="s">
        <v>11</v>
      </c>
      <c r="E2544" s="103" t="s">
        <v>332</v>
      </c>
      <c r="F2544" s="92" t="s">
        <v>4841</v>
      </c>
      <c r="G2544" s="92" t="s">
        <v>1220</v>
      </c>
      <c r="H2544" s="92" t="s">
        <v>4213</v>
      </c>
      <c r="I2544" s="92" t="s">
        <v>865</v>
      </c>
      <c r="J2544" s="92" t="s">
        <v>5192</v>
      </c>
      <c r="K2544" s="90" t="b">
        <v>0</v>
      </c>
      <c r="L2544" s="92" t="s">
        <v>867</v>
      </c>
      <c r="M2544" s="278">
        <f>IFERROR(VLOOKUP(C2544,'Budget Detail as of 11.30'!B:K,COLUMNS('Budget Detail as of 11.30'!B:K),FALSE),0)</f>
        <v>1200</v>
      </c>
      <c r="N2544" s="155">
        <f>SUMIFS('Budget Detail as of 11.30'!L:L,'Budget Detail as of 11.30'!B:B,'Questica Mapping'!C2544)</f>
        <v>1200</v>
      </c>
      <c r="O2544" s="100">
        <v>4000</v>
      </c>
      <c r="P2544" s="101">
        <f t="shared" si="94"/>
        <v>4000</v>
      </c>
    </row>
    <row r="2545" spans="1:17" hidden="1" x14ac:dyDescent="0.3">
      <c r="A2545" s="90">
        <v>587680</v>
      </c>
      <c r="B2545" s="92" t="s">
        <v>1162</v>
      </c>
      <c r="C2545" s="92" t="s">
        <v>5193</v>
      </c>
      <c r="D2545" s="92" t="s">
        <v>11</v>
      </c>
      <c r="E2545" s="103" t="s">
        <v>332</v>
      </c>
      <c r="F2545" s="92" t="s">
        <v>4841</v>
      </c>
      <c r="G2545" s="92" t="s">
        <v>1220</v>
      </c>
      <c r="H2545" s="92" t="s">
        <v>4213</v>
      </c>
      <c r="I2545" s="92" t="s">
        <v>925</v>
      </c>
      <c r="J2545" s="92" t="s">
        <v>5194</v>
      </c>
      <c r="K2545" s="90" t="b">
        <v>0</v>
      </c>
      <c r="L2545" s="92" t="s">
        <v>867</v>
      </c>
      <c r="M2545" s="278">
        <f>IFERROR(VLOOKUP(C2545,'Budget Detail as of 11.30'!B:K,COLUMNS('Budget Detail as of 11.30'!B:K),FALSE),0)</f>
        <v>2700</v>
      </c>
      <c r="N2545" s="155">
        <f>SUMIFS('Budget Detail as of 11.30'!L:L,'Budget Detail as of 11.30'!B:B,'Questica Mapping'!C2545)</f>
        <v>2700</v>
      </c>
      <c r="O2545" s="100">
        <v>4000</v>
      </c>
      <c r="P2545" s="101">
        <f t="shared" si="94"/>
        <v>4000</v>
      </c>
    </row>
    <row r="2546" spans="1:17" hidden="1" x14ac:dyDescent="0.3">
      <c r="A2546" s="90">
        <v>587681</v>
      </c>
      <c r="B2546" s="92" t="s">
        <v>1162</v>
      </c>
      <c r="C2546" s="92" t="s">
        <v>5195</v>
      </c>
      <c r="D2546" s="92" t="s">
        <v>11</v>
      </c>
      <c r="E2546" s="103" t="s">
        <v>332</v>
      </c>
      <c r="F2546" s="92" t="s">
        <v>4841</v>
      </c>
      <c r="G2546" s="92" t="s">
        <v>1220</v>
      </c>
      <c r="H2546" s="92" t="s">
        <v>4213</v>
      </c>
      <c r="I2546" s="92" t="s">
        <v>928</v>
      </c>
      <c r="J2546" s="92" t="s">
        <v>5196</v>
      </c>
      <c r="K2546" s="90" t="b">
        <v>0</v>
      </c>
      <c r="L2546" s="92" t="s">
        <v>867</v>
      </c>
      <c r="M2546" s="278">
        <f>IFERROR(VLOOKUP(C2546,'Budget Detail as of 11.30'!B:K,COLUMNS('Budget Detail as of 11.30'!B:K),FALSE),0)</f>
        <v>4000</v>
      </c>
      <c r="N2546" s="155">
        <f>SUMIFS('Budget Detail as of 11.30'!L:L,'Budget Detail as of 11.30'!B:B,'Questica Mapping'!C2546)</f>
        <v>4000</v>
      </c>
      <c r="O2546" s="100">
        <v>2100</v>
      </c>
      <c r="P2546" s="101">
        <f t="shared" si="94"/>
        <v>2100</v>
      </c>
    </row>
    <row r="2547" spans="1:17" hidden="1" x14ac:dyDescent="0.3">
      <c r="A2547" s="90">
        <v>1595911</v>
      </c>
      <c r="B2547" s="92" t="s">
        <v>1162</v>
      </c>
      <c r="C2547" s="92" t="s">
        <v>5197</v>
      </c>
      <c r="D2547" s="92" t="s">
        <v>11</v>
      </c>
      <c r="E2547" s="103" t="s">
        <v>332</v>
      </c>
      <c r="F2547" s="92" t="s">
        <v>4841</v>
      </c>
      <c r="G2547" s="92" t="s">
        <v>1220</v>
      </c>
      <c r="H2547" s="92" t="s">
        <v>4213</v>
      </c>
      <c r="I2547" s="92" t="s">
        <v>931</v>
      </c>
      <c r="J2547" s="92" t="s">
        <v>5198</v>
      </c>
      <c r="K2547" s="90" t="b">
        <v>0</v>
      </c>
      <c r="L2547" s="92" t="s">
        <v>867</v>
      </c>
      <c r="M2547" s="278">
        <f>IFERROR(VLOOKUP(C2547,'Budget Detail as of 11.30'!B:K,COLUMNS('Budget Detail as of 11.30'!B:K),FALSE),0)</f>
        <v>4000</v>
      </c>
      <c r="N2547" s="155">
        <f>SUMIFS('Budget Detail as of 11.30'!L:L,'Budget Detail as of 11.30'!B:B,'Questica Mapping'!C2547)</f>
        <v>4000</v>
      </c>
      <c r="O2547" s="100">
        <v>1610</v>
      </c>
      <c r="P2547" s="101">
        <f t="shared" si="94"/>
        <v>1610</v>
      </c>
    </row>
    <row r="2548" spans="1:17" hidden="1" x14ac:dyDescent="0.3">
      <c r="A2548" s="90">
        <v>587807</v>
      </c>
      <c r="B2548" s="92" t="s">
        <v>1162</v>
      </c>
      <c r="C2548" s="92" t="s">
        <v>5199</v>
      </c>
      <c r="D2548" s="92" t="s">
        <v>11</v>
      </c>
      <c r="E2548" s="103" t="s">
        <v>332</v>
      </c>
      <c r="F2548" s="92" t="s">
        <v>4841</v>
      </c>
      <c r="G2548" s="92" t="s">
        <v>1220</v>
      </c>
      <c r="H2548" s="92" t="s">
        <v>4879</v>
      </c>
      <c r="I2548" s="92" t="s">
        <v>865</v>
      </c>
      <c r="J2548" s="92" t="s">
        <v>5200</v>
      </c>
      <c r="K2548" s="90" t="b">
        <v>0</v>
      </c>
      <c r="L2548" s="92" t="s">
        <v>867</v>
      </c>
      <c r="M2548" s="278">
        <f>IFERROR(VLOOKUP(C2548,'Budget Detail as of 11.30'!B:K,COLUMNS('Budget Detail as of 11.30'!B:K),FALSE),0)</f>
        <v>2100</v>
      </c>
      <c r="N2548" s="155">
        <f>SUMIFS('Budget Detail as of 11.30'!L:L,'Budget Detail as of 11.30'!B:B,'Questica Mapping'!C2548)</f>
        <v>2100</v>
      </c>
      <c r="O2548" s="100">
        <v>3500</v>
      </c>
      <c r="P2548" s="101">
        <f t="shared" si="94"/>
        <v>3500</v>
      </c>
    </row>
    <row r="2549" spans="1:17" hidden="1" x14ac:dyDescent="0.3">
      <c r="A2549" s="90">
        <v>587808</v>
      </c>
      <c r="B2549" s="92" t="s">
        <v>1162</v>
      </c>
      <c r="C2549" s="92" t="s">
        <v>5201</v>
      </c>
      <c r="D2549" s="92" t="s">
        <v>11</v>
      </c>
      <c r="E2549" s="103" t="s">
        <v>332</v>
      </c>
      <c r="F2549" s="92" t="s">
        <v>4841</v>
      </c>
      <c r="G2549" s="92" t="s">
        <v>1220</v>
      </c>
      <c r="H2549" s="92" t="s">
        <v>3768</v>
      </c>
      <c r="I2549" s="92" t="s">
        <v>865</v>
      </c>
      <c r="J2549" s="92" t="s">
        <v>5202</v>
      </c>
      <c r="K2549" s="90" t="b">
        <v>0</v>
      </c>
      <c r="L2549" s="92" t="s">
        <v>867</v>
      </c>
      <c r="M2549" s="278">
        <f>IFERROR(VLOOKUP(C2549,'Budget Detail as of 11.30'!B:K,COLUMNS('Budget Detail as of 11.30'!B:K),FALSE),0)</f>
        <v>2000</v>
      </c>
      <c r="N2549" s="155">
        <f>SUMIFS('Budget Detail as of 11.30'!L:L,'Budget Detail as of 11.30'!B:B,'Questica Mapping'!C2549)</f>
        <v>2000</v>
      </c>
      <c r="O2549" s="100">
        <v>2163</v>
      </c>
      <c r="P2549" s="101">
        <f t="shared" si="94"/>
        <v>2163</v>
      </c>
    </row>
    <row r="2550" spans="1:17" hidden="1" x14ac:dyDescent="0.3">
      <c r="A2550" s="90">
        <v>587809</v>
      </c>
      <c r="B2550" s="92" t="s">
        <v>1162</v>
      </c>
      <c r="C2550" s="92" t="s">
        <v>5203</v>
      </c>
      <c r="D2550" s="92" t="s">
        <v>11</v>
      </c>
      <c r="E2550" s="103" t="s">
        <v>332</v>
      </c>
      <c r="F2550" s="92" t="s">
        <v>4841</v>
      </c>
      <c r="G2550" s="92" t="s">
        <v>1220</v>
      </c>
      <c r="H2550" s="92" t="s">
        <v>3771</v>
      </c>
      <c r="I2550" s="92" t="s">
        <v>865</v>
      </c>
      <c r="J2550" s="92" t="s">
        <v>5204</v>
      </c>
      <c r="K2550" s="90" t="b">
        <v>0</v>
      </c>
      <c r="L2550" s="92" t="s">
        <v>867</v>
      </c>
      <c r="M2550" s="278">
        <f>IFERROR(VLOOKUP(C2550,'Budget Detail as of 11.30'!B:K,COLUMNS('Budget Detail as of 11.30'!B:K),FALSE),0)</f>
        <v>3500</v>
      </c>
      <c r="N2550" s="155">
        <f>SUMIFS('Budget Detail as of 11.30'!L:L,'Budget Detail as of 11.30'!B:B,'Questica Mapping'!C2550)</f>
        <v>3500</v>
      </c>
      <c r="O2550" s="100">
        <v>300</v>
      </c>
      <c r="P2550" s="101">
        <f t="shared" si="94"/>
        <v>300</v>
      </c>
    </row>
    <row r="2551" spans="1:17" hidden="1" x14ac:dyDescent="0.3">
      <c r="A2551" s="90">
        <v>587840</v>
      </c>
      <c r="B2551" s="92" t="s">
        <v>1162</v>
      </c>
      <c r="C2551" s="92" t="s">
        <v>5205</v>
      </c>
      <c r="D2551" s="92" t="s">
        <v>11</v>
      </c>
      <c r="E2551" s="103" t="s">
        <v>332</v>
      </c>
      <c r="F2551" s="90" t="s">
        <v>4841</v>
      </c>
      <c r="G2551" s="90" t="s">
        <v>1220</v>
      </c>
      <c r="H2551" s="90" t="s">
        <v>5206</v>
      </c>
      <c r="I2551" s="178">
        <v>1</v>
      </c>
      <c r="J2551" s="269" t="s">
        <v>1251</v>
      </c>
      <c r="L2551" s="92"/>
      <c r="M2551" s="278">
        <f>IFERROR(VLOOKUP(C2551,'Budget Detail as of 11.30'!B:K,COLUMNS('Budget Detail as of 11.30'!B:K),FALSE),0)</f>
        <v>0</v>
      </c>
      <c r="N2551" s="155">
        <f>SUMIFS('Budget Detail as of 11.30'!L:L,'Budget Detail as of 11.30'!B:B,'Questica Mapping'!C2551)</f>
        <v>0</v>
      </c>
      <c r="O2551" s="100">
        <v>900</v>
      </c>
      <c r="P2551" s="101">
        <f t="shared" si="94"/>
        <v>900</v>
      </c>
    </row>
    <row r="2552" spans="1:17" hidden="1" x14ac:dyDescent="0.3">
      <c r="A2552" s="90">
        <v>587561</v>
      </c>
      <c r="B2552" s="92" t="s">
        <v>1162</v>
      </c>
      <c r="C2552" s="92" t="s">
        <v>5207</v>
      </c>
      <c r="D2552" s="92" t="s">
        <v>11</v>
      </c>
      <c r="E2552" s="103" t="s">
        <v>332</v>
      </c>
      <c r="F2552" s="92" t="s">
        <v>4841</v>
      </c>
      <c r="G2552" s="92" t="s">
        <v>3062</v>
      </c>
      <c r="H2552" s="92" t="s">
        <v>4213</v>
      </c>
      <c r="I2552" s="92" t="s">
        <v>865</v>
      </c>
      <c r="J2552" s="92" t="s">
        <v>5208</v>
      </c>
      <c r="K2552" s="90" t="b">
        <v>0</v>
      </c>
      <c r="L2552" s="92" t="s">
        <v>867</v>
      </c>
      <c r="M2552" s="278">
        <f>IFERROR(VLOOKUP(C2552,'Budget Detail as of 11.30'!B:K,COLUMNS('Budget Detail as of 11.30'!B:K),FALSE),0)</f>
        <v>300</v>
      </c>
      <c r="N2552" s="155">
        <f>SUMIFS('Budget Detail as of 11.30'!L:L,'Budget Detail as of 11.30'!B:B,'Questica Mapping'!C2552)</f>
        <v>300</v>
      </c>
      <c r="O2552" s="100"/>
      <c r="P2552" s="101"/>
    </row>
    <row r="2553" spans="1:17" hidden="1" x14ac:dyDescent="0.3">
      <c r="A2553" s="90">
        <v>587562</v>
      </c>
      <c r="B2553" s="92" t="s">
        <v>1162</v>
      </c>
      <c r="C2553" s="92" t="s">
        <v>5209</v>
      </c>
      <c r="D2553" s="92" t="s">
        <v>11</v>
      </c>
      <c r="E2553" s="103" t="s">
        <v>332</v>
      </c>
      <c r="F2553" s="92" t="s">
        <v>4841</v>
      </c>
      <c r="G2553" s="92" t="s">
        <v>3062</v>
      </c>
      <c r="H2553" s="92" t="s">
        <v>4213</v>
      </c>
      <c r="I2553" s="92" t="s">
        <v>928</v>
      </c>
      <c r="J2553" s="92" t="s">
        <v>5210</v>
      </c>
      <c r="K2553" s="90" t="b">
        <v>0</v>
      </c>
      <c r="L2553" s="92" t="s">
        <v>867</v>
      </c>
      <c r="M2553" s="278">
        <f>IFERROR(VLOOKUP(C2553,'Budget Detail as of 11.30'!B:K,COLUMNS('Budget Detail as of 11.30'!B:K),FALSE),0)</f>
        <v>900</v>
      </c>
      <c r="N2553" s="155">
        <f>SUMIFS('Budget Detail as of 11.30'!L:L,'Budget Detail as of 11.30'!B:B,'Questica Mapping'!C2553)</f>
        <v>900</v>
      </c>
      <c r="O2553" s="100">
        <v>200</v>
      </c>
      <c r="P2553" s="101">
        <f t="shared" ref="P2553:P2563" si="95">+O2553</f>
        <v>200</v>
      </c>
    </row>
    <row r="2554" spans="1:17" hidden="1" x14ac:dyDescent="0.3">
      <c r="A2554" s="90">
        <v>587563</v>
      </c>
      <c r="B2554" s="92" t="s">
        <v>1162</v>
      </c>
      <c r="C2554" s="92" t="s">
        <v>5211</v>
      </c>
      <c r="D2554" s="279" t="s">
        <v>11</v>
      </c>
      <c r="E2554" s="103" t="s">
        <v>332</v>
      </c>
      <c r="F2554" s="90" t="s">
        <v>4841</v>
      </c>
      <c r="G2554" s="90" t="s">
        <v>3062</v>
      </c>
      <c r="H2554" s="90" t="s">
        <v>4213</v>
      </c>
      <c r="I2554" s="90" t="s">
        <v>931</v>
      </c>
      <c r="J2554" s="90" t="s">
        <v>5212</v>
      </c>
      <c r="K2554" s="90" t="b">
        <v>0</v>
      </c>
      <c r="L2554" s="90" t="s">
        <v>867</v>
      </c>
      <c r="M2554" s="278">
        <f>IFERROR(VLOOKUP(C2554,'Budget Detail as of 11.30'!B:K,COLUMNS('Budget Detail as of 11.30'!B:K),FALSE),0)</f>
        <v>1230</v>
      </c>
      <c r="N2554" s="155">
        <f>SUMIFS('Budget Detail as of 11.30'!L:L,'Budget Detail as of 11.30'!B:B,'Questica Mapping'!C2554)</f>
        <v>1230</v>
      </c>
      <c r="O2554" s="100">
        <v>400</v>
      </c>
      <c r="P2554" s="101">
        <f t="shared" si="95"/>
        <v>400</v>
      </c>
      <c r="Q2554" s="279" t="s">
        <v>1169</v>
      </c>
    </row>
    <row r="2555" spans="1:17" hidden="1" x14ac:dyDescent="0.3">
      <c r="A2555" s="90">
        <v>587564</v>
      </c>
      <c r="B2555" s="92" t="s">
        <v>1162</v>
      </c>
      <c r="C2555" s="92" t="s">
        <v>5213</v>
      </c>
      <c r="D2555" s="92" t="s">
        <v>11</v>
      </c>
      <c r="E2555" s="103" t="s">
        <v>332</v>
      </c>
      <c r="F2555" s="92" t="s">
        <v>4841</v>
      </c>
      <c r="G2555" s="92" t="s">
        <v>3062</v>
      </c>
      <c r="H2555" s="92" t="s">
        <v>4921</v>
      </c>
      <c r="I2555" s="92" t="s">
        <v>865</v>
      </c>
      <c r="J2555" s="270" t="s">
        <v>1251</v>
      </c>
      <c r="K2555" s="90" t="b">
        <v>0</v>
      </c>
      <c r="L2555" s="92" t="s">
        <v>867</v>
      </c>
      <c r="M2555" s="278">
        <f>IFERROR(VLOOKUP(C2555,'Budget Detail as of 11.30'!B:K,COLUMNS('Budget Detail as of 11.30'!B:K),FALSE),0)</f>
        <v>0</v>
      </c>
      <c r="N2555" s="155">
        <f>SUMIFS('Budget Detail as of 11.30'!L:L,'Budget Detail as of 11.30'!B:B,'Questica Mapping'!C2555)</f>
        <v>0</v>
      </c>
      <c r="O2555" s="100">
        <v>3500</v>
      </c>
      <c r="P2555" s="101">
        <f t="shared" si="95"/>
        <v>3500</v>
      </c>
    </row>
    <row r="2556" spans="1:17" hidden="1" x14ac:dyDescent="0.3">
      <c r="A2556" s="90">
        <v>587565</v>
      </c>
      <c r="B2556" s="92" t="s">
        <v>1162</v>
      </c>
      <c r="C2556" s="92" t="s">
        <v>5214</v>
      </c>
      <c r="D2556" s="92" t="s">
        <v>11</v>
      </c>
      <c r="E2556" s="103" t="s">
        <v>332</v>
      </c>
      <c r="F2556" s="92" t="s">
        <v>4841</v>
      </c>
      <c r="G2556" s="92" t="s">
        <v>3062</v>
      </c>
      <c r="H2556" s="92" t="s">
        <v>4132</v>
      </c>
      <c r="I2556" s="92" t="s">
        <v>865</v>
      </c>
      <c r="J2556" s="92" t="s">
        <v>5215</v>
      </c>
      <c r="K2556" s="90" t="b">
        <v>0</v>
      </c>
      <c r="L2556" s="92" t="s">
        <v>867</v>
      </c>
      <c r="M2556" s="278">
        <f>IFERROR(VLOOKUP(C2556,'Budget Detail as of 11.30'!B:K,COLUMNS('Budget Detail as of 11.30'!B:K),FALSE),0)</f>
        <v>400</v>
      </c>
      <c r="N2556" s="155">
        <f>SUMIFS('Budget Detail as of 11.30'!L:L,'Budget Detail as of 11.30'!B:B,'Questica Mapping'!C2556)</f>
        <v>400</v>
      </c>
      <c r="O2556" s="100">
        <v>15000</v>
      </c>
      <c r="P2556" s="101">
        <f t="shared" si="95"/>
        <v>15000</v>
      </c>
    </row>
    <row r="2557" spans="1:17" hidden="1" x14ac:dyDescent="0.3">
      <c r="A2557" s="90">
        <v>587682</v>
      </c>
      <c r="B2557" s="92" t="s">
        <v>1162</v>
      </c>
      <c r="C2557" s="92" t="s">
        <v>5216</v>
      </c>
      <c r="D2557" s="92" t="s">
        <v>11</v>
      </c>
      <c r="E2557" s="103" t="s">
        <v>332</v>
      </c>
      <c r="F2557" s="92" t="s">
        <v>4841</v>
      </c>
      <c r="G2557" s="92" t="s">
        <v>3062</v>
      </c>
      <c r="H2557" s="92" t="s">
        <v>4132</v>
      </c>
      <c r="I2557" s="92" t="s">
        <v>925</v>
      </c>
      <c r="J2557" s="92" t="s">
        <v>5217</v>
      </c>
      <c r="K2557" s="90" t="b">
        <v>0</v>
      </c>
      <c r="L2557" s="92" t="s">
        <v>867</v>
      </c>
      <c r="M2557" s="278">
        <f>IFERROR(VLOOKUP(C2557,'Budget Detail as of 11.30'!B:K,COLUMNS('Budget Detail as of 11.30'!B:K),FALSE),0)</f>
        <v>3500</v>
      </c>
      <c r="N2557" s="155">
        <f>SUMIFS('Budget Detail as of 11.30'!L:L,'Budget Detail as of 11.30'!B:B,'Questica Mapping'!C2557)</f>
        <v>3500</v>
      </c>
      <c r="O2557" s="100">
        <v>1568</v>
      </c>
      <c r="P2557" s="101">
        <f t="shared" si="95"/>
        <v>1568</v>
      </c>
    </row>
    <row r="2558" spans="1:17" hidden="1" x14ac:dyDescent="0.3">
      <c r="A2558" s="90">
        <v>587683</v>
      </c>
      <c r="B2558" s="92" t="s">
        <v>1162</v>
      </c>
      <c r="C2558" s="92" t="s">
        <v>5218</v>
      </c>
      <c r="D2558" s="92" t="s">
        <v>11</v>
      </c>
      <c r="E2558" s="103" t="s">
        <v>332</v>
      </c>
      <c r="F2558" s="92" t="s">
        <v>4841</v>
      </c>
      <c r="G2558" s="92" t="s">
        <v>3062</v>
      </c>
      <c r="H2558" s="92" t="s">
        <v>4137</v>
      </c>
      <c r="I2558" s="92" t="s">
        <v>865</v>
      </c>
      <c r="J2558" s="92" t="s">
        <v>5219</v>
      </c>
      <c r="K2558" s="90" t="b">
        <v>0</v>
      </c>
      <c r="L2558" s="92" t="s">
        <v>867</v>
      </c>
      <c r="M2558" s="278">
        <f>IFERROR(VLOOKUP(C2558,'Budget Detail as of 11.30'!B:K,COLUMNS('Budget Detail as of 11.30'!B:K),FALSE),0)</f>
        <v>15000</v>
      </c>
      <c r="N2558" s="155">
        <f>SUMIFS('Budget Detail as of 11.30'!L:L,'Budget Detail as of 11.30'!B:B,'Questica Mapping'!C2558)</f>
        <v>15000</v>
      </c>
      <c r="O2558" s="100">
        <v>120</v>
      </c>
      <c r="P2558" s="101">
        <f t="shared" si="95"/>
        <v>120</v>
      </c>
    </row>
    <row r="2559" spans="1:17" hidden="1" x14ac:dyDescent="0.3">
      <c r="A2559" s="90">
        <v>587684</v>
      </c>
      <c r="B2559" s="92" t="s">
        <v>1162</v>
      </c>
      <c r="C2559" s="92" t="s">
        <v>5220</v>
      </c>
      <c r="D2559" s="92" t="s">
        <v>11</v>
      </c>
      <c r="E2559" s="103" t="s">
        <v>332</v>
      </c>
      <c r="F2559" s="92" t="s">
        <v>4841</v>
      </c>
      <c r="G2559" s="92" t="s">
        <v>3062</v>
      </c>
      <c r="H2559" s="92" t="s">
        <v>4879</v>
      </c>
      <c r="I2559" s="92" t="s">
        <v>865</v>
      </c>
      <c r="J2559" s="92" t="s">
        <v>5221</v>
      </c>
      <c r="K2559" s="90" t="b">
        <v>0</v>
      </c>
      <c r="L2559" s="92" t="s">
        <v>867</v>
      </c>
      <c r="M2559" s="278">
        <f>IFERROR(VLOOKUP(C2559,'Budget Detail as of 11.30'!B:K,COLUMNS('Budget Detail as of 11.30'!B:K),FALSE),0)</f>
        <v>1150</v>
      </c>
      <c r="N2559" s="155">
        <f>SUMIFS('Budget Detail as of 11.30'!L:L,'Budget Detail as of 11.30'!B:B,'Questica Mapping'!C2559)</f>
        <v>1150</v>
      </c>
      <c r="O2559" s="100">
        <v>800</v>
      </c>
      <c r="P2559" s="101">
        <f t="shared" si="95"/>
        <v>800</v>
      </c>
    </row>
    <row r="2560" spans="1:17" hidden="1" x14ac:dyDescent="0.3">
      <c r="A2560" s="90">
        <v>1466009</v>
      </c>
      <c r="B2560" s="92" t="s">
        <v>1162</v>
      </c>
      <c r="C2560" s="92" t="s">
        <v>5222</v>
      </c>
      <c r="D2560" s="92" t="s">
        <v>11</v>
      </c>
      <c r="E2560" s="103" t="s">
        <v>332</v>
      </c>
      <c r="F2560" s="92" t="s">
        <v>4841</v>
      </c>
      <c r="G2560" s="92" t="s">
        <v>3062</v>
      </c>
      <c r="H2560" s="92" t="s">
        <v>3765</v>
      </c>
      <c r="I2560" s="92" t="s">
        <v>865</v>
      </c>
      <c r="J2560" s="92" t="s">
        <v>5223</v>
      </c>
      <c r="K2560" s="90" t="b">
        <v>0</v>
      </c>
      <c r="L2560" s="92" t="s">
        <v>867</v>
      </c>
      <c r="M2560" s="278">
        <f>IFERROR(VLOOKUP(C2560,'Budget Detail as of 11.30'!B:K,COLUMNS('Budget Detail as of 11.30'!B:K),FALSE),0)</f>
        <v>120</v>
      </c>
      <c r="N2560" s="155">
        <f>SUMIFS('Budget Detail as of 11.30'!L:L,'Budget Detail as of 11.30'!B:B,'Questica Mapping'!C2560)</f>
        <v>120</v>
      </c>
      <c r="O2560" s="100">
        <v>900</v>
      </c>
      <c r="P2560" s="101">
        <f t="shared" si="95"/>
        <v>900</v>
      </c>
    </row>
    <row r="2561" spans="1:16" hidden="1" x14ac:dyDescent="0.3">
      <c r="A2561" s="90">
        <v>1484491</v>
      </c>
      <c r="B2561" s="92" t="s">
        <v>1162</v>
      </c>
      <c r="C2561" s="92" t="s">
        <v>5224</v>
      </c>
      <c r="D2561" s="92" t="s">
        <v>11</v>
      </c>
      <c r="E2561" s="103" t="s">
        <v>332</v>
      </c>
      <c r="F2561" s="92" t="s">
        <v>4841</v>
      </c>
      <c r="G2561" s="92" t="s">
        <v>3062</v>
      </c>
      <c r="H2561" s="92" t="s">
        <v>3765</v>
      </c>
      <c r="I2561" s="92" t="s">
        <v>925</v>
      </c>
      <c r="J2561" s="92" t="s">
        <v>5225</v>
      </c>
      <c r="K2561" s="90" t="b">
        <v>0</v>
      </c>
      <c r="L2561" s="92" t="s">
        <v>867</v>
      </c>
      <c r="M2561" s="278">
        <f>IFERROR(VLOOKUP(C2561,'Budget Detail as of 11.30'!B:K,COLUMNS('Budget Detail as of 11.30'!B:K),FALSE),0)</f>
        <v>800</v>
      </c>
      <c r="N2561" s="155">
        <f>SUMIFS('Budget Detail as of 11.30'!L:L,'Budget Detail as of 11.30'!B:B,'Questica Mapping'!C2561)</f>
        <v>800</v>
      </c>
      <c r="O2561" s="100">
        <v>5000</v>
      </c>
      <c r="P2561" s="101">
        <f t="shared" si="95"/>
        <v>5000</v>
      </c>
    </row>
    <row r="2562" spans="1:16" hidden="1" x14ac:dyDescent="0.3">
      <c r="A2562" s="90">
        <v>587685</v>
      </c>
      <c r="B2562" s="92" t="s">
        <v>1162</v>
      </c>
      <c r="C2562" s="92" t="s">
        <v>5226</v>
      </c>
      <c r="D2562" s="92" t="s">
        <v>11</v>
      </c>
      <c r="E2562" s="103" t="s">
        <v>332</v>
      </c>
      <c r="F2562" s="92" t="s">
        <v>4841</v>
      </c>
      <c r="G2562" s="92" t="s">
        <v>3062</v>
      </c>
      <c r="H2562" s="92" t="s">
        <v>3768</v>
      </c>
      <c r="I2562" s="92" t="s">
        <v>865</v>
      </c>
      <c r="J2562" s="92" t="s">
        <v>5227</v>
      </c>
      <c r="K2562" s="90" t="b">
        <v>0</v>
      </c>
      <c r="L2562" s="92" t="s">
        <v>867</v>
      </c>
      <c r="M2562" s="278">
        <f>IFERROR(VLOOKUP(C2562,'Budget Detail as of 11.30'!B:K,COLUMNS('Budget Detail as of 11.30'!B:K),FALSE),0)</f>
        <v>900</v>
      </c>
      <c r="N2562" s="155">
        <f>SUMIFS('Budget Detail as of 11.30'!L:L,'Budget Detail as of 11.30'!B:B,'Questica Mapping'!C2562)</f>
        <v>900</v>
      </c>
      <c r="O2562" s="100">
        <v>142</v>
      </c>
      <c r="P2562" s="101">
        <f t="shared" si="95"/>
        <v>142</v>
      </c>
    </row>
    <row r="2563" spans="1:16" hidden="1" x14ac:dyDescent="0.3">
      <c r="A2563" s="90">
        <v>587686</v>
      </c>
      <c r="B2563" s="92" t="s">
        <v>1162</v>
      </c>
      <c r="C2563" s="92" t="s">
        <v>5228</v>
      </c>
      <c r="D2563" s="92" t="s">
        <v>11</v>
      </c>
      <c r="E2563" s="103" t="s">
        <v>332</v>
      </c>
      <c r="F2563" s="92" t="s">
        <v>4841</v>
      </c>
      <c r="G2563" s="92" t="s">
        <v>3062</v>
      </c>
      <c r="H2563" s="92" t="s">
        <v>3768</v>
      </c>
      <c r="I2563" s="92" t="s">
        <v>925</v>
      </c>
      <c r="J2563" s="92" t="s">
        <v>5229</v>
      </c>
      <c r="K2563" s="90" t="b">
        <v>0</v>
      </c>
      <c r="L2563" s="92" t="s">
        <v>867</v>
      </c>
      <c r="M2563" s="278">
        <f>IFERROR(VLOOKUP(C2563,'Budget Detail as of 11.30'!B:K,COLUMNS('Budget Detail as of 11.30'!B:K),FALSE),0)</f>
        <v>10000</v>
      </c>
      <c r="N2563" s="155">
        <f>SUMIFS('Budget Detail as of 11.30'!L:L,'Budget Detail as of 11.30'!B:B,'Questica Mapping'!C2563)</f>
        <v>10000</v>
      </c>
      <c r="O2563" s="100">
        <v>2000</v>
      </c>
      <c r="P2563" s="101">
        <f t="shared" si="95"/>
        <v>2000</v>
      </c>
    </row>
    <row r="2564" spans="1:16" hidden="1" x14ac:dyDescent="0.3">
      <c r="A2564" s="90">
        <v>587687</v>
      </c>
      <c r="B2564" s="92" t="s">
        <v>1162</v>
      </c>
      <c r="C2564" s="92" t="s">
        <v>5230</v>
      </c>
      <c r="D2564" s="92" t="s">
        <v>11</v>
      </c>
      <c r="E2564" s="103" t="s">
        <v>332</v>
      </c>
      <c r="F2564" s="92" t="s">
        <v>4841</v>
      </c>
      <c r="G2564" s="92" t="s">
        <v>3062</v>
      </c>
      <c r="H2564" s="92" t="s">
        <v>4146</v>
      </c>
      <c r="I2564" s="92" t="s">
        <v>865</v>
      </c>
      <c r="J2564" s="92" t="s">
        <v>5231</v>
      </c>
      <c r="K2564" s="90" t="b">
        <v>0</v>
      </c>
      <c r="L2564" s="92" t="s">
        <v>867</v>
      </c>
      <c r="M2564" s="278">
        <f>IFERROR(VLOOKUP(C2564,'Budget Detail as of 11.30'!B:K,COLUMNS('Budget Detail as of 11.30'!B:K),FALSE),0)</f>
        <v>150</v>
      </c>
      <c r="N2564" s="155">
        <f>SUMIFS('Budget Detail as of 11.30'!L:L,'Budget Detail as of 11.30'!B:B,'Questica Mapping'!C2564)</f>
        <v>150</v>
      </c>
      <c r="O2564" s="100"/>
      <c r="P2564" s="101"/>
    </row>
    <row r="2565" spans="1:16" hidden="1" x14ac:dyDescent="0.3">
      <c r="A2565" s="90">
        <v>587566</v>
      </c>
      <c r="B2565" s="92" t="s">
        <v>1162</v>
      </c>
      <c r="C2565" s="92" t="s">
        <v>5232</v>
      </c>
      <c r="D2565" s="92" t="s">
        <v>11</v>
      </c>
      <c r="E2565" s="103" t="s">
        <v>332</v>
      </c>
      <c r="F2565" s="92" t="s">
        <v>4841</v>
      </c>
      <c r="G2565" s="92" t="s">
        <v>3062</v>
      </c>
      <c r="H2565" s="92" t="s">
        <v>3783</v>
      </c>
      <c r="I2565" s="92" t="s">
        <v>865</v>
      </c>
      <c r="J2565" s="92" t="s">
        <v>5233</v>
      </c>
      <c r="K2565" s="90" t="b">
        <v>0</v>
      </c>
      <c r="L2565" s="92" t="s">
        <v>867</v>
      </c>
      <c r="M2565" s="278">
        <f>IFERROR(VLOOKUP(C2565,'Budget Detail as of 11.30'!B:K,COLUMNS('Budget Detail as of 11.30'!B:K),FALSE),0)</f>
        <v>2000</v>
      </c>
      <c r="N2565" s="155">
        <f>SUMIFS('Budget Detail as of 11.30'!L:L,'Budget Detail as of 11.30'!B:B,'Questica Mapping'!C2565)</f>
        <v>2000</v>
      </c>
      <c r="O2565" s="100">
        <v>1000</v>
      </c>
      <c r="P2565" s="101">
        <f t="shared" ref="P2565:P2596" si="96">+O2565</f>
        <v>1000</v>
      </c>
    </row>
    <row r="2566" spans="1:16" hidden="1" x14ac:dyDescent="0.3">
      <c r="A2566" s="90">
        <v>587688</v>
      </c>
      <c r="B2566" s="159" t="s">
        <v>1162</v>
      </c>
      <c r="C2566" s="159" t="s">
        <v>5234</v>
      </c>
      <c r="D2566" s="280" t="s">
        <v>11</v>
      </c>
      <c r="E2566" s="103" t="s">
        <v>332</v>
      </c>
      <c r="F2566" s="279" t="s">
        <v>4841</v>
      </c>
      <c r="G2566" s="279" t="s">
        <v>3062</v>
      </c>
      <c r="H2566" s="279" t="s">
        <v>3786</v>
      </c>
      <c r="I2566" s="279" t="s">
        <v>865</v>
      </c>
      <c r="J2566" s="279" t="s">
        <v>5235</v>
      </c>
      <c r="K2566" s="279" t="b">
        <v>0</v>
      </c>
      <c r="L2566" s="279" t="s">
        <v>867</v>
      </c>
      <c r="M2566" s="278">
        <f>IFERROR(VLOOKUP(C2566,'Budget Detail as of 11.30'!B:K,COLUMNS('Budget Detail as of 11.30'!B:K),FALSE),0)</f>
        <v>200</v>
      </c>
      <c r="N2566" s="155">
        <f>SUMIFS('Budget Detail as of 11.30'!L:L,'Budget Detail as of 11.30'!B:B,'Questica Mapping'!C2566)</f>
        <v>200</v>
      </c>
      <c r="O2566" s="100">
        <v>200</v>
      </c>
      <c r="P2566" s="101">
        <f t="shared" si="96"/>
        <v>200</v>
      </c>
    </row>
    <row r="2567" spans="1:16" hidden="1" x14ac:dyDescent="0.3">
      <c r="A2567" s="90">
        <v>587689</v>
      </c>
      <c r="B2567" s="92" t="s">
        <v>1162</v>
      </c>
      <c r="C2567" s="92" t="s">
        <v>5236</v>
      </c>
      <c r="D2567" s="92" t="s">
        <v>11</v>
      </c>
      <c r="E2567" s="103" t="s">
        <v>332</v>
      </c>
      <c r="F2567" s="92" t="s">
        <v>4841</v>
      </c>
      <c r="G2567" s="92" t="s">
        <v>3062</v>
      </c>
      <c r="H2567" s="92" t="s">
        <v>4152</v>
      </c>
      <c r="I2567" s="92" t="s">
        <v>865</v>
      </c>
      <c r="J2567" s="92" t="s">
        <v>5237</v>
      </c>
      <c r="K2567" s="90" t="b">
        <v>0</v>
      </c>
      <c r="L2567" s="92" t="s">
        <v>867</v>
      </c>
      <c r="M2567" s="278">
        <f>IFERROR(VLOOKUP(C2567,'Budget Detail as of 11.30'!B:K,COLUMNS('Budget Detail as of 11.30'!B:K),FALSE),0)</f>
        <v>1000</v>
      </c>
      <c r="N2567" s="155">
        <f>SUMIFS('Budget Detail as of 11.30'!L:L,'Budget Detail as of 11.30'!B:B,'Questica Mapping'!C2567)</f>
        <v>1000</v>
      </c>
      <c r="O2567" s="100">
        <v>1750</v>
      </c>
      <c r="P2567" s="101">
        <f t="shared" si="96"/>
        <v>1750</v>
      </c>
    </row>
    <row r="2568" spans="1:16" hidden="1" x14ac:dyDescent="0.3">
      <c r="A2568" s="90">
        <v>1820508</v>
      </c>
      <c r="B2568" s="92" t="s">
        <v>1162</v>
      </c>
      <c r="C2568" s="92" t="s">
        <v>5238</v>
      </c>
      <c r="D2568" s="92" t="s">
        <v>11</v>
      </c>
      <c r="E2568" s="103" t="s">
        <v>332</v>
      </c>
      <c r="F2568" s="92" t="s">
        <v>4841</v>
      </c>
      <c r="G2568" s="92" t="s">
        <v>3062</v>
      </c>
      <c r="H2568" s="92" t="s">
        <v>3792</v>
      </c>
      <c r="I2568" s="92" t="s">
        <v>865</v>
      </c>
      <c r="J2568" s="92" t="s">
        <v>5239</v>
      </c>
      <c r="K2568" s="90" t="b">
        <v>0</v>
      </c>
      <c r="L2568" s="92" t="s">
        <v>867</v>
      </c>
      <c r="M2568" s="278">
        <f>IFERROR(VLOOKUP(C2568,'Budget Detail as of 11.30'!B:K,COLUMNS('Budget Detail as of 11.30'!B:K),FALSE),0)</f>
        <v>200</v>
      </c>
      <c r="N2568" s="155">
        <f>SUMIFS('Budget Detail as of 11.30'!L:L,'Budget Detail as of 11.30'!B:B,'Questica Mapping'!C2568)</f>
        <v>200</v>
      </c>
      <c r="O2568" s="100">
        <v>816</v>
      </c>
      <c r="P2568" s="101">
        <f t="shared" si="96"/>
        <v>816</v>
      </c>
    </row>
    <row r="2569" spans="1:16" hidden="1" x14ac:dyDescent="0.3">
      <c r="A2569" s="90">
        <v>587690</v>
      </c>
      <c r="B2569" s="92" t="s">
        <v>1162</v>
      </c>
      <c r="C2569" s="92" t="s">
        <v>5240</v>
      </c>
      <c r="D2569" s="92" t="s">
        <v>11</v>
      </c>
      <c r="E2569" s="103" t="s">
        <v>332</v>
      </c>
      <c r="F2569" s="92" t="s">
        <v>4841</v>
      </c>
      <c r="G2569" s="92" t="s">
        <v>3062</v>
      </c>
      <c r="H2569" s="92" t="s">
        <v>4158</v>
      </c>
      <c r="I2569" s="92" t="s">
        <v>865</v>
      </c>
      <c r="J2569" s="92" t="s">
        <v>5241</v>
      </c>
      <c r="K2569" s="90" t="b">
        <v>0</v>
      </c>
      <c r="L2569" s="92" t="s">
        <v>867</v>
      </c>
      <c r="M2569" s="278">
        <f>IFERROR(VLOOKUP(C2569,'Budget Detail as of 11.30'!B:K,COLUMNS('Budget Detail as of 11.30'!B:K),FALSE),0)</f>
        <v>1750</v>
      </c>
      <c r="N2569" s="155">
        <f>SUMIFS('Budget Detail as of 11.30'!L:L,'Budget Detail as of 11.30'!B:B,'Questica Mapping'!C2569)</f>
        <v>1750</v>
      </c>
      <c r="O2569" s="100">
        <v>500</v>
      </c>
      <c r="P2569" s="101">
        <f t="shared" si="96"/>
        <v>500</v>
      </c>
    </row>
    <row r="2570" spans="1:16" hidden="1" x14ac:dyDescent="0.3">
      <c r="A2570" s="90">
        <v>587691</v>
      </c>
      <c r="B2570" s="92" t="s">
        <v>1162</v>
      </c>
      <c r="C2570" s="92" t="s">
        <v>5242</v>
      </c>
      <c r="D2570" s="92" t="s">
        <v>11</v>
      </c>
      <c r="E2570" s="103" t="s">
        <v>332</v>
      </c>
      <c r="F2570" s="92" t="s">
        <v>4841</v>
      </c>
      <c r="G2570" s="92" t="s">
        <v>3062</v>
      </c>
      <c r="H2570" s="92" t="s">
        <v>4161</v>
      </c>
      <c r="I2570" s="92" t="s">
        <v>865</v>
      </c>
      <c r="J2570" s="92" t="s">
        <v>5243</v>
      </c>
      <c r="K2570" s="90" t="b">
        <v>0</v>
      </c>
      <c r="L2570" s="92" t="s">
        <v>867</v>
      </c>
      <c r="M2570" s="278">
        <f>IFERROR(VLOOKUP(C2570,'Budget Detail as of 11.30'!B:K,COLUMNS('Budget Detail as of 11.30'!B:K),FALSE),0)</f>
        <v>820</v>
      </c>
      <c r="N2570" s="155">
        <f>SUMIFS('Budget Detail as of 11.30'!L:L,'Budget Detail as of 11.30'!B:B,'Questica Mapping'!C2570)</f>
        <v>820</v>
      </c>
      <c r="O2570" s="100">
        <v>862</v>
      </c>
      <c r="P2570" s="101">
        <f t="shared" si="96"/>
        <v>862</v>
      </c>
    </row>
    <row r="2571" spans="1:16" hidden="1" x14ac:dyDescent="0.3">
      <c r="A2571" s="90">
        <v>1820491</v>
      </c>
      <c r="B2571" s="92" t="s">
        <v>1162</v>
      </c>
      <c r="C2571" s="92" t="s">
        <v>5244</v>
      </c>
      <c r="D2571" s="92" t="s">
        <v>11</v>
      </c>
      <c r="E2571" s="103" t="s">
        <v>332</v>
      </c>
      <c r="F2571" s="92" t="s">
        <v>4841</v>
      </c>
      <c r="G2571" s="92" t="s">
        <v>3062</v>
      </c>
      <c r="H2571" s="92" t="s">
        <v>4164</v>
      </c>
      <c r="I2571" s="92" t="s">
        <v>865</v>
      </c>
      <c r="J2571" s="92" t="s">
        <v>5245</v>
      </c>
      <c r="K2571" s="90" t="b">
        <v>0</v>
      </c>
      <c r="L2571" s="92" t="s">
        <v>867</v>
      </c>
      <c r="M2571" s="278">
        <f>IFERROR(VLOOKUP(C2571,'Budget Detail as of 11.30'!B:K,COLUMNS('Budget Detail as of 11.30'!B:K),FALSE),0)</f>
        <v>500</v>
      </c>
      <c r="N2571" s="155">
        <f>SUMIFS('Budget Detail as of 11.30'!L:L,'Budget Detail as of 11.30'!B:B,'Questica Mapping'!C2571)</f>
        <v>500</v>
      </c>
      <c r="O2571" s="100">
        <v>275000</v>
      </c>
      <c r="P2571" s="101">
        <f t="shared" si="96"/>
        <v>275000</v>
      </c>
    </row>
    <row r="2572" spans="1:16" hidden="1" x14ac:dyDescent="0.3">
      <c r="A2572" s="90">
        <v>849982</v>
      </c>
      <c r="B2572" s="92" t="s">
        <v>1162</v>
      </c>
      <c r="C2572" s="92" t="s">
        <v>5246</v>
      </c>
      <c r="D2572" s="92" t="s">
        <v>11</v>
      </c>
      <c r="E2572" s="103" t="s">
        <v>332</v>
      </c>
      <c r="F2572" s="92" t="s">
        <v>4841</v>
      </c>
      <c r="G2572" s="92" t="s">
        <v>3062</v>
      </c>
      <c r="H2572" s="92" t="s">
        <v>4167</v>
      </c>
      <c r="I2572" s="92" t="s">
        <v>865</v>
      </c>
      <c r="J2572" s="92" t="s">
        <v>5247</v>
      </c>
      <c r="K2572" s="90" t="b">
        <v>0</v>
      </c>
      <c r="L2572" s="92" t="s">
        <v>867</v>
      </c>
      <c r="M2572" s="278">
        <f>IFERROR(VLOOKUP(C2572,'Budget Detail as of 11.30'!B:K,COLUMNS('Budget Detail as of 11.30'!B:K),FALSE),0)</f>
        <v>870</v>
      </c>
      <c r="N2572" s="155">
        <f>SUMIFS('Budget Detail as of 11.30'!L:L,'Budget Detail as of 11.30'!B:B,'Questica Mapping'!C2572)</f>
        <v>870</v>
      </c>
      <c r="O2572" s="100">
        <v>500</v>
      </c>
      <c r="P2572" s="101">
        <f t="shared" si="96"/>
        <v>500</v>
      </c>
    </row>
    <row r="2573" spans="1:16" hidden="1" x14ac:dyDescent="0.3">
      <c r="A2573" s="90">
        <v>587693</v>
      </c>
      <c r="B2573" s="92" t="s">
        <v>1162</v>
      </c>
      <c r="C2573" s="92" t="s">
        <v>5248</v>
      </c>
      <c r="D2573" s="92" t="s">
        <v>11</v>
      </c>
      <c r="E2573" s="103" t="s">
        <v>332</v>
      </c>
      <c r="F2573" s="92" t="s">
        <v>4841</v>
      </c>
      <c r="G2573" s="92" t="s">
        <v>3062</v>
      </c>
      <c r="H2573" s="92" t="s">
        <v>4167</v>
      </c>
      <c r="I2573" s="92" t="s">
        <v>925</v>
      </c>
      <c r="J2573" s="92" t="s">
        <v>5249</v>
      </c>
      <c r="K2573" s="90" t="b">
        <v>0</v>
      </c>
      <c r="L2573" s="92" t="s">
        <v>867</v>
      </c>
      <c r="M2573" s="278">
        <f>IFERROR(VLOOKUP(C2573,'Budget Detail as of 11.30'!B:K,COLUMNS('Budget Detail as of 11.30'!B:K),FALSE),0)</f>
        <v>275000</v>
      </c>
      <c r="N2573" s="155">
        <f>SUMIFS('Budget Detail as of 11.30'!L:L,'Budget Detail as of 11.30'!B:B,'Questica Mapping'!C2573)</f>
        <v>275000</v>
      </c>
      <c r="O2573" s="100">
        <v>8000</v>
      </c>
      <c r="P2573" s="101">
        <f t="shared" si="96"/>
        <v>8000</v>
      </c>
    </row>
    <row r="2574" spans="1:16" hidden="1" x14ac:dyDescent="0.3">
      <c r="A2574" s="90">
        <v>587694</v>
      </c>
      <c r="B2574" s="92" t="s">
        <v>1162</v>
      </c>
      <c r="C2574" s="92" t="s">
        <v>5250</v>
      </c>
      <c r="D2574" s="92" t="s">
        <v>11</v>
      </c>
      <c r="E2574" s="103" t="s">
        <v>332</v>
      </c>
      <c r="F2574" s="92" t="s">
        <v>4841</v>
      </c>
      <c r="G2574" s="92" t="s">
        <v>3062</v>
      </c>
      <c r="H2574" s="92" t="s">
        <v>4173</v>
      </c>
      <c r="I2574" s="92" t="s">
        <v>865</v>
      </c>
      <c r="J2574" s="92" t="s">
        <v>5251</v>
      </c>
      <c r="K2574" s="90" t="b">
        <v>0</v>
      </c>
      <c r="L2574" s="92" t="s">
        <v>867</v>
      </c>
      <c r="M2574" s="278">
        <f>IFERROR(VLOOKUP(C2574,'Budget Detail as of 11.30'!B:K,COLUMNS('Budget Detail as of 11.30'!B:K),FALSE),0)</f>
        <v>500</v>
      </c>
      <c r="N2574" s="155">
        <f>SUMIFS('Budget Detail as of 11.30'!L:L,'Budget Detail as of 11.30'!B:B,'Questica Mapping'!C2574)</f>
        <v>500</v>
      </c>
      <c r="O2574" s="100">
        <v>15000</v>
      </c>
      <c r="P2574" s="101">
        <f t="shared" si="96"/>
        <v>15000</v>
      </c>
    </row>
    <row r="2575" spans="1:16" hidden="1" x14ac:dyDescent="0.3">
      <c r="A2575" s="90">
        <v>587567</v>
      </c>
      <c r="B2575" s="92" t="s">
        <v>1162</v>
      </c>
      <c r="C2575" s="92" t="s">
        <v>5252</v>
      </c>
      <c r="D2575" s="92" t="s">
        <v>11</v>
      </c>
      <c r="E2575" s="103" t="s">
        <v>332</v>
      </c>
      <c r="F2575" s="90" t="s">
        <v>4841</v>
      </c>
      <c r="G2575" s="90" t="s">
        <v>3062</v>
      </c>
      <c r="H2575" s="90" t="s">
        <v>5143</v>
      </c>
      <c r="I2575" s="178">
        <v>1</v>
      </c>
      <c r="J2575" s="269" t="s">
        <v>1251</v>
      </c>
      <c r="L2575" s="92"/>
      <c r="M2575" s="278">
        <f>IFERROR(VLOOKUP(C2575,'Budget Detail as of 11.30'!B:K,COLUMNS('Budget Detail as of 11.30'!B:K),FALSE),0)</f>
        <v>0</v>
      </c>
      <c r="N2575" s="155">
        <f>SUMIFS('Budget Detail as of 11.30'!L:L,'Budget Detail as of 11.30'!B:B,'Questica Mapping'!C2575)</f>
        <v>0</v>
      </c>
      <c r="O2575" s="100">
        <v>2350393</v>
      </c>
      <c r="P2575" s="101">
        <f t="shared" si="96"/>
        <v>2350393</v>
      </c>
    </row>
    <row r="2576" spans="1:16" hidden="1" x14ac:dyDescent="0.3">
      <c r="A2576" s="90">
        <v>587568</v>
      </c>
      <c r="B2576" s="92" t="s">
        <v>1162</v>
      </c>
      <c r="C2576" s="92" t="s">
        <v>5253</v>
      </c>
      <c r="D2576" s="92" t="s">
        <v>11</v>
      </c>
      <c r="E2576" s="103" t="s">
        <v>332</v>
      </c>
      <c r="F2576" s="92" t="s">
        <v>4841</v>
      </c>
      <c r="G2576" s="92" t="s">
        <v>3062</v>
      </c>
      <c r="H2576" s="92" t="s">
        <v>3808</v>
      </c>
      <c r="I2576" s="92" t="s">
        <v>865</v>
      </c>
      <c r="J2576" s="92" t="s">
        <v>5254</v>
      </c>
      <c r="K2576" s="90" t="b">
        <v>0</v>
      </c>
      <c r="L2576" s="92" t="s">
        <v>867</v>
      </c>
      <c r="M2576" s="278">
        <f>IFERROR(VLOOKUP(C2576,'Budget Detail as of 11.30'!B:K,COLUMNS('Budget Detail as of 11.30'!B:K),FALSE),0)</f>
        <v>17000</v>
      </c>
      <c r="N2576" s="155">
        <f>SUMIFS('Budget Detail as of 11.30'!L:L,'Budget Detail as of 11.30'!B:B,'Questica Mapping'!C2576)</f>
        <v>17000</v>
      </c>
      <c r="O2576" s="100">
        <v>4000</v>
      </c>
      <c r="P2576" s="101">
        <f t="shared" si="96"/>
        <v>4000</v>
      </c>
    </row>
    <row r="2577" spans="1:16" hidden="1" x14ac:dyDescent="0.3">
      <c r="A2577" s="90">
        <v>2006131</v>
      </c>
      <c r="B2577" s="92" t="s">
        <v>1162</v>
      </c>
      <c r="C2577" s="92" t="s">
        <v>5255</v>
      </c>
      <c r="D2577" s="92" t="s">
        <v>11</v>
      </c>
      <c r="E2577" s="103" t="s">
        <v>332</v>
      </c>
      <c r="F2577" s="92" t="s">
        <v>4841</v>
      </c>
      <c r="G2577" s="92" t="s">
        <v>3062</v>
      </c>
      <c r="H2577" s="92" t="s">
        <v>3808</v>
      </c>
      <c r="I2577" s="92" t="s">
        <v>925</v>
      </c>
      <c r="J2577" s="92" t="s">
        <v>5256</v>
      </c>
      <c r="K2577" s="90" t="b">
        <v>0</v>
      </c>
      <c r="L2577" s="92" t="s">
        <v>867</v>
      </c>
      <c r="M2577" s="278">
        <f>IFERROR(VLOOKUP(C2577,'Budget Detail as of 11.30'!B:K,COLUMNS('Budget Detail as of 11.30'!B:K),FALSE),0)</f>
        <v>2350400</v>
      </c>
      <c r="N2577" s="155">
        <f>SUMIFS('Budget Detail as of 11.30'!L:L,'Budget Detail as of 11.30'!B:B,'Questica Mapping'!C2577)</f>
        <v>2350400</v>
      </c>
      <c r="O2577" s="100">
        <v>720</v>
      </c>
      <c r="P2577" s="101">
        <f t="shared" si="96"/>
        <v>720</v>
      </c>
    </row>
    <row r="2578" spans="1:16" hidden="1" x14ac:dyDescent="0.3">
      <c r="A2578" s="90">
        <v>587506</v>
      </c>
      <c r="B2578" s="92" t="s">
        <v>1162</v>
      </c>
      <c r="C2578" s="92" t="s">
        <v>5257</v>
      </c>
      <c r="D2578" s="92" t="s">
        <v>11</v>
      </c>
      <c r="E2578" s="103" t="s">
        <v>332</v>
      </c>
      <c r="F2578" s="92" t="s">
        <v>4841</v>
      </c>
      <c r="G2578" s="92" t="s">
        <v>1229</v>
      </c>
      <c r="H2578" s="92" t="s">
        <v>4213</v>
      </c>
      <c r="I2578" s="92" t="s">
        <v>865</v>
      </c>
      <c r="J2578" s="92" t="s">
        <v>5258</v>
      </c>
      <c r="K2578" s="90" t="b">
        <v>0</v>
      </c>
      <c r="L2578" s="92" t="s">
        <v>867</v>
      </c>
      <c r="M2578" s="278">
        <f>IFERROR(VLOOKUP(C2578,'Budget Detail as of 11.30'!B:K,COLUMNS('Budget Detail as of 11.30'!B:K),FALSE),0)</f>
        <v>5500</v>
      </c>
      <c r="N2578" s="155">
        <f>SUMIFS('Budget Detail as of 11.30'!L:L,'Budget Detail as of 11.30'!B:B,'Questica Mapping'!C2578)</f>
        <v>5500</v>
      </c>
      <c r="O2578" s="100">
        <v>3200</v>
      </c>
      <c r="P2578" s="101">
        <f t="shared" si="96"/>
        <v>3200</v>
      </c>
    </row>
    <row r="2579" spans="1:16" hidden="1" x14ac:dyDescent="0.3">
      <c r="A2579" s="90">
        <v>587507</v>
      </c>
      <c r="B2579" s="92" t="s">
        <v>1162</v>
      </c>
      <c r="C2579" s="92" t="s">
        <v>5259</v>
      </c>
      <c r="D2579" s="92" t="s">
        <v>11</v>
      </c>
      <c r="E2579" s="103" t="s">
        <v>332</v>
      </c>
      <c r="F2579" s="92" t="s">
        <v>4841</v>
      </c>
      <c r="G2579" s="92" t="s">
        <v>1229</v>
      </c>
      <c r="H2579" s="92" t="s">
        <v>4213</v>
      </c>
      <c r="I2579" s="92" t="s">
        <v>925</v>
      </c>
      <c r="J2579" s="92" t="s">
        <v>1799</v>
      </c>
      <c r="K2579" s="90" t="b">
        <v>0</v>
      </c>
      <c r="L2579" s="92" t="s">
        <v>867</v>
      </c>
      <c r="M2579" s="278">
        <f>IFERROR(VLOOKUP(C2579,'Budget Detail as of 11.30'!B:K,COLUMNS('Budget Detail as of 11.30'!B:K),FALSE),0)</f>
        <v>720</v>
      </c>
      <c r="N2579" s="155">
        <f>SUMIFS('Budget Detail as of 11.30'!L:L,'Budget Detail as of 11.30'!B:B,'Questica Mapping'!C2579)</f>
        <v>720</v>
      </c>
      <c r="O2579" s="100">
        <v>0</v>
      </c>
      <c r="P2579" s="101">
        <f t="shared" si="96"/>
        <v>0</v>
      </c>
    </row>
    <row r="2580" spans="1:16" hidden="1" x14ac:dyDescent="0.3">
      <c r="A2580" s="90">
        <v>2006130</v>
      </c>
      <c r="B2580" s="92" t="s">
        <v>1162</v>
      </c>
      <c r="C2580" s="92" t="s">
        <v>5260</v>
      </c>
      <c r="D2580" s="92" t="s">
        <v>11</v>
      </c>
      <c r="E2580" s="103" t="s">
        <v>332</v>
      </c>
      <c r="F2580" s="92" t="s">
        <v>4841</v>
      </c>
      <c r="G2580" s="92" t="s">
        <v>1229</v>
      </c>
      <c r="H2580" s="92" t="s">
        <v>4213</v>
      </c>
      <c r="I2580" s="92" t="s">
        <v>928</v>
      </c>
      <c r="J2580" s="92" t="s">
        <v>5261</v>
      </c>
      <c r="K2580" s="90" t="b">
        <v>0</v>
      </c>
      <c r="L2580" s="92" t="s">
        <v>867</v>
      </c>
      <c r="M2580" s="278">
        <f>IFERROR(VLOOKUP(C2580,'Budget Detail as of 11.30'!B:K,COLUMNS('Budget Detail as of 11.30'!B:K),FALSE),0)</f>
        <v>3200</v>
      </c>
      <c r="N2580" s="155">
        <f>SUMIFS('Budget Detail as of 11.30'!L:L,'Budget Detail as of 11.30'!B:B,'Questica Mapping'!C2580)</f>
        <v>3200</v>
      </c>
      <c r="O2580" s="100">
        <v>2200</v>
      </c>
      <c r="P2580" s="101">
        <f t="shared" si="96"/>
        <v>2200</v>
      </c>
    </row>
    <row r="2581" spans="1:16" hidden="1" x14ac:dyDescent="0.3">
      <c r="A2581" s="90">
        <v>601079</v>
      </c>
      <c r="B2581" s="92" t="s">
        <v>1162</v>
      </c>
      <c r="C2581" s="92" t="s">
        <v>5262</v>
      </c>
      <c r="D2581" s="92" t="s">
        <v>11</v>
      </c>
      <c r="E2581" s="103" t="s">
        <v>332</v>
      </c>
      <c r="F2581" s="92" t="s">
        <v>4841</v>
      </c>
      <c r="G2581" s="92" t="s">
        <v>1229</v>
      </c>
      <c r="H2581" s="92" t="s">
        <v>4213</v>
      </c>
      <c r="I2581" s="92" t="s">
        <v>931</v>
      </c>
      <c r="J2581" s="92" t="s">
        <v>5263</v>
      </c>
      <c r="K2581" s="90" t="b">
        <v>0</v>
      </c>
      <c r="L2581" s="92" t="s">
        <v>867</v>
      </c>
      <c r="M2581" s="278">
        <f>IFERROR(VLOOKUP(C2581,'Budget Detail as of 11.30'!B:K,COLUMNS('Budget Detail as of 11.30'!B:K),FALSE),0)</f>
        <v>180</v>
      </c>
      <c r="N2581" s="155">
        <f>SUMIFS('Budget Detail as of 11.30'!L:L,'Budget Detail as of 11.30'!B:B,'Questica Mapping'!C2581)</f>
        <v>180</v>
      </c>
      <c r="O2581" s="100">
        <v>900</v>
      </c>
      <c r="P2581" s="101">
        <f t="shared" si="96"/>
        <v>900</v>
      </c>
    </row>
    <row r="2582" spans="1:16" hidden="1" x14ac:dyDescent="0.3">
      <c r="A2582" s="90">
        <v>850242</v>
      </c>
      <c r="B2582" s="92" t="s">
        <v>1162</v>
      </c>
      <c r="C2582" s="92" t="s">
        <v>5264</v>
      </c>
      <c r="D2582" s="92" t="s">
        <v>11</v>
      </c>
      <c r="E2582" s="103" t="s">
        <v>332</v>
      </c>
      <c r="F2582" s="92" t="s">
        <v>4841</v>
      </c>
      <c r="G2582" s="92" t="s">
        <v>1229</v>
      </c>
      <c r="H2582" s="92" t="s">
        <v>4213</v>
      </c>
      <c r="I2582" s="92" t="s">
        <v>944</v>
      </c>
      <c r="J2582" s="92" t="s">
        <v>5265</v>
      </c>
      <c r="K2582" s="90" t="b">
        <v>0</v>
      </c>
      <c r="L2582" s="92" t="s">
        <v>867</v>
      </c>
      <c r="M2582" s="278">
        <f>IFERROR(VLOOKUP(C2582,'Budget Detail as of 11.30'!B:K,COLUMNS('Budget Detail as of 11.30'!B:K),FALSE),0)</f>
        <v>2200</v>
      </c>
      <c r="N2582" s="155">
        <f>SUMIFS('Budget Detail as of 11.30'!L:L,'Budget Detail as of 11.30'!B:B,'Questica Mapping'!C2582)</f>
        <v>2200</v>
      </c>
      <c r="O2582" s="100">
        <v>500</v>
      </c>
      <c r="P2582" s="101">
        <f t="shared" si="96"/>
        <v>500</v>
      </c>
    </row>
    <row r="2583" spans="1:16" hidden="1" x14ac:dyDescent="0.3">
      <c r="A2583" s="90">
        <v>587508</v>
      </c>
      <c r="B2583" s="92" t="s">
        <v>1162</v>
      </c>
      <c r="C2583" s="92" t="s">
        <v>5266</v>
      </c>
      <c r="D2583" s="92" t="s">
        <v>11</v>
      </c>
      <c r="E2583" s="103" t="s">
        <v>332</v>
      </c>
      <c r="F2583" s="92" t="s">
        <v>4841</v>
      </c>
      <c r="G2583" s="92" t="s">
        <v>1229</v>
      </c>
      <c r="H2583" s="92" t="s">
        <v>4213</v>
      </c>
      <c r="I2583" s="92" t="s">
        <v>1060</v>
      </c>
      <c r="J2583" s="92" t="s">
        <v>1238</v>
      </c>
      <c r="K2583" s="90" t="b">
        <v>0</v>
      </c>
      <c r="L2583" s="92" t="s">
        <v>867</v>
      </c>
      <c r="M2583" s="278">
        <f>IFERROR(VLOOKUP(C2583,'Budget Detail as of 11.30'!B:K,COLUMNS('Budget Detail as of 11.30'!B:K),FALSE),0)</f>
        <v>1500</v>
      </c>
      <c r="N2583" s="155">
        <f>SUMIFS('Budget Detail as of 11.30'!L:L,'Budget Detail as of 11.30'!B:B,'Questica Mapping'!C2583)</f>
        <v>1500</v>
      </c>
      <c r="O2583" s="100">
        <v>60</v>
      </c>
      <c r="P2583" s="101">
        <f t="shared" si="96"/>
        <v>60</v>
      </c>
    </row>
    <row r="2584" spans="1:16" hidden="1" x14ac:dyDescent="0.3">
      <c r="A2584" s="90">
        <v>601145</v>
      </c>
      <c r="B2584" s="92" t="s">
        <v>1162</v>
      </c>
      <c r="C2584" s="92" t="s">
        <v>5267</v>
      </c>
      <c r="D2584" s="92" t="s">
        <v>11</v>
      </c>
      <c r="E2584" s="103" t="s">
        <v>332</v>
      </c>
      <c r="F2584" s="92" t="s">
        <v>4841</v>
      </c>
      <c r="G2584" s="92" t="s">
        <v>1229</v>
      </c>
      <c r="H2584" s="92" t="s">
        <v>4213</v>
      </c>
      <c r="I2584" s="92" t="s">
        <v>1063</v>
      </c>
      <c r="J2584" s="92" t="s">
        <v>1314</v>
      </c>
      <c r="K2584" s="90" t="b">
        <v>0</v>
      </c>
      <c r="L2584" s="92" t="s">
        <v>867</v>
      </c>
      <c r="M2584" s="278">
        <f>IFERROR(VLOOKUP(C2584,'Budget Detail as of 11.30'!B:K,COLUMNS('Budget Detail as of 11.30'!B:K),FALSE),0)</f>
        <v>500</v>
      </c>
      <c r="N2584" s="155">
        <f>SUMIFS('Budget Detail as of 11.30'!L:L,'Budget Detail as of 11.30'!B:B,'Questica Mapping'!C2584)</f>
        <v>500</v>
      </c>
      <c r="O2584" s="100">
        <v>200</v>
      </c>
      <c r="P2584" s="101">
        <f t="shared" si="96"/>
        <v>200</v>
      </c>
    </row>
    <row r="2585" spans="1:16" hidden="1" x14ac:dyDescent="0.3">
      <c r="A2585" s="90">
        <v>601080</v>
      </c>
      <c r="B2585" s="92" t="s">
        <v>1162</v>
      </c>
      <c r="C2585" s="92" t="s">
        <v>5268</v>
      </c>
      <c r="D2585" s="92" t="s">
        <v>11</v>
      </c>
      <c r="E2585" s="103" t="s">
        <v>332</v>
      </c>
      <c r="F2585" s="92" t="s">
        <v>4841</v>
      </c>
      <c r="G2585" s="92" t="s">
        <v>1229</v>
      </c>
      <c r="H2585" s="92" t="s">
        <v>4213</v>
      </c>
      <c r="I2585" s="92" t="s">
        <v>1088</v>
      </c>
      <c r="J2585" s="92" t="s">
        <v>5269</v>
      </c>
      <c r="K2585" s="90" t="b">
        <v>0</v>
      </c>
      <c r="L2585" s="92" t="s">
        <v>867</v>
      </c>
      <c r="M2585" s="278">
        <f>IFERROR(VLOOKUP(C2585,'Budget Detail as of 11.30'!B:K,COLUMNS('Budget Detail as of 11.30'!B:K),FALSE),0)</f>
        <v>120</v>
      </c>
      <c r="N2585" s="155">
        <f>SUMIFS('Budget Detail as of 11.30'!L:L,'Budget Detail as of 11.30'!B:B,'Questica Mapping'!C2585)</f>
        <v>120</v>
      </c>
      <c r="O2585" s="100">
        <v>100</v>
      </c>
      <c r="P2585" s="101">
        <f t="shared" si="96"/>
        <v>100</v>
      </c>
    </row>
    <row r="2586" spans="1:16" hidden="1" x14ac:dyDescent="0.3">
      <c r="A2586" s="90">
        <v>601069</v>
      </c>
      <c r="B2586" s="92" t="s">
        <v>1162</v>
      </c>
      <c r="C2586" s="92" t="s">
        <v>5270</v>
      </c>
      <c r="D2586" s="92" t="s">
        <v>11</v>
      </c>
      <c r="E2586" s="103" t="s">
        <v>332</v>
      </c>
      <c r="F2586" s="92" t="s">
        <v>4841</v>
      </c>
      <c r="G2586" s="92" t="s">
        <v>1229</v>
      </c>
      <c r="H2586" s="92" t="s">
        <v>4961</v>
      </c>
      <c r="I2586" s="92" t="s">
        <v>865</v>
      </c>
      <c r="J2586" s="92" t="s">
        <v>5271</v>
      </c>
      <c r="K2586" s="90" t="b">
        <v>0</v>
      </c>
      <c r="L2586" s="92" t="s">
        <v>867</v>
      </c>
      <c r="M2586" s="278">
        <f>IFERROR(VLOOKUP(C2586,'Budget Detail as of 11.30'!B:K,COLUMNS('Budget Detail as of 11.30'!B:K),FALSE),0)</f>
        <v>200</v>
      </c>
      <c r="N2586" s="155">
        <f>SUMIFS('Budget Detail as of 11.30'!L:L,'Budget Detail as of 11.30'!B:B,'Questica Mapping'!C2586)</f>
        <v>200</v>
      </c>
      <c r="O2586" s="100">
        <v>1000</v>
      </c>
      <c r="P2586" s="101">
        <f t="shared" si="96"/>
        <v>1000</v>
      </c>
    </row>
    <row r="2587" spans="1:16" hidden="1" x14ac:dyDescent="0.3">
      <c r="A2587" s="90">
        <v>587509</v>
      </c>
      <c r="B2587" s="92" t="s">
        <v>1162</v>
      </c>
      <c r="C2587" s="92" t="s">
        <v>5272</v>
      </c>
      <c r="D2587" s="92" t="s">
        <v>11</v>
      </c>
      <c r="E2587" s="103" t="s">
        <v>332</v>
      </c>
      <c r="F2587" s="92" t="s">
        <v>4841</v>
      </c>
      <c r="G2587" s="92" t="s">
        <v>1229</v>
      </c>
      <c r="H2587" s="92" t="s">
        <v>4132</v>
      </c>
      <c r="I2587" s="92" t="s">
        <v>865</v>
      </c>
      <c r="J2587" s="92" t="s">
        <v>1457</v>
      </c>
      <c r="K2587" s="90" t="b">
        <v>0</v>
      </c>
      <c r="L2587" s="92" t="s">
        <v>867</v>
      </c>
      <c r="M2587" s="278">
        <f>IFERROR(VLOOKUP(C2587,'Budget Detail as of 11.30'!B:K,COLUMNS('Budget Detail as of 11.30'!B:K),FALSE),0)</f>
        <v>100</v>
      </c>
      <c r="N2587" s="155">
        <f>SUMIFS('Budget Detail as of 11.30'!L:L,'Budget Detail as of 11.30'!B:B,'Questica Mapping'!C2587)</f>
        <v>100</v>
      </c>
      <c r="O2587" s="100">
        <v>600</v>
      </c>
      <c r="P2587" s="101">
        <f t="shared" si="96"/>
        <v>600</v>
      </c>
    </row>
    <row r="2588" spans="1:16" hidden="1" x14ac:dyDescent="0.3">
      <c r="A2588" s="90">
        <v>591162</v>
      </c>
      <c r="B2588" s="92" t="s">
        <v>1162</v>
      </c>
      <c r="C2588" s="92" t="s">
        <v>5273</v>
      </c>
      <c r="D2588" s="92" t="s">
        <v>11</v>
      </c>
      <c r="E2588" s="103" t="s">
        <v>332</v>
      </c>
      <c r="F2588" s="92" t="s">
        <v>4841</v>
      </c>
      <c r="G2588" s="92" t="s">
        <v>1229</v>
      </c>
      <c r="H2588" s="92" t="s">
        <v>3759</v>
      </c>
      <c r="I2588" s="92" t="s">
        <v>865</v>
      </c>
      <c r="J2588" s="92" t="s">
        <v>5274</v>
      </c>
      <c r="K2588" s="90" t="b">
        <v>0</v>
      </c>
      <c r="L2588" s="92" t="s">
        <v>867</v>
      </c>
      <c r="M2588" s="278">
        <f>IFERROR(VLOOKUP(C2588,'Budget Detail as of 11.30'!B:K,COLUMNS('Budget Detail as of 11.30'!B:K),FALSE),0)</f>
        <v>1000</v>
      </c>
      <c r="N2588" s="155">
        <f>SUMIFS('Budget Detail as of 11.30'!L:L,'Budget Detail as of 11.30'!B:B,'Questica Mapping'!C2588)</f>
        <v>1000</v>
      </c>
      <c r="O2588" s="100">
        <v>2687</v>
      </c>
      <c r="P2588" s="101">
        <f t="shared" si="96"/>
        <v>2687</v>
      </c>
    </row>
    <row r="2589" spans="1:16" hidden="1" x14ac:dyDescent="0.3">
      <c r="A2589" s="90">
        <v>587510</v>
      </c>
      <c r="B2589" s="92" t="s">
        <v>1162</v>
      </c>
      <c r="C2589" s="92" t="s">
        <v>5275</v>
      </c>
      <c r="D2589" s="92" t="s">
        <v>11</v>
      </c>
      <c r="E2589" s="103" t="s">
        <v>332</v>
      </c>
      <c r="F2589" s="92" t="s">
        <v>4841</v>
      </c>
      <c r="G2589" s="92" t="s">
        <v>1229</v>
      </c>
      <c r="H2589" s="92" t="s">
        <v>3759</v>
      </c>
      <c r="I2589" s="92" t="s">
        <v>925</v>
      </c>
      <c r="J2589" s="92" t="s">
        <v>1234</v>
      </c>
      <c r="K2589" s="90" t="b">
        <v>0</v>
      </c>
      <c r="L2589" s="92" t="s">
        <v>867</v>
      </c>
      <c r="M2589" s="278">
        <f>IFERROR(VLOOKUP(C2589,'Budget Detail as of 11.30'!B:K,COLUMNS('Budget Detail as of 11.30'!B:K),FALSE),0)</f>
        <v>600</v>
      </c>
      <c r="N2589" s="155">
        <f>SUMIFS('Budget Detail as of 11.30'!L:L,'Budget Detail as of 11.30'!B:B,'Questica Mapping'!C2589)</f>
        <v>600</v>
      </c>
      <c r="O2589" s="100">
        <v>500</v>
      </c>
      <c r="P2589" s="101">
        <f t="shared" si="96"/>
        <v>500</v>
      </c>
    </row>
    <row r="2590" spans="1:16" hidden="1" x14ac:dyDescent="0.3">
      <c r="A2590" s="90">
        <v>587511</v>
      </c>
      <c r="B2590" s="92" t="s">
        <v>1162</v>
      </c>
      <c r="C2590" s="92" t="s">
        <v>5276</v>
      </c>
      <c r="D2590" s="92" t="s">
        <v>11</v>
      </c>
      <c r="E2590" s="103" t="s">
        <v>332</v>
      </c>
      <c r="F2590" s="92" t="s">
        <v>4841</v>
      </c>
      <c r="G2590" s="92" t="s">
        <v>1229</v>
      </c>
      <c r="H2590" s="92" t="s">
        <v>4137</v>
      </c>
      <c r="I2590" s="92" t="s">
        <v>865</v>
      </c>
      <c r="J2590" s="92" t="s">
        <v>5277</v>
      </c>
      <c r="K2590" s="90" t="b">
        <v>0</v>
      </c>
      <c r="L2590" s="92" t="s">
        <v>867</v>
      </c>
      <c r="M2590" s="278">
        <f>IFERROR(VLOOKUP(C2590,'Budget Detail as of 11.30'!B:K,COLUMNS('Budget Detail as of 11.30'!B:K),FALSE),0)</f>
        <v>2340</v>
      </c>
      <c r="N2590" s="155">
        <f>SUMIFS('Budget Detail as of 11.30'!L:L,'Budget Detail as of 11.30'!B:B,'Questica Mapping'!C2590)</f>
        <v>2340</v>
      </c>
      <c r="O2590" s="100">
        <v>500</v>
      </c>
      <c r="P2590" s="101">
        <f t="shared" si="96"/>
        <v>500</v>
      </c>
    </row>
    <row r="2591" spans="1:16" hidden="1" x14ac:dyDescent="0.3">
      <c r="A2591" s="90">
        <v>591163</v>
      </c>
      <c r="B2591" s="92" t="s">
        <v>1162</v>
      </c>
      <c r="C2591" s="92" t="s">
        <v>5278</v>
      </c>
      <c r="D2591" s="92" t="s">
        <v>11</v>
      </c>
      <c r="E2591" s="103" t="s">
        <v>332</v>
      </c>
      <c r="F2591" s="92" t="s">
        <v>4841</v>
      </c>
      <c r="G2591" s="92" t="s">
        <v>1229</v>
      </c>
      <c r="H2591" s="92" t="s">
        <v>3762</v>
      </c>
      <c r="I2591" s="92" t="s">
        <v>865</v>
      </c>
      <c r="J2591" s="92" t="s">
        <v>5279</v>
      </c>
      <c r="K2591" s="90" t="b">
        <v>0</v>
      </c>
      <c r="L2591" s="92" t="s">
        <v>867</v>
      </c>
      <c r="M2591" s="278">
        <f>IFERROR(VLOOKUP(C2591,'Budget Detail as of 11.30'!B:K,COLUMNS('Budget Detail as of 11.30'!B:K),FALSE),0)</f>
        <v>500</v>
      </c>
      <c r="N2591" s="155">
        <f>SUMIFS('Budget Detail as of 11.30'!L:L,'Budget Detail as of 11.30'!B:B,'Questica Mapping'!C2591)</f>
        <v>500</v>
      </c>
      <c r="O2591" s="100">
        <v>751</v>
      </c>
      <c r="P2591" s="101">
        <f t="shared" si="96"/>
        <v>751</v>
      </c>
    </row>
    <row r="2592" spans="1:16" hidden="1" x14ac:dyDescent="0.3">
      <c r="A2592" s="90">
        <v>601081</v>
      </c>
      <c r="B2592" s="92" t="s">
        <v>1162</v>
      </c>
      <c r="C2592" s="92" t="s">
        <v>5280</v>
      </c>
      <c r="D2592" s="92" t="s">
        <v>11</v>
      </c>
      <c r="E2592" s="103" t="s">
        <v>332</v>
      </c>
      <c r="F2592" s="92" t="s">
        <v>4841</v>
      </c>
      <c r="G2592" s="92" t="s">
        <v>1229</v>
      </c>
      <c r="H2592" s="92" t="s">
        <v>3762</v>
      </c>
      <c r="I2592" s="92" t="s">
        <v>925</v>
      </c>
      <c r="J2592" s="92" t="s">
        <v>5281</v>
      </c>
      <c r="K2592" s="90" t="b">
        <v>0</v>
      </c>
      <c r="L2592" s="92" t="s">
        <v>867</v>
      </c>
      <c r="M2592" s="278">
        <f>IFERROR(VLOOKUP(C2592,'Budget Detail as of 11.30'!B:K,COLUMNS('Budget Detail as of 11.30'!B:K),FALSE),0)</f>
        <v>500</v>
      </c>
      <c r="N2592" s="155">
        <f>SUMIFS('Budget Detail as of 11.30'!L:L,'Budget Detail as of 11.30'!B:B,'Questica Mapping'!C2592)</f>
        <v>500</v>
      </c>
      <c r="O2592" s="100">
        <v>749</v>
      </c>
      <c r="P2592" s="101">
        <f t="shared" si="96"/>
        <v>749</v>
      </c>
    </row>
    <row r="2593" spans="1:16" hidden="1" x14ac:dyDescent="0.3">
      <c r="A2593" s="90">
        <v>601070</v>
      </c>
      <c r="B2593" s="92" t="s">
        <v>1162</v>
      </c>
      <c r="C2593" s="92" t="s">
        <v>5282</v>
      </c>
      <c r="D2593" s="92" t="s">
        <v>11</v>
      </c>
      <c r="E2593" s="103" t="s">
        <v>332</v>
      </c>
      <c r="F2593" s="92" t="s">
        <v>4841</v>
      </c>
      <c r="G2593" s="92" t="s">
        <v>1229</v>
      </c>
      <c r="H2593" s="92" t="s">
        <v>3762</v>
      </c>
      <c r="I2593" s="92" t="s">
        <v>928</v>
      </c>
      <c r="J2593" s="92" t="s">
        <v>5283</v>
      </c>
      <c r="K2593" s="90" t="b">
        <v>0</v>
      </c>
      <c r="L2593" s="92" t="s">
        <v>867</v>
      </c>
      <c r="M2593" s="278">
        <f>IFERROR(VLOOKUP(C2593,'Budget Detail as of 11.30'!B:K,COLUMNS('Budget Detail as of 11.30'!B:K),FALSE),0)</f>
        <v>400</v>
      </c>
      <c r="N2593" s="155">
        <f>SUMIFS('Budget Detail as of 11.30'!L:L,'Budget Detail as of 11.30'!B:B,'Questica Mapping'!C2593)</f>
        <v>400</v>
      </c>
      <c r="O2593" s="100">
        <v>198</v>
      </c>
      <c r="P2593" s="101">
        <f t="shared" si="96"/>
        <v>198</v>
      </c>
    </row>
    <row r="2594" spans="1:16" hidden="1" x14ac:dyDescent="0.3">
      <c r="A2594" s="90">
        <v>601082</v>
      </c>
      <c r="B2594" s="92" t="s">
        <v>1162</v>
      </c>
      <c r="C2594" s="92" t="s">
        <v>5284</v>
      </c>
      <c r="D2594" s="92" t="s">
        <v>11</v>
      </c>
      <c r="E2594" s="103" t="s">
        <v>332</v>
      </c>
      <c r="F2594" s="92" t="s">
        <v>4841</v>
      </c>
      <c r="G2594" s="92" t="s">
        <v>1229</v>
      </c>
      <c r="H2594" s="92" t="s">
        <v>4879</v>
      </c>
      <c r="I2594" s="92" t="s">
        <v>865</v>
      </c>
      <c r="J2594" s="92" t="s">
        <v>1457</v>
      </c>
      <c r="K2594" s="90" t="b">
        <v>0</v>
      </c>
      <c r="L2594" s="92" t="s">
        <v>867</v>
      </c>
      <c r="M2594" s="278">
        <f>IFERROR(VLOOKUP(C2594,'Budget Detail as of 11.30'!B:K,COLUMNS('Budget Detail as of 11.30'!B:K),FALSE),0)</f>
        <v>940</v>
      </c>
      <c r="N2594" s="155">
        <f>SUMIFS('Budget Detail as of 11.30'!L:L,'Budget Detail as of 11.30'!B:B,'Questica Mapping'!C2594)</f>
        <v>940</v>
      </c>
      <c r="O2594" s="100">
        <v>300</v>
      </c>
      <c r="P2594" s="101">
        <f t="shared" si="96"/>
        <v>300</v>
      </c>
    </row>
    <row r="2595" spans="1:16" hidden="1" x14ac:dyDescent="0.3">
      <c r="A2595" s="90">
        <v>601083</v>
      </c>
      <c r="B2595" s="92" t="s">
        <v>1162</v>
      </c>
      <c r="C2595" s="92" t="s">
        <v>5285</v>
      </c>
      <c r="D2595" s="92" t="s">
        <v>11</v>
      </c>
      <c r="E2595" s="103" t="s">
        <v>332</v>
      </c>
      <c r="F2595" s="92" t="s">
        <v>4841</v>
      </c>
      <c r="G2595" s="92" t="s">
        <v>1229</v>
      </c>
      <c r="H2595" s="92" t="s">
        <v>4879</v>
      </c>
      <c r="I2595" s="92" t="s">
        <v>925</v>
      </c>
      <c r="J2595" s="92" t="s">
        <v>5286</v>
      </c>
      <c r="K2595" s="90" t="b">
        <v>0</v>
      </c>
      <c r="L2595" s="92" t="s">
        <v>867</v>
      </c>
      <c r="M2595" s="278">
        <f>IFERROR(VLOOKUP(C2595,'Budget Detail as of 11.30'!B:K,COLUMNS('Budget Detail as of 11.30'!B:K),FALSE),0)</f>
        <v>690</v>
      </c>
      <c r="N2595" s="155">
        <f>SUMIFS('Budget Detail as of 11.30'!L:L,'Budget Detail as of 11.30'!B:B,'Questica Mapping'!C2595)</f>
        <v>690</v>
      </c>
      <c r="O2595" s="100">
        <v>100</v>
      </c>
      <c r="P2595" s="101">
        <f t="shared" si="96"/>
        <v>100</v>
      </c>
    </row>
    <row r="2596" spans="1:16" hidden="1" x14ac:dyDescent="0.3">
      <c r="A2596" s="90">
        <v>587512</v>
      </c>
      <c r="B2596" s="92" t="s">
        <v>1162</v>
      </c>
      <c r="C2596" s="92" t="s">
        <v>5287</v>
      </c>
      <c r="D2596" s="92" t="s">
        <v>11</v>
      </c>
      <c r="E2596" s="103" t="s">
        <v>332</v>
      </c>
      <c r="F2596" s="92" t="s">
        <v>4841</v>
      </c>
      <c r="G2596" s="92" t="s">
        <v>1229</v>
      </c>
      <c r="H2596" s="92" t="s">
        <v>3765</v>
      </c>
      <c r="I2596" s="92" t="s">
        <v>865</v>
      </c>
      <c r="J2596" s="92" t="s">
        <v>5288</v>
      </c>
      <c r="K2596" s="90" t="b">
        <v>0</v>
      </c>
      <c r="L2596" s="92" t="s">
        <v>867</v>
      </c>
      <c r="M2596" s="278">
        <f>IFERROR(VLOOKUP(C2596,'Budget Detail as of 11.30'!B:K,COLUMNS('Budget Detail as of 11.30'!B:K),FALSE),0)</f>
        <v>500</v>
      </c>
      <c r="N2596" s="155">
        <f>SUMIFS('Budget Detail as of 11.30'!L:L,'Budget Detail as of 11.30'!B:B,'Questica Mapping'!C2596)</f>
        <v>500</v>
      </c>
      <c r="O2596" s="100">
        <v>100</v>
      </c>
      <c r="P2596" s="101">
        <f t="shared" si="96"/>
        <v>100</v>
      </c>
    </row>
    <row r="2597" spans="1:16" hidden="1" x14ac:dyDescent="0.3">
      <c r="A2597" s="90">
        <v>587513</v>
      </c>
      <c r="B2597" s="92" t="s">
        <v>1162</v>
      </c>
      <c r="C2597" s="92" t="s">
        <v>5289</v>
      </c>
      <c r="D2597" s="92" t="s">
        <v>11</v>
      </c>
      <c r="E2597" s="103" t="s">
        <v>332</v>
      </c>
      <c r="F2597" s="92" t="s">
        <v>4841</v>
      </c>
      <c r="G2597" s="92" t="s">
        <v>1229</v>
      </c>
      <c r="H2597" s="92" t="s">
        <v>3765</v>
      </c>
      <c r="I2597" s="92" t="s">
        <v>925</v>
      </c>
      <c r="J2597" s="92" t="s">
        <v>5290</v>
      </c>
      <c r="K2597" s="90" t="b">
        <v>0</v>
      </c>
      <c r="L2597" s="92" t="s">
        <v>867</v>
      </c>
      <c r="M2597" s="278">
        <f>IFERROR(VLOOKUP(C2597,'Budget Detail as of 11.30'!B:K,COLUMNS('Budget Detail as of 11.30'!B:K),FALSE),0)</f>
        <v>100</v>
      </c>
      <c r="N2597" s="155">
        <f>SUMIFS('Budget Detail as of 11.30'!L:L,'Budget Detail as of 11.30'!B:B,'Questica Mapping'!C2597)</f>
        <v>100</v>
      </c>
      <c r="O2597" s="100">
        <v>100</v>
      </c>
      <c r="P2597" s="101">
        <f t="shared" ref="P2597:P2628" si="97">+O2597</f>
        <v>100</v>
      </c>
    </row>
    <row r="2598" spans="1:16" hidden="1" x14ac:dyDescent="0.3">
      <c r="A2598" s="90">
        <v>601142</v>
      </c>
      <c r="B2598" s="92" t="s">
        <v>1162</v>
      </c>
      <c r="C2598" s="92" t="s">
        <v>5291</v>
      </c>
      <c r="D2598" s="92" t="s">
        <v>11</v>
      </c>
      <c r="E2598" s="103" t="s">
        <v>332</v>
      </c>
      <c r="F2598" s="92" t="s">
        <v>4841</v>
      </c>
      <c r="G2598" s="92" t="s">
        <v>1229</v>
      </c>
      <c r="H2598" s="92" t="s">
        <v>3765</v>
      </c>
      <c r="I2598" s="92" t="s">
        <v>928</v>
      </c>
      <c r="J2598" s="92" t="s">
        <v>5292</v>
      </c>
      <c r="K2598" s="90" t="b">
        <v>0</v>
      </c>
      <c r="L2598" s="92" t="s">
        <v>867</v>
      </c>
      <c r="M2598" s="278">
        <f>IFERROR(VLOOKUP(C2598,'Budget Detail as of 11.30'!B:K,COLUMNS('Budget Detail as of 11.30'!B:K),FALSE),0)</f>
        <v>100</v>
      </c>
      <c r="N2598" s="155">
        <f>SUMIFS('Budget Detail as of 11.30'!L:L,'Budget Detail as of 11.30'!B:B,'Questica Mapping'!C2598)</f>
        <v>100</v>
      </c>
      <c r="O2598" s="100">
        <v>14305</v>
      </c>
      <c r="P2598" s="101">
        <f t="shared" si="97"/>
        <v>14305</v>
      </c>
    </row>
    <row r="2599" spans="1:16" hidden="1" x14ac:dyDescent="0.3">
      <c r="A2599" s="90">
        <v>601143</v>
      </c>
      <c r="B2599" s="92" t="s">
        <v>1162</v>
      </c>
      <c r="C2599" s="92" t="s">
        <v>5293</v>
      </c>
      <c r="D2599" s="92" t="s">
        <v>11</v>
      </c>
      <c r="E2599" s="103" t="s">
        <v>332</v>
      </c>
      <c r="F2599" s="92" t="s">
        <v>4841</v>
      </c>
      <c r="G2599" s="92" t="s">
        <v>1229</v>
      </c>
      <c r="H2599" s="92" t="s">
        <v>3768</v>
      </c>
      <c r="I2599" s="92" t="s">
        <v>865</v>
      </c>
      <c r="J2599" s="92" t="s">
        <v>1457</v>
      </c>
      <c r="K2599" s="90" t="b">
        <v>0</v>
      </c>
      <c r="L2599" s="92" t="s">
        <v>867</v>
      </c>
      <c r="M2599" s="278">
        <f>IFERROR(VLOOKUP(C2599,'Budget Detail as of 11.30'!B:K,COLUMNS('Budget Detail as of 11.30'!B:K),FALSE),0)</f>
        <v>100</v>
      </c>
      <c r="N2599" s="155">
        <f>SUMIFS('Budget Detail as of 11.30'!L:L,'Budget Detail as of 11.30'!B:B,'Questica Mapping'!C2599)</f>
        <v>100</v>
      </c>
      <c r="O2599" s="100">
        <v>1800</v>
      </c>
      <c r="P2599" s="101">
        <f t="shared" si="97"/>
        <v>1800</v>
      </c>
    </row>
    <row r="2600" spans="1:16" hidden="1" x14ac:dyDescent="0.3">
      <c r="A2600" s="90">
        <v>601084</v>
      </c>
      <c r="B2600" s="92" t="s">
        <v>1162</v>
      </c>
      <c r="C2600" s="92" t="s">
        <v>5294</v>
      </c>
      <c r="D2600" s="92" t="s">
        <v>11</v>
      </c>
      <c r="E2600" s="103" t="s">
        <v>332</v>
      </c>
      <c r="F2600" s="92" t="s">
        <v>4841</v>
      </c>
      <c r="G2600" s="92" t="s">
        <v>1229</v>
      </c>
      <c r="H2600" s="92" t="s">
        <v>3771</v>
      </c>
      <c r="I2600" s="92" t="s">
        <v>865</v>
      </c>
      <c r="J2600" s="92" t="s">
        <v>5295</v>
      </c>
      <c r="K2600" s="90" t="b">
        <v>0</v>
      </c>
      <c r="L2600" s="92" t="s">
        <v>867</v>
      </c>
      <c r="M2600" s="278">
        <f>IFERROR(VLOOKUP(C2600,'Budget Detail as of 11.30'!B:K,COLUMNS('Budget Detail as of 11.30'!B:K),FALSE),0)</f>
        <v>14100</v>
      </c>
      <c r="N2600" s="155">
        <f>SUMIFS('Budget Detail as of 11.30'!L:L,'Budget Detail as of 11.30'!B:B,'Questica Mapping'!C2600)</f>
        <v>14100</v>
      </c>
      <c r="O2600" s="100">
        <v>1000</v>
      </c>
      <c r="P2600" s="101">
        <f t="shared" si="97"/>
        <v>1000</v>
      </c>
    </row>
    <row r="2601" spans="1:16" hidden="1" x14ac:dyDescent="0.3">
      <c r="A2601" s="90">
        <v>601085</v>
      </c>
      <c r="B2601" s="92" t="s">
        <v>1162</v>
      </c>
      <c r="C2601" s="92" t="s">
        <v>5296</v>
      </c>
      <c r="D2601" s="92" t="s">
        <v>11</v>
      </c>
      <c r="E2601" s="103" t="s">
        <v>332</v>
      </c>
      <c r="F2601" s="92" t="s">
        <v>4841</v>
      </c>
      <c r="G2601" s="92" t="s">
        <v>1229</v>
      </c>
      <c r="H2601" s="92" t="s">
        <v>3771</v>
      </c>
      <c r="I2601" s="92" t="s">
        <v>925</v>
      </c>
      <c r="J2601" s="92" t="s">
        <v>1234</v>
      </c>
      <c r="K2601" s="90" t="b">
        <v>0</v>
      </c>
      <c r="L2601" s="92" t="s">
        <v>867</v>
      </c>
      <c r="M2601" s="278">
        <f>IFERROR(VLOOKUP(C2601,'Budget Detail as of 11.30'!B:K,COLUMNS('Budget Detail as of 11.30'!B:K),FALSE),0)</f>
        <v>1800</v>
      </c>
      <c r="N2601" s="155">
        <f>SUMIFS('Budget Detail as of 11.30'!L:L,'Budget Detail as of 11.30'!B:B,'Questica Mapping'!C2601)</f>
        <v>1800</v>
      </c>
      <c r="O2601" s="100">
        <v>200</v>
      </c>
      <c r="P2601" s="101">
        <f t="shared" si="97"/>
        <v>200</v>
      </c>
    </row>
    <row r="2602" spans="1:16" hidden="1" x14ac:dyDescent="0.3">
      <c r="A2602" s="90">
        <v>601086</v>
      </c>
      <c r="B2602" s="92" t="s">
        <v>1162</v>
      </c>
      <c r="C2602" s="92" t="s">
        <v>5297</v>
      </c>
      <c r="D2602" s="92" t="s">
        <v>11</v>
      </c>
      <c r="E2602" s="103" t="s">
        <v>332</v>
      </c>
      <c r="F2602" s="92" t="s">
        <v>4841</v>
      </c>
      <c r="G2602" s="92" t="s">
        <v>1229</v>
      </c>
      <c r="H2602" s="92" t="s">
        <v>3774</v>
      </c>
      <c r="I2602" s="92" t="s">
        <v>865</v>
      </c>
      <c r="J2602" s="92" t="s">
        <v>5298</v>
      </c>
      <c r="K2602" s="90" t="b">
        <v>0</v>
      </c>
      <c r="L2602" s="92" t="s">
        <v>867</v>
      </c>
      <c r="M2602" s="278">
        <f>IFERROR(VLOOKUP(C2602,'Budget Detail as of 11.30'!B:K,COLUMNS('Budget Detail as of 11.30'!B:K),FALSE),0)</f>
        <v>1000</v>
      </c>
      <c r="N2602" s="155">
        <f>SUMIFS('Budget Detail as of 11.30'!L:L,'Budget Detail as of 11.30'!B:B,'Questica Mapping'!C2602)</f>
        <v>1000</v>
      </c>
      <c r="O2602" s="100">
        <v>500</v>
      </c>
      <c r="P2602" s="101">
        <f t="shared" si="97"/>
        <v>500</v>
      </c>
    </row>
    <row r="2603" spans="1:16" hidden="1" x14ac:dyDescent="0.3">
      <c r="A2603" s="90">
        <v>601071</v>
      </c>
      <c r="B2603" s="92" t="s">
        <v>1162</v>
      </c>
      <c r="C2603" s="92" t="s">
        <v>5299</v>
      </c>
      <c r="D2603" s="92" t="s">
        <v>11</v>
      </c>
      <c r="E2603" s="103" t="s">
        <v>332</v>
      </c>
      <c r="F2603" s="90" t="s">
        <v>4841</v>
      </c>
      <c r="G2603" s="90" t="s">
        <v>1229</v>
      </c>
      <c r="H2603" s="90" t="s">
        <v>5300</v>
      </c>
      <c r="I2603" s="178">
        <v>2</v>
      </c>
      <c r="J2603" s="269" t="s">
        <v>1251</v>
      </c>
      <c r="L2603" s="92"/>
      <c r="M2603" s="278">
        <f>IFERROR(VLOOKUP(C2603,'Budget Detail as of 11.30'!B:K,COLUMNS('Budget Detail as of 11.30'!B:K),FALSE),0)</f>
        <v>0</v>
      </c>
      <c r="N2603" s="155">
        <f>SUMIFS('Budget Detail as of 11.30'!L:L,'Budget Detail as of 11.30'!B:B,'Questica Mapping'!C2603)</f>
        <v>0</v>
      </c>
      <c r="O2603" s="100">
        <v>320</v>
      </c>
      <c r="P2603" s="101">
        <f t="shared" si="97"/>
        <v>320</v>
      </c>
    </row>
    <row r="2604" spans="1:16" hidden="1" x14ac:dyDescent="0.3">
      <c r="A2604" s="90">
        <v>587504</v>
      </c>
      <c r="B2604" s="92" t="s">
        <v>1162</v>
      </c>
      <c r="C2604" s="92" t="s">
        <v>5301</v>
      </c>
      <c r="D2604" s="92" t="s">
        <v>11</v>
      </c>
      <c r="E2604" s="103" t="s">
        <v>332</v>
      </c>
      <c r="F2604" s="92" t="s">
        <v>4841</v>
      </c>
      <c r="G2604" s="92" t="s">
        <v>1229</v>
      </c>
      <c r="H2604" s="92" t="s">
        <v>4884</v>
      </c>
      <c r="I2604" s="92" t="s">
        <v>865</v>
      </c>
      <c r="J2604" s="92" t="s">
        <v>5302</v>
      </c>
      <c r="K2604" s="90" t="b">
        <v>0</v>
      </c>
      <c r="L2604" s="92" t="s">
        <v>867</v>
      </c>
      <c r="M2604" s="278">
        <f>IFERROR(VLOOKUP(C2604,'Budget Detail as of 11.30'!B:K,COLUMNS('Budget Detail as of 11.30'!B:K),FALSE),0)</f>
        <v>500</v>
      </c>
      <c r="N2604" s="155">
        <f>SUMIFS('Budget Detail as of 11.30'!L:L,'Budget Detail as of 11.30'!B:B,'Questica Mapping'!C2604)</f>
        <v>500</v>
      </c>
      <c r="O2604" s="100">
        <v>100</v>
      </c>
      <c r="P2604" s="101">
        <f t="shared" si="97"/>
        <v>100</v>
      </c>
    </row>
    <row r="2605" spans="1:16" hidden="1" x14ac:dyDescent="0.3">
      <c r="A2605" s="90">
        <v>587514</v>
      </c>
      <c r="B2605" s="92" t="s">
        <v>1162</v>
      </c>
      <c r="C2605" s="92" t="s">
        <v>5303</v>
      </c>
      <c r="D2605" s="92" t="s">
        <v>11</v>
      </c>
      <c r="E2605" s="103" t="s">
        <v>332</v>
      </c>
      <c r="F2605" s="92" t="s">
        <v>4841</v>
      </c>
      <c r="G2605" s="92" t="s">
        <v>1229</v>
      </c>
      <c r="H2605" s="92" t="s">
        <v>4146</v>
      </c>
      <c r="I2605" s="92" t="s">
        <v>865</v>
      </c>
      <c r="J2605" s="92" t="s">
        <v>5304</v>
      </c>
      <c r="K2605" s="90" t="b">
        <v>0</v>
      </c>
      <c r="L2605" s="92" t="s">
        <v>867</v>
      </c>
      <c r="M2605" s="278">
        <f>IFERROR(VLOOKUP(C2605,'Budget Detail as of 11.30'!B:K,COLUMNS('Budget Detail as of 11.30'!B:K),FALSE),0)</f>
        <v>320</v>
      </c>
      <c r="N2605" s="155">
        <f>SUMIFS('Budget Detail as of 11.30'!L:L,'Budget Detail as of 11.30'!B:B,'Questica Mapping'!C2605)</f>
        <v>320</v>
      </c>
      <c r="O2605" s="100">
        <v>100</v>
      </c>
      <c r="P2605" s="101">
        <f t="shared" si="97"/>
        <v>100</v>
      </c>
    </row>
    <row r="2606" spans="1:16" hidden="1" x14ac:dyDescent="0.3">
      <c r="A2606" s="90">
        <v>587515</v>
      </c>
      <c r="B2606" s="92" t="s">
        <v>1162</v>
      </c>
      <c r="C2606" s="92" t="s">
        <v>5305</v>
      </c>
      <c r="D2606" s="92" t="s">
        <v>11</v>
      </c>
      <c r="E2606" s="103" t="s">
        <v>332</v>
      </c>
      <c r="F2606" s="92" t="s">
        <v>4841</v>
      </c>
      <c r="G2606" s="92" t="s">
        <v>1229</v>
      </c>
      <c r="H2606" s="92" t="s">
        <v>4149</v>
      </c>
      <c r="I2606" s="92" t="s">
        <v>865</v>
      </c>
      <c r="J2606" s="92" t="s">
        <v>5306</v>
      </c>
      <c r="K2606" s="90" t="b">
        <v>0</v>
      </c>
      <c r="L2606" s="92" t="s">
        <v>867</v>
      </c>
      <c r="M2606" s="278">
        <f>IFERROR(VLOOKUP(C2606,'Budget Detail as of 11.30'!B:K,COLUMNS('Budget Detail as of 11.30'!B:K),FALSE),0)</f>
        <v>100</v>
      </c>
      <c r="N2606" s="155">
        <f>SUMIFS('Budget Detail as of 11.30'!L:L,'Budget Detail as of 11.30'!B:B,'Questica Mapping'!C2606)</f>
        <v>100</v>
      </c>
      <c r="O2606" s="100">
        <v>800</v>
      </c>
      <c r="P2606" s="101">
        <f t="shared" si="97"/>
        <v>800</v>
      </c>
    </row>
    <row r="2607" spans="1:16" hidden="1" x14ac:dyDescent="0.3">
      <c r="A2607" s="90">
        <v>587516</v>
      </c>
      <c r="B2607" s="92" t="s">
        <v>1162</v>
      </c>
      <c r="C2607" s="92" t="s">
        <v>5307</v>
      </c>
      <c r="D2607" s="92" t="s">
        <v>11</v>
      </c>
      <c r="E2607" s="103" t="s">
        <v>332</v>
      </c>
      <c r="F2607" s="92" t="s">
        <v>4841</v>
      </c>
      <c r="G2607" s="92" t="s">
        <v>1229</v>
      </c>
      <c r="H2607" s="92" t="s">
        <v>4149</v>
      </c>
      <c r="I2607" s="92" t="s">
        <v>928</v>
      </c>
      <c r="J2607" s="92" t="s">
        <v>5308</v>
      </c>
      <c r="K2607" s="90" t="b">
        <v>0</v>
      </c>
      <c r="L2607" s="92" t="s">
        <v>867</v>
      </c>
      <c r="M2607" s="278">
        <f>IFERROR(VLOOKUP(C2607,'Budget Detail as of 11.30'!B:K,COLUMNS('Budget Detail as of 11.30'!B:K),FALSE),0)</f>
        <v>100</v>
      </c>
      <c r="N2607" s="155">
        <f>SUMIFS('Budget Detail as of 11.30'!L:L,'Budget Detail as of 11.30'!B:B,'Questica Mapping'!C2607)</f>
        <v>100</v>
      </c>
      <c r="O2607" s="100">
        <v>800</v>
      </c>
      <c r="P2607" s="101">
        <f t="shared" si="97"/>
        <v>800</v>
      </c>
    </row>
    <row r="2608" spans="1:16" hidden="1" x14ac:dyDescent="0.3">
      <c r="A2608" s="90">
        <v>591164</v>
      </c>
      <c r="B2608" s="92" t="s">
        <v>1162</v>
      </c>
      <c r="C2608" s="92" t="s">
        <v>5309</v>
      </c>
      <c r="D2608" s="92" t="s">
        <v>11</v>
      </c>
      <c r="E2608" s="103" t="s">
        <v>332</v>
      </c>
      <c r="F2608" s="92" t="s">
        <v>4841</v>
      </c>
      <c r="G2608" s="92" t="s">
        <v>1229</v>
      </c>
      <c r="H2608" s="92" t="s">
        <v>3783</v>
      </c>
      <c r="I2608" s="92" t="s">
        <v>865</v>
      </c>
      <c r="J2608" s="92" t="s">
        <v>1457</v>
      </c>
      <c r="K2608" s="90" t="b">
        <v>0</v>
      </c>
      <c r="L2608" s="92" t="s">
        <v>867</v>
      </c>
      <c r="M2608" s="278">
        <f>IFERROR(VLOOKUP(C2608,'Budget Detail as of 11.30'!B:K,COLUMNS('Budget Detail as of 11.30'!B:K),FALSE),0)</f>
        <v>800</v>
      </c>
      <c r="N2608" s="155">
        <f>SUMIFS('Budget Detail as of 11.30'!L:L,'Budget Detail as of 11.30'!B:B,'Questica Mapping'!C2608)</f>
        <v>800</v>
      </c>
      <c r="O2608" s="100">
        <v>800</v>
      </c>
      <c r="P2608" s="101">
        <f t="shared" si="97"/>
        <v>800</v>
      </c>
    </row>
    <row r="2609" spans="1:16" hidden="1" x14ac:dyDescent="0.3">
      <c r="A2609" s="90">
        <v>587695</v>
      </c>
      <c r="B2609" s="92" t="s">
        <v>1162</v>
      </c>
      <c r="C2609" s="92" t="s">
        <v>5310</v>
      </c>
      <c r="D2609" s="92" t="s">
        <v>11</v>
      </c>
      <c r="E2609" s="103" t="s">
        <v>332</v>
      </c>
      <c r="F2609" s="92" t="s">
        <v>4841</v>
      </c>
      <c r="G2609" s="92" t="s">
        <v>1229</v>
      </c>
      <c r="H2609" s="92" t="s">
        <v>3783</v>
      </c>
      <c r="I2609" s="92" t="s">
        <v>925</v>
      </c>
      <c r="J2609" s="92" t="s">
        <v>1314</v>
      </c>
      <c r="K2609" s="90" t="b">
        <v>0</v>
      </c>
      <c r="L2609" s="92" t="s">
        <v>867</v>
      </c>
      <c r="M2609" s="278">
        <f>IFERROR(VLOOKUP(C2609,'Budget Detail as of 11.30'!B:K,COLUMNS('Budget Detail as of 11.30'!B:K),FALSE),0)</f>
        <v>800</v>
      </c>
      <c r="N2609" s="155">
        <f>SUMIFS('Budget Detail as of 11.30'!L:L,'Budget Detail as of 11.30'!B:B,'Questica Mapping'!C2609)</f>
        <v>800</v>
      </c>
      <c r="O2609" s="100">
        <v>1000</v>
      </c>
      <c r="P2609" s="101">
        <f t="shared" si="97"/>
        <v>1000</v>
      </c>
    </row>
    <row r="2610" spans="1:16" hidden="1" x14ac:dyDescent="0.3">
      <c r="A2610" s="90">
        <v>601087</v>
      </c>
      <c r="B2610" s="92" t="s">
        <v>1162</v>
      </c>
      <c r="C2610" s="92" t="s">
        <v>5311</v>
      </c>
      <c r="D2610" s="92" t="s">
        <v>11</v>
      </c>
      <c r="E2610" s="103" t="s">
        <v>332</v>
      </c>
      <c r="F2610" s="92" t="s">
        <v>4841</v>
      </c>
      <c r="G2610" s="92" t="s">
        <v>1229</v>
      </c>
      <c r="H2610" s="92" t="s">
        <v>3783</v>
      </c>
      <c r="I2610" s="92" t="s">
        <v>928</v>
      </c>
      <c r="J2610" s="92" t="s">
        <v>5312</v>
      </c>
      <c r="K2610" s="90" t="b">
        <v>0</v>
      </c>
      <c r="L2610" s="92" t="s">
        <v>867</v>
      </c>
      <c r="M2610" s="278">
        <f>IFERROR(VLOOKUP(C2610,'Budget Detail as of 11.30'!B:K,COLUMNS('Budget Detail as of 11.30'!B:K),FALSE),0)</f>
        <v>800</v>
      </c>
      <c r="N2610" s="155">
        <f>SUMIFS('Budget Detail as of 11.30'!L:L,'Budget Detail as of 11.30'!B:B,'Questica Mapping'!C2610)</f>
        <v>800</v>
      </c>
      <c r="O2610" s="100">
        <v>2500</v>
      </c>
      <c r="P2610" s="101">
        <f t="shared" si="97"/>
        <v>2500</v>
      </c>
    </row>
    <row r="2611" spans="1:16" hidden="1" x14ac:dyDescent="0.3">
      <c r="A2611" s="90">
        <v>601088</v>
      </c>
      <c r="B2611" s="92" t="s">
        <v>1162</v>
      </c>
      <c r="C2611" s="92" t="s">
        <v>5313</v>
      </c>
      <c r="D2611" s="92" t="s">
        <v>11</v>
      </c>
      <c r="E2611" s="103" t="s">
        <v>332</v>
      </c>
      <c r="F2611" s="92" t="s">
        <v>4841</v>
      </c>
      <c r="G2611" s="92" t="s">
        <v>1229</v>
      </c>
      <c r="H2611" s="92" t="s">
        <v>3786</v>
      </c>
      <c r="I2611" s="92" t="s">
        <v>865</v>
      </c>
      <c r="J2611" s="92" t="s">
        <v>5314</v>
      </c>
      <c r="K2611" s="90" t="b">
        <v>0</v>
      </c>
      <c r="L2611" s="92" t="s">
        <v>867</v>
      </c>
      <c r="M2611" s="278">
        <f>IFERROR(VLOOKUP(C2611,'Budget Detail as of 11.30'!B:K,COLUMNS('Budget Detail as of 11.30'!B:K),FALSE),0)</f>
        <v>1000</v>
      </c>
      <c r="N2611" s="155">
        <f>SUMIFS('Budget Detail as of 11.30'!L:L,'Budget Detail as of 11.30'!B:B,'Questica Mapping'!C2611)</f>
        <v>1000</v>
      </c>
      <c r="O2611" s="100">
        <v>30</v>
      </c>
      <c r="P2611" s="101">
        <f t="shared" si="97"/>
        <v>30</v>
      </c>
    </row>
    <row r="2612" spans="1:16" hidden="1" x14ac:dyDescent="0.3">
      <c r="A2612" s="90">
        <v>850246</v>
      </c>
      <c r="B2612" s="92" t="s">
        <v>1162</v>
      </c>
      <c r="C2612" s="92" t="s">
        <v>5315</v>
      </c>
      <c r="D2612" s="92" t="s">
        <v>11</v>
      </c>
      <c r="E2612" s="103" t="s">
        <v>332</v>
      </c>
      <c r="F2612" s="92" t="s">
        <v>4841</v>
      </c>
      <c r="G2612" s="92" t="s">
        <v>1229</v>
      </c>
      <c r="H2612" s="92" t="s">
        <v>3786</v>
      </c>
      <c r="I2612" s="92" t="s">
        <v>925</v>
      </c>
      <c r="J2612" s="92" t="s">
        <v>5316</v>
      </c>
      <c r="K2612" s="90" t="b">
        <v>0</v>
      </c>
      <c r="L2612" s="92" t="s">
        <v>867</v>
      </c>
      <c r="M2612" s="278">
        <f>IFERROR(VLOOKUP(C2612,'Budget Detail as of 11.30'!B:K,COLUMNS('Budget Detail as of 11.30'!B:K),FALSE),0)</f>
        <v>2500</v>
      </c>
      <c r="N2612" s="155">
        <f>SUMIFS('Budget Detail as of 11.30'!L:L,'Budget Detail as of 11.30'!B:B,'Questica Mapping'!C2612)</f>
        <v>2500</v>
      </c>
      <c r="O2612" s="100">
        <v>0</v>
      </c>
      <c r="P2612" s="101">
        <f t="shared" si="97"/>
        <v>0</v>
      </c>
    </row>
    <row r="2613" spans="1:16" hidden="1" x14ac:dyDescent="0.3">
      <c r="A2613" s="90">
        <v>587517</v>
      </c>
      <c r="B2613" s="92" t="s">
        <v>1162</v>
      </c>
      <c r="C2613" s="92" t="s">
        <v>5317</v>
      </c>
      <c r="D2613" s="92" t="s">
        <v>11</v>
      </c>
      <c r="E2613" s="103" t="s">
        <v>332</v>
      </c>
      <c r="F2613" s="92" t="s">
        <v>4841</v>
      </c>
      <c r="G2613" s="92" t="s">
        <v>1229</v>
      </c>
      <c r="H2613" s="92" t="s">
        <v>3786</v>
      </c>
      <c r="I2613" s="92" t="s">
        <v>928</v>
      </c>
      <c r="J2613" s="92" t="s">
        <v>5318</v>
      </c>
      <c r="K2613" s="90" t="b">
        <v>0</v>
      </c>
      <c r="L2613" s="92" t="s">
        <v>867</v>
      </c>
      <c r="M2613" s="278">
        <f>IFERROR(VLOOKUP(C2613,'Budget Detail as of 11.30'!B:K,COLUMNS('Budget Detail as of 11.30'!B:K),FALSE),0)</f>
        <v>30</v>
      </c>
      <c r="N2613" s="155">
        <f>SUMIFS('Budget Detail as of 11.30'!L:L,'Budget Detail as of 11.30'!B:B,'Questica Mapping'!C2613)</f>
        <v>30</v>
      </c>
      <c r="O2613" s="100">
        <v>200</v>
      </c>
      <c r="P2613" s="101">
        <f t="shared" si="97"/>
        <v>200</v>
      </c>
    </row>
    <row r="2614" spans="1:16" hidden="1" x14ac:dyDescent="0.3">
      <c r="A2614" s="90">
        <v>850251</v>
      </c>
      <c r="B2614" s="92" t="s">
        <v>1162</v>
      </c>
      <c r="C2614" s="92" t="s">
        <v>5319</v>
      </c>
      <c r="D2614" s="92" t="s">
        <v>11</v>
      </c>
      <c r="E2614" s="103" t="s">
        <v>332</v>
      </c>
      <c r="F2614" s="92" t="s">
        <v>4841</v>
      </c>
      <c r="G2614" s="92" t="s">
        <v>1229</v>
      </c>
      <c r="H2614" s="92" t="s">
        <v>4161</v>
      </c>
      <c r="I2614" s="92" t="s">
        <v>865</v>
      </c>
      <c r="J2614" s="92" t="s">
        <v>5320</v>
      </c>
      <c r="K2614" s="90" t="b">
        <v>0</v>
      </c>
      <c r="L2614" s="92" t="s">
        <v>867</v>
      </c>
      <c r="M2614" s="278">
        <f>IFERROR(VLOOKUP(C2614,'Budget Detail as of 11.30'!B:K,COLUMNS('Budget Detail as of 11.30'!B:K),FALSE),0)</f>
        <v>500</v>
      </c>
      <c r="N2614" s="155">
        <f>SUMIFS('Budget Detail as of 11.30'!L:L,'Budget Detail as of 11.30'!B:B,'Questica Mapping'!C2614)</f>
        <v>500</v>
      </c>
      <c r="O2614" s="100">
        <v>1985</v>
      </c>
      <c r="P2614" s="101">
        <f t="shared" si="97"/>
        <v>1985</v>
      </c>
    </row>
    <row r="2615" spans="1:16" hidden="1" x14ac:dyDescent="0.3">
      <c r="A2615" s="90">
        <v>591165</v>
      </c>
      <c r="B2615" s="92" t="s">
        <v>1162</v>
      </c>
      <c r="C2615" s="92" t="s">
        <v>5321</v>
      </c>
      <c r="D2615" s="92" t="s">
        <v>11</v>
      </c>
      <c r="E2615" s="103" t="s">
        <v>332</v>
      </c>
      <c r="F2615" s="92" t="s">
        <v>4841</v>
      </c>
      <c r="G2615" s="92" t="s">
        <v>1229</v>
      </c>
      <c r="H2615" s="92" t="s">
        <v>4167</v>
      </c>
      <c r="I2615" s="92" t="s">
        <v>865</v>
      </c>
      <c r="J2615" s="92" t="s">
        <v>5322</v>
      </c>
      <c r="K2615" s="90" t="b">
        <v>0</v>
      </c>
      <c r="L2615" s="92" t="s">
        <v>867</v>
      </c>
      <c r="M2615" s="278">
        <f>IFERROR(VLOOKUP(C2615,'Budget Detail as of 11.30'!B:K,COLUMNS('Budget Detail as of 11.30'!B:K),FALSE),0)</f>
        <v>200</v>
      </c>
      <c r="N2615" s="155">
        <f>SUMIFS('Budget Detail as of 11.30'!L:L,'Budget Detail as of 11.30'!B:B,'Questica Mapping'!C2615)</f>
        <v>200</v>
      </c>
      <c r="O2615" s="100">
        <v>1000</v>
      </c>
      <c r="P2615" s="101">
        <f t="shared" si="97"/>
        <v>1000</v>
      </c>
    </row>
    <row r="2616" spans="1:16" hidden="1" x14ac:dyDescent="0.3">
      <c r="A2616" s="90">
        <v>587518</v>
      </c>
      <c r="B2616" s="92" t="s">
        <v>1162</v>
      </c>
      <c r="C2616" s="92" t="s">
        <v>5323</v>
      </c>
      <c r="D2616" s="92" t="s">
        <v>11</v>
      </c>
      <c r="E2616" s="103" t="s">
        <v>332</v>
      </c>
      <c r="F2616" s="92" t="s">
        <v>4841</v>
      </c>
      <c r="G2616" s="92" t="s">
        <v>1229</v>
      </c>
      <c r="H2616" s="92" t="s">
        <v>3808</v>
      </c>
      <c r="I2616" s="92" t="s">
        <v>865</v>
      </c>
      <c r="J2616" s="92" t="s">
        <v>1457</v>
      </c>
      <c r="K2616" s="90" t="b">
        <v>0</v>
      </c>
      <c r="L2616" s="92" t="s">
        <v>867</v>
      </c>
      <c r="M2616" s="278">
        <f>IFERROR(VLOOKUP(C2616,'Budget Detail as of 11.30'!B:K,COLUMNS('Budget Detail as of 11.30'!B:K),FALSE),0)</f>
        <v>1990</v>
      </c>
      <c r="N2616" s="155">
        <f>SUMIFS('Budget Detail as of 11.30'!L:L,'Budget Detail as of 11.30'!B:B,'Questica Mapping'!C2616)</f>
        <v>1990</v>
      </c>
      <c r="O2616" s="100">
        <v>2001</v>
      </c>
      <c r="P2616" s="101">
        <f t="shared" si="97"/>
        <v>2001</v>
      </c>
    </row>
    <row r="2617" spans="1:16" hidden="1" x14ac:dyDescent="0.3">
      <c r="A2617" s="90">
        <v>587519</v>
      </c>
      <c r="B2617" s="92" t="s">
        <v>1162</v>
      </c>
      <c r="C2617" s="92" t="s">
        <v>5324</v>
      </c>
      <c r="D2617" s="92" t="s">
        <v>11</v>
      </c>
      <c r="E2617" s="103" t="s">
        <v>332</v>
      </c>
      <c r="F2617" s="92" t="s">
        <v>4841</v>
      </c>
      <c r="G2617" s="92" t="s">
        <v>1229</v>
      </c>
      <c r="H2617" s="92" t="s">
        <v>3808</v>
      </c>
      <c r="I2617" s="92" t="s">
        <v>928</v>
      </c>
      <c r="J2617" s="92" t="s">
        <v>5325</v>
      </c>
      <c r="K2617" s="90" t="b">
        <v>0</v>
      </c>
      <c r="L2617" s="92" t="s">
        <v>867</v>
      </c>
      <c r="M2617" s="278">
        <f>IFERROR(VLOOKUP(C2617,'Budget Detail as of 11.30'!B:K,COLUMNS('Budget Detail as of 11.30'!B:K),FALSE),0)</f>
        <v>1000</v>
      </c>
      <c r="N2617" s="155">
        <f>SUMIFS('Budget Detail as of 11.30'!L:L,'Budget Detail as of 11.30'!B:B,'Questica Mapping'!C2617)</f>
        <v>1000</v>
      </c>
      <c r="O2617" s="100">
        <v>11160</v>
      </c>
      <c r="P2617" s="101">
        <f t="shared" si="97"/>
        <v>11160</v>
      </c>
    </row>
    <row r="2618" spans="1:16" hidden="1" x14ac:dyDescent="0.3">
      <c r="A2618" s="90">
        <v>587551</v>
      </c>
      <c r="B2618" s="92" t="s">
        <v>1162</v>
      </c>
      <c r="C2618" s="92" t="s">
        <v>5326</v>
      </c>
      <c r="D2618" s="92" t="s">
        <v>11</v>
      </c>
      <c r="E2618" s="103" t="s">
        <v>332</v>
      </c>
      <c r="F2618" s="92" t="s">
        <v>4841</v>
      </c>
      <c r="G2618" s="92" t="s">
        <v>1229</v>
      </c>
      <c r="H2618" s="92" t="s">
        <v>3808</v>
      </c>
      <c r="I2618" s="92" t="s">
        <v>931</v>
      </c>
      <c r="J2618" s="92" t="s">
        <v>5327</v>
      </c>
      <c r="K2618" s="90" t="b">
        <v>0</v>
      </c>
      <c r="L2618" s="92" t="s">
        <v>867</v>
      </c>
      <c r="M2618" s="278">
        <f>IFERROR(VLOOKUP(C2618,'Budget Detail as of 11.30'!B:K,COLUMNS('Budget Detail as of 11.30'!B:K),FALSE),0)</f>
        <v>130</v>
      </c>
      <c r="N2618" s="155">
        <f>SUMIFS('Budget Detail as of 11.30'!L:L,'Budget Detail as of 11.30'!B:B,'Questica Mapping'!C2618)</f>
        <v>130</v>
      </c>
      <c r="O2618" s="100">
        <v>2844</v>
      </c>
      <c r="P2618" s="101">
        <f t="shared" si="97"/>
        <v>2844</v>
      </c>
    </row>
    <row r="2619" spans="1:16" hidden="1" x14ac:dyDescent="0.3">
      <c r="A2619" s="90">
        <v>850249</v>
      </c>
      <c r="B2619" s="92" t="s">
        <v>1162</v>
      </c>
      <c r="C2619" s="92" t="s">
        <v>5328</v>
      </c>
      <c r="D2619" s="92" t="s">
        <v>11</v>
      </c>
      <c r="E2619" s="103" t="s">
        <v>332</v>
      </c>
      <c r="F2619" s="92" t="s">
        <v>4841</v>
      </c>
      <c r="G2619" s="92" t="s">
        <v>1240</v>
      </c>
      <c r="H2619" s="92" t="s">
        <v>4213</v>
      </c>
      <c r="I2619" s="92" t="s">
        <v>865</v>
      </c>
      <c r="J2619" s="92" t="s">
        <v>5329</v>
      </c>
      <c r="K2619" s="90" t="b">
        <v>0</v>
      </c>
      <c r="L2619" s="92" t="s">
        <v>867</v>
      </c>
      <c r="M2619" s="278">
        <f>IFERROR(VLOOKUP(C2619,'Budget Detail as of 11.30'!B:K,COLUMNS('Budget Detail as of 11.30'!B:K),FALSE),0)</f>
        <v>12000</v>
      </c>
      <c r="N2619" s="155">
        <f>SUMIFS('Budget Detail as of 11.30'!L:L,'Budget Detail as of 11.30'!B:B,'Questica Mapping'!C2619)</f>
        <v>12000</v>
      </c>
      <c r="O2619" s="100">
        <v>1198</v>
      </c>
      <c r="P2619" s="101">
        <f t="shared" si="97"/>
        <v>1198</v>
      </c>
    </row>
    <row r="2620" spans="1:16" hidden="1" x14ac:dyDescent="0.3">
      <c r="A2620" s="90">
        <v>587520</v>
      </c>
      <c r="B2620" s="92" t="s">
        <v>1162</v>
      </c>
      <c r="C2620" s="92" t="s">
        <v>5330</v>
      </c>
      <c r="D2620" s="92" t="s">
        <v>11</v>
      </c>
      <c r="E2620" s="103" t="s">
        <v>332</v>
      </c>
      <c r="F2620" s="92" t="s">
        <v>4841</v>
      </c>
      <c r="G2620" s="92" t="s">
        <v>1240</v>
      </c>
      <c r="H2620" s="92" t="s">
        <v>4213</v>
      </c>
      <c r="I2620" s="92" t="s">
        <v>925</v>
      </c>
      <c r="J2620" s="92" t="s">
        <v>5331</v>
      </c>
      <c r="K2620" s="90" t="b">
        <v>0</v>
      </c>
      <c r="L2620" s="92" t="s">
        <v>867</v>
      </c>
      <c r="M2620" s="278">
        <f>IFERROR(VLOOKUP(C2620,'Budget Detail as of 11.30'!B:K,COLUMNS('Budget Detail as of 11.30'!B:K),FALSE),0)</f>
        <v>3000</v>
      </c>
      <c r="N2620" s="155">
        <f>SUMIFS('Budget Detail as of 11.30'!L:L,'Budget Detail as of 11.30'!B:B,'Questica Mapping'!C2620)</f>
        <v>3000</v>
      </c>
      <c r="O2620" s="100">
        <v>30</v>
      </c>
      <c r="P2620" s="101">
        <f t="shared" si="97"/>
        <v>30</v>
      </c>
    </row>
    <row r="2621" spans="1:16" hidden="1" x14ac:dyDescent="0.3">
      <c r="A2621" s="90">
        <v>850250</v>
      </c>
      <c r="B2621" s="92" t="s">
        <v>1162</v>
      </c>
      <c r="C2621" s="92" t="s">
        <v>5332</v>
      </c>
      <c r="D2621" s="92" t="s">
        <v>11</v>
      </c>
      <c r="E2621" s="103" t="s">
        <v>332</v>
      </c>
      <c r="F2621" s="92" t="s">
        <v>4841</v>
      </c>
      <c r="G2621" s="92" t="s">
        <v>1240</v>
      </c>
      <c r="H2621" s="92" t="s">
        <v>4213</v>
      </c>
      <c r="I2621" s="92" t="s">
        <v>928</v>
      </c>
      <c r="J2621" s="92" t="s">
        <v>5333</v>
      </c>
      <c r="K2621" s="90" t="b">
        <v>0</v>
      </c>
      <c r="L2621" s="92" t="s">
        <v>867</v>
      </c>
      <c r="M2621" s="278">
        <f>IFERROR(VLOOKUP(C2621,'Budget Detail as of 11.30'!B:K,COLUMNS('Budget Detail as of 11.30'!B:K),FALSE),0)</f>
        <v>1200</v>
      </c>
      <c r="N2621" s="155">
        <f>SUMIFS('Budget Detail as of 11.30'!L:L,'Budget Detail as of 11.30'!B:B,'Questica Mapping'!C2621)</f>
        <v>1200</v>
      </c>
      <c r="O2621" s="100">
        <v>0</v>
      </c>
      <c r="P2621" s="101">
        <f t="shared" si="97"/>
        <v>0</v>
      </c>
    </row>
    <row r="2622" spans="1:16" hidden="1" x14ac:dyDescent="0.3">
      <c r="A2622" s="90">
        <v>587521</v>
      </c>
      <c r="B2622" s="92" t="s">
        <v>1162</v>
      </c>
      <c r="C2622" s="92" t="s">
        <v>5334</v>
      </c>
      <c r="D2622" s="92" t="s">
        <v>11</v>
      </c>
      <c r="E2622" s="103" t="s">
        <v>332</v>
      </c>
      <c r="F2622" s="92" t="s">
        <v>4841</v>
      </c>
      <c r="G2622" s="92" t="s">
        <v>1240</v>
      </c>
      <c r="H2622" s="92" t="s">
        <v>4213</v>
      </c>
      <c r="I2622" s="92" t="s">
        <v>931</v>
      </c>
      <c r="J2622" s="92" t="s">
        <v>5335</v>
      </c>
      <c r="K2622" s="90" t="b">
        <v>0</v>
      </c>
      <c r="L2622" s="92" t="s">
        <v>867</v>
      </c>
      <c r="M2622" s="278">
        <f>IFERROR(VLOOKUP(C2622,'Budget Detail as of 11.30'!B:K,COLUMNS('Budget Detail as of 11.30'!B:K),FALSE),0)</f>
        <v>30</v>
      </c>
      <c r="N2622" s="155">
        <f>SUMIFS('Budget Detail as of 11.30'!L:L,'Budget Detail as of 11.30'!B:B,'Questica Mapping'!C2622)</f>
        <v>30</v>
      </c>
      <c r="O2622" s="100">
        <v>2400</v>
      </c>
      <c r="P2622" s="101">
        <f t="shared" si="97"/>
        <v>2400</v>
      </c>
    </row>
    <row r="2623" spans="1:16" hidden="1" x14ac:dyDescent="0.3">
      <c r="A2623" s="90">
        <v>1191305</v>
      </c>
      <c r="B2623" s="92" t="s">
        <v>1162</v>
      </c>
      <c r="C2623" s="92" t="s">
        <v>5336</v>
      </c>
      <c r="D2623" s="92" t="s">
        <v>11</v>
      </c>
      <c r="E2623" s="103" t="s">
        <v>332</v>
      </c>
      <c r="F2623" s="92" t="s">
        <v>4841</v>
      </c>
      <c r="G2623" s="92" t="s">
        <v>1240</v>
      </c>
      <c r="H2623" s="92" t="s">
        <v>3771</v>
      </c>
      <c r="I2623" s="92" t="s">
        <v>925</v>
      </c>
      <c r="J2623" s="92" t="s">
        <v>5337</v>
      </c>
      <c r="K2623" s="90" t="b">
        <v>0</v>
      </c>
      <c r="L2623" s="92" t="s">
        <v>867</v>
      </c>
      <c r="M2623" s="278">
        <f>IFERROR(VLOOKUP(C2623,'Budget Detail as of 11.30'!B:K,COLUMNS('Budget Detail as of 11.30'!B:K),FALSE),0)</f>
        <v>210</v>
      </c>
      <c r="N2623" s="155">
        <f>SUMIFS('Budget Detail as of 11.30'!L:L,'Budget Detail as of 11.30'!B:B,'Questica Mapping'!C2623)</f>
        <v>210</v>
      </c>
      <c r="O2623" s="100">
        <v>0</v>
      </c>
      <c r="P2623" s="101">
        <f t="shared" si="97"/>
        <v>0</v>
      </c>
    </row>
    <row r="2624" spans="1:16" hidden="1" x14ac:dyDescent="0.3">
      <c r="A2624" s="90">
        <v>587523</v>
      </c>
      <c r="B2624" s="92" t="s">
        <v>1162</v>
      </c>
      <c r="C2624" s="92" t="s">
        <v>5338</v>
      </c>
      <c r="D2624" s="92" t="s">
        <v>11</v>
      </c>
      <c r="E2624" s="103" t="s">
        <v>332</v>
      </c>
      <c r="F2624" s="92" t="s">
        <v>4841</v>
      </c>
      <c r="G2624" s="92" t="s">
        <v>1240</v>
      </c>
      <c r="H2624" s="92" t="s">
        <v>3808</v>
      </c>
      <c r="I2624" s="92" t="s">
        <v>865</v>
      </c>
      <c r="J2624" s="92" t="s">
        <v>5339</v>
      </c>
      <c r="K2624" s="90" t="b">
        <v>0</v>
      </c>
      <c r="L2624" s="92" t="s">
        <v>867</v>
      </c>
      <c r="M2624" s="278">
        <f>IFERROR(VLOOKUP(C2624,'Budget Detail as of 11.30'!B:K,COLUMNS('Budget Detail as of 11.30'!B:K),FALSE),0)</f>
        <v>2100</v>
      </c>
      <c r="N2624" s="155">
        <f>SUMIFS('Budget Detail as of 11.30'!L:L,'Budget Detail as of 11.30'!B:B,'Questica Mapping'!C2624)</f>
        <v>2100</v>
      </c>
      <c r="O2624" s="100">
        <v>36750</v>
      </c>
      <c r="P2624" s="101">
        <f t="shared" si="97"/>
        <v>36750</v>
      </c>
    </row>
    <row r="2625" spans="1:17" hidden="1" x14ac:dyDescent="0.3">
      <c r="A2625" s="90">
        <v>601072</v>
      </c>
      <c r="B2625" s="92" t="s">
        <v>1162</v>
      </c>
      <c r="C2625" s="92" t="s">
        <v>5340</v>
      </c>
      <c r="D2625" s="92" t="s">
        <v>11</v>
      </c>
      <c r="E2625" s="103" t="s">
        <v>332</v>
      </c>
      <c r="F2625" s="92" t="s">
        <v>4841</v>
      </c>
      <c r="G2625" s="92" t="s">
        <v>1240</v>
      </c>
      <c r="H2625" s="92" t="s">
        <v>3808</v>
      </c>
      <c r="I2625" s="92" t="s">
        <v>925</v>
      </c>
      <c r="J2625" s="92" t="s">
        <v>5341</v>
      </c>
      <c r="K2625" s="90" t="b">
        <v>1</v>
      </c>
      <c r="L2625" s="92" t="s">
        <v>867</v>
      </c>
      <c r="M2625" s="278">
        <f>IFERROR(VLOOKUP(C2625,'Budget Detail as of 11.30'!B:K,COLUMNS('Budget Detail as of 11.30'!B:K),FALSE),0)</f>
        <v>300</v>
      </c>
      <c r="N2625" s="155">
        <f>SUMIFS('Budget Detail as of 11.30'!L:L,'Budget Detail as of 11.30'!B:B,'Questica Mapping'!C2625)</f>
        <v>300</v>
      </c>
      <c r="O2625" s="100">
        <v>24612</v>
      </c>
      <c r="P2625" s="101">
        <f t="shared" si="97"/>
        <v>24612</v>
      </c>
    </row>
    <row r="2626" spans="1:17" hidden="1" x14ac:dyDescent="0.3">
      <c r="A2626" s="90">
        <v>601077</v>
      </c>
      <c r="B2626" s="92" t="s">
        <v>1162</v>
      </c>
      <c r="C2626" s="92" t="s">
        <v>5342</v>
      </c>
      <c r="D2626" s="92" t="s">
        <v>11</v>
      </c>
      <c r="E2626" s="103" t="s">
        <v>332</v>
      </c>
      <c r="F2626" s="92" t="s">
        <v>4841</v>
      </c>
      <c r="G2626" s="92" t="s">
        <v>2045</v>
      </c>
      <c r="H2626" s="92" t="s">
        <v>4213</v>
      </c>
      <c r="I2626" s="92" t="s">
        <v>865</v>
      </c>
      <c r="J2626" s="92" t="s">
        <v>4501</v>
      </c>
      <c r="K2626" s="90" t="b">
        <v>0</v>
      </c>
      <c r="L2626" s="92" t="s">
        <v>867</v>
      </c>
      <c r="M2626" s="278">
        <f>IFERROR(VLOOKUP(C2626,'Budget Detail as of 11.30'!B:K,COLUMNS('Budget Detail as of 11.30'!B:K),FALSE),0)</f>
        <v>37860</v>
      </c>
      <c r="N2626" s="155">
        <f>SUMIFS('Budget Detail as of 11.30'!L:L,'Budget Detail as of 11.30'!B:B,'Questica Mapping'!C2626)</f>
        <v>37860</v>
      </c>
      <c r="O2626" s="100">
        <v>4000</v>
      </c>
      <c r="P2626" s="101">
        <f t="shared" si="97"/>
        <v>4000</v>
      </c>
    </row>
    <row r="2627" spans="1:17" hidden="1" x14ac:dyDescent="0.3">
      <c r="A2627" s="90">
        <v>850247</v>
      </c>
      <c r="B2627" s="92" t="s">
        <v>1162</v>
      </c>
      <c r="C2627" s="92" t="s">
        <v>5343</v>
      </c>
      <c r="D2627" s="92" t="s">
        <v>11</v>
      </c>
      <c r="E2627" s="103" t="s">
        <v>332</v>
      </c>
      <c r="F2627" s="92" t="s">
        <v>4841</v>
      </c>
      <c r="G2627" s="92" t="s">
        <v>2045</v>
      </c>
      <c r="H2627" s="92" t="s">
        <v>4213</v>
      </c>
      <c r="I2627" s="92" t="s">
        <v>925</v>
      </c>
      <c r="J2627" s="92" t="s">
        <v>4503</v>
      </c>
      <c r="K2627" s="90" t="b">
        <v>0</v>
      </c>
      <c r="L2627" s="92" t="s">
        <v>867</v>
      </c>
      <c r="M2627" s="278">
        <f>IFERROR(VLOOKUP(C2627,'Budget Detail as of 11.30'!B:K,COLUMNS('Budget Detail as of 11.30'!B:K),FALSE),0)</f>
        <v>25360</v>
      </c>
      <c r="N2627" s="155">
        <f>SUMIFS('Budget Detail as of 11.30'!L:L,'Budget Detail as of 11.30'!B:B,'Questica Mapping'!C2627)</f>
        <v>25360</v>
      </c>
      <c r="O2627" s="100">
        <v>3000</v>
      </c>
      <c r="P2627" s="101">
        <f t="shared" si="97"/>
        <v>3000</v>
      </c>
    </row>
    <row r="2628" spans="1:17" hidden="1" x14ac:dyDescent="0.3">
      <c r="A2628" s="90">
        <v>850248</v>
      </c>
      <c r="B2628" s="92" t="s">
        <v>1162</v>
      </c>
      <c r="C2628" s="92" t="s">
        <v>5344</v>
      </c>
      <c r="D2628" s="92" t="s">
        <v>11</v>
      </c>
      <c r="E2628" s="103" t="s">
        <v>332</v>
      </c>
      <c r="F2628" s="92" t="s">
        <v>4841</v>
      </c>
      <c r="G2628" s="92" t="s">
        <v>1668</v>
      </c>
      <c r="H2628" s="92" t="s">
        <v>4213</v>
      </c>
      <c r="I2628" s="92" t="s">
        <v>865</v>
      </c>
      <c r="J2628" s="92" t="s">
        <v>5345</v>
      </c>
      <c r="K2628" s="90" t="b">
        <v>0</v>
      </c>
      <c r="L2628" s="92" t="s">
        <v>867</v>
      </c>
      <c r="M2628" s="278">
        <f>IFERROR(VLOOKUP(C2628,'Budget Detail as of 11.30'!B:K,COLUMNS('Budget Detail as of 11.30'!B:K),FALSE),0)</f>
        <v>5200</v>
      </c>
      <c r="N2628" s="155">
        <f>SUMIFS('Budget Detail as of 11.30'!L:L,'Budget Detail as of 11.30'!B:B,'Questica Mapping'!C2628)</f>
        <v>5200</v>
      </c>
      <c r="O2628" s="100">
        <v>607</v>
      </c>
      <c r="P2628" s="101">
        <f t="shared" si="97"/>
        <v>607</v>
      </c>
    </row>
    <row r="2629" spans="1:17" hidden="1" x14ac:dyDescent="0.3">
      <c r="A2629" s="90">
        <v>587524</v>
      </c>
      <c r="B2629" s="92" t="s">
        <v>1162</v>
      </c>
      <c r="C2629" s="92" t="s">
        <v>5346</v>
      </c>
      <c r="D2629" s="92" t="s">
        <v>11</v>
      </c>
      <c r="E2629" s="103" t="s">
        <v>332</v>
      </c>
      <c r="F2629" s="92" t="s">
        <v>4841</v>
      </c>
      <c r="G2629" s="92" t="s">
        <v>1668</v>
      </c>
      <c r="H2629" s="92" t="s">
        <v>4213</v>
      </c>
      <c r="I2629" s="92" t="s">
        <v>925</v>
      </c>
      <c r="J2629" s="92" t="s">
        <v>5347</v>
      </c>
      <c r="K2629" s="90" t="b">
        <v>0</v>
      </c>
      <c r="L2629" s="92" t="s">
        <v>867</v>
      </c>
      <c r="M2629" s="278">
        <f>IFERROR(VLOOKUP(C2629,'Budget Detail as of 11.30'!B:K,COLUMNS('Budget Detail as of 11.30'!B:K),FALSE),0)</f>
        <v>4200</v>
      </c>
      <c r="N2629" s="155">
        <f>SUMIFS('Budget Detail as of 11.30'!L:L,'Budget Detail as of 11.30'!B:B,'Questica Mapping'!C2629)</f>
        <v>4200</v>
      </c>
      <c r="O2629" s="100">
        <v>331833</v>
      </c>
      <c r="P2629" s="101">
        <f t="shared" ref="P2629:P2636" si="98">+O2629</f>
        <v>331833</v>
      </c>
    </row>
    <row r="2630" spans="1:17" hidden="1" x14ac:dyDescent="0.3">
      <c r="A2630" s="90">
        <v>1191306</v>
      </c>
      <c r="B2630" s="92" t="s">
        <v>1162</v>
      </c>
      <c r="C2630" s="92" t="s">
        <v>5348</v>
      </c>
      <c r="D2630" s="92" t="s">
        <v>11</v>
      </c>
      <c r="E2630" s="103" t="s">
        <v>335</v>
      </c>
      <c r="F2630" s="92" t="s">
        <v>4841</v>
      </c>
      <c r="G2630" s="92" t="s">
        <v>1576</v>
      </c>
      <c r="H2630" s="92" t="s">
        <v>3808</v>
      </c>
      <c r="I2630" s="92" t="s">
        <v>865</v>
      </c>
      <c r="J2630" s="92" t="s">
        <v>1577</v>
      </c>
      <c r="K2630" s="90" t="b">
        <v>0</v>
      </c>
      <c r="L2630" s="92" t="s">
        <v>867</v>
      </c>
      <c r="M2630" s="278">
        <f>IFERROR(VLOOKUP(C2630,'Budget Detail as of 11.30'!B:K,COLUMNS('Budget Detail as of 11.30'!B:K),FALSE),0)</f>
        <v>1350</v>
      </c>
      <c r="N2630" s="155">
        <f>SUMIFS('Budget Detail as of 11.30'!L:L,'Budget Detail as of 11.30'!B:B,'Questica Mapping'!C2630)</f>
        <v>1350</v>
      </c>
      <c r="O2630" s="100">
        <v>0</v>
      </c>
      <c r="P2630" s="101">
        <f t="shared" si="98"/>
        <v>0</v>
      </c>
    </row>
    <row r="2631" spans="1:17" hidden="1" x14ac:dyDescent="0.3">
      <c r="A2631" s="90">
        <v>587526</v>
      </c>
      <c r="B2631" s="92" t="s">
        <v>1162</v>
      </c>
      <c r="C2631" s="92" t="s">
        <v>5349</v>
      </c>
      <c r="D2631" s="92" t="s">
        <v>11</v>
      </c>
      <c r="E2631" s="103" t="s">
        <v>335</v>
      </c>
      <c r="F2631" s="92" t="s">
        <v>4841</v>
      </c>
      <c r="G2631" s="92" t="s">
        <v>1243</v>
      </c>
      <c r="H2631" s="92" t="s">
        <v>4213</v>
      </c>
      <c r="I2631" s="92" t="s">
        <v>865</v>
      </c>
      <c r="J2631" s="92" t="s">
        <v>1244</v>
      </c>
      <c r="K2631" s="90" t="b">
        <v>0</v>
      </c>
      <c r="L2631" s="92" t="s">
        <v>867</v>
      </c>
      <c r="M2631" s="278">
        <f>IFERROR(VLOOKUP(C2631,'Budget Detail as of 11.30'!B:K,COLUMNS('Budget Detail as of 11.30'!B:K),FALSE),0)</f>
        <v>312000</v>
      </c>
      <c r="N2631" s="155">
        <f>SUMIFS('Budget Detail as of 11.30'!L:L,'Budget Detail as of 11.30'!B:B,'Questica Mapping'!C2631)</f>
        <v>312000</v>
      </c>
      <c r="O2631" s="100">
        <v>40320</v>
      </c>
      <c r="P2631" s="101">
        <f t="shared" si="98"/>
        <v>40320</v>
      </c>
    </row>
    <row r="2632" spans="1:17" hidden="1" x14ac:dyDescent="0.3">
      <c r="A2632" s="90">
        <v>587527</v>
      </c>
      <c r="B2632" s="92" t="s">
        <v>1162</v>
      </c>
      <c r="C2632" s="92" t="s">
        <v>5350</v>
      </c>
      <c r="D2632" s="92" t="s">
        <v>11</v>
      </c>
      <c r="E2632" s="103" t="s">
        <v>335</v>
      </c>
      <c r="F2632" s="92" t="s">
        <v>4841</v>
      </c>
      <c r="G2632" s="92" t="s">
        <v>1243</v>
      </c>
      <c r="H2632" s="92" t="s">
        <v>4213</v>
      </c>
      <c r="I2632" s="92" t="s">
        <v>925</v>
      </c>
      <c r="J2632" s="92" t="s">
        <v>4508</v>
      </c>
      <c r="K2632" s="90" t="b">
        <v>0</v>
      </c>
      <c r="L2632" s="92" t="s">
        <v>867</v>
      </c>
      <c r="M2632" s="278">
        <f>IFERROR(VLOOKUP(C2632,'Budget Detail as of 11.30'!B:K,COLUMNS('Budget Detail as of 11.30'!B:K),FALSE),0)</f>
        <v>3500</v>
      </c>
      <c r="N2632" s="155">
        <f>SUMIFS('Budget Detail as of 11.30'!L:L,'Budget Detail as of 11.30'!B:B,'Questica Mapping'!C2632)</f>
        <v>3500</v>
      </c>
      <c r="O2632" s="100">
        <v>3180</v>
      </c>
      <c r="P2632" s="101">
        <f t="shared" si="98"/>
        <v>3180</v>
      </c>
    </row>
    <row r="2633" spans="1:17" hidden="1" x14ac:dyDescent="0.3">
      <c r="A2633" s="90">
        <v>1191308</v>
      </c>
      <c r="B2633" s="92" t="s">
        <v>1162</v>
      </c>
      <c r="C2633" s="92" t="s">
        <v>5351</v>
      </c>
      <c r="D2633" s="92" t="s">
        <v>11</v>
      </c>
      <c r="E2633" s="103" t="s">
        <v>335</v>
      </c>
      <c r="F2633" s="92" t="s">
        <v>4841</v>
      </c>
      <c r="G2633" s="92" t="s">
        <v>1246</v>
      </c>
      <c r="H2633" s="92" t="s">
        <v>4213</v>
      </c>
      <c r="I2633" s="92" t="s">
        <v>865</v>
      </c>
      <c r="J2633" s="92" t="s">
        <v>5352</v>
      </c>
      <c r="K2633" s="90" t="b">
        <v>0</v>
      </c>
      <c r="L2633" s="92" t="s">
        <v>867</v>
      </c>
      <c r="M2633" s="278">
        <f>IFERROR(VLOOKUP(C2633,'Budget Detail as of 11.30'!B:K,COLUMNS('Budget Detail as of 11.30'!B:K),FALSE),0)</f>
        <v>43140</v>
      </c>
      <c r="N2633" s="155">
        <f>SUMIFS('Budget Detail as of 11.30'!L:L,'Budget Detail as of 11.30'!B:B,'Questica Mapping'!C2633)</f>
        <v>52020</v>
      </c>
      <c r="O2633" s="100">
        <v>800</v>
      </c>
      <c r="P2633" s="101">
        <f t="shared" si="98"/>
        <v>800</v>
      </c>
    </row>
    <row r="2634" spans="1:17" hidden="1" x14ac:dyDescent="0.3">
      <c r="A2634" s="90">
        <v>1191309</v>
      </c>
      <c r="B2634" s="92" t="s">
        <v>1162</v>
      </c>
      <c r="C2634" s="92" t="s">
        <v>5353</v>
      </c>
      <c r="D2634" s="92" t="s">
        <v>11</v>
      </c>
      <c r="E2634" s="103" t="s">
        <v>335</v>
      </c>
      <c r="F2634" s="92" t="s">
        <v>4841</v>
      </c>
      <c r="G2634" s="92" t="s">
        <v>1246</v>
      </c>
      <c r="H2634" s="92" t="s">
        <v>4213</v>
      </c>
      <c r="I2634" s="92" t="s">
        <v>925</v>
      </c>
      <c r="J2634" s="270" t="s">
        <v>1251</v>
      </c>
      <c r="K2634" s="90" t="b">
        <v>0</v>
      </c>
      <c r="L2634" s="92" t="s">
        <v>867</v>
      </c>
      <c r="M2634" s="278">
        <f>IFERROR(VLOOKUP(C2634,'Budget Detail as of 11.30'!B:K,COLUMNS('Budget Detail as of 11.30'!B:K),FALSE),0)</f>
        <v>8880</v>
      </c>
      <c r="N2634" s="155">
        <f>SUMIFS('Budget Detail as of 11.30'!L:L,'Budget Detail as of 11.30'!B:B,'Questica Mapping'!C2634)</f>
        <v>0</v>
      </c>
      <c r="O2634" s="100">
        <v>261756</v>
      </c>
      <c r="P2634" s="101">
        <f t="shared" si="98"/>
        <v>261756</v>
      </c>
    </row>
    <row r="2635" spans="1:17" hidden="1" x14ac:dyDescent="0.3">
      <c r="A2635" s="90">
        <v>587528</v>
      </c>
      <c r="B2635" s="92" t="s">
        <v>1162</v>
      </c>
      <c r="C2635" s="92" t="s">
        <v>5354</v>
      </c>
      <c r="D2635" s="92" t="s">
        <v>11</v>
      </c>
      <c r="E2635" s="103" t="s">
        <v>335</v>
      </c>
      <c r="F2635" s="90" t="s">
        <v>4841</v>
      </c>
      <c r="G2635" s="90" t="s">
        <v>1246</v>
      </c>
      <c r="H2635" s="90" t="s">
        <v>3756</v>
      </c>
      <c r="I2635" s="178">
        <v>3</v>
      </c>
      <c r="J2635" s="269" t="s">
        <v>1251</v>
      </c>
      <c r="L2635" s="92"/>
      <c r="M2635" s="278">
        <f>IFERROR(VLOOKUP(C2635,'Budget Detail as of 11.30'!B:K,COLUMNS('Budget Detail as of 11.30'!B:K),FALSE),0)</f>
        <v>0</v>
      </c>
      <c r="N2635" s="155">
        <f>SUMIFS('Budget Detail as of 11.30'!L:L,'Budget Detail as of 11.30'!B:B,'Questica Mapping'!C2635)</f>
        <v>0</v>
      </c>
      <c r="O2635" s="100">
        <v>600</v>
      </c>
      <c r="P2635" s="101">
        <f t="shared" si="98"/>
        <v>600</v>
      </c>
    </row>
    <row r="2636" spans="1:17" hidden="1" x14ac:dyDescent="0.3">
      <c r="A2636" s="90">
        <v>587571</v>
      </c>
      <c r="B2636" s="92" t="s">
        <v>1162</v>
      </c>
      <c r="C2636" s="92" t="s">
        <v>5355</v>
      </c>
      <c r="D2636" s="92" t="s">
        <v>11</v>
      </c>
      <c r="E2636" s="103" t="s">
        <v>335</v>
      </c>
      <c r="F2636" s="92" t="s">
        <v>4841</v>
      </c>
      <c r="G2636" s="92" t="s">
        <v>1253</v>
      </c>
      <c r="H2636" s="92" t="s">
        <v>4213</v>
      </c>
      <c r="I2636" s="92" t="s">
        <v>865</v>
      </c>
      <c r="J2636" s="92" t="s">
        <v>1254</v>
      </c>
      <c r="K2636" s="90" t="b">
        <v>0</v>
      </c>
      <c r="L2636" s="92" t="s">
        <v>867</v>
      </c>
      <c r="M2636" s="278">
        <f>IFERROR(VLOOKUP(C2636,'Budget Detail as of 11.30'!B:K,COLUMNS('Budget Detail as of 11.30'!B:K),FALSE),0)</f>
        <v>267780</v>
      </c>
      <c r="N2636" s="155">
        <f>SUMIFS('Budget Detail as of 11.30'!L:L,'Budget Detail as of 11.30'!B:B,'Questica Mapping'!C2636)</f>
        <v>267780</v>
      </c>
      <c r="O2636" s="100">
        <v>6628</v>
      </c>
      <c r="P2636" s="101">
        <f t="shared" si="98"/>
        <v>6628</v>
      </c>
    </row>
    <row r="2637" spans="1:17" hidden="1" x14ac:dyDescent="0.3">
      <c r="A2637" s="90">
        <v>1210053</v>
      </c>
      <c r="B2637" s="92" t="s">
        <v>1162</v>
      </c>
      <c r="C2637" s="92" t="s">
        <v>5356</v>
      </c>
      <c r="D2637" s="92" t="s">
        <v>11</v>
      </c>
      <c r="E2637" s="103" t="s">
        <v>335</v>
      </c>
      <c r="F2637" s="92" t="s">
        <v>4841</v>
      </c>
      <c r="G2637" s="92" t="s">
        <v>1253</v>
      </c>
      <c r="H2637" s="92" t="s">
        <v>4213</v>
      </c>
      <c r="I2637" s="92" t="s">
        <v>925</v>
      </c>
      <c r="J2637" s="92" t="s">
        <v>1256</v>
      </c>
      <c r="K2637" s="90" t="b">
        <v>0</v>
      </c>
      <c r="L2637" s="92" t="s">
        <v>867</v>
      </c>
      <c r="M2637" s="278">
        <f>IFERROR(VLOOKUP(C2637,'Budget Detail as of 11.30'!B:K,COLUMNS('Budget Detail as of 11.30'!B:K),FALSE),0)</f>
        <v>1240</v>
      </c>
      <c r="N2637" s="155">
        <f>SUMIFS('Budget Detail as of 11.30'!L:L,'Budget Detail as of 11.30'!B:B,'Questica Mapping'!C2637)</f>
        <v>1240</v>
      </c>
      <c r="O2637" s="100"/>
      <c r="P2637" s="101"/>
    </row>
    <row r="2638" spans="1:17" hidden="1" x14ac:dyDescent="0.3">
      <c r="A2638" s="90">
        <v>591844</v>
      </c>
      <c r="B2638" s="92" t="s">
        <v>1162</v>
      </c>
      <c r="C2638" s="92" t="s">
        <v>5357</v>
      </c>
      <c r="D2638" s="92" t="s">
        <v>11</v>
      </c>
      <c r="E2638" s="103" t="s">
        <v>335</v>
      </c>
      <c r="F2638" s="90" t="s">
        <v>4841</v>
      </c>
      <c r="G2638" s="90" t="s">
        <v>1253</v>
      </c>
      <c r="H2638" s="90" t="s">
        <v>3756</v>
      </c>
      <c r="I2638" s="178">
        <v>3</v>
      </c>
      <c r="J2638" s="90" t="s">
        <v>1259</v>
      </c>
      <c r="L2638" s="92"/>
      <c r="M2638" s="278">
        <f>IFERROR(VLOOKUP(C2638,'Budget Detail as of 11.30'!B:K,COLUMNS('Budget Detail as of 11.30'!B:K),FALSE),0)</f>
        <v>2400</v>
      </c>
      <c r="N2638" s="155">
        <f>SUMIFS('Budget Detail as of 11.30'!L:L,'Budget Detail as of 11.30'!B:B,'Questica Mapping'!C2638)</f>
        <v>2400</v>
      </c>
      <c r="O2638" s="100"/>
      <c r="P2638" s="101"/>
    </row>
    <row r="2639" spans="1:17" hidden="1" x14ac:dyDescent="0.3">
      <c r="A2639" s="90">
        <v>601090</v>
      </c>
      <c r="B2639" s="92" t="s">
        <v>1162</v>
      </c>
      <c r="C2639" s="92" t="s">
        <v>5358</v>
      </c>
      <c r="D2639" s="279" t="s">
        <v>11</v>
      </c>
      <c r="E2639" s="103" t="s">
        <v>335</v>
      </c>
      <c r="F2639" s="90" t="s">
        <v>4841</v>
      </c>
      <c r="G2639" s="90" t="s">
        <v>1253</v>
      </c>
      <c r="H2639" s="90" t="s">
        <v>4213</v>
      </c>
      <c r="I2639" s="90" t="s">
        <v>931</v>
      </c>
      <c r="J2639" s="90" t="s">
        <v>5359</v>
      </c>
      <c r="K2639" s="90" t="b">
        <v>0</v>
      </c>
      <c r="L2639" s="90" t="s">
        <v>867</v>
      </c>
      <c r="M2639" s="278">
        <f>IFERROR(VLOOKUP(C2639,'Budget Detail as of 11.30'!B:K,COLUMNS('Budget Detail as of 11.30'!B:K),FALSE),0)</f>
        <v>7530</v>
      </c>
      <c r="N2639" s="155">
        <f>SUMIFS('Budget Detail as of 11.30'!L:L,'Budget Detail as of 11.30'!B:B,'Questica Mapping'!C2639)</f>
        <v>7530</v>
      </c>
      <c r="O2639" s="100">
        <v>3552</v>
      </c>
      <c r="P2639" s="101">
        <f>+O2639</f>
        <v>3552</v>
      </c>
      <c r="Q2639" s="279" t="s">
        <v>1169</v>
      </c>
    </row>
    <row r="2640" spans="1:17" hidden="1" x14ac:dyDescent="0.3">
      <c r="A2640" s="90">
        <v>591845</v>
      </c>
      <c r="B2640" s="159" t="s">
        <v>1162</v>
      </c>
      <c r="C2640" s="159" t="s">
        <v>5360</v>
      </c>
      <c r="D2640" s="280" t="s">
        <v>11</v>
      </c>
      <c r="E2640" s="103" t="s">
        <v>335</v>
      </c>
      <c r="F2640" s="279" t="s">
        <v>4841</v>
      </c>
      <c r="G2640" s="279" t="s">
        <v>1253</v>
      </c>
      <c r="H2640" s="279" t="s">
        <v>4213</v>
      </c>
      <c r="I2640" s="279" t="s">
        <v>944</v>
      </c>
      <c r="J2640" s="279" t="s">
        <v>3445</v>
      </c>
      <c r="K2640" s="279" t="b">
        <v>0</v>
      </c>
      <c r="L2640" s="279" t="s">
        <v>867</v>
      </c>
      <c r="M2640" s="278">
        <f>IFERROR(VLOOKUP(C2640,'Budget Detail as of 11.30'!B:K,COLUMNS('Budget Detail as of 11.30'!B:K),FALSE),0)</f>
        <v>60300</v>
      </c>
      <c r="N2640" s="155">
        <f>SUMIFS('Budget Detail as of 11.30'!L:L,'Budget Detail as of 11.30'!B:B,'Questica Mapping'!C2640)</f>
        <v>60300</v>
      </c>
      <c r="O2640" s="100"/>
      <c r="P2640" s="101"/>
      <c r="Q2640" s="279" t="s">
        <v>1169</v>
      </c>
    </row>
    <row r="2641" spans="1:17" hidden="1" x14ac:dyDescent="0.3">
      <c r="A2641" s="90">
        <v>601091</v>
      </c>
      <c r="B2641" s="92" t="s">
        <v>1162</v>
      </c>
      <c r="C2641" s="92" t="s">
        <v>5361</v>
      </c>
      <c r="D2641" s="92" t="s">
        <v>11</v>
      </c>
      <c r="E2641" s="103" t="s">
        <v>335</v>
      </c>
      <c r="F2641" s="90" t="s">
        <v>4841</v>
      </c>
      <c r="G2641" s="90" t="s">
        <v>1253</v>
      </c>
      <c r="H2641" s="90" t="s">
        <v>5362</v>
      </c>
      <c r="I2641" s="178">
        <v>1</v>
      </c>
      <c r="J2641" s="269" t="s">
        <v>1251</v>
      </c>
      <c r="L2641" s="92"/>
      <c r="M2641" s="278">
        <f>IFERROR(VLOOKUP(C2641,'Budget Detail as of 11.30'!B:K,COLUMNS('Budget Detail as of 11.30'!B:K),FALSE),0)</f>
        <v>0</v>
      </c>
      <c r="N2641" s="155">
        <f>SUMIFS('Budget Detail as of 11.30'!L:L,'Budget Detail as of 11.30'!B:B,'Questica Mapping'!C2641)</f>
        <v>0</v>
      </c>
      <c r="O2641" s="100">
        <v>1500</v>
      </c>
      <c r="P2641" s="101">
        <f t="shared" ref="P2641:P2651" si="99">+O2641</f>
        <v>1500</v>
      </c>
    </row>
    <row r="2642" spans="1:17" hidden="1" x14ac:dyDescent="0.3">
      <c r="A2642" s="90">
        <v>1210054</v>
      </c>
      <c r="B2642" s="92" t="s">
        <v>1162</v>
      </c>
      <c r="C2642" s="92" t="s">
        <v>5363</v>
      </c>
      <c r="D2642" s="279" t="s">
        <v>11</v>
      </c>
      <c r="E2642" s="103" t="s">
        <v>335</v>
      </c>
      <c r="F2642" s="90" t="s">
        <v>4841</v>
      </c>
      <c r="G2642" s="90" t="s">
        <v>1265</v>
      </c>
      <c r="H2642" s="90" t="s">
        <v>4213</v>
      </c>
      <c r="I2642" s="90" t="s">
        <v>865</v>
      </c>
      <c r="J2642" s="90" t="s">
        <v>1266</v>
      </c>
      <c r="K2642" s="90" t="b">
        <v>0</v>
      </c>
      <c r="L2642" s="90" t="s">
        <v>867</v>
      </c>
      <c r="M2642" s="278">
        <f>IFERROR(VLOOKUP(C2642,'Budget Detail as of 11.30'!B:K,COLUMNS('Budget Detail as of 11.30'!B:K),FALSE),0)</f>
        <v>680030</v>
      </c>
      <c r="N2642" s="155">
        <f>SUMIFS('Budget Detail as of 11.30'!L:L,'Budget Detail as of 11.30'!B:B,'Questica Mapping'!C2642)</f>
        <v>680030</v>
      </c>
      <c r="O2642" s="100">
        <v>476</v>
      </c>
      <c r="P2642" s="101">
        <f t="shared" si="99"/>
        <v>476</v>
      </c>
    </row>
    <row r="2643" spans="1:17" hidden="1" x14ac:dyDescent="0.3">
      <c r="A2643" s="90">
        <v>591847</v>
      </c>
      <c r="B2643" s="92" t="s">
        <v>1162</v>
      </c>
      <c r="C2643" s="92" t="s">
        <v>5364</v>
      </c>
      <c r="D2643" s="92" t="s">
        <v>11</v>
      </c>
      <c r="E2643" s="103" t="s">
        <v>332</v>
      </c>
      <c r="F2643" s="92" t="s">
        <v>4841</v>
      </c>
      <c r="G2643" s="92" t="s">
        <v>1268</v>
      </c>
      <c r="H2643" s="92" t="s">
        <v>4213</v>
      </c>
      <c r="I2643" s="92" t="s">
        <v>865</v>
      </c>
      <c r="J2643" s="92" t="s">
        <v>5365</v>
      </c>
      <c r="K2643" s="90" t="b">
        <v>0</v>
      </c>
      <c r="L2643" s="92" t="s">
        <v>867</v>
      </c>
      <c r="M2643" s="278">
        <f>IFERROR(VLOOKUP(C2643,'Budget Detail as of 11.30'!B:K,COLUMNS('Budget Detail as of 11.30'!B:K),FALSE),0)</f>
        <v>3500</v>
      </c>
      <c r="N2643" s="155">
        <f>SUMIFS('Budget Detail as of 11.30'!L:L,'Budget Detail as of 11.30'!B:B,'Questica Mapping'!C2643)</f>
        <v>3500</v>
      </c>
      <c r="O2643" s="100">
        <v>600</v>
      </c>
      <c r="P2643" s="101">
        <f t="shared" si="99"/>
        <v>600</v>
      </c>
    </row>
    <row r="2644" spans="1:17" hidden="1" x14ac:dyDescent="0.3">
      <c r="A2644" s="90">
        <v>1191751</v>
      </c>
      <c r="B2644" s="92" t="s">
        <v>1162</v>
      </c>
      <c r="C2644" s="92" t="s">
        <v>5366</v>
      </c>
      <c r="D2644" s="92" t="s">
        <v>11</v>
      </c>
      <c r="E2644" s="103" t="s">
        <v>332</v>
      </c>
      <c r="F2644" s="92" t="s">
        <v>4841</v>
      </c>
      <c r="G2644" s="92" t="s">
        <v>1268</v>
      </c>
      <c r="H2644" s="92" t="s">
        <v>4213</v>
      </c>
      <c r="I2644" s="92" t="s">
        <v>925</v>
      </c>
      <c r="J2644" s="92" t="s">
        <v>5367</v>
      </c>
      <c r="K2644" s="90" t="b">
        <v>0</v>
      </c>
      <c r="L2644" s="92" t="s">
        <v>867</v>
      </c>
      <c r="M2644" s="278">
        <f>IFERROR(VLOOKUP(C2644,'Budget Detail as of 11.30'!B:K,COLUMNS('Budget Detail as of 11.30'!B:K),FALSE),0)</f>
        <v>480</v>
      </c>
      <c r="N2644" s="155">
        <f>SUMIFS('Budget Detail as of 11.30'!L:L,'Budget Detail as of 11.30'!B:B,'Questica Mapping'!C2644)</f>
        <v>480</v>
      </c>
      <c r="O2644" s="100">
        <v>900</v>
      </c>
      <c r="P2644" s="101">
        <f t="shared" si="99"/>
        <v>900</v>
      </c>
    </row>
    <row r="2645" spans="1:17" hidden="1" x14ac:dyDescent="0.3">
      <c r="A2645" s="90">
        <v>591848</v>
      </c>
      <c r="B2645" s="92" t="s">
        <v>1162</v>
      </c>
      <c r="C2645" s="92" t="s">
        <v>5368</v>
      </c>
      <c r="D2645" s="92" t="s">
        <v>11</v>
      </c>
      <c r="E2645" s="103" t="s">
        <v>332</v>
      </c>
      <c r="F2645" s="92" t="s">
        <v>4841</v>
      </c>
      <c r="G2645" s="92" t="s">
        <v>1268</v>
      </c>
      <c r="H2645" s="92" t="s">
        <v>4132</v>
      </c>
      <c r="I2645" s="92" t="s">
        <v>865</v>
      </c>
      <c r="J2645" s="92" t="s">
        <v>5369</v>
      </c>
      <c r="K2645" s="90" t="b">
        <v>0</v>
      </c>
      <c r="L2645" s="92" t="s">
        <v>867</v>
      </c>
      <c r="M2645" s="278">
        <f>IFERROR(VLOOKUP(C2645,'Budget Detail as of 11.30'!B:K,COLUMNS('Budget Detail as of 11.30'!B:K),FALSE),0)</f>
        <v>600</v>
      </c>
      <c r="N2645" s="155">
        <f>SUMIFS('Budget Detail as of 11.30'!L:L,'Budget Detail as of 11.30'!B:B,'Questica Mapping'!C2645)</f>
        <v>600</v>
      </c>
      <c r="O2645" s="100">
        <v>200</v>
      </c>
      <c r="P2645" s="101">
        <f t="shared" si="99"/>
        <v>200</v>
      </c>
    </row>
    <row r="2646" spans="1:17" hidden="1" x14ac:dyDescent="0.3">
      <c r="A2646" s="90">
        <v>591849</v>
      </c>
      <c r="B2646" s="92" t="s">
        <v>1162</v>
      </c>
      <c r="C2646" s="92" t="s">
        <v>5370</v>
      </c>
      <c r="D2646" s="92" t="s">
        <v>11</v>
      </c>
      <c r="E2646" s="103" t="s">
        <v>332</v>
      </c>
      <c r="F2646" s="92" t="s">
        <v>4841</v>
      </c>
      <c r="G2646" s="92" t="s">
        <v>1268</v>
      </c>
      <c r="H2646" s="92" t="s">
        <v>4137</v>
      </c>
      <c r="I2646" s="92" t="s">
        <v>865</v>
      </c>
      <c r="J2646" s="92" t="s">
        <v>5371</v>
      </c>
      <c r="K2646" s="90" t="b">
        <v>0</v>
      </c>
      <c r="L2646" s="92" t="s">
        <v>867</v>
      </c>
      <c r="M2646" s="278">
        <f>IFERROR(VLOOKUP(C2646,'Budget Detail as of 11.30'!B:K,COLUMNS('Budget Detail as of 11.30'!B:K),FALSE),0)</f>
        <v>900</v>
      </c>
      <c r="N2646" s="155">
        <f>SUMIFS('Budget Detail as of 11.30'!L:L,'Budget Detail as of 11.30'!B:B,'Questica Mapping'!C2646)</f>
        <v>900</v>
      </c>
      <c r="O2646" s="100">
        <v>1500</v>
      </c>
      <c r="P2646" s="101">
        <f t="shared" si="99"/>
        <v>1500</v>
      </c>
    </row>
    <row r="2647" spans="1:17" hidden="1" x14ac:dyDescent="0.3">
      <c r="A2647" s="90">
        <v>601092</v>
      </c>
      <c r="B2647" s="92" t="s">
        <v>1162</v>
      </c>
      <c r="C2647" s="92" t="s">
        <v>5372</v>
      </c>
      <c r="D2647" s="92" t="s">
        <v>11</v>
      </c>
      <c r="E2647" s="103" t="s">
        <v>332</v>
      </c>
      <c r="F2647" s="92" t="s">
        <v>4841</v>
      </c>
      <c r="G2647" s="92" t="s">
        <v>1268</v>
      </c>
      <c r="H2647" s="92" t="s">
        <v>3762</v>
      </c>
      <c r="I2647" s="92" t="s">
        <v>865</v>
      </c>
      <c r="J2647" s="92" t="s">
        <v>5373</v>
      </c>
      <c r="K2647" s="90" t="b">
        <v>0</v>
      </c>
      <c r="L2647" s="92" t="s">
        <v>867</v>
      </c>
      <c r="M2647" s="278">
        <f>IFERROR(VLOOKUP(C2647,'Budget Detail as of 11.30'!B:K,COLUMNS('Budget Detail as of 11.30'!B:K),FALSE),0)</f>
        <v>200</v>
      </c>
      <c r="N2647" s="155">
        <f>SUMIFS('Budget Detail as of 11.30'!L:L,'Budget Detail as of 11.30'!B:B,'Questica Mapping'!C2647)</f>
        <v>200</v>
      </c>
      <c r="O2647" s="100">
        <v>300</v>
      </c>
      <c r="P2647" s="101">
        <f t="shared" si="99"/>
        <v>300</v>
      </c>
    </row>
    <row r="2648" spans="1:17" hidden="1" x14ac:dyDescent="0.3">
      <c r="A2648" s="90">
        <v>591850</v>
      </c>
      <c r="B2648" s="92" t="s">
        <v>1162</v>
      </c>
      <c r="C2648" s="92" t="s">
        <v>5374</v>
      </c>
      <c r="D2648" s="92" t="s">
        <v>11</v>
      </c>
      <c r="E2648" s="103" t="s">
        <v>332</v>
      </c>
      <c r="F2648" s="92" t="s">
        <v>4841</v>
      </c>
      <c r="G2648" s="92" t="s">
        <v>1268</v>
      </c>
      <c r="H2648" s="92" t="s">
        <v>4155</v>
      </c>
      <c r="I2648" s="92" t="s">
        <v>865</v>
      </c>
      <c r="J2648" s="92" t="s">
        <v>5375</v>
      </c>
      <c r="K2648" s="90" t="b">
        <v>0</v>
      </c>
      <c r="L2648" s="92" t="s">
        <v>867</v>
      </c>
      <c r="M2648" s="278">
        <f>IFERROR(VLOOKUP(C2648,'Budget Detail as of 11.30'!B:K,COLUMNS('Budget Detail as of 11.30'!B:K),FALSE),0)</f>
        <v>1500</v>
      </c>
      <c r="N2648" s="155">
        <f>SUMIFS('Budget Detail as of 11.30'!L:L,'Budget Detail as of 11.30'!B:B,'Questica Mapping'!C2648)</f>
        <v>1500</v>
      </c>
      <c r="O2648" s="100">
        <v>1000</v>
      </c>
      <c r="P2648" s="101">
        <f t="shared" si="99"/>
        <v>1000</v>
      </c>
    </row>
    <row r="2649" spans="1:17" hidden="1" x14ac:dyDescent="0.3">
      <c r="A2649" s="90">
        <v>591851</v>
      </c>
      <c r="B2649" s="92" t="s">
        <v>1162</v>
      </c>
      <c r="C2649" s="92" t="s">
        <v>5376</v>
      </c>
      <c r="D2649" s="92" t="s">
        <v>11</v>
      </c>
      <c r="E2649" s="103" t="s">
        <v>332</v>
      </c>
      <c r="F2649" s="92" t="s">
        <v>4841</v>
      </c>
      <c r="G2649" s="92" t="s">
        <v>1268</v>
      </c>
      <c r="H2649" s="92" t="s">
        <v>4167</v>
      </c>
      <c r="I2649" s="92" t="s">
        <v>865</v>
      </c>
      <c r="J2649" s="92" t="s">
        <v>5377</v>
      </c>
      <c r="K2649" s="90" t="b">
        <v>0</v>
      </c>
      <c r="L2649" s="92" t="s">
        <v>867</v>
      </c>
      <c r="M2649" s="278">
        <f>IFERROR(VLOOKUP(C2649,'Budget Detail as of 11.30'!B:K,COLUMNS('Budget Detail as of 11.30'!B:K),FALSE),0)</f>
        <v>300</v>
      </c>
      <c r="N2649" s="155">
        <f>SUMIFS('Budget Detail as of 11.30'!L:L,'Budget Detail as of 11.30'!B:B,'Questica Mapping'!C2649)</f>
        <v>300</v>
      </c>
      <c r="O2649" s="100">
        <v>10000</v>
      </c>
      <c r="P2649" s="101">
        <f t="shared" si="99"/>
        <v>10000</v>
      </c>
    </row>
    <row r="2650" spans="1:17" hidden="1" x14ac:dyDescent="0.3">
      <c r="A2650" s="90">
        <v>601093</v>
      </c>
      <c r="B2650" s="92" t="s">
        <v>1162</v>
      </c>
      <c r="C2650" s="92" t="s">
        <v>5378</v>
      </c>
      <c r="D2650" s="92" t="s">
        <v>11</v>
      </c>
      <c r="E2650" s="103" t="s">
        <v>332</v>
      </c>
      <c r="F2650" s="92" t="s">
        <v>4841</v>
      </c>
      <c r="G2650" s="92" t="s">
        <v>1268</v>
      </c>
      <c r="H2650" s="92" t="s">
        <v>3808</v>
      </c>
      <c r="I2650" s="92" t="s">
        <v>865</v>
      </c>
      <c r="J2650" s="92" t="s">
        <v>5379</v>
      </c>
      <c r="K2650" s="90" t="b">
        <v>0</v>
      </c>
      <c r="L2650" s="92" t="s">
        <v>867</v>
      </c>
      <c r="M2650" s="278">
        <f>IFERROR(VLOOKUP(C2650,'Budget Detail as of 11.30'!B:K,COLUMNS('Budget Detail as of 11.30'!B:K),FALSE),0)</f>
        <v>1000</v>
      </c>
      <c r="N2650" s="155">
        <f>SUMIFS('Budget Detail as of 11.30'!L:L,'Budget Detail as of 11.30'!B:B,'Questica Mapping'!C2650)</f>
        <v>1000</v>
      </c>
      <c r="O2650" s="100">
        <v>0</v>
      </c>
      <c r="P2650" s="101">
        <f t="shared" si="99"/>
        <v>0</v>
      </c>
    </row>
    <row r="2651" spans="1:17" hidden="1" x14ac:dyDescent="0.3">
      <c r="A2651" s="90">
        <v>591852</v>
      </c>
      <c r="B2651" s="92" t="s">
        <v>1162</v>
      </c>
      <c r="C2651" s="92" t="s">
        <v>5380</v>
      </c>
      <c r="D2651" s="92" t="s">
        <v>11</v>
      </c>
      <c r="E2651" s="103" t="s">
        <v>336</v>
      </c>
      <c r="F2651" s="92" t="s">
        <v>4841</v>
      </c>
      <c r="G2651" s="92" t="s">
        <v>1617</v>
      </c>
      <c r="H2651" s="92" t="s">
        <v>3808</v>
      </c>
      <c r="I2651" s="92" t="s">
        <v>865</v>
      </c>
      <c r="J2651" s="92" t="s">
        <v>5381</v>
      </c>
      <c r="K2651" s="90" t="b">
        <v>0</v>
      </c>
      <c r="L2651" s="92" t="s">
        <v>867</v>
      </c>
      <c r="M2651" s="278">
        <f>IFERROR(VLOOKUP(C2651,'Budget Detail as of 11.30'!B:K,COLUMNS('Budget Detail as of 11.30'!B:K),FALSE),0)</f>
        <v>0</v>
      </c>
      <c r="N2651" s="155">
        <f>SUMIFS('Budget Detail as of 11.30'!L:L,'Budget Detail as of 11.30'!B:B,'Questica Mapping'!C2651)</f>
        <v>0</v>
      </c>
      <c r="O2651" s="100">
        <v>0</v>
      </c>
      <c r="P2651" s="101">
        <f t="shared" si="99"/>
        <v>0</v>
      </c>
    </row>
    <row r="2652" spans="1:17" hidden="1" x14ac:dyDescent="0.3">
      <c r="A2652" s="90">
        <v>601094</v>
      </c>
      <c r="B2652" s="92" t="s">
        <v>1162</v>
      </c>
      <c r="C2652" s="92" t="s">
        <v>5382</v>
      </c>
      <c r="D2652" s="92" t="s">
        <v>11</v>
      </c>
      <c r="E2652" s="103" t="s">
        <v>336</v>
      </c>
      <c r="F2652" s="92" t="s">
        <v>4841</v>
      </c>
      <c r="G2652" s="92" t="s">
        <v>1617</v>
      </c>
      <c r="H2652" s="92" t="s">
        <v>3811</v>
      </c>
      <c r="I2652" s="92" t="s">
        <v>925</v>
      </c>
      <c r="J2652" s="92" t="s">
        <v>5383</v>
      </c>
      <c r="K2652" s="90" t="b">
        <v>0</v>
      </c>
      <c r="L2652" s="92" t="s">
        <v>867</v>
      </c>
      <c r="M2652" s="278">
        <f>IFERROR(VLOOKUP(C2652,'Budget Detail as of 11.30'!B:K,COLUMNS('Budget Detail as of 11.30'!B:K),FALSE),0)</f>
        <v>0</v>
      </c>
      <c r="N2652" s="155">
        <f>SUMIFS('Budget Detail as of 11.30'!L:L,'Budget Detail as of 11.30'!B:B,'Questica Mapping'!C2652)</f>
        <v>0</v>
      </c>
      <c r="O2652" s="100"/>
      <c r="P2652" s="101"/>
    </row>
    <row r="2653" spans="1:17" hidden="1" x14ac:dyDescent="0.3">
      <c r="A2653" s="90">
        <v>591853</v>
      </c>
      <c r="B2653" s="92" t="s">
        <v>1162</v>
      </c>
      <c r="C2653" s="92" t="s">
        <v>5384</v>
      </c>
      <c r="D2653" s="92" t="s">
        <v>11</v>
      </c>
      <c r="E2653" s="103" t="s">
        <v>336</v>
      </c>
      <c r="F2653" s="92" t="s">
        <v>4841</v>
      </c>
      <c r="G2653" s="92" t="s">
        <v>1273</v>
      </c>
      <c r="H2653" s="92" t="s">
        <v>4213</v>
      </c>
      <c r="I2653" s="92" t="s">
        <v>925</v>
      </c>
      <c r="J2653" s="92" t="s">
        <v>5385</v>
      </c>
      <c r="K2653" s="90" t="b">
        <v>0</v>
      </c>
      <c r="L2653" s="92" t="s">
        <v>867</v>
      </c>
      <c r="M2653" s="278">
        <f>IFERROR(VLOOKUP(C2653,'Budget Detail as of 11.30'!B:K,COLUMNS('Budget Detail as of 11.30'!B:K),FALSE),0)</f>
        <v>0</v>
      </c>
      <c r="N2653" s="155">
        <f>SUMIFS('Budget Detail as of 11.30'!L:L,'Budget Detail as of 11.30'!B:B,'Questica Mapping'!C2653)</f>
        <v>0</v>
      </c>
      <c r="O2653" s="100"/>
      <c r="P2653" s="101"/>
    </row>
    <row r="2654" spans="1:17" hidden="1" x14ac:dyDescent="0.3">
      <c r="A2654" s="90">
        <v>591854</v>
      </c>
      <c r="B2654" s="92" t="s">
        <v>1162</v>
      </c>
      <c r="C2654" s="92" t="s">
        <v>5386</v>
      </c>
      <c r="D2654" s="279" t="s">
        <v>11</v>
      </c>
      <c r="E2654" s="103" t="s">
        <v>336</v>
      </c>
      <c r="F2654" s="90" t="s">
        <v>4841</v>
      </c>
      <c r="G2654" s="90" t="s">
        <v>1273</v>
      </c>
      <c r="H2654" s="90" t="s">
        <v>4213</v>
      </c>
      <c r="I2654" s="90" t="s">
        <v>928</v>
      </c>
      <c r="J2654" s="90" t="s">
        <v>5387</v>
      </c>
      <c r="K2654" s="90" t="b">
        <v>0</v>
      </c>
      <c r="L2654" s="90" t="s">
        <v>867</v>
      </c>
      <c r="M2654" s="278">
        <f>IFERROR(VLOOKUP(C2654,'Budget Detail as of 11.30'!B:K,COLUMNS('Budget Detail as of 11.30'!B:K),FALSE),0)</f>
        <v>2370</v>
      </c>
      <c r="N2654" s="155">
        <f>SUMIFS('Budget Detail as of 11.30'!L:L,'Budget Detail as of 11.30'!B:B,'Questica Mapping'!C2654)</f>
        <v>2370</v>
      </c>
      <c r="O2654" s="100">
        <v>0</v>
      </c>
      <c r="P2654" s="101">
        <f>+O2654</f>
        <v>0</v>
      </c>
      <c r="Q2654" s="279" t="s">
        <v>1169</v>
      </c>
    </row>
    <row r="2655" spans="1:17" hidden="1" x14ac:dyDescent="0.3">
      <c r="A2655" s="90">
        <v>601095</v>
      </c>
      <c r="B2655" s="92" t="s">
        <v>1162</v>
      </c>
      <c r="C2655" s="92" t="s">
        <v>5388</v>
      </c>
      <c r="D2655" s="279" t="s">
        <v>11</v>
      </c>
      <c r="E2655" s="103" t="s">
        <v>336</v>
      </c>
      <c r="F2655" s="90" t="s">
        <v>4841</v>
      </c>
      <c r="G2655" s="90" t="s">
        <v>1273</v>
      </c>
      <c r="H2655" s="90" t="s">
        <v>4213</v>
      </c>
      <c r="I2655" s="90" t="s">
        <v>931</v>
      </c>
      <c r="J2655" s="90" t="s">
        <v>5389</v>
      </c>
      <c r="K2655" s="90" t="b">
        <v>0</v>
      </c>
      <c r="L2655" s="90" t="s">
        <v>867</v>
      </c>
      <c r="M2655" s="278">
        <f>IFERROR(VLOOKUP(C2655,'Budget Detail as of 11.30'!B:K,COLUMNS('Budget Detail as of 11.30'!B:K),FALSE),0)</f>
        <v>3500</v>
      </c>
      <c r="N2655" s="155">
        <f>SUMIFS('Budget Detail as of 11.30'!L:L,'Budget Detail as of 11.30'!B:B,'Questica Mapping'!C2655)</f>
        <v>3500</v>
      </c>
      <c r="O2655" s="100">
        <v>85</v>
      </c>
      <c r="P2655" s="101">
        <f>+O2655</f>
        <v>85</v>
      </c>
      <c r="Q2655" s="279" t="s">
        <v>1169</v>
      </c>
    </row>
    <row r="2656" spans="1:17" hidden="1" x14ac:dyDescent="0.3">
      <c r="A2656" s="90">
        <v>591855</v>
      </c>
      <c r="B2656" s="92" t="s">
        <v>1162</v>
      </c>
      <c r="C2656" s="92" t="s">
        <v>5390</v>
      </c>
      <c r="D2656" s="92" t="s">
        <v>11</v>
      </c>
      <c r="E2656" s="103" t="s">
        <v>336</v>
      </c>
      <c r="F2656" s="92" t="s">
        <v>4841</v>
      </c>
      <c r="G2656" s="92" t="s">
        <v>1273</v>
      </c>
      <c r="H2656" s="92" t="s">
        <v>4137</v>
      </c>
      <c r="I2656" s="92" t="s">
        <v>865</v>
      </c>
      <c r="J2656" s="92" t="s">
        <v>5391</v>
      </c>
      <c r="K2656" s="90" t="b">
        <v>0</v>
      </c>
      <c r="L2656" s="92" t="s">
        <v>867</v>
      </c>
      <c r="M2656" s="278">
        <f>IFERROR(VLOOKUP(C2656,'Budget Detail as of 11.30'!B:K,COLUMNS('Budget Detail as of 11.30'!B:K),FALSE),0)</f>
        <v>400</v>
      </c>
      <c r="N2656" s="155">
        <f>SUMIFS('Budget Detail as of 11.30'!L:L,'Budget Detail as of 11.30'!B:B,'Questica Mapping'!C2656)</f>
        <v>400</v>
      </c>
      <c r="O2656" s="100">
        <v>0</v>
      </c>
      <c r="P2656" s="101">
        <f>+O2656</f>
        <v>0</v>
      </c>
    </row>
    <row r="2657" spans="1:17" hidden="1" x14ac:dyDescent="0.3">
      <c r="A2657" s="90">
        <v>591857</v>
      </c>
      <c r="B2657" s="92" t="s">
        <v>1162</v>
      </c>
      <c r="C2657" s="92" t="s">
        <v>5392</v>
      </c>
      <c r="D2657" s="92" t="s">
        <v>11</v>
      </c>
      <c r="E2657" s="103" t="s">
        <v>336</v>
      </c>
      <c r="F2657" s="92" t="s">
        <v>4841</v>
      </c>
      <c r="G2657" s="92" t="s">
        <v>1273</v>
      </c>
      <c r="H2657" s="92" t="s">
        <v>3808</v>
      </c>
      <c r="I2657" s="92" t="s">
        <v>865</v>
      </c>
      <c r="J2657" s="92" t="s">
        <v>5393</v>
      </c>
      <c r="K2657" s="90" t="b">
        <v>0</v>
      </c>
      <c r="L2657" s="92" t="s">
        <v>867</v>
      </c>
      <c r="M2657" s="278">
        <f>IFERROR(VLOOKUP(C2657,'Budget Detail as of 11.30'!B:K,COLUMNS('Budget Detail as of 11.30'!B:K),FALSE),0)</f>
        <v>0</v>
      </c>
      <c r="N2657" s="155">
        <f>SUMIFS('Budget Detail as of 11.30'!L:L,'Budget Detail as of 11.30'!B:B,'Questica Mapping'!C2657)</f>
        <v>0</v>
      </c>
      <c r="O2657" s="100">
        <v>827280</v>
      </c>
      <c r="P2657" s="101">
        <f>+O2657</f>
        <v>827280</v>
      </c>
    </row>
    <row r="2658" spans="1:17" hidden="1" x14ac:dyDescent="0.3">
      <c r="A2658" s="90">
        <v>601096</v>
      </c>
      <c r="B2658" s="92" t="s">
        <v>1162</v>
      </c>
      <c r="C2658" s="92" t="s">
        <v>5394</v>
      </c>
      <c r="D2658" s="92" t="s">
        <v>11</v>
      </c>
      <c r="E2658" s="103" t="s">
        <v>336</v>
      </c>
      <c r="F2658" s="92" t="s">
        <v>4841</v>
      </c>
      <c r="G2658" s="92" t="s">
        <v>1273</v>
      </c>
      <c r="H2658" s="92" t="s">
        <v>3808</v>
      </c>
      <c r="I2658" s="92" t="s">
        <v>925</v>
      </c>
      <c r="J2658" s="92" t="s">
        <v>5395</v>
      </c>
      <c r="K2658" s="90" t="b">
        <v>0</v>
      </c>
      <c r="L2658" s="92" t="s">
        <v>867</v>
      </c>
      <c r="M2658" s="278">
        <f>IFERROR(VLOOKUP(C2658,'Budget Detail as of 11.30'!B:K,COLUMNS('Budget Detail as of 11.30'!B:K),FALSE),0)</f>
        <v>0</v>
      </c>
      <c r="N2658" s="155">
        <f>SUMIFS('Budget Detail as of 11.30'!L:L,'Budget Detail as of 11.30'!B:B,'Questica Mapping'!C2658)</f>
        <v>0</v>
      </c>
      <c r="O2658" s="100">
        <v>0</v>
      </c>
      <c r="P2658" s="101">
        <f>+O2658</f>
        <v>0</v>
      </c>
    </row>
    <row r="2659" spans="1:17" hidden="1" x14ac:dyDescent="0.3">
      <c r="A2659" s="90">
        <v>601097</v>
      </c>
      <c r="B2659" s="92" t="s">
        <v>1162</v>
      </c>
      <c r="C2659" s="92" t="s">
        <v>5396</v>
      </c>
      <c r="D2659" s="92" t="s">
        <v>11</v>
      </c>
      <c r="E2659" s="103" t="s">
        <v>339</v>
      </c>
      <c r="F2659" s="92" t="s">
        <v>5397</v>
      </c>
      <c r="G2659" s="92" t="s">
        <v>1165</v>
      </c>
      <c r="H2659" s="92" t="s">
        <v>5398</v>
      </c>
      <c r="I2659" s="92" t="s">
        <v>865</v>
      </c>
      <c r="J2659" s="92">
        <v>0</v>
      </c>
      <c r="K2659" s="90" t="b">
        <v>0</v>
      </c>
      <c r="L2659" s="92" t="s">
        <v>1166</v>
      </c>
      <c r="M2659" s="278">
        <f>IFERROR(VLOOKUP(C2659,'Budget Detail as of 11.30'!B:K,COLUMNS('Budget Detail as of 11.30'!B:K),FALSE),0)</f>
        <v>1305600</v>
      </c>
      <c r="N2659" s="155">
        <f>SUMIFS('Budget Detail as of 11.30'!L:L,'Budget Detail as of 11.30'!B:B,'Questica Mapping'!C2659)</f>
        <v>1249370</v>
      </c>
      <c r="O2659" s="100"/>
      <c r="P2659" s="101"/>
    </row>
    <row r="2660" spans="1:17" hidden="1" x14ac:dyDescent="0.3">
      <c r="A2660" s="90">
        <v>591858</v>
      </c>
      <c r="B2660" s="92" t="s">
        <v>1162</v>
      </c>
      <c r="C2660" s="92" t="s">
        <v>5399</v>
      </c>
      <c r="D2660" s="92" t="s">
        <v>11</v>
      </c>
      <c r="E2660" s="103" t="s">
        <v>339</v>
      </c>
      <c r="F2660" s="92" t="s">
        <v>5397</v>
      </c>
      <c r="G2660" s="92" t="s">
        <v>1165</v>
      </c>
      <c r="H2660" s="92" t="s">
        <v>3825</v>
      </c>
      <c r="I2660" s="92" t="s">
        <v>865</v>
      </c>
      <c r="J2660" s="92" t="s">
        <v>5400</v>
      </c>
      <c r="K2660" s="90" t="b">
        <v>0</v>
      </c>
      <c r="L2660" s="92" t="s">
        <v>867</v>
      </c>
      <c r="M2660" s="278">
        <f>IFERROR(VLOOKUP(C2660,'Budget Detail as of 11.30'!B:K,COLUMNS('Budget Detail as of 11.30'!B:K),FALSE),0)</f>
        <v>0</v>
      </c>
      <c r="N2660" s="155">
        <f>SUMIFS('Budget Detail as of 11.30'!L:L,'Budget Detail as of 11.30'!B:B,'Questica Mapping'!C2660)</f>
        <v>0</v>
      </c>
      <c r="O2660" s="100"/>
      <c r="P2660" s="101"/>
    </row>
    <row r="2661" spans="1:17" hidden="1" x14ac:dyDescent="0.3">
      <c r="A2661" s="90">
        <v>591859</v>
      </c>
      <c r="B2661" s="92" t="s">
        <v>1162</v>
      </c>
      <c r="C2661" s="92" t="s">
        <v>5401</v>
      </c>
      <c r="D2661" s="279" t="s">
        <v>11</v>
      </c>
      <c r="E2661" s="103" t="s">
        <v>339</v>
      </c>
      <c r="F2661" s="90" t="s">
        <v>5397</v>
      </c>
      <c r="G2661" s="90" t="s">
        <v>1165</v>
      </c>
      <c r="H2661" s="90" t="s">
        <v>3837</v>
      </c>
      <c r="I2661" s="90" t="s">
        <v>925</v>
      </c>
      <c r="J2661" s="90" t="s">
        <v>5402</v>
      </c>
      <c r="K2661" s="90" t="b">
        <v>0</v>
      </c>
      <c r="L2661" s="90" t="s">
        <v>867</v>
      </c>
      <c r="M2661" s="278">
        <f>IFERROR(VLOOKUP(C2661,'Budget Detail as of 11.30'!B:K,COLUMNS('Budget Detail as of 11.30'!B:K),FALSE),0)</f>
        <v>110</v>
      </c>
      <c r="N2661" s="155">
        <f>SUMIFS('Budget Detail as of 11.30'!L:L,'Budget Detail as of 11.30'!B:B,'Questica Mapping'!C2661)</f>
        <v>110</v>
      </c>
      <c r="O2661" s="100"/>
      <c r="P2661" s="101"/>
      <c r="Q2661" s="279" t="s">
        <v>1169</v>
      </c>
    </row>
    <row r="2662" spans="1:17" hidden="1" x14ac:dyDescent="0.3">
      <c r="A2662" s="90">
        <v>591860</v>
      </c>
      <c r="B2662" s="92" t="s">
        <v>1162</v>
      </c>
      <c r="C2662" s="92" t="s">
        <v>5403</v>
      </c>
      <c r="D2662" s="279" t="s">
        <v>11</v>
      </c>
      <c r="E2662" s="103" t="s">
        <v>339</v>
      </c>
      <c r="F2662" s="90" t="s">
        <v>5397</v>
      </c>
      <c r="G2662" s="90" t="s">
        <v>1165</v>
      </c>
      <c r="H2662" s="90" t="s">
        <v>3837</v>
      </c>
      <c r="I2662" s="90" t="s">
        <v>928</v>
      </c>
      <c r="J2662" s="90" t="s">
        <v>5404</v>
      </c>
      <c r="K2662" s="90" t="b">
        <v>0</v>
      </c>
      <c r="L2662" s="90" t="s">
        <v>867</v>
      </c>
      <c r="M2662" s="278">
        <f>IFERROR(VLOOKUP(C2662,'Budget Detail as of 11.30'!B:K,COLUMNS('Budget Detail as of 11.30'!B:K),FALSE),0)</f>
        <v>200</v>
      </c>
      <c r="N2662" s="155">
        <f>SUMIFS('Budget Detail as of 11.30'!L:L,'Budget Detail as of 11.30'!B:B,'Questica Mapping'!C2662)</f>
        <v>200</v>
      </c>
      <c r="O2662" s="100">
        <v>286690</v>
      </c>
      <c r="P2662" s="101">
        <f t="shared" ref="P2662:P2685" si="100">+O2662</f>
        <v>286690</v>
      </c>
      <c r="Q2662" s="279" t="s">
        <v>1169</v>
      </c>
    </row>
    <row r="2663" spans="1:17" hidden="1" x14ac:dyDescent="0.3">
      <c r="A2663" s="90">
        <v>601098</v>
      </c>
      <c r="B2663" s="92" t="s">
        <v>1162</v>
      </c>
      <c r="C2663" s="92" t="s">
        <v>5405</v>
      </c>
      <c r="D2663" s="280" t="s">
        <v>11</v>
      </c>
      <c r="E2663" s="103" t="s">
        <v>339</v>
      </c>
      <c r="F2663" s="279" t="s">
        <v>5397</v>
      </c>
      <c r="G2663" s="279" t="s">
        <v>1165</v>
      </c>
      <c r="H2663" s="279" t="s">
        <v>5406</v>
      </c>
      <c r="I2663" s="279" t="s">
        <v>865</v>
      </c>
      <c r="J2663" s="279" t="s">
        <v>5400</v>
      </c>
      <c r="K2663" s="279" t="b">
        <v>0</v>
      </c>
      <c r="L2663" s="279" t="s">
        <v>867</v>
      </c>
      <c r="M2663" s="278">
        <f>IFERROR(VLOOKUP(C2663,'Budget Detail as of 11.30'!B:K,COLUMNS('Budget Detail as of 11.30'!B:K),FALSE),0)</f>
        <v>0</v>
      </c>
      <c r="N2663" s="155">
        <f>SUMIFS('Budget Detail as of 11.30'!L:L,'Budget Detail as of 11.30'!B:B,'Questica Mapping'!C2663)</f>
        <v>0</v>
      </c>
      <c r="O2663" s="100">
        <v>144640</v>
      </c>
      <c r="P2663" s="101">
        <f t="shared" si="100"/>
        <v>144640</v>
      </c>
    </row>
    <row r="2664" spans="1:17" hidden="1" x14ac:dyDescent="0.3">
      <c r="A2664" s="90">
        <v>591861</v>
      </c>
      <c r="B2664" s="92" t="s">
        <v>1162</v>
      </c>
      <c r="C2664" s="92" t="s">
        <v>5407</v>
      </c>
      <c r="D2664" s="92" t="s">
        <v>11</v>
      </c>
      <c r="E2664" s="103" t="s">
        <v>339</v>
      </c>
      <c r="F2664" s="92" t="s">
        <v>5397</v>
      </c>
      <c r="G2664" s="92" t="s">
        <v>1165</v>
      </c>
      <c r="H2664" s="92" t="s">
        <v>3936</v>
      </c>
      <c r="I2664" s="92" t="s">
        <v>865</v>
      </c>
      <c r="J2664" s="92" t="s">
        <v>5400</v>
      </c>
      <c r="K2664" s="90" t="b">
        <v>0</v>
      </c>
      <c r="L2664" s="92" t="s">
        <v>867</v>
      </c>
      <c r="M2664" s="278">
        <f>IFERROR(VLOOKUP(C2664,'Budget Detail as of 11.30'!B:K,COLUMNS('Budget Detail as of 11.30'!B:K),FALSE),0)</f>
        <v>225000</v>
      </c>
      <c r="N2664" s="155">
        <f>SUMIFS('Budget Detail as of 11.30'!L:L,'Budget Detail as of 11.30'!B:B,'Questica Mapping'!C2664)</f>
        <v>225000</v>
      </c>
      <c r="O2664" s="100">
        <v>0</v>
      </c>
      <c r="P2664" s="101">
        <f t="shared" si="100"/>
        <v>0</v>
      </c>
    </row>
    <row r="2665" spans="1:17" hidden="1" x14ac:dyDescent="0.3">
      <c r="A2665" s="90">
        <v>591862</v>
      </c>
      <c r="B2665" s="92" t="s">
        <v>1162</v>
      </c>
      <c r="C2665" s="92" t="s">
        <v>5408</v>
      </c>
      <c r="D2665" s="92" t="s">
        <v>11</v>
      </c>
      <c r="E2665" s="103" t="s">
        <v>339</v>
      </c>
      <c r="F2665" s="92" t="s">
        <v>5397</v>
      </c>
      <c r="G2665" s="92" t="s">
        <v>1286</v>
      </c>
      <c r="H2665" s="92" t="s">
        <v>5398</v>
      </c>
      <c r="I2665" s="92" t="s">
        <v>865</v>
      </c>
      <c r="J2665" s="92" t="s">
        <v>1287</v>
      </c>
      <c r="K2665" s="90" t="b">
        <v>0</v>
      </c>
      <c r="L2665" s="92" t="s">
        <v>867</v>
      </c>
      <c r="M2665" s="278">
        <f>IFERROR(VLOOKUP(C2665,'Budget Detail as of 11.30'!B:K,COLUMNS('Budget Detail as of 11.30'!B:K),FALSE),0)</f>
        <v>153420</v>
      </c>
      <c r="N2665" s="155">
        <f>SUMIFS('Budget Detail as of 11.30'!L:L,'Budget Detail as of 11.30'!B:B,'Questica Mapping'!C2665)</f>
        <v>153420</v>
      </c>
      <c r="O2665" s="100">
        <v>0</v>
      </c>
      <c r="P2665" s="101">
        <f t="shared" si="100"/>
        <v>0</v>
      </c>
    </row>
    <row r="2666" spans="1:17" hidden="1" x14ac:dyDescent="0.3">
      <c r="A2666" s="90">
        <v>591863</v>
      </c>
      <c r="B2666" s="92" t="s">
        <v>1162</v>
      </c>
      <c r="C2666" s="92" t="s">
        <v>5409</v>
      </c>
      <c r="D2666" s="92" t="s">
        <v>11</v>
      </c>
      <c r="E2666" s="103" t="s">
        <v>339</v>
      </c>
      <c r="F2666" s="92" t="s">
        <v>5397</v>
      </c>
      <c r="G2666" s="92" t="s">
        <v>1286</v>
      </c>
      <c r="H2666" s="92" t="s">
        <v>3825</v>
      </c>
      <c r="I2666" s="92" t="s">
        <v>865</v>
      </c>
      <c r="J2666" s="92" t="s">
        <v>1287</v>
      </c>
      <c r="K2666" s="90" t="b">
        <v>0</v>
      </c>
      <c r="L2666" s="92" t="s">
        <v>867</v>
      </c>
      <c r="M2666" s="278">
        <f>IFERROR(VLOOKUP(C2666,'Budget Detail as of 11.30'!B:K,COLUMNS('Budget Detail as of 11.30'!B:K),FALSE),0)</f>
        <v>0</v>
      </c>
      <c r="N2666" s="155">
        <f>SUMIFS('Budget Detail as of 11.30'!L:L,'Budget Detail as of 11.30'!B:B,'Questica Mapping'!C2666)</f>
        <v>0</v>
      </c>
      <c r="O2666" s="100">
        <v>0</v>
      </c>
      <c r="P2666" s="101">
        <f t="shared" si="100"/>
        <v>0</v>
      </c>
    </row>
    <row r="2667" spans="1:17" hidden="1" x14ac:dyDescent="0.3">
      <c r="A2667" s="90">
        <v>1191730</v>
      </c>
      <c r="B2667" s="92" t="s">
        <v>1162</v>
      </c>
      <c r="C2667" s="92" t="s">
        <v>5410</v>
      </c>
      <c r="D2667" s="92" t="s">
        <v>11</v>
      </c>
      <c r="E2667" s="103" t="s">
        <v>339</v>
      </c>
      <c r="F2667" s="92" t="s">
        <v>5397</v>
      </c>
      <c r="G2667" s="92" t="s">
        <v>1286</v>
      </c>
      <c r="H2667" s="92" t="s">
        <v>3828</v>
      </c>
      <c r="I2667" s="92" t="s">
        <v>865</v>
      </c>
      <c r="J2667" s="92" t="s">
        <v>1287</v>
      </c>
      <c r="K2667" s="90" t="b">
        <v>0</v>
      </c>
      <c r="L2667" s="92" t="s">
        <v>867</v>
      </c>
      <c r="M2667" s="278">
        <f>IFERROR(VLOOKUP(C2667,'Budget Detail as of 11.30'!B:K,COLUMNS('Budget Detail as of 11.30'!B:K),FALSE),0)</f>
        <v>0</v>
      </c>
      <c r="N2667" s="155">
        <f>SUMIFS('Budget Detail as of 11.30'!L:L,'Budget Detail as of 11.30'!B:B,'Questica Mapping'!C2667)</f>
        <v>0</v>
      </c>
      <c r="O2667" s="100">
        <v>0</v>
      </c>
      <c r="P2667" s="101">
        <f t="shared" si="100"/>
        <v>0</v>
      </c>
    </row>
    <row r="2668" spans="1:17" hidden="1" x14ac:dyDescent="0.3">
      <c r="A2668" s="90">
        <v>591864</v>
      </c>
      <c r="B2668" s="92" t="s">
        <v>1162</v>
      </c>
      <c r="C2668" s="92" t="s">
        <v>5411</v>
      </c>
      <c r="D2668" s="92" t="s">
        <v>11</v>
      </c>
      <c r="E2668" s="103" t="s">
        <v>339</v>
      </c>
      <c r="F2668" s="92" t="s">
        <v>5397</v>
      </c>
      <c r="G2668" s="92" t="s">
        <v>1286</v>
      </c>
      <c r="H2668" s="92" t="s">
        <v>3831</v>
      </c>
      <c r="I2668" s="92" t="s">
        <v>865</v>
      </c>
      <c r="J2668" s="92" t="s">
        <v>1287</v>
      </c>
      <c r="K2668" s="90" t="b">
        <v>0</v>
      </c>
      <c r="L2668" s="92" t="s">
        <v>867</v>
      </c>
      <c r="M2668" s="278">
        <f>IFERROR(VLOOKUP(C2668,'Budget Detail as of 11.30'!B:K,COLUMNS('Budget Detail as of 11.30'!B:K),FALSE),0)</f>
        <v>0</v>
      </c>
      <c r="N2668" s="155">
        <f>SUMIFS('Budget Detail as of 11.30'!L:L,'Budget Detail as of 11.30'!B:B,'Questica Mapping'!C2668)</f>
        <v>0</v>
      </c>
      <c r="O2668" s="100">
        <v>0</v>
      </c>
      <c r="P2668" s="101">
        <f t="shared" si="100"/>
        <v>0</v>
      </c>
    </row>
    <row r="2669" spans="1:17" hidden="1" x14ac:dyDescent="0.3">
      <c r="A2669" s="90">
        <v>591865</v>
      </c>
      <c r="B2669" s="92" t="s">
        <v>1162</v>
      </c>
      <c r="C2669" s="92" t="s">
        <v>5412</v>
      </c>
      <c r="D2669" s="92" t="s">
        <v>11</v>
      </c>
      <c r="E2669" s="103" t="s">
        <v>339</v>
      </c>
      <c r="F2669" s="92" t="s">
        <v>5397</v>
      </c>
      <c r="G2669" s="92" t="s">
        <v>1286</v>
      </c>
      <c r="H2669" s="92" t="s">
        <v>3834</v>
      </c>
      <c r="I2669" s="92" t="s">
        <v>865</v>
      </c>
      <c r="J2669" s="92" t="s">
        <v>1287</v>
      </c>
      <c r="K2669" s="90" t="b">
        <v>0</v>
      </c>
      <c r="L2669" s="92" t="s">
        <v>867</v>
      </c>
      <c r="M2669" s="278">
        <f>IFERROR(VLOOKUP(C2669,'Budget Detail as of 11.30'!B:K,COLUMNS('Budget Detail as of 11.30'!B:K),FALSE),0)</f>
        <v>0</v>
      </c>
      <c r="N2669" s="155">
        <f>SUMIFS('Budget Detail as of 11.30'!L:L,'Budget Detail as of 11.30'!B:B,'Questica Mapping'!C2669)</f>
        <v>0</v>
      </c>
      <c r="O2669" s="100">
        <v>0</v>
      </c>
      <c r="P2669" s="101">
        <f t="shared" si="100"/>
        <v>0</v>
      </c>
    </row>
    <row r="2670" spans="1:17" hidden="1" x14ac:dyDescent="0.3">
      <c r="A2670" s="90">
        <v>601099</v>
      </c>
      <c r="B2670" s="92" t="s">
        <v>1162</v>
      </c>
      <c r="C2670" s="92" t="s">
        <v>5413</v>
      </c>
      <c r="D2670" s="92" t="s">
        <v>11</v>
      </c>
      <c r="E2670" s="103" t="s">
        <v>339</v>
      </c>
      <c r="F2670" s="92" t="s">
        <v>5397</v>
      </c>
      <c r="G2670" s="92" t="s">
        <v>1286</v>
      </c>
      <c r="H2670" s="92" t="s">
        <v>3837</v>
      </c>
      <c r="I2670" s="92" t="s">
        <v>865</v>
      </c>
      <c r="J2670" s="92" t="s">
        <v>1287</v>
      </c>
      <c r="K2670" s="90" t="b">
        <v>0</v>
      </c>
      <c r="L2670" s="92" t="s">
        <v>867</v>
      </c>
      <c r="M2670" s="278">
        <f>IFERROR(VLOOKUP(C2670,'Budget Detail as of 11.30'!B:K,COLUMNS('Budget Detail as of 11.30'!B:K),FALSE),0)</f>
        <v>0</v>
      </c>
      <c r="N2670" s="155">
        <f>SUMIFS('Budget Detail as of 11.30'!L:L,'Budget Detail as of 11.30'!B:B,'Questica Mapping'!C2670)</f>
        <v>0</v>
      </c>
      <c r="O2670" s="100">
        <v>0</v>
      </c>
      <c r="P2670" s="101">
        <f t="shared" si="100"/>
        <v>0</v>
      </c>
    </row>
    <row r="2671" spans="1:17" hidden="1" x14ac:dyDescent="0.3">
      <c r="A2671" s="90">
        <v>591866</v>
      </c>
      <c r="B2671" s="92" t="s">
        <v>1162</v>
      </c>
      <c r="C2671" s="92" t="s">
        <v>5414</v>
      </c>
      <c r="D2671" s="92" t="s">
        <v>11</v>
      </c>
      <c r="E2671" s="103" t="s">
        <v>339</v>
      </c>
      <c r="F2671" s="92" t="s">
        <v>5397</v>
      </c>
      <c r="G2671" s="92" t="s">
        <v>1286</v>
      </c>
      <c r="H2671" s="92" t="s">
        <v>3846</v>
      </c>
      <c r="I2671" s="92" t="s">
        <v>865</v>
      </c>
      <c r="J2671" s="92" t="s">
        <v>1287</v>
      </c>
      <c r="K2671" s="90" t="b">
        <v>0</v>
      </c>
      <c r="L2671" s="92" t="s">
        <v>867</v>
      </c>
      <c r="M2671" s="278">
        <f>IFERROR(VLOOKUP(C2671,'Budget Detail as of 11.30'!B:K,COLUMNS('Budget Detail as of 11.30'!B:K),FALSE),0)</f>
        <v>0</v>
      </c>
      <c r="N2671" s="155">
        <f>SUMIFS('Budget Detail as of 11.30'!L:L,'Budget Detail as of 11.30'!B:B,'Questica Mapping'!C2671)</f>
        <v>0</v>
      </c>
      <c r="O2671" s="100">
        <v>0</v>
      </c>
      <c r="P2671" s="101">
        <f t="shared" si="100"/>
        <v>0</v>
      </c>
    </row>
    <row r="2672" spans="1:17" hidden="1" x14ac:dyDescent="0.3">
      <c r="A2672" s="90">
        <v>591867</v>
      </c>
      <c r="B2672" s="92" t="s">
        <v>1162</v>
      </c>
      <c r="C2672" s="92" t="s">
        <v>5415</v>
      </c>
      <c r="D2672" s="92" t="s">
        <v>11</v>
      </c>
      <c r="E2672" s="103" t="s">
        <v>339</v>
      </c>
      <c r="F2672" s="92" t="s">
        <v>5397</v>
      </c>
      <c r="G2672" s="92" t="s">
        <v>1286</v>
      </c>
      <c r="H2672" s="92" t="s">
        <v>3849</v>
      </c>
      <c r="I2672" s="92" t="s">
        <v>865</v>
      </c>
      <c r="J2672" s="92" t="s">
        <v>1287</v>
      </c>
      <c r="K2672" s="90" t="b">
        <v>0</v>
      </c>
      <c r="L2672" s="92" t="s">
        <v>867</v>
      </c>
      <c r="M2672" s="278">
        <f>IFERROR(VLOOKUP(C2672,'Budget Detail as of 11.30'!B:K,COLUMNS('Budget Detail as of 11.30'!B:K),FALSE),0)</f>
        <v>0</v>
      </c>
      <c r="N2672" s="155">
        <f>SUMIFS('Budget Detail as of 11.30'!L:L,'Budget Detail as of 11.30'!B:B,'Questica Mapping'!C2672)</f>
        <v>0</v>
      </c>
      <c r="O2672" s="100">
        <v>0</v>
      </c>
      <c r="P2672" s="101">
        <f t="shared" si="100"/>
        <v>0</v>
      </c>
    </row>
    <row r="2673" spans="1:16" hidden="1" x14ac:dyDescent="0.3">
      <c r="A2673" s="90">
        <v>591868</v>
      </c>
      <c r="B2673" s="92" t="s">
        <v>1162</v>
      </c>
      <c r="C2673" s="92" t="s">
        <v>5416</v>
      </c>
      <c r="D2673" s="92" t="s">
        <v>11</v>
      </c>
      <c r="E2673" s="103" t="s">
        <v>339</v>
      </c>
      <c r="F2673" s="92" t="s">
        <v>5397</v>
      </c>
      <c r="G2673" s="92" t="s">
        <v>1286</v>
      </c>
      <c r="H2673" s="92" t="s">
        <v>3861</v>
      </c>
      <c r="I2673" s="92" t="s">
        <v>865</v>
      </c>
      <c r="J2673" s="92" t="s">
        <v>1287</v>
      </c>
      <c r="K2673" s="90" t="b">
        <v>0</v>
      </c>
      <c r="L2673" s="92" t="s">
        <v>867</v>
      </c>
      <c r="M2673" s="278">
        <f>IFERROR(VLOOKUP(C2673,'Budget Detail as of 11.30'!B:K,COLUMNS('Budget Detail as of 11.30'!B:K),FALSE),0)</f>
        <v>0</v>
      </c>
      <c r="N2673" s="155">
        <f>SUMIFS('Budget Detail as of 11.30'!L:L,'Budget Detail as of 11.30'!B:B,'Questica Mapping'!C2673)</f>
        <v>0</v>
      </c>
      <c r="O2673" s="100">
        <v>0</v>
      </c>
      <c r="P2673" s="101">
        <f t="shared" si="100"/>
        <v>0</v>
      </c>
    </row>
    <row r="2674" spans="1:16" hidden="1" x14ac:dyDescent="0.3">
      <c r="A2674" s="90">
        <v>601100</v>
      </c>
      <c r="B2674" s="92" t="s">
        <v>1162</v>
      </c>
      <c r="C2674" s="92" t="s">
        <v>5417</v>
      </c>
      <c r="D2674" s="92" t="s">
        <v>11</v>
      </c>
      <c r="E2674" s="103" t="s">
        <v>339</v>
      </c>
      <c r="F2674" s="92" t="s">
        <v>5397</v>
      </c>
      <c r="G2674" s="92" t="s">
        <v>1286</v>
      </c>
      <c r="H2674" s="92" t="s">
        <v>3864</v>
      </c>
      <c r="I2674" s="92" t="s">
        <v>865</v>
      </c>
      <c r="J2674" s="92" t="s">
        <v>1287</v>
      </c>
      <c r="K2674" s="90" t="b">
        <v>0</v>
      </c>
      <c r="L2674" s="92" t="s">
        <v>867</v>
      </c>
      <c r="M2674" s="278">
        <f>IFERROR(VLOOKUP(C2674,'Budget Detail as of 11.30'!B:K,COLUMNS('Budget Detail as of 11.30'!B:K),FALSE),0)</f>
        <v>0</v>
      </c>
      <c r="N2674" s="155">
        <f>SUMIFS('Budget Detail as of 11.30'!L:L,'Budget Detail as of 11.30'!B:B,'Questica Mapping'!C2674)</f>
        <v>0</v>
      </c>
      <c r="O2674" s="100">
        <v>0</v>
      </c>
      <c r="P2674" s="101">
        <f t="shared" si="100"/>
        <v>0</v>
      </c>
    </row>
    <row r="2675" spans="1:16" hidden="1" x14ac:dyDescent="0.3">
      <c r="A2675" s="90">
        <v>1820495</v>
      </c>
      <c r="B2675" s="92" t="s">
        <v>1162</v>
      </c>
      <c r="C2675" s="92" t="s">
        <v>5418</v>
      </c>
      <c r="D2675" s="92" t="s">
        <v>11</v>
      </c>
      <c r="E2675" s="103" t="s">
        <v>339</v>
      </c>
      <c r="F2675" s="92" t="s">
        <v>5397</v>
      </c>
      <c r="G2675" s="92" t="s">
        <v>1286</v>
      </c>
      <c r="H2675" s="92" t="s">
        <v>5419</v>
      </c>
      <c r="I2675" s="92" t="s">
        <v>865</v>
      </c>
      <c r="J2675" s="92" t="s">
        <v>1287</v>
      </c>
      <c r="K2675" s="90" t="b">
        <v>0</v>
      </c>
      <c r="L2675" s="92" t="s">
        <v>867</v>
      </c>
      <c r="M2675" s="278">
        <f>IFERROR(VLOOKUP(C2675,'Budget Detail as of 11.30'!B:K,COLUMNS('Budget Detail as of 11.30'!B:K),FALSE),0)</f>
        <v>0</v>
      </c>
      <c r="N2675" s="155">
        <f>SUMIFS('Budget Detail as of 11.30'!L:L,'Budget Detail as of 11.30'!B:B,'Questica Mapping'!C2675)</f>
        <v>0</v>
      </c>
      <c r="O2675" s="100">
        <v>0</v>
      </c>
      <c r="P2675" s="101">
        <f t="shared" si="100"/>
        <v>0</v>
      </c>
    </row>
    <row r="2676" spans="1:16" hidden="1" x14ac:dyDescent="0.3">
      <c r="A2676" s="90">
        <v>591869</v>
      </c>
      <c r="B2676" s="92" t="s">
        <v>1162</v>
      </c>
      <c r="C2676" s="92" t="s">
        <v>5420</v>
      </c>
      <c r="D2676" s="92" t="s">
        <v>11</v>
      </c>
      <c r="E2676" s="103" t="s">
        <v>339</v>
      </c>
      <c r="F2676" s="92" t="s">
        <v>5397</v>
      </c>
      <c r="G2676" s="92" t="s">
        <v>1286</v>
      </c>
      <c r="H2676" s="92" t="s">
        <v>3870</v>
      </c>
      <c r="I2676" s="92" t="s">
        <v>865</v>
      </c>
      <c r="J2676" s="92" t="s">
        <v>1287</v>
      </c>
      <c r="K2676" s="90" t="b">
        <v>0</v>
      </c>
      <c r="L2676" s="92" t="s">
        <v>867</v>
      </c>
      <c r="M2676" s="278">
        <f>IFERROR(VLOOKUP(C2676,'Budget Detail as of 11.30'!B:K,COLUMNS('Budget Detail as of 11.30'!B:K),FALSE),0)</f>
        <v>0</v>
      </c>
      <c r="N2676" s="155">
        <f>SUMIFS('Budget Detail as of 11.30'!L:L,'Budget Detail as of 11.30'!B:B,'Questica Mapping'!C2676)</f>
        <v>0</v>
      </c>
      <c r="O2676" s="100">
        <v>0</v>
      </c>
      <c r="P2676" s="101">
        <f t="shared" si="100"/>
        <v>0</v>
      </c>
    </row>
    <row r="2677" spans="1:16" hidden="1" x14ac:dyDescent="0.3">
      <c r="A2677" s="90">
        <v>591870</v>
      </c>
      <c r="B2677" s="92" t="s">
        <v>1162</v>
      </c>
      <c r="C2677" s="92" t="s">
        <v>5421</v>
      </c>
      <c r="D2677" s="92" t="s">
        <v>11</v>
      </c>
      <c r="E2677" s="103" t="s">
        <v>339</v>
      </c>
      <c r="F2677" s="92" t="s">
        <v>5397</v>
      </c>
      <c r="G2677" s="92" t="s">
        <v>1286</v>
      </c>
      <c r="H2677" s="92" t="s">
        <v>5422</v>
      </c>
      <c r="I2677" s="92" t="s">
        <v>865</v>
      </c>
      <c r="J2677" s="92" t="s">
        <v>1287</v>
      </c>
      <c r="K2677" s="90" t="b">
        <v>0</v>
      </c>
      <c r="L2677" s="92" t="s">
        <v>867</v>
      </c>
      <c r="M2677" s="278">
        <f>IFERROR(VLOOKUP(C2677,'Budget Detail as of 11.30'!B:K,COLUMNS('Budget Detail as of 11.30'!B:K),FALSE),0)</f>
        <v>0</v>
      </c>
      <c r="N2677" s="155">
        <f>SUMIFS('Budget Detail as of 11.30'!L:L,'Budget Detail as of 11.30'!B:B,'Questica Mapping'!C2677)</f>
        <v>0</v>
      </c>
      <c r="O2677" s="100">
        <v>0</v>
      </c>
      <c r="P2677" s="101">
        <f t="shared" si="100"/>
        <v>0</v>
      </c>
    </row>
    <row r="2678" spans="1:16" hidden="1" x14ac:dyDescent="0.3">
      <c r="A2678" s="90">
        <v>591871</v>
      </c>
      <c r="B2678" s="92" t="s">
        <v>1162</v>
      </c>
      <c r="C2678" s="92" t="s">
        <v>5423</v>
      </c>
      <c r="D2678" s="92" t="s">
        <v>11</v>
      </c>
      <c r="E2678" s="103" t="s">
        <v>339</v>
      </c>
      <c r="F2678" s="92" t="s">
        <v>5397</v>
      </c>
      <c r="G2678" s="92" t="s">
        <v>1286</v>
      </c>
      <c r="H2678" s="92" t="s">
        <v>3876</v>
      </c>
      <c r="I2678" s="92" t="s">
        <v>865</v>
      </c>
      <c r="J2678" s="92" t="s">
        <v>1287</v>
      </c>
      <c r="K2678" s="90" t="b">
        <v>0</v>
      </c>
      <c r="L2678" s="92" t="s">
        <v>867</v>
      </c>
      <c r="M2678" s="278">
        <f>IFERROR(VLOOKUP(C2678,'Budget Detail as of 11.30'!B:K,COLUMNS('Budget Detail as of 11.30'!B:K),FALSE),0)</f>
        <v>0</v>
      </c>
      <c r="N2678" s="155">
        <f>SUMIFS('Budget Detail as of 11.30'!L:L,'Budget Detail as of 11.30'!B:B,'Questica Mapping'!C2678)</f>
        <v>0</v>
      </c>
      <c r="O2678" s="100">
        <v>0</v>
      </c>
      <c r="P2678" s="101">
        <f t="shared" si="100"/>
        <v>0</v>
      </c>
    </row>
    <row r="2679" spans="1:16" hidden="1" x14ac:dyDescent="0.3">
      <c r="A2679" s="90">
        <v>591872</v>
      </c>
      <c r="B2679" s="92" t="s">
        <v>1162</v>
      </c>
      <c r="C2679" s="92" t="s">
        <v>5424</v>
      </c>
      <c r="D2679" s="92" t="s">
        <v>11</v>
      </c>
      <c r="E2679" s="103" t="s">
        <v>339</v>
      </c>
      <c r="F2679" s="92" t="s">
        <v>5397</v>
      </c>
      <c r="G2679" s="92" t="s">
        <v>1286</v>
      </c>
      <c r="H2679" s="92" t="s">
        <v>3883</v>
      </c>
      <c r="I2679" s="92" t="s">
        <v>865</v>
      </c>
      <c r="J2679" s="92" t="s">
        <v>1287</v>
      </c>
      <c r="K2679" s="90" t="b">
        <v>0</v>
      </c>
      <c r="L2679" s="92" t="s">
        <v>867</v>
      </c>
      <c r="M2679" s="278">
        <f>IFERROR(VLOOKUP(C2679,'Budget Detail as of 11.30'!B:K,COLUMNS('Budget Detail as of 11.30'!B:K),FALSE),0)</f>
        <v>0</v>
      </c>
      <c r="N2679" s="155">
        <f>SUMIFS('Budget Detail as of 11.30'!L:L,'Budget Detail as of 11.30'!B:B,'Questica Mapping'!C2679)</f>
        <v>0</v>
      </c>
      <c r="O2679" s="100">
        <v>0</v>
      </c>
      <c r="P2679" s="101">
        <f t="shared" si="100"/>
        <v>0</v>
      </c>
    </row>
    <row r="2680" spans="1:16" hidden="1" x14ac:dyDescent="0.3">
      <c r="A2680" s="90">
        <v>591873</v>
      </c>
      <c r="B2680" s="92" t="s">
        <v>1162</v>
      </c>
      <c r="C2680" s="92" t="s">
        <v>5425</v>
      </c>
      <c r="D2680" s="92" t="s">
        <v>11</v>
      </c>
      <c r="E2680" s="103" t="s">
        <v>339</v>
      </c>
      <c r="F2680" s="92" t="s">
        <v>5397</v>
      </c>
      <c r="G2680" s="92" t="s">
        <v>1286</v>
      </c>
      <c r="H2680" s="92" t="s">
        <v>3886</v>
      </c>
      <c r="I2680" s="92" t="s">
        <v>865</v>
      </c>
      <c r="J2680" s="92" t="s">
        <v>1287</v>
      </c>
      <c r="K2680" s="90" t="b">
        <v>0</v>
      </c>
      <c r="L2680" s="92" t="s">
        <v>867</v>
      </c>
      <c r="M2680" s="278">
        <f>IFERROR(VLOOKUP(C2680,'Budget Detail as of 11.30'!B:K,COLUMNS('Budget Detail as of 11.30'!B:K),FALSE),0)</f>
        <v>0</v>
      </c>
      <c r="N2680" s="155">
        <f>SUMIFS('Budget Detail as of 11.30'!L:L,'Budget Detail as of 11.30'!B:B,'Questica Mapping'!C2680)</f>
        <v>0</v>
      </c>
      <c r="O2680" s="100">
        <v>0</v>
      </c>
      <c r="P2680" s="101">
        <f t="shared" si="100"/>
        <v>0</v>
      </c>
    </row>
    <row r="2681" spans="1:16" hidden="1" x14ac:dyDescent="0.3">
      <c r="A2681" s="90">
        <v>591931</v>
      </c>
      <c r="B2681" s="92" t="s">
        <v>1162</v>
      </c>
      <c r="C2681" s="92" t="s">
        <v>5426</v>
      </c>
      <c r="D2681" s="92" t="s">
        <v>11</v>
      </c>
      <c r="E2681" s="103" t="s">
        <v>339</v>
      </c>
      <c r="F2681" s="92" t="s">
        <v>5397</v>
      </c>
      <c r="G2681" s="92" t="s">
        <v>1286</v>
      </c>
      <c r="H2681" s="92" t="s">
        <v>5427</v>
      </c>
      <c r="I2681" s="92" t="s">
        <v>865</v>
      </c>
      <c r="J2681" s="92" t="s">
        <v>1287</v>
      </c>
      <c r="K2681" s="90" t="b">
        <v>0</v>
      </c>
      <c r="L2681" s="92" t="s">
        <v>867</v>
      </c>
      <c r="M2681" s="278">
        <f>IFERROR(VLOOKUP(C2681,'Budget Detail as of 11.30'!B:K,COLUMNS('Budget Detail as of 11.30'!B:K),FALSE),0)</f>
        <v>0</v>
      </c>
      <c r="N2681" s="155">
        <f>SUMIFS('Budget Detail as of 11.30'!L:L,'Budget Detail as of 11.30'!B:B,'Questica Mapping'!C2681)</f>
        <v>0</v>
      </c>
      <c r="O2681" s="100">
        <v>0</v>
      </c>
      <c r="P2681" s="101">
        <f t="shared" si="100"/>
        <v>0</v>
      </c>
    </row>
    <row r="2682" spans="1:16" hidden="1" x14ac:dyDescent="0.3">
      <c r="A2682" s="90">
        <v>591874</v>
      </c>
      <c r="B2682" s="92" t="s">
        <v>1162</v>
      </c>
      <c r="C2682" s="92" t="s">
        <v>5428</v>
      </c>
      <c r="D2682" s="92" t="s">
        <v>11</v>
      </c>
      <c r="E2682" s="103" t="s">
        <v>339</v>
      </c>
      <c r="F2682" s="92" t="s">
        <v>5397</v>
      </c>
      <c r="G2682" s="92" t="s">
        <v>1286</v>
      </c>
      <c r="H2682" s="92" t="s">
        <v>3895</v>
      </c>
      <c r="I2682" s="92" t="s">
        <v>865</v>
      </c>
      <c r="J2682" s="92" t="s">
        <v>1287</v>
      </c>
      <c r="K2682" s="90" t="b">
        <v>0</v>
      </c>
      <c r="L2682" s="92" t="s">
        <v>867</v>
      </c>
      <c r="M2682" s="278">
        <f>IFERROR(VLOOKUP(C2682,'Budget Detail as of 11.30'!B:K,COLUMNS('Budget Detail as of 11.30'!B:K),FALSE),0)</f>
        <v>0</v>
      </c>
      <c r="N2682" s="155">
        <f>SUMIFS('Budget Detail as of 11.30'!L:L,'Budget Detail as of 11.30'!B:B,'Questica Mapping'!C2682)</f>
        <v>0</v>
      </c>
      <c r="O2682" s="100">
        <v>0</v>
      </c>
      <c r="P2682" s="101">
        <f t="shared" si="100"/>
        <v>0</v>
      </c>
    </row>
    <row r="2683" spans="1:16" hidden="1" x14ac:dyDescent="0.3">
      <c r="A2683" s="90">
        <v>601103</v>
      </c>
      <c r="B2683" s="92" t="s">
        <v>1162</v>
      </c>
      <c r="C2683" s="92" t="s">
        <v>5429</v>
      </c>
      <c r="D2683" s="92" t="s">
        <v>11</v>
      </c>
      <c r="E2683" s="103" t="s">
        <v>339</v>
      </c>
      <c r="F2683" s="92" t="s">
        <v>5397</v>
      </c>
      <c r="G2683" s="92" t="s">
        <v>1286</v>
      </c>
      <c r="H2683" s="92" t="s">
        <v>3898</v>
      </c>
      <c r="I2683" s="92" t="s">
        <v>865</v>
      </c>
      <c r="J2683" s="92" t="s">
        <v>1287</v>
      </c>
      <c r="K2683" s="90" t="b">
        <v>0</v>
      </c>
      <c r="L2683" s="92" t="s">
        <v>867</v>
      </c>
      <c r="M2683" s="278">
        <f>IFERROR(VLOOKUP(C2683,'Budget Detail as of 11.30'!B:K,COLUMNS('Budget Detail as of 11.30'!B:K),FALSE),0)</f>
        <v>0</v>
      </c>
      <c r="N2683" s="155">
        <f>SUMIFS('Budget Detail as of 11.30'!L:L,'Budget Detail as of 11.30'!B:B,'Questica Mapping'!C2683)</f>
        <v>0</v>
      </c>
      <c r="O2683" s="100">
        <v>0</v>
      </c>
      <c r="P2683" s="101">
        <f t="shared" si="100"/>
        <v>0</v>
      </c>
    </row>
    <row r="2684" spans="1:16" hidden="1" x14ac:dyDescent="0.3">
      <c r="A2684" s="90">
        <v>591875</v>
      </c>
      <c r="B2684" s="92" t="s">
        <v>1162</v>
      </c>
      <c r="C2684" s="92" t="s">
        <v>5430</v>
      </c>
      <c r="D2684" s="92" t="s">
        <v>11</v>
      </c>
      <c r="E2684" s="103" t="s">
        <v>339</v>
      </c>
      <c r="F2684" s="92" t="s">
        <v>5397</v>
      </c>
      <c r="G2684" s="92" t="s">
        <v>1286</v>
      </c>
      <c r="H2684" s="92" t="s">
        <v>3901</v>
      </c>
      <c r="I2684" s="92" t="s">
        <v>865</v>
      </c>
      <c r="J2684" s="92" t="s">
        <v>1287</v>
      </c>
      <c r="K2684" s="90" t="b">
        <v>0</v>
      </c>
      <c r="L2684" s="92" t="s">
        <v>867</v>
      </c>
      <c r="M2684" s="278">
        <f>IFERROR(VLOOKUP(C2684,'Budget Detail as of 11.30'!B:K,COLUMNS('Budget Detail as of 11.30'!B:K),FALSE),0)</f>
        <v>0</v>
      </c>
      <c r="N2684" s="155">
        <f>SUMIFS('Budget Detail as of 11.30'!L:L,'Budget Detail as of 11.30'!B:B,'Questica Mapping'!C2684)</f>
        <v>0</v>
      </c>
      <c r="O2684" s="100">
        <v>12585</v>
      </c>
      <c r="P2684" s="101">
        <f t="shared" si="100"/>
        <v>12585</v>
      </c>
    </row>
    <row r="2685" spans="1:16" hidden="1" x14ac:dyDescent="0.3">
      <c r="A2685" s="90">
        <v>849971</v>
      </c>
      <c r="B2685" s="92" t="s">
        <v>1162</v>
      </c>
      <c r="C2685" s="92" t="s">
        <v>5431</v>
      </c>
      <c r="D2685" s="92" t="s">
        <v>11</v>
      </c>
      <c r="E2685" s="103" t="s">
        <v>339</v>
      </c>
      <c r="F2685" s="92" t="s">
        <v>5397</v>
      </c>
      <c r="G2685" s="92" t="s">
        <v>1286</v>
      </c>
      <c r="H2685" s="92" t="s">
        <v>5432</v>
      </c>
      <c r="I2685" s="92" t="s">
        <v>865</v>
      </c>
      <c r="J2685" s="92" t="s">
        <v>1287</v>
      </c>
      <c r="K2685" s="90" t="b">
        <v>0</v>
      </c>
      <c r="L2685" s="92" t="s">
        <v>867</v>
      </c>
      <c r="M2685" s="278">
        <f>IFERROR(VLOOKUP(C2685,'Budget Detail as of 11.30'!B:K,COLUMNS('Budget Detail as of 11.30'!B:K),FALSE),0)</f>
        <v>0</v>
      </c>
      <c r="N2685" s="155">
        <f>SUMIFS('Budget Detail as of 11.30'!L:L,'Budget Detail as of 11.30'!B:B,'Questica Mapping'!C2685)</f>
        <v>0</v>
      </c>
      <c r="O2685" s="100">
        <v>415550</v>
      </c>
      <c r="P2685" s="101">
        <f t="shared" si="100"/>
        <v>415550</v>
      </c>
    </row>
    <row r="2686" spans="1:16" hidden="1" x14ac:dyDescent="0.3">
      <c r="A2686" s="90">
        <v>591876</v>
      </c>
      <c r="B2686" s="92" t="s">
        <v>1162</v>
      </c>
      <c r="C2686" s="92" t="s">
        <v>5433</v>
      </c>
      <c r="D2686" s="92" t="s">
        <v>11</v>
      </c>
      <c r="E2686" s="103" t="s">
        <v>339</v>
      </c>
      <c r="F2686" s="92" t="s">
        <v>5397</v>
      </c>
      <c r="G2686" s="92" t="s">
        <v>1286</v>
      </c>
      <c r="H2686" s="92" t="s">
        <v>3936</v>
      </c>
      <c r="I2686" s="92" t="s">
        <v>865</v>
      </c>
      <c r="J2686" s="92" t="s">
        <v>1287</v>
      </c>
      <c r="K2686" s="90" t="b">
        <v>0</v>
      </c>
      <c r="L2686" s="92" t="s">
        <v>867</v>
      </c>
      <c r="M2686" s="278">
        <f>IFERROR(VLOOKUP(C2686,'Budget Detail as of 11.30'!B:K,COLUMNS('Budget Detail as of 11.30'!B:K),FALSE),0)</f>
        <v>3000</v>
      </c>
      <c r="N2686" s="155">
        <f>SUMIFS('Budget Detail as of 11.30'!L:L,'Budget Detail as of 11.30'!B:B,'Questica Mapping'!C2686)</f>
        <v>3000</v>
      </c>
      <c r="O2686" s="100"/>
      <c r="P2686" s="101"/>
    </row>
    <row r="2687" spans="1:16" hidden="1" x14ac:dyDescent="0.3">
      <c r="A2687" s="90">
        <v>601104</v>
      </c>
      <c r="B2687" s="92" t="s">
        <v>1162</v>
      </c>
      <c r="C2687" s="92" t="s">
        <v>5434</v>
      </c>
      <c r="D2687" s="92" t="s">
        <v>11</v>
      </c>
      <c r="E2687" s="103" t="s">
        <v>339</v>
      </c>
      <c r="F2687" s="92" t="s">
        <v>5397</v>
      </c>
      <c r="G2687" s="92" t="s">
        <v>1176</v>
      </c>
      <c r="H2687" s="92" t="s">
        <v>5398</v>
      </c>
      <c r="I2687" s="92" t="s">
        <v>865</v>
      </c>
      <c r="J2687" s="92">
        <v>0</v>
      </c>
      <c r="K2687" s="90" t="b">
        <v>0</v>
      </c>
      <c r="L2687" s="92" t="s">
        <v>1166</v>
      </c>
      <c r="M2687" s="278">
        <f>IFERROR(VLOOKUP(C2687,'Budget Detail as of 11.30'!B:K,COLUMNS('Budget Detail as of 11.30'!B:K),FALSE),0)</f>
        <v>675060</v>
      </c>
      <c r="N2687" s="155">
        <f>SUMIFS('Budget Detail as of 11.30'!L:L,'Budget Detail as of 11.30'!B:B,'Questica Mapping'!C2687)</f>
        <v>660720</v>
      </c>
      <c r="O2687" s="100">
        <v>140140</v>
      </c>
      <c r="P2687" s="101">
        <f t="shared" ref="P2687:P2725" si="101">+O2687</f>
        <v>140140</v>
      </c>
    </row>
    <row r="2688" spans="1:16" hidden="1" x14ac:dyDescent="0.3">
      <c r="A2688" s="90">
        <v>591877</v>
      </c>
      <c r="B2688" s="92" t="s">
        <v>1162</v>
      </c>
      <c r="C2688" s="92" t="s">
        <v>5435</v>
      </c>
      <c r="D2688" s="280" t="s">
        <v>11</v>
      </c>
      <c r="E2688" s="103" t="s">
        <v>339</v>
      </c>
      <c r="F2688" s="279" t="s">
        <v>5397</v>
      </c>
      <c r="G2688" s="279" t="s">
        <v>1176</v>
      </c>
      <c r="H2688" s="279" t="s">
        <v>5406</v>
      </c>
      <c r="I2688" s="279" t="s">
        <v>865</v>
      </c>
      <c r="J2688" s="279" t="s">
        <v>4907</v>
      </c>
      <c r="K2688" s="279" t="b">
        <v>0</v>
      </c>
      <c r="L2688" s="279" t="s">
        <v>867</v>
      </c>
      <c r="M2688" s="278">
        <f>IFERROR(VLOOKUP(C2688,'Budget Detail as of 11.30'!B:K,COLUMNS('Budget Detail as of 11.30'!B:K),FALSE),0)</f>
        <v>0</v>
      </c>
      <c r="N2688" s="155">
        <f>SUMIFS('Budget Detail as of 11.30'!L:L,'Budget Detail as of 11.30'!B:B,'Questica Mapping'!C2688)</f>
        <v>0</v>
      </c>
      <c r="O2688" s="100">
        <v>0</v>
      </c>
      <c r="P2688" s="101">
        <f t="shared" si="101"/>
        <v>0</v>
      </c>
    </row>
    <row r="2689" spans="1:16" hidden="1" x14ac:dyDescent="0.3">
      <c r="A2689" s="90">
        <v>1820507</v>
      </c>
      <c r="B2689" s="92" t="s">
        <v>1162</v>
      </c>
      <c r="C2689" s="92" t="s">
        <v>5436</v>
      </c>
      <c r="D2689" s="92" t="s">
        <v>11</v>
      </c>
      <c r="E2689" s="103" t="s">
        <v>339</v>
      </c>
      <c r="F2689" s="92" t="s">
        <v>5397</v>
      </c>
      <c r="G2689" s="92" t="s">
        <v>1182</v>
      </c>
      <c r="H2689" s="92" t="s">
        <v>5398</v>
      </c>
      <c r="I2689" s="92" t="s">
        <v>865</v>
      </c>
      <c r="J2689" s="92" t="s">
        <v>1183</v>
      </c>
      <c r="K2689" s="90" t="b">
        <v>0</v>
      </c>
      <c r="L2689" s="92" t="s">
        <v>867</v>
      </c>
      <c r="M2689" s="278">
        <f>IFERROR(VLOOKUP(C2689,'Budget Detail as of 11.30'!B:K,COLUMNS('Budget Detail as of 11.30'!B:K),FALSE),0)</f>
        <v>0</v>
      </c>
      <c r="N2689" s="155">
        <f>SUMIFS('Budget Detail as of 11.30'!L:L,'Budget Detail as of 11.30'!B:B,'Questica Mapping'!C2689)</f>
        <v>0</v>
      </c>
      <c r="O2689" s="100">
        <v>1200</v>
      </c>
      <c r="P2689" s="101">
        <f t="shared" si="101"/>
        <v>1200</v>
      </c>
    </row>
    <row r="2690" spans="1:16" hidden="1" x14ac:dyDescent="0.3">
      <c r="A2690" s="90">
        <v>591878</v>
      </c>
      <c r="B2690" s="92" t="s">
        <v>1162</v>
      </c>
      <c r="C2690" s="92" t="s">
        <v>5437</v>
      </c>
      <c r="D2690" s="92" t="s">
        <v>11</v>
      </c>
      <c r="E2690" s="103" t="s">
        <v>339</v>
      </c>
      <c r="F2690" s="92" t="s">
        <v>5397</v>
      </c>
      <c r="G2690" s="92" t="s">
        <v>1182</v>
      </c>
      <c r="H2690" s="92" t="s">
        <v>3936</v>
      </c>
      <c r="I2690" s="92" t="s">
        <v>865</v>
      </c>
      <c r="J2690" s="92" t="s">
        <v>1183</v>
      </c>
      <c r="K2690" s="90" t="b">
        <v>0</v>
      </c>
      <c r="L2690" s="92" t="s">
        <v>867</v>
      </c>
      <c r="M2690" s="278">
        <f>IFERROR(VLOOKUP(C2690,'Budget Detail as of 11.30'!B:K,COLUMNS('Budget Detail as of 11.30'!B:K),FALSE),0)</f>
        <v>0</v>
      </c>
      <c r="N2690" s="155">
        <f>SUMIFS('Budget Detail as of 11.30'!L:L,'Budget Detail as of 11.30'!B:B,'Questica Mapping'!C2690)</f>
        <v>0</v>
      </c>
      <c r="O2690" s="100">
        <v>120</v>
      </c>
      <c r="P2690" s="101">
        <f t="shared" si="101"/>
        <v>120</v>
      </c>
    </row>
    <row r="2691" spans="1:16" hidden="1" x14ac:dyDescent="0.3">
      <c r="A2691" s="90">
        <v>601106</v>
      </c>
      <c r="B2691" s="92" t="s">
        <v>1162</v>
      </c>
      <c r="C2691" s="92" t="s">
        <v>5438</v>
      </c>
      <c r="D2691" s="92" t="s">
        <v>11</v>
      </c>
      <c r="E2691" s="103" t="s">
        <v>337</v>
      </c>
      <c r="F2691" s="92" t="s">
        <v>5397</v>
      </c>
      <c r="G2691" s="92" t="s">
        <v>1185</v>
      </c>
      <c r="H2691" s="92" t="s">
        <v>5398</v>
      </c>
      <c r="I2691" s="92" t="s">
        <v>865</v>
      </c>
      <c r="J2691" s="92" t="s">
        <v>1186</v>
      </c>
      <c r="K2691" s="90" t="b">
        <v>0</v>
      </c>
      <c r="L2691" s="92" t="s">
        <v>867</v>
      </c>
      <c r="M2691" s="278">
        <f>IFERROR(VLOOKUP(C2691,'Budget Detail as of 11.30'!B:K,COLUMNS('Budget Detail as of 11.30'!B:K),FALSE),0)</f>
        <v>1200</v>
      </c>
      <c r="N2691" s="155">
        <f>SUMIFS('Budget Detail as of 11.30'!L:L,'Budget Detail as of 11.30'!B:B,'Questica Mapping'!C2691)</f>
        <v>1200</v>
      </c>
      <c r="O2691" s="100">
        <v>150</v>
      </c>
      <c r="P2691" s="101">
        <f t="shared" si="101"/>
        <v>150</v>
      </c>
    </row>
    <row r="2692" spans="1:16" hidden="1" x14ac:dyDescent="0.3">
      <c r="A2692" s="90">
        <v>591879</v>
      </c>
      <c r="B2692" s="92" t="s">
        <v>1162</v>
      </c>
      <c r="C2692" s="92" t="s">
        <v>5439</v>
      </c>
      <c r="D2692" s="92" t="s">
        <v>11</v>
      </c>
      <c r="E2692" s="103" t="s">
        <v>337</v>
      </c>
      <c r="F2692" s="90" t="s">
        <v>5397</v>
      </c>
      <c r="G2692" s="90" t="s">
        <v>1185</v>
      </c>
      <c r="H2692" s="90" t="s">
        <v>5440</v>
      </c>
      <c r="I2692" s="178">
        <v>3</v>
      </c>
      <c r="J2692" s="269" t="s">
        <v>1251</v>
      </c>
      <c r="L2692" s="92"/>
      <c r="M2692" s="278">
        <f>IFERROR(VLOOKUP(C2692,'Budget Detail as of 11.30'!B:K,COLUMNS('Budget Detail as of 11.30'!B:K),FALSE),0)</f>
        <v>0</v>
      </c>
      <c r="N2692" s="155">
        <f>SUMIFS('Budget Detail as of 11.30'!L:L,'Budget Detail as of 11.30'!B:B,'Questica Mapping'!C2692)</f>
        <v>0</v>
      </c>
      <c r="O2692" s="100">
        <v>50</v>
      </c>
      <c r="P2692" s="101">
        <f t="shared" si="101"/>
        <v>50</v>
      </c>
    </row>
    <row r="2693" spans="1:16" hidden="1" x14ac:dyDescent="0.3">
      <c r="A2693" s="90">
        <v>849972</v>
      </c>
      <c r="B2693" s="92" t="s">
        <v>1162</v>
      </c>
      <c r="C2693" s="92" t="s">
        <v>5441</v>
      </c>
      <c r="D2693" s="92" t="s">
        <v>11</v>
      </c>
      <c r="E2693" s="103" t="s">
        <v>337</v>
      </c>
      <c r="F2693" s="92" t="s">
        <v>5397</v>
      </c>
      <c r="G2693" s="92" t="s">
        <v>1185</v>
      </c>
      <c r="H2693" s="92" t="s">
        <v>5398</v>
      </c>
      <c r="I2693" s="92" t="s">
        <v>931</v>
      </c>
      <c r="J2693" s="92" t="s">
        <v>5442</v>
      </c>
      <c r="K2693" s="90" t="b">
        <v>0</v>
      </c>
      <c r="L2693" s="92" t="s">
        <v>867</v>
      </c>
      <c r="M2693" s="278">
        <f>IFERROR(VLOOKUP(C2693,'Budget Detail as of 11.30'!B:K,COLUMNS('Budget Detail as of 11.30'!B:K),FALSE),0)</f>
        <v>150</v>
      </c>
      <c r="N2693" s="155">
        <f>SUMIFS('Budget Detail as of 11.30'!L:L,'Budget Detail as of 11.30'!B:B,'Questica Mapping'!C2693)</f>
        <v>150</v>
      </c>
      <c r="O2693" s="100">
        <v>250</v>
      </c>
      <c r="P2693" s="101">
        <f t="shared" si="101"/>
        <v>250</v>
      </c>
    </row>
    <row r="2694" spans="1:16" hidden="1" x14ac:dyDescent="0.3">
      <c r="A2694" s="90">
        <v>591881</v>
      </c>
      <c r="B2694" s="92" t="s">
        <v>1162</v>
      </c>
      <c r="C2694" s="92" t="s">
        <v>5443</v>
      </c>
      <c r="D2694" s="92" t="s">
        <v>11</v>
      </c>
      <c r="E2694" s="103" t="s">
        <v>337</v>
      </c>
      <c r="F2694" s="90" t="s">
        <v>5397</v>
      </c>
      <c r="G2694" s="90" t="s">
        <v>1185</v>
      </c>
      <c r="H2694" s="90" t="s">
        <v>5440</v>
      </c>
      <c r="I2694" s="178">
        <v>5</v>
      </c>
      <c r="J2694" s="269" t="s">
        <v>1251</v>
      </c>
      <c r="L2694" s="92"/>
      <c r="M2694" s="278">
        <f>IFERROR(VLOOKUP(C2694,'Budget Detail as of 11.30'!B:K,COLUMNS('Budget Detail as of 11.30'!B:K),FALSE),0)</f>
        <v>0</v>
      </c>
      <c r="N2694" s="155">
        <f>SUMIFS('Budget Detail as of 11.30'!L:L,'Budget Detail as of 11.30'!B:B,'Questica Mapping'!C2694)</f>
        <v>0</v>
      </c>
      <c r="O2694" s="100">
        <v>100</v>
      </c>
      <c r="P2694" s="101">
        <f t="shared" si="101"/>
        <v>100</v>
      </c>
    </row>
    <row r="2695" spans="1:16" hidden="1" x14ac:dyDescent="0.3">
      <c r="A2695" s="90">
        <v>601107</v>
      </c>
      <c r="B2695" s="92" t="s">
        <v>1162</v>
      </c>
      <c r="C2695" s="92" t="s">
        <v>5444</v>
      </c>
      <c r="D2695" s="92" t="s">
        <v>11</v>
      </c>
      <c r="E2695" s="103" t="s">
        <v>337</v>
      </c>
      <c r="F2695" s="92" t="s">
        <v>5397</v>
      </c>
      <c r="G2695" s="92" t="s">
        <v>1185</v>
      </c>
      <c r="H2695" s="92" t="s">
        <v>5398</v>
      </c>
      <c r="I2695" s="92" t="s">
        <v>1060</v>
      </c>
      <c r="J2695" s="92" t="s">
        <v>5445</v>
      </c>
      <c r="K2695" s="90" t="b">
        <v>0</v>
      </c>
      <c r="L2695" s="92" t="s">
        <v>867</v>
      </c>
      <c r="M2695" s="278">
        <f>IFERROR(VLOOKUP(C2695,'Budget Detail as of 11.30'!B:K,COLUMNS('Budget Detail as of 11.30'!B:K),FALSE),0)</f>
        <v>250</v>
      </c>
      <c r="N2695" s="155">
        <f>SUMIFS('Budget Detail as of 11.30'!L:L,'Budget Detail as of 11.30'!B:B,'Questica Mapping'!C2695)</f>
        <v>250</v>
      </c>
      <c r="O2695" s="100">
        <v>120</v>
      </c>
      <c r="P2695" s="101">
        <f t="shared" si="101"/>
        <v>120</v>
      </c>
    </row>
    <row r="2696" spans="1:16" hidden="1" x14ac:dyDescent="0.3">
      <c r="A2696" s="90">
        <v>591882</v>
      </c>
      <c r="B2696" s="92" t="s">
        <v>1162</v>
      </c>
      <c r="C2696" s="92" t="s">
        <v>5446</v>
      </c>
      <c r="D2696" s="92" t="s">
        <v>11</v>
      </c>
      <c r="E2696" s="103" t="s">
        <v>337</v>
      </c>
      <c r="F2696" s="92" t="s">
        <v>5397</v>
      </c>
      <c r="G2696" s="92" t="s">
        <v>1185</v>
      </c>
      <c r="H2696" s="92" t="s">
        <v>3837</v>
      </c>
      <c r="I2696" s="92" t="s">
        <v>865</v>
      </c>
      <c r="J2696" s="92" t="s">
        <v>5447</v>
      </c>
      <c r="K2696" s="90" t="b">
        <v>0</v>
      </c>
      <c r="L2696" s="92" t="s">
        <v>867</v>
      </c>
      <c r="M2696" s="278">
        <f>IFERROR(VLOOKUP(C2696,'Budget Detail as of 11.30'!B:K,COLUMNS('Budget Detail as of 11.30'!B:K),FALSE),0)</f>
        <v>100</v>
      </c>
      <c r="N2696" s="155">
        <f>SUMIFS('Budget Detail as of 11.30'!L:L,'Budget Detail as of 11.30'!B:B,'Questica Mapping'!C2696)</f>
        <v>100</v>
      </c>
      <c r="O2696" s="100">
        <v>568</v>
      </c>
      <c r="P2696" s="101">
        <f t="shared" si="101"/>
        <v>568</v>
      </c>
    </row>
    <row r="2697" spans="1:16" hidden="1" x14ac:dyDescent="0.3">
      <c r="A2697" s="90">
        <v>591927</v>
      </c>
      <c r="B2697" s="92" t="s">
        <v>1162</v>
      </c>
      <c r="C2697" s="92" t="s">
        <v>5448</v>
      </c>
      <c r="D2697" s="92" t="s">
        <v>11</v>
      </c>
      <c r="E2697" s="103" t="s">
        <v>337</v>
      </c>
      <c r="F2697" s="92" t="s">
        <v>5397</v>
      </c>
      <c r="G2697" s="92" t="s">
        <v>1185</v>
      </c>
      <c r="H2697" s="92" t="s">
        <v>3837</v>
      </c>
      <c r="I2697" s="92" t="s">
        <v>928</v>
      </c>
      <c r="J2697" s="92" t="s">
        <v>5449</v>
      </c>
      <c r="K2697" s="90" t="b">
        <v>0</v>
      </c>
      <c r="L2697" s="92" t="s">
        <v>867</v>
      </c>
      <c r="M2697" s="278">
        <f>IFERROR(VLOOKUP(C2697,'Budget Detail as of 11.30'!B:K,COLUMNS('Budget Detail as of 11.30'!B:K),FALSE),0)</f>
        <v>120</v>
      </c>
      <c r="N2697" s="155">
        <f>SUMIFS('Budget Detail as of 11.30'!L:L,'Budget Detail as of 11.30'!B:B,'Questica Mapping'!C2697)</f>
        <v>120</v>
      </c>
      <c r="O2697" s="100">
        <v>0</v>
      </c>
      <c r="P2697" s="101">
        <f t="shared" si="101"/>
        <v>0</v>
      </c>
    </row>
    <row r="2698" spans="1:16" hidden="1" x14ac:dyDescent="0.3">
      <c r="A2698" s="90">
        <v>1210057</v>
      </c>
      <c r="B2698" s="92" t="s">
        <v>1162</v>
      </c>
      <c r="C2698" s="92" t="s">
        <v>5450</v>
      </c>
      <c r="D2698" s="92" t="s">
        <v>11</v>
      </c>
      <c r="E2698" s="103" t="s">
        <v>337</v>
      </c>
      <c r="F2698" s="92" t="s">
        <v>5397</v>
      </c>
      <c r="G2698" s="92" t="s">
        <v>1185</v>
      </c>
      <c r="H2698" s="92" t="s">
        <v>3852</v>
      </c>
      <c r="I2698" s="92" t="s">
        <v>865</v>
      </c>
      <c r="J2698" s="92" t="s">
        <v>1186</v>
      </c>
      <c r="K2698" s="90" t="b">
        <v>0</v>
      </c>
      <c r="L2698" s="92" t="s">
        <v>867</v>
      </c>
      <c r="M2698" s="278">
        <f>IFERROR(VLOOKUP(C2698,'Budget Detail as of 11.30'!B:K,COLUMNS('Budget Detail as of 11.30'!B:K),FALSE),0)</f>
        <v>570</v>
      </c>
      <c r="N2698" s="155">
        <f>SUMIFS('Budget Detail as of 11.30'!L:L,'Budget Detail as of 11.30'!B:B,'Questica Mapping'!C2698)</f>
        <v>570</v>
      </c>
      <c r="O2698" s="100">
        <v>80</v>
      </c>
      <c r="P2698" s="101">
        <f t="shared" si="101"/>
        <v>80</v>
      </c>
    </row>
    <row r="2699" spans="1:16" hidden="1" x14ac:dyDescent="0.3">
      <c r="A2699" s="90">
        <v>1191767</v>
      </c>
      <c r="B2699" s="92" t="s">
        <v>1162</v>
      </c>
      <c r="C2699" s="92" t="s">
        <v>5451</v>
      </c>
      <c r="D2699" s="92" t="s">
        <v>11</v>
      </c>
      <c r="E2699" s="103" t="s">
        <v>337</v>
      </c>
      <c r="F2699" s="92" t="s">
        <v>5397</v>
      </c>
      <c r="G2699" s="92" t="s">
        <v>1185</v>
      </c>
      <c r="H2699" s="92" t="s">
        <v>3852</v>
      </c>
      <c r="I2699" s="92" t="s">
        <v>925</v>
      </c>
      <c r="J2699" s="92" t="s">
        <v>5442</v>
      </c>
      <c r="K2699" s="90" t="b">
        <v>0</v>
      </c>
      <c r="L2699" s="92" t="s">
        <v>867</v>
      </c>
      <c r="M2699" s="278">
        <f>IFERROR(VLOOKUP(C2699,'Budget Detail as of 11.30'!B:K,COLUMNS('Budget Detail as of 11.30'!B:K),FALSE),0)</f>
        <v>0</v>
      </c>
      <c r="N2699" s="155">
        <f>SUMIFS('Budget Detail as of 11.30'!L:L,'Budget Detail as of 11.30'!B:B,'Questica Mapping'!C2699)</f>
        <v>0</v>
      </c>
      <c r="O2699" s="100">
        <v>75</v>
      </c>
      <c r="P2699" s="101">
        <f t="shared" si="101"/>
        <v>75</v>
      </c>
    </row>
    <row r="2700" spans="1:16" hidden="1" x14ac:dyDescent="0.3">
      <c r="A2700" s="90">
        <v>1191161</v>
      </c>
      <c r="B2700" s="92" t="s">
        <v>1162</v>
      </c>
      <c r="C2700" s="92" t="s">
        <v>5452</v>
      </c>
      <c r="D2700" s="92" t="s">
        <v>11</v>
      </c>
      <c r="E2700" s="103" t="s">
        <v>337</v>
      </c>
      <c r="F2700" s="92" t="s">
        <v>5397</v>
      </c>
      <c r="G2700" s="92" t="s">
        <v>1185</v>
      </c>
      <c r="H2700" s="92" t="s">
        <v>3861</v>
      </c>
      <c r="I2700" s="92" t="s">
        <v>865</v>
      </c>
      <c r="J2700" s="92" t="s">
        <v>1186</v>
      </c>
      <c r="K2700" s="90" t="b">
        <v>0</v>
      </c>
      <c r="L2700" s="92" t="s">
        <v>867</v>
      </c>
      <c r="M2700" s="278">
        <f>IFERROR(VLOOKUP(C2700,'Budget Detail as of 11.30'!B:K,COLUMNS('Budget Detail as of 11.30'!B:K),FALSE),0)</f>
        <v>120</v>
      </c>
      <c r="N2700" s="155">
        <f>SUMIFS('Budget Detail as of 11.30'!L:L,'Budget Detail as of 11.30'!B:B,'Questica Mapping'!C2700)</f>
        <v>120</v>
      </c>
      <c r="O2700" s="100">
        <v>1650</v>
      </c>
      <c r="P2700" s="101">
        <f t="shared" si="101"/>
        <v>1650</v>
      </c>
    </row>
    <row r="2701" spans="1:16" hidden="1" x14ac:dyDescent="0.3">
      <c r="A2701" s="90">
        <v>1191768</v>
      </c>
      <c r="B2701" s="92" t="s">
        <v>1162</v>
      </c>
      <c r="C2701" s="92" t="s">
        <v>5453</v>
      </c>
      <c r="D2701" s="92" t="s">
        <v>11</v>
      </c>
      <c r="E2701" s="103" t="s">
        <v>337</v>
      </c>
      <c r="F2701" s="92" t="s">
        <v>5397</v>
      </c>
      <c r="G2701" s="92" t="s">
        <v>1185</v>
      </c>
      <c r="H2701" s="92" t="s">
        <v>5406</v>
      </c>
      <c r="I2701" s="92" t="s">
        <v>865</v>
      </c>
      <c r="J2701" s="92" t="s">
        <v>1186</v>
      </c>
      <c r="K2701" s="90" t="b">
        <v>0</v>
      </c>
      <c r="L2701" s="92" t="s">
        <v>867</v>
      </c>
      <c r="M2701" s="278">
        <f>IFERROR(VLOOKUP(C2701,'Budget Detail as of 11.30'!B:K,COLUMNS('Budget Detail as of 11.30'!B:K),FALSE),0)</f>
        <v>0</v>
      </c>
      <c r="N2701" s="155">
        <f>SUMIFS('Budget Detail as of 11.30'!L:L,'Budget Detail as of 11.30'!B:B,'Questica Mapping'!C2701)</f>
        <v>0</v>
      </c>
      <c r="O2701" s="100">
        <v>150</v>
      </c>
      <c r="P2701" s="101">
        <f t="shared" si="101"/>
        <v>150</v>
      </c>
    </row>
    <row r="2702" spans="1:16" hidden="1" x14ac:dyDescent="0.3">
      <c r="A2702" s="90">
        <v>1191162</v>
      </c>
      <c r="B2702" s="92" t="s">
        <v>1162</v>
      </c>
      <c r="C2702" s="92" t="s">
        <v>5454</v>
      </c>
      <c r="D2702" s="92" t="s">
        <v>11</v>
      </c>
      <c r="E2702" s="103" t="s">
        <v>337</v>
      </c>
      <c r="F2702" s="92" t="s">
        <v>5397</v>
      </c>
      <c r="G2702" s="92" t="s">
        <v>1185</v>
      </c>
      <c r="H2702" s="92" t="s">
        <v>3936</v>
      </c>
      <c r="I2702" s="92" t="s">
        <v>865</v>
      </c>
      <c r="J2702" s="92" t="s">
        <v>1186</v>
      </c>
      <c r="K2702" s="90" t="b">
        <v>0</v>
      </c>
      <c r="L2702" s="92" t="s">
        <v>867</v>
      </c>
      <c r="M2702" s="278">
        <f>IFERROR(VLOOKUP(C2702,'Budget Detail as of 11.30'!B:K,COLUMNS('Budget Detail as of 11.30'!B:K),FALSE),0)</f>
        <v>1700</v>
      </c>
      <c r="N2702" s="155">
        <f>SUMIFS('Budget Detail as of 11.30'!L:L,'Budget Detail as of 11.30'!B:B,'Questica Mapping'!C2702)</f>
        <v>1700</v>
      </c>
      <c r="O2702" s="100">
        <v>449</v>
      </c>
      <c r="P2702" s="101">
        <f t="shared" si="101"/>
        <v>449</v>
      </c>
    </row>
    <row r="2703" spans="1:16" hidden="1" x14ac:dyDescent="0.3">
      <c r="A2703" s="90">
        <v>1210056</v>
      </c>
      <c r="B2703" s="92" t="s">
        <v>1162</v>
      </c>
      <c r="C2703" s="92" t="s">
        <v>5455</v>
      </c>
      <c r="D2703" s="92" t="s">
        <v>11</v>
      </c>
      <c r="E2703" s="103" t="s">
        <v>337</v>
      </c>
      <c r="F2703" s="92" t="s">
        <v>5397</v>
      </c>
      <c r="G2703" s="92" t="s">
        <v>1185</v>
      </c>
      <c r="H2703" s="92" t="s">
        <v>3936</v>
      </c>
      <c r="I2703" s="92" t="s">
        <v>925</v>
      </c>
      <c r="J2703" s="92" t="s">
        <v>4489</v>
      </c>
      <c r="K2703" s="90" t="b">
        <v>0</v>
      </c>
      <c r="L2703" s="92" t="s">
        <v>867</v>
      </c>
      <c r="M2703" s="278">
        <f>IFERROR(VLOOKUP(C2703,'Budget Detail as of 11.30'!B:K,COLUMNS('Budget Detail as of 11.30'!B:K),FALSE),0)</f>
        <v>150</v>
      </c>
      <c r="N2703" s="155">
        <f>SUMIFS('Budget Detail as of 11.30'!L:L,'Budget Detail as of 11.30'!B:B,'Questica Mapping'!C2703)</f>
        <v>150</v>
      </c>
      <c r="O2703" s="100">
        <v>256</v>
      </c>
      <c r="P2703" s="101">
        <f t="shared" si="101"/>
        <v>256</v>
      </c>
    </row>
    <row r="2704" spans="1:16" hidden="1" x14ac:dyDescent="0.3">
      <c r="A2704" s="90">
        <v>1801683</v>
      </c>
      <c r="B2704" s="92" t="s">
        <v>1162</v>
      </c>
      <c r="C2704" s="92" t="s">
        <v>5456</v>
      </c>
      <c r="D2704" s="92" t="s">
        <v>11</v>
      </c>
      <c r="E2704" s="103" t="s">
        <v>337</v>
      </c>
      <c r="F2704" s="92" t="s">
        <v>5397</v>
      </c>
      <c r="G2704" s="92" t="s">
        <v>1418</v>
      </c>
      <c r="H2704" s="92" t="s">
        <v>3825</v>
      </c>
      <c r="I2704" s="92" t="s">
        <v>865</v>
      </c>
      <c r="J2704" s="92" t="s">
        <v>1636</v>
      </c>
      <c r="K2704" s="90" t="b">
        <v>0</v>
      </c>
      <c r="L2704" s="92" t="s">
        <v>867</v>
      </c>
      <c r="M2704" s="278">
        <f>IFERROR(VLOOKUP(C2704,'Budget Detail as of 11.30'!B:K,COLUMNS('Budget Detail as of 11.30'!B:K),FALSE),0)</f>
        <v>450</v>
      </c>
      <c r="N2704" s="155">
        <f>SUMIFS('Budget Detail as of 11.30'!L:L,'Budget Detail as of 11.30'!B:B,'Questica Mapping'!C2704)</f>
        <v>450</v>
      </c>
      <c r="O2704" s="100">
        <v>500</v>
      </c>
      <c r="P2704" s="101">
        <f t="shared" si="101"/>
        <v>500</v>
      </c>
    </row>
    <row r="2705" spans="1:16" hidden="1" x14ac:dyDescent="0.3">
      <c r="A2705" s="90">
        <v>591841</v>
      </c>
      <c r="B2705" s="92" t="s">
        <v>1162</v>
      </c>
      <c r="C2705" s="92" t="s">
        <v>5457</v>
      </c>
      <c r="D2705" s="92" t="s">
        <v>11</v>
      </c>
      <c r="E2705" s="103" t="s">
        <v>337</v>
      </c>
      <c r="F2705" s="92" t="s">
        <v>5397</v>
      </c>
      <c r="G2705" s="92" t="s">
        <v>1418</v>
      </c>
      <c r="H2705" s="92" t="s">
        <v>3837</v>
      </c>
      <c r="I2705" s="92" t="s">
        <v>865</v>
      </c>
      <c r="J2705" s="92" t="s">
        <v>1636</v>
      </c>
      <c r="K2705" s="90" t="b">
        <v>0</v>
      </c>
      <c r="L2705" s="92" t="s">
        <v>867</v>
      </c>
      <c r="M2705" s="278">
        <f>IFERROR(VLOOKUP(C2705,'Budget Detail as of 11.30'!B:K,COLUMNS('Budget Detail as of 11.30'!B:K),FALSE),0)</f>
        <v>760</v>
      </c>
      <c r="N2705" s="155">
        <f>SUMIFS('Budget Detail as of 11.30'!L:L,'Budget Detail as of 11.30'!B:B,'Questica Mapping'!C2705)</f>
        <v>760</v>
      </c>
      <c r="O2705" s="100">
        <v>4400</v>
      </c>
      <c r="P2705" s="101">
        <f t="shared" si="101"/>
        <v>4400</v>
      </c>
    </row>
    <row r="2706" spans="1:16" hidden="1" x14ac:dyDescent="0.3">
      <c r="A2706" s="90">
        <v>1210078</v>
      </c>
      <c r="B2706" s="92" t="s">
        <v>1162</v>
      </c>
      <c r="C2706" s="92" t="s">
        <v>5458</v>
      </c>
      <c r="D2706" s="92" t="s">
        <v>11</v>
      </c>
      <c r="E2706" s="103" t="s">
        <v>337</v>
      </c>
      <c r="F2706" s="92" t="s">
        <v>5397</v>
      </c>
      <c r="G2706" s="92" t="s">
        <v>1418</v>
      </c>
      <c r="H2706" s="92" t="s">
        <v>3936</v>
      </c>
      <c r="I2706" s="92" t="s">
        <v>865</v>
      </c>
      <c r="J2706" s="92" t="s">
        <v>1636</v>
      </c>
      <c r="K2706" s="90" t="b">
        <v>0</v>
      </c>
      <c r="L2706" s="92" t="s">
        <v>867</v>
      </c>
      <c r="M2706" s="278">
        <f>IFERROR(VLOOKUP(C2706,'Budget Detail as of 11.30'!B:K,COLUMNS('Budget Detail as of 11.30'!B:K),FALSE),0)</f>
        <v>1500</v>
      </c>
      <c r="N2706" s="155">
        <f>SUMIFS('Budget Detail as of 11.30'!L:L,'Budget Detail as of 11.30'!B:B,'Questica Mapping'!C2706)</f>
        <v>1500</v>
      </c>
      <c r="O2706" s="100">
        <v>21500</v>
      </c>
      <c r="P2706" s="101">
        <f t="shared" si="101"/>
        <v>21500</v>
      </c>
    </row>
    <row r="2707" spans="1:16" hidden="1" x14ac:dyDescent="0.3">
      <c r="A2707" s="90">
        <v>593870</v>
      </c>
      <c r="B2707" s="92" t="s">
        <v>1162</v>
      </c>
      <c r="C2707" s="92" t="s">
        <v>5459</v>
      </c>
      <c r="D2707" s="92" t="s">
        <v>11</v>
      </c>
      <c r="E2707" s="103" t="s">
        <v>337</v>
      </c>
      <c r="F2707" s="92" t="s">
        <v>5397</v>
      </c>
      <c r="G2707" s="92" t="s">
        <v>1418</v>
      </c>
      <c r="H2707" s="92" t="s">
        <v>3942</v>
      </c>
      <c r="I2707" s="92" t="s">
        <v>865</v>
      </c>
      <c r="J2707" s="92" t="s">
        <v>1636</v>
      </c>
      <c r="K2707" s="90" t="b">
        <v>0</v>
      </c>
      <c r="L2707" s="92" t="s">
        <v>867</v>
      </c>
      <c r="M2707" s="278">
        <f>IFERROR(VLOOKUP(C2707,'Budget Detail as of 11.30'!B:K,COLUMNS('Budget Detail as of 11.30'!B:K),FALSE),0)</f>
        <v>4400</v>
      </c>
      <c r="N2707" s="155">
        <f>SUMIFS('Budget Detail as of 11.30'!L:L,'Budget Detail as of 11.30'!B:B,'Questica Mapping'!C2707)</f>
        <v>4400</v>
      </c>
      <c r="O2707" s="100">
        <v>0</v>
      </c>
      <c r="P2707" s="101">
        <f t="shared" si="101"/>
        <v>0</v>
      </c>
    </row>
    <row r="2708" spans="1:16" hidden="1" x14ac:dyDescent="0.3">
      <c r="A2708" s="90">
        <v>594468</v>
      </c>
      <c r="B2708" s="92" t="s">
        <v>1162</v>
      </c>
      <c r="C2708" s="92" t="s">
        <v>5460</v>
      </c>
      <c r="D2708" s="92" t="s">
        <v>11</v>
      </c>
      <c r="E2708" s="103" t="s">
        <v>337</v>
      </c>
      <c r="F2708" s="92" t="s">
        <v>5397</v>
      </c>
      <c r="G2708" s="92" t="s">
        <v>1188</v>
      </c>
      <c r="H2708" s="92" t="s">
        <v>5398</v>
      </c>
      <c r="I2708" s="92" t="s">
        <v>865</v>
      </c>
      <c r="J2708" s="92" t="s">
        <v>1189</v>
      </c>
      <c r="K2708" s="90" t="b">
        <v>0</v>
      </c>
      <c r="L2708" s="92" t="s">
        <v>867</v>
      </c>
      <c r="M2708" s="278">
        <f>IFERROR(VLOOKUP(C2708,'Budget Detail as of 11.30'!B:K,COLUMNS('Budget Detail as of 11.30'!B:K),FALSE),0)</f>
        <v>21500</v>
      </c>
      <c r="N2708" s="155">
        <f>SUMIFS('Budget Detail as of 11.30'!L:L,'Budget Detail as of 11.30'!B:B,'Questica Mapping'!C2708)</f>
        <v>21500</v>
      </c>
      <c r="O2708" s="100">
        <v>0</v>
      </c>
      <c r="P2708" s="101">
        <f t="shared" si="101"/>
        <v>0</v>
      </c>
    </row>
    <row r="2709" spans="1:16" hidden="1" x14ac:dyDescent="0.3">
      <c r="A2709" s="90">
        <v>850496</v>
      </c>
      <c r="B2709" s="92" t="s">
        <v>1162</v>
      </c>
      <c r="C2709" s="92" t="s">
        <v>5461</v>
      </c>
      <c r="D2709" s="92" t="s">
        <v>11</v>
      </c>
      <c r="E2709" s="103" t="s">
        <v>337</v>
      </c>
      <c r="F2709" s="92" t="s">
        <v>5397</v>
      </c>
      <c r="G2709" s="92" t="s">
        <v>1188</v>
      </c>
      <c r="H2709" s="92" t="s">
        <v>5398</v>
      </c>
      <c r="I2709" s="92" t="s">
        <v>925</v>
      </c>
      <c r="J2709" s="92" t="s">
        <v>1350</v>
      </c>
      <c r="K2709" s="90" t="b">
        <v>0</v>
      </c>
      <c r="L2709" s="92" t="s">
        <v>867</v>
      </c>
      <c r="M2709" s="278">
        <f>IFERROR(VLOOKUP(C2709,'Budget Detail as of 11.30'!B:K,COLUMNS('Budget Detail as of 11.30'!B:K),FALSE),0)</f>
        <v>0</v>
      </c>
      <c r="N2709" s="155">
        <f>SUMIFS('Budget Detail as of 11.30'!L:L,'Budget Detail as of 11.30'!B:B,'Questica Mapping'!C2709)</f>
        <v>0</v>
      </c>
      <c r="O2709" s="100">
        <v>0</v>
      </c>
      <c r="P2709" s="101">
        <f t="shared" si="101"/>
        <v>0</v>
      </c>
    </row>
    <row r="2710" spans="1:16" hidden="1" x14ac:dyDescent="0.3">
      <c r="A2710" s="90">
        <v>1191081</v>
      </c>
      <c r="B2710" s="92" t="s">
        <v>1162</v>
      </c>
      <c r="C2710" s="92" t="s">
        <v>5462</v>
      </c>
      <c r="D2710" s="92" t="s">
        <v>11</v>
      </c>
      <c r="E2710" s="103" t="s">
        <v>337</v>
      </c>
      <c r="F2710" s="92" t="s">
        <v>5397</v>
      </c>
      <c r="G2710" s="92" t="s">
        <v>1188</v>
      </c>
      <c r="H2710" s="92" t="s">
        <v>5463</v>
      </c>
      <c r="I2710" s="92" t="s">
        <v>865</v>
      </c>
      <c r="J2710" s="92" t="s">
        <v>1189</v>
      </c>
      <c r="K2710" s="90" t="b">
        <v>0</v>
      </c>
      <c r="L2710" s="92" t="s">
        <v>867</v>
      </c>
      <c r="M2710" s="278">
        <f>IFERROR(VLOOKUP(C2710,'Budget Detail as of 11.30'!B:K,COLUMNS('Budget Detail as of 11.30'!B:K),FALSE),0)</f>
        <v>0</v>
      </c>
      <c r="N2710" s="155">
        <f>SUMIFS('Budget Detail as of 11.30'!L:L,'Budget Detail as of 11.30'!B:B,'Questica Mapping'!C2710)</f>
        <v>0</v>
      </c>
      <c r="O2710" s="100">
        <v>0</v>
      </c>
      <c r="P2710" s="101">
        <f t="shared" si="101"/>
        <v>0</v>
      </c>
    </row>
    <row r="2711" spans="1:16" hidden="1" x14ac:dyDescent="0.3">
      <c r="A2711" s="90">
        <v>850501</v>
      </c>
      <c r="B2711" s="92" t="s">
        <v>1162</v>
      </c>
      <c r="C2711" s="92" t="s">
        <v>5464</v>
      </c>
      <c r="D2711" s="92" t="s">
        <v>11</v>
      </c>
      <c r="E2711" s="103" t="s">
        <v>337</v>
      </c>
      <c r="F2711" s="92" t="s">
        <v>5397</v>
      </c>
      <c r="G2711" s="92" t="s">
        <v>1188</v>
      </c>
      <c r="H2711" s="92" t="s">
        <v>3825</v>
      </c>
      <c r="I2711" s="92" t="s">
        <v>865</v>
      </c>
      <c r="J2711" s="92" t="s">
        <v>1189</v>
      </c>
      <c r="K2711" s="90" t="b">
        <v>0</v>
      </c>
      <c r="L2711" s="92" t="s">
        <v>867</v>
      </c>
      <c r="M2711" s="278">
        <f>IFERROR(VLOOKUP(C2711,'Budget Detail as of 11.30'!B:K,COLUMNS('Budget Detail as of 11.30'!B:K),FALSE),0)</f>
        <v>0</v>
      </c>
      <c r="N2711" s="155">
        <f>SUMIFS('Budget Detail as of 11.30'!L:L,'Budget Detail as of 11.30'!B:B,'Questica Mapping'!C2711)</f>
        <v>0</v>
      </c>
      <c r="O2711" s="100">
        <v>0</v>
      </c>
      <c r="P2711" s="101">
        <f t="shared" si="101"/>
        <v>0</v>
      </c>
    </row>
    <row r="2712" spans="1:16" hidden="1" x14ac:dyDescent="0.3">
      <c r="A2712" s="90">
        <v>1191082</v>
      </c>
      <c r="B2712" s="92" t="s">
        <v>1162</v>
      </c>
      <c r="C2712" s="92" t="s">
        <v>5465</v>
      </c>
      <c r="D2712" s="92" t="s">
        <v>11</v>
      </c>
      <c r="E2712" s="103" t="s">
        <v>337</v>
      </c>
      <c r="F2712" s="92" t="s">
        <v>5397</v>
      </c>
      <c r="G2712" s="92" t="s">
        <v>1188</v>
      </c>
      <c r="H2712" s="92" t="s">
        <v>3828</v>
      </c>
      <c r="I2712" s="92" t="s">
        <v>865</v>
      </c>
      <c r="J2712" s="92" t="s">
        <v>1189</v>
      </c>
      <c r="K2712" s="90" t="b">
        <v>0</v>
      </c>
      <c r="L2712" s="92" t="s">
        <v>867</v>
      </c>
      <c r="M2712" s="278">
        <f>IFERROR(VLOOKUP(C2712,'Budget Detail as of 11.30'!B:K,COLUMNS('Budget Detail as of 11.30'!B:K),FALSE),0)</f>
        <v>0</v>
      </c>
      <c r="N2712" s="155">
        <f>SUMIFS('Budget Detail as of 11.30'!L:L,'Budget Detail as of 11.30'!B:B,'Questica Mapping'!C2712)</f>
        <v>0</v>
      </c>
      <c r="O2712" s="100">
        <v>0</v>
      </c>
      <c r="P2712" s="101">
        <f t="shared" si="101"/>
        <v>0</v>
      </c>
    </row>
    <row r="2713" spans="1:16" hidden="1" x14ac:dyDescent="0.3">
      <c r="A2713" s="90">
        <v>1191083</v>
      </c>
      <c r="B2713" s="92" t="s">
        <v>1162</v>
      </c>
      <c r="C2713" s="92" t="s">
        <v>5466</v>
      </c>
      <c r="D2713" s="92" t="s">
        <v>11</v>
      </c>
      <c r="E2713" s="103" t="s">
        <v>337</v>
      </c>
      <c r="F2713" s="92" t="s">
        <v>5397</v>
      </c>
      <c r="G2713" s="92" t="s">
        <v>1188</v>
      </c>
      <c r="H2713" s="92" t="s">
        <v>3831</v>
      </c>
      <c r="I2713" s="92" t="s">
        <v>865</v>
      </c>
      <c r="J2713" s="92" t="s">
        <v>1189</v>
      </c>
      <c r="K2713" s="90" t="b">
        <v>0</v>
      </c>
      <c r="L2713" s="92" t="s">
        <v>867</v>
      </c>
      <c r="M2713" s="278">
        <f>IFERROR(VLOOKUP(C2713,'Budget Detail as of 11.30'!B:K,COLUMNS('Budget Detail as of 11.30'!B:K),FALSE),0)</f>
        <v>200</v>
      </c>
      <c r="N2713" s="155">
        <f>SUMIFS('Budget Detail as of 11.30'!L:L,'Budget Detail as of 11.30'!B:B,'Questica Mapping'!C2713)</f>
        <v>200</v>
      </c>
      <c r="O2713" s="100">
        <v>0</v>
      </c>
      <c r="P2713" s="101">
        <f t="shared" si="101"/>
        <v>0</v>
      </c>
    </row>
    <row r="2714" spans="1:16" hidden="1" x14ac:dyDescent="0.3">
      <c r="A2714" s="90">
        <v>1191084</v>
      </c>
      <c r="B2714" s="92" t="s">
        <v>1162</v>
      </c>
      <c r="C2714" s="92" t="s">
        <v>5467</v>
      </c>
      <c r="D2714" s="92" t="s">
        <v>11</v>
      </c>
      <c r="E2714" s="103" t="s">
        <v>337</v>
      </c>
      <c r="F2714" s="92" t="s">
        <v>5397</v>
      </c>
      <c r="G2714" s="92" t="s">
        <v>1188</v>
      </c>
      <c r="H2714" s="92" t="s">
        <v>3834</v>
      </c>
      <c r="I2714" s="92" t="s">
        <v>865</v>
      </c>
      <c r="J2714" s="92" t="s">
        <v>1189</v>
      </c>
      <c r="K2714" s="90" t="b">
        <v>0</v>
      </c>
      <c r="L2714" s="92" t="s">
        <v>867</v>
      </c>
      <c r="M2714" s="278">
        <f>IFERROR(VLOOKUP(C2714,'Budget Detail as of 11.30'!B:K,COLUMNS('Budget Detail as of 11.30'!B:K),FALSE),0)</f>
        <v>0</v>
      </c>
      <c r="N2714" s="155">
        <f>SUMIFS('Budget Detail as of 11.30'!L:L,'Budget Detail as of 11.30'!B:B,'Questica Mapping'!C2714)</f>
        <v>0</v>
      </c>
      <c r="O2714" s="100">
        <v>150</v>
      </c>
      <c r="P2714" s="101">
        <f t="shared" si="101"/>
        <v>150</v>
      </c>
    </row>
    <row r="2715" spans="1:16" hidden="1" x14ac:dyDescent="0.3">
      <c r="A2715" s="90">
        <v>594356</v>
      </c>
      <c r="B2715" s="92" t="s">
        <v>1162</v>
      </c>
      <c r="C2715" s="92" t="s">
        <v>5468</v>
      </c>
      <c r="D2715" s="92" t="s">
        <v>11</v>
      </c>
      <c r="E2715" s="103" t="s">
        <v>337</v>
      </c>
      <c r="F2715" s="92" t="s">
        <v>5397</v>
      </c>
      <c r="G2715" s="92" t="s">
        <v>1188</v>
      </c>
      <c r="H2715" s="92" t="s">
        <v>3837</v>
      </c>
      <c r="I2715" s="92" t="s">
        <v>865</v>
      </c>
      <c r="J2715" s="92" t="s">
        <v>1189</v>
      </c>
      <c r="K2715" s="90" t="b">
        <v>0</v>
      </c>
      <c r="L2715" s="92" t="s">
        <v>867</v>
      </c>
      <c r="M2715" s="278">
        <f>IFERROR(VLOOKUP(C2715,'Budget Detail as of 11.30'!B:K,COLUMNS('Budget Detail as of 11.30'!B:K),FALSE),0)</f>
        <v>100</v>
      </c>
      <c r="N2715" s="155">
        <f>SUMIFS('Budget Detail as of 11.30'!L:L,'Budget Detail as of 11.30'!B:B,'Questica Mapping'!C2715)</f>
        <v>100</v>
      </c>
      <c r="O2715" s="100">
        <v>0</v>
      </c>
      <c r="P2715" s="101">
        <f t="shared" si="101"/>
        <v>0</v>
      </c>
    </row>
    <row r="2716" spans="1:16" hidden="1" x14ac:dyDescent="0.3">
      <c r="A2716" s="90">
        <v>1191086</v>
      </c>
      <c r="B2716" s="92" t="s">
        <v>1162</v>
      </c>
      <c r="C2716" s="92" t="s">
        <v>5469</v>
      </c>
      <c r="D2716" s="92" t="s">
        <v>11</v>
      </c>
      <c r="E2716" s="103" t="s">
        <v>337</v>
      </c>
      <c r="F2716" s="92" t="s">
        <v>5397</v>
      </c>
      <c r="G2716" s="92" t="s">
        <v>1188</v>
      </c>
      <c r="H2716" s="92" t="s">
        <v>3837</v>
      </c>
      <c r="I2716" s="92" t="s">
        <v>925</v>
      </c>
      <c r="J2716" s="92" t="s">
        <v>4958</v>
      </c>
      <c r="K2716" s="90" t="b">
        <v>0</v>
      </c>
      <c r="L2716" s="92" t="s">
        <v>867</v>
      </c>
      <c r="M2716" s="278">
        <f>IFERROR(VLOOKUP(C2716,'Budget Detail as of 11.30'!B:K,COLUMNS('Budget Detail as of 11.30'!B:K),FALSE),0)</f>
        <v>150</v>
      </c>
      <c r="N2716" s="155">
        <f>SUMIFS('Budget Detail as of 11.30'!L:L,'Budget Detail as of 11.30'!B:B,'Questica Mapping'!C2716)</f>
        <v>150</v>
      </c>
      <c r="O2716" s="100">
        <v>0</v>
      </c>
      <c r="P2716" s="101">
        <f t="shared" si="101"/>
        <v>0</v>
      </c>
    </row>
    <row r="2717" spans="1:16" hidden="1" x14ac:dyDescent="0.3">
      <c r="A2717" s="90">
        <v>594411</v>
      </c>
      <c r="B2717" s="92" t="s">
        <v>1162</v>
      </c>
      <c r="C2717" s="92" t="s">
        <v>5470</v>
      </c>
      <c r="D2717" s="92" t="s">
        <v>11</v>
      </c>
      <c r="E2717" s="103" t="s">
        <v>337</v>
      </c>
      <c r="F2717" s="92" t="s">
        <v>5397</v>
      </c>
      <c r="G2717" s="92" t="s">
        <v>1188</v>
      </c>
      <c r="H2717" s="92" t="s">
        <v>3840</v>
      </c>
      <c r="I2717" s="92" t="s">
        <v>865</v>
      </c>
      <c r="J2717" s="92" t="s">
        <v>1189</v>
      </c>
      <c r="K2717" s="90" t="b">
        <v>0</v>
      </c>
      <c r="L2717" s="92" t="s">
        <v>867</v>
      </c>
      <c r="M2717" s="278">
        <f>IFERROR(VLOOKUP(C2717,'Budget Detail as of 11.30'!B:K,COLUMNS('Budget Detail as of 11.30'!B:K),FALSE),0)</f>
        <v>0</v>
      </c>
      <c r="N2717" s="155">
        <f>SUMIFS('Budget Detail as of 11.30'!L:L,'Budget Detail as of 11.30'!B:B,'Questica Mapping'!C2717)</f>
        <v>0</v>
      </c>
      <c r="O2717" s="100">
        <v>0</v>
      </c>
      <c r="P2717" s="101">
        <f t="shared" si="101"/>
        <v>0</v>
      </c>
    </row>
    <row r="2718" spans="1:16" hidden="1" x14ac:dyDescent="0.3">
      <c r="A2718" s="90">
        <v>849889</v>
      </c>
      <c r="B2718" s="92" t="s">
        <v>1162</v>
      </c>
      <c r="C2718" s="92" t="s">
        <v>5471</v>
      </c>
      <c r="D2718" s="92" t="s">
        <v>11</v>
      </c>
      <c r="E2718" s="103" t="s">
        <v>337</v>
      </c>
      <c r="F2718" s="92" t="s">
        <v>5397</v>
      </c>
      <c r="G2718" s="92" t="s">
        <v>1188</v>
      </c>
      <c r="H2718" s="92" t="s">
        <v>3843</v>
      </c>
      <c r="I2718" s="92" t="s">
        <v>865</v>
      </c>
      <c r="J2718" s="92" t="s">
        <v>1189</v>
      </c>
      <c r="K2718" s="90" t="b">
        <v>0</v>
      </c>
      <c r="L2718" s="92" t="s">
        <v>867</v>
      </c>
      <c r="M2718" s="278">
        <f>IFERROR(VLOOKUP(C2718,'Budget Detail as of 11.30'!B:K,COLUMNS('Budget Detail as of 11.30'!B:K),FALSE),0)</f>
        <v>0</v>
      </c>
      <c r="N2718" s="155">
        <f>SUMIFS('Budget Detail as of 11.30'!L:L,'Budget Detail as of 11.30'!B:B,'Questica Mapping'!C2718)</f>
        <v>0</v>
      </c>
      <c r="O2718" s="100">
        <v>0</v>
      </c>
      <c r="P2718" s="101">
        <f t="shared" si="101"/>
        <v>0</v>
      </c>
    </row>
    <row r="2719" spans="1:16" hidden="1" x14ac:dyDescent="0.3">
      <c r="A2719" s="90">
        <v>593871</v>
      </c>
      <c r="B2719" s="92" t="s">
        <v>1162</v>
      </c>
      <c r="C2719" s="92" t="s">
        <v>5472</v>
      </c>
      <c r="D2719" s="92" t="s">
        <v>11</v>
      </c>
      <c r="E2719" s="103" t="s">
        <v>337</v>
      </c>
      <c r="F2719" s="92" t="s">
        <v>5397</v>
      </c>
      <c r="G2719" s="92" t="s">
        <v>1188</v>
      </c>
      <c r="H2719" s="92" t="s">
        <v>3846</v>
      </c>
      <c r="I2719" s="92" t="s">
        <v>865</v>
      </c>
      <c r="J2719" s="92" t="s">
        <v>1189</v>
      </c>
      <c r="K2719" s="90" t="b">
        <v>0</v>
      </c>
      <c r="L2719" s="92" t="s">
        <v>867</v>
      </c>
      <c r="M2719" s="278">
        <f>IFERROR(VLOOKUP(C2719,'Budget Detail as of 11.30'!B:K,COLUMNS('Budget Detail as of 11.30'!B:K),FALSE),0)</f>
        <v>2000</v>
      </c>
      <c r="N2719" s="155">
        <f>SUMIFS('Budget Detail as of 11.30'!L:L,'Budget Detail as of 11.30'!B:B,'Questica Mapping'!C2719)</f>
        <v>2000</v>
      </c>
      <c r="O2719" s="100">
        <v>0</v>
      </c>
      <c r="P2719" s="101">
        <f t="shared" si="101"/>
        <v>0</v>
      </c>
    </row>
    <row r="2720" spans="1:16" hidden="1" x14ac:dyDescent="0.3">
      <c r="A2720" s="90">
        <v>1191479</v>
      </c>
      <c r="B2720" s="92" t="s">
        <v>1162</v>
      </c>
      <c r="C2720" s="92" t="s">
        <v>5473</v>
      </c>
      <c r="D2720" s="92" t="s">
        <v>11</v>
      </c>
      <c r="E2720" s="103" t="s">
        <v>337</v>
      </c>
      <c r="F2720" s="92" t="s">
        <v>5397</v>
      </c>
      <c r="G2720" s="92" t="s">
        <v>1188</v>
      </c>
      <c r="H2720" s="92" t="s">
        <v>3861</v>
      </c>
      <c r="I2720" s="92" t="s">
        <v>865</v>
      </c>
      <c r="J2720" s="92" t="s">
        <v>1189</v>
      </c>
      <c r="K2720" s="90" t="b">
        <v>0</v>
      </c>
      <c r="L2720" s="92" t="s">
        <v>867</v>
      </c>
      <c r="M2720" s="278">
        <f>IFERROR(VLOOKUP(C2720,'Budget Detail as of 11.30'!B:K,COLUMNS('Budget Detail as of 11.30'!B:K),FALSE),0)</f>
        <v>0</v>
      </c>
      <c r="N2720" s="155">
        <f>SUMIFS('Budget Detail as of 11.30'!L:L,'Budget Detail as of 11.30'!B:B,'Questica Mapping'!C2720)</f>
        <v>0</v>
      </c>
      <c r="O2720" s="100">
        <v>0</v>
      </c>
      <c r="P2720" s="101">
        <f t="shared" si="101"/>
        <v>0</v>
      </c>
    </row>
    <row r="2721" spans="1:17" hidden="1" x14ac:dyDescent="0.3">
      <c r="A2721" s="90">
        <v>850497</v>
      </c>
      <c r="B2721" s="92" t="s">
        <v>1162</v>
      </c>
      <c r="C2721" s="92" t="s">
        <v>5474</v>
      </c>
      <c r="D2721" s="92" t="s">
        <v>11</v>
      </c>
      <c r="E2721" s="103" t="s">
        <v>337</v>
      </c>
      <c r="F2721" s="92" t="s">
        <v>5397</v>
      </c>
      <c r="G2721" s="92" t="s">
        <v>1188</v>
      </c>
      <c r="H2721" s="92" t="s">
        <v>3864</v>
      </c>
      <c r="I2721" s="92" t="s">
        <v>865</v>
      </c>
      <c r="J2721" s="92" t="s">
        <v>1189</v>
      </c>
      <c r="K2721" s="90" t="b">
        <v>0</v>
      </c>
      <c r="L2721" s="92" t="s">
        <v>867</v>
      </c>
      <c r="M2721" s="278">
        <f>IFERROR(VLOOKUP(C2721,'Budget Detail as of 11.30'!B:K,COLUMNS('Budget Detail as of 11.30'!B:K),FALSE),0)</f>
        <v>0</v>
      </c>
      <c r="N2721" s="155">
        <f>SUMIFS('Budget Detail as of 11.30'!L:L,'Budget Detail as of 11.30'!B:B,'Questica Mapping'!C2721)</f>
        <v>0</v>
      </c>
      <c r="O2721" s="100">
        <v>0</v>
      </c>
      <c r="P2721" s="101">
        <f t="shared" si="101"/>
        <v>0</v>
      </c>
    </row>
    <row r="2722" spans="1:17" hidden="1" x14ac:dyDescent="0.3">
      <c r="A2722" s="90">
        <v>850502</v>
      </c>
      <c r="B2722" s="92" t="s">
        <v>1162</v>
      </c>
      <c r="C2722" s="92" t="s">
        <v>5475</v>
      </c>
      <c r="D2722" s="92" t="s">
        <v>11</v>
      </c>
      <c r="E2722" s="103" t="s">
        <v>337</v>
      </c>
      <c r="F2722" s="92" t="s">
        <v>5397</v>
      </c>
      <c r="G2722" s="92" t="s">
        <v>1188</v>
      </c>
      <c r="H2722" s="92" t="s">
        <v>5419</v>
      </c>
      <c r="I2722" s="92" t="s">
        <v>865</v>
      </c>
      <c r="J2722" s="92" t="s">
        <v>1189</v>
      </c>
      <c r="K2722" s="90" t="b">
        <v>0</v>
      </c>
      <c r="L2722" s="92" t="s">
        <v>867</v>
      </c>
      <c r="M2722" s="278">
        <f>IFERROR(VLOOKUP(C2722,'Budget Detail as of 11.30'!B:K,COLUMNS('Budget Detail as of 11.30'!B:K),FALSE),0)</f>
        <v>0</v>
      </c>
      <c r="N2722" s="155">
        <f>SUMIFS('Budget Detail as of 11.30'!L:L,'Budget Detail as of 11.30'!B:B,'Questica Mapping'!C2722)</f>
        <v>0</v>
      </c>
      <c r="O2722" s="100">
        <v>0</v>
      </c>
      <c r="P2722" s="101">
        <f t="shared" si="101"/>
        <v>0</v>
      </c>
    </row>
    <row r="2723" spans="1:17" hidden="1" x14ac:dyDescent="0.3">
      <c r="A2723" s="90">
        <v>1191085</v>
      </c>
      <c r="B2723" s="92" t="s">
        <v>1162</v>
      </c>
      <c r="C2723" s="92" t="s">
        <v>5476</v>
      </c>
      <c r="D2723" s="92" t="s">
        <v>11</v>
      </c>
      <c r="E2723" s="103" t="s">
        <v>337</v>
      </c>
      <c r="F2723" s="92" t="s">
        <v>5397</v>
      </c>
      <c r="G2723" s="92" t="s">
        <v>1188</v>
      </c>
      <c r="H2723" s="92" t="s">
        <v>3867</v>
      </c>
      <c r="I2723" s="92" t="s">
        <v>865</v>
      </c>
      <c r="J2723" s="92" t="s">
        <v>1189</v>
      </c>
      <c r="K2723" s="90" t="b">
        <v>0</v>
      </c>
      <c r="L2723" s="92" t="s">
        <v>867</v>
      </c>
      <c r="M2723" s="278">
        <f>IFERROR(VLOOKUP(C2723,'Budget Detail as of 11.30'!B:K,COLUMNS('Budget Detail as of 11.30'!B:K),FALSE),0)</f>
        <v>0</v>
      </c>
      <c r="N2723" s="155">
        <f>SUMIFS('Budget Detail as of 11.30'!L:L,'Budget Detail as of 11.30'!B:B,'Questica Mapping'!C2723)</f>
        <v>0</v>
      </c>
      <c r="O2723" s="100">
        <v>0</v>
      </c>
      <c r="P2723" s="101">
        <f t="shared" si="101"/>
        <v>0</v>
      </c>
    </row>
    <row r="2724" spans="1:17" hidden="1" x14ac:dyDescent="0.3">
      <c r="A2724" s="90">
        <v>1191087</v>
      </c>
      <c r="B2724" s="92" t="s">
        <v>1162</v>
      </c>
      <c r="C2724" s="92" t="s">
        <v>5477</v>
      </c>
      <c r="D2724" s="92" t="s">
        <v>11</v>
      </c>
      <c r="E2724" s="103" t="s">
        <v>337</v>
      </c>
      <c r="F2724" s="92" t="s">
        <v>5397</v>
      </c>
      <c r="G2724" s="92" t="s">
        <v>1188</v>
      </c>
      <c r="H2724" s="92" t="s">
        <v>3870</v>
      </c>
      <c r="I2724" s="92" t="s">
        <v>865</v>
      </c>
      <c r="J2724" s="92" t="s">
        <v>1189</v>
      </c>
      <c r="K2724" s="90" t="b">
        <v>0</v>
      </c>
      <c r="L2724" s="92" t="s">
        <v>867</v>
      </c>
      <c r="M2724" s="278">
        <f>IFERROR(VLOOKUP(C2724,'Budget Detail as of 11.30'!B:K,COLUMNS('Budget Detail as of 11.30'!B:K),FALSE),0)</f>
        <v>0</v>
      </c>
      <c r="N2724" s="155">
        <f>SUMIFS('Budget Detail as of 11.30'!L:L,'Budget Detail as of 11.30'!B:B,'Questica Mapping'!C2724)</f>
        <v>0</v>
      </c>
      <c r="O2724" s="100">
        <v>0</v>
      </c>
      <c r="P2724" s="101">
        <f t="shared" si="101"/>
        <v>0</v>
      </c>
    </row>
    <row r="2725" spans="1:17" hidden="1" x14ac:dyDescent="0.3">
      <c r="A2725" s="90">
        <v>1191089</v>
      </c>
      <c r="B2725" s="92" t="s">
        <v>1162</v>
      </c>
      <c r="C2725" s="92" t="s">
        <v>5478</v>
      </c>
      <c r="D2725" s="92" t="s">
        <v>11</v>
      </c>
      <c r="E2725" s="103" t="s">
        <v>337</v>
      </c>
      <c r="F2725" s="92" t="s">
        <v>5397</v>
      </c>
      <c r="G2725" s="92" t="s">
        <v>1188</v>
      </c>
      <c r="H2725" s="92" t="s">
        <v>5479</v>
      </c>
      <c r="I2725" s="92" t="s">
        <v>865</v>
      </c>
      <c r="J2725" s="92" t="s">
        <v>1189</v>
      </c>
      <c r="K2725" s="90" t="b">
        <v>0</v>
      </c>
      <c r="L2725" s="92" t="s">
        <v>867</v>
      </c>
      <c r="M2725" s="278">
        <f>IFERROR(VLOOKUP(C2725,'Budget Detail as of 11.30'!B:K,COLUMNS('Budget Detail as of 11.30'!B:K),FALSE),0)</f>
        <v>0</v>
      </c>
      <c r="N2725" s="155">
        <f>SUMIFS('Budget Detail as of 11.30'!L:L,'Budget Detail as of 11.30'!B:B,'Questica Mapping'!C2725)</f>
        <v>0</v>
      </c>
      <c r="O2725" s="100">
        <v>0</v>
      </c>
      <c r="P2725" s="101">
        <f t="shared" si="101"/>
        <v>0</v>
      </c>
    </row>
    <row r="2726" spans="1:17" hidden="1" x14ac:dyDescent="0.3">
      <c r="A2726" s="90">
        <v>1210077</v>
      </c>
      <c r="B2726" s="92" t="s">
        <v>1162</v>
      </c>
      <c r="C2726" s="92" t="s">
        <v>5480</v>
      </c>
      <c r="D2726" s="92" t="s">
        <v>11</v>
      </c>
      <c r="E2726" s="103" t="s">
        <v>337</v>
      </c>
      <c r="F2726" s="92" t="s">
        <v>5397</v>
      </c>
      <c r="G2726" s="92" t="s">
        <v>1188</v>
      </c>
      <c r="H2726" s="92" t="s">
        <v>3876</v>
      </c>
      <c r="I2726" s="92" t="s">
        <v>865</v>
      </c>
      <c r="J2726" s="92" t="s">
        <v>1189</v>
      </c>
      <c r="K2726" s="90" t="b">
        <v>0</v>
      </c>
      <c r="L2726" s="92" t="s">
        <v>867</v>
      </c>
      <c r="M2726" s="278">
        <f>IFERROR(VLOOKUP(C2726,'Budget Detail as of 11.30'!B:K,COLUMNS('Budget Detail as of 11.30'!B:K),FALSE),0)</f>
        <v>0</v>
      </c>
      <c r="N2726" s="155">
        <f>SUMIFS('Budget Detail as of 11.30'!L:L,'Budget Detail as of 11.30'!B:B,'Questica Mapping'!C2726)</f>
        <v>0</v>
      </c>
      <c r="O2726" s="100"/>
      <c r="P2726" s="101"/>
    </row>
    <row r="2727" spans="1:17" hidden="1" x14ac:dyDescent="0.3">
      <c r="A2727" s="90">
        <v>593873</v>
      </c>
      <c r="B2727" s="92" t="s">
        <v>1162</v>
      </c>
      <c r="C2727" s="92" t="s">
        <v>5481</v>
      </c>
      <c r="D2727" s="92" t="s">
        <v>11</v>
      </c>
      <c r="E2727" s="103" t="s">
        <v>337</v>
      </c>
      <c r="F2727" s="92" t="s">
        <v>5397</v>
      </c>
      <c r="G2727" s="92" t="s">
        <v>1188</v>
      </c>
      <c r="H2727" s="92" t="s">
        <v>3879</v>
      </c>
      <c r="I2727" s="92" t="s">
        <v>865</v>
      </c>
      <c r="J2727" s="92" t="s">
        <v>1189</v>
      </c>
      <c r="K2727" s="90" t="b">
        <v>0</v>
      </c>
      <c r="L2727" s="92" t="s">
        <v>867</v>
      </c>
      <c r="M2727" s="278">
        <f>IFERROR(VLOOKUP(C2727,'Budget Detail as of 11.30'!B:K,COLUMNS('Budget Detail as of 11.30'!B:K),FALSE),0)</f>
        <v>0</v>
      </c>
      <c r="N2727" s="155">
        <f>SUMIFS('Budget Detail as of 11.30'!L:L,'Budget Detail as of 11.30'!B:B,'Questica Mapping'!C2727)</f>
        <v>0</v>
      </c>
      <c r="O2727" s="100">
        <v>0</v>
      </c>
      <c r="P2727" s="101">
        <f t="shared" ref="P2727:P2758" si="102">+O2727</f>
        <v>0</v>
      </c>
    </row>
    <row r="2728" spans="1:17" hidden="1" x14ac:dyDescent="0.3">
      <c r="A2728" s="90">
        <v>594031</v>
      </c>
      <c r="B2728" s="92" t="s">
        <v>1162</v>
      </c>
      <c r="C2728" s="92" t="s">
        <v>5482</v>
      </c>
      <c r="D2728" s="279" t="s">
        <v>11</v>
      </c>
      <c r="E2728" s="103" t="s">
        <v>337</v>
      </c>
      <c r="F2728" s="90" t="s">
        <v>5397</v>
      </c>
      <c r="G2728" s="90" t="s">
        <v>1188</v>
      </c>
      <c r="H2728" s="90" t="s">
        <v>3879</v>
      </c>
      <c r="I2728" s="90" t="s">
        <v>925</v>
      </c>
      <c r="J2728" s="90" t="s">
        <v>5483</v>
      </c>
      <c r="K2728" s="90" t="b">
        <v>0</v>
      </c>
      <c r="L2728" s="90" t="s">
        <v>867</v>
      </c>
      <c r="M2728" s="278">
        <f>IFERROR(VLOOKUP(C2728,'Budget Detail as of 11.30'!B:K,COLUMNS('Budget Detail as of 11.30'!B:K),FALSE),0)</f>
        <v>2000</v>
      </c>
      <c r="N2728" s="155">
        <f>SUMIFS('Budget Detail as of 11.30'!L:L,'Budget Detail as of 11.30'!B:B,'Questica Mapping'!C2728)</f>
        <v>2000</v>
      </c>
      <c r="O2728" s="100">
        <v>0</v>
      </c>
      <c r="P2728" s="101">
        <f t="shared" si="102"/>
        <v>0</v>
      </c>
      <c r="Q2728" s="279" t="s">
        <v>1169</v>
      </c>
    </row>
    <row r="2729" spans="1:17" hidden="1" x14ac:dyDescent="0.3">
      <c r="A2729" s="90">
        <v>593874</v>
      </c>
      <c r="B2729" s="92" t="s">
        <v>1162</v>
      </c>
      <c r="C2729" s="92" t="s">
        <v>5484</v>
      </c>
      <c r="D2729" s="92" t="s">
        <v>11</v>
      </c>
      <c r="E2729" s="103" t="s">
        <v>337</v>
      </c>
      <c r="F2729" s="92" t="s">
        <v>5397</v>
      </c>
      <c r="G2729" s="92" t="s">
        <v>1188</v>
      </c>
      <c r="H2729" s="92" t="s">
        <v>3886</v>
      </c>
      <c r="I2729" s="92" t="s">
        <v>865</v>
      </c>
      <c r="J2729" s="92" t="s">
        <v>1189</v>
      </c>
      <c r="K2729" s="90" t="b">
        <v>0</v>
      </c>
      <c r="L2729" s="92" t="s">
        <v>867</v>
      </c>
      <c r="M2729" s="278">
        <f>IFERROR(VLOOKUP(C2729,'Budget Detail as of 11.30'!B:K,COLUMNS('Budget Detail as of 11.30'!B:K),FALSE),0)</f>
        <v>0</v>
      </c>
      <c r="N2729" s="155">
        <f>SUMIFS('Budget Detail as of 11.30'!L:L,'Budget Detail as of 11.30'!B:B,'Questica Mapping'!C2729)</f>
        <v>0</v>
      </c>
      <c r="O2729" s="100">
        <v>0</v>
      </c>
      <c r="P2729" s="101">
        <f t="shared" si="102"/>
        <v>0</v>
      </c>
    </row>
    <row r="2730" spans="1:17" hidden="1" x14ac:dyDescent="0.3">
      <c r="A2730" s="90">
        <v>594469</v>
      </c>
      <c r="B2730" s="92" t="s">
        <v>1162</v>
      </c>
      <c r="C2730" s="92" t="s">
        <v>5485</v>
      </c>
      <c r="D2730" s="92" t="s">
        <v>11</v>
      </c>
      <c r="E2730" s="103" t="s">
        <v>337</v>
      </c>
      <c r="F2730" s="92" t="s">
        <v>5397</v>
      </c>
      <c r="G2730" s="92" t="s">
        <v>1188</v>
      </c>
      <c r="H2730" s="92" t="s">
        <v>5406</v>
      </c>
      <c r="I2730" s="92" t="s">
        <v>865</v>
      </c>
      <c r="J2730" s="92" t="s">
        <v>1189</v>
      </c>
      <c r="K2730" s="90" t="b">
        <v>0</v>
      </c>
      <c r="L2730" s="92" t="s">
        <v>867</v>
      </c>
      <c r="M2730" s="278">
        <f>IFERROR(VLOOKUP(C2730,'Budget Detail as of 11.30'!B:K,COLUMNS('Budget Detail as of 11.30'!B:K),FALSE),0)</f>
        <v>0</v>
      </c>
      <c r="N2730" s="155">
        <f>SUMIFS('Budget Detail as of 11.30'!L:L,'Budget Detail as of 11.30'!B:B,'Questica Mapping'!C2730)</f>
        <v>0</v>
      </c>
      <c r="O2730" s="100">
        <v>0</v>
      </c>
      <c r="P2730" s="101">
        <f t="shared" si="102"/>
        <v>0</v>
      </c>
    </row>
    <row r="2731" spans="1:17" hidden="1" x14ac:dyDescent="0.3">
      <c r="A2731" s="90">
        <v>593876</v>
      </c>
      <c r="B2731" s="92" t="s">
        <v>1162</v>
      </c>
      <c r="C2731" s="92" t="s">
        <v>5486</v>
      </c>
      <c r="D2731" s="92" t="s">
        <v>11</v>
      </c>
      <c r="E2731" s="103" t="s">
        <v>337</v>
      </c>
      <c r="F2731" s="92" t="s">
        <v>5397</v>
      </c>
      <c r="G2731" s="92" t="s">
        <v>1188</v>
      </c>
      <c r="H2731" s="92" t="s">
        <v>3895</v>
      </c>
      <c r="I2731" s="92" t="s">
        <v>865</v>
      </c>
      <c r="J2731" s="92" t="s">
        <v>1189</v>
      </c>
      <c r="K2731" s="90" t="b">
        <v>0</v>
      </c>
      <c r="L2731" s="92" t="s">
        <v>867</v>
      </c>
      <c r="M2731" s="278">
        <f>IFERROR(VLOOKUP(C2731,'Budget Detail as of 11.30'!B:K,COLUMNS('Budget Detail as of 11.30'!B:K),FALSE),0)</f>
        <v>0</v>
      </c>
      <c r="N2731" s="155">
        <f>SUMIFS('Budget Detail as of 11.30'!L:L,'Budget Detail as of 11.30'!B:B,'Questica Mapping'!C2731)</f>
        <v>0</v>
      </c>
      <c r="O2731" s="100">
        <v>0</v>
      </c>
      <c r="P2731" s="101">
        <f t="shared" si="102"/>
        <v>0</v>
      </c>
    </row>
    <row r="2732" spans="1:17" hidden="1" x14ac:dyDescent="0.3">
      <c r="A2732" s="90">
        <v>850504</v>
      </c>
      <c r="B2732" s="92" t="s">
        <v>1162</v>
      </c>
      <c r="C2732" s="92" t="s">
        <v>5487</v>
      </c>
      <c r="D2732" s="92" t="s">
        <v>11</v>
      </c>
      <c r="E2732" s="103" t="s">
        <v>337</v>
      </c>
      <c r="F2732" s="92" t="s">
        <v>5397</v>
      </c>
      <c r="G2732" s="92" t="s">
        <v>1188</v>
      </c>
      <c r="H2732" s="92" t="s">
        <v>3901</v>
      </c>
      <c r="I2732" s="92" t="s">
        <v>865</v>
      </c>
      <c r="J2732" s="92" t="s">
        <v>1189</v>
      </c>
      <c r="K2732" s="90" t="b">
        <v>0</v>
      </c>
      <c r="L2732" s="92" t="s">
        <v>867</v>
      </c>
      <c r="M2732" s="278">
        <f>IFERROR(VLOOKUP(C2732,'Budget Detail as of 11.30'!B:K,COLUMNS('Budget Detail as of 11.30'!B:K),FALSE),0)</f>
        <v>0</v>
      </c>
      <c r="N2732" s="155">
        <f>SUMIFS('Budget Detail as of 11.30'!L:L,'Budget Detail as of 11.30'!B:B,'Questica Mapping'!C2732)</f>
        <v>0</v>
      </c>
      <c r="O2732" s="100">
        <v>2000</v>
      </c>
      <c r="P2732" s="101">
        <f t="shared" si="102"/>
        <v>2000</v>
      </c>
    </row>
    <row r="2733" spans="1:17" hidden="1" x14ac:dyDescent="0.3">
      <c r="A2733" s="90">
        <v>593877</v>
      </c>
      <c r="B2733" s="92" t="s">
        <v>1162</v>
      </c>
      <c r="C2733" s="92" t="s">
        <v>5488</v>
      </c>
      <c r="D2733" s="92" t="s">
        <v>11</v>
      </c>
      <c r="E2733" s="103" t="s">
        <v>337</v>
      </c>
      <c r="F2733" s="92" t="s">
        <v>5397</v>
      </c>
      <c r="G2733" s="92" t="s">
        <v>1188</v>
      </c>
      <c r="H2733" s="92" t="s">
        <v>5432</v>
      </c>
      <c r="I2733" s="92" t="s">
        <v>865</v>
      </c>
      <c r="J2733" s="92" t="s">
        <v>1189</v>
      </c>
      <c r="K2733" s="90" t="b">
        <v>0</v>
      </c>
      <c r="L2733" s="92" t="s">
        <v>867</v>
      </c>
      <c r="M2733" s="278">
        <f>IFERROR(VLOOKUP(C2733,'Budget Detail as of 11.30'!B:K,COLUMNS('Budget Detail as of 11.30'!B:K),FALSE),0)</f>
        <v>0</v>
      </c>
      <c r="N2733" s="155">
        <f>SUMIFS('Budget Detail as of 11.30'!L:L,'Budget Detail as of 11.30'!B:B,'Questica Mapping'!C2733)</f>
        <v>0</v>
      </c>
      <c r="O2733" s="100">
        <v>2189</v>
      </c>
      <c r="P2733" s="101">
        <f t="shared" si="102"/>
        <v>2189</v>
      </c>
    </row>
    <row r="2734" spans="1:17" hidden="1" x14ac:dyDescent="0.3">
      <c r="A2734" s="90">
        <v>594471</v>
      </c>
      <c r="B2734" s="92" t="s">
        <v>1162</v>
      </c>
      <c r="C2734" s="92" t="s">
        <v>5489</v>
      </c>
      <c r="D2734" s="92" t="s">
        <v>11</v>
      </c>
      <c r="E2734" s="103" t="s">
        <v>337</v>
      </c>
      <c r="F2734" s="92" t="s">
        <v>5397</v>
      </c>
      <c r="G2734" s="92" t="s">
        <v>1188</v>
      </c>
      <c r="H2734" s="92" t="s">
        <v>3936</v>
      </c>
      <c r="I2734" s="92" t="s">
        <v>865</v>
      </c>
      <c r="J2734" s="92" t="s">
        <v>1189</v>
      </c>
      <c r="K2734" s="90" t="b">
        <v>0</v>
      </c>
      <c r="L2734" s="92" t="s">
        <v>867</v>
      </c>
      <c r="M2734" s="278">
        <f>IFERROR(VLOOKUP(C2734,'Budget Detail as of 11.30'!B:K,COLUMNS('Budget Detail as of 11.30'!B:K),FALSE),0)</f>
        <v>2000</v>
      </c>
      <c r="N2734" s="155">
        <f>SUMIFS('Budget Detail as of 11.30'!L:L,'Budget Detail as of 11.30'!B:B,'Questica Mapping'!C2734)</f>
        <v>2000</v>
      </c>
      <c r="O2734" s="100">
        <v>460</v>
      </c>
      <c r="P2734" s="101">
        <f t="shared" si="102"/>
        <v>460</v>
      </c>
    </row>
    <row r="2735" spans="1:17" hidden="1" x14ac:dyDescent="0.3">
      <c r="A2735" s="90">
        <v>593878</v>
      </c>
      <c r="B2735" s="92" t="s">
        <v>1162</v>
      </c>
      <c r="C2735" s="92" t="s">
        <v>5490</v>
      </c>
      <c r="D2735" s="92" t="s">
        <v>11</v>
      </c>
      <c r="E2735" s="103" t="s">
        <v>337</v>
      </c>
      <c r="F2735" s="92" t="s">
        <v>5397</v>
      </c>
      <c r="G2735" s="92" t="s">
        <v>1191</v>
      </c>
      <c r="H2735" s="92" t="s">
        <v>5398</v>
      </c>
      <c r="I2735" s="92" t="s">
        <v>865</v>
      </c>
      <c r="J2735" s="92" t="s">
        <v>2130</v>
      </c>
      <c r="K2735" s="90" t="b">
        <v>0</v>
      </c>
      <c r="L2735" s="92" t="s">
        <v>867</v>
      </c>
      <c r="M2735" s="278">
        <f>IFERROR(VLOOKUP(C2735,'Budget Detail as of 11.30'!B:K,COLUMNS('Budget Detail as of 11.30'!B:K),FALSE),0)</f>
        <v>2190</v>
      </c>
      <c r="N2735" s="155">
        <f>SUMIFS('Budget Detail as of 11.30'!L:L,'Budget Detail as of 11.30'!B:B,'Questica Mapping'!C2735)</f>
        <v>2190</v>
      </c>
      <c r="O2735" s="100">
        <v>250</v>
      </c>
      <c r="P2735" s="101">
        <f t="shared" si="102"/>
        <v>250</v>
      </c>
    </row>
    <row r="2736" spans="1:17" hidden="1" x14ac:dyDescent="0.3">
      <c r="A2736" s="90">
        <v>593879</v>
      </c>
      <c r="B2736" s="92" t="s">
        <v>1162</v>
      </c>
      <c r="C2736" s="92" t="s">
        <v>5491</v>
      </c>
      <c r="D2736" s="92" t="s">
        <v>11</v>
      </c>
      <c r="E2736" s="103" t="s">
        <v>337</v>
      </c>
      <c r="F2736" s="92" t="s">
        <v>5397</v>
      </c>
      <c r="G2736" s="92" t="s">
        <v>1191</v>
      </c>
      <c r="H2736" s="92" t="s">
        <v>3825</v>
      </c>
      <c r="I2736" s="92" t="s">
        <v>865</v>
      </c>
      <c r="J2736" s="92" t="s">
        <v>1192</v>
      </c>
      <c r="K2736" s="90" t="b">
        <v>0</v>
      </c>
      <c r="L2736" s="92" t="s">
        <v>867</v>
      </c>
      <c r="M2736" s="278">
        <f>IFERROR(VLOOKUP(C2736,'Budget Detail as of 11.30'!B:K,COLUMNS('Budget Detail as of 11.30'!B:K),FALSE),0)</f>
        <v>460</v>
      </c>
      <c r="N2736" s="155">
        <f>SUMIFS('Budget Detail as of 11.30'!L:L,'Budget Detail as of 11.30'!B:B,'Questica Mapping'!C2736)</f>
        <v>460</v>
      </c>
      <c r="O2736" s="100">
        <v>627</v>
      </c>
      <c r="P2736" s="101">
        <f t="shared" si="102"/>
        <v>627</v>
      </c>
    </row>
    <row r="2737" spans="1:16" hidden="1" x14ac:dyDescent="0.3">
      <c r="A2737" s="90">
        <v>593880</v>
      </c>
      <c r="B2737" s="92" t="s">
        <v>1162</v>
      </c>
      <c r="C2737" s="92" t="s">
        <v>5492</v>
      </c>
      <c r="D2737" s="92" t="s">
        <v>11</v>
      </c>
      <c r="E2737" s="103" t="s">
        <v>337</v>
      </c>
      <c r="F2737" s="92" t="s">
        <v>5397</v>
      </c>
      <c r="G2737" s="92" t="s">
        <v>1191</v>
      </c>
      <c r="H2737" s="92" t="s">
        <v>3828</v>
      </c>
      <c r="I2737" s="92" t="s">
        <v>865</v>
      </c>
      <c r="J2737" s="92" t="s">
        <v>2130</v>
      </c>
      <c r="K2737" s="90" t="b">
        <v>0</v>
      </c>
      <c r="L2737" s="92" t="s">
        <v>867</v>
      </c>
      <c r="M2737" s="278">
        <f>IFERROR(VLOOKUP(C2737,'Budget Detail as of 11.30'!B:K,COLUMNS('Budget Detail as of 11.30'!B:K),FALSE),0)</f>
        <v>250</v>
      </c>
      <c r="N2737" s="155">
        <f>SUMIFS('Budget Detail as of 11.30'!L:L,'Budget Detail as of 11.30'!B:B,'Questica Mapping'!C2737)</f>
        <v>250</v>
      </c>
      <c r="O2737" s="100">
        <v>0</v>
      </c>
      <c r="P2737" s="101">
        <f t="shared" si="102"/>
        <v>0</v>
      </c>
    </row>
    <row r="2738" spans="1:16" hidden="1" x14ac:dyDescent="0.3">
      <c r="A2738" s="90">
        <v>594472</v>
      </c>
      <c r="B2738" s="92" t="s">
        <v>1162</v>
      </c>
      <c r="C2738" s="92" t="s">
        <v>5493</v>
      </c>
      <c r="D2738" s="92" t="s">
        <v>11</v>
      </c>
      <c r="E2738" s="103" t="s">
        <v>337</v>
      </c>
      <c r="F2738" s="92" t="s">
        <v>5397</v>
      </c>
      <c r="G2738" s="92" t="s">
        <v>1191</v>
      </c>
      <c r="H2738" s="92" t="s">
        <v>3837</v>
      </c>
      <c r="I2738" s="92" t="s">
        <v>865</v>
      </c>
      <c r="J2738" s="92" t="s">
        <v>1192</v>
      </c>
      <c r="K2738" s="90" t="b">
        <v>0</v>
      </c>
      <c r="L2738" s="92" t="s">
        <v>867</v>
      </c>
      <c r="M2738" s="278">
        <f>IFERROR(VLOOKUP(C2738,'Budget Detail as of 11.30'!B:K,COLUMNS('Budget Detail as of 11.30'!B:K),FALSE),0)</f>
        <v>630</v>
      </c>
      <c r="N2738" s="155">
        <f>SUMIFS('Budget Detail as of 11.30'!L:L,'Budget Detail as of 11.30'!B:B,'Questica Mapping'!C2738)</f>
        <v>630</v>
      </c>
      <c r="O2738" s="100">
        <v>188</v>
      </c>
      <c r="P2738" s="101">
        <f t="shared" si="102"/>
        <v>188</v>
      </c>
    </row>
    <row r="2739" spans="1:16" hidden="1" x14ac:dyDescent="0.3">
      <c r="A2739" s="90">
        <v>593881</v>
      </c>
      <c r="B2739" s="92" t="s">
        <v>1162</v>
      </c>
      <c r="C2739" s="92" t="s">
        <v>5494</v>
      </c>
      <c r="D2739" s="92" t="s">
        <v>11</v>
      </c>
      <c r="E2739" s="103" t="s">
        <v>337</v>
      </c>
      <c r="F2739" s="92" t="s">
        <v>5397</v>
      </c>
      <c r="G2739" s="92" t="s">
        <v>1191</v>
      </c>
      <c r="H2739" s="92" t="s">
        <v>3840</v>
      </c>
      <c r="I2739" s="92" t="s">
        <v>865</v>
      </c>
      <c r="J2739" s="92" t="s">
        <v>5495</v>
      </c>
      <c r="K2739" s="90" t="b">
        <v>0</v>
      </c>
      <c r="L2739" s="92" t="s">
        <v>867</v>
      </c>
      <c r="M2739" s="278">
        <f>IFERROR(VLOOKUP(C2739,'Budget Detail as of 11.30'!B:K,COLUMNS('Budget Detail as of 11.30'!B:K),FALSE),0)</f>
        <v>0</v>
      </c>
      <c r="N2739" s="155">
        <f>SUMIFS('Budget Detail as of 11.30'!L:L,'Budget Detail as of 11.30'!B:B,'Questica Mapping'!C2739)</f>
        <v>0</v>
      </c>
      <c r="O2739" s="100">
        <v>945</v>
      </c>
      <c r="P2739" s="101">
        <f t="shared" si="102"/>
        <v>945</v>
      </c>
    </row>
    <row r="2740" spans="1:16" hidden="1" x14ac:dyDescent="0.3">
      <c r="A2740" s="90">
        <v>593882</v>
      </c>
      <c r="B2740" s="92" t="s">
        <v>1162</v>
      </c>
      <c r="C2740" s="92" t="s">
        <v>5496</v>
      </c>
      <c r="D2740" s="92" t="s">
        <v>11</v>
      </c>
      <c r="E2740" s="103" t="s">
        <v>337</v>
      </c>
      <c r="F2740" s="92" t="s">
        <v>5397</v>
      </c>
      <c r="G2740" s="92" t="s">
        <v>1191</v>
      </c>
      <c r="H2740" s="92" t="s">
        <v>3840</v>
      </c>
      <c r="I2740" s="92" t="s">
        <v>925</v>
      </c>
      <c r="J2740" s="92" t="s">
        <v>5497</v>
      </c>
      <c r="K2740" s="90" t="b">
        <v>0</v>
      </c>
      <c r="L2740" s="92" t="s">
        <v>867</v>
      </c>
      <c r="M2740" s="278">
        <f>IFERROR(VLOOKUP(C2740,'Budget Detail as of 11.30'!B:K,COLUMNS('Budget Detail as of 11.30'!B:K),FALSE),0)</f>
        <v>190</v>
      </c>
      <c r="N2740" s="155">
        <f>SUMIFS('Budget Detail as of 11.30'!L:L,'Budget Detail as of 11.30'!B:B,'Questica Mapping'!C2740)</f>
        <v>190</v>
      </c>
      <c r="O2740" s="100">
        <v>1500</v>
      </c>
      <c r="P2740" s="101">
        <f t="shared" si="102"/>
        <v>1500</v>
      </c>
    </row>
    <row r="2741" spans="1:16" hidden="1" x14ac:dyDescent="0.3">
      <c r="A2741" s="90">
        <v>593883</v>
      </c>
      <c r="B2741" s="92" t="s">
        <v>1162</v>
      </c>
      <c r="C2741" s="92" t="s">
        <v>5498</v>
      </c>
      <c r="D2741" s="92" t="s">
        <v>11</v>
      </c>
      <c r="E2741" s="103" t="s">
        <v>337</v>
      </c>
      <c r="F2741" s="92" t="s">
        <v>5397</v>
      </c>
      <c r="G2741" s="92" t="s">
        <v>1191</v>
      </c>
      <c r="H2741" s="92" t="s">
        <v>3843</v>
      </c>
      <c r="I2741" s="92" t="s">
        <v>865</v>
      </c>
      <c r="J2741" s="92" t="s">
        <v>5499</v>
      </c>
      <c r="K2741" s="90" t="b">
        <v>0</v>
      </c>
      <c r="L2741" s="92" t="s">
        <v>867</v>
      </c>
      <c r="M2741" s="278">
        <f>IFERROR(VLOOKUP(C2741,'Budget Detail as of 11.30'!B:K,COLUMNS('Budget Detail as of 11.30'!B:K),FALSE),0)</f>
        <v>950</v>
      </c>
      <c r="N2741" s="155">
        <f>SUMIFS('Budget Detail as of 11.30'!L:L,'Budget Detail as of 11.30'!B:B,'Questica Mapping'!C2741)</f>
        <v>950</v>
      </c>
      <c r="O2741" s="100">
        <v>341</v>
      </c>
      <c r="P2741" s="101">
        <f t="shared" si="102"/>
        <v>341</v>
      </c>
    </row>
    <row r="2742" spans="1:16" hidden="1" x14ac:dyDescent="0.3">
      <c r="A2742" s="90">
        <v>593884</v>
      </c>
      <c r="B2742" s="92" t="s">
        <v>1162</v>
      </c>
      <c r="C2742" s="92" t="s">
        <v>5500</v>
      </c>
      <c r="D2742" s="92" t="s">
        <v>11</v>
      </c>
      <c r="E2742" s="103" t="s">
        <v>337</v>
      </c>
      <c r="F2742" s="92" t="s">
        <v>5397</v>
      </c>
      <c r="G2742" s="92" t="s">
        <v>1191</v>
      </c>
      <c r="H2742" s="92" t="s">
        <v>3852</v>
      </c>
      <c r="I2742" s="92" t="s">
        <v>865</v>
      </c>
      <c r="J2742" s="92" t="s">
        <v>1192</v>
      </c>
      <c r="K2742" s="90" t="b">
        <v>0</v>
      </c>
      <c r="L2742" s="92" t="s">
        <v>867</v>
      </c>
      <c r="M2742" s="278">
        <f>IFERROR(VLOOKUP(C2742,'Budget Detail as of 11.30'!B:K,COLUMNS('Budget Detail as of 11.30'!B:K),FALSE),0)</f>
        <v>1500</v>
      </c>
      <c r="N2742" s="155">
        <f>SUMIFS('Budget Detail as of 11.30'!L:L,'Budget Detail as of 11.30'!B:B,'Questica Mapping'!C2742)</f>
        <v>1500</v>
      </c>
      <c r="O2742" s="100">
        <v>455</v>
      </c>
      <c r="P2742" s="101">
        <f t="shared" si="102"/>
        <v>455</v>
      </c>
    </row>
    <row r="2743" spans="1:16" hidden="1" x14ac:dyDescent="0.3">
      <c r="A2743" s="90">
        <v>594473</v>
      </c>
      <c r="B2743" s="92" t="s">
        <v>1162</v>
      </c>
      <c r="C2743" s="92" t="s">
        <v>5501</v>
      </c>
      <c r="D2743" s="92" t="s">
        <v>11</v>
      </c>
      <c r="E2743" s="103" t="s">
        <v>337</v>
      </c>
      <c r="F2743" s="92" t="s">
        <v>5397</v>
      </c>
      <c r="G2743" s="92" t="s">
        <v>1191</v>
      </c>
      <c r="H2743" s="92" t="s">
        <v>3861</v>
      </c>
      <c r="I2743" s="92" t="s">
        <v>865</v>
      </c>
      <c r="J2743" s="92" t="s">
        <v>1192</v>
      </c>
      <c r="K2743" s="90" t="b">
        <v>0</v>
      </c>
      <c r="L2743" s="92" t="s">
        <v>867</v>
      </c>
      <c r="M2743" s="278">
        <f>IFERROR(VLOOKUP(C2743,'Budget Detail as of 11.30'!B:K,COLUMNS('Budget Detail as of 11.30'!B:K),FALSE),0)</f>
        <v>350</v>
      </c>
      <c r="N2743" s="155">
        <f>SUMIFS('Budget Detail as of 11.30'!L:L,'Budget Detail as of 11.30'!B:B,'Questica Mapping'!C2743)</f>
        <v>350</v>
      </c>
      <c r="O2743" s="100">
        <v>79</v>
      </c>
      <c r="P2743" s="101">
        <f t="shared" si="102"/>
        <v>79</v>
      </c>
    </row>
    <row r="2744" spans="1:16" hidden="1" x14ac:dyDescent="0.3">
      <c r="A2744" s="90">
        <v>594474</v>
      </c>
      <c r="B2744" s="92" t="s">
        <v>1162</v>
      </c>
      <c r="C2744" s="92" t="s">
        <v>5502</v>
      </c>
      <c r="D2744" s="92" t="s">
        <v>11</v>
      </c>
      <c r="E2744" s="103" t="s">
        <v>337</v>
      </c>
      <c r="F2744" s="92" t="s">
        <v>5397</v>
      </c>
      <c r="G2744" s="92" t="s">
        <v>1191</v>
      </c>
      <c r="H2744" s="92" t="s">
        <v>3889</v>
      </c>
      <c r="I2744" s="92" t="s">
        <v>865</v>
      </c>
      <c r="J2744" s="92" t="s">
        <v>1192</v>
      </c>
      <c r="K2744" s="90" t="b">
        <v>0</v>
      </c>
      <c r="L2744" s="92" t="s">
        <v>867</v>
      </c>
      <c r="M2744" s="278">
        <f>IFERROR(VLOOKUP(C2744,'Budget Detail as of 11.30'!B:K,COLUMNS('Budget Detail as of 11.30'!B:K),FALSE),0)</f>
        <v>460</v>
      </c>
      <c r="N2744" s="155">
        <f>SUMIFS('Budget Detail as of 11.30'!L:L,'Budget Detail as of 11.30'!B:B,'Questica Mapping'!C2744)</f>
        <v>460</v>
      </c>
      <c r="O2744" s="100">
        <v>2000</v>
      </c>
      <c r="P2744" s="101">
        <f t="shared" si="102"/>
        <v>2000</v>
      </c>
    </row>
    <row r="2745" spans="1:16" hidden="1" x14ac:dyDescent="0.3">
      <c r="A2745" s="90">
        <v>593885</v>
      </c>
      <c r="B2745" s="92" t="s">
        <v>1162</v>
      </c>
      <c r="C2745" s="92" t="s">
        <v>5503</v>
      </c>
      <c r="D2745" s="92" t="s">
        <v>11</v>
      </c>
      <c r="E2745" s="103" t="s">
        <v>337</v>
      </c>
      <c r="F2745" s="92" t="s">
        <v>5397</v>
      </c>
      <c r="G2745" s="92" t="s">
        <v>1191</v>
      </c>
      <c r="H2745" s="92" t="s">
        <v>3901</v>
      </c>
      <c r="I2745" s="92" t="s">
        <v>865</v>
      </c>
      <c r="J2745" s="92" t="s">
        <v>5504</v>
      </c>
      <c r="K2745" s="90" t="b">
        <v>0</v>
      </c>
      <c r="L2745" s="92" t="s">
        <v>867</v>
      </c>
      <c r="M2745" s="278">
        <f>IFERROR(VLOOKUP(C2745,'Budget Detail as of 11.30'!B:K,COLUMNS('Budget Detail as of 11.30'!B:K),FALSE),0)</f>
        <v>200</v>
      </c>
      <c r="N2745" s="155">
        <f>SUMIFS('Budget Detail as of 11.30'!L:L,'Budget Detail as of 11.30'!B:B,'Questica Mapping'!C2745)</f>
        <v>200</v>
      </c>
      <c r="O2745" s="100">
        <v>1183</v>
      </c>
      <c r="P2745" s="101">
        <f t="shared" si="102"/>
        <v>1183</v>
      </c>
    </row>
    <row r="2746" spans="1:16" hidden="1" x14ac:dyDescent="0.3">
      <c r="A2746" s="90">
        <v>593886</v>
      </c>
      <c r="B2746" s="92" t="s">
        <v>1162</v>
      </c>
      <c r="C2746" s="92" t="s">
        <v>5505</v>
      </c>
      <c r="D2746" s="92" t="s">
        <v>11</v>
      </c>
      <c r="E2746" s="103" t="s">
        <v>337</v>
      </c>
      <c r="F2746" s="92" t="s">
        <v>5397</v>
      </c>
      <c r="G2746" s="92" t="s">
        <v>1191</v>
      </c>
      <c r="H2746" s="92" t="s">
        <v>3936</v>
      </c>
      <c r="I2746" s="92" t="s">
        <v>865</v>
      </c>
      <c r="J2746" s="92" t="s">
        <v>1192</v>
      </c>
      <c r="K2746" s="90" t="b">
        <v>0</v>
      </c>
      <c r="L2746" s="92" t="s">
        <v>867</v>
      </c>
      <c r="M2746" s="278">
        <f>IFERROR(VLOOKUP(C2746,'Budget Detail as of 11.30'!B:K,COLUMNS('Budget Detail as of 11.30'!B:K),FALSE),0)</f>
        <v>3500</v>
      </c>
      <c r="N2746" s="155">
        <f>SUMIFS('Budget Detail as of 11.30'!L:L,'Budget Detail as of 11.30'!B:B,'Questica Mapping'!C2746)</f>
        <v>3500</v>
      </c>
      <c r="O2746" s="100">
        <v>0</v>
      </c>
      <c r="P2746" s="101">
        <f t="shared" si="102"/>
        <v>0</v>
      </c>
    </row>
    <row r="2747" spans="1:16" hidden="1" x14ac:dyDescent="0.3">
      <c r="A2747" s="90">
        <v>593887</v>
      </c>
      <c r="B2747" s="92" t="s">
        <v>1162</v>
      </c>
      <c r="C2747" s="92" t="s">
        <v>5506</v>
      </c>
      <c r="D2747" s="92" t="s">
        <v>11</v>
      </c>
      <c r="E2747" s="103" t="s">
        <v>337</v>
      </c>
      <c r="F2747" s="92" t="s">
        <v>5397</v>
      </c>
      <c r="G2747" s="92" t="s">
        <v>1194</v>
      </c>
      <c r="H2747" s="92" t="s">
        <v>5398</v>
      </c>
      <c r="I2747" s="92" t="s">
        <v>865</v>
      </c>
      <c r="J2747" s="92" t="s">
        <v>1195</v>
      </c>
      <c r="K2747" s="90" t="b">
        <v>0</v>
      </c>
      <c r="L2747" s="92" t="s">
        <v>867</v>
      </c>
      <c r="M2747" s="278">
        <f>IFERROR(VLOOKUP(C2747,'Budget Detail as of 11.30'!B:K,COLUMNS('Budget Detail as of 11.30'!B:K),FALSE),0)</f>
        <v>1090</v>
      </c>
      <c r="N2747" s="155">
        <f>SUMIFS('Budget Detail as of 11.30'!L:L,'Budget Detail as of 11.30'!B:B,'Questica Mapping'!C2747)</f>
        <v>1090</v>
      </c>
      <c r="O2747" s="100">
        <v>338</v>
      </c>
      <c r="P2747" s="101">
        <f t="shared" si="102"/>
        <v>338</v>
      </c>
    </row>
    <row r="2748" spans="1:16" hidden="1" x14ac:dyDescent="0.3">
      <c r="A2748" s="90">
        <v>593888</v>
      </c>
      <c r="B2748" s="92" t="s">
        <v>1162</v>
      </c>
      <c r="C2748" s="92" t="s">
        <v>5507</v>
      </c>
      <c r="D2748" s="92" t="s">
        <v>11</v>
      </c>
      <c r="E2748" s="103" t="s">
        <v>337</v>
      </c>
      <c r="F2748" s="92" t="s">
        <v>5397</v>
      </c>
      <c r="G2748" s="92" t="s">
        <v>1194</v>
      </c>
      <c r="H2748" s="92" t="s">
        <v>3837</v>
      </c>
      <c r="I2748" s="92" t="s">
        <v>865</v>
      </c>
      <c r="J2748" s="92" t="s">
        <v>1195</v>
      </c>
      <c r="K2748" s="90" t="b">
        <v>0</v>
      </c>
      <c r="L2748" s="92" t="s">
        <v>867</v>
      </c>
      <c r="M2748" s="278">
        <f>IFERROR(VLOOKUP(C2748,'Budget Detail as of 11.30'!B:K,COLUMNS('Budget Detail as of 11.30'!B:K),FALSE),0)</f>
        <v>400</v>
      </c>
      <c r="N2748" s="155">
        <f>SUMIFS('Budget Detail as of 11.30'!L:L,'Budget Detail as of 11.30'!B:B,'Questica Mapping'!C2748)</f>
        <v>400</v>
      </c>
      <c r="O2748" s="100">
        <v>665</v>
      </c>
      <c r="P2748" s="101">
        <f t="shared" si="102"/>
        <v>665</v>
      </c>
    </row>
    <row r="2749" spans="1:16" hidden="1" x14ac:dyDescent="0.3">
      <c r="A2749" s="90">
        <v>593889</v>
      </c>
      <c r="B2749" s="92" t="s">
        <v>1162</v>
      </c>
      <c r="C2749" s="92" t="s">
        <v>5508</v>
      </c>
      <c r="D2749" s="92" t="s">
        <v>11</v>
      </c>
      <c r="E2749" s="103" t="s">
        <v>337</v>
      </c>
      <c r="F2749" s="92" t="s">
        <v>5397</v>
      </c>
      <c r="G2749" s="92" t="s">
        <v>1197</v>
      </c>
      <c r="H2749" s="92" t="s">
        <v>5398</v>
      </c>
      <c r="I2749" s="92" t="s">
        <v>865</v>
      </c>
      <c r="J2749" s="92" t="s">
        <v>1198</v>
      </c>
      <c r="K2749" s="90" t="b">
        <v>0</v>
      </c>
      <c r="L2749" s="92" t="s">
        <v>867</v>
      </c>
      <c r="M2749" s="278">
        <f>IFERROR(VLOOKUP(C2749,'Budget Detail as of 11.30'!B:K,COLUMNS('Budget Detail as of 11.30'!B:K),FALSE),0)</f>
        <v>340</v>
      </c>
      <c r="N2749" s="155">
        <f>SUMIFS('Budget Detail as of 11.30'!L:L,'Budget Detail as of 11.30'!B:B,'Questica Mapping'!C2749)</f>
        <v>340</v>
      </c>
      <c r="O2749" s="100">
        <v>70</v>
      </c>
      <c r="P2749" s="101">
        <f t="shared" si="102"/>
        <v>70</v>
      </c>
    </row>
    <row r="2750" spans="1:16" hidden="1" x14ac:dyDescent="0.3">
      <c r="A2750" s="90">
        <v>594475</v>
      </c>
      <c r="B2750" s="92" t="s">
        <v>1162</v>
      </c>
      <c r="C2750" s="92" t="s">
        <v>5509</v>
      </c>
      <c r="D2750" s="92" t="s">
        <v>11</v>
      </c>
      <c r="E2750" s="103" t="s">
        <v>337</v>
      </c>
      <c r="F2750" s="92" t="s">
        <v>5397</v>
      </c>
      <c r="G2750" s="92" t="s">
        <v>1202</v>
      </c>
      <c r="H2750" s="92" t="s">
        <v>5398</v>
      </c>
      <c r="I2750" s="92" t="s">
        <v>865</v>
      </c>
      <c r="J2750" s="92" t="s">
        <v>1203</v>
      </c>
      <c r="K2750" s="90" t="b">
        <v>0</v>
      </c>
      <c r="L2750" s="92" t="s">
        <v>867</v>
      </c>
      <c r="M2750" s="278">
        <f>IFERROR(VLOOKUP(C2750,'Budget Detail as of 11.30'!B:K,COLUMNS('Budget Detail as of 11.30'!B:K),FALSE),0)</f>
        <v>670</v>
      </c>
      <c r="N2750" s="155">
        <f>SUMIFS('Budget Detail as of 11.30'!L:L,'Budget Detail as of 11.30'!B:B,'Questica Mapping'!C2750)</f>
        <v>670</v>
      </c>
      <c r="O2750" s="100">
        <v>200</v>
      </c>
      <c r="P2750" s="101">
        <f t="shared" si="102"/>
        <v>200</v>
      </c>
    </row>
    <row r="2751" spans="1:16" hidden="1" x14ac:dyDescent="0.3">
      <c r="A2751" s="90">
        <v>594476</v>
      </c>
      <c r="B2751" s="92" t="s">
        <v>1162</v>
      </c>
      <c r="C2751" s="92" t="s">
        <v>5510</v>
      </c>
      <c r="D2751" s="92" t="s">
        <v>11</v>
      </c>
      <c r="E2751" s="103" t="s">
        <v>337</v>
      </c>
      <c r="F2751" s="92" t="s">
        <v>5397</v>
      </c>
      <c r="G2751" s="92" t="s">
        <v>1202</v>
      </c>
      <c r="H2751" s="92" t="s">
        <v>3837</v>
      </c>
      <c r="I2751" s="92" t="s">
        <v>865</v>
      </c>
      <c r="J2751" s="92" t="s">
        <v>5511</v>
      </c>
      <c r="K2751" s="90" t="b">
        <v>0</v>
      </c>
      <c r="L2751" s="92" t="s">
        <v>867</v>
      </c>
      <c r="M2751" s="278">
        <f>IFERROR(VLOOKUP(C2751,'Budget Detail as of 11.30'!B:K,COLUMNS('Budget Detail as of 11.30'!B:K),FALSE),0)</f>
        <v>70</v>
      </c>
      <c r="N2751" s="155">
        <f>SUMIFS('Budget Detail as of 11.30'!L:L,'Budget Detail as of 11.30'!B:B,'Questica Mapping'!C2751)</f>
        <v>70</v>
      </c>
      <c r="O2751" s="100">
        <v>1000</v>
      </c>
      <c r="P2751" s="101">
        <f t="shared" si="102"/>
        <v>1000</v>
      </c>
    </row>
    <row r="2752" spans="1:16" hidden="1" x14ac:dyDescent="0.3">
      <c r="A2752" s="90">
        <v>594477</v>
      </c>
      <c r="B2752" s="92" t="s">
        <v>1162</v>
      </c>
      <c r="C2752" s="92" t="s">
        <v>5512</v>
      </c>
      <c r="D2752" s="92" t="s">
        <v>11</v>
      </c>
      <c r="E2752" s="103" t="s">
        <v>337</v>
      </c>
      <c r="F2752" s="92" t="s">
        <v>5397</v>
      </c>
      <c r="G2752" s="92" t="s">
        <v>1202</v>
      </c>
      <c r="H2752" s="92" t="s">
        <v>3837</v>
      </c>
      <c r="I2752" s="92" t="s">
        <v>925</v>
      </c>
      <c r="J2752" s="92" t="s">
        <v>5513</v>
      </c>
      <c r="K2752" s="90" t="b">
        <v>0</v>
      </c>
      <c r="L2752" s="92" t="s">
        <v>867</v>
      </c>
      <c r="M2752" s="278">
        <f>IFERROR(VLOOKUP(C2752,'Budget Detail as of 11.30'!B:K,COLUMNS('Budget Detail as of 11.30'!B:K),FALSE),0)</f>
        <v>200</v>
      </c>
      <c r="N2752" s="155">
        <f>SUMIFS('Budget Detail as of 11.30'!L:L,'Budget Detail as of 11.30'!B:B,'Questica Mapping'!C2752)</f>
        <v>200</v>
      </c>
      <c r="O2752" s="100">
        <v>1040</v>
      </c>
      <c r="P2752" s="101">
        <f t="shared" si="102"/>
        <v>1040</v>
      </c>
    </row>
    <row r="2753" spans="1:16" hidden="1" x14ac:dyDescent="0.3">
      <c r="A2753" s="90">
        <v>594478</v>
      </c>
      <c r="B2753" s="92" t="s">
        <v>1162</v>
      </c>
      <c r="C2753" s="92" t="s">
        <v>5514</v>
      </c>
      <c r="D2753" s="92" t="s">
        <v>11</v>
      </c>
      <c r="E2753" s="103" t="s">
        <v>337</v>
      </c>
      <c r="F2753" s="92" t="s">
        <v>5397</v>
      </c>
      <c r="G2753" s="92" t="s">
        <v>1202</v>
      </c>
      <c r="H2753" s="92" t="s">
        <v>3936</v>
      </c>
      <c r="I2753" s="92" t="s">
        <v>865</v>
      </c>
      <c r="J2753" s="92" t="s">
        <v>2831</v>
      </c>
      <c r="K2753" s="90" t="b">
        <v>0</v>
      </c>
      <c r="L2753" s="92" t="s">
        <v>867</v>
      </c>
      <c r="M2753" s="278">
        <f>IFERROR(VLOOKUP(C2753,'Budget Detail as of 11.30'!B:K,COLUMNS('Budget Detail as of 11.30'!B:K),FALSE),0)</f>
        <v>1000</v>
      </c>
      <c r="N2753" s="155">
        <f>SUMIFS('Budget Detail as of 11.30'!L:L,'Budget Detail as of 11.30'!B:B,'Questica Mapping'!C2753)</f>
        <v>1000</v>
      </c>
      <c r="O2753" s="100">
        <v>1300</v>
      </c>
      <c r="P2753" s="101">
        <f t="shared" si="102"/>
        <v>1300</v>
      </c>
    </row>
    <row r="2754" spans="1:16" hidden="1" x14ac:dyDescent="0.3">
      <c r="A2754" s="90">
        <v>594479</v>
      </c>
      <c r="B2754" s="92" t="s">
        <v>1162</v>
      </c>
      <c r="C2754" s="92" t="s">
        <v>5515</v>
      </c>
      <c r="D2754" s="92" t="s">
        <v>11</v>
      </c>
      <c r="E2754" s="103" t="s">
        <v>337</v>
      </c>
      <c r="F2754" s="92" t="s">
        <v>5397</v>
      </c>
      <c r="G2754" s="92" t="s">
        <v>1354</v>
      </c>
      <c r="H2754" s="92" t="s">
        <v>5398</v>
      </c>
      <c r="I2754" s="92" t="s">
        <v>865</v>
      </c>
      <c r="J2754" s="92" t="s">
        <v>5516</v>
      </c>
      <c r="K2754" s="90" t="b">
        <v>0</v>
      </c>
      <c r="L2754" s="92" t="s">
        <v>867</v>
      </c>
      <c r="M2754" s="278">
        <f>IFERROR(VLOOKUP(C2754,'Budget Detail as of 11.30'!B:K,COLUMNS('Budget Detail as of 11.30'!B:K),FALSE),0)</f>
        <v>1150</v>
      </c>
      <c r="N2754" s="155">
        <f>SUMIFS('Budget Detail as of 11.30'!L:L,'Budget Detail as of 11.30'!B:B,'Questica Mapping'!C2754)</f>
        <v>1150</v>
      </c>
      <c r="O2754" s="100">
        <v>0</v>
      </c>
      <c r="P2754" s="101">
        <f t="shared" si="102"/>
        <v>0</v>
      </c>
    </row>
    <row r="2755" spans="1:16" hidden="1" x14ac:dyDescent="0.3">
      <c r="A2755" s="90">
        <v>593890</v>
      </c>
      <c r="B2755" s="92" t="s">
        <v>1162</v>
      </c>
      <c r="C2755" s="92" t="s">
        <v>5517</v>
      </c>
      <c r="D2755" s="92" t="s">
        <v>11</v>
      </c>
      <c r="E2755" s="103" t="s">
        <v>337</v>
      </c>
      <c r="F2755" s="92" t="s">
        <v>5397</v>
      </c>
      <c r="G2755" s="92" t="s">
        <v>1354</v>
      </c>
      <c r="H2755" s="92" t="s">
        <v>5518</v>
      </c>
      <c r="I2755" s="92" t="s">
        <v>865</v>
      </c>
      <c r="J2755" s="92" t="s">
        <v>5519</v>
      </c>
      <c r="K2755" s="90" t="b">
        <v>0</v>
      </c>
      <c r="L2755" s="92" t="s">
        <v>867</v>
      </c>
      <c r="M2755" s="278">
        <f>IFERROR(VLOOKUP(C2755,'Budget Detail as of 11.30'!B:K,COLUMNS('Budget Detail as of 11.30'!B:K),FALSE),0)</f>
        <v>0</v>
      </c>
      <c r="N2755" s="155">
        <f>SUMIFS('Budget Detail as of 11.30'!L:L,'Budget Detail as of 11.30'!B:B,'Questica Mapping'!C2755)</f>
        <v>0</v>
      </c>
      <c r="O2755" s="100">
        <v>1000</v>
      </c>
      <c r="P2755" s="101">
        <f t="shared" si="102"/>
        <v>1000</v>
      </c>
    </row>
    <row r="2756" spans="1:16" hidden="1" x14ac:dyDescent="0.3">
      <c r="A2756" s="90">
        <v>593891</v>
      </c>
      <c r="B2756" s="92" t="s">
        <v>1162</v>
      </c>
      <c r="C2756" s="92" t="s">
        <v>5520</v>
      </c>
      <c r="D2756" s="92" t="s">
        <v>11</v>
      </c>
      <c r="E2756" s="103" t="s">
        <v>337</v>
      </c>
      <c r="F2756" s="92" t="s">
        <v>5397</v>
      </c>
      <c r="G2756" s="92" t="s">
        <v>1354</v>
      </c>
      <c r="H2756" s="92" t="s">
        <v>3858</v>
      </c>
      <c r="I2756" s="92" t="s">
        <v>865</v>
      </c>
      <c r="J2756" s="92" t="s">
        <v>5521</v>
      </c>
      <c r="K2756" s="90" t="b">
        <v>0</v>
      </c>
      <c r="L2756" s="92" t="s">
        <v>867</v>
      </c>
      <c r="M2756" s="278">
        <f>IFERROR(VLOOKUP(C2756,'Budget Detail as of 11.30'!B:K,COLUMNS('Budget Detail as of 11.30'!B:K),FALSE),0)</f>
        <v>0</v>
      </c>
      <c r="N2756" s="155">
        <f>SUMIFS('Budget Detail as of 11.30'!L:L,'Budget Detail as of 11.30'!B:B,'Questica Mapping'!C2756)</f>
        <v>0</v>
      </c>
      <c r="O2756" s="100">
        <v>1703</v>
      </c>
      <c r="P2756" s="101">
        <f t="shared" si="102"/>
        <v>1703</v>
      </c>
    </row>
    <row r="2757" spans="1:16" hidden="1" x14ac:dyDescent="0.3">
      <c r="A2757" s="90">
        <v>593892</v>
      </c>
      <c r="B2757" s="92" t="s">
        <v>1162</v>
      </c>
      <c r="C2757" s="92" t="s">
        <v>5522</v>
      </c>
      <c r="D2757" s="92" t="s">
        <v>11</v>
      </c>
      <c r="E2757" s="103" t="s">
        <v>337</v>
      </c>
      <c r="F2757" s="92" t="s">
        <v>5397</v>
      </c>
      <c r="G2757" s="92" t="s">
        <v>1354</v>
      </c>
      <c r="H2757" s="92" t="s">
        <v>3936</v>
      </c>
      <c r="I2757" s="92" t="s">
        <v>865</v>
      </c>
      <c r="J2757" s="92" t="s">
        <v>1355</v>
      </c>
      <c r="K2757" s="90" t="b">
        <v>0</v>
      </c>
      <c r="L2757" s="92" t="s">
        <v>867</v>
      </c>
      <c r="M2757" s="278">
        <f>IFERROR(VLOOKUP(C2757,'Budget Detail as of 11.30'!B:K,COLUMNS('Budget Detail as of 11.30'!B:K),FALSE),0)</f>
        <v>2000</v>
      </c>
      <c r="N2757" s="155">
        <f>SUMIFS('Budget Detail as of 11.30'!L:L,'Budget Detail as of 11.30'!B:B,'Questica Mapping'!C2757)</f>
        <v>2000</v>
      </c>
      <c r="O2757" s="100">
        <v>9</v>
      </c>
      <c r="P2757" s="101">
        <f t="shared" si="102"/>
        <v>9</v>
      </c>
    </row>
    <row r="2758" spans="1:16" hidden="1" x14ac:dyDescent="0.3">
      <c r="A2758" s="90">
        <v>593893</v>
      </c>
      <c r="B2758" s="92" t="s">
        <v>1162</v>
      </c>
      <c r="C2758" s="92" t="s">
        <v>5523</v>
      </c>
      <c r="D2758" s="92" t="s">
        <v>11</v>
      </c>
      <c r="E2758" s="103" t="s">
        <v>337</v>
      </c>
      <c r="F2758" s="92" t="s">
        <v>5397</v>
      </c>
      <c r="G2758" s="92" t="s">
        <v>1207</v>
      </c>
      <c r="H2758" s="92" t="s">
        <v>5398</v>
      </c>
      <c r="I2758" s="92" t="s">
        <v>865</v>
      </c>
      <c r="J2758" s="92" t="s">
        <v>5524</v>
      </c>
      <c r="K2758" s="90" t="b">
        <v>0</v>
      </c>
      <c r="L2758" s="92" t="s">
        <v>867</v>
      </c>
      <c r="M2758" s="278">
        <f>IFERROR(VLOOKUP(C2758,'Budget Detail as of 11.30'!B:K,COLUMNS('Budget Detail as of 11.30'!B:K),FALSE),0)</f>
        <v>2500</v>
      </c>
      <c r="N2758" s="155">
        <f>SUMIFS('Budget Detail as of 11.30'!L:L,'Budget Detail as of 11.30'!B:B,'Questica Mapping'!C2758)</f>
        <v>2500</v>
      </c>
      <c r="O2758" s="100">
        <v>100</v>
      </c>
      <c r="P2758" s="101">
        <f t="shared" si="102"/>
        <v>100</v>
      </c>
    </row>
    <row r="2759" spans="1:16" hidden="1" x14ac:dyDescent="0.3">
      <c r="A2759" s="90">
        <v>594480</v>
      </c>
      <c r="B2759" s="92" t="s">
        <v>1162</v>
      </c>
      <c r="C2759" s="92" t="s">
        <v>5525</v>
      </c>
      <c r="D2759" s="92" t="s">
        <v>11</v>
      </c>
      <c r="E2759" s="103" t="s">
        <v>337</v>
      </c>
      <c r="F2759" s="92" t="s">
        <v>5397</v>
      </c>
      <c r="G2759" s="92" t="s">
        <v>1207</v>
      </c>
      <c r="H2759" s="92" t="s">
        <v>5398</v>
      </c>
      <c r="I2759" s="92" t="s">
        <v>928</v>
      </c>
      <c r="J2759" s="92" t="s">
        <v>4376</v>
      </c>
      <c r="K2759" s="90" t="b">
        <v>0</v>
      </c>
      <c r="L2759" s="92" t="s">
        <v>867</v>
      </c>
      <c r="M2759" s="278">
        <f>IFERROR(VLOOKUP(C2759,'Budget Detail as of 11.30'!B:K,COLUMNS('Budget Detail as of 11.30'!B:K),FALSE),0)</f>
        <v>10</v>
      </c>
      <c r="N2759" s="155">
        <f>SUMIFS('Budget Detail as of 11.30'!L:L,'Budget Detail as of 11.30'!B:B,'Questica Mapping'!C2759)</f>
        <v>10</v>
      </c>
      <c r="O2759" s="100">
        <v>584</v>
      </c>
      <c r="P2759" s="101">
        <f t="shared" ref="P2759:P2790" si="103">+O2759</f>
        <v>584</v>
      </c>
    </row>
    <row r="2760" spans="1:16" hidden="1" x14ac:dyDescent="0.3">
      <c r="A2760" s="90">
        <v>594481</v>
      </c>
      <c r="B2760" s="92" t="s">
        <v>1162</v>
      </c>
      <c r="C2760" s="92" t="s">
        <v>5526</v>
      </c>
      <c r="D2760" s="92" t="s">
        <v>11</v>
      </c>
      <c r="E2760" s="103" t="s">
        <v>337</v>
      </c>
      <c r="F2760" s="92" t="s">
        <v>5397</v>
      </c>
      <c r="G2760" s="92" t="s">
        <v>1207</v>
      </c>
      <c r="H2760" s="92" t="s">
        <v>3936</v>
      </c>
      <c r="I2760" s="92" t="s">
        <v>865</v>
      </c>
      <c r="J2760" s="92" t="s">
        <v>5527</v>
      </c>
      <c r="K2760" s="90" t="b">
        <v>0</v>
      </c>
      <c r="L2760" s="92" t="s">
        <v>867</v>
      </c>
      <c r="M2760" s="278">
        <f>IFERROR(VLOOKUP(C2760,'Budget Detail as of 11.30'!B:K,COLUMNS('Budget Detail as of 11.30'!B:K),FALSE),0)</f>
        <v>100</v>
      </c>
      <c r="N2760" s="155">
        <f>SUMIFS('Budget Detail as of 11.30'!L:L,'Budget Detail as of 11.30'!B:B,'Questica Mapping'!C2760)</f>
        <v>100</v>
      </c>
      <c r="O2760" s="100">
        <v>200</v>
      </c>
      <c r="P2760" s="101">
        <f t="shared" si="103"/>
        <v>200</v>
      </c>
    </row>
    <row r="2761" spans="1:16" hidden="1" x14ac:dyDescent="0.3">
      <c r="A2761" s="90">
        <v>594482</v>
      </c>
      <c r="B2761" s="92" t="s">
        <v>1162</v>
      </c>
      <c r="C2761" s="92" t="s">
        <v>5528</v>
      </c>
      <c r="D2761" s="92" t="s">
        <v>11</v>
      </c>
      <c r="E2761" s="103" t="s">
        <v>337</v>
      </c>
      <c r="F2761" s="92" t="s">
        <v>5397</v>
      </c>
      <c r="G2761" s="92" t="s">
        <v>1212</v>
      </c>
      <c r="H2761" s="92" t="s">
        <v>3837</v>
      </c>
      <c r="I2761" s="92" t="s">
        <v>865</v>
      </c>
      <c r="J2761" s="92" t="s">
        <v>5529</v>
      </c>
      <c r="K2761" s="90" t="b">
        <v>0</v>
      </c>
      <c r="L2761" s="92" t="s">
        <v>867</v>
      </c>
      <c r="M2761" s="278">
        <f>IFERROR(VLOOKUP(C2761,'Budget Detail as of 11.30'!B:K,COLUMNS('Budget Detail as of 11.30'!B:K),FALSE),0)</f>
        <v>0</v>
      </c>
      <c r="N2761" s="155">
        <f>SUMIFS('Budget Detail as of 11.30'!L:L,'Budget Detail as of 11.30'!B:B,'Questica Mapping'!C2761)</f>
        <v>0</v>
      </c>
      <c r="O2761" s="100">
        <v>165</v>
      </c>
      <c r="P2761" s="101">
        <f t="shared" si="103"/>
        <v>165</v>
      </c>
    </row>
    <row r="2762" spans="1:16" hidden="1" x14ac:dyDescent="0.3">
      <c r="A2762" s="90">
        <v>594483</v>
      </c>
      <c r="B2762" s="92" t="s">
        <v>1162</v>
      </c>
      <c r="C2762" s="92" t="s">
        <v>5530</v>
      </c>
      <c r="D2762" s="92" t="s">
        <v>11</v>
      </c>
      <c r="E2762" s="103" t="s">
        <v>337</v>
      </c>
      <c r="F2762" s="92" t="s">
        <v>5397</v>
      </c>
      <c r="G2762" s="92" t="s">
        <v>1212</v>
      </c>
      <c r="H2762" s="92" t="s">
        <v>3837</v>
      </c>
      <c r="I2762" s="92" t="s">
        <v>928</v>
      </c>
      <c r="J2762" s="92" t="s">
        <v>5531</v>
      </c>
      <c r="K2762" s="90" t="b">
        <v>0</v>
      </c>
      <c r="L2762" s="92" t="s">
        <v>867</v>
      </c>
      <c r="M2762" s="278">
        <f>IFERROR(VLOOKUP(C2762,'Budget Detail as of 11.30'!B:K,COLUMNS('Budget Detail as of 11.30'!B:K),FALSE),0)</f>
        <v>200</v>
      </c>
      <c r="N2762" s="155">
        <f>SUMIFS('Budget Detail as of 11.30'!L:L,'Budget Detail as of 11.30'!B:B,'Questica Mapping'!C2762)</f>
        <v>200</v>
      </c>
      <c r="O2762" s="100">
        <v>0</v>
      </c>
      <c r="P2762" s="101">
        <f t="shared" si="103"/>
        <v>0</v>
      </c>
    </row>
    <row r="2763" spans="1:16" hidden="1" x14ac:dyDescent="0.3">
      <c r="A2763" s="90">
        <v>594484</v>
      </c>
      <c r="B2763" s="92" t="s">
        <v>1162</v>
      </c>
      <c r="C2763" s="92" t="s">
        <v>5532</v>
      </c>
      <c r="D2763" s="92" t="s">
        <v>11</v>
      </c>
      <c r="E2763" s="103" t="s">
        <v>337</v>
      </c>
      <c r="F2763" s="92" t="s">
        <v>5397</v>
      </c>
      <c r="G2763" s="92" t="s">
        <v>1212</v>
      </c>
      <c r="H2763" s="92" t="s">
        <v>3852</v>
      </c>
      <c r="I2763" s="92" t="s">
        <v>865</v>
      </c>
      <c r="J2763" s="92" t="s">
        <v>1213</v>
      </c>
      <c r="K2763" s="90" t="b">
        <v>0</v>
      </c>
      <c r="L2763" s="92" t="s">
        <v>867</v>
      </c>
      <c r="M2763" s="278">
        <f>IFERROR(VLOOKUP(C2763,'Budget Detail as of 11.30'!B:K,COLUMNS('Budget Detail as of 11.30'!B:K),FALSE),0)</f>
        <v>170</v>
      </c>
      <c r="N2763" s="155">
        <f>SUMIFS('Budget Detail as of 11.30'!L:L,'Budget Detail as of 11.30'!B:B,'Questica Mapping'!C2763)</f>
        <v>170</v>
      </c>
      <c r="O2763" s="100">
        <v>500</v>
      </c>
      <c r="P2763" s="101">
        <f t="shared" si="103"/>
        <v>500</v>
      </c>
    </row>
    <row r="2764" spans="1:16" hidden="1" x14ac:dyDescent="0.3">
      <c r="A2764" s="90">
        <v>593894</v>
      </c>
      <c r="B2764" s="92" t="s">
        <v>1162</v>
      </c>
      <c r="C2764" s="92" t="s">
        <v>5533</v>
      </c>
      <c r="D2764" s="92" t="s">
        <v>11</v>
      </c>
      <c r="E2764" s="103" t="s">
        <v>337</v>
      </c>
      <c r="F2764" s="92" t="s">
        <v>5397</v>
      </c>
      <c r="G2764" s="92" t="s">
        <v>1212</v>
      </c>
      <c r="H2764" s="92" t="s">
        <v>5534</v>
      </c>
      <c r="I2764" s="92" t="s">
        <v>865</v>
      </c>
      <c r="J2764" s="92" t="s">
        <v>5535</v>
      </c>
      <c r="K2764" s="90" t="b">
        <v>0</v>
      </c>
      <c r="L2764" s="92" t="s">
        <v>867</v>
      </c>
      <c r="M2764" s="278">
        <f>IFERROR(VLOOKUP(C2764,'Budget Detail as of 11.30'!B:K,COLUMNS('Budget Detail as of 11.30'!B:K),FALSE),0)</f>
        <v>0</v>
      </c>
      <c r="N2764" s="155">
        <f>SUMIFS('Budget Detail as of 11.30'!L:L,'Budget Detail as of 11.30'!B:B,'Questica Mapping'!C2764)</f>
        <v>0</v>
      </c>
      <c r="O2764" s="100">
        <v>0</v>
      </c>
      <c r="P2764" s="101">
        <f t="shared" si="103"/>
        <v>0</v>
      </c>
    </row>
    <row r="2765" spans="1:16" hidden="1" x14ac:dyDescent="0.3">
      <c r="A2765" s="90">
        <v>593895</v>
      </c>
      <c r="B2765" s="92" t="s">
        <v>1162</v>
      </c>
      <c r="C2765" s="92" t="s">
        <v>5536</v>
      </c>
      <c r="D2765" s="92" t="s">
        <v>11</v>
      </c>
      <c r="E2765" s="103" t="s">
        <v>337</v>
      </c>
      <c r="F2765" s="92" t="s">
        <v>5397</v>
      </c>
      <c r="G2765" s="92" t="s">
        <v>1212</v>
      </c>
      <c r="H2765" s="92" t="s">
        <v>3889</v>
      </c>
      <c r="I2765" s="92" t="s">
        <v>865</v>
      </c>
      <c r="J2765" s="92" t="s">
        <v>5537</v>
      </c>
      <c r="K2765" s="90" t="b">
        <v>0</v>
      </c>
      <c r="L2765" s="92" t="s">
        <v>867</v>
      </c>
      <c r="M2765" s="278">
        <f>IFERROR(VLOOKUP(C2765,'Budget Detail as of 11.30'!B:K,COLUMNS('Budget Detail as of 11.30'!B:K),FALSE),0)</f>
        <v>500</v>
      </c>
      <c r="N2765" s="155">
        <f>SUMIFS('Budget Detail as of 11.30'!L:L,'Budget Detail as of 11.30'!B:B,'Questica Mapping'!C2765)</f>
        <v>500</v>
      </c>
      <c r="O2765" s="100">
        <v>0</v>
      </c>
      <c r="P2765" s="101">
        <f t="shared" si="103"/>
        <v>0</v>
      </c>
    </row>
    <row r="2766" spans="1:16" hidden="1" x14ac:dyDescent="0.3">
      <c r="A2766" s="90">
        <v>593896</v>
      </c>
      <c r="B2766" s="92" t="s">
        <v>1162</v>
      </c>
      <c r="C2766" s="92" t="s">
        <v>5538</v>
      </c>
      <c r="D2766" s="92" t="s">
        <v>11</v>
      </c>
      <c r="E2766" s="103" t="s">
        <v>337</v>
      </c>
      <c r="F2766" s="92" t="s">
        <v>5397</v>
      </c>
      <c r="G2766" s="92" t="s">
        <v>1212</v>
      </c>
      <c r="H2766" s="92" t="s">
        <v>3936</v>
      </c>
      <c r="I2766" s="92" t="s">
        <v>865</v>
      </c>
      <c r="J2766" s="92" t="s">
        <v>5539</v>
      </c>
      <c r="K2766" s="90" t="b">
        <v>0</v>
      </c>
      <c r="L2766" s="92" t="s">
        <v>867</v>
      </c>
      <c r="M2766" s="278">
        <f>IFERROR(VLOOKUP(C2766,'Budget Detail as of 11.30'!B:K,COLUMNS('Budget Detail as of 11.30'!B:K),FALSE),0)</f>
        <v>4100</v>
      </c>
      <c r="N2766" s="155">
        <f>SUMIFS('Budget Detail as of 11.30'!L:L,'Budget Detail as of 11.30'!B:B,'Questica Mapping'!C2766)</f>
        <v>4100</v>
      </c>
      <c r="O2766" s="100">
        <v>18688</v>
      </c>
      <c r="P2766" s="101">
        <f t="shared" si="103"/>
        <v>18688</v>
      </c>
    </row>
    <row r="2767" spans="1:16" hidden="1" x14ac:dyDescent="0.3">
      <c r="A2767" s="90">
        <v>593897</v>
      </c>
      <c r="B2767" s="92" t="s">
        <v>1162</v>
      </c>
      <c r="C2767" s="92" t="s">
        <v>5540</v>
      </c>
      <c r="D2767" s="92" t="s">
        <v>11</v>
      </c>
      <c r="E2767" s="103" t="s">
        <v>337</v>
      </c>
      <c r="F2767" s="92" t="s">
        <v>5397</v>
      </c>
      <c r="G2767" s="92" t="s">
        <v>1212</v>
      </c>
      <c r="H2767" s="92" t="s">
        <v>3936</v>
      </c>
      <c r="I2767" s="92" t="s">
        <v>928</v>
      </c>
      <c r="J2767" s="270" t="s">
        <v>1251</v>
      </c>
      <c r="K2767" s="90" t="b">
        <v>0</v>
      </c>
      <c r="L2767" s="92" t="s">
        <v>867</v>
      </c>
      <c r="M2767" s="278">
        <f>IFERROR(VLOOKUP(C2767,'Budget Detail as of 11.30'!B:K,COLUMNS('Budget Detail as of 11.30'!B:K),FALSE),0)</f>
        <v>0</v>
      </c>
      <c r="N2767" s="155">
        <f>SUMIFS('Budget Detail as of 11.30'!L:L,'Budget Detail as of 11.30'!B:B,'Questica Mapping'!C2767)</f>
        <v>0</v>
      </c>
      <c r="O2767" s="100">
        <v>530</v>
      </c>
      <c r="P2767" s="101">
        <f t="shared" si="103"/>
        <v>530</v>
      </c>
    </row>
    <row r="2768" spans="1:16" hidden="1" x14ac:dyDescent="0.3">
      <c r="A2768" s="90">
        <v>593898</v>
      </c>
      <c r="B2768" s="92" t="s">
        <v>1162</v>
      </c>
      <c r="C2768" s="92" t="s">
        <v>5541</v>
      </c>
      <c r="D2768" s="92" t="s">
        <v>11</v>
      </c>
      <c r="E2768" s="103" t="s">
        <v>337</v>
      </c>
      <c r="F2768" s="92" t="s">
        <v>5397</v>
      </c>
      <c r="G2768" s="92" t="s">
        <v>1212</v>
      </c>
      <c r="H2768" s="92" t="s">
        <v>3942</v>
      </c>
      <c r="I2768" s="92" t="s">
        <v>865</v>
      </c>
      <c r="J2768" s="92" t="s">
        <v>5542</v>
      </c>
      <c r="K2768" s="90" t="b">
        <v>0</v>
      </c>
      <c r="L2768" s="92" t="s">
        <v>867</v>
      </c>
      <c r="M2768" s="278">
        <f>IFERROR(VLOOKUP(C2768,'Budget Detail as of 11.30'!B:K,COLUMNS('Budget Detail as of 11.30'!B:K),FALSE),0)</f>
        <v>18690</v>
      </c>
      <c r="N2768" s="155">
        <f>SUMIFS('Budget Detail as of 11.30'!L:L,'Budget Detail as of 11.30'!B:B,'Questica Mapping'!C2768)</f>
        <v>18690</v>
      </c>
      <c r="O2768" s="100">
        <v>4439</v>
      </c>
      <c r="P2768" s="101">
        <f t="shared" si="103"/>
        <v>4439</v>
      </c>
    </row>
    <row r="2769" spans="1:16" hidden="1" x14ac:dyDescent="0.3">
      <c r="A2769" s="90">
        <v>594155</v>
      </c>
      <c r="B2769" s="92" t="s">
        <v>1162</v>
      </c>
      <c r="C2769" s="92" t="s">
        <v>5543</v>
      </c>
      <c r="D2769" s="92" t="s">
        <v>11</v>
      </c>
      <c r="E2769" s="103" t="s">
        <v>337</v>
      </c>
      <c r="F2769" s="92" t="s">
        <v>5397</v>
      </c>
      <c r="G2769" s="92" t="s">
        <v>1215</v>
      </c>
      <c r="H2769" s="92" t="s">
        <v>5398</v>
      </c>
      <c r="I2769" s="92" t="s">
        <v>865</v>
      </c>
      <c r="J2769" s="92" t="s">
        <v>5544</v>
      </c>
      <c r="K2769" s="90" t="b">
        <v>0</v>
      </c>
      <c r="L2769" s="92" t="s">
        <v>867</v>
      </c>
      <c r="M2769" s="278">
        <f>IFERROR(VLOOKUP(C2769,'Budget Detail as of 11.30'!B:K,COLUMNS('Budget Detail as of 11.30'!B:K),FALSE),0)</f>
        <v>3200</v>
      </c>
      <c r="N2769" s="155">
        <f>SUMIFS('Budget Detail as of 11.30'!L:L,'Budget Detail as of 11.30'!B:B,'Questica Mapping'!C2769)</f>
        <v>3200</v>
      </c>
      <c r="O2769" s="100">
        <v>197</v>
      </c>
      <c r="P2769" s="101">
        <f t="shared" si="103"/>
        <v>197</v>
      </c>
    </row>
    <row r="2770" spans="1:16" hidden="1" x14ac:dyDescent="0.3">
      <c r="A2770" s="90">
        <v>594156</v>
      </c>
      <c r="B2770" s="92" t="s">
        <v>1162</v>
      </c>
      <c r="C2770" s="92" t="s">
        <v>5545</v>
      </c>
      <c r="D2770" s="92" t="s">
        <v>11</v>
      </c>
      <c r="E2770" s="103" t="s">
        <v>337</v>
      </c>
      <c r="F2770" s="92" t="s">
        <v>5397</v>
      </c>
      <c r="G2770" s="92" t="s">
        <v>1215</v>
      </c>
      <c r="H2770" s="92" t="s">
        <v>5398</v>
      </c>
      <c r="I2770" s="92" t="s">
        <v>925</v>
      </c>
      <c r="J2770" s="92" t="s">
        <v>5546</v>
      </c>
      <c r="K2770" s="90" t="b">
        <v>0</v>
      </c>
      <c r="L2770" s="92" t="s">
        <v>867</v>
      </c>
      <c r="M2770" s="278">
        <f>IFERROR(VLOOKUP(C2770,'Budget Detail as of 11.30'!B:K,COLUMNS('Budget Detail as of 11.30'!B:K),FALSE),0)</f>
        <v>1740</v>
      </c>
      <c r="N2770" s="155">
        <f>SUMIFS('Budget Detail as of 11.30'!L:L,'Budget Detail as of 11.30'!B:B,'Questica Mapping'!C2770)</f>
        <v>1740</v>
      </c>
      <c r="O2770" s="100">
        <v>1500</v>
      </c>
      <c r="P2770" s="101">
        <f t="shared" si="103"/>
        <v>1500</v>
      </c>
    </row>
    <row r="2771" spans="1:16" hidden="1" x14ac:dyDescent="0.3">
      <c r="A2771" s="90">
        <v>1540193</v>
      </c>
      <c r="B2771" s="92" t="s">
        <v>1162</v>
      </c>
      <c r="C2771" s="92" t="s">
        <v>5547</v>
      </c>
      <c r="D2771" s="92" t="s">
        <v>11</v>
      </c>
      <c r="E2771" s="103" t="s">
        <v>337</v>
      </c>
      <c r="F2771" s="92" t="s">
        <v>5397</v>
      </c>
      <c r="G2771" s="92" t="s">
        <v>1215</v>
      </c>
      <c r="H2771" s="92" t="s">
        <v>5398</v>
      </c>
      <c r="I2771" s="92" t="s">
        <v>944</v>
      </c>
      <c r="J2771" s="92" t="s">
        <v>5548</v>
      </c>
      <c r="K2771" s="90" t="b">
        <v>0</v>
      </c>
      <c r="L2771" s="92" t="s">
        <v>867</v>
      </c>
      <c r="M2771" s="278">
        <f>IFERROR(VLOOKUP(C2771,'Budget Detail as of 11.30'!B:K,COLUMNS('Budget Detail as of 11.30'!B:K),FALSE),0)</f>
        <v>200</v>
      </c>
      <c r="N2771" s="155">
        <f>SUMIFS('Budget Detail as of 11.30'!L:L,'Budget Detail as of 11.30'!B:B,'Questica Mapping'!C2771)</f>
        <v>200</v>
      </c>
      <c r="O2771" s="100">
        <v>0</v>
      </c>
      <c r="P2771" s="101">
        <f t="shared" si="103"/>
        <v>0</v>
      </c>
    </row>
    <row r="2772" spans="1:16" hidden="1" x14ac:dyDescent="0.3">
      <c r="A2772" s="90">
        <v>594485</v>
      </c>
      <c r="B2772" s="92" t="s">
        <v>1162</v>
      </c>
      <c r="C2772" s="92" t="s">
        <v>5549</v>
      </c>
      <c r="D2772" s="92" t="s">
        <v>11</v>
      </c>
      <c r="E2772" s="103" t="s">
        <v>337</v>
      </c>
      <c r="F2772" s="92" t="s">
        <v>5397</v>
      </c>
      <c r="G2772" s="92" t="s">
        <v>1215</v>
      </c>
      <c r="H2772" s="92" t="s">
        <v>5398</v>
      </c>
      <c r="I2772" s="92" t="s">
        <v>1060</v>
      </c>
      <c r="J2772" s="92" t="s">
        <v>5550</v>
      </c>
      <c r="K2772" s="90" t="b">
        <v>0</v>
      </c>
      <c r="L2772" s="92" t="s">
        <v>867</v>
      </c>
      <c r="M2772" s="278">
        <f>IFERROR(VLOOKUP(C2772,'Budget Detail as of 11.30'!B:K,COLUMNS('Budget Detail as of 11.30'!B:K),FALSE),0)</f>
        <v>1500</v>
      </c>
      <c r="N2772" s="155">
        <f>SUMIFS('Budget Detail as of 11.30'!L:L,'Budget Detail as of 11.30'!B:B,'Questica Mapping'!C2772)</f>
        <v>1500</v>
      </c>
      <c r="O2772" s="100">
        <v>0</v>
      </c>
      <c r="P2772" s="101">
        <f t="shared" si="103"/>
        <v>0</v>
      </c>
    </row>
    <row r="2773" spans="1:16" hidden="1" x14ac:dyDescent="0.3">
      <c r="A2773" s="90">
        <v>594486</v>
      </c>
      <c r="B2773" s="92" t="s">
        <v>1162</v>
      </c>
      <c r="C2773" s="92" t="s">
        <v>5551</v>
      </c>
      <c r="D2773" s="92" t="s">
        <v>11</v>
      </c>
      <c r="E2773" s="103" t="s">
        <v>337</v>
      </c>
      <c r="F2773" s="92" t="s">
        <v>5397</v>
      </c>
      <c r="G2773" s="92" t="s">
        <v>1215</v>
      </c>
      <c r="H2773" s="92" t="s">
        <v>5398</v>
      </c>
      <c r="I2773" s="92" t="s">
        <v>1063</v>
      </c>
      <c r="J2773" s="92" t="s">
        <v>5194</v>
      </c>
      <c r="K2773" s="90" t="b">
        <v>0</v>
      </c>
      <c r="L2773" s="92" t="s">
        <v>867</v>
      </c>
      <c r="M2773" s="278">
        <f>IFERROR(VLOOKUP(C2773,'Budget Detail as of 11.30'!B:K,COLUMNS('Budget Detail as of 11.30'!B:K),FALSE),0)</f>
        <v>0</v>
      </c>
      <c r="N2773" s="155">
        <f>SUMIFS('Budget Detail as of 11.30'!L:L,'Budget Detail as of 11.30'!B:B,'Questica Mapping'!C2773)</f>
        <v>0</v>
      </c>
      <c r="O2773" s="100">
        <v>390</v>
      </c>
      <c r="P2773" s="101">
        <f t="shared" si="103"/>
        <v>390</v>
      </c>
    </row>
    <row r="2774" spans="1:16" hidden="1" x14ac:dyDescent="0.3">
      <c r="A2774" s="90">
        <v>594487</v>
      </c>
      <c r="B2774" s="92" t="s">
        <v>1162</v>
      </c>
      <c r="C2774" s="92" t="s">
        <v>5552</v>
      </c>
      <c r="D2774" s="92" t="s">
        <v>11</v>
      </c>
      <c r="E2774" s="103" t="s">
        <v>337</v>
      </c>
      <c r="F2774" s="92" t="s">
        <v>5397</v>
      </c>
      <c r="G2774" s="92" t="s">
        <v>1215</v>
      </c>
      <c r="H2774" s="92" t="s">
        <v>5398</v>
      </c>
      <c r="I2774" s="92" t="s">
        <v>1088</v>
      </c>
      <c r="J2774" s="92" t="s">
        <v>5553</v>
      </c>
      <c r="K2774" s="90" t="b">
        <v>0</v>
      </c>
      <c r="L2774" s="92" t="s">
        <v>867</v>
      </c>
      <c r="M2774" s="278">
        <f>IFERROR(VLOOKUP(C2774,'Budget Detail as of 11.30'!B:K,COLUMNS('Budget Detail as of 11.30'!B:K),FALSE),0)</f>
        <v>0</v>
      </c>
      <c r="N2774" s="155">
        <f>SUMIFS('Budget Detail as of 11.30'!L:L,'Budget Detail as of 11.30'!B:B,'Questica Mapping'!C2774)</f>
        <v>0</v>
      </c>
      <c r="O2774" s="100">
        <v>320</v>
      </c>
      <c r="P2774" s="101">
        <f t="shared" si="103"/>
        <v>320</v>
      </c>
    </row>
    <row r="2775" spans="1:16" hidden="1" x14ac:dyDescent="0.3">
      <c r="A2775" s="90">
        <v>594488</v>
      </c>
      <c r="B2775" s="92" t="s">
        <v>1162</v>
      </c>
      <c r="C2775" s="92" t="s">
        <v>5554</v>
      </c>
      <c r="D2775" s="92" t="s">
        <v>11</v>
      </c>
      <c r="E2775" s="103" t="s">
        <v>337</v>
      </c>
      <c r="F2775" s="92" t="s">
        <v>5397</v>
      </c>
      <c r="G2775" s="92" t="s">
        <v>1215</v>
      </c>
      <c r="H2775" s="92" t="s">
        <v>5518</v>
      </c>
      <c r="I2775" s="92" t="s">
        <v>865</v>
      </c>
      <c r="J2775" s="92" t="s">
        <v>5555</v>
      </c>
      <c r="K2775" s="90" t="b">
        <v>0</v>
      </c>
      <c r="L2775" s="92" t="s">
        <v>867</v>
      </c>
      <c r="M2775" s="278">
        <f>IFERROR(VLOOKUP(C2775,'Budget Detail as of 11.30'!B:K,COLUMNS('Budget Detail as of 11.30'!B:K),FALSE),0)</f>
        <v>1800</v>
      </c>
      <c r="N2775" s="155">
        <f>SUMIFS('Budget Detail as of 11.30'!L:L,'Budget Detail as of 11.30'!B:B,'Questica Mapping'!C2775)</f>
        <v>1800</v>
      </c>
      <c r="O2775" s="100">
        <v>60</v>
      </c>
      <c r="P2775" s="101">
        <f t="shared" si="103"/>
        <v>60</v>
      </c>
    </row>
    <row r="2776" spans="1:16" hidden="1" x14ac:dyDescent="0.3">
      <c r="A2776" s="90">
        <v>594489</v>
      </c>
      <c r="B2776" s="92" t="s">
        <v>1162</v>
      </c>
      <c r="C2776" s="92" t="s">
        <v>5556</v>
      </c>
      <c r="D2776" s="92" t="s">
        <v>11</v>
      </c>
      <c r="E2776" s="103" t="s">
        <v>337</v>
      </c>
      <c r="F2776" s="92" t="s">
        <v>5397</v>
      </c>
      <c r="G2776" s="92" t="s">
        <v>1215</v>
      </c>
      <c r="H2776" s="92" t="s">
        <v>3825</v>
      </c>
      <c r="I2776" s="92" t="s">
        <v>865</v>
      </c>
      <c r="J2776" s="92" t="s">
        <v>5557</v>
      </c>
      <c r="K2776" s="90" t="b">
        <v>0</v>
      </c>
      <c r="L2776" s="92" t="s">
        <v>867</v>
      </c>
      <c r="M2776" s="278">
        <f>IFERROR(VLOOKUP(C2776,'Budget Detail as of 11.30'!B:K,COLUMNS('Budget Detail as of 11.30'!B:K),FALSE),0)</f>
        <v>320</v>
      </c>
      <c r="N2776" s="155">
        <f>SUMIFS('Budget Detail as of 11.30'!L:L,'Budget Detail as of 11.30'!B:B,'Questica Mapping'!C2776)</f>
        <v>320</v>
      </c>
      <c r="O2776" s="100">
        <v>245</v>
      </c>
      <c r="P2776" s="101">
        <f t="shared" si="103"/>
        <v>245</v>
      </c>
    </row>
    <row r="2777" spans="1:16" hidden="1" x14ac:dyDescent="0.3">
      <c r="A2777" s="90">
        <v>594490</v>
      </c>
      <c r="B2777" s="92" t="s">
        <v>1162</v>
      </c>
      <c r="C2777" s="92" t="s">
        <v>5558</v>
      </c>
      <c r="D2777" s="92" t="s">
        <v>11</v>
      </c>
      <c r="E2777" s="103" t="s">
        <v>337</v>
      </c>
      <c r="F2777" s="92" t="s">
        <v>5397</v>
      </c>
      <c r="G2777" s="92" t="s">
        <v>1215</v>
      </c>
      <c r="H2777" s="92" t="s">
        <v>3825</v>
      </c>
      <c r="I2777" s="92" t="s">
        <v>928</v>
      </c>
      <c r="J2777" s="92" t="s">
        <v>5559</v>
      </c>
      <c r="K2777" s="90" t="b">
        <v>0</v>
      </c>
      <c r="L2777" s="92" t="s">
        <v>867</v>
      </c>
      <c r="M2777" s="278">
        <f>IFERROR(VLOOKUP(C2777,'Budget Detail as of 11.30'!B:K,COLUMNS('Budget Detail as of 11.30'!B:K),FALSE),0)</f>
        <v>60</v>
      </c>
      <c r="N2777" s="155">
        <f>SUMIFS('Budget Detail as of 11.30'!L:L,'Budget Detail as of 11.30'!B:B,'Questica Mapping'!C2777)</f>
        <v>60</v>
      </c>
      <c r="O2777" s="100">
        <v>280</v>
      </c>
      <c r="P2777" s="101">
        <f t="shared" si="103"/>
        <v>280</v>
      </c>
    </row>
    <row r="2778" spans="1:16" hidden="1" x14ac:dyDescent="0.3">
      <c r="A2778" s="90">
        <v>594567</v>
      </c>
      <c r="B2778" s="92" t="s">
        <v>1162</v>
      </c>
      <c r="C2778" s="92" t="s">
        <v>5560</v>
      </c>
      <c r="D2778" s="92" t="s">
        <v>11</v>
      </c>
      <c r="E2778" s="103" t="s">
        <v>337</v>
      </c>
      <c r="F2778" s="92" t="s">
        <v>5397</v>
      </c>
      <c r="G2778" s="92" t="s">
        <v>1215</v>
      </c>
      <c r="H2778" s="92" t="s">
        <v>3825</v>
      </c>
      <c r="I2778" s="92" t="s">
        <v>931</v>
      </c>
      <c r="J2778" s="92" t="s">
        <v>5561</v>
      </c>
      <c r="K2778" s="90" t="b">
        <v>0</v>
      </c>
      <c r="L2778" s="92" t="s">
        <v>867</v>
      </c>
      <c r="M2778" s="278">
        <f>IFERROR(VLOOKUP(C2778,'Budget Detail as of 11.30'!B:K,COLUMNS('Budget Detail as of 11.30'!B:K),FALSE),0)</f>
        <v>250</v>
      </c>
      <c r="N2778" s="155">
        <f>SUMIFS('Budget Detail as of 11.30'!L:L,'Budget Detail as of 11.30'!B:B,'Questica Mapping'!C2778)</f>
        <v>250</v>
      </c>
      <c r="O2778" s="100">
        <v>0</v>
      </c>
      <c r="P2778" s="101">
        <f t="shared" si="103"/>
        <v>0</v>
      </c>
    </row>
    <row r="2779" spans="1:16" hidden="1" x14ac:dyDescent="0.3">
      <c r="A2779" s="90">
        <v>594566</v>
      </c>
      <c r="B2779" s="92" t="s">
        <v>1162</v>
      </c>
      <c r="C2779" s="92" t="s">
        <v>5562</v>
      </c>
      <c r="D2779" s="92" t="s">
        <v>11</v>
      </c>
      <c r="E2779" s="103" t="s">
        <v>337</v>
      </c>
      <c r="F2779" s="92" t="s">
        <v>5397</v>
      </c>
      <c r="G2779" s="92" t="s">
        <v>1215</v>
      </c>
      <c r="H2779" s="92" t="s">
        <v>3825</v>
      </c>
      <c r="I2779" s="92" t="s">
        <v>944</v>
      </c>
      <c r="J2779" s="92" t="s">
        <v>5563</v>
      </c>
      <c r="K2779" s="90" t="b">
        <v>0</v>
      </c>
      <c r="L2779" s="92" t="s">
        <v>867</v>
      </c>
      <c r="M2779" s="278">
        <f>IFERROR(VLOOKUP(C2779,'Budget Detail as of 11.30'!B:K,COLUMNS('Budget Detail as of 11.30'!B:K),FALSE),0)</f>
        <v>280</v>
      </c>
      <c r="N2779" s="155">
        <f>SUMIFS('Budget Detail as of 11.30'!L:L,'Budget Detail as of 11.30'!B:B,'Questica Mapping'!C2779)</f>
        <v>280</v>
      </c>
      <c r="O2779" s="100">
        <v>500</v>
      </c>
      <c r="P2779" s="101">
        <f t="shared" si="103"/>
        <v>500</v>
      </c>
    </row>
    <row r="2780" spans="1:16" hidden="1" x14ac:dyDescent="0.3">
      <c r="A2780" s="90">
        <v>1429157</v>
      </c>
      <c r="B2780" s="92" t="s">
        <v>1162</v>
      </c>
      <c r="C2780" s="92" t="s">
        <v>5564</v>
      </c>
      <c r="D2780" s="92" t="s">
        <v>11</v>
      </c>
      <c r="E2780" s="103" t="s">
        <v>337</v>
      </c>
      <c r="F2780" s="92" t="s">
        <v>5397</v>
      </c>
      <c r="G2780" s="92" t="s">
        <v>1215</v>
      </c>
      <c r="H2780" s="92" t="s">
        <v>3831</v>
      </c>
      <c r="I2780" s="92" t="s">
        <v>865</v>
      </c>
      <c r="J2780" s="92" t="s">
        <v>5565</v>
      </c>
      <c r="K2780" s="90" t="b">
        <v>0</v>
      </c>
      <c r="L2780" s="92" t="s">
        <v>867</v>
      </c>
      <c r="M2780" s="278">
        <f>IFERROR(VLOOKUP(C2780,'Budget Detail as of 11.30'!B:K,COLUMNS('Budget Detail as of 11.30'!B:K),FALSE),0)</f>
        <v>300</v>
      </c>
      <c r="N2780" s="155">
        <f>SUMIFS('Budget Detail as of 11.30'!L:L,'Budget Detail as of 11.30'!B:B,'Questica Mapping'!C2780)</f>
        <v>300</v>
      </c>
      <c r="O2780" s="100">
        <v>0</v>
      </c>
      <c r="P2780" s="101">
        <f t="shared" si="103"/>
        <v>0</v>
      </c>
    </row>
    <row r="2781" spans="1:16" hidden="1" x14ac:dyDescent="0.3">
      <c r="A2781" s="90">
        <v>849891</v>
      </c>
      <c r="B2781" s="92" t="s">
        <v>1162</v>
      </c>
      <c r="C2781" s="92" t="s">
        <v>5566</v>
      </c>
      <c r="D2781" s="92" t="s">
        <v>11</v>
      </c>
      <c r="E2781" s="103" t="s">
        <v>337</v>
      </c>
      <c r="F2781" s="92" t="s">
        <v>5397</v>
      </c>
      <c r="G2781" s="92" t="s">
        <v>1215</v>
      </c>
      <c r="H2781" s="92" t="s">
        <v>3831</v>
      </c>
      <c r="I2781" s="92" t="s">
        <v>925</v>
      </c>
      <c r="J2781" s="92" t="s">
        <v>5567</v>
      </c>
      <c r="K2781" s="90" t="b">
        <v>0</v>
      </c>
      <c r="L2781" s="92" t="s">
        <v>867</v>
      </c>
      <c r="M2781" s="278">
        <f>IFERROR(VLOOKUP(C2781,'Budget Detail as of 11.30'!B:K,COLUMNS('Budget Detail as of 11.30'!B:K),FALSE),0)</f>
        <v>500</v>
      </c>
      <c r="N2781" s="155">
        <f>SUMIFS('Budget Detail as of 11.30'!L:L,'Budget Detail as of 11.30'!B:B,'Questica Mapping'!C2781)</f>
        <v>500</v>
      </c>
      <c r="O2781" s="100">
        <v>0</v>
      </c>
      <c r="P2781" s="101">
        <f t="shared" si="103"/>
        <v>0</v>
      </c>
    </row>
    <row r="2782" spans="1:16" hidden="1" x14ac:dyDescent="0.3">
      <c r="A2782" s="90">
        <v>594571</v>
      </c>
      <c r="B2782" s="92" t="s">
        <v>1162</v>
      </c>
      <c r="C2782" s="92" t="s">
        <v>5568</v>
      </c>
      <c r="D2782" s="92" t="s">
        <v>11</v>
      </c>
      <c r="E2782" s="103" t="s">
        <v>337</v>
      </c>
      <c r="F2782" s="92" t="s">
        <v>5397</v>
      </c>
      <c r="G2782" s="92" t="s">
        <v>1215</v>
      </c>
      <c r="H2782" s="92" t="s">
        <v>3831</v>
      </c>
      <c r="I2782" s="92" t="s">
        <v>928</v>
      </c>
      <c r="J2782" s="92" t="s">
        <v>5569</v>
      </c>
      <c r="K2782" s="90" t="b">
        <v>0</v>
      </c>
      <c r="L2782" s="92" t="s">
        <v>867</v>
      </c>
      <c r="M2782" s="278">
        <f>IFERROR(VLOOKUP(C2782,'Budget Detail as of 11.30'!B:K,COLUMNS('Budget Detail as of 11.30'!B:K),FALSE),0)</f>
        <v>250</v>
      </c>
      <c r="N2782" s="155">
        <f>SUMIFS('Budget Detail as of 11.30'!L:L,'Budget Detail as of 11.30'!B:B,'Questica Mapping'!C2782)</f>
        <v>250</v>
      </c>
      <c r="O2782" s="100">
        <v>300</v>
      </c>
      <c r="P2782" s="101">
        <f t="shared" si="103"/>
        <v>300</v>
      </c>
    </row>
    <row r="2783" spans="1:16" hidden="1" x14ac:dyDescent="0.3">
      <c r="A2783" s="90">
        <v>593899</v>
      </c>
      <c r="B2783" s="92" t="s">
        <v>1162</v>
      </c>
      <c r="C2783" s="92" t="s">
        <v>5570</v>
      </c>
      <c r="D2783" s="92" t="s">
        <v>11</v>
      </c>
      <c r="E2783" s="103" t="s">
        <v>337</v>
      </c>
      <c r="F2783" s="92" t="s">
        <v>5397</v>
      </c>
      <c r="G2783" s="92" t="s">
        <v>1215</v>
      </c>
      <c r="H2783" s="92" t="s">
        <v>3831</v>
      </c>
      <c r="I2783" s="92" t="s">
        <v>931</v>
      </c>
      <c r="J2783" s="92" t="s">
        <v>5571</v>
      </c>
      <c r="K2783" s="90" t="b">
        <v>0</v>
      </c>
      <c r="L2783" s="92" t="s">
        <v>867</v>
      </c>
      <c r="M2783" s="278">
        <f>IFERROR(VLOOKUP(C2783,'Budget Detail as of 11.30'!B:K,COLUMNS('Budget Detail as of 11.30'!B:K),FALSE),0)</f>
        <v>300</v>
      </c>
      <c r="N2783" s="155">
        <f>SUMIFS('Budget Detail as of 11.30'!L:L,'Budget Detail as of 11.30'!B:B,'Questica Mapping'!C2783)</f>
        <v>300</v>
      </c>
      <c r="O2783" s="100">
        <v>625</v>
      </c>
      <c r="P2783" s="101">
        <f t="shared" si="103"/>
        <v>625</v>
      </c>
    </row>
    <row r="2784" spans="1:16" hidden="1" x14ac:dyDescent="0.3">
      <c r="A2784" s="90">
        <v>594491</v>
      </c>
      <c r="B2784" s="92" t="s">
        <v>1162</v>
      </c>
      <c r="C2784" s="92" t="s">
        <v>5572</v>
      </c>
      <c r="D2784" s="92" t="s">
        <v>11</v>
      </c>
      <c r="E2784" s="103" t="s">
        <v>337</v>
      </c>
      <c r="F2784" s="92" t="s">
        <v>5397</v>
      </c>
      <c r="G2784" s="92" t="s">
        <v>1215</v>
      </c>
      <c r="H2784" s="92" t="s">
        <v>3837</v>
      </c>
      <c r="I2784" s="92" t="s">
        <v>865</v>
      </c>
      <c r="J2784" s="92" t="s">
        <v>5573</v>
      </c>
      <c r="K2784" s="90" t="b">
        <v>0</v>
      </c>
      <c r="L2784" s="92" t="s">
        <v>867</v>
      </c>
      <c r="M2784" s="278">
        <f>IFERROR(VLOOKUP(C2784,'Budget Detail as of 11.30'!B:K,COLUMNS('Budget Detail as of 11.30'!B:K),FALSE),0)</f>
        <v>300</v>
      </c>
      <c r="N2784" s="155">
        <f>SUMIFS('Budget Detail as of 11.30'!L:L,'Budget Detail as of 11.30'!B:B,'Questica Mapping'!C2784)</f>
        <v>300</v>
      </c>
      <c r="O2784" s="100">
        <v>90</v>
      </c>
      <c r="P2784" s="101">
        <f t="shared" si="103"/>
        <v>90</v>
      </c>
    </row>
    <row r="2785" spans="1:16" hidden="1" x14ac:dyDescent="0.3">
      <c r="A2785" s="90">
        <v>593900</v>
      </c>
      <c r="B2785" s="92" t="s">
        <v>1162</v>
      </c>
      <c r="C2785" s="92" t="s">
        <v>5574</v>
      </c>
      <c r="D2785" s="92" t="s">
        <v>11</v>
      </c>
      <c r="E2785" s="103" t="s">
        <v>337</v>
      </c>
      <c r="F2785" s="92" t="s">
        <v>5397</v>
      </c>
      <c r="G2785" s="92" t="s">
        <v>1215</v>
      </c>
      <c r="H2785" s="92" t="s">
        <v>3837</v>
      </c>
      <c r="I2785" s="92" t="s">
        <v>925</v>
      </c>
      <c r="J2785" s="92" t="s">
        <v>5575</v>
      </c>
      <c r="K2785" s="90" t="b">
        <v>0</v>
      </c>
      <c r="L2785" s="92" t="s">
        <v>867</v>
      </c>
      <c r="M2785" s="278">
        <f>IFERROR(VLOOKUP(C2785,'Budget Detail as of 11.30'!B:K,COLUMNS('Budget Detail as of 11.30'!B:K),FALSE),0)</f>
        <v>0</v>
      </c>
      <c r="N2785" s="155">
        <f>SUMIFS('Budget Detail as of 11.30'!L:L,'Budget Detail as of 11.30'!B:B,'Questica Mapping'!C2785)</f>
        <v>0</v>
      </c>
      <c r="O2785" s="100">
        <v>0</v>
      </c>
      <c r="P2785" s="101">
        <f t="shared" si="103"/>
        <v>0</v>
      </c>
    </row>
    <row r="2786" spans="1:16" hidden="1" x14ac:dyDescent="0.3">
      <c r="A2786" s="90">
        <v>593901</v>
      </c>
      <c r="B2786" s="92" t="s">
        <v>1162</v>
      </c>
      <c r="C2786" s="92" t="s">
        <v>5576</v>
      </c>
      <c r="D2786" s="92" t="s">
        <v>11</v>
      </c>
      <c r="E2786" s="103" t="s">
        <v>337</v>
      </c>
      <c r="F2786" s="92" t="s">
        <v>5397</v>
      </c>
      <c r="G2786" s="92" t="s">
        <v>1215</v>
      </c>
      <c r="H2786" s="92" t="s">
        <v>3837</v>
      </c>
      <c r="I2786" s="92" t="s">
        <v>931</v>
      </c>
      <c r="J2786" s="92" t="s">
        <v>5577</v>
      </c>
      <c r="K2786" s="90" t="b">
        <v>0</v>
      </c>
      <c r="L2786" s="92" t="s">
        <v>867</v>
      </c>
      <c r="M2786" s="278">
        <f>IFERROR(VLOOKUP(C2786,'Budget Detail as of 11.30'!B:K,COLUMNS('Budget Detail as of 11.30'!B:K),FALSE),0)</f>
        <v>90</v>
      </c>
      <c r="N2786" s="155">
        <f>SUMIFS('Budget Detail as of 11.30'!L:L,'Budget Detail as of 11.30'!B:B,'Questica Mapping'!C2786)</f>
        <v>90</v>
      </c>
      <c r="O2786" s="100">
        <v>0</v>
      </c>
      <c r="P2786" s="101">
        <f t="shared" si="103"/>
        <v>0</v>
      </c>
    </row>
    <row r="2787" spans="1:16" hidden="1" x14ac:dyDescent="0.3">
      <c r="A2787" s="90">
        <v>1429156</v>
      </c>
      <c r="B2787" s="92" t="s">
        <v>1162</v>
      </c>
      <c r="C2787" s="92" t="s">
        <v>5578</v>
      </c>
      <c r="D2787" s="92" t="s">
        <v>11</v>
      </c>
      <c r="E2787" s="103" t="s">
        <v>337</v>
      </c>
      <c r="F2787" s="92" t="s">
        <v>5397</v>
      </c>
      <c r="G2787" s="92" t="s">
        <v>1215</v>
      </c>
      <c r="H2787" s="92" t="s">
        <v>3837</v>
      </c>
      <c r="I2787" s="92" t="s">
        <v>944</v>
      </c>
      <c r="J2787" s="92" t="s">
        <v>5579</v>
      </c>
      <c r="K2787" s="90" t="b">
        <v>0</v>
      </c>
      <c r="L2787" s="92" t="s">
        <v>867</v>
      </c>
      <c r="M2787" s="278">
        <f>IFERROR(VLOOKUP(C2787,'Budget Detail as of 11.30'!B:K,COLUMNS('Budget Detail as of 11.30'!B:K),FALSE),0)</f>
        <v>0</v>
      </c>
      <c r="N2787" s="155">
        <f>SUMIFS('Budget Detail as of 11.30'!L:L,'Budget Detail as of 11.30'!B:B,'Questica Mapping'!C2787)</f>
        <v>0</v>
      </c>
      <c r="O2787" s="100">
        <v>0</v>
      </c>
      <c r="P2787" s="101">
        <f t="shared" si="103"/>
        <v>0</v>
      </c>
    </row>
    <row r="2788" spans="1:16" hidden="1" x14ac:dyDescent="0.3">
      <c r="A2788" s="90">
        <v>593902</v>
      </c>
      <c r="B2788" s="92" t="s">
        <v>1162</v>
      </c>
      <c r="C2788" s="92" t="s">
        <v>5580</v>
      </c>
      <c r="D2788" s="92" t="s">
        <v>11</v>
      </c>
      <c r="E2788" s="103" t="s">
        <v>337</v>
      </c>
      <c r="F2788" s="92" t="s">
        <v>5397</v>
      </c>
      <c r="G2788" s="92" t="s">
        <v>1215</v>
      </c>
      <c r="H2788" s="92" t="s">
        <v>3837</v>
      </c>
      <c r="I2788" s="92" t="s">
        <v>1060</v>
      </c>
      <c r="J2788" s="92" t="s">
        <v>5581</v>
      </c>
      <c r="K2788" s="90" t="b">
        <v>0</v>
      </c>
      <c r="L2788" s="92" t="s">
        <v>867</v>
      </c>
      <c r="M2788" s="278">
        <f>IFERROR(VLOOKUP(C2788,'Budget Detail as of 11.30'!B:K,COLUMNS('Budget Detail as of 11.30'!B:K),FALSE),0)</f>
        <v>0</v>
      </c>
      <c r="N2788" s="155">
        <f>SUMIFS('Budget Detail as of 11.30'!L:L,'Budget Detail as of 11.30'!B:B,'Questica Mapping'!C2788)</f>
        <v>0</v>
      </c>
      <c r="O2788" s="100">
        <v>150</v>
      </c>
      <c r="P2788" s="101">
        <f t="shared" si="103"/>
        <v>150</v>
      </c>
    </row>
    <row r="2789" spans="1:16" hidden="1" x14ac:dyDescent="0.3">
      <c r="A2789" s="90">
        <v>1820518</v>
      </c>
      <c r="B2789" s="92" t="s">
        <v>1162</v>
      </c>
      <c r="C2789" s="92" t="s">
        <v>5582</v>
      </c>
      <c r="D2789" s="92" t="s">
        <v>11</v>
      </c>
      <c r="E2789" s="103" t="s">
        <v>337</v>
      </c>
      <c r="F2789" s="92" t="s">
        <v>5397</v>
      </c>
      <c r="G2789" s="92" t="s">
        <v>1215</v>
      </c>
      <c r="H2789" s="92" t="s">
        <v>3861</v>
      </c>
      <c r="I2789" s="92" t="s">
        <v>925</v>
      </c>
      <c r="J2789" s="92" t="s">
        <v>5583</v>
      </c>
      <c r="K2789" s="90" t="b">
        <v>0</v>
      </c>
      <c r="L2789" s="92" t="s">
        <v>867</v>
      </c>
      <c r="M2789" s="278">
        <f>IFERROR(VLOOKUP(C2789,'Budget Detail as of 11.30'!B:K,COLUMNS('Budget Detail as of 11.30'!B:K),FALSE),0)</f>
        <v>0</v>
      </c>
      <c r="N2789" s="155">
        <f>SUMIFS('Budget Detail as of 11.30'!L:L,'Budget Detail as of 11.30'!B:B,'Questica Mapping'!C2789)</f>
        <v>0</v>
      </c>
      <c r="O2789" s="100">
        <v>90</v>
      </c>
      <c r="P2789" s="101">
        <f t="shared" si="103"/>
        <v>90</v>
      </c>
    </row>
    <row r="2790" spans="1:16" hidden="1" x14ac:dyDescent="0.3">
      <c r="A2790" s="90">
        <v>593903</v>
      </c>
      <c r="B2790" s="92" t="s">
        <v>1162</v>
      </c>
      <c r="C2790" s="92" t="s">
        <v>5584</v>
      </c>
      <c r="D2790" s="92" t="s">
        <v>11</v>
      </c>
      <c r="E2790" s="103" t="s">
        <v>337</v>
      </c>
      <c r="F2790" s="92" t="s">
        <v>5397</v>
      </c>
      <c r="G2790" s="92" t="s">
        <v>1215</v>
      </c>
      <c r="H2790" s="92" t="s">
        <v>3876</v>
      </c>
      <c r="I2790" s="92" t="s">
        <v>865</v>
      </c>
      <c r="J2790" s="92" t="s">
        <v>5585</v>
      </c>
      <c r="K2790" s="90" t="b">
        <v>0</v>
      </c>
      <c r="L2790" s="92" t="s">
        <v>867</v>
      </c>
      <c r="M2790" s="278">
        <f>IFERROR(VLOOKUP(C2790,'Budget Detail as of 11.30'!B:K,COLUMNS('Budget Detail as of 11.30'!B:K),FALSE),0)</f>
        <v>0</v>
      </c>
      <c r="N2790" s="155">
        <f>SUMIFS('Budget Detail as of 11.30'!L:L,'Budget Detail as of 11.30'!B:B,'Questica Mapping'!C2790)</f>
        <v>0</v>
      </c>
      <c r="O2790" s="100">
        <v>500</v>
      </c>
      <c r="P2790" s="101">
        <f t="shared" si="103"/>
        <v>500</v>
      </c>
    </row>
    <row r="2791" spans="1:16" hidden="1" x14ac:dyDescent="0.3">
      <c r="A2791" s="90">
        <v>593904</v>
      </c>
      <c r="B2791" s="92" t="s">
        <v>1162</v>
      </c>
      <c r="C2791" s="92" t="s">
        <v>5586</v>
      </c>
      <c r="D2791" s="92" t="s">
        <v>11</v>
      </c>
      <c r="E2791" s="103" t="s">
        <v>337</v>
      </c>
      <c r="F2791" s="92" t="s">
        <v>5397</v>
      </c>
      <c r="G2791" s="92" t="s">
        <v>1215</v>
      </c>
      <c r="H2791" s="92" t="s">
        <v>3936</v>
      </c>
      <c r="I2791" s="92" t="s">
        <v>865</v>
      </c>
      <c r="J2791" s="92" t="s">
        <v>5587</v>
      </c>
      <c r="K2791" s="90" t="b">
        <v>0</v>
      </c>
      <c r="L2791" s="92" t="s">
        <v>867</v>
      </c>
      <c r="M2791" s="278">
        <f>IFERROR(VLOOKUP(C2791,'Budget Detail as of 11.30'!B:K,COLUMNS('Budget Detail as of 11.30'!B:K),FALSE),0)</f>
        <v>90</v>
      </c>
      <c r="N2791" s="155">
        <f>SUMIFS('Budget Detail as of 11.30'!L:L,'Budget Detail as of 11.30'!B:B,'Questica Mapping'!C2791)</f>
        <v>90</v>
      </c>
      <c r="O2791" s="100">
        <v>0</v>
      </c>
      <c r="P2791" s="101">
        <f t="shared" ref="P2791:P2822" si="104">+O2791</f>
        <v>0</v>
      </c>
    </row>
    <row r="2792" spans="1:16" hidden="1" x14ac:dyDescent="0.3">
      <c r="A2792" s="90">
        <v>1820490</v>
      </c>
      <c r="B2792" s="92" t="s">
        <v>1162</v>
      </c>
      <c r="C2792" s="92" t="s">
        <v>5588</v>
      </c>
      <c r="D2792" s="92" t="s">
        <v>11</v>
      </c>
      <c r="E2792" s="103" t="s">
        <v>337</v>
      </c>
      <c r="F2792" s="92" t="s">
        <v>5397</v>
      </c>
      <c r="G2792" s="92" t="s">
        <v>1215</v>
      </c>
      <c r="H2792" s="92" t="s">
        <v>3936</v>
      </c>
      <c r="I2792" s="92" t="s">
        <v>925</v>
      </c>
      <c r="J2792" s="92" t="s">
        <v>5589</v>
      </c>
      <c r="K2792" s="90" t="b">
        <v>0</v>
      </c>
      <c r="L2792" s="92" t="s">
        <v>867</v>
      </c>
      <c r="M2792" s="278">
        <f>IFERROR(VLOOKUP(C2792,'Budget Detail as of 11.30'!B:K,COLUMNS('Budget Detail as of 11.30'!B:K),FALSE),0)</f>
        <v>500</v>
      </c>
      <c r="N2792" s="155">
        <f>SUMIFS('Budget Detail as of 11.30'!L:L,'Budget Detail as of 11.30'!B:B,'Questica Mapping'!C2792)</f>
        <v>500</v>
      </c>
      <c r="O2792" s="100">
        <v>0</v>
      </c>
      <c r="P2792" s="101">
        <f t="shared" si="104"/>
        <v>0</v>
      </c>
    </row>
    <row r="2793" spans="1:16" hidden="1" x14ac:dyDescent="0.3">
      <c r="A2793" s="90">
        <v>1820499</v>
      </c>
      <c r="B2793" s="92" t="s">
        <v>1162</v>
      </c>
      <c r="C2793" s="92" t="s">
        <v>5590</v>
      </c>
      <c r="D2793" s="92" t="s">
        <v>11</v>
      </c>
      <c r="E2793" s="103" t="s">
        <v>337</v>
      </c>
      <c r="F2793" s="92" t="s">
        <v>5397</v>
      </c>
      <c r="G2793" s="92" t="s">
        <v>1215</v>
      </c>
      <c r="H2793" s="92" t="s">
        <v>3936</v>
      </c>
      <c r="I2793" s="92" t="s">
        <v>928</v>
      </c>
      <c r="J2793" s="92" t="s">
        <v>5591</v>
      </c>
      <c r="K2793" s="90" t="b">
        <v>0</v>
      </c>
      <c r="L2793" s="92" t="s">
        <v>867</v>
      </c>
      <c r="M2793" s="278">
        <f>IFERROR(VLOOKUP(C2793,'Budget Detail as of 11.30'!B:K,COLUMNS('Budget Detail as of 11.30'!B:K),FALSE),0)</f>
        <v>1900</v>
      </c>
      <c r="N2793" s="155">
        <f>SUMIFS('Budget Detail as of 11.30'!L:L,'Budget Detail as of 11.30'!B:B,'Questica Mapping'!C2793)</f>
        <v>1900</v>
      </c>
      <c r="O2793" s="100">
        <v>0</v>
      </c>
      <c r="P2793" s="101">
        <f t="shared" si="104"/>
        <v>0</v>
      </c>
    </row>
    <row r="2794" spans="1:16" hidden="1" x14ac:dyDescent="0.3">
      <c r="A2794" s="90">
        <v>593906</v>
      </c>
      <c r="B2794" s="92" t="s">
        <v>1162</v>
      </c>
      <c r="C2794" s="92" t="s">
        <v>5592</v>
      </c>
      <c r="D2794" s="92" t="s">
        <v>11</v>
      </c>
      <c r="E2794" s="103" t="s">
        <v>337</v>
      </c>
      <c r="F2794" s="92" t="s">
        <v>5397</v>
      </c>
      <c r="G2794" s="92" t="s">
        <v>1215</v>
      </c>
      <c r="H2794" s="92" t="s">
        <v>3936</v>
      </c>
      <c r="I2794" s="92" t="s">
        <v>931</v>
      </c>
      <c r="J2794" s="92" t="s">
        <v>5593</v>
      </c>
      <c r="K2794" s="90" t="b">
        <v>0</v>
      </c>
      <c r="L2794" s="92" t="s">
        <v>867</v>
      </c>
      <c r="M2794" s="278">
        <f>IFERROR(VLOOKUP(C2794,'Budget Detail as of 11.30'!B:K,COLUMNS('Budget Detail as of 11.30'!B:K),FALSE),0)</f>
        <v>3800</v>
      </c>
      <c r="N2794" s="155">
        <f>SUMIFS('Budget Detail as of 11.30'!L:L,'Budget Detail as of 11.30'!B:B,'Questica Mapping'!C2794)</f>
        <v>3800</v>
      </c>
      <c r="O2794" s="100">
        <v>0</v>
      </c>
      <c r="P2794" s="101">
        <f t="shared" si="104"/>
        <v>0</v>
      </c>
    </row>
    <row r="2795" spans="1:16" hidden="1" x14ac:dyDescent="0.3">
      <c r="A2795" s="90">
        <v>593907</v>
      </c>
      <c r="B2795" s="92" t="s">
        <v>1162</v>
      </c>
      <c r="C2795" s="92" t="s">
        <v>5594</v>
      </c>
      <c r="D2795" s="92" t="s">
        <v>11</v>
      </c>
      <c r="E2795" s="103" t="s">
        <v>337</v>
      </c>
      <c r="F2795" s="92" t="s">
        <v>5397</v>
      </c>
      <c r="G2795" s="92" t="s">
        <v>1215</v>
      </c>
      <c r="H2795" s="92" t="s">
        <v>3936</v>
      </c>
      <c r="I2795" s="92" t="s">
        <v>944</v>
      </c>
      <c r="J2795" s="92" t="s">
        <v>5595</v>
      </c>
      <c r="K2795" s="90" t="b">
        <v>0</v>
      </c>
      <c r="L2795" s="92" t="s">
        <v>867</v>
      </c>
      <c r="M2795" s="278">
        <f>IFERROR(VLOOKUP(C2795,'Budget Detail as of 11.30'!B:K,COLUMNS('Budget Detail as of 11.30'!B:K),FALSE),0)</f>
        <v>1200</v>
      </c>
      <c r="N2795" s="155">
        <f>SUMIFS('Budget Detail as of 11.30'!L:L,'Budget Detail as of 11.30'!B:B,'Questica Mapping'!C2795)</f>
        <v>1200</v>
      </c>
      <c r="O2795" s="100">
        <v>391</v>
      </c>
      <c r="P2795" s="101">
        <f t="shared" si="104"/>
        <v>391</v>
      </c>
    </row>
    <row r="2796" spans="1:16" hidden="1" x14ac:dyDescent="0.3">
      <c r="A2796" s="90">
        <v>593908</v>
      </c>
      <c r="B2796" s="92" t="s">
        <v>1162</v>
      </c>
      <c r="C2796" s="92" t="s">
        <v>5596</v>
      </c>
      <c r="D2796" s="92" t="s">
        <v>11</v>
      </c>
      <c r="E2796" s="103" t="s">
        <v>337</v>
      </c>
      <c r="F2796" s="92" t="s">
        <v>5397</v>
      </c>
      <c r="G2796" s="92" t="s">
        <v>1215</v>
      </c>
      <c r="H2796" s="92" t="s">
        <v>3942</v>
      </c>
      <c r="I2796" s="92" t="s">
        <v>865</v>
      </c>
      <c r="J2796" s="92" t="s">
        <v>5597</v>
      </c>
      <c r="K2796" s="90" t="b">
        <v>0</v>
      </c>
      <c r="L2796" s="92" t="s">
        <v>867</v>
      </c>
      <c r="M2796" s="278">
        <f>IFERROR(VLOOKUP(C2796,'Budget Detail as of 11.30'!B:K,COLUMNS('Budget Detail as of 11.30'!B:K),FALSE),0)</f>
        <v>100</v>
      </c>
      <c r="N2796" s="155">
        <f>SUMIFS('Budget Detail as of 11.30'!L:L,'Budget Detail as of 11.30'!B:B,'Questica Mapping'!C2796)</f>
        <v>100</v>
      </c>
      <c r="O2796" s="100">
        <v>2100</v>
      </c>
      <c r="P2796" s="101">
        <f t="shared" si="104"/>
        <v>2100</v>
      </c>
    </row>
    <row r="2797" spans="1:16" hidden="1" x14ac:dyDescent="0.3">
      <c r="A2797" s="90">
        <v>593909</v>
      </c>
      <c r="B2797" s="92" t="s">
        <v>1162</v>
      </c>
      <c r="C2797" s="92" t="s">
        <v>5598</v>
      </c>
      <c r="D2797" s="92" t="s">
        <v>11</v>
      </c>
      <c r="E2797" s="103" t="s">
        <v>337</v>
      </c>
      <c r="F2797" s="92" t="s">
        <v>5397</v>
      </c>
      <c r="G2797" s="92" t="s">
        <v>1220</v>
      </c>
      <c r="H2797" s="92" t="s">
        <v>5398</v>
      </c>
      <c r="I2797" s="92" t="s">
        <v>865</v>
      </c>
      <c r="J2797" s="92" t="s">
        <v>5599</v>
      </c>
      <c r="K2797" s="90" t="b">
        <v>0</v>
      </c>
      <c r="L2797" s="92" t="s">
        <v>867</v>
      </c>
      <c r="M2797" s="278">
        <f>IFERROR(VLOOKUP(C2797,'Budget Detail as of 11.30'!B:K,COLUMNS('Budget Detail as of 11.30'!B:K),FALSE),0)</f>
        <v>400</v>
      </c>
      <c r="N2797" s="155">
        <f>SUMIFS('Budget Detail as of 11.30'!L:L,'Budget Detail as of 11.30'!B:B,'Questica Mapping'!C2797)</f>
        <v>400</v>
      </c>
      <c r="O2797" s="100">
        <v>1840</v>
      </c>
      <c r="P2797" s="101">
        <f t="shared" si="104"/>
        <v>1840</v>
      </c>
    </row>
    <row r="2798" spans="1:16" hidden="1" x14ac:dyDescent="0.3">
      <c r="A2798" s="90">
        <v>593910</v>
      </c>
      <c r="B2798" s="92" t="s">
        <v>1162</v>
      </c>
      <c r="C2798" s="92" t="s">
        <v>5600</v>
      </c>
      <c r="D2798" s="92" t="s">
        <v>11</v>
      </c>
      <c r="E2798" s="103" t="s">
        <v>337</v>
      </c>
      <c r="F2798" s="92" t="s">
        <v>5397</v>
      </c>
      <c r="G2798" s="92" t="s">
        <v>1220</v>
      </c>
      <c r="H2798" s="92" t="s">
        <v>5398</v>
      </c>
      <c r="I2798" s="92" t="s">
        <v>925</v>
      </c>
      <c r="J2798" s="92" t="s">
        <v>5601</v>
      </c>
      <c r="K2798" s="90" t="b">
        <v>0</v>
      </c>
      <c r="L2798" s="92" t="s">
        <v>867</v>
      </c>
      <c r="M2798" s="278">
        <f>IFERROR(VLOOKUP(C2798,'Budget Detail as of 11.30'!B:K,COLUMNS('Budget Detail as of 11.30'!B:K),FALSE),0)</f>
        <v>1100</v>
      </c>
      <c r="N2798" s="155">
        <f>SUMIFS('Budget Detail as of 11.30'!L:L,'Budget Detail as of 11.30'!B:B,'Questica Mapping'!C2798)</f>
        <v>1100</v>
      </c>
      <c r="O2798" s="100">
        <v>3300</v>
      </c>
      <c r="P2798" s="101">
        <f t="shared" si="104"/>
        <v>3300</v>
      </c>
    </row>
    <row r="2799" spans="1:16" hidden="1" x14ac:dyDescent="0.3">
      <c r="A2799" s="90">
        <v>594492</v>
      </c>
      <c r="B2799" s="92" t="s">
        <v>1162</v>
      </c>
      <c r="C2799" s="92" t="s">
        <v>5602</v>
      </c>
      <c r="D2799" s="92" t="s">
        <v>11</v>
      </c>
      <c r="E2799" s="103" t="s">
        <v>337</v>
      </c>
      <c r="F2799" s="92" t="s">
        <v>5397</v>
      </c>
      <c r="G2799" s="92" t="s">
        <v>1220</v>
      </c>
      <c r="H2799" s="92" t="s">
        <v>3831</v>
      </c>
      <c r="I2799" s="92" t="s">
        <v>865</v>
      </c>
      <c r="J2799" s="92" t="s">
        <v>5603</v>
      </c>
      <c r="K2799" s="90" t="b">
        <v>0</v>
      </c>
      <c r="L2799" s="92" t="s">
        <v>867</v>
      </c>
      <c r="M2799" s="278">
        <f>IFERROR(VLOOKUP(C2799,'Budget Detail as of 11.30'!B:K,COLUMNS('Budget Detail as of 11.30'!B:K),FALSE),0)</f>
        <v>1900</v>
      </c>
      <c r="N2799" s="155">
        <f>SUMIFS('Budget Detail as of 11.30'!L:L,'Budget Detail as of 11.30'!B:B,'Questica Mapping'!C2799)</f>
        <v>1900</v>
      </c>
      <c r="O2799" s="100">
        <v>404</v>
      </c>
      <c r="P2799" s="101">
        <f t="shared" si="104"/>
        <v>404</v>
      </c>
    </row>
    <row r="2800" spans="1:16" hidden="1" x14ac:dyDescent="0.3">
      <c r="A2800" s="90">
        <v>594493</v>
      </c>
      <c r="B2800" s="92" t="s">
        <v>1162</v>
      </c>
      <c r="C2800" s="92" t="s">
        <v>5604</v>
      </c>
      <c r="D2800" s="92" t="s">
        <v>11</v>
      </c>
      <c r="E2800" s="103" t="s">
        <v>337</v>
      </c>
      <c r="F2800" s="92" t="s">
        <v>5397</v>
      </c>
      <c r="G2800" s="92" t="s">
        <v>1220</v>
      </c>
      <c r="H2800" s="92" t="s">
        <v>3837</v>
      </c>
      <c r="I2800" s="92" t="s">
        <v>865</v>
      </c>
      <c r="J2800" s="92" t="s">
        <v>5605</v>
      </c>
      <c r="K2800" s="90" t="b">
        <v>0</v>
      </c>
      <c r="L2800" s="92" t="s">
        <v>867</v>
      </c>
      <c r="M2800" s="278">
        <f>IFERROR(VLOOKUP(C2800,'Budget Detail as of 11.30'!B:K,COLUMNS('Budget Detail as of 11.30'!B:K),FALSE),0)</f>
        <v>3300</v>
      </c>
      <c r="N2800" s="155">
        <f>SUMIFS('Budget Detail as of 11.30'!L:L,'Budget Detail as of 11.30'!B:B,'Questica Mapping'!C2800)</f>
        <v>3300</v>
      </c>
      <c r="O2800" s="100">
        <v>2000</v>
      </c>
      <c r="P2800" s="101">
        <f t="shared" si="104"/>
        <v>2000</v>
      </c>
    </row>
    <row r="2801" spans="1:16" hidden="1" x14ac:dyDescent="0.3">
      <c r="A2801" s="90">
        <v>594494</v>
      </c>
      <c r="B2801" s="92" t="s">
        <v>1162</v>
      </c>
      <c r="C2801" s="92" t="s">
        <v>5606</v>
      </c>
      <c r="D2801" s="92" t="s">
        <v>11</v>
      </c>
      <c r="E2801" s="103" t="s">
        <v>337</v>
      </c>
      <c r="F2801" s="92" t="s">
        <v>5397</v>
      </c>
      <c r="G2801" s="92" t="s">
        <v>1220</v>
      </c>
      <c r="H2801" s="92" t="s">
        <v>3837</v>
      </c>
      <c r="I2801" s="92" t="s">
        <v>925</v>
      </c>
      <c r="J2801" s="92" t="s">
        <v>5581</v>
      </c>
      <c r="K2801" s="90" t="b">
        <v>0</v>
      </c>
      <c r="L2801" s="92" t="s">
        <v>867</v>
      </c>
      <c r="M2801" s="278">
        <f>IFERROR(VLOOKUP(C2801,'Budget Detail as of 11.30'!B:K,COLUMNS('Budget Detail as of 11.30'!B:K),FALSE),0)</f>
        <v>410</v>
      </c>
      <c r="N2801" s="155">
        <f>SUMIFS('Budget Detail as of 11.30'!L:L,'Budget Detail as of 11.30'!B:B,'Questica Mapping'!C2801)</f>
        <v>410</v>
      </c>
      <c r="O2801" s="100">
        <v>4000</v>
      </c>
      <c r="P2801" s="101">
        <f t="shared" si="104"/>
        <v>4000</v>
      </c>
    </row>
    <row r="2802" spans="1:16" hidden="1" x14ac:dyDescent="0.3">
      <c r="A2802" s="90">
        <v>593911</v>
      </c>
      <c r="B2802" s="92" t="s">
        <v>1162</v>
      </c>
      <c r="C2802" s="92" t="s">
        <v>5607</v>
      </c>
      <c r="D2802" s="92" t="s">
        <v>11</v>
      </c>
      <c r="E2802" s="103" t="s">
        <v>337</v>
      </c>
      <c r="F2802" s="92" t="s">
        <v>5397</v>
      </c>
      <c r="G2802" s="92" t="s">
        <v>1220</v>
      </c>
      <c r="H2802" s="92" t="s">
        <v>3861</v>
      </c>
      <c r="I2802" s="92" t="s">
        <v>865</v>
      </c>
      <c r="J2802" s="92" t="s">
        <v>5608</v>
      </c>
      <c r="K2802" s="90" t="b">
        <v>0</v>
      </c>
      <c r="L2802" s="92" t="s">
        <v>867</v>
      </c>
      <c r="M2802" s="278">
        <f>IFERROR(VLOOKUP(C2802,'Budget Detail as of 11.30'!B:K,COLUMNS('Budget Detail as of 11.30'!B:K),FALSE),0)</f>
        <v>2000</v>
      </c>
      <c r="N2802" s="155">
        <f>SUMIFS('Budget Detail as of 11.30'!L:L,'Budget Detail as of 11.30'!B:B,'Questica Mapping'!C2802)</f>
        <v>2000</v>
      </c>
      <c r="O2802" s="100">
        <v>1500</v>
      </c>
      <c r="P2802" s="101">
        <f t="shared" si="104"/>
        <v>1500</v>
      </c>
    </row>
    <row r="2803" spans="1:16" hidden="1" x14ac:dyDescent="0.3">
      <c r="A2803" s="90">
        <v>594466</v>
      </c>
      <c r="B2803" s="92" t="s">
        <v>1162</v>
      </c>
      <c r="C2803" s="92" t="s">
        <v>5609</v>
      </c>
      <c r="D2803" s="92" t="s">
        <v>11</v>
      </c>
      <c r="E2803" s="103" t="s">
        <v>337</v>
      </c>
      <c r="F2803" s="92" t="s">
        <v>5397</v>
      </c>
      <c r="G2803" s="92" t="s">
        <v>1220</v>
      </c>
      <c r="H2803" s="92" t="s">
        <v>3936</v>
      </c>
      <c r="I2803" s="92" t="s">
        <v>865</v>
      </c>
      <c r="J2803" s="92" t="s">
        <v>5595</v>
      </c>
      <c r="K2803" s="90" t="b">
        <v>0</v>
      </c>
      <c r="L2803" s="92" t="s">
        <v>867</v>
      </c>
      <c r="M2803" s="278">
        <f>IFERROR(VLOOKUP(C2803,'Budget Detail as of 11.30'!B:K,COLUMNS('Budget Detail as of 11.30'!B:K),FALSE),0)</f>
        <v>4000</v>
      </c>
      <c r="N2803" s="155">
        <f>SUMIFS('Budget Detail as of 11.30'!L:L,'Budget Detail as of 11.30'!B:B,'Questica Mapping'!C2803)</f>
        <v>4000</v>
      </c>
      <c r="O2803" s="100">
        <v>6000</v>
      </c>
      <c r="P2803" s="101">
        <f t="shared" si="104"/>
        <v>6000</v>
      </c>
    </row>
    <row r="2804" spans="1:16" hidden="1" x14ac:dyDescent="0.3">
      <c r="A2804" s="90">
        <v>601460</v>
      </c>
      <c r="B2804" s="92" t="s">
        <v>1162</v>
      </c>
      <c r="C2804" s="92" t="s">
        <v>5610</v>
      </c>
      <c r="D2804" s="92" t="s">
        <v>11</v>
      </c>
      <c r="E2804" s="103" t="s">
        <v>337</v>
      </c>
      <c r="F2804" s="92" t="s">
        <v>5397</v>
      </c>
      <c r="G2804" s="92" t="s">
        <v>1220</v>
      </c>
      <c r="H2804" s="92" t="s">
        <v>3936</v>
      </c>
      <c r="I2804" s="92" t="s">
        <v>925</v>
      </c>
      <c r="J2804" s="92" t="s">
        <v>5611</v>
      </c>
      <c r="K2804" s="90" t="b">
        <v>0</v>
      </c>
      <c r="L2804" s="92" t="s">
        <v>867</v>
      </c>
      <c r="M2804" s="278">
        <f>IFERROR(VLOOKUP(C2804,'Budget Detail as of 11.30'!B:K,COLUMNS('Budget Detail as of 11.30'!B:K),FALSE),0)</f>
        <v>1500</v>
      </c>
      <c r="N2804" s="155">
        <f>SUMIFS('Budget Detail as of 11.30'!L:L,'Budget Detail as of 11.30'!B:B,'Questica Mapping'!C2804)</f>
        <v>1500</v>
      </c>
      <c r="O2804" s="100">
        <v>5000</v>
      </c>
      <c r="P2804" s="101">
        <f t="shared" si="104"/>
        <v>5000</v>
      </c>
    </row>
    <row r="2805" spans="1:16" hidden="1" x14ac:dyDescent="0.3">
      <c r="A2805" s="90">
        <v>1210099</v>
      </c>
      <c r="B2805" s="92" t="s">
        <v>1162</v>
      </c>
      <c r="C2805" s="92" t="s">
        <v>5612</v>
      </c>
      <c r="D2805" s="92" t="s">
        <v>11</v>
      </c>
      <c r="E2805" s="103" t="s">
        <v>337</v>
      </c>
      <c r="F2805" s="92" t="s">
        <v>5397</v>
      </c>
      <c r="G2805" s="92" t="s">
        <v>1220</v>
      </c>
      <c r="H2805" s="92" t="s">
        <v>3936</v>
      </c>
      <c r="I2805" s="92" t="s">
        <v>928</v>
      </c>
      <c r="J2805" s="92" t="s">
        <v>5591</v>
      </c>
      <c r="K2805" s="90" t="b">
        <v>0</v>
      </c>
      <c r="L2805" s="92" t="s">
        <v>867</v>
      </c>
      <c r="M2805" s="278">
        <f>IFERROR(VLOOKUP(C2805,'Budget Detail as of 11.30'!B:K,COLUMNS('Budget Detail as of 11.30'!B:K),FALSE),0)</f>
        <v>6000</v>
      </c>
      <c r="N2805" s="155">
        <f>SUMIFS('Budget Detail as of 11.30'!L:L,'Budget Detail as of 11.30'!B:B,'Questica Mapping'!C2805)</f>
        <v>6000</v>
      </c>
      <c r="O2805" s="100">
        <v>5000</v>
      </c>
      <c r="P2805" s="101">
        <f t="shared" si="104"/>
        <v>5000</v>
      </c>
    </row>
    <row r="2806" spans="1:16" hidden="1" x14ac:dyDescent="0.3">
      <c r="A2806" s="90">
        <v>598363</v>
      </c>
      <c r="B2806" s="92" t="s">
        <v>1162</v>
      </c>
      <c r="C2806" s="92" t="s">
        <v>5613</v>
      </c>
      <c r="D2806" s="92" t="s">
        <v>11</v>
      </c>
      <c r="E2806" s="103" t="s">
        <v>337</v>
      </c>
      <c r="F2806" s="92" t="s">
        <v>5397</v>
      </c>
      <c r="G2806" s="92" t="s">
        <v>1220</v>
      </c>
      <c r="H2806" s="92" t="s">
        <v>3936</v>
      </c>
      <c r="I2806" s="92" t="s">
        <v>931</v>
      </c>
      <c r="J2806" s="92" t="s">
        <v>5614</v>
      </c>
      <c r="K2806" s="90" t="b">
        <v>0</v>
      </c>
      <c r="L2806" s="92" t="s">
        <v>867</v>
      </c>
      <c r="M2806" s="278">
        <f>IFERROR(VLOOKUP(C2806,'Budget Detail as of 11.30'!B:K,COLUMNS('Budget Detail as of 11.30'!B:K),FALSE),0)</f>
        <v>5000</v>
      </c>
      <c r="N2806" s="155">
        <f>SUMIFS('Budget Detail as of 11.30'!L:L,'Budget Detail as of 11.30'!B:B,'Questica Mapping'!C2806)</f>
        <v>5000</v>
      </c>
      <c r="O2806" s="100">
        <v>7000</v>
      </c>
      <c r="P2806" s="101">
        <f t="shared" si="104"/>
        <v>7000</v>
      </c>
    </row>
    <row r="2807" spans="1:16" hidden="1" x14ac:dyDescent="0.3">
      <c r="A2807" s="90">
        <v>598364</v>
      </c>
      <c r="B2807" s="92" t="s">
        <v>1162</v>
      </c>
      <c r="C2807" s="92" t="s">
        <v>5615</v>
      </c>
      <c r="D2807" s="92" t="s">
        <v>11</v>
      </c>
      <c r="E2807" s="103" t="s">
        <v>337</v>
      </c>
      <c r="F2807" s="92" t="s">
        <v>5397</v>
      </c>
      <c r="G2807" s="92" t="s">
        <v>1220</v>
      </c>
      <c r="H2807" s="92" t="s">
        <v>3942</v>
      </c>
      <c r="I2807" s="92" t="s">
        <v>865</v>
      </c>
      <c r="J2807" s="92" t="s">
        <v>5614</v>
      </c>
      <c r="K2807" s="90" t="b">
        <v>0</v>
      </c>
      <c r="L2807" s="92" t="s">
        <v>867</v>
      </c>
      <c r="M2807" s="278">
        <f>IFERROR(VLOOKUP(C2807,'Budget Detail as of 11.30'!B:K,COLUMNS('Budget Detail as of 11.30'!B:K),FALSE),0)</f>
        <v>5000</v>
      </c>
      <c r="N2807" s="155">
        <f>SUMIFS('Budget Detail as of 11.30'!L:L,'Budget Detail as of 11.30'!B:B,'Questica Mapping'!C2807)</f>
        <v>5000</v>
      </c>
      <c r="O2807" s="100">
        <v>10000</v>
      </c>
      <c r="P2807" s="101">
        <f t="shared" si="104"/>
        <v>10000</v>
      </c>
    </row>
    <row r="2808" spans="1:16" hidden="1" x14ac:dyDescent="0.3">
      <c r="A2808" s="90">
        <v>601205</v>
      </c>
      <c r="B2808" s="92" t="s">
        <v>1162</v>
      </c>
      <c r="C2808" s="92" t="s">
        <v>5616</v>
      </c>
      <c r="D2808" s="92" t="s">
        <v>11</v>
      </c>
      <c r="E2808" s="103" t="s">
        <v>337</v>
      </c>
      <c r="F2808" s="92" t="s">
        <v>5397</v>
      </c>
      <c r="G2808" s="92" t="s">
        <v>1220</v>
      </c>
      <c r="H2808" s="92" t="s">
        <v>3942</v>
      </c>
      <c r="I2808" s="92" t="s">
        <v>925</v>
      </c>
      <c r="J2808" s="92" t="s">
        <v>5591</v>
      </c>
      <c r="K2808" s="90" t="b">
        <v>0</v>
      </c>
      <c r="L2808" s="92" t="s">
        <v>867</v>
      </c>
      <c r="M2808" s="278">
        <f>IFERROR(VLOOKUP(C2808,'Budget Detail as of 11.30'!B:K,COLUMNS('Budget Detail as of 11.30'!B:K),FALSE),0)</f>
        <v>7000</v>
      </c>
      <c r="N2808" s="155">
        <f>SUMIFS('Budget Detail as of 11.30'!L:L,'Budget Detail as of 11.30'!B:B,'Questica Mapping'!C2808)</f>
        <v>7000</v>
      </c>
      <c r="O2808" s="100">
        <v>500</v>
      </c>
      <c r="P2808" s="101">
        <f t="shared" si="104"/>
        <v>500</v>
      </c>
    </row>
    <row r="2809" spans="1:16" hidden="1" x14ac:dyDescent="0.3">
      <c r="A2809" s="90">
        <v>601149</v>
      </c>
      <c r="B2809" s="92" t="s">
        <v>1162</v>
      </c>
      <c r="C2809" s="92" t="s">
        <v>5617</v>
      </c>
      <c r="D2809" s="92" t="s">
        <v>11</v>
      </c>
      <c r="E2809" s="103" t="s">
        <v>337</v>
      </c>
      <c r="F2809" s="92" t="s">
        <v>5397</v>
      </c>
      <c r="G2809" s="92" t="s">
        <v>1220</v>
      </c>
      <c r="H2809" s="92" t="s">
        <v>3942</v>
      </c>
      <c r="I2809" s="92" t="s">
        <v>928</v>
      </c>
      <c r="J2809" s="92" t="s">
        <v>5595</v>
      </c>
      <c r="K2809" s="90" t="b">
        <v>0</v>
      </c>
      <c r="L2809" s="92" t="s">
        <v>867</v>
      </c>
      <c r="M2809" s="278">
        <f>IFERROR(VLOOKUP(C2809,'Budget Detail as of 11.30'!B:K,COLUMNS('Budget Detail as of 11.30'!B:K),FALSE),0)</f>
        <v>5000</v>
      </c>
      <c r="N2809" s="155">
        <f>SUMIFS('Budget Detail as of 11.30'!L:L,'Budget Detail as of 11.30'!B:B,'Questica Mapping'!C2809)</f>
        <v>5000</v>
      </c>
      <c r="O2809" s="100">
        <v>3312</v>
      </c>
      <c r="P2809" s="101">
        <f t="shared" si="104"/>
        <v>3312</v>
      </c>
    </row>
    <row r="2810" spans="1:16" hidden="1" x14ac:dyDescent="0.3">
      <c r="A2810" s="90">
        <v>598365</v>
      </c>
      <c r="B2810" s="92" t="s">
        <v>1162</v>
      </c>
      <c r="C2810" s="92" t="s">
        <v>5618</v>
      </c>
      <c r="D2810" s="92" t="s">
        <v>11</v>
      </c>
      <c r="E2810" s="103" t="s">
        <v>337</v>
      </c>
      <c r="F2810" s="92" t="s">
        <v>5397</v>
      </c>
      <c r="G2810" s="92" t="s">
        <v>1220</v>
      </c>
      <c r="H2810" s="92" t="s">
        <v>3942</v>
      </c>
      <c r="I2810" s="92" t="s">
        <v>931</v>
      </c>
      <c r="J2810" s="92" t="s">
        <v>5619</v>
      </c>
      <c r="K2810" s="90" t="b">
        <v>0</v>
      </c>
      <c r="L2810" s="92" t="s">
        <v>867</v>
      </c>
      <c r="M2810" s="278">
        <f>IFERROR(VLOOKUP(C2810,'Budget Detail as of 11.30'!B:K,COLUMNS('Budget Detail as of 11.30'!B:K),FALSE),0)</f>
        <v>400</v>
      </c>
      <c r="N2810" s="155">
        <f>SUMIFS('Budget Detail as of 11.30'!L:L,'Budget Detail as of 11.30'!B:B,'Questica Mapping'!C2810)</f>
        <v>400</v>
      </c>
      <c r="O2810" s="100">
        <v>1000</v>
      </c>
      <c r="P2810" s="101">
        <f t="shared" si="104"/>
        <v>1000</v>
      </c>
    </row>
    <row r="2811" spans="1:16" hidden="1" x14ac:dyDescent="0.3">
      <c r="A2811" s="90">
        <v>1210098</v>
      </c>
      <c r="B2811" s="92" t="s">
        <v>1162</v>
      </c>
      <c r="C2811" s="92" t="s">
        <v>5620</v>
      </c>
      <c r="D2811" s="92" t="s">
        <v>11</v>
      </c>
      <c r="E2811" s="103" t="s">
        <v>337</v>
      </c>
      <c r="F2811" s="92" t="s">
        <v>5397</v>
      </c>
      <c r="G2811" s="92" t="s">
        <v>1220</v>
      </c>
      <c r="H2811" s="92" t="s">
        <v>3942</v>
      </c>
      <c r="I2811" s="92" t="s">
        <v>944</v>
      </c>
      <c r="J2811" s="92" t="s">
        <v>3940</v>
      </c>
      <c r="K2811" s="90" t="b">
        <v>0</v>
      </c>
      <c r="L2811" s="92" t="s">
        <v>867</v>
      </c>
      <c r="M2811" s="278">
        <f>IFERROR(VLOOKUP(C2811,'Budget Detail as of 11.30'!B:K,COLUMNS('Budget Detail as of 11.30'!B:K),FALSE),0)</f>
        <v>3320</v>
      </c>
      <c r="N2811" s="155">
        <f>SUMIFS('Budget Detail as of 11.30'!L:L,'Budget Detail as of 11.30'!B:B,'Questica Mapping'!C2811)</f>
        <v>3320</v>
      </c>
      <c r="O2811" s="100">
        <v>135</v>
      </c>
      <c r="P2811" s="101">
        <f t="shared" si="104"/>
        <v>135</v>
      </c>
    </row>
    <row r="2812" spans="1:16" hidden="1" x14ac:dyDescent="0.3">
      <c r="A2812" s="90">
        <v>598367</v>
      </c>
      <c r="B2812" s="92" t="s">
        <v>1162</v>
      </c>
      <c r="C2812" s="92" t="s">
        <v>5621</v>
      </c>
      <c r="D2812" s="92" t="s">
        <v>11</v>
      </c>
      <c r="E2812" s="103" t="s">
        <v>337</v>
      </c>
      <c r="F2812" s="92" t="s">
        <v>5397</v>
      </c>
      <c r="G2812" s="92" t="s">
        <v>1229</v>
      </c>
      <c r="H2812" s="92" t="s">
        <v>5398</v>
      </c>
      <c r="I2812" s="92" t="s">
        <v>865</v>
      </c>
      <c r="J2812" s="92" t="s">
        <v>1457</v>
      </c>
      <c r="K2812" s="90" t="b">
        <v>0</v>
      </c>
      <c r="L2812" s="92" t="s">
        <v>867</v>
      </c>
      <c r="M2812" s="278">
        <f>IFERROR(VLOOKUP(C2812,'Budget Detail as of 11.30'!B:K,COLUMNS('Budget Detail as of 11.30'!B:K),FALSE),0)</f>
        <v>1000</v>
      </c>
      <c r="N2812" s="155">
        <f>SUMIFS('Budget Detail as of 11.30'!L:L,'Budget Detail as of 11.30'!B:B,'Questica Mapping'!C2812)</f>
        <v>1000</v>
      </c>
      <c r="O2812" s="100">
        <v>1000</v>
      </c>
      <c r="P2812" s="101">
        <f t="shared" si="104"/>
        <v>1000</v>
      </c>
    </row>
    <row r="2813" spans="1:16" hidden="1" x14ac:dyDescent="0.3">
      <c r="A2813" s="90">
        <v>598409</v>
      </c>
      <c r="B2813" s="92" t="s">
        <v>1162</v>
      </c>
      <c r="C2813" s="92" t="s">
        <v>5622</v>
      </c>
      <c r="D2813" s="92" t="s">
        <v>11</v>
      </c>
      <c r="E2813" s="103" t="s">
        <v>337</v>
      </c>
      <c r="F2813" s="92" t="s">
        <v>5397</v>
      </c>
      <c r="G2813" s="92" t="s">
        <v>1229</v>
      </c>
      <c r="H2813" s="92" t="s">
        <v>5398</v>
      </c>
      <c r="I2813" s="92" t="s">
        <v>925</v>
      </c>
      <c r="J2813" s="92" t="s">
        <v>5623</v>
      </c>
      <c r="K2813" s="90" t="b">
        <v>0</v>
      </c>
      <c r="L2813" s="92" t="s">
        <v>867</v>
      </c>
      <c r="M2813" s="278">
        <f>IFERROR(VLOOKUP(C2813,'Budget Detail as of 11.30'!B:K,COLUMNS('Budget Detail as of 11.30'!B:K),FALSE),0)</f>
        <v>400</v>
      </c>
      <c r="N2813" s="155">
        <f>SUMIFS('Budget Detail as of 11.30'!L:L,'Budget Detail as of 11.30'!B:B,'Questica Mapping'!C2813)</f>
        <v>400</v>
      </c>
      <c r="O2813" s="100">
        <v>0</v>
      </c>
      <c r="P2813" s="101">
        <f t="shared" si="104"/>
        <v>0</v>
      </c>
    </row>
    <row r="2814" spans="1:16" hidden="1" x14ac:dyDescent="0.3">
      <c r="A2814" s="90">
        <v>598368</v>
      </c>
      <c r="B2814" s="92" t="s">
        <v>1162</v>
      </c>
      <c r="C2814" s="92" t="s">
        <v>5624</v>
      </c>
      <c r="D2814" s="92" t="s">
        <v>11</v>
      </c>
      <c r="E2814" s="103" t="s">
        <v>337</v>
      </c>
      <c r="F2814" s="92" t="s">
        <v>5397</v>
      </c>
      <c r="G2814" s="92" t="s">
        <v>1229</v>
      </c>
      <c r="H2814" s="92" t="s">
        <v>5398</v>
      </c>
      <c r="I2814" s="92" t="s">
        <v>931</v>
      </c>
      <c r="J2814" s="92" t="s">
        <v>5625</v>
      </c>
      <c r="K2814" s="90" t="b">
        <v>0</v>
      </c>
      <c r="L2814" s="92" t="s">
        <v>867</v>
      </c>
      <c r="M2814" s="278">
        <f>IFERROR(VLOOKUP(C2814,'Budget Detail as of 11.30'!B:K,COLUMNS('Budget Detail as of 11.30'!B:K),FALSE),0)</f>
        <v>1500</v>
      </c>
      <c r="N2814" s="155">
        <f>SUMIFS('Budget Detail as of 11.30'!L:L,'Budget Detail as of 11.30'!B:B,'Questica Mapping'!C2814)</f>
        <v>1500</v>
      </c>
      <c r="O2814" s="100">
        <v>1957</v>
      </c>
      <c r="P2814" s="101">
        <f t="shared" si="104"/>
        <v>1957</v>
      </c>
    </row>
    <row r="2815" spans="1:16" hidden="1" x14ac:dyDescent="0.3">
      <c r="A2815" s="90">
        <v>601206</v>
      </c>
      <c r="B2815" s="92" t="s">
        <v>1162</v>
      </c>
      <c r="C2815" s="92" t="s">
        <v>5626</v>
      </c>
      <c r="D2815" s="92" t="s">
        <v>11</v>
      </c>
      <c r="E2815" s="103" t="s">
        <v>337</v>
      </c>
      <c r="F2815" s="92" t="s">
        <v>5397</v>
      </c>
      <c r="G2815" s="92" t="s">
        <v>1229</v>
      </c>
      <c r="H2815" s="92" t="s">
        <v>5398</v>
      </c>
      <c r="I2815" s="92" t="s">
        <v>944</v>
      </c>
      <c r="J2815" s="92" t="s">
        <v>5627</v>
      </c>
      <c r="K2815" s="90" t="b">
        <v>0</v>
      </c>
      <c r="L2815" s="92" t="s">
        <v>867</v>
      </c>
      <c r="M2815" s="278">
        <f>IFERROR(VLOOKUP(C2815,'Budget Detail as of 11.30'!B:K,COLUMNS('Budget Detail as of 11.30'!B:K),FALSE),0)</f>
        <v>20</v>
      </c>
      <c r="N2815" s="155">
        <f>SUMIFS('Budget Detail as of 11.30'!L:L,'Budget Detail as of 11.30'!B:B,'Questica Mapping'!C2815)</f>
        <v>20</v>
      </c>
      <c r="O2815" s="100">
        <v>0</v>
      </c>
      <c r="P2815" s="101">
        <f t="shared" si="104"/>
        <v>0</v>
      </c>
    </row>
    <row r="2816" spans="1:16" hidden="1" x14ac:dyDescent="0.3">
      <c r="A2816" s="90">
        <v>601203</v>
      </c>
      <c r="B2816" s="92" t="s">
        <v>1162</v>
      </c>
      <c r="C2816" s="92" t="s">
        <v>5628</v>
      </c>
      <c r="D2816" s="92" t="s">
        <v>11</v>
      </c>
      <c r="E2816" s="103" t="s">
        <v>337</v>
      </c>
      <c r="F2816" s="92" t="s">
        <v>5397</v>
      </c>
      <c r="G2816" s="92" t="s">
        <v>1229</v>
      </c>
      <c r="H2816" s="92" t="s">
        <v>3825</v>
      </c>
      <c r="I2816" s="92" t="s">
        <v>865</v>
      </c>
      <c r="J2816" s="92" t="s">
        <v>5629</v>
      </c>
      <c r="K2816" s="90" t="b">
        <v>0</v>
      </c>
      <c r="L2816" s="92" t="s">
        <v>867</v>
      </c>
      <c r="M2816" s="278">
        <f>IFERROR(VLOOKUP(C2816,'Budget Detail as of 11.30'!B:K,COLUMNS('Budget Detail as of 11.30'!B:K),FALSE),0)</f>
        <v>1960</v>
      </c>
      <c r="N2816" s="155">
        <f>SUMIFS('Budget Detail as of 11.30'!L:L,'Budget Detail as of 11.30'!B:B,'Questica Mapping'!C2816)</f>
        <v>1960</v>
      </c>
      <c r="O2816" s="100">
        <v>1539</v>
      </c>
      <c r="P2816" s="101">
        <f t="shared" si="104"/>
        <v>1539</v>
      </c>
    </row>
    <row r="2817" spans="1:16" hidden="1" x14ac:dyDescent="0.3">
      <c r="A2817" s="90">
        <v>598369</v>
      </c>
      <c r="B2817" s="92" t="s">
        <v>1162</v>
      </c>
      <c r="C2817" s="92" t="s">
        <v>5630</v>
      </c>
      <c r="D2817" s="92" t="s">
        <v>11</v>
      </c>
      <c r="E2817" s="103" t="s">
        <v>337</v>
      </c>
      <c r="F2817" s="92" t="s">
        <v>5397</v>
      </c>
      <c r="G2817" s="92" t="s">
        <v>1229</v>
      </c>
      <c r="H2817" s="92" t="s">
        <v>4194</v>
      </c>
      <c r="I2817" s="92" t="s">
        <v>865</v>
      </c>
      <c r="J2817" s="92" t="s">
        <v>5631</v>
      </c>
      <c r="K2817" s="90" t="b">
        <v>0</v>
      </c>
      <c r="L2817" s="92" t="s">
        <v>867</v>
      </c>
      <c r="M2817" s="278">
        <f>IFERROR(VLOOKUP(C2817,'Budget Detail as of 11.30'!B:K,COLUMNS('Budget Detail as of 11.30'!B:K),FALSE),0)</f>
        <v>0</v>
      </c>
      <c r="N2817" s="155">
        <f>SUMIFS('Budget Detail as of 11.30'!L:L,'Budget Detail as of 11.30'!B:B,'Questica Mapping'!C2817)</f>
        <v>0</v>
      </c>
      <c r="O2817" s="100">
        <v>1305</v>
      </c>
      <c r="P2817" s="101">
        <f t="shared" si="104"/>
        <v>1305</v>
      </c>
    </row>
    <row r="2818" spans="1:16" hidden="1" x14ac:dyDescent="0.3">
      <c r="A2818" s="90">
        <v>598370</v>
      </c>
      <c r="B2818" s="92" t="s">
        <v>1162</v>
      </c>
      <c r="C2818" s="92" t="s">
        <v>5632</v>
      </c>
      <c r="D2818" s="92" t="s">
        <v>11</v>
      </c>
      <c r="E2818" s="103" t="s">
        <v>337</v>
      </c>
      <c r="F2818" s="92" t="s">
        <v>5397</v>
      </c>
      <c r="G2818" s="92" t="s">
        <v>1229</v>
      </c>
      <c r="H2818" s="92" t="s">
        <v>3837</v>
      </c>
      <c r="I2818" s="92" t="s">
        <v>865</v>
      </c>
      <c r="J2818" s="92" t="s">
        <v>1457</v>
      </c>
      <c r="K2818" s="90" t="b">
        <v>0</v>
      </c>
      <c r="L2818" s="92" t="s">
        <v>867</v>
      </c>
      <c r="M2818" s="278">
        <f>IFERROR(VLOOKUP(C2818,'Budget Detail as of 11.30'!B:K,COLUMNS('Budget Detail as of 11.30'!B:K),FALSE),0)</f>
        <v>1900</v>
      </c>
      <c r="N2818" s="155">
        <f>SUMIFS('Budget Detail as of 11.30'!L:L,'Budget Detail as of 11.30'!B:B,'Questica Mapping'!C2818)</f>
        <v>1900</v>
      </c>
      <c r="O2818" s="100">
        <v>1327</v>
      </c>
      <c r="P2818" s="101">
        <f t="shared" si="104"/>
        <v>1327</v>
      </c>
    </row>
    <row r="2819" spans="1:16" hidden="1" x14ac:dyDescent="0.3">
      <c r="A2819" s="90">
        <v>598371</v>
      </c>
      <c r="B2819" s="92" t="s">
        <v>1162</v>
      </c>
      <c r="C2819" s="92" t="s">
        <v>5633</v>
      </c>
      <c r="D2819" s="92" t="s">
        <v>11</v>
      </c>
      <c r="E2819" s="103" t="s">
        <v>337</v>
      </c>
      <c r="F2819" s="92" t="s">
        <v>5397</v>
      </c>
      <c r="G2819" s="92" t="s">
        <v>1229</v>
      </c>
      <c r="H2819" s="92" t="s">
        <v>3837</v>
      </c>
      <c r="I2819" s="92" t="s">
        <v>925</v>
      </c>
      <c r="J2819" s="92" t="s">
        <v>1314</v>
      </c>
      <c r="K2819" s="90" t="b">
        <v>0</v>
      </c>
      <c r="L2819" s="92" t="s">
        <v>867</v>
      </c>
      <c r="M2819" s="278">
        <f>IFERROR(VLOOKUP(C2819,'Budget Detail as of 11.30'!B:K,COLUMNS('Budget Detail as of 11.30'!B:K),FALSE),0)</f>
        <v>1310</v>
      </c>
      <c r="N2819" s="155">
        <f>SUMIFS('Budget Detail as of 11.30'!L:L,'Budget Detail as of 11.30'!B:B,'Questica Mapping'!C2819)</f>
        <v>1310</v>
      </c>
      <c r="O2819" s="100">
        <v>579</v>
      </c>
      <c r="P2819" s="101">
        <f t="shared" si="104"/>
        <v>579</v>
      </c>
    </row>
    <row r="2820" spans="1:16" hidden="1" x14ac:dyDescent="0.3">
      <c r="A2820" s="90">
        <v>601207</v>
      </c>
      <c r="B2820" s="92" t="s">
        <v>1162</v>
      </c>
      <c r="C2820" s="92" t="s">
        <v>5634</v>
      </c>
      <c r="D2820" s="92" t="s">
        <v>11</v>
      </c>
      <c r="E2820" s="103" t="s">
        <v>337</v>
      </c>
      <c r="F2820" s="92" t="s">
        <v>5397</v>
      </c>
      <c r="G2820" s="92" t="s">
        <v>1229</v>
      </c>
      <c r="H2820" s="92" t="s">
        <v>3837</v>
      </c>
      <c r="I2820" s="92" t="s">
        <v>928</v>
      </c>
      <c r="J2820" s="92" t="s">
        <v>5627</v>
      </c>
      <c r="K2820" s="90" t="b">
        <v>0</v>
      </c>
      <c r="L2820" s="92" t="s">
        <v>867</v>
      </c>
      <c r="M2820" s="278">
        <f>IFERROR(VLOOKUP(C2820,'Budget Detail as of 11.30'!B:K,COLUMNS('Budget Detail as of 11.30'!B:K),FALSE),0)</f>
        <v>1330</v>
      </c>
      <c r="N2820" s="155">
        <f>SUMIFS('Budget Detail as of 11.30'!L:L,'Budget Detail as of 11.30'!B:B,'Questica Mapping'!C2820)</f>
        <v>1330</v>
      </c>
      <c r="O2820" s="100">
        <v>1614</v>
      </c>
      <c r="P2820" s="101">
        <f t="shared" si="104"/>
        <v>1614</v>
      </c>
    </row>
    <row r="2821" spans="1:16" hidden="1" x14ac:dyDescent="0.3">
      <c r="A2821" s="90">
        <v>598372</v>
      </c>
      <c r="B2821" s="92" t="s">
        <v>1162</v>
      </c>
      <c r="C2821" s="92" t="s">
        <v>5635</v>
      </c>
      <c r="D2821" s="92" t="s">
        <v>11</v>
      </c>
      <c r="E2821" s="103" t="s">
        <v>337</v>
      </c>
      <c r="F2821" s="92" t="s">
        <v>5397</v>
      </c>
      <c r="G2821" s="92" t="s">
        <v>1229</v>
      </c>
      <c r="H2821" s="92" t="s">
        <v>3837</v>
      </c>
      <c r="I2821" s="92" t="s">
        <v>931</v>
      </c>
      <c r="J2821" s="92" t="s">
        <v>5636</v>
      </c>
      <c r="K2821" s="90" t="b">
        <v>0</v>
      </c>
      <c r="L2821" s="92" t="s">
        <v>867</v>
      </c>
      <c r="M2821" s="278">
        <f>IFERROR(VLOOKUP(C2821,'Budget Detail as of 11.30'!B:K,COLUMNS('Budget Detail as of 11.30'!B:K),FALSE),0)</f>
        <v>580</v>
      </c>
      <c r="N2821" s="155">
        <f>SUMIFS('Budget Detail as of 11.30'!L:L,'Budget Detail as of 11.30'!B:B,'Questica Mapping'!C2821)</f>
        <v>580</v>
      </c>
      <c r="O2821" s="100">
        <v>122</v>
      </c>
      <c r="P2821" s="101">
        <f t="shared" si="104"/>
        <v>122</v>
      </c>
    </row>
    <row r="2822" spans="1:16" hidden="1" x14ac:dyDescent="0.3">
      <c r="A2822" s="90">
        <v>598373</v>
      </c>
      <c r="B2822" s="92" t="s">
        <v>1162</v>
      </c>
      <c r="C2822" s="92" t="s">
        <v>5637</v>
      </c>
      <c r="D2822" s="92" t="s">
        <v>11</v>
      </c>
      <c r="E2822" s="103" t="s">
        <v>337</v>
      </c>
      <c r="F2822" s="92" t="s">
        <v>5397</v>
      </c>
      <c r="G2822" s="92" t="s">
        <v>1229</v>
      </c>
      <c r="H2822" s="92" t="s">
        <v>3837</v>
      </c>
      <c r="I2822" s="92" t="s">
        <v>944</v>
      </c>
      <c r="J2822" s="92" t="s">
        <v>5638</v>
      </c>
      <c r="K2822" s="90" t="b">
        <v>0</v>
      </c>
      <c r="L2822" s="92" t="s">
        <v>867</v>
      </c>
      <c r="M2822" s="278">
        <f>IFERROR(VLOOKUP(C2822,'Budget Detail as of 11.30'!B:K,COLUMNS('Budget Detail as of 11.30'!B:K),FALSE),0)</f>
        <v>1620</v>
      </c>
      <c r="N2822" s="155">
        <f>SUMIFS('Budget Detail as of 11.30'!L:L,'Budget Detail as of 11.30'!B:B,'Questica Mapping'!C2822)</f>
        <v>1620</v>
      </c>
      <c r="O2822" s="100">
        <v>0</v>
      </c>
      <c r="P2822" s="101">
        <f t="shared" si="104"/>
        <v>0</v>
      </c>
    </row>
    <row r="2823" spans="1:16" hidden="1" x14ac:dyDescent="0.3">
      <c r="A2823" s="90">
        <v>601208</v>
      </c>
      <c r="B2823" s="92" t="s">
        <v>1162</v>
      </c>
      <c r="C2823" s="92" t="s">
        <v>5639</v>
      </c>
      <c r="D2823" s="92" t="s">
        <v>11</v>
      </c>
      <c r="E2823" s="103" t="s">
        <v>337</v>
      </c>
      <c r="F2823" s="92" t="s">
        <v>5397</v>
      </c>
      <c r="G2823" s="92" t="s">
        <v>1229</v>
      </c>
      <c r="H2823" s="92" t="s">
        <v>3837</v>
      </c>
      <c r="I2823" s="92" t="s">
        <v>1060</v>
      </c>
      <c r="J2823" s="92" t="s">
        <v>1905</v>
      </c>
      <c r="K2823" s="90" t="b">
        <v>0</v>
      </c>
      <c r="L2823" s="92" t="s">
        <v>867</v>
      </c>
      <c r="M2823" s="278">
        <f>IFERROR(VLOOKUP(C2823,'Budget Detail as of 11.30'!B:K,COLUMNS('Budget Detail as of 11.30'!B:K),FALSE),0)</f>
        <v>130</v>
      </c>
      <c r="N2823" s="155">
        <f>SUMIFS('Budget Detail as of 11.30'!L:L,'Budget Detail as of 11.30'!B:B,'Questica Mapping'!C2823)</f>
        <v>130</v>
      </c>
      <c r="O2823" s="100">
        <v>23</v>
      </c>
      <c r="P2823" s="101">
        <f t="shared" ref="P2823:P2854" si="105">+O2823</f>
        <v>23</v>
      </c>
    </row>
    <row r="2824" spans="1:16" hidden="1" x14ac:dyDescent="0.3">
      <c r="A2824" s="90">
        <v>601209</v>
      </c>
      <c r="B2824" s="92" t="s">
        <v>1162</v>
      </c>
      <c r="C2824" s="92" t="s">
        <v>5640</v>
      </c>
      <c r="D2824" s="92" t="s">
        <v>11</v>
      </c>
      <c r="E2824" s="103" t="s">
        <v>337</v>
      </c>
      <c r="F2824" s="92" t="s">
        <v>5397</v>
      </c>
      <c r="G2824" s="92" t="s">
        <v>1229</v>
      </c>
      <c r="H2824" s="92" t="s">
        <v>3837</v>
      </c>
      <c r="I2824" s="92" t="s">
        <v>1088</v>
      </c>
      <c r="J2824" s="92" t="s">
        <v>1912</v>
      </c>
      <c r="K2824" s="90" t="b">
        <v>0</v>
      </c>
      <c r="L2824" s="92" t="s">
        <v>867</v>
      </c>
      <c r="M2824" s="278">
        <f>IFERROR(VLOOKUP(C2824,'Budget Detail as of 11.30'!B:K,COLUMNS('Budget Detail as of 11.30'!B:K),FALSE),0)</f>
        <v>100</v>
      </c>
      <c r="N2824" s="155">
        <f>SUMIFS('Budget Detail as of 11.30'!L:L,'Budget Detail as of 11.30'!B:B,'Questica Mapping'!C2824)</f>
        <v>100</v>
      </c>
      <c r="O2824" s="100">
        <v>297</v>
      </c>
      <c r="P2824" s="101">
        <f t="shared" si="105"/>
        <v>297</v>
      </c>
    </row>
    <row r="2825" spans="1:16" hidden="1" x14ac:dyDescent="0.3">
      <c r="A2825" s="90">
        <v>601150</v>
      </c>
      <c r="B2825" s="92" t="s">
        <v>1162</v>
      </c>
      <c r="C2825" s="92" t="s">
        <v>5641</v>
      </c>
      <c r="D2825" s="92" t="s">
        <v>11</v>
      </c>
      <c r="E2825" s="103" t="s">
        <v>337</v>
      </c>
      <c r="F2825" s="92" t="s">
        <v>5397</v>
      </c>
      <c r="G2825" s="92" t="s">
        <v>1229</v>
      </c>
      <c r="H2825" s="92" t="s">
        <v>3840</v>
      </c>
      <c r="I2825" s="92" t="s">
        <v>865</v>
      </c>
      <c r="J2825" s="92" t="s">
        <v>1457</v>
      </c>
      <c r="K2825" s="90" t="b">
        <v>0</v>
      </c>
      <c r="L2825" s="92" t="s">
        <v>867</v>
      </c>
      <c r="M2825" s="278">
        <f>IFERROR(VLOOKUP(C2825,'Budget Detail as of 11.30'!B:K,COLUMNS('Budget Detail as of 11.30'!B:K),FALSE),0)</f>
        <v>30</v>
      </c>
      <c r="N2825" s="155">
        <f>SUMIFS('Budget Detail as of 11.30'!L:L,'Budget Detail as of 11.30'!B:B,'Questica Mapping'!C2825)</f>
        <v>30</v>
      </c>
      <c r="O2825" s="100">
        <v>1100</v>
      </c>
      <c r="P2825" s="101">
        <f t="shared" si="105"/>
        <v>1100</v>
      </c>
    </row>
    <row r="2826" spans="1:16" hidden="1" x14ac:dyDescent="0.3">
      <c r="A2826" s="90">
        <v>598374</v>
      </c>
      <c r="B2826" s="92" t="s">
        <v>1162</v>
      </c>
      <c r="C2826" s="92" t="s">
        <v>5642</v>
      </c>
      <c r="D2826" s="92" t="s">
        <v>11</v>
      </c>
      <c r="E2826" s="103" t="s">
        <v>337</v>
      </c>
      <c r="F2826" s="92" t="s">
        <v>5397</v>
      </c>
      <c r="G2826" s="92" t="s">
        <v>1229</v>
      </c>
      <c r="H2826" s="92" t="s">
        <v>3840</v>
      </c>
      <c r="I2826" s="92" t="s">
        <v>925</v>
      </c>
      <c r="J2826" s="92" t="s">
        <v>1234</v>
      </c>
      <c r="K2826" s="90" t="b">
        <v>0</v>
      </c>
      <c r="L2826" s="92" t="s">
        <v>867</v>
      </c>
      <c r="M2826" s="278">
        <f>IFERROR(VLOOKUP(C2826,'Budget Detail as of 11.30'!B:K,COLUMNS('Budget Detail as of 11.30'!B:K),FALSE),0)</f>
        <v>300</v>
      </c>
      <c r="N2826" s="155">
        <f>SUMIFS('Budget Detail as of 11.30'!L:L,'Budget Detail as of 11.30'!B:B,'Questica Mapping'!C2826)</f>
        <v>300</v>
      </c>
      <c r="O2826" s="100">
        <v>900</v>
      </c>
      <c r="P2826" s="101">
        <f t="shared" si="105"/>
        <v>900</v>
      </c>
    </row>
    <row r="2827" spans="1:16" hidden="1" x14ac:dyDescent="0.3">
      <c r="A2827" s="90">
        <v>598375</v>
      </c>
      <c r="B2827" s="92" t="s">
        <v>1162</v>
      </c>
      <c r="C2827" s="92" t="s">
        <v>5643</v>
      </c>
      <c r="D2827" s="92" t="s">
        <v>11</v>
      </c>
      <c r="E2827" s="103" t="s">
        <v>337</v>
      </c>
      <c r="F2827" s="92" t="s">
        <v>5397</v>
      </c>
      <c r="G2827" s="92" t="s">
        <v>1229</v>
      </c>
      <c r="H2827" s="92" t="s">
        <v>3843</v>
      </c>
      <c r="I2827" s="92" t="s">
        <v>865</v>
      </c>
      <c r="J2827" s="92" t="s">
        <v>5644</v>
      </c>
      <c r="K2827" s="90" t="b">
        <v>0</v>
      </c>
      <c r="L2827" s="92" t="s">
        <v>867</v>
      </c>
      <c r="M2827" s="278">
        <f>IFERROR(VLOOKUP(C2827,'Budget Detail as of 11.30'!B:K,COLUMNS('Budget Detail as of 11.30'!B:K),FALSE),0)</f>
        <v>1100</v>
      </c>
      <c r="N2827" s="155">
        <f>SUMIFS('Budget Detail as of 11.30'!L:L,'Budget Detail as of 11.30'!B:B,'Questica Mapping'!C2827)</f>
        <v>1100</v>
      </c>
      <c r="O2827" s="100">
        <v>12216</v>
      </c>
      <c r="P2827" s="101">
        <f t="shared" si="105"/>
        <v>12216</v>
      </c>
    </row>
    <row r="2828" spans="1:16" hidden="1" x14ac:dyDescent="0.3">
      <c r="A2828" s="90">
        <v>598376</v>
      </c>
      <c r="B2828" s="92" t="s">
        <v>1162</v>
      </c>
      <c r="C2828" s="92" t="s">
        <v>5645</v>
      </c>
      <c r="D2828" s="92" t="s">
        <v>11</v>
      </c>
      <c r="E2828" s="103" t="s">
        <v>337</v>
      </c>
      <c r="F2828" s="92" t="s">
        <v>5397</v>
      </c>
      <c r="G2828" s="92" t="s">
        <v>1229</v>
      </c>
      <c r="H2828" s="92" t="s">
        <v>3843</v>
      </c>
      <c r="I2828" s="92" t="s">
        <v>925</v>
      </c>
      <c r="J2828" s="92" t="s">
        <v>5646</v>
      </c>
      <c r="K2828" s="90" t="b">
        <v>0</v>
      </c>
      <c r="L2828" s="92" t="s">
        <v>867</v>
      </c>
      <c r="M2828" s="278">
        <f>IFERROR(VLOOKUP(C2828,'Budget Detail as of 11.30'!B:K,COLUMNS('Budget Detail as of 11.30'!B:K),FALSE),0)</f>
        <v>900</v>
      </c>
      <c r="N2828" s="155">
        <f>SUMIFS('Budget Detail as of 11.30'!L:L,'Budget Detail as of 11.30'!B:B,'Questica Mapping'!C2828)</f>
        <v>900</v>
      </c>
      <c r="O2828" s="100">
        <v>225</v>
      </c>
      <c r="P2828" s="101">
        <f t="shared" si="105"/>
        <v>225</v>
      </c>
    </row>
    <row r="2829" spans="1:16" hidden="1" x14ac:dyDescent="0.3">
      <c r="A2829" s="90">
        <v>601151</v>
      </c>
      <c r="B2829" s="92" t="s">
        <v>1162</v>
      </c>
      <c r="C2829" s="92" t="s">
        <v>5647</v>
      </c>
      <c r="D2829" s="92" t="s">
        <v>11</v>
      </c>
      <c r="E2829" s="103" t="s">
        <v>337</v>
      </c>
      <c r="F2829" s="92" t="s">
        <v>5397</v>
      </c>
      <c r="G2829" s="92" t="s">
        <v>1229</v>
      </c>
      <c r="H2829" s="92" t="s">
        <v>3852</v>
      </c>
      <c r="I2829" s="92" t="s">
        <v>865</v>
      </c>
      <c r="J2829" s="92" t="s">
        <v>5648</v>
      </c>
      <c r="K2829" s="90" t="b">
        <v>0</v>
      </c>
      <c r="L2829" s="92" t="s">
        <v>867</v>
      </c>
      <c r="M2829" s="278">
        <f>IFERROR(VLOOKUP(C2829,'Budget Detail as of 11.30'!B:K,COLUMNS('Budget Detail as of 11.30'!B:K),FALSE),0)</f>
        <v>12220</v>
      </c>
      <c r="N2829" s="155">
        <f>SUMIFS('Budget Detail as of 11.30'!L:L,'Budget Detail as of 11.30'!B:B,'Questica Mapping'!C2829)</f>
        <v>12220</v>
      </c>
      <c r="O2829" s="100">
        <v>201</v>
      </c>
      <c r="P2829" s="101">
        <f t="shared" si="105"/>
        <v>201</v>
      </c>
    </row>
    <row r="2830" spans="1:16" hidden="1" x14ac:dyDescent="0.3">
      <c r="A2830" s="90">
        <v>598377</v>
      </c>
      <c r="B2830" s="92" t="s">
        <v>1162</v>
      </c>
      <c r="C2830" s="92" t="s">
        <v>5649</v>
      </c>
      <c r="D2830" s="92" t="s">
        <v>11</v>
      </c>
      <c r="E2830" s="103" t="s">
        <v>337</v>
      </c>
      <c r="F2830" s="92" t="s">
        <v>5397</v>
      </c>
      <c r="G2830" s="92" t="s">
        <v>1229</v>
      </c>
      <c r="H2830" s="92" t="s">
        <v>3852</v>
      </c>
      <c r="I2830" s="92" t="s">
        <v>925</v>
      </c>
      <c r="J2830" s="92" t="s">
        <v>5650</v>
      </c>
      <c r="K2830" s="90" t="b">
        <v>0</v>
      </c>
      <c r="L2830" s="92" t="s">
        <v>867</v>
      </c>
      <c r="M2830" s="278">
        <f>IFERROR(VLOOKUP(C2830,'Budget Detail as of 11.30'!B:K,COLUMNS('Budget Detail as of 11.30'!B:K),FALSE),0)</f>
        <v>500</v>
      </c>
      <c r="N2830" s="155">
        <f>SUMIFS('Budget Detail as of 11.30'!L:L,'Budget Detail as of 11.30'!B:B,'Questica Mapping'!C2830)</f>
        <v>500</v>
      </c>
      <c r="O2830" s="100">
        <v>0</v>
      </c>
      <c r="P2830" s="101">
        <f t="shared" si="105"/>
        <v>0</v>
      </c>
    </row>
    <row r="2831" spans="1:16" hidden="1" x14ac:dyDescent="0.3">
      <c r="A2831" s="90">
        <v>598378</v>
      </c>
      <c r="B2831" s="92" t="s">
        <v>1162</v>
      </c>
      <c r="C2831" s="92" t="s">
        <v>5651</v>
      </c>
      <c r="D2831" s="92" t="s">
        <v>11</v>
      </c>
      <c r="E2831" s="103" t="s">
        <v>337</v>
      </c>
      <c r="F2831" s="92" t="s">
        <v>5397</v>
      </c>
      <c r="G2831" s="92" t="s">
        <v>1229</v>
      </c>
      <c r="H2831" s="92" t="s">
        <v>3852</v>
      </c>
      <c r="I2831" s="92" t="s">
        <v>928</v>
      </c>
      <c r="J2831" s="92" t="s">
        <v>5652</v>
      </c>
      <c r="K2831" s="90" t="b">
        <v>0</v>
      </c>
      <c r="L2831" s="92" t="s">
        <v>867</v>
      </c>
      <c r="M2831" s="278">
        <f>IFERROR(VLOOKUP(C2831,'Budget Detail as of 11.30'!B:K,COLUMNS('Budget Detail as of 11.30'!B:K),FALSE),0)</f>
        <v>210</v>
      </c>
      <c r="N2831" s="155">
        <f>SUMIFS('Budget Detail as of 11.30'!L:L,'Budget Detail as of 11.30'!B:B,'Questica Mapping'!C2831)</f>
        <v>210</v>
      </c>
      <c r="O2831" s="100">
        <v>1827</v>
      </c>
      <c r="P2831" s="101">
        <f t="shared" si="105"/>
        <v>1827</v>
      </c>
    </row>
    <row r="2832" spans="1:16" hidden="1" x14ac:dyDescent="0.3">
      <c r="A2832" s="90">
        <v>598379</v>
      </c>
      <c r="B2832" s="92" t="s">
        <v>1162</v>
      </c>
      <c r="C2832" s="92" t="s">
        <v>5653</v>
      </c>
      <c r="D2832" s="92" t="s">
        <v>11</v>
      </c>
      <c r="E2832" s="103" t="s">
        <v>337</v>
      </c>
      <c r="F2832" s="92" t="s">
        <v>5397</v>
      </c>
      <c r="G2832" s="92" t="s">
        <v>1229</v>
      </c>
      <c r="H2832" s="92" t="s">
        <v>3858</v>
      </c>
      <c r="I2832" s="92" t="s">
        <v>865</v>
      </c>
      <c r="J2832" s="92" t="s">
        <v>5654</v>
      </c>
      <c r="K2832" s="90" t="b">
        <v>0</v>
      </c>
      <c r="L2832" s="92" t="s">
        <v>867</v>
      </c>
      <c r="M2832" s="278">
        <f>IFERROR(VLOOKUP(C2832,'Budget Detail as of 11.30'!B:K,COLUMNS('Budget Detail as of 11.30'!B:K),FALSE),0)</f>
        <v>1000</v>
      </c>
      <c r="N2832" s="155">
        <f>SUMIFS('Budget Detail as of 11.30'!L:L,'Budget Detail as of 11.30'!B:B,'Questica Mapping'!C2832)</f>
        <v>1000</v>
      </c>
      <c r="O2832" s="100">
        <v>352</v>
      </c>
      <c r="P2832" s="101">
        <f t="shared" si="105"/>
        <v>352</v>
      </c>
    </row>
    <row r="2833" spans="1:16" hidden="1" x14ac:dyDescent="0.3">
      <c r="A2833" s="90">
        <v>598380</v>
      </c>
      <c r="B2833" s="92" t="s">
        <v>1162</v>
      </c>
      <c r="C2833" s="92" t="s">
        <v>5655</v>
      </c>
      <c r="D2833" s="92" t="s">
        <v>11</v>
      </c>
      <c r="E2833" s="103" t="s">
        <v>337</v>
      </c>
      <c r="F2833" s="92" t="s">
        <v>5397</v>
      </c>
      <c r="G2833" s="92" t="s">
        <v>1229</v>
      </c>
      <c r="H2833" s="92" t="s">
        <v>3861</v>
      </c>
      <c r="I2833" s="92" t="s">
        <v>865</v>
      </c>
      <c r="J2833" s="92" t="s">
        <v>1457</v>
      </c>
      <c r="K2833" s="90" t="b">
        <v>0</v>
      </c>
      <c r="L2833" s="92" t="s">
        <v>867</v>
      </c>
      <c r="M2833" s="278">
        <f>IFERROR(VLOOKUP(C2833,'Budget Detail as of 11.30'!B:K,COLUMNS('Budget Detail as of 11.30'!B:K),FALSE),0)</f>
        <v>1830</v>
      </c>
      <c r="N2833" s="155">
        <f>SUMIFS('Budget Detail as of 11.30'!L:L,'Budget Detail as of 11.30'!B:B,'Questica Mapping'!C2833)</f>
        <v>1830</v>
      </c>
      <c r="O2833" s="100">
        <v>0</v>
      </c>
      <c r="P2833" s="101">
        <f t="shared" si="105"/>
        <v>0</v>
      </c>
    </row>
    <row r="2834" spans="1:16" hidden="1" x14ac:dyDescent="0.3">
      <c r="A2834" s="90">
        <v>601210</v>
      </c>
      <c r="B2834" s="92" t="s">
        <v>1162</v>
      </c>
      <c r="C2834" s="92" t="s">
        <v>5656</v>
      </c>
      <c r="D2834" s="92" t="s">
        <v>11</v>
      </c>
      <c r="E2834" s="103" t="s">
        <v>337</v>
      </c>
      <c r="F2834" s="92" t="s">
        <v>5397</v>
      </c>
      <c r="G2834" s="92" t="s">
        <v>1229</v>
      </c>
      <c r="H2834" s="92" t="s">
        <v>3864</v>
      </c>
      <c r="I2834" s="92" t="s">
        <v>925</v>
      </c>
      <c r="J2834" s="92" t="s">
        <v>5657</v>
      </c>
      <c r="K2834" s="90" t="b">
        <v>0</v>
      </c>
      <c r="L2834" s="92" t="s">
        <v>867</v>
      </c>
      <c r="M2834" s="278">
        <f>IFERROR(VLOOKUP(C2834,'Budget Detail as of 11.30'!B:K,COLUMNS('Budget Detail as of 11.30'!B:K),FALSE),0)</f>
        <v>360</v>
      </c>
      <c r="N2834" s="155">
        <f>SUMIFS('Budget Detail as of 11.30'!L:L,'Budget Detail as of 11.30'!B:B,'Questica Mapping'!C2834)</f>
        <v>360</v>
      </c>
      <c r="O2834" s="100">
        <v>1057</v>
      </c>
      <c r="P2834" s="101">
        <f t="shared" si="105"/>
        <v>1057</v>
      </c>
    </row>
    <row r="2835" spans="1:16" hidden="1" x14ac:dyDescent="0.3">
      <c r="A2835" s="90">
        <v>601152</v>
      </c>
      <c r="B2835" s="92" t="s">
        <v>1162</v>
      </c>
      <c r="C2835" s="92" t="s">
        <v>5658</v>
      </c>
      <c r="D2835" s="92" t="s">
        <v>11</v>
      </c>
      <c r="E2835" s="103" t="s">
        <v>337</v>
      </c>
      <c r="F2835" s="92" t="s">
        <v>5397</v>
      </c>
      <c r="G2835" s="92" t="s">
        <v>1229</v>
      </c>
      <c r="H2835" s="92" t="s">
        <v>3864</v>
      </c>
      <c r="I2835" s="92" t="s">
        <v>928</v>
      </c>
      <c r="J2835" s="92" t="s">
        <v>5659</v>
      </c>
      <c r="K2835" s="90" t="b">
        <v>0</v>
      </c>
      <c r="L2835" s="92" t="s">
        <v>867</v>
      </c>
      <c r="M2835" s="278">
        <f>IFERROR(VLOOKUP(C2835,'Budget Detail as of 11.30'!B:K,COLUMNS('Budget Detail as of 11.30'!B:K),FALSE),0)</f>
        <v>0</v>
      </c>
      <c r="N2835" s="155">
        <f>SUMIFS('Budget Detail as of 11.30'!L:L,'Budget Detail as of 11.30'!B:B,'Questica Mapping'!C2835)</f>
        <v>0</v>
      </c>
      <c r="O2835" s="100">
        <v>0</v>
      </c>
      <c r="P2835" s="101">
        <f t="shared" si="105"/>
        <v>0</v>
      </c>
    </row>
    <row r="2836" spans="1:16" hidden="1" x14ac:dyDescent="0.3">
      <c r="A2836" s="90">
        <v>598381</v>
      </c>
      <c r="B2836" s="92" t="s">
        <v>1162</v>
      </c>
      <c r="C2836" s="92" t="s">
        <v>5660</v>
      </c>
      <c r="D2836" s="92" t="s">
        <v>11</v>
      </c>
      <c r="E2836" s="103" t="s">
        <v>337</v>
      </c>
      <c r="F2836" s="92" t="s">
        <v>5397</v>
      </c>
      <c r="G2836" s="92" t="s">
        <v>1229</v>
      </c>
      <c r="H2836" s="92" t="s">
        <v>3867</v>
      </c>
      <c r="I2836" s="92" t="s">
        <v>865</v>
      </c>
      <c r="J2836" s="92" t="s">
        <v>5661</v>
      </c>
      <c r="K2836" s="90" t="b">
        <v>0</v>
      </c>
      <c r="L2836" s="92" t="s">
        <v>867</v>
      </c>
      <c r="M2836" s="278">
        <f>IFERROR(VLOOKUP(C2836,'Budget Detail as of 11.30'!B:K,COLUMNS('Budget Detail as of 11.30'!B:K),FALSE),0)</f>
        <v>1060</v>
      </c>
      <c r="N2836" s="155">
        <f>SUMIFS('Budget Detail as of 11.30'!L:L,'Budget Detail as of 11.30'!B:B,'Questica Mapping'!C2836)</f>
        <v>1060</v>
      </c>
      <c r="O2836" s="100">
        <v>0</v>
      </c>
      <c r="P2836" s="101">
        <f t="shared" si="105"/>
        <v>0</v>
      </c>
    </row>
    <row r="2837" spans="1:16" hidden="1" x14ac:dyDescent="0.3">
      <c r="A2837" s="90">
        <v>598382</v>
      </c>
      <c r="B2837" s="92" t="s">
        <v>1162</v>
      </c>
      <c r="C2837" s="92" t="s">
        <v>5662</v>
      </c>
      <c r="D2837" s="92" t="s">
        <v>11</v>
      </c>
      <c r="E2837" s="103" t="s">
        <v>337</v>
      </c>
      <c r="F2837" s="92" t="s">
        <v>5397</v>
      </c>
      <c r="G2837" s="92" t="s">
        <v>1229</v>
      </c>
      <c r="H2837" s="92" t="s">
        <v>5534</v>
      </c>
      <c r="I2837" s="92" t="s">
        <v>865</v>
      </c>
      <c r="J2837" s="92" t="s">
        <v>5663</v>
      </c>
      <c r="K2837" s="90" t="b">
        <v>0</v>
      </c>
      <c r="L2837" s="92" t="s">
        <v>867</v>
      </c>
      <c r="M2837" s="278">
        <f>IFERROR(VLOOKUP(C2837,'Budget Detail as of 11.30'!B:K,COLUMNS('Budget Detail as of 11.30'!B:K),FALSE),0)</f>
        <v>0</v>
      </c>
      <c r="N2837" s="155">
        <f>SUMIFS('Budget Detail as of 11.30'!L:L,'Budget Detail as of 11.30'!B:B,'Questica Mapping'!C2837)</f>
        <v>0</v>
      </c>
      <c r="O2837" s="100">
        <v>135</v>
      </c>
      <c r="P2837" s="101">
        <f t="shared" si="105"/>
        <v>135</v>
      </c>
    </row>
    <row r="2838" spans="1:16" hidden="1" x14ac:dyDescent="0.3">
      <c r="A2838" s="90">
        <v>598383</v>
      </c>
      <c r="B2838" s="92" t="s">
        <v>1162</v>
      </c>
      <c r="C2838" s="92" t="s">
        <v>5664</v>
      </c>
      <c r="D2838" s="92" t="s">
        <v>11</v>
      </c>
      <c r="E2838" s="103" t="s">
        <v>337</v>
      </c>
      <c r="F2838" s="92" t="s">
        <v>5397</v>
      </c>
      <c r="G2838" s="92" t="s">
        <v>1229</v>
      </c>
      <c r="H2838" s="92" t="s">
        <v>5534</v>
      </c>
      <c r="I2838" s="92" t="s">
        <v>925</v>
      </c>
      <c r="J2838" s="92" t="s">
        <v>5665</v>
      </c>
      <c r="K2838" s="90" t="b">
        <v>0</v>
      </c>
      <c r="L2838" s="92" t="s">
        <v>867</v>
      </c>
      <c r="M2838" s="278">
        <f>IFERROR(VLOOKUP(C2838,'Budget Detail as of 11.30'!B:K,COLUMNS('Budget Detail as of 11.30'!B:K),FALSE),0)</f>
        <v>0</v>
      </c>
      <c r="N2838" s="155">
        <f>SUMIFS('Budget Detail as of 11.30'!L:L,'Budget Detail as of 11.30'!B:B,'Questica Mapping'!C2838)</f>
        <v>0</v>
      </c>
      <c r="O2838" s="100">
        <v>3258</v>
      </c>
      <c r="P2838" s="101">
        <f t="shared" si="105"/>
        <v>3258</v>
      </c>
    </row>
    <row r="2839" spans="1:16" hidden="1" x14ac:dyDescent="0.3">
      <c r="A2839" s="90">
        <v>598384</v>
      </c>
      <c r="B2839" s="92" t="s">
        <v>1162</v>
      </c>
      <c r="C2839" s="92" t="s">
        <v>5666</v>
      </c>
      <c r="D2839" s="92" t="s">
        <v>11</v>
      </c>
      <c r="E2839" s="103" t="s">
        <v>337</v>
      </c>
      <c r="F2839" s="92" t="s">
        <v>5397</v>
      </c>
      <c r="G2839" s="92" t="s">
        <v>1229</v>
      </c>
      <c r="H2839" s="92" t="s">
        <v>3876</v>
      </c>
      <c r="I2839" s="92" t="s">
        <v>865</v>
      </c>
      <c r="J2839" s="92" t="s">
        <v>1457</v>
      </c>
      <c r="K2839" s="90" t="b">
        <v>0</v>
      </c>
      <c r="L2839" s="92" t="s">
        <v>867</v>
      </c>
      <c r="M2839" s="278">
        <f>IFERROR(VLOOKUP(C2839,'Budget Detail as of 11.30'!B:K,COLUMNS('Budget Detail as of 11.30'!B:K),FALSE),0)</f>
        <v>0</v>
      </c>
      <c r="N2839" s="155">
        <f>SUMIFS('Budget Detail as of 11.30'!L:L,'Budget Detail as of 11.30'!B:B,'Questica Mapping'!C2839)</f>
        <v>0</v>
      </c>
      <c r="O2839" s="100">
        <v>1500</v>
      </c>
      <c r="P2839" s="101">
        <f t="shared" si="105"/>
        <v>1500</v>
      </c>
    </row>
    <row r="2840" spans="1:16" hidden="1" x14ac:dyDescent="0.3">
      <c r="A2840" s="90">
        <v>601211</v>
      </c>
      <c r="B2840" s="92" t="s">
        <v>1162</v>
      </c>
      <c r="C2840" s="92" t="s">
        <v>5667</v>
      </c>
      <c r="D2840" s="92" t="s">
        <v>11</v>
      </c>
      <c r="E2840" s="103" t="s">
        <v>337</v>
      </c>
      <c r="F2840" s="92" t="s">
        <v>5397</v>
      </c>
      <c r="G2840" s="92" t="s">
        <v>1229</v>
      </c>
      <c r="H2840" s="92" t="s">
        <v>3876</v>
      </c>
      <c r="I2840" s="92" t="s">
        <v>925</v>
      </c>
      <c r="J2840" s="92" t="s">
        <v>5668</v>
      </c>
      <c r="K2840" s="90" t="b">
        <v>0</v>
      </c>
      <c r="L2840" s="92" t="s">
        <v>867</v>
      </c>
      <c r="M2840" s="278">
        <f>IFERROR(VLOOKUP(C2840,'Budget Detail as of 11.30'!B:K,COLUMNS('Budget Detail as of 11.30'!B:K),FALSE),0)</f>
        <v>0</v>
      </c>
      <c r="N2840" s="155">
        <f>SUMIFS('Budget Detail as of 11.30'!L:L,'Budget Detail as of 11.30'!B:B,'Questica Mapping'!C2840)</f>
        <v>0</v>
      </c>
      <c r="O2840" s="100">
        <v>373965</v>
      </c>
      <c r="P2840" s="101">
        <f t="shared" si="105"/>
        <v>373965</v>
      </c>
    </row>
    <row r="2841" spans="1:16" hidden="1" x14ac:dyDescent="0.3">
      <c r="A2841" s="90">
        <v>601212</v>
      </c>
      <c r="B2841" s="92" t="s">
        <v>1162</v>
      </c>
      <c r="C2841" s="92" t="s">
        <v>5669</v>
      </c>
      <c r="D2841" s="92" t="s">
        <v>11</v>
      </c>
      <c r="E2841" s="103" t="s">
        <v>337</v>
      </c>
      <c r="F2841" s="92" t="s">
        <v>5397</v>
      </c>
      <c r="G2841" s="92" t="s">
        <v>1229</v>
      </c>
      <c r="H2841" s="92" t="s">
        <v>3879</v>
      </c>
      <c r="I2841" s="92" t="s">
        <v>865</v>
      </c>
      <c r="J2841" s="92" t="s">
        <v>5670</v>
      </c>
      <c r="K2841" s="90" t="b">
        <v>0</v>
      </c>
      <c r="L2841" s="92" t="s">
        <v>867</v>
      </c>
      <c r="M2841" s="278">
        <f>IFERROR(VLOOKUP(C2841,'Budget Detail as of 11.30'!B:K,COLUMNS('Budget Detail as of 11.30'!B:K),FALSE),0)</f>
        <v>2100</v>
      </c>
      <c r="N2841" s="155">
        <f>SUMIFS('Budget Detail as of 11.30'!L:L,'Budget Detail as of 11.30'!B:B,'Questica Mapping'!C2841)</f>
        <v>2100</v>
      </c>
      <c r="O2841" s="100">
        <v>633</v>
      </c>
      <c r="P2841" s="101">
        <f t="shared" si="105"/>
        <v>633</v>
      </c>
    </row>
    <row r="2842" spans="1:16" hidden="1" x14ac:dyDescent="0.3">
      <c r="A2842" s="90">
        <v>601213</v>
      </c>
      <c r="B2842" s="92" t="s">
        <v>1162</v>
      </c>
      <c r="C2842" s="92" t="s">
        <v>5671</v>
      </c>
      <c r="D2842" s="92" t="s">
        <v>11</v>
      </c>
      <c r="E2842" s="103" t="s">
        <v>337</v>
      </c>
      <c r="F2842" s="92" t="s">
        <v>5397</v>
      </c>
      <c r="G2842" s="92" t="s">
        <v>1229</v>
      </c>
      <c r="H2842" s="92" t="s">
        <v>3879</v>
      </c>
      <c r="I2842" s="92" t="s">
        <v>925</v>
      </c>
      <c r="J2842" s="92" t="s">
        <v>5672</v>
      </c>
      <c r="K2842" s="90" t="b">
        <v>0</v>
      </c>
      <c r="L2842" s="92" t="s">
        <v>867</v>
      </c>
      <c r="M2842" s="278">
        <f>IFERROR(VLOOKUP(C2842,'Budget Detail as of 11.30'!B:K,COLUMNS('Budget Detail as of 11.30'!B:K),FALSE),0)</f>
        <v>0</v>
      </c>
      <c r="N2842" s="155">
        <f>SUMIFS('Budget Detail as of 11.30'!L:L,'Budget Detail as of 11.30'!B:B,'Questica Mapping'!C2842)</f>
        <v>0</v>
      </c>
      <c r="O2842" s="100">
        <v>0</v>
      </c>
      <c r="P2842" s="101">
        <f t="shared" si="105"/>
        <v>0</v>
      </c>
    </row>
    <row r="2843" spans="1:16" hidden="1" x14ac:dyDescent="0.3">
      <c r="A2843" s="90">
        <v>601214</v>
      </c>
      <c r="B2843" s="92" t="s">
        <v>1162</v>
      </c>
      <c r="C2843" s="92" t="s">
        <v>5673</v>
      </c>
      <c r="D2843" s="92" t="s">
        <v>11</v>
      </c>
      <c r="E2843" s="103" t="s">
        <v>337</v>
      </c>
      <c r="F2843" s="92" t="s">
        <v>5397</v>
      </c>
      <c r="G2843" s="92" t="s">
        <v>1229</v>
      </c>
      <c r="H2843" s="92" t="s">
        <v>3883</v>
      </c>
      <c r="I2843" s="92" t="s">
        <v>865</v>
      </c>
      <c r="J2843" s="92" t="s">
        <v>1457</v>
      </c>
      <c r="K2843" s="90" t="b">
        <v>0</v>
      </c>
      <c r="L2843" s="92" t="s">
        <v>867</v>
      </c>
      <c r="M2843" s="278">
        <f>IFERROR(VLOOKUP(C2843,'Budget Detail as of 11.30'!B:K,COLUMNS('Budget Detail as of 11.30'!B:K),FALSE),0)</f>
        <v>640</v>
      </c>
      <c r="N2843" s="155">
        <f>SUMIFS('Budget Detail as of 11.30'!L:L,'Budget Detail as of 11.30'!B:B,'Questica Mapping'!C2843)</f>
        <v>640</v>
      </c>
      <c r="O2843" s="100">
        <v>0</v>
      </c>
      <c r="P2843" s="101">
        <f t="shared" si="105"/>
        <v>0</v>
      </c>
    </row>
    <row r="2844" spans="1:16" hidden="1" x14ac:dyDescent="0.3">
      <c r="A2844" s="90">
        <v>601154</v>
      </c>
      <c r="B2844" s="92" t="s">
        <v>1162</v>
      </c>
      <c r="C2844" s="92" t="s">
        <v>5674</v>
      </c>
      <c r="D2844" s="92" t="s">
        <v>11</v>
      </c>
      <c r="E2844" s="103" t="s">
        <v>337</v>
      </c>
      <c r="F2844" s="92" t="s">
        <v>5397</v>
      </c>
      <c r="G2844" s="92" t="s">
        <v>1229</v>
      </c>
      <c r="H2844" s="92" t="s">
        <v>5675</v>
      </c>
      <c r="I2844" s="92" t="s">
        <v>865</v>
      </c>
      <c r="J2844" s="270" t="s">
        <v>1251</v>
      </c>
      <c r="K2844" s="90" t="b">
        <v>0</v>
      </c>
      <c r="L2844" s="92" t="s">
        <v>867</v>
      </c>
      <c r="M2844" s="278">
        <f>IFERROR(VLOOKUP(C2844,'Budget Detail as of 11.30'!B:K,COLUMNS('Budget Detail as of 11.30'!B:K),FALSE),0)</f>
        <v>0</v>
      </c>
      <c r="N2844" s="155">
        <f>SUMIFS('Budget Detail as of 11.30'!L:L,'Budget Detail as of 11.30'!B:B,'Questica Mapping'!C2844)</f>
        <v>0</v>
      </c>
      <c r="O2844" s="100">
        <v>49452</v>
      </c>
      <c r="P2844" s="101">
        <f t="shared" si="105"/>
        <v>49452</v>
      </c>
    </row>
    <row r="2845" spans="1:16" hidden="1" x14ac:dyDescent="0.3">
      <c r="A2845" s="90">
        <v>598385</v>
      </c>
      <c r="B2845" s="92" t="s">
        <v>1162</v>
      </c>
      <c r="C2845" s="92" t="s">
        <v>5676</v>
      </c>
      <c r="D2845" s="92" t="s">
        <v>11</v>
      </c>
      <c r="E2845" s="103" t="s">
        <v>337</v>
      </c>
      <c r="F2845" s="92" t="s">
        <v>5397</v>
      </c>
      <c r="G2845" s="92" t="s">
        <v>1229</v>
      </c>
      <c r="H2845" s="92" t="s">
        <v>3901</v>
      </c>
      <c r="I2845" s="92" t="s">
        <v>865</v>
      </c>
      <c r="J2845" s="92" t="s">
        <v>1457</v>
      </c>
      <c r="K2845" s="90" t="b">
        <v>0</v>
      </c>
      <c r="L2845" s="92" t="s">
        <v>867</v>
      </c>
      <c r="M2845" s="278">
        <f>IFERROR(VLOOKUP(C2845,'Budget Detail as of 11.30'!B:K,COLUMNS('Budget Detail as of 11.30'!B:K),FALSE),0)</f>
        <v>2000</v>
      </c>
      <c r="N2845" s="155">
        <f>SUMIFS('Budget Detail as of 11.30'!L:L,'Budget Detail as of 11.30'!B:B,'Questica Mapping'!C2845)</f>
        <v>2000</v>
      </c>
      <c r="O2845" s="100">
        <v>0</v>
      </c>
      <c r="P2845" s="101">
        <f t="shared" si="105"/>
        <v>0</v>
      </c>
    </row>
    <row r="2846" spans="1:16" hidden="1" x14ac:dyDescent="0.3">
      <c r="A2846" s="90">
        <v>598386</v>
      </c>
      <c r="B2846" s="92" t="s">
        <v>1162</v>
      </c>
      <c r="C2846" s="92" t="s">
        <v>5677</v>
      </c>
      <c r="D2846" s="92" t="s">
        <v>11</v>
      </c>
      <c r="E2846" s="103" t="s">
        <v>337</v>
      </c>
      <c r="F2846" s="92" t="s">
        <v>5397</v>
      </c>
      <c r="G2846" s="92" t="s">
        <v>1229</v>
      </c>
      <c r="H2846" s="92" t="s">
        <v>3936</v>
      </c>
      <c r="I2846" s="92" t="s">
        <v>865</v>
      </c>
      <c r="J2846" s="92" t="s">
        <v>1457</v>
      </c>
      <c r="K2846" s="90" t="b">
        <v>0</v>
      </c>
      <c r="L2846" s="92" t="s">
        <v>867</v>
      </c>
      <c r="M2846" s="278">
        <f>IFERROR(VLOOKUP(C2846,'Budget Detail as of 11.30'!B:K,COLUMNS('Budget Detail as of 11.30'!B:K),FALSE),0)</f>
        <v>25000</v>
      </c>
      <c r="N2846" s="155">
        <f>SUMIFS('Budget Detail as of 11.30'!L:L,'Budget Detail as of 11.30'!B:B,'Questica Mapping'!C2846)</f>
        <v>25000</v>
      </c>
      <c r="O2846" s="100">
        <v>90</v>
      </c>
      <c r="P2846" s="101">
        <f t="shared" si="105"/>
        <v>90</v>
      </c>
    </row>
    <row r="2847" spans="1:16" hidden="1" x14ac:dyDescent="0.3">
      <c r="A2847" s="90">
        <v>598387</v>
      </c>
      <c r="B2847" s="92" t="s">
        <v>1162</v>
      </c>
      <c r="C2847" s="92" t="s">
        <v>5678</v>
      </c>
      <c r="D2847" s="92" t="s">
        <v>11</v>
      </c>
      <c r="E2847" s="103" t="s">
        <v>337</v>
      </c>
      <c r="F2847" s="92" t="s">
        <v>5397</v>
      </c>
      <c r="G2847" s="92" t="s">
        <v>1229</v>
      </c>
      <c r="H2847" s="92" t="s">
        <v>3936</v>
      </c>
      <c r="I2847" s="92" t="s">
        <v>925</v>
      </c>
      <c r="J2847" s="92" t="s">
        <v>1314</v>
      </c>
      <c r="K2847" s="90" t="b">
        <v>0</v>
      </c>
      <c r="L2847" s="92" t="s">
        <v>867</v>
      </c>
      <c r="M2847" s="278">
        <f>IFERROR(VLOOKUP(C2847,'Budget Detail as of 11.30'!B:K,COLUMNS('Budget Detail as of 11.30'!B:K),FALSE),0)</f>
        <v>4000</v>
      </c>
      <c r="N2847" s="155">
        <f>SUMIFS('Budget Detail as of 11.30'!L:L,'Budget Detail as of 11.30'!B:B,'Questica Mapping'!C2847)</f>
        <v>4000</v>
      </c>
      <c r="O2847" s="100">
        <v>7528</v>
      </c>
      <c r="P2847" s="101">
        <f t="shared" si="105"/>
        <v>7528</v>
      </c>
    </row>
    <row r="2848" spans="1:16" hidden="1" x14ac:dyDescent="0.3">
      <c r="A2848" s="90">
        <v>598388</v>
      </c>
      <c r="B2848" s="92" t="s">
        <v>1162</v>
      </c>
      <c r="C2848" s="92" t="s">
        <v>5679</v>
      </c>
      <c r="D2848" s="92" t="s">
        <v>11</v>
      </c>
      <c r="E2848" s="103" t="s">
        <v>337</v>
      </c>
      <c r="F2848" s="92" t="s">
        <v>5397</v>
      </c>
      <c r="G2848" s="92" t="s">
        <v>1229</v>
      </c>
      <c r="H2848" s="92" t="s">
        <v>3936</v>
      </c>
      <c r="I2848" s="92" t="s">
        <v>928</v>
      </c>
      <c r="J2848" s="92" t="s">
        <v>1799</v>
      </c>
      <c r="K2848" s="90" t="b">
        <v>0</v>
      </c>
      <c r="L2848" s="92" t="s">
        <v>867</v>
      </c>
      <c r="M2848" s="278">
        <f>IFERROR(VLOOKUP(C2848,'Budget Detail as of 11.30'!B:K,COLUMNS('Budget Detail as of 11.30'!B:K),FALSE),0)</f>
        <v>90</v>
      </c>
      <c r="N2848" s="155">
        <f>SUMIFS('Budget Detail as of 11.30'!L:L,'Budget Detail as of 11.30'!B:B,'Questica Mapping'!C2848)</f>
        <v>90</v>
      </c>
      <c r="O2848" s="100">
        <v>0</v>
      </c>
      <c r="P2848" s="101">
        <f t="shared" si="105"/>
        <v>0</v>
      </c>
    </row>
    <row r="2849" spans="1:17" hidden="1" x14ac:dyDescent="0.3">
      <c r="A2849" s="90">
        <v>598389</v>
      </c>
      <c r="B2849" s="92" t="s">
        <v>1162</v>
      </c>
      <c r="C2849" s="92" t="s">
        <v>5680</v>
      </c>
      <c r="D2849" s="92" t="s">
        <v>11</v>
      </c>
      <c r="E2849" s="103" t="s">
        <v>337</v>
      </c>
      <c r="F2849" s="92" t="s">
        <v>5397</v>
      </c>
      <c r="G2849" s="92" t="s">
        <v>1229</v>
      </c>
      <c r="H2849" s="92" t="s">
        <v>3942</v>
      </c>
      <c r="I2849" s="92" t="s">
        <v>865</v>
      </c>
      <c r="J2849" s="92" t="s">
        <v>1457</v>
      </c>
      <c r="K2849" s="90" t="b">
        <v>0</v>
      </c>
      <c r="L2849" s="92" t="s">
        <v>867</v>
      </c>
      <c r="M2849" s="278">
        <f>IFERROR(VLOOKUP(C2849,'Budget Detail as of 11.30'!B:K,COLUMNS('Budget Detail as of 11.30'!B:K),FALSE),0)</f>
        <v>7500</v>
      </c>
      <c r="N2849" s="155">
        <f>SUMIFS('Budget Detail as of 11.30'!L:L,'Budget Detail as of 11.30'!B:B,'Questica Mapping'!C2849)</f>
        <v>7500</v>
      </c>
      <c r="O2849" s="100">
        <v>100</v>
      </c>
      <c r="P2849" s="101">
        <f t="shared" si="105"/>
        <v>100</v>
      </c>
    </row>
    <row r="2850" spans="1:17" hidden="1" x14ac:dyDescent="0.3">
      <c r="A2850" s="90">
        <v>598498</v>
      </c>
      <c r="B2850" s="92" t="s">
        <v>1162</v>
      </c>
      <c r="C2850" s="92" t="s">
        <v>5681</v>
      </c>
      <c r="D2850" s="92" t="s">
        <v>11</v>
      </c>
      <c r="E2850" s="103" t="s">
        <v>337</v>
      </c>
      <c r="F2850" s="92" t="s">
        <v>5397</v>
      </c>
      <c r="G2850" s="92" t="s">
        <v>1229</v>
      </c>
      <c r="H2850" s="92" t="s">
        <v>3942</v>
      </c>
      <c r="I2850" s="92" t="s">
        <v>931</v>
      </c>
      <c r="J2850" s="92" t="s">
        <v>5627</v>
      </c>
      <c r="K2850" s="90" t="b">
        <v>0</v>
      </c>
      <c r="L2850" s="92" t="s">
        <v>867</v>
      </c>
      <c r="M2850" s="278">
        <f>IFERROR(VLOOKUP(C2850,'Budget Detail as of 11.30'!B:K,COLUMNS('Budget Detail as of 11.30'!B:K),FALSE),0)</f>
        <v>100</v>
      </c>
      <c r="N2850" s="155">
        <f>SUMIFS('Budget Detail as of 11.30'!L:L,'Budget Detail as of 11.30'!B:B,'Questica Mapping'!C2850)</f>
        <v>100</v>
      </c>
      <c r="O2850" s="100">
        <v>228</v>
      </c>
      <c r="P2850" s="101">
        <f t="shared" si="105"/>
        <v>228</v>
      </c>
    </row>
    <row r="2851" spans="1:17" hidden="1" x14ac:dyDescent="0.3">
      <c r="A2851" s="90">
        <v>1689112</v>
      </c>
      <c r="B2851" s="92" t="s">
        <v>1162</v>
      </c>
      <c r="C2851" s="92" t="s">
        <v>5682</v>
      </c>
      <c r="D2851" s="92" t="s">
        <v>11</v>
      </c>
      <c r="E2851" s="103" t="s">
        <v>337</v>
      </c>
      <c r="F2851" s="92" t="s">
        <v>5397</v>
      </c>
      <c r="G2851" s="92" t="s">
        <v>1240</v>
      </c>
      <c r="H2851" s="92" t="s">
        <v>5398</v>
      </c>
      <c r="I2851" s="92" t="s">
        <v>865</v>
      </c>
      <c r="J2851" s="92" t="s">
        <v>5683</v>
      </c>
      <c r="K2851" s="90" t="b">
        <v>0</v>
      </c>
      <c r="L2851" s="92" t="s">
        <v>867</v>
      </c>
      <c r="M2851" s="278">
        <f>IFERROR(VLOOKUP(C2851,'Budget Detail as of 11.30'!B:K,COLUMNS('Budget Detail as of 11.30'!B:K),FALSE),0)</f>
        <v>0</v>
      </c>
      <c r="N2851" s="155">
        <f>SUMIFS('Budget Detail as of 11.30'!L:L,'Budget Detail as of 11.30'!B:B,'Questica Mapping'!C2851)</f>
        <v>0</v>
      </c>
      <c r="O2851" s="100">
        <v>150</v>
      </c>
      <c r="P2851" s="101">
        <f t="shared" si="105"/>
        <v>150</v>
      </c>
    </row>
    <row r="2852" spans="1:17" hidden="1" x14ac:dyDescent="0.3">
      <c r="A2852" s="90">
        <v>601215</v>
      </c>
      <c r="B2852" s="92" t="s">
        <v>1162</v>
      </c>
      <c r="C2852" s="92" t="s">
        <v>5684</v>
      </c>
      <c r="D2852" s="92" t="s">
        <v>11</v>
      </c>
      <c r="E2852" s="103" t="s">
        <v>337</v>
      </c>
      <c r="F2852" s="92" t="s">
        <v>5397</v>
      </c>
      <c r="G2852" s="92" t="s">
        <v>1240</v>
      </c>
      <c r="H2852" s="92" t="s">
        <v>5398</v>
      </c>
      <c r="I2852" s="92" t="s">
        <v>925</v>
      </c>
      <c r="J2852" s="92" t="s">
        <v>5685</v>
      </c>
      <c r="K2852" s="90" t="b">
        <v>0</v>
      </c>
      <c r="L2852" s="92" t="s">
        <v>867</v>
      </c>
      <c r="M2852" s="278">
        <f>IFERROR(VLOOKUP(C2852,'Budget Detail as of 11.30'!B:K,COLUMNS('Budget Detail as of 11.30'!B:K),FALSE),0)</f>
        <v>0</v>
      </c>
      <c r="N2852" s="155">
        <f>SUMIFS('Budget Detail as of 11.30'!L:L,'Budget Detail as of 11.30'!B:B,'Questica Mapping'!C2852)</f>
        <v>0</v>
      </c>
      <c r="O2852" s="100">
        <v>500</v>
      </c>
      <c r="P2852" s="101">
        <f t="shared" si="105"/>
        <v>500</v>
      </c>
    </row>
    <row r="2853" spans="1:17" hidden="1" x14ac:dyDescent="0.3">
      <c r="A2853" s="90">
        <v>601216</v>
      </c>
      <c r="B2853" s="92" t="s">
        <v>1162</v>
      </c>
      <c r="C2853" s="92" t="s">
        <v>5686</v>
      </c>
      <c r="D2853" s="92" t="s">
        <v>11</v>
      </c>
      <c r="E2853" s="103" t="s">
        <v>337</v>
      </c>
      <c r="F2853" s="92" t="s">
        <v>5397</v>
      </c>
      <c r="G2853" s="92" t="s">
        <v>1240</v>
      </c>
      <c r="H2853" s="92" t="s">
        <v>5398</v>
      </c>
      <c r="I2853" s="92" t="s">
        <v>928</v>
      </c>
      <c r="J2853" s="92" t="s">
        <v>5687</v>
      </c>
      <c r="K2853" s="90" t="b">
        <v>0</v>
      </c>
      <c r="L2853" s="92" t="s">
        <v>867</v>
      </c>
      <c r="M2853" s="278">
        <f>IFERROR(VLOOKUP(C2853,'Budget Detail as of 11.30'!B:K,COLUMNS('Budget Detail as of 11.30'!B:K),FALSE),0)</f>
        <v>0</v>
      </c>
      <c r="N2853" s="155">
        <f>SUMIFS('Budget Detail as of 11.30'!L:L,'Budget Detail as of 11.30'!B:B,'Questica Mapping'!C2853)</f>
        <v>0</v>
      </c>
      <c r="O2853" s="100">
        <v>240</v>
      </c>
      <c r="P2853" s="101">
        <f t="shared" si="105"/>
        <v>240</v>
      </c>
    </row>
    <row r="2854" spans="1:17" hidden="1" x14ac:dyDescent="0.3">
      <c r="A2854" s="90">
        <v>601217</v>
      </c>
      <c r="B2854" s="92" t="s">
        <v>1162</v>
      </c>
      <c r="C2854" s="92" t="s">
        <v>5688</v>
      </c>
      <c r="D2854" s="92" t="s">
        <v>11</v>
      </c>
      <c r="E2854" s="103" t="s">
        <v>337</v>
      </c>
      <c r="F2854" s="92" t="s">
        <v>5397</v>
      </c>
      <c r="G2854" s="92" t="s">
        <v>1240</v>
      </c>
      <c r="H2854" s="92" t="s">
        <v>5398</v>
      </c>
      <c r="I2854" s="92" t="s">
        <v>931</v>
      </c>
      <c r="J2854" s="92" t="s">
        <v>5689</v>
      </c>
      <c r="K2854" s="90" t="b">
        <v>0</v>
      </c>
      <c r="L2854" s="92" t="s">
        <v>867</v>
      </c>
      <c r="M2854" s="278">
        <f>IFERROR(VLOOKUP(C2854,'Budget Detail as of 11.30'!B:K,COLUMNS('Budget Detail as of 11.30'!B:K),FALSE),0)</f>
        <v>500</v>
      </c>
      <c r="N2854" s="155">
        <f>SUMIFS('Budget Detail as of 11.30'!L:L,'Budget Detail as of 11.30'!B:B,'Questica Mapping'!C2854)</f>
        <v>500</v>
      </c>
      <c r="O2854" s="100">
        <v>35222</v>
      </c>
      <c r="P2854" s="101">
        <f t="shared" si="105"/>
        <v>35222</v>
      </c>
    </row>
    <row r="2855" spans="1:17" hidden="1" x14ac:dyDescent="0.3">
      <c r="A2855" s="90">
        <v>601218</v>
      </c>
      <c r="B2855" s="92" t="s">
        <v>1162</v>
      </c>
      <c r="C2855" s="92" t="s">
        <v>5690</v>
      </c>
      <c r="D2855" s="92" t="s">
        <v>11</v>
      </c>
      <c r="E2855" s="103" t="s">
        <v>337</v>
      </c>
      <c r="F2855" s="92" t="s">
        <v>5397</v>
      </c>
      <c r="G2855" s="92" t="s">
        <v>1240</v>
      </c>
      <c r="H2855" s="92" t="s">
        <v>3861</v>
      </c>
      <c r="I2855" s="92" t="s">
        <v>865</v>
      </c>
      <c r="J2855" s="92" t="s">
        <v>5691</v>
      </c>
      <c r="K2855" s="90" t="b">
        <v>0</v>
      </c>
      <c r="L2855" s="92" t="s">
        <v>867</v>
      </c>
      <c r="M2855" s="278">
        <f>IFERROR(VLOOKUP(C2855,'Budget Detail as of 11.30'!B:K,COLUMNS('Budget Detail as of 11.30'!B:K),FALSE),0)</f>
        <v>440</v>
      </c>
      <c r="N2855" s="155">
        <f>SUMIFS('Budget Detail as of 11.30'!L:L,'Budget Detail as of 11.30'!B:B,'Questica Mapping'!C2855)</f>
        <v>440</v>
      </c>
      <c r="O2855" s="100">
        <v>32435</v>
      </c>
      <c r="P2855" s="101">
        <f t="shared" ref="P2855:P2860" si="106">+O2855</f>
        <v>32435</v>
      </c>
    </row>
    <row r="2856" spans="1:17" hidden="1" x14ac:dyDescent="0.3">
      <c r="A2856" s="90">
        <v>601155</v>
      </c>
      <c r="B2856" s="92" t="s">
        <v>1162</v>
      </c>
      <c r="C2856" s="92" t="s">
        <v>5692</v>
      </c>
      <c r="D2856" s="92" t="s">
        <v>11</v>
      </c>
      <c r="E2856" s="103" t="s">
        <v>340</v>
      </c>
      <c r="F2856" s="92" t="s">
        <v>5397</v>
      </c>
      <c r="G2856" s="92" t="s">
        <v>1243</v>
      </c>
      <c r="H2856" s="92" t="s">
        <v>5398</v>
      </c>
      <c r="I2856" s="92" t="s">
        <v>865</v>
      </c>
      <c r="J2856" s="92" t="s">
        <v>1244</v>
      </c>
      <c r="K2856" s="90" t="b">
        <v>0</v>
      </c>
      <c r="L2856" s="92" t="s">
        <v>867</v>
      </c>
      <c r="M2856" s="278">
        <f>IFERROR(VLOOKUP(C2856,'Budget Detail as of 11.30'!B:K,COLUMNS('Budget Detail as of 11.30'!B:K),FALSE),0)</f>
        <v>34000</v>
      </c>
      <c r="N2856" s="155">
        <f>SUMIFS('Budget Detail as of 11.30'!L:L,'Budget Detail as of 11.30'!B:B,'Questica Mapping'!C2856)</f>
        <v>34000</v>
      </c>
      <c r="O2856" s="100">
        <v>13620</v>
      </c>
      <c r="P2856" s="101">
        <f t="shared" si="106"/>
        <v>13620</v>
      </c>
    </row>
    <row r="2857" spans="1:17" hidden="1" x14ac:dyDescent="0.3">
      <c r="A2857" s="90">
        <v>598390</v>
      </c>
      <c r="B2857" s="92" t="s">
        <v>1162</v>
      </c>
      <c r="C2857" s="92" t="s">
        <v>5693</v>
      </c>
      <c r="D2857" s="92" t="s">
        <v>11</v>
      </c>
      <c r="E2857" s="103" t="s">
        <v>340</v>
      </c>
      <c r="F2857" s="92" t="s">
        <v>5397</v>
      </c>
      <c r="G2857" s="92" t="s">
        <v>1243</v>
      </c>
      <c r="H2857" s="92" t="s">
        <v>3936</v>
      </c>
      <c r="I2857" s="92" t="s">
        <v>865</v>
      </c>
      <c r="J2857" s="92" t="s">
        <v>5694</v>
      </c>
      <c r="K2857" s="90" t="b">
        <v>0</v>
      </c>
      <c r="L2857" s="92" t="s">
        <v>867</v>
      </c>
      <c r="M2857" s="278">
        <f>IFERROR(VLOOKUP(C2857,'Budget Detail as of 11.30'!B:K,COLUMNS('Budget Detail as of 11.30'!B:K),FALSE),0)</f>
        <v>31000</v>
      </c>
      <c r="N2857" s="155">
        <f>SUMIFS('Budget Detail as of 11.30'!L:L,'Budget Detail as of 11.30'!B:B,'Questica Mapping'!C2857)</f>
        <v>31000</v>
      </c>
      <c r="O2857" s="100">
        <v>300</v>
      </c>
      <c r="P2857" s="101">
        <f t="shared" si="106"/>
        <v>300</v>
      </c>
    </row>
    <row r="2858" spans="1:17" hidden="1" x14ac:dyDescent="0.3">
      <c r="A2858" s="90">
        <v>598391</v>
      </c>
      <c r="B2858" s="92" t="s">
        <v>1162</v>
      </c>
      <c r="C2858" s="92" t="s">
        <v>5695</v>
      </c>
      <c r="D2858" s="92" t="s">
        <v>11</v>
      </c>
      <c r="E2858" s="103" t="s">
        <v>340</v>
      </c>
      <c r="F2858" s="92" t="s">
        <v>5397</v>
      </c>
      <c r="G2858" s="92" t="s">
        <v>1246</v>
      </c>
      <c r="H2858" s="92" t="s">
        <v>5398</v>
      </c>
      <c r="I2858" s="92" t="s">
        <v>865</v>
      </c>
      <c r="J2858" s="92" t="s">
        <v>1326</v>
      </c>
      <c r="K2858" s="90" t="b">
        <v>0</v>
      </c>
      <c r="L2858" s="92" t="s">
        <v>867</v>
      </c>
      <c r="M2858" s="278">
        <f>IFERROR(VLOOKUP(C2858,'Budget Detail as of 11.30'!B:K,COLUMNS('Budget Detail as of 11.30'!B:K),FALSE),0)</f>
        <v>16620</v>
      </c>
      <c r="N2858" s="155">
        <f>SUMIFS('Budget Detail as of 11.30'!L:L,'Budget Detail as of 11.30'!B:B,'Questica Mapping'!C2858)</f>
        <v>19980</v>
      </c>
      <c r="O2858" s="100">
        <v>31774</v>
      </c>
      <c r="P2858" s="101">
        <f t="shared" si="106"/>
        <v>31774</v>
      </c>
    </row>
    <row r="2859" spans="1:17" hidden="1" x14ac:dyDescent="0.3">
      <c r="A2859" s="90">
        <v>598392</v>
      </c>
      <c r="B2859" s="92" t="s">
        <v>1162</v>
      </c>
      <c r="C2859" s="92" t="s">
        <v>5696</v>
      </c>
      <c r="D2859" s="92" t="s">
        <v>11</v>
      </c>
      <c r="E2859" s="103" t="s">
        <v>340</v>
      </c>
      <c r="F2859" s="92" t="s">
        <v>5397</v>
      </c>
      <c r="G2859" s="92" t="s">
        <v>1246</v>
      </c>
      <c r="H2859" s="92" t="s">
        <v>5398</v>
      </c>
      <c r="I2859" s="92" t="s">
        <v>925</v>
      </c>
      <c r="J2859" s="270" t="s">
        <v>1251</v>
      </c>
      <c r="K2859" s="90" t="b">
        <v>0</v>
      </c>
      <c r="L2859" s="92" t="s">
        <v>867</v>
      </c>
      <c r="M2859" s="278">
        <f>IFERROR(VLOOKUP(C2859,'Budget Detail as of 11.30'!B:K,COLUMNS('Budget Detail as of 11.30'!B:K),FALSE),0)</f>
        <v>3360</v>
      </c>
      <c r="N2859" s="155">
        <f>SUMIFS('Budget Detail as of 11.30'!L:L,'Budget Detail as of 11.30'!B:B,'Questica Mapping'!C2859)</f>
        <v>0</v>
      </c>
      <c r="O2859" s="100">
        <v>500</v>
      </c>
      <c r="P2859" s="101">
        <f t="shared" si="106"/>
        <v>500</v>
      </c>
    </row>
    <row r="2860" spans="1:17" hidden="1" x14ac:dyDescent="0.3">
      <c r="A2860" s="90">
        <v>598393</v>
      </c>
      <c r="B2860" s="92" t="s">
        <v>1162</v>
      </c>
      <c r="C2860" s="92" t="s">
        <v>5697</v>
      </c>
      <c r="D2860" s="92" t="s">
        <v>11</v>
      </c>
      <c r="E2860" s="103" t="s">
        <v>340</v>
      </c>
      <c r="F2860" s="92" t="s">
        <v>5397</v>
      </c>
      <c r="G2860" s="92" t="s">
        <v>1253</v>
      </c>
      <c r="H2860" s="92" t="s">
        <v>5398</v>
      </c>
      <c r="I2860" s="92" t="s">
        <v>865</v>
      </c>
      <c r="J2860" s="92" t="s">
        <v>1254</v>
      </c>
      <c r="K2860" s="90" t="b">
        <v>0</v>
      </c>
      <c r="L2860" s="92" t="s">
        <v>867</v>
      </c>
      <c r="M2860" s="278">
        <f>IFERROR(VLOOKUP(C2860,'Budget Detail as of 11.30'!B:K,COLUMNS('Budget Detail as of 11.30'!B:K),FALSE),0)</f>
        <v>82500</v>
      </c>
      <c r="N2860" s="155">
        <f>SUMIFS('Budget Detail as of 11.30'!L:L,'Budget Detail as of 11.30'!B:B,'Questica Mapping'!C2860)</f>
        <v>82500</v>
      </c>
      <c r="O2860" s="100">
        <v>0</v>
      </c>
      <c r="P2860" s="101">
        <f t="shared" si="106"/>
        <v>0</v>
      </c>
    </row>
    <row r="2861" spans="1:17" hidden="1" x14ac:dyDescent="0.3">
      <c r="A2861" s="90">
        <v>601219</v>
      </c>
      <c r="B2861" s="92" t="s">
        <v>1162</v>
      </c>
      <c r="C2861" s="92" t="s">
        <v>5698</v>
      </c>
      <c r="D2861" s="92" t="s">
        <v>11</v>
      </c>
      <c r="E2861" s="103" t="s">
        <v>340</v>
      </c>
      <c r="F2861" s="92" t="s">
        <v>5397</v>
      </c>
      <c r="G2861" s="92" t="s">
        <v>1253</v>
      </c>
      <c r="H2861" s="92" t="s">
        <v>5398</v>
      </c>
      <c r="I2861" s="92" t="s">
        <v>925</v>
      </c>
      <c r="J2861" s="92" t="s">
        <v>1256</v>
      </c>
      <c r="K2861" s="90" t="b">
        <v>0</v>
      </c>
      <c r="L2861" s="92" t="s">
        <v>867</v>
      </c>
      <c r="M2861" s="278">
        <f>IFERROR(VLOOKUP(C2861,'Budget Detail as of 11.30'!B:K,COLUMNS('Budget Detail as of 11.30'!B:K),FALSE),0)</f>
        <v>930</v>
      </c>
      <c r="N2861" s="155">
        <f>SUMIFS('Budget Detail as of 11.30'!L:L,'Budget Detail as of 11.30'!B:B,'Questica Mapping'!C2861)</f>
        <v>930</v>
      </c>
      <c r="O2861" s="100"/>
      <c r="P2861" s="101"/>
    </row>
    <row r="2862" spans="1:17" hidden="1" x14ac:dyDescent="0.3">
      <c r="A2862" s="90">
        <v>598394</v>
      </c>
      <c r="B2862" s="92" t="s">
        <v>1162</v>
      </c>
      <c r="C2862" s="92" t="s">
        <v>5699</v>
      </c>
      <c r="D2862" s="92" t="s">
        <v>11</v>
      </c>
      <c r="E2862" s="103" t="s">
        <v>340</v>
      </c>
      <c r="F2862" s="92" t="s">
        <v>5397</v>
      </c>
      <c r="G2862" s="92" t="s">
        <v>1253</v>
      </c>
      <c r="H2862" s="92" t="s">
        <v>5398</v>
      </c>
      <c r="I2862" s="92" t="s">
        <v>928</v>
      </c>
      <c r="J2862" s="92" t="s">
        <v>1259</v>
      </c>
      <c r="K2862" s="90" t="b">
        <v>0</v>
      </c>
      <c r="L2862" s="92" t="s">
        <v>867</v>
      </c>
      <c r="M2862" s="278">
        <f>IFERROR(VLOOKUP(C2862,'Budget Detail as of 11.30'!B:K,COLUMNS('Budget Detail as of 11.30'!B:K),FALSE),0)</f>
        <v>1200</v>
      </c>
      <c r="N2862" s="155">
        <f>SUMIFS('Budget Detail as of 11.30'!L:L,'Budget Detail as of 11.30'!B:B,'Questica Mapping'!C2862)</f>
        <v>1200</v>
      </c>
      <c r="O2862" s="100">
        <v>0</v>
      </c>
      <c r="P2862" s="101">
        <f>+O2862</f>
        <v>0</v>
      </c>
    </row>
    <row r="2863" spans="1:17" hidden="1" x14ac:dyDescent="0.3">
      <c r="A2863" s="90">
        <v>598395</v>
      </c>
      <c r="B2863" s="92" t="s">
        <v>1162</v>
      </c>
      <c r="C2863" s="92" t="s">
        <v>5700</v>
      </c>
      <c r="D2863" s="279" t="s">
        <v>11</v>
      </c>
      <c r="E2863" s="103" t="s">
        <v>340</v>
      </c>
      <c r="F2863" s="90" t="s">
        <v>5397</v>
      </c>
      <c r="G2863" s="90" t="s">
        <v>1253</v>
      </c>
      <c r="H2863" s="90" t="s">
        <v>5398</v>
      </c>
      <c r="I2863" s="90" t="s">
        <v>931</v>
      </c>
      <c r="J2863" s="90" t="s">
        <v>3445</v>
      </c>
      <c r="K2863" s="90" t="b">
        <v>0</v>
      </c>
      <c r="L2863" s="90" t="s">
        <v>867</v>
      </c>
      <c r="M2863" s="278">
        <f>IFERROR(VLOOKUP(C2863,'Budget Detail as of 11.30'!B:K,COLUMNS('Budget Detail as of 11.30'!B:K),FALSE),0)</f>
        <v>17810</v>
      </c>
      <c r="N2863" s="155">
        <f>SUMIFS('Budget Detail as of 11.30'!L:L,'Budget Detail as of 11.30'!B:B,'Questica Mapping'!C2863)</f>
        <v>17810</v>
      </c>
      <c r="O2863" s="100">
        <v>0</v>
      </c>
      <c r="P2863" s="101">
        <f>+O2863</f>
        <v>0</v>
      </c>
      <c r="Q2863" s="279" t="s">
        <v>1169</v>
      </c>
    </row>
    <row r="2864" spans="1:17" hidden="1" x14ac:dyDescent="0.3">
      <c r="A2864" s="90">
        <v>1820519</v>
      </c>
      <c r="B2864" s="92" t="s">
        <v>1162</v>
      </c>
      <c r="C2864" s="92" t="s">
        <v>5701</v>
      </c>
      <c r="D2864" s="92" t="s">
        <v>11</v>
      </c>
      <c r="E2864" s="103" t="s">
        <v>340</v>
      </c>
      <c r="F2864" s="92" t="s">
        <v>5397</v>
      </c>
      <c r="G2864" s="92" t="s">
        <v>1253</v>
      </c>
      <c r="H2864" s="92" t="s">
        <v>3936</v>
      </c>
      <c r="I2864" s="92" t="s">
        <v>865</v>
      </c>
      <c r="J2864" s="92" t="s">
        <v>1254</v>
      </c>
      <c r="K2864" s="90" t="b">
        <v>0</v>
      </c>
      <c r="L2864" s="92" t="s">
        <v>867</v>
      </c>
      <c r="M2864" s="278">
        <f>IFERROR(VLOOKUP(C2864,'Budget Detail as of 11.30'!B:K,COLUMNS('Budget Detail as of 11.30'!B:K),FALSE),0)</f>
        <v>0</v>
      </c>
      <c r="N2864" s="155">
        <f>SUMIFS('Budget Detail as of 11.30'!L:L,'Budget Detail as of 11.30'!B:B,'Questica Mapping'!C2864)</f>
        <v>0</v>
      </c>
      <c r="O2864" s="100">
        <v>0</v>
      </c>
      <c r="P2864" s="101">
        <f>+O2864</f>
        <v>0</v>
      </c>
    </row>
    <row r="2865" spans="1:16" hidden="1" x14ac:dyDescent="0.3">
      <c r="A2865" s="90">
        <v>598396</v>
      </c>
      <c r="B2865" s="92" t="s">
        <v>1162</v>
      </c>
      <c r="C2865" s="92" t="s">
        <v>5702</v>
      </c>
      <c r="D2865" s="92" t="s">
        <v>11</v>
      </c>
      <c r="E2865" s="103" t="s">
        <v>340</v>
      </c>
      <c r="F2865" s="92" t="s">
        <v>5397</v>
      </c>
      <c r="G2865" s="92" t="s">
        <v>1253</v>
      </c>
      <c r="H2865" s="92" t="s">
        <v>3936</v>
      </c>
      <c r="I2865" s="92" t="s">
        <v>925</v>
      </c>
      <c r="J2865" s="270" t="s">
        <v>1251</v>
      </c>
      <c r="K2865" s="90" t="b">
        <v>1</v>
      </c>
      <c r="L2865" s="92" t="s">
        <v>867</v>
      </c>
      <c r="M2865" s="278">
        <f>IFERROR(VLOOKUP(C2865,'Budget Detail as of 11.30'!B:K,COLUMNS('Budget Detail as of 11.30'!B:K),FALSE),0)</f>
        <v>0</v>
      </c>
      <c r="N2865" s="155">
        <f>SUMIFS('Budget Detail as of 11.30'!L:L,'Budget Detail as of 11.30'!B:B,'Questica Mapping'!C2865)</f>
        <v>0</v>
      </c>
      <c r="O2865" s="100"/>
      <c r="P2865" s="101"/>
    </row>
    <row r="2866" spans="1:16" hidden="1" x14ac:dyDescent="0.3">
      <c r="A2866" s="90">
        <v>601220</v>
      </c>
      <c r="B2866" s="92" t="s">
        <v>1162</v>
      </c>
      <c r="C2866" s="92" t="s">
        <v>5703</v>
      </c>
      <c r="D2866" s="92" t="s">
        <v>11</v>
      </c>
      <c r="E2866" s="103" t="s">
        <v>340</v>
      </c>
      <c r="F2866" s="92" t="s">
        <v>5397</v>
      </c>
      <c r="G2866" s="92" t="s">
        <v>1253</v>
      </c>
      <c r="H2866" s="92" t="s">
        <v>3936</v>
      </c>
      <c r="I2866" s="92" t="s">
        <v>928</v>
      </c>
      <c r="J2866" s="270" t="s">
        <v>1251</v>
      </c>
      <c r="K2866" s="90" t="b">
        <v>1</v>
      </c>
      <c r="L2866" s="92" t="s">
        <v>867</v>
      </c>
      <c r="M2866" s="278">
        <f>IFERROR(VLOOKUP(C2866,'Budget Detail as of 11.30'!B:K,COLUMNS('Budget Detail as of 11.30'!B:K),FALSE),0)</f>
        <v>0</v>
      </c>
      <c r="N2866" s="155">
        <f>SUMIFS('Budget Detail as of 11.30'!L:L,'Budget Detail as of 11.30'!B:B,'Questica Mapping'!C2866)</f>
        <v>0</v>
      </c>
      <c r="O2866" s="100">
        <v>110</v>
      </c>
      <c r="P2866" s="101">
        <f t="shared" ref="P2866:P2897" si="107">+O2866</f>
        <v>110</v>
      </c>
    </row>
    <row r="2867" spans="1:16" hidden="1" x14ac:dyDescent="0.3">
      <c r="A2867" s="90">
        <v>598397</v>
      </c>
      <c r="B2867" s="92" t="s">
        <v>1162</v>
      </c>
      <c r="C2867" s="92" t="s">
        <v>5704</v>
      </c>
      <c r="D2867" s="279" t="s">
        <v>11</v>
      </c>
      <c r="E2867" s="103" t="s">
        <v>340</v>
      </c>
      <c r="F2867" s="90" t="s">
        <v>5397</v>
      </c>
      <c r="G2867" s="90" t="s">
        <v>1265</v>
      </c>
      <c r="H2867" s="90" t="s">
        <v>5398</v>
      </c>
      <c r="I2867" s="90" t="s">
        <v>865</v>
      </c>
      <c r="J2867" s="90" t="s">
        <v>1266</v>
      </c>
      <c r="K2867" s="90" t="b">
        <v>0</v>
      </c>
      <c r="L2867" s="90" t="s">
        <v>867</v>
      </c>
      <c r="M2867" s="278">
        <f>IFERROR(VLOOKUP(C2867,'Budget Detail as of 11.30'!B:K,COLUMNS('Budget Detail as of 11.30'!B:K),FALSE),0)</f>
        <v>101890</v>
      </c>
      <c r="N2867" s="155">
        <f>SUMIFS('Budget Detail as of 11.30'!L:L,'Budget Detail as of 11.30'!B:B,'Questica Mapping'!C2867)</f>
        <v>101890</v>
      </c>
      <c r="O2867" s="100">
        <v>400</v>
      </c>
      <c r="P2867" s="101">
        <f t="shared" si="107"/>
        <v>400</v>
      </c>
    </row>
    <row r="2868" spans="1:16" hidden="1" x14ac:dyDescent="0.3">
      <c r="A2868" s="90">
        <v>1820489</v>
      </c>
      <c r="B2868" s="92" t="s">
        <v>1162</v>
      </c>
      <c r="C2868" s="92" t="s">
        <v>5705</v>
      </c>
      <c r="D2868" s="92" t="s">
        <v>11</v>
      </c>
      <c r="E2868" s="103" t="s">
        <v>337</v>
      </c>
      <c r="F2868" s="92" t="s">
        <v>5397</v>
      </c>
      <c r="G2868" s="92" t="s">
        <v>1268</v>
      </c>
      <c r="H2868" s="92" t="s">
        <v>5398</v>
      </c>
      <c r="I2868" s="92" t="s">
        <v>865</v>
      </c>
      <c r="J2868" s="92" t="s">
        <v>1269</v>
      </c>
      <c r="K2868" s="90" t="b">
        <v>0</v>
      </c>
      <c r="L2868" s="92" t="s">
        <v>867</v>
      </c>
      <c r="M2868" s="278">
        <f>IFERROR(VLOOKUP(C2868,'Budget Detail as of 11.30'!B:K,COLUMNS('Budget Detail as of 11.30'!B:K),FALSE),0)</f>
        <v>400</v>
      </c>
      <c r="N2868" s="155">
        <f>SUMIFS('Budget Detail as of 11.30'!L:L,'Budget Detail as of 11.30'!B:B,'Questica Mapping'!C2868)</f>
        <v>400</v>
      </c>
      <c r="O2868" s="100">
        <v>0</v>
      </c>
      <c r="P2868" s="101">
        <f t="shared" si="107"/>
        <v>0</v>
      </c>
    </row>
    <row r="2869" spans="1:16" hidden="1" x14ac:dyDescent="0.3">
      <c r="A2869" s="90">
        <v>598494</v>
      </c>
      <c r="B2869" s="92" t="s">
        <v>1162</v>
      </c>
      <c r="C2869" s="92" t="s">
        <v>5706</v>
      </c>
      <c r="D2869" s="92" t="s">
        <v>11</v>
      </c>
      <c r="E2869" s="103" t="s">
        <v>337</v>
      </c>
      <c r="F2869" s="92" t="s">
        <v>5397</v>
      </c>
      <c r="G2869" s="92" t="s">
        <v>1268</v>
      </c>
      <c r="H2869" s="92" t="s">
        <v>3867</v>
      </c>
      <c r="I2869" s="92" t="s">
        <v>865</v>
      </c>
      <c r="J2869" s="92" t="s">
        <v>5707</v>
      </c>
      <c r="K2869" s="90" t="b">
        <v>0</v>
      </c>
      <c r="L2869" s="92" t="s">
        <v>867</v>
      </c>
      <c r="M2869" s="278">
        <f>IFERROR(VLOOKUP(C2869,'Budget Detail as of 11.30'!B:K,COLUMNS('Budget Detail as of 11.30'!B:K),FALSE),0)</f>
        <v>400</v>
      </c>
      <c r="N2869" s="155">
        <f>SUMIFS('Budget Detail as of 11.30'!L:L,'Budget Detail as of 11.30'!B:B,'Questica Mapping'!C2869)</f>
        <v>400</v>
      </c>
      <c r="O2869" s="100">
        <v>9000</v>
      </c>
      <c r="P2869" s="101">
        <f t="shared" si="107"/>
        <v>9000</v>
      </c>
    </row>
    <row r="2870" spans="1:16" hidden="1" x14ac:dyDescent="0.3">
      <c r="A2870" s="90">
        <v>598399</v>
      </c>
      <c r="B2870" s="92" t="s">
        <v>1162</v>
      </c>
      <c r="C2870" s="92" t="s">
        <v>5708</v>
      </c>
      <c r="D2870" s="92" t="s">
        <v>11</v>
      </c>
      <c r="E2870" s="103" t="s">
        <v>341</v>
      </c>
      <c r="F2870" s="92" t="s">
        <v>5397</v>
      </c>
      <c r="G2870" s="92" t="s">
        <v>1273</v>
      </c>
      <c r="H2870" s="92" t="s">
        <v>3879</v>
      </c>
      <c r="I2870" s="92" t="s">
        <v>865</v>
      </c>
      <c r="J2870" s="92" t="s">
        <v>5709</v>
      </c>
      <c r="K2870" s="90" t="b">
        <v>0</v>
      </c>
      <c r="L2870" s="92" t="s">
        <v>867</v>
      </c>
      <c r="M2870" s="278">
        <f>IFERROR(VLOOKUP(C2870,'Budget Detail as of 11.30'!B:K,COLUMNS('Budget Detail as of 11.30'!B:K),FALSE),0)</f>
        <v>0</v>
      </c>
      <c r="N2870" s="155">
        <f>SUMIFS('Budget Detail as of 11.30'!L:L,'Budget Detail as of 11.30'!B:B,'Questica Mapping'!C2870)</f>
        <v>0</v>
      </c>
      <c r="O2870" s="100">
        <v>570</v>
      </c>
      <c r="P2870" s="101">
        <f t="shared" si="107"/>
        <v>570</v>
      </c>
    </row>
    <row r="2871" spans="1:16" hidden="1" x14ac:dyDescent="0.3">
      <c r="A2871" s="90">
        <v>598400</v>
      </c>
      <c r="B2871" s="92" t="s">
        <v>1162</v>
      </c>
      <c r="C2871" s="92" t="s">
        <v>5710</v>
      </c>
      <c r="D2871" s="92" t="s">
        <v>11</v>
      </c>
      <c r="E2871" s="103" t="s">
        <v>337</v>
      </c>
      <c r="F2871" s="92" t="s">
        <v>5397</v>
      </c>
      <c r="G2871" s="92" t="s">
        <v>1694</v>
      </c>
      <c r="H2871" s="92" t="s">
        <v>3846</v>
      </c>
      <c r="I2871" s="92" t="s">
        <v>865</v>
      </c>
      <c r="J2871" s="92" t="s">
        <v>5711</v>
      </c>
      <c r="K2871" s="90" t="b">
        <v>0</v>
      </c>
      <c r="L2871" s="92" t="s">
        <v>867</v>
      </c>
      <c r="M2871" s="278">
        <f>IFERROR(VLOOKUP(C2871,'Budget Detail as of 11.30'!B:K,COLUMNS('Budget Detail as of 11.30'!B:K),FALSE),0)</f>
        <v>9000</v>
      </c>
      <c r="N2871" s="155">
        <f>SUMIFS('Budget Detail as of 11.30'!L:L,'Budget Detail as of 11.30'!B:B,'Questica Mapping'!C2871)</f>
        <v>9000</v>
      </c>
      <c r="O2871" s="100">
        <v>21900</v>
      </c>
      <c r="P2871" s="101">
        <f t="shared" si="107"/>
        <v>21900</v>
      </c>
    </row>
    <row r="2872" spans="1:16" hidden="1" x14ac:dyDescent="0.3">
      <c r="A2872" s="90">
        <v>598401</v>
      </c>
      <c r="B2872" s="92" t="s">
        <v>1162</v>
      </c>
      <c r="C2872" s="92" t="s">
        <v>5712</v>
      </c>
      <c r="D2872" s="92" t="s">
        <v>11</v>
      </c>
      <c r="E2872" s="103" t="s">
        <v>337</v>
      </c>
      <c r="F2872" s="92" t="s">
        <v>5397</v>
      </c>
      <c r="G2872" s="92" t="s">
        <v>1694</v>
      </c>
      <c r="H2872" s="92" t="s">
        <v>3846</v>
      </c>
      <c r="I2872" s="92" t="s">
        <v>925</v>
      </c>
      <c r="J2872" s="92" t="s">
        <v>5713</v>
      </c>
      <c r="K2872" s="90" t="b">
        <v>0</v>
      </c>
      <c r="L2872" s="92" t="s">
        <v>867</v>
      </c>
      <c r="M2872" s="278">
        <f>IFERROR(VLOOKUP(C2872,'Budget Detail as of 11.30'!B:K,COLUMNS('Budget Detail as of 11.30'!B:K),FALSE),0)</f>
        <v>2000</v>
      </c>
      <c r="N2872" s="155">
        <f>SUMIFS('Budget Detail as of 11.30'!L:L,'Budget Detail as of 11.30'!B:B,'Questica Mapping'!C2872)</f>
        <v>2000</v>
      </c>
      <c r="O2872" s="100">
        <v>2000</v>
      </c>
      <c r="P2872" s="101">
        <f t="shared" si="107"/>
        <v>2000</v>
      </c>
    </row>
    <row r="2873" spans="1:16" hidden="1" x14ac:dyDescent="0.3">
      <c r="A2873" s="90">
        <v>601221</v>
      </c>
      <c r="B2873" s="92" t="s">
        <v>1162</v>
      </c>
      <c r="C2873" s="92" t="s">
        <v>5714</v>
      </c>
      <c r="D2873" s="92" t="s">
        <v>11</v>
      </c>
      <c r="E2873" s="103" t="s">
        <v>337</v>
      </c>
      <c r="F2873" s="92" t="s">
        <v>5397</v>
      </c>
      <c r="G2873" s="92" t="s">
        <v>1694</v>
      </c>
      <c r="H2873" s="92" t="s">
        <v>3879</v>
      </c>
      <c r="I2873" s="92" t="s">
        <v>865</v>
      </c>
      <c r="J2873" s="92" t="s">
        <v>5715</v>
      </c>
      <c r="K2873" s="90" t="b">
        <v>0</v>
      </c>
      <c r="L2873" s="92" t="s">
        <v>867</v>
      </c>
      <c r="M2873" s="278">
        <f>IFERROR(VLOOKUP(C2873,'Budget Detail as of 11.30'!B:K,COLUMNS('Budget Detail as of 11.30'!B:K),FALSE),0)</f>
        <v>0</v>
      </c>
      <c r="N2873" s="155">
        <f>SUMIFS('Budget Detail as of 11.30'!L:L,'Budget Detail as of 11.30'!B:B,'Questica Mapping'!C2873)</f>
        <v>0</v>
      </c>
      <c r="O2873" s="100">
        <v>0</v>
      </c>
      <c r="P2873" s="101">
        <f t="shared" si="107"/>
        <v>0</v>
      </c>
    </row>
    <row r="2874" spans="1:16" hidden="1" x14ac:dyDescent="0.3">
      <c r="A2874" s="90">
        <v>601156</v>
      </c>
      <c r="B2874" s="92" t="s">
        <v>1162</v>
      </c>
      <c r="C2874" s="92" t="s">
        <v>5716</v>
      </c>
      <c r="D2874" s="92" t="s">
        <v>11</v>
      </c>
      <c r="E2874" s="103" t="s">
        <v>337</v>
      </c>
      <c r="F2874" s="92" t="s">
        <v>5397</v>
      </c>
      <c r="G2874" s="92" t="s">
        <v>1694</v>
      </c>
      <c r="H2874" s="92" t="s">
        <v>3879</v>
      </c>
      <c r="I2874" s="92" t="s">
        <v>925</v>
      </c>
      <c r="J2874" s="92" t="s">
        <v>5717</v>
      </c>
      <c r="K2874" s="90" t="b">
        <v>0</v>
      </c>
      <c r="L2874" s="92" t="s">
        <v>867</v>
      </c>
      <c r="M2874" s="278">
        <f>IFERROR(VLOOKUP(C2874,'Budget Detail as of 11.30'!B:K,COLUMNS('Budget Detail as of 11.30'!B:K),FALSE),0)</f>
        <v>2500</v>
      </c>
      <c r="N2874" s="155">
        <f>SUMIFS('Budget Detail as of 11.30'!L:L,'Budget Detail as of 11.30'!B:B,'Questica Mapping'!C2874)</f>
        <v>2500</v>
      </c>
      <c r="O2874" s="100">
        <v>57000</v>
      </c>
      <c r="P2874" s="101">
        <f t="shared" si="107"/>
        <v>57000</v>
      </c>
    </row>
    <row r="2875" spans="1:16" hidden="1" x14ac:dyDescent="0.3">
      <c r="A2875" s="90">
        <v>598402</v>
      </c>
      <c r="B2875" s="92" t="s">
        <v>1162</v>
      </c>
      <c r="C2875" s="92" t="s">
        <v>5718</v>
      </c>
      <c r="D2875" s="92" t="s">
        <v>11</v>
      </c>
      <c r="E2875" s="103" t="s">
        <v>337</v>
      </c>
      <c r="F2875" s="92" t="s">
        <v>5397</v>
      </c>
      <c r="G2875" s="92" t="s">
        <v>1694</v>
      </c>
      <c r="H2875" s="92" t="s">
        <v>3879</v>
      </c>
      <c r="I2875" s="92" t="s">
        <v>928</v>
      </c>
      <c r="J2875" s="92" t="s">
        <v>5719</v>
      </c>
      <c r="K2875" s="90" t="b">
        <v>0</v>
      </c>
      <c r="L2875" s="92" t="s">
        <v>867</v>
      </c>
      <c r="M2875" s="278">
        <f>IFERROR(VLOOKUP(C2875,'Budget Detail as of 11.30'!B:K,COLUMNS('Budget Detail as of 11.30'!B:K),FALSE),0)</f>
        <v>373660</v>
      </c>
      <c r="N2875" s="155">
        <f>SUMIFS('Budget Detail as of 11.30'!L:L,'Budget Detail as of 11.30'!B:B,'Questica Mapping'!C2875)</f>
        <v>373660</v>
      </c>
      <c r="O2875" s="100">
        <v>40000</v>
      </c>
      <c r="P2875" s="101">
        <f t="shared" si="107"/>
        <v>40000</v>
      </c>
    </row>
    <row r="2876" spans="1:16" hidden="1" x14ac:dyDescent="0.3">
      <c r="A2876" s="90">
        <v>598403</v>
      </c>
      <c r="B2876" s="92" t="s">
        <v>1162</v>
      </c>
      <c r="C2876" s="92" t="s">
        <v>5720</v>
      </c>
      <c r="D2876" s="92" t="s">
        <v>11</v>
      </c>
      <c r="E2876" s="103" t="s">
        <v>337</v>
      </c>
      <c r="F2876" s="92" t="s">
        <v>5397</v>
      </c>
      <c r="G2876" s="92" t="s">
        <v>1694</v>
      </c>
      <c r="H2876" s="92" t="s">
        <v>3936</v>
      </c>
      <c r="I2876" s="92" t="s">
        <v>865</v>
      </c>
      <c r="J2876" s="92" t="s">
        <v>5721</v>
      </c>
      <c r="K2876" s="90" t="b">
        <v>0</v>
      </c>
      <c r="L2876" s="92" t="s">
        <v>867</v>
      </c>
      <c r="M2876" s="278">
        <f>IFERROR(VLOOKUP(C2876,'Budget Detail as of 11.30'!B:K,COLUMNS('Budget Detail as of 11.30'!B:K),FALSE),0)</f>
        <v>70000</v>
      </c>
      <c r="N2876" s="155">
        <f>SUMIFS('Budget Detail as of 11.30'!L:L,'Budget Detail as of 11.30'!B:B,'Questica Mapping'!C2876)</f>
        <v>70000</v>
      </c>
      <c r="O2876" s="100">
        <v>40000</v>
      </c>
      <c r="P2876" s="101">
        <f t="shared" si="107"/>
        <v>40000</v>
      </c>
    </row>
    <row r="2877" spans="1:16" hidden="1" x14ac:dyDescent="0.3">
      <c r="A2877" s="90">
        <v>598404</v>
      </c>
      <c r="B2877" s="92" t="s">
        <v>1162</v>
      </c>
      <c r="C2877" s="92" t="s">
        <v>5722</v>
      </c>
      <c r="D2877" s="92" t="s">
        <v>11</v>
      </c>
      <c r="E2877" s="103" t="s">
        <v>337</v>
      </c>
      <c r="F2877" s="92" t="s">
        <v>5397</v>
      </c>
      <c r="G2877" s="92" t="s">
        <v>1694</v>
      </c>
      <c r="H2877" s="92" t="s">
        <v>3936</v>
      </c>
      <c r="I2877" s="92" t="s">
        <v>925</v>
      </c>
      <c r="J2877" s="92" t="s">
        <v>5723</v>
      </c>
      <c r="K2877" s="90" t="b">
        <v>0</v>
      </c>
      <c r="L2877" s="92" t="s">
        <v>867</v>
      </c>
      <c r="M2877" s="278">
        <f>IFERROR(VLOOKUP(C2877,'Budget Detail as of 11.30'!B:K,COLUMNS('Budget Detail as of 11.30'!B:K),FALSE),0)</f>
        <v>29000</v>
      </c>
      <c r="N2877" s="155">
        <f>SUMIFS('Budget Detail as of 11.30'!L:L,'Budget Detail as of 11.30'!B:B,'Questica Mapping'!C2877)</f>
        <v>29000</v>
      </c>
      <c r="O2877" s="100">
        <v>18000</v>
      </c>
      <c r="P2877" s="101">
        <f t="shared" si="107"/>
        <v>18000</v>
      </c>
    </row>
    <row r="2878" spans="1:16" hidden="1" x14ac:dyDescent="0.3">
      <c r="A2878" s="90">
        <v>598405</v>
      </c>
      <c r="B2878" s="92" t="s">
        <v>1162</v>
      </c>
      <c r="C2878" s="92" t="s">
        <v>5724</v>
      </c>
      <c r="D2878" s="92" t="s">
        <v>11</v>
      </c>
      <c r="E2878" s="103" t="s">
        <v>337</v>
      </c>
      <c r="F2878" s="92" t="s">
        <v>5397</v>
      </c>
      <c r="G2878" s="92" t="s">
        <v>1694</v>
      </c>
      <c r="H2878" s="92" t="s">
        <v>3936</v>
      </c>
      <c r="I2878" s="92" t="s">
        <v>928</v>
      </c>
      <c r="J2878" s="92" t="s">
        <v>5725</v>
      </c>
      <c r="K2878" s="90" t="b">
        <v>0</v>
      </c>
      <c r="L2878" s="92" t="s">
        <v>867</v>
      </c>
      <c r="M2878" s="278">
        <f>IFERROR(VLOOKUP(C2878,'Budget Detail as of 11.30'!B:K,COLUMNS('Budget Detail as of 11.30'!B:K),FALSE),0)</f>
        <v>29450</v>
      </c>
      <c r="N2878" s="155">
        <f>SUMIFS('Budget Detail as of 11.30'!L:L,'Budget Detail as of 11.30'!B:B,'Questica Mapping'!C2878)</f>
        <v>29450</v>
      </c>
      <c r="O2878" s="100">
        <v>26000</v>
      </c>
      <c r="P2878" s="101">
        <f t="shared" si="107"/>
        <v>26000</v>
      </c>
    </row>
    <row r="2879" spans="1:16" hidden="1" x14ac:dyDescent="0.3">
      <c r="A2879" s="90">
        <v>598406</v>
      </c>
      <c r="B2879" s="92" t="s">
        <v>1162</v>
      </c>
      <c r="C2879" s="92" t="s">
        <v>5726</v>
      </c>
      <c r="D2879" s="92" t="s">
        <v>11</v>
      </c>
      <c r="E2879" s="103" t="s">
        <v>337</v>
      </c>
      <c r="F2879" s="92" t="s">
        <v>5397</v>
      </c>
      <c r="G2879" s="92" t="s">
        <v>1694</v>
      </c>
      <c r="H2879" s="92" t="s">
        <v>3936</v>
      </c>
      <c r="I2879" s="92" t="s">
        <v>931</v>
      </c>
      <c r="J2879" s="92" t="s">
        <v>5727</v>
      </c>
      <c r="K2879" s="90" t="b">
        <v>0</v>
      </c>
      <c r="L2879" s="92" t="s">
        <v>867</v>
      </c>
      <c r="M2879" s="278">
        <f>IFERROR(VLOOKUP(C2879,'Budget Detail as of 11.30'!B:K,COLUMNS('Budget Detail as of 11.30'!B:K),FALSE),0)</f>
        <v>18000</v>
      </c>
      <c r="N2879" s="155">
        <f>SUMIFS('Budget Detail as of 11.30'!L:L,'Budget Detail as of 11.30'!B:B,'Questica Mapping'!C2879)</f>
        <v>18000</v>
      </c>
      <c r="O2879" s="100">
        <v>18000</v>
      </c>
      <c r="P2879" s="101">
        <f t="shared" si="107"/>
        <v>18000</v>
      </c>
    </row>
    <row r="2880" spans="1:16" hidden="1" x14ac:dyDescent="0.3">
      <c r="A2880" s="90">
        <v>598408</v>
      </c>
      <c r="B2880" s="92" t="s">
        <v>1162</v>
      </c>
      <c r="C2880" s="92" t="s">
        <v>5728</v>
      </c>
      <c r="D2880" s="92" t="s">
        <v>11</v>
      </c>
      <c r="E2880" s="103" t="s">
        <v>337</v>
      </c>
      <c r="F2880" s="92" t="s">
        <v>5397</v>
      </c>
      <c r="G2880" s="92" t="s">
        <v>1694</v>
      </c>
      <c r="H2880" s="92" t="s">
        <v>3936</v>
      </c>
      <c r="I2880" s="92" t="s">
        <v>944</v>
      </c>
      <c r="J2880" s="92" t="s">
        <v>5729</v>
      </c>
      <c r="K2880" s="90" t="b">
        <v>0</v>
      </c>
      <c r="L2880" s="92" t="s">
        <v>867</v>
      </c>
      <c r="M2880" s="278">
        <f>IFERROR(VLOOKUP(C2880,'Budget Detail as of 11.30'!B:K,COLUMNS('Budget Detail as of 11.30'!B:K),FALSE),0)</f>
        <v>32000</v>
      </c>
      <c r="N2880" s="155">
        <f>SUMIFS('Budget Detail as of 11.30'!L:L,'Budget Detail as of 11.30'!B:B,'Questica Mapping'!C2880)</f>
        <v>32000</v>
      </c>
      <c r="O2880" s="100">
        <v>18000</v>
      </c>
      <c r="P2880" s="101">
        <f t="shared" si="107"/>
        <v>18000</v>
      </c>
    </row>
    <row r="2881" spans="1:16" hidden="1" x14ac:dyDescent="0.3">
      <c r="A2881" s="90">
        <v>598495</v>
      </c>
      <c r="B2881" s="92" t="s">
        <v>1162</v>
      </c>
      <c r="C2881" s="92" t="s">
        <v>5730</v>
      </c>
      <c r="D2881" s="92" t="s">
        <v>11</v>
      </c>
      <c r="E2881" s="103" t="s">
        <v>337</v>
      </c>
      <c r="F2881" s="92" t="s">
        <v>5397</v>
      </c>
      <c r="G2881" s="92" t="s">
        <v>1694</v>
      </c>
      <c r="H2881" s="92" t="s">
        <v>3936</v>
      </c>
      <c r="I2881" s="92" t="s">
        <v>1060</v>
      </c>
      <c r="J2881" s="92" t="s">
        <v>5731</v>
      </c>
      <c r="K2881" s="90" t="b">
        <v>0</v>
      </c>
      <c r="L2881" s="92" t="s">
        <v>867</v>
      </c>
      <c r="M2881" s="278">
        <f>IFERROR(VLOOKUP(C2881,'Budget Detail as of 11.30'!B:K,COLUMNS('Budget Detail as of 11.30'!B:K),FALSE),0)</f>
        <v>18000</v>
      </c>
      <c r="N2881" s="155">
        <f>SUMIFS('Budget Detail as of 11.30'!L:L,'Budget Detail as of 11.30'!B:B,'Questica Mapping'!C2881)</f>
        <v>18000</v>
      </c>
      <c r="O2881" s="100">
        <v>26000</v>
      </c>
      <c r="P2881" s="101">
        <f t="shared" si="107"/>
        <v>26000</v>
      </c>
    </row>
    <row r="2882" spans="1:16" hidden="1" x14ac:dyDescent="0.3">
      <c r="A2882" s="90">
        <v>1191729</v>
      </c>
      <c r="B2882" s="92" t="s">
        <v>1162</v>
      </c>
      <c r="C2882" s="92" t="s">
        <v>5732</v>
      </c>
      <c r="D2882" s="92" t="s">
        <v>11</v>
      </c>
      <c r="E2882" s="103" t="s">
        <v>337</v>
      </c>
      <c r="F2882" s="92" t="s">
        <v>5397</v>
      </c>
      <c r="G2882" s="92" t="s">
        <v>1694</v>
      </c>
      <c r="H2882" s="92" t="s">
        <v>3936</v>
      </c>
      <c r="I2882" s="92" t="s">
        <v>1063</v>
      </c>
      <c r="J2882" s="92" t="s">
        <v>5733</v>
      </c>
      <c r="K2882" s="90" t="b">
        <v>0</v>
      </c>
      <c r="L2882" s="92" t="s">
        <v>867</v>
      </c>
      <c r="M2882" s="278">
        <f>IFERROR(VLOOKUP(C2882,'Budget Detail as of 11.30'!B:K,COLUMNS('Budget Detail as of 11.30'!B:K),FALSE),0)</f>
        <v>17000</v>
      </c>
      <c r="N2882" s="155">
        <f>SUMIFS('Budget Detail as of 11.30'!L:L,'Budget Detail as of 11.30'!B:B,'Questica Mapping'!C2882)</f>
        <v>17000</v>
      </c>
      <c r="O2882" s="100">
        <v>0</v>
      </c>
      <c r="P2882" s="101">
        <f t="shared" si="107"/>
        <v>0</v>
      </c>
    </row>
    <row r="2883" spans="1:16" hidden="1" x14ac:dyDescent="0.3">
      <c r="A2883" s="90">
        <v>1801684</v>
      </c>
      <c r="B2883" s="92" t="s">
        <v>1162</v>
      </c>
      <c r="C2883" s="92" t="s">
        <v>5734</v>
      </c>
      <c r="D2883" s="92" t="s">
        <v>11</v>
      </c>
      <c r="E2883" s="103" t="s">
        <v>337</v>
      </c>
      <c r="F2883" s="92" t="s">
        <v>5397</v>
      </c>
      <c r="G2883" s="92" t="s">
        <v>1694</v>
      </c>
      <c r="H2883" s="92" t="s">
        <v>3936</v>
      </c>
      <c r="I2883" s="92" t="s">
        <v>1088</v>
      </c>
      <c r="J2883" s="92" t="s">
        <v>5735</v>
      </c>
      <c r="K2883" s="90" t="b">
        <v>0</v>
      </c>
      <c r="L2883" s="92" t="s">
        <v>867</v>
      </c>
      <c r="M2883" s="278">
        <f>IFERROR(VLOOKUP(C2883,'Budget Detail as of 11.30'!B:K,COLUMNS('Budget Detail as of 11.30'!B:K),FALSE),0)</f>
        <v>26000</v>
      </c>
      <c r="N2883" s="155">
        <f>SUMIFS('Budget Detail as of 11.30'!L:L,'Budget Detail as of 11.30'!B:B,'Questica Mapping'!C2883)</f>
        <v>26000</v>
      </c>
      <c r="O2883" s="100">
        <v>1206700</v>
      </c>
      <c r="P2883" s="101">
        <f t="shared" si="107"/>
        <v>1206700</v>
      </c>
    </row>
    <row r="2884" spans="1:16" hidden="1" x14ac:dyDescent="0.3">
      <c r="A2884" s="90">
        <v>601222</v>
      </c>
      <c r="B2884" s="92" t="s">
        <v>1162</v>
      </c>
      <c r="C2884" s="92" t="s">
        <v>5736</v>
      </c>
      <c r="D2884" s="92" t="s">
        <v>11</v>
      </c>
      <c r="E2884" s="103" t="s">
        <v>337</v>
      </c>
      <c r="F2884" s="92" t="s">
        <v>5397</v>
      </c>
      <c r="G2884" s="92" t="s">
        <v>1694</v>
      </c>
      <c r="H2884" s="92" t="s">
        <v>3936</v>
      </c>
      <c r="I2884" s="92" t="s">
        <v>1066</v>
      </c>
      <c r="J2884" s="92" t="s">
        <v>5737</v>
      </c>
      <c r="K2884" s="90" t="b">
        <v>0</v>
      </c>
      <c r="L2884" s="92" t="s">
        <v>867</v>
      </c>
      <c r="M2884" s="278">
        <f>IFERROR(VLOOKUP(C2884,'Budget Detail as of 11.30'!B:K,COLUMNS('Budget Detail as of 11.30'!B:K),FALSE),0)</f>
        <v>0</v>
      </c>
      <c r="N2884" s="155">
        <f>SUMIFS('Budget Detail as of 11.30'!L:L,'Budget Detail as of 11.30'!B:B,'Questica Mapping'!C2884)</f>
        <v>0</v>
      </c>
      <c r="O2884" s="100">
        <v>175370</v>
      </c>
      <c r="P2884" s="101">
        <f t="shared" si="107"/>
        <v>175370</v>
      </c>
    </row>
    <row r="2885" spans="1:16" hidden="1" x14ac:dyDescent="0.3">
      <c r="A2885" s="90">
        <v>601223</v>
      </c>
      <c r="B2885" s="92" t="s">
        <v>1162</v>
      </c>
      <c r="C2885" s="92" t="s">
        <v>5738</v>
      </c>
      <c r="D2885" s="92" t="s">
        <v>11</v>
      </c>
      <c r="E2885" s="103" t="s">
        <v>344</v>
      </c>
      <c r="F2885" s="92" t="s">
        <v>5739</v>
      </c>
      <c r="G2885" s="92" t="s">
        <v>1165</v>
      </c>
      <c r="H2885" s="92" t="s">
        <v>3905</v>
      </c>
      <c r="I2885" s="92" t="s">
        <v>865</v>
      </c>
      <c r="J2885" s="92">
        <v>0</v>
      </c>
      <c r="K2885" s="90" t="b">
        <v>0</v>
      </c>
      <c r="L2885" s="92" t="s">
        <v>1166</v>
      </c>
      <c r="M2885" s="278">
        <f>IFERROR(VLOOKUP(C2885,'Budget Detail as of 11.30'!B:K,COLUMNS('Budget Detail as of 11.30'!B:K),FALSE),0)</f>
        <v>1219670</v>
      </c>
      <c r="N2885" s="155">
        <f>SUMIFS('Budget Detail as of 11.30'!L:L,'Budget Detail as of 11.30'!B:B,'Questica Mapping'!C2885)</f>
        <v>1167140</v>
      </c>
      <c r="O2885" s="100">
        <v>82012</v>
      </c>
      <c r="P2885" s="101">
        <f t="shared" si="107"/>
        <v>82012</v>
      </c>
    </row>
    <row r="2886" spans="1:16" hidden="1" x14ac:dyDescent="0.3">
      <c r="A2886" s="90">
        <v>601158</v>
      </c>
      <c r="B2886" s="92" t="s">
        <v>1162</v>
      </c>
      <c r="C2886" s="92" t="s">
        <v>5740</v>
      </c>
      <c r="D2886" s="92" t="s">
        <v>11</v>
      </c>
      <c r="E2886" s="103" t="s">
        <v>344</v>
      </c>
      <c r="F2886" s="92" t="s">
        <v>5739</v>
      </c>
      <c r="G2886" s="92" t="s">
        <v>1286</v>
      </c>
      <c r="H2886" s="92" t="s">
        <v>3905</v>
      </c>
      <c r="I2886" s="92" t="s">
        <v>865</v>
      </c>
      <c r="J2886" s="92" t="s">
        <v>1287</v>
      </c>
      <c r="K2886" s="90" t="b">
        <v>0</v>
      </c>
      <c r="L2886" s="92" t="s">
        <v>867</v>
      </c>
      <c r="M2886" s="278">
        <f>IFERROR(VLOOKUP(C2886,'Budget Detail as of 11.30'!B:K,COLUMNS('Budget Detail as of 11.30'!B:K),FALSE),0)</f>
        <v>108520</v>
      </c>
      <c r="N2886" s="155">
        <f>SUMIFS('Budget Detail as of 11.30'!L:L,'Budget Detail as of 11.30'!B:B,'Questica Mapping'!C2886)</f>
        <v>89430</v>
      </c>
      <c r="O2886" s="100">
        <v>0</v>
      </c>
      <c r="P2886" s="101">
        <f t="shared" si="107"/>
        <v>0</v>
      </c>
    </row>
    <row r="2887" spans="1:16" hidden="1" x14ac:dyDescent="0.3">
      <c r="A2887" s="90">
        <v>601159</v>
      </c>
      <c r="B2887" s="92" t="s">
        <v>1162</v>
      </c>
      <c r="C2887" s="92" t="s">
        <v>5741</v>
      </c>
      <c r="D2887" s="92" t="s">
        <v>11</v>
      </c>
      <c r="E2887" s="103" t="s">
        <v>344</v>
      </c>
      <c r="F2887" s="92" t="s">
        <v>5739</v>
      </c>
      <c r="G2887" s="92" t="s">
        <v>1286</v>
      </c>
      <c r="H2887" s="92" t="s">
        <v>5742</v>
      </c>
      <c r="I2887" s="92" t="s">
        <v>865</v>
      </c>
      <c r="J2887" s="92" t="s">
        <v>1287</v>
      </c>
      <c r="K2887" s="90" t="b">
        <v>0</v>
      </c>
      <c r="L2887" s="92" t="s">
        <v>867</v>
      </c>
      <c r="M2887" s="278">
        <f>IFERROR(VLOOKUP(C2887,'Budget Detail as of 11.30'!B:K,COLUMNS('Budget Detail as of 11.30'!B:K),FALSE),0)</f>
        <v>0</v>
      </c>
      <c r="N2887" s="155">
        <f>SUMIFS('Budget Detail as of 11.30'!L:L,'Budget Detail as of 11.30'!B:B,'Questica Mapping'!C2887)</f>
        <v>0</v>
      </c>
      <c r="O2887" s="100">
        <v>0</v>
      </c>
      <c r="P2887" s="101">
        <f t="shared" si="107"/>
        <v>0</v>
      </c>
    </row>
    <row r="2888" spans="1:16" hidden="1" x14ac:dyDescent="0.3">
      <c r="A2888" s="90">
        <v>598493</v>
      </c>
      <c r="B2888" s="92" t="s">
        <v>1162</v>
      </c>
      <c r="C2888" s="92" t="s">
        <v>5743</v>
      </c>
      <c r="D2888" s="92" t="s">
        <v>11</v>
      </c>
      <c r="E2888" s="103" t="s">
        <v>344</v>
      </c>
      <c r="F2888" s="92" t="s">
        <v>5739</v>
      </c>
      <c r="G2888" s="92" t="s">
        <v>1286</v>
      </c>
      <c r="H2888" s="92" t="s">
        <v>5744</v>
      </c>
      <c r="I2888" s="92" t="s">
        <v>865</v>
      </c>
      <c r="J2888" s="92" t="s">
        <v>1287</v>
      </c>
      <c r="K2888" s="90" t="b">
        <v>0</v>
      </c>
      <c r="L2888" s="92" t="s">
        <v>867</v>
      </c>
      <c r="M2888" s="278">
        <f>IFERROR(VLOOKUP(C2888,'Budget Detail as of 11.30'!B:K,COLUMNS('Budget Detail as of 11.30'!B:K),FALSE),0)</f>
        <v>0</v>
      </c>
      <c r="N2888" s="155">
        <f>SUMIFS('Budget Detail as of 11.30'!L:L,'Budget Detail as of 11.30'!B:B,'Questica Mapping'!C2888)</f>
        <v>0</v>
      </c>
      <c r="O2888" s="100">
        <v>0</v>
      </c>
      <c r="P2888" s="101">
        <f t="shared" si="107"/>
        <v>0</v>
      </c>
    </row>
    <row r="2889" spans="1:16" hidden="1" x14ac:dyDescent="0.3">
      <c r="A2889" s="90">
        <v>601998</v>
      </c>
      <c r="B2889" s="92" t="s">
        <v>1162</v>
      </c>
      <c r="C2889" s="92" t="s">
        <v>5745</v>
      </c>
      <c r="D2889" s="92" t="s">
        <v>11</v>
      </c>
      <c r="E2889" s="103" t="s">
        <v>344</v>
      </c>
      <c r="F2889" s="92" t="s">
        <v>5739</v>
      </c>
      <c r="G2889" s="92" t="s">
        <v>1286</v>
      </c>
      <c r="H2889" s="92" t="s">
        <v>5746</v>
      </c>
      <c r="I2889" s="92" t="s">
        <v>865</v>
      </c>
      <c r="J2889" s="92" t="s">
        <v>1287</v>
      </c>
      <c r="K2889" s="90" t="b">
        <v>0</v>
      </c>
      <c r="L2889" s="92" t="s">
        <v>867</v>
      </c>
      <c r="M2889" s="278">
        <f>IFERROR(VLOOKUP(C2889,'Budget Detail as of 11.30'!B:K,COLUMNS('Budget Detail as of 11.30'!B:K),FALSE),0)</f>
        <v>0</v>
      </c>
      <c r="N2889" s="155">
        <f>SUMIFS('Budget Detail as of 11.30'!L:L,'Budget Detail as of 11.30'!B:B,'Questica Mapping'!C2889)</f>
        <v>0</v>
      </c>
      <c r="O2889" s="100">
        <v>682030</v>
      </c>
      <c r="P2889" s="101">
        <f t="shared" si="107"/>
        <v>682030</v>
      </c>
    </row>
    <row r="2890" spans="1:16" hidden="1" x14ac:dyDescent="0.3">
      <c r="A2890" s="90">
        <v>598529</v>
      </c>
      <c r="B2890" s="92" t="s">
        <v>1162</v>
      </c>
      <c r="C2890" s="92" t="s">
        <v>5747</v>
      </c>
      <c r="D2890" s="92" t="s">
        <v>11</v>
      </c>
      <c r="E2890" s="103" t="s">
        <v>344</v>
      </c>
      <c r="F2890" s="92" t="s">
        <v>5739</v>
      </c>
      <c r="G2890" s="92" t="s">
        <v>1286</v>
      </c>
      <c r="H2890" s="92" t="s">
        <v>3919</v>
      </c>
      <c r="I2890" s="92" t="s">
        <v>865</v>
      </c>
      <c r="J2890" s="92" t="s">
        <v>1287</v>
      </c>
      <c r="K2890" s="90" t="b">
        <v>0</v>
      </c>
      <c r="L2890" s="92" t="s">
        <v>867</v>
      </c>
      <c r="M2890" s="278">
        <f>IFERROR(VLOOKUP(C2890,'Budget Detail as of 11.30'!B:K,COLUMNS('Budget Detail as of 11.30'!B:K),FALSE),0)</f>
        <v>0</v>
      </c>
      <c r="N2890" s="155">
        <f>SUMIFS('Budget Detail as of 11.30'!L:L,'Budget Detail as of 11.30'!B:B,'Questica Mapping'!C2890)</f>
        <v>0</v>
      </c>
      <c r="O2890" s="100">
        <v>0</v>
      </c>
      <c r="P2890" s="101">
        <f t="shared" si="107"/>
        <v>0</v>
      </c>
    </row>
    <row r="2891" spans="1:16" hidden="1" x14ac:dyDescent="0.3">
      <c r="A2891" s="90">
        <v>601147</v>
      </c>
      <c r="B2891" s="92" t="s">
        <v>1162</v>
      </c>
      <c r="C2891" s="92" t="s">
        <v>5748</v>
      </c>
      <c r="D2891" s="92" t="s">
        <v>11</v>
      </c>
      <c r="E2891" s="103" t="s">
        <v>344</v>
      </c>
      <c r="F2891" s="92" t="s">
        <v>5739</v>
      </c>
      <c r="G2891" s="92" t="s">
        <v>1176</v>
      </c>
      <c r="H2891" s="92" t="s">
        <v>3905</v>
      </c>
      <c r="I2891" s="92" t="s">
        <v>865</v>
      </c>
      <c r="J2891" s="92">
        <v>0</v>
      </c>
      <c r="K2891" s="90" t="b">
        <v>0</v>
      </c>
      <c r="L2891" s="92" t="s">
        <v>1166</v>
      </c>
      <c r="M2891" s="278">
        <f>IFERROR(VLOOKUP(C2891,'Budget Detail as of 11.30'!B:K,COLUMNS('Budget Detail as of 11.30'!B:K),FALSE),0)</f>
        <v>679280</v>
      </c>
      <c r="N2891" s="155">
        <f>SUMIFS('Budget Detail as of 11.30'!L:L,'Budget Detail as of 11.30'!B:B,'Questica Mapping'!C2891)</f>
        <v>665250</v>
      </c>
      <c r="O2891" s="100">
        <v>250</v>
      </c>
      <c r="P2891" s="101">
        <f t="shared" si="107"/>
        <v>250</v>
      </c>
    </row>
    <row r="2892" spans="1:16" hidden="1" x14ac:dyDescent="0.3">
      <c r="A2892" s="90">
        <v>601139</v>
      </c>
      <c r="B2892" s="92" t="s">
        <v>1162</v>
      </c>
      <c r="C2892" s="92" t="s">
        <v>5749</v>
      </c>
      <c r="D2892" s="92" t="s">
        <v>11</v>
      </c>
      <c r="E2892" s="103" t="s">
        <v>344</v>
      </c>
      <c r="F2892" s="92" t="s">
        <v>5739</v>
      </c>
      <c r="G2892" s="92" t="s">
        <v>1182</v>
      </c>
      <c r="H2892" s="92" t="s">
        <v>3905</v>
      </c>
      <c r="I2892" s="92" t="s">
        <v>865</v>
      </c>
      <c r="J2892" s="92" t="s">
        <v>1183</v>
      </c>
      <c r="K2892" s="90" t="b">
        <v>0</v>
      </c>
      <c r="L2892" s="92" t="s">
        <v>867</v>
      </c>
      <c r="M2892" s="278">
        <f>IFERROR(VLOOKUP(C2892,'Budget Detail as of 11.30'!B:K,COLUMNS('Budget Detail as of 11.30'!B:K),FALSE),0)</f>
        <v>0</v>
      </c>
      <c r="N2892" s="155">
        <f>SUMIFS('Budget Detail as of 11.30'!L:L,'Budget Detail as of 11.30'!B:B,'Questica Mapping'!C2892)</f>
        <v>0</v>
      </c>
      <c r="O2892" s="100">
        <v>250</v>
      </c>
      <c r="P2892" s="101">
        <f t="shared" si="107"/>
        <v>250</v>
      </c>
    </row>
    <row r="2893" spans="1:16" hidden="1" x14ac:dyDescent="0.3">
      <c r="A2893" s="90">
        <v>589211</v>
      </c>
      <c r="B2893" s="92" t="s">
        <v>1162</v>
      </c>
      <c r="C2893" s="92" t="s">
        <v>5750</v>
      </c>
      <c r="D2893" s="92" t="s">
        <v>11</v>
      </c>
      <c r="E2893" s="103" t="s">
        <v>342</v>
      </c>
      <c r="F2893" s="92" t="s">
        <v>5739</v>
      </c>
      <c r="G2893" s="92" t="s">
        <v>1185</v>
      </c>
      <c r="H2893" s="92" t="s">
        <v>3905</v>
      </c>
      <c r="I2893" s="92" t="s">
        <v>865</v>
      </c>
      <c r="J2893" s="92" t="s">
        <v>5751</v>
      </c>
      <c r="K2893" s="90" t="b">
        <v>0</v>
      </c>
      <c r="L2893" s="92" t="s">
        <v>867</v>
      </c>
      <c r="M2893" s="278">
        <f>IFERROR(VLOOKUP(C2893,'Budget Detail as of 11.30'!B:K,COLUMNS('Budget Detail as of 11.30'!B:K),FALSE),0)</f>
        <v>300</v>
      </c>
      <c r="N2893" s="155">
        <f>SUMIFS('Budget Detail as of 11.30'!L:L,'Budget Detail as of 11.30'!B:B,'Questica Mapping'!C2893)</f>
        <v>300</v>
      </c>
      <c r="O2893" s="100">
        <v>140</v>
      </c>
      <c r="P2893" s="101">
        <f t="shared" si="107"/>
        <v>140</v>
      </c>
    </row>
    <row r="2894" spans="1:16" hidden="1" x14ac:dyDescent="0.3">
      <c r="A2894" s="90">
        <v>601136</v>
      </c>
      <c r="B2894" s="92" t="s">
        <v>1162</v>
      </c>
      <c r="C2894" s="92" t="s">
        <v>5752</v>
      </c>
      <c r="D2894" s="92" t="s">
        <v>11</v>
      </c>
      <c r="E2894" s="103" t="s">
        <v>342</v>
      </c>
      <c r="F2894" s="92" t="s">
        <v>5739</v>
      </c>
      <c r="G2894" s="92" t="s">
        <v>1185</v>
      </c>
      <c r="H2894" s="92" t="s">
        <v>5742</v>
      </c>
      <c r="I2894" s="92" t="s">
        <v>865</v>
      </c>
      <c r="J2894" s="92" t="s">
        <v>5753</v>
      </c>
      <c r="K2894" s="90" t="b">
        <v>0</v>
      </c>
      <c r="L2894" s="92" t="s">
        <v>867</v>
      </c>
      <c r="M2894" s="278">
        <f>IFERROR(VLOOKUP(C2894,'Budget Detail as of 11.30'!B:K,COLUMNS('Budget Detail as of 11.30'!B:K),FALSE),0)</f>
        <v>200</v>
      </c>
      <c r="N2894" s="155">
        <f>SUMIFS('Budget Detail as of 11.30'!L:L,'Budget Detail as of 11.30'!B:B,'Questica Mapping'!C2894)</f>
        <v>200</v>
      </c>
      <c r="O2894" s="100">
        <v>0</v>
      </c>
      <c r="P2894" s="101">
        <f t="shared" si="107"/>
        <v>0</v>
      </c>
    </row>
    <row r="2895" spans="1:16" hidden="1" x14ac:dyDescent="0.3">
      <c r="A2895" s="90">
        <v>598504</v>
      </c>
      <c r="B2895" s="92" t="s">
        <v>1162</v>
      </c>
      <c r="C2895" s="92" t="s">
        <v>5754</v>
      </c>
      <c r="D2895" s="92" t="s">
        <v>11</v>
      </c>
      <c r="E2895" s="103" t="s">
        <v>342</v>
      </c>
      <c r="F2895" s="92" t="s">
        <v>5739</v>
      </c>
      <c r="G2895" s="92" t="s">
        <v>1185</v>
      </c>
      <c r="H2895" s="92" t="s">
        <v>5744</v>
      </c>
      <c r="I2895" s="92" t="s">
        <v>865</v>
      </c>
      <c r="J2895" s="92" t="s">
        <v>5755</v>
      </c>
      <c r="K2895" s="90" t="b">
        <v>0</v>
      </c>
      <c r="L2895" s="92" t="s">
        <v>867</v>
      </c>
      <c r="M2895" s="278">
        <f>IFERROR(VLOOKUP(C2895,'Budget Detail as of 11.30'!B:K,COLUMNS('Budget Detail as of 11.30'!B:K),FALSE),0)</f>
        <v>0</v>
      </c>
      <c r="N2895" s="155">
        <f>SUMIFS('Budget Detail as of 11.30'!L:L,'Budget Detail as of 11.30'!B:B,'Questica Mapping'!C2895)</f>
        <v>0</v>
      </c>
      <c r="O2895" s="100">
        <v>400</v>
      </c>
      <c r="P2895" s="101">
        <f t="shared" si="107"/>
        <v>400</v>
      </c>
    </row>
    <row r="2896" spans="1:16" hidden="1" x14ac:dyDescent="0.3">
      <c r="A2896" s="90">
        <v>601140</v>
      </c>
      <c r="B2896" s="92" t="s">
        <v>1162</v>
      </c>
      <c r="C2896" s="92" t="s">
        <v>5756</v>
      </c>
      <c r="D2896" s="92" t="s">
        <v>11</v>
      </c>
      <c r="E2896" s="103" t="s">
        <v>342</v>
      </c>
      <c r="F2896" s="92" t="s">
        <v>5739</v>
      </c>
      <c r="G2896" s="92" t="s">
        <v>1185</v>
      </c>
      <c r="H2896" s="92" t="s">
        <v>3919</v>
      </c>
      <c r="I2896" s="92" t="s">
        <v>865</v>
      </c>
      <c r="J2896" s="92" t="s">
        <v>5757</v>
      </c>
      <c r="K2896" s="90" t="b">
        <v>0</v>
      </c>
      <c r="L2896" s="92" t="s">
        <v>867</v>
      </c>
      <c r="M2896" s="278">
        <f>IFERROR(VLOOKUP(C2896,'Budget Detail as of 11.30'!B:K,COLUMNS('Budget Detail as of 11.30'!B:K),FALSE),0)</f>
        <v>220</v>
      </c>
      <c r="N2896" s="155">
        <f>SUMIFS('Budget Detail as of 11.30'!L:L,'Budget Detail as of 11.30'!B:B,'Questica Mapping'!C2896)</f>
        <v>220</v>
      </c>
      <c r="O2896" s="100">
        <v>5100</v>
      </c>
      <c r="P2896" s="101">
        <f t="shared" si="107"/>
        <v>5100</v>
      </c>
    </row>
    <row r="2897" spans="1:16" hidden="1" x14ac:dyDescent="0.3">
      <c r="A2897" s="90">
        <v>598526</v>
      </c>
      <c r="B2897" s="92" t="s">
        <v>1162</v>
      </c>
      <c r="C2897" s="92" t="s">
        <v>5758</v>
      </c>
      <c r="D2897" s="92" t="s">
        <v>11</v>
      </c>
      <c r="E2897" s="103" t="s">
        <v>342</v>
      </c>
      <c r="F2897" s="92" t="s">
        <v>5739</v>
      </c>
      <c r="G2897" s="92" t="s">
        <v>1418</v>
      </c>
      <c r="H2897" s="92" t="s">
        <v>3905</v>
      </c>
      <c r="I2897" s="92" t="s">
        <v>865</v>
      </c>
      <c r="J2897" s="92" t="s">
        <v>5759</v>
      </c>
      <c r="K2897" s="90" t="b">
        <v>0</v>
      </c>
      <c r="L2897" s="92" t="s">
        <v>867</v>
      </c>
      <c r="M2897" s="278">
        <f>IFERROR(VLOOKUP(C2897,'Budget Detail as of 11.30'!B:K,COLUMNS('Budget Detail as of 11.30'!B:K),FALSE),0)</f>
        <v>200</v>
      </c>
      <c r="N2897" s="155">
        <f>SUMIFS('Budget Detail as of 11.30'!L:L,'Budget Detail as of 11.30'!B:B,'Questica Mapping'!C2897)</f>
        <v>200</v>
      </c>
      <c r="O2897" s="100">
        <v>60</v>
      </c>
      <c r="P2897" s="101">
        <f t="shared" si="107"/>
        <v>60</v>
      </c>
    </row>
    <row r="2898" spans="1:16" hidden="1" x14ac:dyDescent="0.3">
      <c r="A2898" s="90">
        <v>850238</v>
      </c>
      <c r="B2898" s="92" t="s">
        <v>1162</v>
      </c>
      <c r="C2898" s="92" t="s">
        <v>5760</v>
      </c>
      <c r="D2898" s="92" t="s">
        <v>11</v>
      </c>
      <c r="E2898" s="103" t="s">
        <v>342</v>
      </c>
      <c r="F2898" s="92" t="s">
        <v>5739</v>
      </c>
      <c r="G2898" s="92" t="s">
        <v>1188</v>
      </c>
      <c r="H2898" s="92" t="s">
        <v>3905</v>
      </c>
      <c r="I2898" s="92" t="s">
        <v>865</v>
      </c>
      <c r="J2898" s="92" t="s">
        <v>1189</v>
      </c>
      <c r="K2898" s="90" t="b">
        <v>0</v>
      </c>
      <c r="L2898" s="92" t="s">
        <v>867</v>
      </c>
      <c r="M2898" s="278">
        <f>IFERROR(VLOOKUP(C2898,'Budget Detail as of 11.30'!B:K,COLUMNS('Budget Detail as of 11.30'!B:K),FALSE),0)</f>
        <v>3800</v>
      </c>
      <c r="N2898" s="155">
        <f>SUMIFS('Budget Detail as of 11.30'!L:L,'Budget Detail as of 11.30'!B:B,'Questica Mapping'!C2898)</f>
        <v>3800</v>
      </c>
      <c r="O2898" s="100">
        <v>0</v>
      </c>
      <c r="P2898" s="101">
        <f t="shared" ref="P2898:P2929" si="108">+O2898</f>
        <v>0</v>
      </c>
    </row>
    <row r="2899" spans="1:16" hidden="1" x14ac:dyDescent="0.3">
      <c r="A2899" s="90">
        <v>601141</v>
      </c>
      <c r="B2899" s="92" t="s">
        <v>1162</v>
      </c>
      <c r="C2899" s="92" t="s">
        <v>5761</v>
      </c>
      <c r="D2899" s="92" t="s">
        <v>11</v>
      </c>
      <c r="E2899" s="103" t="s">
        <v>342</v>
      </c>
      <c r="F2899" s="92" t="s">
        <v>5739</v>
      </c>
      <c r="G2899" s="92" t="s">
        <v>1188</v>
      </c>
      <c r="H2899" s="92" t="s">
        <v>3905</v>
      </c>
      <c r="I2899" s="92" t="s">
        <v>925</v>
      </c>
      <c r="J2899" s="92" t="s">
        <v>1350</v>
      </c>
      <c r="K2899" s="90" t="b">
        <v>0</v>
      </c>
      <c r="L2899" s="92" t="s">
        <v>867</v>
      </c>
      <c r="M2899" s="278">
        <f>IFERROR(VLOOKUP(C2899,'Budget Detail as of 11.30'!B:K,COLUMNS('Budget Detail as of 11.30'!B:K),FALSE),0)</f>
        <v>10</v>
      </c>
      <c r="N2899" s="155">
        <f>SUMIFS('Budget Detail as of 11.30'!L:L,'Budget Detail as of 11.30'!B:B,'Questica Mapping'!C2899)</f>
        <v>10</v>
      </c>
      <c r="O2899" s="100">
        <v>0</v>
      </c>
      <c r="P2899" s="101">
        <f t="shared" si="108"/>
        <v>0</v>
      </c>
    </row>
    <row r="2900" spans="1:16" hidden="1" x14ac:dyDescent="0.3">
      <c r="A2900" s="90">
        <v>850816</v>
      </c>
      <c r="B2900" s="92" t="s">
        <v>1162</v>
      </c>
      <c r="C2900" s="92" t="s">
        <v>5762</v>
      </c>
      <c r="D2900" s="92" t="s">
        <v>11</v>
      </c>
      <c r="E2900" s="103" t="s">
        <v>342</v>
      </c>
      <c r="F2900" s="92" t="s">
        <v>5739</v>
      </c>
      <c r="G2900" s="92" t="s">
        <v>1188</v>
      </c>
      <c r="H2900" s="92" t="s">
        <v>5763</v>
      </c>
      <c r="I2900" s="92" t="s">
        <v>865</v>
      </c>
      <c r="J2900" s="92" t="s">
        <v>1189</v>
      </c>
      <c r="K2900" s="90" t="b">
        <v>0</v>
      </c>
      <c r="L2900" s="92" t="s">
        <v>867</v>
      </c>
      <c r="M2900" s="278">
        <f>IFERROR(VLOOKUP(C2900,'Budget Detail as of 11.30'!B:K,COLUMNS('Budget Detail as of 11.30'!B:K),FALSE),0)</f>
        <v>820</v>
      </c>
      <c r="N2900" s="155">
        <f>SUMIFS('Budget Detail as of 11.30'!L:L,'Budget Detail as of 11.30'!B:B,'Questica Mapping'!C2900)</f>
        <v>820</v>
      </c>
      <c r="O2900" s="100">
        <v>0</v>
      </c>
      <c r="P2900" s="101">
        <f t="shared" si="108"/>
        <v>0</v>
      </c>
    </row>
    <row r="2901" spans="1:16" hidden="1" x14ac:dyDescent="0.3">
      <c r="A2901" s="90">
        <v>850245</v>
      </c>
      <c r="B2901" s="92" t="s">
        <v>1162</v>
      </c>
      <c r="C2901" s="92" t="s">
        <v>5764</v>
      </c>
      <c r="D2901" s="92" t="s">
        <v>11</v>
      </c>
      <c r="E2901" s="103" t="s">
        <v>342</v>
      </c>
      <c r="F2901" s="92" t="s">
        <v>5739</v>
      </c>
      <c r="G2901" s="92" t="s">
        <v>1188</v>
      </c>
      <c r="H2901" s="92" t="s">
        <v>5742</v>
      </c>
      <c r="I2901" s="92" t="s">
        <v>865</v>
      </c>
      <c r="J2901" s="92" t="s">
        <v>1189</v>
      </c>
      <c r="K2901" s="90" t="b">
        <v>0</v>
      </c>
      <c r="L2901" s="92" t="s">
        <v>867</v>
      </c>
      <c r="M2901" s="278">
        <f>IFERROR(VLOOKUP(C2901,'Budget Detail as of 11.30'!B:K,COLUMNS('Budget Detail as of 11.30'!B:K),FALSE),0)</f>
        <v>40</v>
      </c>
      <c r="N2901" s="155">
        <f>SUMIFS('Budget Detail as of 11.30'!L:L,'Budget Detail as of 11.30'!B:B,'Questica Mapping'!C2901)</f>
        <v>40</v>
      </c>
      <c r="O2901" s="100">
        <v>0</v>
      </c>
      <c r="P2901" s="101">
        <f t="shared" si="108"/>
        <v>0</v>
      </c>
    </row>
    <row r="2902" spans="1:16" hidden="1" x14ac:dyDescent="0.3">
      <c r="A2902" s="90">
        <v>850235</v>
      </c>
      <c r="B2902" s="92" t="s">
        <v>1162</v>
      </c>
      <c r="C2902" s="92" t="s">
        <v>5765</v>
      </c>
      <c r="D2902" s="92" t="s">
        <v>11</v>
      </c>
      <c r="E2902" s="103" t="s">
        <v>342</v>
      </c>
      <c r="F2902" s="92" t="s">
        <v>5739</v>
      </c>
      <c r="G2902" s="92" t="s">
        <v>1188</v>
      </c>
      <c r="H2902" s="92" t="s">
        <v>5744</v>
      </c>
      <c r="I2902" s="92" t="s">
        <v>865</v>
      </c>
      <c r="J2902" s="92" t="s">
        <v>1189</v>
      </c>
      <c r="K2902" s="90" t="b">
        <v>0</v>
      </c>
      <c r="L2902" s="92" t="s">
        <v>867</v>
      </c>
      <c r="M2902" s="278">
        <f>IFERROR(VLOOKUP(C2902,'Budget Detail as of 11.30'!B:K,COLUMNS('Budget Detail as of 11.30'!B:K),FALSE),0)</f>
        <v>30</v>
      </c>
      <c r="N2902" s="155">
        <f>SUMIFS('Budget Detail as of 11.30'!L:L,'Budget Detail as of 11.30'!B:B,'Questica Mapping'!C2902)</f>
        <v>30</v>
      </c>
      <c r="O2902" s="100">
        <v>0</v>
      </c>
      <c r="P2902" s="101">
        <f t="shared" si="108"/>
        <v>0</v>
      </c>
    </row>
    <row r="2903" spans="1:16" hidden="1" x14ac:dyDescent="0.3">
      <c r="A2903" s="90">
        <v>598522</v>
      </c>
      <c r="B2903" s="92" t="s">
        <v>1162</v>
      </c>
      <c r="C2903" s="92" t="s">
        <v>5766</v>
      </c>
      <c r="D2903" s="92" t="s">
        <v>11</v>
      </c>
      <c r="E2903" s="103" t="s">
        <v>342</v>
      </c>
      <c r="F2903" s="92" t="s">
        <v>5739</v>
      </c>
      <c r="G2903" s="92" t="s">
        <v>1188</v>
      </c>
      <c r="H2903" s="92" t="s">
        <v>5746</v>
      </c>
      <c r="I2903" s="92" t="s">
        <v>865</v>
      </c>
      <c r="J2903" s="92" t="s">
        <v>1189</v>
      </c>
      <c r="K2903" s="90" t="b">
        <v>0</v>
      </c>
      <c r="L2903" s="92" t="s">
        <v>867</v>
      </c>
      <c r="M2903" s="278">
        <f>IFERROR(VLOOKUP(C2903,'Budget Detail as of 11.30'!B:K,COLUMNS('Budget Detail as of 11.30'!B:K),FALSE),0)</f>
        <v>190</v>
      </c>
      <c r="N2903" s="155">
        <f>SUMIFS('Budget Detail as of 11.30'!L:L,'Budget Detail as of 11.30'!B:B,'Questica Mapping'!C2903)</f>
        <v>190</v>
      </c>
      <c r="O2903" s="100">
        <v>3800</v>
      </c>
      <c r="P2903" s="101">
        <f t="shared" si="108"/>
        <v>3800</v>
      </c>
    </row>
    <row r="2904" spans="1:16" hidden="1" x14ac:dyDescent="0.3">
      <c r="A2904" s="90">
        <v>598528</v>
      </c>
      <c r="B2904" s="92" t="s">
        <v>1162</v>
      </c>
      <c r="C2904" s="92" t="s">
        <v>5767</v>
      </c>
      <c r="D2904" s="92" t="s">
        <v>11</v>
      </c>
      <c r="E2904" s="103" t="s">
        <v>342</v>
      </c>
      <c r="F2904" s="92" t="s">
        <v>5739</v>
      </c>
      <c r="G2904" s="92" t="s">
        <v>1188</v>
      </c>
      <c r="H2904" s="92" t="s">
        <v>3919</v>
      </c>
      <c r="I2904" s="92" t="s">
        <v>865</v>
      </c>
      <c r="J2904" s="92" t="s">
        <v>1189</v>
      </c>
      <c r="K2904" s="90" t="b">
        <v>0</v>
      </c>
      <c r="L2904" s="92" t="s">
        <v>867</v>
      </c>
      <c r="M2904" s="278">
        <f>IFERROR(VLOOKUP(C2904,'Budget Detail as of 11.30'!B:K,COLUMNS('Budget Detail as of 11.30'!B:K),FALSE),0)</f>
        <v>240</v>
      </c>
      <c r="N2904" s="155">
        <f>SUMIFS('Budget Detail as of 11.30'!L:L,'Budget Detail as of 11.30'!B:B,'Questica Mapping'!C2904)</f>
        <v>240</v>
      </c>
      <c r="O2904" s="100">
        <v>0</v>
      </c>
      <c r="P2904" s="101">
        <f t="shared" si="108"/>
        <v>0</v>
      </c>
    </row>
    <row r="2905" spans="1:16" hidden="1" x14ac:dyDescent="0.3">
      <c r="A2905" s="90">
        <v>850241</v>
      </c>
      <c r="B2905" s="92" t="s">
        <v>1162</v>
      </c>
      <c r="C2905" s="92" t="s">
        <v>5768</v>
      </c>
      <c r="D2905" s="92" t="s">
        <v>11</v>
      </c>
      <c r="E2905" s="103" t="s">
        <v>342</v>
      </c>
      <c r="F2905" s="92" t="s">
        <v>5739</v>
      </c>
      <c r="G2905" s="92" t="s">
        <v>1191</v>
      </c>
      <c r="H2905" s="92" t="s">
        <v>3905</v>
      </c>
      <c r="I2905" s="92" t="s">
        <v>865</v>
      </c>
      <c r="J2905" s="92" t="s">
        <v>5769</v>
      </c>
      <c r="K2905" s="90" t="b">
        <v>0</v>
      </c>
      <c r="L2905" s="92" t="s">
        <v>867</v>
      </c>
      <c r="M2905" s="278">
        <f>IFERROR(VLOOKUP(C2905,'Budget Detail as of 11.30'!B:K,COLUMNS('Budget Detail as of 11.30'!B:K),FALSE),0)</f>
        <v>1800</v>
      </c>
      <c r="N2905" s="155">
        <f>SUMIFS('Budget Detail as of 11.30'!L:L,'Budget Detail as of 11.30'!B:B,'Questica Mapping'!C2905)</f>
        <v>1800</v>
      </c>
      <c r="O2905" s="100">
        <v>0</v>
      </c>
      <c r="P2905" s="101">
        <f t="shared" si="108"/>
        <v>0</v>
      </c>
    </row>
    <row r="2906" spans="1:16" hidden="1" x14ac:dyDescent="0.3">
      <c r="A2906" s="90">
        <v>598520</v>
      </c>
      <c r="B2906" s="92" t="s">
        <v>1162</v>
      </c>
      <c r="C2906" s="92" t="s">
        <v>5770</v>
      </c>
      <c r="D2906" s="92" t="s">
        <v>11</v>
      </c>
      <c r="E2906" s="103" t="s">
        <v>342</v>
      </c>
      <c r="F2906" s="92" t="s">
        <v>5739</v>
      </c>
      <c r="G2906" s="92" t="s">
        <v>1191</v>
      </c>
      <c r="H2906" s="92" t="s">
        <v>5744</v>
      </c>
      <c r="I2906" s="92" t="s">
        <v>865</v>
      </c>
      <c r="J2906" s="92" t="s">
        <v>1192</v>
      </c>
      <c r="K2906" s="90" t="b">
        <v>0</v>
      </c>
      <c r="L2906" s="92" t="s">
        <v>867</v>
      </c>
      <c r="M2906" s="278">
        <f>IFERROR(VLOOKUP(C2906,'Budget Detail as of 11.30'!B:K,COLUMNS('Budget Detail as of 11.30'!B:K),FALSE),0)</f>
        <v>0</v>
      </c>
      <c r="N2906" s="155">
        <f>SUMIFS('Budget Detail as of 11.30'!L:L,'Budget Detail as of 11.30'!B:B,'Questica Mapping'!C2906)</f>
        <v>0</v>
      </c>
      <c r="O2906" s="100">
        <v>2000</v>
      </c>
      <c r="P2906" s="101">
        <f t="shared" si="108"/>
        <v>2000</v>
      </c>
    </row>
    <row r="2907" spans="1:16" hidden="1" x14ac:dyDescent="0.3">
      <c r="A2907" s="90">
        <v>598524</v>
      </c>
      <c r="B2907" s="92" t="s">
        <v>1162</v>
      </c>
      <c r="C2907" s="92" t="s">
        <v>5771</v>
      </c>
      <c r="D2907" s="92" t="s">
        <v>11</v>
      </c>
      <c r="E2907" s="103" t="s">
        <v>342</v>
      </c>
      <c r="F2907" s="92" t="s">
        <v>5739</v>
      </c>
      <c r="G2907" s="92" t="s">
        <v>1191</v>
      </c>
      <c r="H2907" s="92" t="s">
        <v>3916</v>
      </c>
      <c r="I2907" s="92" t="s">
        <v>865</v>
      </c>
      <c r="J2907" s="92" t="s">
        <v>1192</v>
      </c>
      <c r="K2907" s="90" t="b">
        <v>0</v>
      </c>
      <c r="L2907" s="92" t="s">
        <v>867</v>
      </c>
      <c r="M2907" s="278">
        <f>IFERROR(VLOOKUP(C2907,'Budget Detail as of 11.30'!B:K,COLUMNS('Budget Detail as of 11.30'!B:K),FALSE),0)</f>
        <v>0</v>
      </c>
      <c r="N2907" s="155">
        <f>SUMIFS('Budget Detail as of 11.30'!L:L,'Budget Detail as of 11.30'!B:B,'Questica Mapping'!C2907)</f>
        <v>0</v>
      </c>
      <c r="O2907" s="100">
        <v>144</v>
      </c>
      <c r="P2907" s="101">
        <f t="shared" si="108"/>
        <v>144</v>
      </c>
    </row>
    <row r="2908" spans="1:16" hidden="1" x14ac:dyDescent="0.3">
      <c r="A2908" s="90">
        <v>1210140</v>
      </c>
      <c r="B2908" s="92" t="s">
        <v>1162</v>
      </c>
      <c r="C2908" s="92" t="s">
        <v>5772</v>
      </c>
      <c r="D2908" s="92" t="s">
        <v>11</v>
      </c>
      <c r="E2908" s="103" t="s">
        <v>342</v>
      </c>
      <c r="F2908" s="92" t="s">
        <v>5739</v>
      </c>
      <c r="G2908" s="92" t="s">
        <v>1194</v>
      </c>
      <c r="H2908" s="92" t="s">
        <v>3905</v>
      </c>
      <c r="I2908" s="92" t="s">
        <v>865</v>
      </c>
      <c r="J2908" s="92" t="s">
        <v>1195</v>
      </c>
      <c r="K2908" s="90" t="b">
        <v>0</v>
      </c>
      <c r="L2908" s="92" t="s">
        <v>867</v>
      </c>
      <c r="M2908" s="278">
        <f>IFERROR(VLOOKUP(C2908,'Budget Detail as of 11.30'!B:K,COLUMNS('Budget Detail as of 11.30'!B:K),FALSE),0)</f>
        <v>200</v>
      </c>
      <c r="N2908" s="155">
        <f>SUMIFS('Budget Detail as of 11.30'!L:L,'Budget Detail as of 11.30'!B:B,'Questica Mapping'!C2908)</f>
        <v>200</v>
      </c>
      <c r="O2908" s="100">
        <v>2000</v>
      </c>
      <c r="P2908" s="101">
        <f t="shared" si="108"/>
        <v>2000</v>
      </c>
    </row>
    <row r="2909" spans="1:16" hidden="1" x14ac:dyDescent="0.3">
      <c r="A2909" s="90">
        <v>2006141</v>
      </c>
      <c r="B2909" s="92" t="s">
        <v>1162</v>
      </c>
      <c r="C2909" s="92" t="s">
        <v>5773</v>
      </c>
      <c r="D2909" s="92" t="s">
        <v>11</v>
      </c>
      <c r="E2909" s="103" t="s">
        <v>342</v>
      </c>
      <c r="F2909" s="92" t="s">
        <v>5739</v>
      </c>
      <c r="G2909" s="92" t="s">
        <v>1194</v>
      </c>
      <c r="H2909" s="92" t="s">
        <v>3905</v>
      </c>
      <c r="I2909" s="92" t="s">
        <v>925</v>
      </c>
      <c r="J2909" s="92" t="s">
        <v>1638</v>
      </c>
      <c r="K2909" s="90" t="b">
        <v>0</v>
      </c>
      <c r="L2909" s="92" t="s">
        <v>867</v>
      </c>
      <c r="M2909" s="278">
        <f>IFERROR(VLOOKUP(C2909,'Budget Detail as of 11.30'!B:K,COLUMNS('Budget Detail as of 11.30'!B:K),FALSE),0)</f>
        <v>150</v>
      </c>
      <c r="N2909" s="155">
        <f>SUMIFS('Budget Detail as of 11.30'!L:L,'Budget Detail as of 11.30'!B:B,'Questica Mapping'!C2909)</f>
        <v>150</v>
      </c>
      <c r="O2909" s="100">
        <v>1600</v>
      </c>
      <c r="P2909" s="101">
        <f t="shared" si="108"/>
        <v>1600</v>
      </c>
    </row>
    <row r="2910" spans="1:16" hidden="1" x14ac:dyDescent="0.3">
      <c r="A2910" s="90">
        <v>2006143</v>
      </c>
      <c r="B2910" s="92" t="s">
        <v>1162</v>
      </c>
      <c r="C2910" s="92" t="s">
        <v>5774</v>
      </c>
      <c r="D2910" s="92" t="s">
        <v>11</v>
      </c>
      <c r="E2910" s="103" t="s">
        <v>342</v>
      </c>
      <c r="F2910" s="92" t="s">
        <v>5739</v>
      </c>
      <c r="G2910" s="92" t="s">
        <v>1202</v>
      </c>
      <c r="H2910" s="92" t="s">
        <v>3905</v>
      </c>
      <c r="I2910" s="92" t="s">
        <v>865</v>
      </c>
      <c r="J2910" s="92" t="s">
        <v>5775</v>
      </c>
      <c r="K2910" s="90" t="b">
        <v>0</v>
      </c>
      <c r="L2910" s="92" t="s">
        <v>867</v>
      </c>
      <c r="M2910" s="278">
        <f>IFERROR(VLOOKUP(C2910,'Budget Detail as of 11.30'!B:K,COLUMNS('Budget Detail as of 11.30'!B:K),FALSE),0)</f>
        <v>1000</v>
      </c>
      <c r="N2910" s="155">
        <f>SUMIFS('Budget Detail as of 11.30'!L:L,'Budget Detail as of 11.30'!B:B,'Questica Mapping'!C2910)</f>
        <v>1000</v>
      </c>
      <c r="O2910" s="100">
        <v>0</v>
      </c>
      <c r="P2910" s="101">
        <f t="shared" si="108"/>
        <v>0</v>
      </c>
    </row>
    <row r="2911" spans="1:16" hidden="1" x14ac:dyDescent="0.3">
      <c r="A2911" s="90">
        <v>601810</v>
      </c>
      <c r="B2911" s="92" t="s">
        <v>1162</v>
      </c>
      <c r="C2911" s="92" t="s">
        <v>5776</v>
      </c>
      <c r="D2911" s="92" t="s">
        <v>11</v>
      </c>
      <c r="E2911" s="103" t="s">
        <v>342</v>
      </c>
      <c r="F2911" s="92" t="s">
        <v>5739</v>
      </c>
      <c r="G2911" s="92" t="s">
        <v>1202</v>
      </c>
      <c r="H2911" s="92" t="s">
        <v>3905</v>
      </c>
      <c r="I2911" s="92" t="s">
        <v>925</v>
      </c>
      <c r="J2911" s="92" t="s">
        <v>5777</v>
      </c>
      <c r="K2911" s="90" t="b">
        <v>0</v>
      </c>
      <c r="L2911" s="92" t="s">
        <v>867</v>
      </c>
      <c r="M2911" s="278">
        <f>IFERROR(VLOOKUP(C2911,'Budget Detail as of 11.30'!B:K,COLUMNS('Budget Detail as of 11.30'!B:K),FALSE),0)</f>
        <v>100</v>
      </c>
      <c r="N2911" s="155">
        <f>SUMIFS('Budget Detail as of 11.30'!L:L,'Budget Detail as of 11.30'!B:B,'Questica Mapping'!C2911)</f>
        <v>100</v>
      </c>
      <c r="O2911" s="100">
        <v>7665</v>
      </c>
      <c r="P2911" s="101">
        <f t="shared" si="108"/>
        <v>7665</v>
      </c>
    </row>
    <row r="2912" spans="1:16" hidden="1" x14ac:dyDescent="0.3">
      <c r="A2912" s="90">
        <v>849993</v>
      </c>
      <c r="B2912" s="92" t="s">
        <v>1162</v>
      </c>
      <c r="C2912" s="92" t="s">
        <v>5778</v>
      </c>
      <c r="D2912" s="92" t="s">
        <v>11</v>
      </c>
      <c r="E2912" s="103" t="s">
        <v>342</v>
      </c>
      <c r="F2912" s="92" t="s">
        <v>5739</v>
      </c>
      <c r="G2912" s="92" t="s">
        <v>1202</v>
      </c>
      <c r="H2912" s="92" t="s">
        <v>3916</v>
      </c>
      <c r="I2912" s="92" t="s">
        <v>865</v>
      </c>
      <c r="J2912" s="92" t="s">
        <v>5779</v>
      </c>
      <c r="K2912" s="90" t="b">
        <v>0</v>
      </c>
      <c r="L2912" s="92" t="s">
        <v>867</v>
      </c>
      <c r="M2912" s="278">
        <f>IFERROR(VLOOKUP(C2912,'Budget Detail as of 11.30'!B:K,COLUMNS('Budget Detail as of 11.30'!B:K),FALSE),0)</f>
        <v>0</v>
      </c>
      <c r="N2912" s="155">
        <f>SUMIFS('Budget Detail as of 11.30'!L:L,'Budget Detail as of 11.30'!B:B,'Questica Mapping'!C2912)</f>
        <v>0</v>
      </c>
      <c r="O2912" s="100">
        <v>6220</v>
      </c>
      <c r="P2912" s="101">
        <f t="shared" si="108"/>
        <v>6220</v>
      </c>
    </row>
    <row r="2913" spans="1:16" hidden="1" x14ac:dyDescent="0.3">
      <c r="A2913" s="90">
        <v>1191480</v>
      </c>
      <c r="B2913" s="92" t="s">
        <v>1162</v>
      </c>
      <c r="C2913" s="92" t="s">
        <v>5780</v>
      </c>
      <c r="D2913" s="92" t="s">
        <v>11</v>
      </c>
      <c r="E2913" s="103" t="s">
        <v>342</v>
      </c>
      <c r="F2913" s="92" t="s">
        <v>5739</v>
      </c>
      <c r="G2913" s="92" t="s">
        <v>2668</v>
      </c>
      <c r="H2913" s="92" t="s">
        <v>3905</v>
      </c>
      <c r="I2913" s="92" t="s">
        <v>865</v>
      </c>
      <c r="J2913" s="92" t="s">
        <v>5781</v>
      </c>
      <c r="K2913" s="90" t="b">
        <v>0</v>
      </c>
      <c r="L2913" s="92" t="s">
        <v>867</v>
      </c>
      <c r="M2913" s="278">
        <f>IFERROR(VLOOKUP(C2913,'Budget Detail as of 11.30'!B:K,COLUMNS('Budget Detail as of 11.30'!B:K),FALSE),0)</f>
        <v>7660</v>
      </c>
      <c r="N2913" s="155">
        <f>SUMIFS('Budget Detail as of 11.30'!L:L,'Budget Detail as of 11.30'!B:B,'Questica Mapping'!C2913)</f>
        <v>7660</v>
      </c>
      <c r="O2913" s="100">
        <v>1970</v>
      </c>
      <c r="P2913" s="101">
        <f t="shared" si="108"/>
        <v>1970</v>
      </c>
    </row>
    <row r="2914" spans="1:16" hidden="1" x14ac:dyDescent="0.3">
      <c r="A2914" s="90">
        <v>601811</v>
      </c>
      <c r="B2914" s="92" t="s">
        <v>1162</v>
      </c>
      <c r="C2914" s="92" t="s">
        <v>5782</v>
      </c>
      <c r="D2914" s="92" t="s">
        <v>11</v>
      </c>
      <c r="E2914" s="103" t="s">
        <v>342</v>
      </c>
      <c r="F2914" s="92" t="s">
        <v>5739</v>
      </c>
      <c r="G2914" s="92" t="s">
        <v>2668</v>
      </c>
      <c r="H2914" s="92" t="s">
        <v>3905</v>
      </c>
      <c r="I2914" s="92" t="s">
        <v>925</v>
      </c>
      <c r="J2914" s="92" t="s">
        <v>4346</v>
      </c>
      <c r="K2914" s="90" t="b">
        <v>0</v>
      </c>
      <c r="L2914" s="92" t="s">
        <v>867</v>
      </c>
      <c r="M2914" s="278">
        <f>IFERROR(VLOOKUP(C2914,'Budget Detail as of 11.30'!B:K,COLUMNS('Budget Detail as of 11.30'!B:K),FALSE),0)</f>
        <v>7220</v>
      </c>
      <c r="N2914" s="155">
        <f>SUMIFS('Budget Detail as of 11.30'!L:L,'Budget Detail as of 11.30'!B:B,'Questica Mapping'!C2914)</f>
        <v>7220</v>
      </c>
      <c r="O2914" s="100">
        <v>180</v>
      </c>
      <c r="P2914" s="101">
        <f t="shared" si="108"/>
        <v>180</v>
      </c>
    </row>
    <row r="2915" spans="1:16" hidden="1" x14ac:dyDescent="0.3">
      <c r="A2915" s="90">
        <v>601386</v>
      </c>
      <c r="B2915" s="92" t="s">
        <v>1162</v>
      </c>
      <c r="C2915" s="92" t="s">
        <v>5783</v>
      </c>
      <c r="D2915" s="92" t="s">
        <v>11</v>
      </c>
      <c r="E2915" s="103" t="s">
        <v>342</v>
      </c>
      <c r="F2915" s="92" t="s">
        <v>5739</v>
      </c>
      <c r="G2915" s="92" t="s">
        <v>2668</v>
      </c>
      <c r="H2915" s="92" t="s">
        <v>3905</v>
      </c>
      <c r="I2915" s="92" t="s">
        <v>928</v>
      </c>
      <c r="J2915" s="92" t="s">
        <v>5784</v>
      </c>
      <c r="K2915" s="90" t="b">
        <v>0</v>
      </c>
      <c r="L2915" s="92" t="s">
        <v>867</v>
      </c>
      <c r="M2915" s="278">
        <f>IFERROR(VLOOKUP(C2915,'Budget Detail as of 11.30'!B:K,COLUMNS('Budget Detail as of 11.30'!B:K),FALSE),0)</f>
        <v>600</v>
      </c>
      <c r="N2915" s="155">
        <f>SUMIFS('Budget Detail as of 11.30'!L:L,'Budget Detail as of 11.30'!B:B,'Questica Mapping'!C2915)</f>
        <v>600</v>
      </c>
      <c r="O2915" s="100">
        <v>3600</v>
      </c>
      <c r="P2915" s="101">
        <f t="shared" si="108"/>
        <v>3600</v>
      </c>
    </row>
    <row r="2916" spans="1:16" hidden="1" x14ac:dyDescent="0.3">
      <c r="A2916" s="90">
        <v>1210141</v>
      </c>
      <c r="B2916" s="92" t="s">
        <v>1162</v>
      </c>
      <c r="C2916" s="92" t="s">
        <v>5785</v>
      </c>
      <c r="D2916" s="92" t="s">
        <v>11</v>
      </c>
      <c r="E2916" s="103" t="s">
        <v>342</v>
      </c>
      <c r="F2916" s="92" t="s">
        <v>5739</v>
      </c>
      <c r="G2916" s="92" t="s">
        <v>2668</v>
      </c>
      <c r="H2916" s="92" t="s">
        <v>3905</v>
      </c>
      <c r="I2916" s="92" t="s">
        <v>931</v>
      </c>
      <c r="J2916" s="92" t="s">
        <v>5786</v>
      </c>
      <c r="K2916" s="90" t="b">
        <v>0</v>
      </c>
      <c r="L2916" s="92" t="s">
        <v>867</v>
      </c>
      <c r="M2916" s="278">
        <f>IFERROR(VLOOKUP(C2916,'Budget Detail as of 11.30'!B:K,COLUMNS('Budget Detail as of 11.30'!B:K),FALSE),0)</f>
        <v>180</v>
      </c>
      <c r="N2916" s="155">
        <f>SUMIFS('Budget Detail as of 11.30'!L:L,'Budget Detail as of 11.30'!B:B,'Questica Mapping'!C2916)</f>
        <v>180</v>
      </c>
      <c r="O2916" s="100">
        <v>3960</v>
      </c>
      <c r="P2916" s="101">
        <f t="shared" si="108"/>
        <v>3960</v>
      </c>
    </row>
    <row r="2917" spans="1:16" hidden="1" x14ac:dyDescent="0.3">
      <c r="A2917" s="90">
        <v>2006140</v>
      </c>
      <c r="B2917" s="92" t="s">
        <v>1162</v>
      </c>
      <c r="C2917" s="92" t="s">
        <v>5787</v>
      </c>
      <c r="D2917" s="92" t="s">
        <v>11</v>
      </c>
      <c r="E2917" s="103" t="s">
        <v>342</v>
      </c>
      <c r="F2917" s="92" t="s">
        <v>5739</v>
      </c>
      <c r="G2917" s="92" t="s">
        <v>2514</v>
      </c>
      <c r="H2917" s="92" t="s">
        <v>3905</v>
      </c>
      <c r="I2917" s="92" t="s">
        <v>865</v>
      </c>
      <c r="J2917" s="92" t="s">
        <v>5788</v>
      </c>
      <c r="K2917" s="90" t="b">
        <v>0</v>
      </c>
      <c r="L2917" s="92" t="s">
        <v>867</v>
      </c>
      <c r="M2917" s="278">
        <f>IFERROR(VLOOKUP(C2917,'Budget Detail as of 11.30'!B:K,COLUMNS('Budget Detail as of 11.30'!B:K),FALSE),0)</f>
        <v>3320</v>
      </c>
      <c r="N2917" s="155">
        <f>SUMIFS('Budget Detail as of 11.30'!L:L,'Budget Detail as of 11.30'!B:B,'Questica Mapping'!C2917)</f>
        <v>3320</v>
      </c>
      <c r="O2917" s="100">
        <v>650</v>
      </c>
      <c r="P2917" s="101">
        <f t="shared" si="108"/>
        <v>650</v>
      </c>
    </row>
    <row r="2918" spans="1:16" hidden="1" x14ac:dyDescent="0.3">
      <c r="A2918" s="90">
        <v>2006142</v>
      </c>
      <c r="B2918" s="92" t="s">
        <v>1162</v>
      </c>
      <c r="C2918" s="92" t="s">
        <v>5789</v>
      </c>
      <c r="D2918" s="92" t="s">
        <v>11</v>
      </c>
      <c r="E2918" s="103" t="s">
        <v>342</v>
      </c>
      <c r="F2918" s="92" t="s">
        <v>5739</v>
      </c>
      <c r="G2918" s="92" t="s">
        <v>2514</v>
      </c>
      <c r="H2918" s="92" t="s">
        <v>3905</v>
      </c>
      <c r="I2918" s="92" t="s">
        <v>925</v>
      </c>
      <c r="J2918" s="92" t="s">
        <v>5790</v>
      </c>
      <c r="K2918" s="90" t="b">
        <v>0</v>
      </c>
      <c r="L2918" s="92" t="s">
        <v>867</v>
      </c>
      <c r="M2918" s="278">
        <f>IFERROR(VLOOKUP(C2918,'Budget Detail as of 11.30'!B:K,COLUMNS('Budget Detail as of 11.30'!B:K),FALSE),0)</f>
        <v>4210</v>
      </c>
      <c r="N2918" s="155">
        <f>SUMIFS('Budget Detail as of 11.30'!L:L,'Budget Detail as of 11.30'!B:B,'Questica Mapping'!C2918)</f>
        <v>4210</v>
      </c>
      <c r="O2918" s="100">
        <v>420</v>
      </c>
      <c r="P2918" s="101">
        <f t="shared" si="108"/>
        <v>420</v>
      </c>
    </row>
    <row r="2919" spans="1:16" hidden="1" x14ac:dyDescent="0.3">
      <c r="A2919" s="90">
        <v>601814</v>
      </c>
      <c r="B2919" s="92" t="s">
        <v>1162</v>
      </c>
      <c r="C2919" s="92" t="s">
        <v>5791</v>
      </c>
      <c r="D2919" s="92" t="s">
        <v>11</v>
      </c>
      <c r="E2919" s="103" t="s">
        <v>342</v>
      </c>
      <c r="F2919" s="92" t="s">
        <v>5739</v>
      </c>
      <c r="G2919" s="92" t="s">
        <v>1354</v>
      </c>
      <c r="H2919" s="92" t="s">
        <v>3905</v>
      </c>
      <c r="I2919" s="92" t="s">
        <v>865</v>
      </c>
      <c r="J2919" s="92" t="s">
        <v>5792</v>
      </c>
      <c r="K2919" s="90" t="b">
        <v>0</v>
      </c>
      <c r="L2919" s="92" t="s">
        <v>867</v>
      </c>
      <c r="M2919" s="278">
        <f>IFERROR(VLOOKUP(C2919,'Budget Detail as of 11.30'!B:K,COLUMNS('Budget Detail as of 11.30'!B:K),FALSE),0)</f>
        <v>650</v>
      </c>
      <c r="N2919" s="155">
        <f>SUMIFS('Budget Detail as of 11.30'!L:L,'Budget Detail as of 11.30'!B:B,'Questica Mapping'!C2919)</f>
        <v>650</v>
      </c>
      <c r="O2919" s="100">
        <v>420</v>
      </c>
      <c r="P2919" s="101">
        <f t="shared" si="108"/>
        <v>420</v>
      </c>
    </row>
    <row r="2920" spans="1:16" hidden="1" x14ac:dyDescent="0.3">
      <c r="A2920" s="90">
        <v>601953</v>
      </c>
      <c r="B2920" s="92" t="s">
        <v>1162</v>
      </c>
      <c r="C2920" s="92" t="s">
        <v>5793</v>
      </c>
      <c r="D2920" s="92" t="s">
        <v>11</v>
      </c>
      <c r="E2920" s="103" t="s">
        <v>342</v>
      </c>
      <c r="F2920" s="92" t="s">
        <v>5739</v>
      </c>
      <c r="G2920" s="92" t="s">
        <v>1354</v>
      </c>
      <c r="H2920" s="92" t="s">
        <v>3905</v>
      </c>
      <c r="I2920" s="92" t="s">
        <v>925</v>
      </c>
      <c r="J2920" s="92" t="s">
        <v>5794</v>
      </c>
      <c r="K2920" s="90" t="b">
        <v>0</v>
      </c>
      <c r="L2920" s="92" t="s">
        <v>867</v>
      </c>
      <c r="M2920" s="278">
        <f>IFERROR(VLOOKUP(C2920,'Budget Detail as of 11.30'!B:K,COLUMNS('Budget Detail as of 11.30'!B:K),FALSE),0)</f>
        <v>420</v>
      </c>
      <c r="N2920" s="155">
        <f>SUMIFS('Budget Detail as of 11.30'!L:L,'Budget Detail as of 11.30'!B:B,'Questica Mapping'!C2920)</f>
        <v>420</v>
      </c>
      <c r="O2920" s="100">
        <v>1325</v>
      </c>
      <c r="P2920" s="101">
        <f t="shared" si="108"/>
        <v>1325</v>
      </c>
    </row>
    <row r="2921" spans="1:16" hidden="1" x14ac:dyDescent="0.3">
      <c r="A2921" s="90">
        <v>601455</v>
      </c>
      <c r="B2921" s="92" t="s">
        <v>1162</v>
      </c>
      <c r="C2921" s="92" t="s">
        <v>5795</v>
      </c>
      <c r="D2921" s="92" t="s">
        <v>11</v>
      </c>
      <c r="E2921" s="103" t="s">
        <v>342</v>
      </c>
      <c r="F2921" s="92" t="s">
        <v>5739</v>
      </c>
      <c r="G2921" s="92" t="s">
        <v>1354</v>
      </c>
      <c r="H2921" s="92" t="s">
        <v>3905</v>
      </c>
      <c r="I2921" s="92" t="s">
        <v>928</v>
      </c>
      <c r="J2921" s="92" t="s">
        <v>5796</v>
      </c>
      <c r="K2921" s="90" t="b">
        <v>0</v>
      </c>
      <c r="L2921" s="92" t="s">
        <v>867</v>
      </c>
      <c r="M2921" s="278">
        <f>IFERROR(VLOOKUP(C2921,'Budget Detail as of 11.30'!B:K,COLUMNS('Budget Detail as of 11.30'!B:K),FALSE),0)</f>
        <v>420</v>
      </c>
      <c r="N2921" s="155">
        <f>SUMIFS('Budget Detail as of 11.30'!L:L,'Budget Detail as of 11.30'!B:B,'Questica Mapping'!C2921)</f>
        <v>420</v>
      </c>
      <c r="O2921" s="100">
        <v>960</v>
      </c>
      <c r="P2921" s="101">
        <f t="shared" si="108"/>
        <v>960</v>
      </c>
    </row>
    <row r="2922" spans="1:16" hidden="1" x14ac:dyDescent="0.3">
      <c r="A2922" s="90">
        <v>601815</v>
      </c>
      <c r="B2922" s="92" t="s">
        <v>1162</v>
      </c>
      <c r="C2922" s="92" t="s">
        <v>5797</v>
      </c>
      <c r="D2922" s="92" t="s">
        <v>11</v>
      </c>
      <c r="E2922" s="103" t="s">
        <v>342</v>
      </c>
      <c r="F2922" s="92" t="s">
        <v>5739</v>
      </c>
      <c r="G2922" s="92" t="s">
        <v>1354</v>
      </c>
      <c r="H2922" s="92" t="s">
        <v>3905</v>
      </c>
      <c r="I2922" s="92" t="s">
        <v>931</v>
      </c>
      <c r="J2922" s="92" t="s">
        <v>5798</v>
      </c>
      <c r="K2922" s="90" t="b">
        <v>0</v>
      </c>
      <c r="L2922" s="92" t="s">
        <v>867</v>
      </c>
      <c r="M2922" s="278">
        <f>IFERROR(VLOOKUP(C2922,'Budget Detail as of 11.30'!B:K,COLUMNS('Budget Detail as of 11.30'!B:K),FALSE),0)</f>
        <v>1500</v>
      </c>
      <c r="N2922" s="155">
        <f>SUMIFS('Budget Detail as of 11.30'!L:L,'Budget Detail as of 11.30'!B:B,'Questica Mapping'!C2922)</f>
        <v>1500</v>
      </c>
      <c r="O2922" s="100">
        <v>480</v>
      </c>
      <c r="P2922" s="101">
        <f t="shared" si="108"/>
        <v>480</v>
      </c>
    </row>
    <row r="2923" spans="1:16" hidden="1" x14ac:dyDescent="0.3">
      <c r="A2923" s="90">
        <v>601816</v>
      </c>
      <c r="B2923" s="92" t="s">
        <v>1162</v>
      </c>
      <c r="C2923" s="92" t="s">
        <v>5799</v>
      </c>
      <c r="D2923" s="92" t="s">
        <v>11</v>
      </c>
      <c r="E2923" s="103" t="s">
        <v>342</v>
      </c>
      <c r="F2923" s="92" t="s">
        <v>5739</v>
      </c>
      <c r="G2923" s="92" t="s">
        <v>1354</v>
      </c>
      <c r="H2923" s="92" t="s">
        <v>3905</v>
      </c>
      <c r="I2923" s="92" t="s">
        <v>944</v>
      </c>
      <c r="J2923" s="92" t="s">
        <v>5800</v>
      </c>
      <c r="K2923" s="90" t="b">
        <v>0</v>
      </c>
      <c r="L2923" s="92" t="s">
        <v>867</v>
      </c>
      <c r="M2923" s="278">
        <f>IFERROR(VLOOKUP(C2923,'Budget Detail as of 11.30'!B:K,COLUMNS('Budget Detail as of 11.30'!B:K),FALSE),0)</f>
        <v>400</v>
      </c>
      <c r="N2923" s="155">
        <f>SUMIFS('Budget Detail as of 11.30'!L:L,'Budget Detail as of 11.30'!B:B,'Questica Mapping'!C2923)</f>
        <v>400</v>
      </c>
      <c r="O2923" s="100">
        <v>12</v>
      </c>
      <c r="P2923" s="101">
        <f t="shared" si="108"/>
        <v>12</v>
      </c>
    </row>
    <row r="2924" spans="1:16" hidden="1" x14ac:dyDescent="0.3">
      <c r="A2924" s="90">
        <v>601403</v>
      </c>
      <c r="B2924" s="92" t="s">
        <v>1162</v>
      </c>
      <c r="C2924" s="92" t="s">
        <v>5801</v>
      </c>
      <c r="D2924" s="92" t="s">
        <v>11</v>
      </c>
      <c r="E2924" s="103" t="s">
        <v>342</v>
      </c>
      <c r="F2924" s="92" t="s">
        <v>5739</v>
      </c>
      <c r="G2924" s="92" t="s">
        <v>1354</v>
      </c>
      <c r="H2924" s="92" t="s">
        <v>3919</v>
      </c>
      <c r="I2924" s="92" t="s">
        <v>865</v>
      </c>
      <c r="J2924" s="92" t="s">
        <v>5802</v>
      </c>
      <c r="K2924" s="90" t="b">
        <v>0</v>
      </c>
      <c r="L2924" s="92" t="s">
        <v>867</v>
      </c>
      <c r="M2924" s="278">
        <f>IFERROR(VLOOKUP(C2924,'Budget Detail as of 11.30'!B:K,COLUMNS('Budget Detail as of 11.30'!B:K),FALSE),0)</f>
        <v>480</v>
      </c>
      <c r="N2924" s="155">
        <f>SUMIFS('Budget Detail as of 11.30'!L:L,'Budget Detail as of 11.30'!B:B,'Questica Mapping'!C2924)</f>
        <v>480</v>
      </c>
      <c r="O2924" s="100">
        <v>2860</v>
      </c>
      <c r="P2924" s="101">
        <f t="shared" si="108"/>
        <v>2860</v>
      </c>
    </row>
    <row r="2925" spans="1:16" hidden="1" x14ac:dyDescent="0.3">
      <c r="A2925" s="90">
        <v>601817</v>
      </c>
      <c r="B2925" s="92" t="s">
        <v>1162</v>
      </c>
      <c r="C2925" s="92" t="s">
        <v>5803</v>
      </c>
      <c r="D2925" s="92" t="s">
        <v>11</v>
      </c>
      <c r="E2925" s="103" t="s">
        <v>342</v>
      </c>
      <c r="F2925" s="92" t="s">
        <v>5739</v>
      </c>
      <c r="G2925" s="92" t="s">
        <v>1207</v>
      </c>
      <c r="H2925" s="92" t="s">
        <v>3905</v>
      </c>
      <c r="I2925" s="92" t="s">
        <v>865</v>
      </c>
      <c r="J2925" s="92" t="s">
        <v>4376</v>
      </c>
      <c r="K2925" s="90" t="b">
        <v>0</v>
      </c>
      <c r="L2925" s="92" t="s">
        <v>867</v>
      </c>
      <c r="M2925" s="278">
        <f>IFERROR(VLOOKUP(C2925,'Budget Detail as of 11.30'!B:K,COLUMNS('Budget Detail as of 11.30'!B:K),FALSE),0)</f>
        <v>10</v>
      </c>
      <c r="N2925" s="155">
        <f>SUMIFS('Budget Detail as of 11.30'!L:L,'Budget Detail as of 11.30'!B:B,'Questica Mapping'!C2925)</f>
        <v>10</v>
      </c>
      <c r="O2925" s="100">
        <v>30</v>
      </c>
      <c r="P2925" s="101">
        <f t="shared" si="108"/>
        <v>30</v>
      </c>
    </row>
    <row r="2926" spans="1:16" hidden="1" x14ac:dyDescent="0.3">
      <c r="A2926" s="90">
        <v>600892</v>
      </c>
      <c r="B2926" s="92" t="s">
        <v>1162</v>
      </c>
      <c r="C2926" s="92" t="s">
        <v>5804</v>
      </c>
      <c r="D2926" s="92" t="s">
        <v>11</v>
      </c>
      <c r="E2926" s="103" t="s">
        <v>342</v>
      </c>
      <c r="F2926" s="92" t="s">
        <v>5739</v>
      </c>
      <c r="G2926" s="92" t="s">
        <v>1207</v>
      </c>
      <c r="H2926" s="92" t="s">
        <v>3905</v>
      </c>
      <c r="I2926" s="92" t="s">
        <v>925</v>
      </c>
      <c r="J2926" s="92" t="s">
        <v>5805</v>
      </c>
      <c r="K2926" s="90" t="b">
        <v>0</v>
      </c>
      <c r="L2926" s="92" t="s">
        <v>867</v>
      </c>
      <c r="M2926" s="278">
        <f>IFERROR(VLOOKUP(C2926,'Budget Detail as of 11.30'!B:K,COLUMNS('Budget Detail as of 11.30'!B:K),FALSE),0)</f>
        <v>2720</v>
      </c>
      <c r="N2926" s="155">
        <f>SUMIFS('Budget Detail as of 11.30'!L:L,'Budget Detail as of 11.30'!B:B,'Questica Mapping'!C2926)</f>
        <v>2720</v>
      </c>
      <c r="O2926" s="100">
        <v>140</v>
      </c>
      <c r="P2926" s="101">
        <f t="shared" si="108"/>
        <v>140</v>
      </c>
    </row>
    <row r="2927" spans="1:16" hidden="1" x14ac:dyDescent="0.3">
      <c r="A2927" s="90">
        <v>601388</v>
      </c>
      <c r="B2927" s="92" t="s">
        <v>1162</v>
      </c>
      <c r="C2927" s="92" t="s">
        <v>5806</v>
      </c>
      <c r="D2927" s="92" t="s">
        <v>11</v>
      </c>
      <c r="E2927" s="103" t="s">
        <v>342</v>
      </c>
      <c r="F2927" s="92" t="s">
        <v>5739</v>
      </c>
      <c r="G2927" s="92" t="s">
        <v>1207</v>
      </c>
      <c r="H2927" s="92" t="s">
        <v>3905</v>
      </c>
      <c r="I2927" s="92" t="s">
        <v>928</v>
      </c>
      <c r="J2927" s="92" t="s">
        <v>5807</v>
      </c>
      <c r="K2927" s="90" t="b">
        <v>0</v>
      </c>
      <c r="L2927" s="92" t="s">
        <v>867</v>
      </c>
      <c r="M2927" s="278">
        <f>IFERROR(VLOOKUP(C2927,'Budget Detail as of 11.30'!B:K,COLUMNS('Budget Detail as of 11.30'!B:K),FALSE),0)</f>
        <v>30</v>
      </c>
      <c r="N2927" s="155">
        <f>SUMIFS('Budget Detail as of 11.30'!L:L,'Budget Detail as of 11.30'!B:B,'Questica Mapping'!C2927)</f>
        <v>30</v>
      </c>
      <c r="O2927" s="100">
        <v>2000</v>
      </c>
      <c r="P2927" s="101">
        <f t="shared" si="108"/>
        <v>2000</v>
      </c>
    </row>
    <row r="2928" spans="1:16" hidden="1" x14ac:dyDescent="0.3">
      <c r="A2928" s="90">
        <v>601818</v>
      </c>
      <c r="B2928" s="92" t="s">
        <v>1162</v>
      </c>
      <c r="C2928" s="92" t="s">
        <v>5808</v>
      </c>
      <c r="D2928" s="92" t="s">
        <v>11</v>
      </c>
      <c r="E2928" s="103" t="s">
        <v>342</v>
      </c>
      <c r="F2928" s="92" t="s">
        <v>5739</v>
      </c>
      <c r="G2928" s="92" t="s">
        <v>1212</v>
      </c>
      <c r="H2928" s="92" t="s">
        <v>3905</v>
      </c>
      <c r="I2928" s="92" t="s">
        <v>865</v>
      </c>
      <c r="J2928" s="92" t="s">
        <v>5809</v>
      </c>
      <c r="K2928" s="90" t="b">
        <v>0</v>
      </c>
      <c r="L2928" s="92" t="s">
        <v>867</v>
      </c>
      <c r="M2928" s="278">
        <f>IFERROR(VLOOKUP(C2928,'Budget Detail as of 11.30'!B:K,COLUMNS('Budget Detail as of 11.30'!B:K),FALSE),0)</f>
        <v>140</v>
      </c>
      <c r="N2928" s="155">
        <f>SUMIFS('Budget Detail as of 11.30'!L:L,'Budget Detail as of 11.30'!B:B,'Questica Mapping'!C2928)</f>
        <v>140</v>
      </c>
      <c r="O2928" s="100">
        <v>1155</v>
      </c>
      <c r="P2928" s="101">
        <f t="shared" si="108"/>
        <v>1155</v>
      </c>
    </row>
    <row r="2929" spans="1:16" hidden="1" x14ac:dyDescent="0.3">
      <c r="A2929" s="90">
        <v>600893</v>
      </c>
      <c r="B2929" s="92" t="s">
        <v>1162</v>
      </c>
      <c r="C2929" s="92" t="s">
        <v>5810</v>
      </c>
      <c r="D2929" s="92" t="s">
        <v>11</v>
      </c>
      <c r="E2929" s="103" t="s">
        <v>342</v>
      </c>
      <c r="F2929" s="92" t="s">
        <v>5739</v>
      </c>
      <c r="G2929" s="92" t="s">
        <v>1212</v>
      </c>
      <c r="H2929" s="92" t="s">
        <v>5746</v>
      </c>
      <c r="I2929" s="92" t="s">
        <v>865</v>
      </c>
      <c r="J2929" s="92" t="s">
        <v>5811</v>
      </c>
      <c r="K2929" s="90" t="b">
        <v>0</v>
      </c>
      <c r="L2929" s="92" t="s">
        <v>867</v>
      </c>
      <c r="M2929" s="278">
        <f>IFERROR(VLOOKUP(C2929,'Budget Detail as of 11.30'!B:K,COLUMNS('Budget Detail as of 11.30'!B:K),FALSE),0)</f>
        <v>2000</v>
      </c>
      <c r="N2929" s="155">
        <f>SUMIFS('Budget Detail as of 11.30'!L:L,'Budget Detail as of 11.30'!B:B,'Questica Mapping'!C2929)</f>
        <v>2000</v>
      </c>
      <c r="O2929" s="100">
        <v>0</v>
      </c>
      <c r="P2929" s="101">
        <f t="shared" si="108"/>
        <v>0</v>
      </c>
    </row>
    <row r="2930" spans="1:16" hidden="1" x14ac:dyDescent="0.3">
      <c r="A2930" s="90">
        <v>601819</v>
      </c>
      <c r="B2930" s="92" t="s">
        <v>1162</v>
      </c>
      <c r="C2930" s="92" t="s">
        <v>5812</v>
      </c>
      <c r="D2930" s="92" t="s">
        <v>11</v>
      </c>
      <c r="E2930" s="103" t="s">
        <v>342</v>
      </c>
      <c r="F2930" s="92" t="s">
        <v>5739</v>
      </c>
      <c r="G2930" s="92" t="s">
        <v>1215</v>
      </c>
      <c r="H2930" s="92" t="s">
        <v>3905</v>
      </c>
      <c r="I2930" s="92" t="s">
        <v>865</v>
      </c>
      <c r="J2930" s="92" t="s">
        <v>5813</v>
      </c>
      <c r="K2930" s="90" t="b">
        <v>0</v>
      </c>
      <c r="L2930" s="92" t="s">
        <v>867</v>
      </c>
      <c r="M2930" s="278">
        <f>IFERROR(VLOOKUP(C2930,'Budget Detail as of 11.30'!B:K,COLUMNS('Budget Detail as of 11.30'!B:K),FALSE),0)</f>
        <v>1000</v>
      </c>
      <c r="N2930" s="155">
        <f>SUMIFS('Budget Detail as of 11.30'!L:L,'Budget Detail as of 11.30'!B:B,'Questica Mapping'!C2930)</f>
        <v>1000</v>
      </c>
      <c r="O2930" s="100">
        <v>0</v>
      </c>
      <c r="P2930" s="101">
        <f t="shared" ref="P2930:P2961" si="109">+O2930</f>
        <v>0</v>
      </c>
    </row>
    <row r="2931" spans="1:16" hidden="1" x14ac:dyDescent="0.3">
      <c r="A2931" s="90">
        <v>600894</v>
      </c>
      <c r="B2931" s="92" t="s">
        <v>1162</v>
      </c>
      <c r="C2931" s="92" t="s">
        <v>5814</v>
      </c>
      <c r="D2931" s="92" t="s">
        <v>11</v>
      </c>
      <c r="E2931" s="103" t="s">
        <v>342</v>
      </c>
      <c r="F2931" s="92" t="s">
        <v>5739</v>
      </c>
      <c r="G2931" s="92" t="s">
        <v>1215</v>
      </c>
      <c r="H2931" s="92" t="s">
        <v>3905</v>
      </c>
      <c r="I2931" s="92" t="s">
        <v>925</v>
      </c>
      <c r="J2931" s="92" t="s">
        <v>5815</v>
      </c>
      <c r="K2931" s="90" t="b">
        <v>0</v>
      </c>
      <c r="L2931" s="92" t="s">
        <v>867</v>
      </c>
      <c r="M2931" s="278">
        <f>IFERROR(VLOOKUP(C2931,'Budget Detail as of 11.30'!B:K,COLUMNS('Budget Detail as of 11.30'!B:K),FALSE),0)</f>
        <v>0</v>
      </c>
      <c r="N2931" s="155">
        <f>SUMIFS('Budget Detail as of 11.30'!L:L,'Budget Detail as of 11.30'!B:B,'Questica Mapping'!C2931)</f>
        <v>0</v>
      </c>
      <c r="O2931" s="100">
        <v>0</v>
      </c>
      <c r="P2931" s="101">
        <f t="shared" si="109"/>
        <v>0</v>
      </c>
    </row>
    <row r="2932" spans="1:16" hidden="1" x14ac:dyDescent="0.3">
      <c r="A2932" s="90">
        <v>601389</v>
      </c>
      <c r="B2932" s="92" t="s">
        <v>1162</v>
      </c>
      <c r="C2932" s="92" t="s">
        <v>5816</v>
      </c>
      <c r="D2932" s="92" t="s">
        <v>11</v>
      </c>
      <c r="E2932" s="103" t="s">
        <v>342</v>
      </c>
      <c r="F2932" s="92" t="s">
        <v>5739</v>
      </c>
      <c r="G2932" s="92" t="s">
        <v>1215</v>
      </c>
      <c r="H2932" s="92" t="s">
        <v>3905</v>
      </c>
      <c r="I2932" s="92" t="s">
        <v>928</v>
      </c>
      <c r="J2932" s="92" t="s">
        <v>5817</v>
      </c>
      <c r="K2932" s="90" t="b">
        <v>0</v>
      </c>
      <c r="L2932" s="92" t="s">
        <v>867</v>
      </c>
      <c r="M2932" s="278">
        <f>IFERROR(VLOOKUP(C2932,'Budget Detail as of 11.30'!B:K,COLUMNS('Budget Detail as of 11.30'!B:K),FALSE),0)</f>
        <v>0</v>
      </c>
      <c r="N2932" s="155">
        <f>SUMIFS('Budget Detail as of 11.30'!L:L,'Budget Detail as of 11.30'!B:B,'Questica Mapping'!C2932)</f>
        <v>0</v>
      </c>
      <c r="O2932" s="100">
        <v>3562</v>
      </c>
      <c r="P2932" s="101">
        <f t="shared" si="109"/>
        <v>3562</v>
      </c>
    </row>
    <row r="2933" spans="1:16" hidden="1" x14ac:dyDescent="0.3">
      <c r="A2933" s="90">
        <v>601820</v>
      </c>
      <c r="B2933" s="92" t="s">
        <v>1162</v>
      </c>
      <c r="C2933" s="92" t="s">
        <v>5818</v>
      </c>
      <c r="D2933" s="92" t="s">
        <v>11</v>
      </c>
      <c r="E2933" s="103" t="s">
        <v>342</v>
      </c>
      <c r="F2933" s="92" t="s">
        <v>5739</v>
      </c>
      <c r="G2933" s="92" t="s">
        <v>1215</v>
      </c>
      <c r="H2933" s="92" t="s">
        <v>3905</v>
      </c>
      <c r="I2933" s="92" t="s">
        <v>931</v>
      </c>
      <c r="J2933" s="92" t="s">
        <v>5819</v>
      </c>
      <c r="K2933" s="90" t="b">
        <v>0</v>
      </c>
      <c r="L2933" s="92" t="s">
        <v>867</v>
      </c>
      <c r="M2933" s="278">
        <f>IFERROR(VLOOKUP(C2933,'Budget Detail as of 11.30'!B:K,COLUMNS('Budget Detail as of 11.30'!B:K),FALSE),0)</f>
        <v>0</v>
      </c>
      <c r="N2933" s="155">
        <f>SUMIFS('Budget Detail as of 11.30'!L:L,'Budget Detail as of 11.30'!B:B,'Questica Mapping'!C2933)</f>
        <v>0</v>
      </c>
      <c r="O2933" s="100">
        <v>0</v>
      </c>
      <c r="P2933" s="101">
        <f t="shared" si="109"/>
        <v>0</v>
      </c>
    </row>
    <row r="2934" spans="1:16" hidden="1" x14ac:dyDescent="0.3">
      <c r="A2934" s="90">
        <v>601821</v>
      </c>
      <c r="B2934" s="92" t="s">
        <v>1162</v>
      </c>
      <c r="C2934" s="92" t="s">
        <v>5820</v>
      </c>
      <c r="D2934" s="92" t="s">
        <v>11</v>
      </c>
      <c r="E2934" s="103" t="s">
        <v>342</v>
      </c>
      <c r="F2934" s="92" t="s">
        <v>5739</v>
      </c>
      <c r="G2934" s="92" t="s">
        <v>1215</v>
      </c>
      <c r="H2934" s="92" t="s">
        <v>5742</v>
      </c>
      <c r="I2934" s="92" t="s">
        <v>865</v>
      </c>
      <c r="J2934" s="92" t="s">
        <v>5821</v>
      </c>
      <c r="K2934" s="90" t="b">
        <v>0</v>
      </c>
      <c r="L2934" s="92" t="s">
        <v>867</v>
      </c>
      <c r="M2934" s="278">
        <f>IFERROR(VLOOKUP(C2934,'Budget Detail as of 11.30'!B:K,COLUMNS('Budget Detail as of 11.30'!B:K),FALSE),0)</f>
        <v>3800</v>
      </c>
      <c r="N2934" s="155">
        <f>SUMIFS('Budget Detail as of 11.30'!L:L,'Budget Detail as of 11.30'!B:B,'Questica Mapping'!C2934)</f>
        <v>3800</v>
      </c>
      <c r="O2934" s="100">
        <v>0</v>
      </c>
      <c r="P2934" s="101">
        <f t="shared" si="109"/>
        <v>0</v>
      </c>
    </row>
    <row r="2935" spans="1:16" hidden="1" x14ac:dyDescent="0.3">
      <c r="A2935" s="90">
        <v>601822</v>
      </c>
      <c r="B2935" s="92" t="s">
        <v>1162</v>
      </c>
      <c r="C2935" s="92" t="s">
        <v>5822</v>
      </c>
      <c r="D2935" s="92" t="s">
        <v>11</v>
      </c>
      <c r="E2935" s="103" t="s">
        <v>342</v>
      </c>
      <c r="F2935" s="92" t="s">
        <v>5739</v>
      </c>
      <c r="G2935" s="92" t="s">
        <v>1215</v>
      </c>
      <c r="H2935" s="92" t="s">
        <v>5742</v>
      </c>
      <c r="I2935" s="92" t="s">
        <v>925</v>
      </c>
      <c r="J2935" s="92" t="s">
        <v>5575</v>
      </c>
      <c r="K2935" s="90" t="b">
        <v>0</v>
      </c>
      <c r="L2935" s="92" t="s">
        <v>867</v>
      </c>
      <c r="M2935" s="278">
        <f>IFERROR(VLOOKUP(C2935,'Budget Detail as of 11.30'!B:K,COLUMNS('Budget Detail as of 11.30'!B:K),FALSE),0)</f>
        <v>0</v>
      </c>
      <c r="N2935" s="155">
        <f>SUMIFS('Budget Detail as of 11.30'!L:L,'Budget Detail as of 11.30'!B:B,'Questica Mapping'!C2935)</f>
        <v>0</v>
      </c>
      <c r="O2935" s="100">
        <v>0</v>
      </c>
      <c r="P2935" s="101">
        <f t="shared" si="109"/>
        <v>0</v>
      </c>
    </row>
    <row r="2936" spans="1:16" hidden="1" x14ac:dyDescent="0.3">
      <c r="A2936" s="90">
        <v>601823</v>
      </c>
      <c r="B2936" s="92" t="s">
        <v>1162</v>
      </c>
      <c r="C2936" s="92" t="s">
        <v>5823</v>
      </c>
      <c r="D2936" s="92" t="s">
        <v>11</v>
      </c>
      <c r="E2936" s="103" t="s">
        <v>342</v>
      </c>
      <c r="F2936" s="92" t="s">
        <v>5739</v>
      </c>
      <c r="G2936" s="92" t="s">
        <v>1215</v>
      </c>
      <c r="H2936" s="92" t="s">
        <v>5742</v>
      </c>
      <c r="I2936" s="92" t="s">
        <v>928</v>
      </c>
      <c r="J2936" s="92" t="s">
        <v>5824</v>
      </c>
      <c r="K2936" s="90" t="b">
        <v>0</v>
      </c>
      <c r="L2936" s="92" t="s">
        <v>867</v>
      </c>
      <c r="M2936" s="278">
        <f>IFERROR(VLOOKUP(C2936,'Budget Detail as of 11.30'!B:K,COLUMNS('Budget Detail as of 11.30'!B:K),FALSE),0)</f>
        <v>0</v>
      </c>
      <c r="N2936" s="155">
        <f>SUMIFS('Budget Detail as of 11.30'!L:L,'Budget Detail as of 11.30'!B:B,'Questica Mapping'!C2936)</f>
        <v>0</v>
      </c>
      <c r="O2936" s="100">
        <v>0</v>
      </c>
      <c r="P2936" s="101">
        <f t="shared" si="109"/>
        <v>0</v>
      </c>
    </row>
    <row r="2937" spans="1:16" hidden="1" x14ac:dyDescent="0.3">
      <c r="A2937" s="90">
        <v>601824</v>
      </c>
      <c r="B2937" s="92" t="s">
        <v>1162</v>
      </c>
      <c r="C2937" s="92" t="s">
        <v>5825</v>
      </c>
      <c r="D2937" s="92" t="s">
        <v>11</v>
      </c>
      <c r="E2937" s="103" t="s">
        <v>342</v>
      </c>
      <c r="F2937" s="92" t="s">
        <v>5739</v>
      </c>
      <c r="G2937" s="92" t="s">
        <v>1215</v>
      </c>
      <c r="H2937" s="92" t="s">
        <v>5742</v>
      </c>
      <c r="I2937" s="92" t="s">
        <v>931</v>
      </c>
      <c r="J2937" s="92" t="s">
        <v>5826</v>
      </c>
      <c r="K2937" s="90" t="b">
        <v>0</v>
      </c>
      <c r="L2937" s="92" t="s">
        <v>867</v>
      </c>
      <c r="M2937" s="278">
        <f>IFERROR(VLOOKUP(C2937,'Budget Detail as of 11.30'!B:K,COLUMNS('Budget Detail as of 11.30'!B:K),FALSE),0)</f>
        <v>0</v>
      </c>
      <c r="N2937" s="155">
        <f>SUMIFS('Budget Detail as of 11.30'!L:L,'Budget Detail as of 11.30'!B:B,'Questica Mapping'!C2937)</f>
        <v>0</v>
      </c>
      <c r="O2937" s="100">
        <v>0</v>
      </c>
      <c r="P2937" s="101">
        <f t="shared" si="109"/>
        <v>0</v>
      </c>
    </row>
    <row r="2938" spans="1:16" hidden="1" x14ac:dyDescent="0.3">
      <c r="A2938" s="90">
        <v>601825</v>
      </c>
      <c r="B2938" s="92" t="s">
        <v>1162</v>
      </c>
      <c r="C2938" s="92" t="s">
        <v>5827</v>
      </c>
      <c r="D2938" s="92" t="s">
        <v>11</v>
      </c>
      <c r="E2938" s="103" t="s">
        <v>342</v>
      </c>
      <c r="F2938" s="92" t="s">
        <v>5739</v>
      </c>
      <c r="G2938" s="92" t="s">
        <v>1215</v>
      </c>
      <c r="H2938" s="92" t="s">
        <v>5742</v>
      </c>
      <c r="I2938" s="92" t="s">
        <v>1060</v>
      </c>
      <c r="J2938" s="92" t="s">
        <v>5828</v>
      </c>
      <c r="K2938" s="90" t="b">
        <v>0</v>
      </c>
      <c r="L2938" s="92" t="s">
        <v>867</v>
      </c>
      <c r="M2938" s="278">
        <f>IFERROR(VLOOKUP(C2938,'Budget Detail as of 11.30'!B:K,COLUMNS('Budget Detail as of 11.30'!B:K),FALSE),0)</f>
        <v>0</v>
      </c>
      <c r="N2938" s="155">
        <f>SUMIFS('Budget Detail as of 11.30'!L:L,'Budget Detail as of 11.30'!B:B,'Questica Mapping'!C2938)</f>
        <v>0</v>
      </c>
      <c r="O2938" s="100">
        <v>400</v>
      </c>
      <c r="P2938" s="101">
        <f t="shared" si="109"/>
        <v>400</v>
      </c>
    </row>
    <row r="2939" spans="1:16" hidden="1" x14ac:dyDescent="0.3">
      <c r="A2939" s="90">
        <v>601390</v>
      </c>
      <c r="B2939" s="92" t="s">
        <v>1162</v>
      </c>
      <c r="C2939" s="92" t="s">
        <v>5829</v>
      </c>
      <c r="D2939" s="92" t="s">
        <v>11</v>
      </c>
      <c r="E2939" s="103" t="s">
        <v>342</v>
      </c>
      <c r="F2939" s="92" t="s">
        <v>5739</v>
      </c>
      <c r="G2939" s="92" t="s">
        <v>1215</v>
      </c>
      <c r="H2939" s="92" t="s">
        <v>5742</v>
      </c>
      <c r="I2939" s="92" t="s">
        <v>1063</v>
      </c>
      <c r="J2939" s="92" t="s">
        <v>5830</v>
      </c>
      <c r="K2939" s="90" t="b">
        <v>0</v>
      </c>
      <c r="L2939" s="92" t="s">
        <v>867</v>
      </c>
      <c r="M2939" s="278">
        <f>IFERROR(VLOOKUP(C2939,'Budget Detail as of 11.30'!B:K,COLUMNS('Budget Detail as of 11.30'!B:K),FALSE),0)</f>
        <v>0</v>
      </c>
      <c r="N2939" s="155">
        <f>SUMIFS('Budget Detail as of 11.30'!L:L,'Budget Detail as of 11.30'!B:B,'Questica Mapping'!C2939)</f>
        <v>0</v>
      </c>
      <c r="O2939" s="100">
        <v>0</v>
      </c>
      <c r="P2939" s="101">
        <f t="shared" si="109"/>
        <v>0</v>
      </c>
    </row>
    <row r="2940" spans="1:16" hidden="1" x14ac:dyDescent="0.3">
      <c r="A2940" s="90">
        <v>601391</v>
      </c>
      <c r="B2940" s="92" t="s">
        <v>1162</v>
      </c>
      <c r="C2940" s="92" t="s">
        <v>5831</v>
      </c>
      <c r="D2940" s="92" t="s">
        <v>11</v>
      </c>
      <c r="E2940" s="103" t="s">
        <v>342</v>
      </c>
      <c r="F2940" s="92" t="s">
        <v>5739</v>
      </c>
      <c r="G2940" s="92" t="s">
        <v>1215</v>
      </c>
      <c r="H2940" s="92" t="s">
        <v>5744</v>
      </c>
      <c r="I2940" s="92" t="s">
        <v>865</v>
      </c>
      <c r="J2940" s="92" t="s">
        <v>5832</v>
      </c>
      <c r="K2940" s="90" t="b">
        <v>0</v>
      </c>
      <c r="L2940" s="92" t="s">
        <v>867</v>
      </c>
      <c r="M2940" s="278">
        <f>IFERROR(VLOOKUP(C2940,'Budget Detail as of 11.30'!B:K,COLUMNS('Budget Detail as of 11.30'!B:K),FALSE),0)</f>
        <v>200</v>
      </c>
      <c r="N2940" s="155">
        <f>SUMIFS('Budget Detail as of 11.30'!L:L,'Budget Detail as of 11.30'!B:B,'Questica Mapping'!C2940)</f>
        <v>200</v>
      </c>
      <c r="O2940" s="100">
        <v>3800</v>
      </c>
      <c r="P2940" s="101">
        <f t="shared" si="109"/>
        <v>3800</v>
      </c>
    </row>
    <row r="2941" spans="1:16" hidden="1" x14ac:dyDescent="0.3">
      <c r="A2941" s="90">
        <v>601826</v>
      </c>
      <c r="B2941" s="92" t="s">
        <v>1162</v>
      </c>
      <c r="C2941" s="92" t="s">
        <v>5833</v>
      </c>
      <c r="D2941" s="92" t="s">
        <v>11</v>
      </c>
      <c r="E2941" s="103" t="s">
        <v>342</v>
      </c>
      <c r="F2941" s="92" t="s">
        <v>5739</v>
      </c>
      <c r="G2941" s="92" t="s">
        <v>1215</v>
      </c>
      <c r="H2941" s="92" t="s">
        <v>3919</v>
      </c>
      <c r="I2941" s="92" t="s">
        <v>865</v>
      </c>
      <c r="J2941" s="92" t="s">
        <v>5834</v>
      </c>
      <c r="K2941" s="90" t="b">
        <v>0</v>
      </c>
      <c r="L2941" s="92" t="s">
        <v>867</v>
      </c>
      <c r="M2941" s="278">
        <f>IFERROR(VLOOKUP(C2941,'Budget Detail as of 11.30'!B:K,COLUMNS('Budget Detail as of 11.30'!B:K),FALSE),0)</f>
        <v>1330</v>
      </c>
      <c r="N2941" s="155">
        <f>SUMIFS('Budget Detail as of 11.30'!L:L,'Budget Detail as of 11.30'!B:B,'Questica Mapping'!C2941)</f>
        <v>1330</v>
      </c>
      <c r="O2941" s="100">
        <v>4000</v>
      </c>
      <c r="P2941" s="101">
        <f t="shared" si="109"/>
        <v>4000</v>
      </c>
    </row>
    <row r="2942" spans="1:16" hidden="1" x14ac:dyDescent="0.3">
      <c r="A2942" s="90">
        <v>601827</v>
      </c>
      <c r="B2942" s="92" t="s">
        <v>1162</v>
      </c>
      <c r="C2942" s="92" t="s">
        <v>5835</v>
      </c>
      <c r="D2942" s="92" t="s">
        <v>11</v>
      </c>
      <c r="E2942" s="103" t="s">
        <v>342</v>
      </c>
      <c r="F2942" s="92" t="s">
        <v>5739</v>
      </c>
      <c r="G2942" s="92" t="s">
        <v>1220</v>
      </c>
      <c r="H2942" s="92" t="s">
        <v>3905</v>
      </c>
      <c r="I2942" s="92" t="s">
        <v>865</v>
      </c>
      <c r="J2942" s="92" t="s">
        <v>5836</v>
      </c>
      <c r="K2942" s="90" t="b">
        <v>0</v>
      </c>
      <c r="L2942" s="92" t="s">
        <v>867</v>
      </c>
      <c r="M2942" s="278">
        <f>IFERROR(VLOOKUP(C2942,'Budget Detail as of 11.30'!B:K,COLUMNS('Budget Detail as of 11.30'!B:K),FALSE),0)</f>
        <v>1000</v>
      </c>
      <c r="N2942" s="155">
        <f>SUMIFS('Budget Detail as of 11.30'!L:L,'Budget Detail as of 11.30'!B:B,'Questica Mapping'!C2942)</f>
        <v>1000</v>
      </c>
      <c r="O2942" s="100">
        <v>2200</v>
      </c>
      <c r="P2942" s="101">
        <f t="shared" si="109"/>
        <v>2200</v>
      </c>
    </row>
    <row r="2943" spans="1:16" hidden="1" x14ac:dyDescent="0.3">
      <c r="A2943" s="90">
        <v>601828</v>
      </c>
      <c r="B2943" s="92" t="s">
        <v>1162</v>
      </c>
      <c r="C2943" s="92" t="s">
        <v>5837</v>
      </c>
      <c r="D2943" s="92" t="s">
        <v>11</v>
      </c>
      <c r="E2943" s="103" t="s">
        <v>342</v>
      </c>
      <c r="F2943" s="92" t="s">
        <v>5739</v>
      </c>
      <c r="G2943" s="92" t="s">
        <v>1220</v>
      </c>
      <c r="H2943" s="92" t="s">
        <v>5742</v>
      </c>
      <c r="I2943" s="92" t="s">
        <v>865</v>
      </c>
      <c r="J2943" s="92" t="s">
        <v>5838</v>
      </c>
      <c r="K2943" s="90" t="b">
        <v>0</v>
      </c>
      <c r="L2943" s="92" t="s">
        <v>867</v>
      </c>
      <c r="M2943" s="278">
        <f>IFERROR(VLOOKUP(C2943,'Budget Detail as of 11.30'!B:K,COLUMNS('Budget Detail as of 11.30'!B:K),FALSE),0)</f>
        <v>2680</v>
      </c>
      <c r="N2943" s="155">
        <f>SUMIFS('Budget Detail as of 11.30'!L:L,'Budget Detail as of 11.30'!B:B,'Questica Mapping'!C2943)</f>
        <v>2680</v>
      </c>
      <c r="O2943" s="100">
        <v>0</v>
      </c>
      <c r="P2943" s="101">
        <f t="shared" si="109"/>
        <v>0</v>
      </c>
    </row>
    <row r="2944" spans="1:16" hidden="1" x14ac:dyDescent="0.3">
      <c r="A2944" s="90">
        <v>601829</v>
      </c>
      <c r="B2944" s="92" t="s">
        <v>1162</v>
      </c>
      <c r="C2944" s="92" t="s">
        <v>5839</v>
      </c>
      <c r="D2944" s="92" t="s">
        <v>11</v>
      </c>
      <c r="E2944" s="103" t="s">
        <v>342</v>
      </c>
      <c r="F2944" s="92" t="s">
        <v>5739</v>
      </c>
      <c r="G2944" s="92" t="s">
        <v>1220</v>
      </c>
      <c r="H2944" s="92" t="s">
        <v>5744</v>
      </c>
      <c r="I2944" s="92" t="s">
        <v>865</v>
      </c>
      <c r="J2944" s="92" t="s">
        <v>5840</v>
      </c>
      <c r="K2944" s="90" t="b">
        <v>0</v>
      </c>
      <c r="L2944" s="92" t="s">
        <v>867</v>
      </c>
      <c r="M2944" s="278">
        <f>IFERROR(VLOOKUP(C2944,'Budget Detail as of 11.30'!B:K,COLUMNS('Budget Detail as of 11.30'!B:K),FALSE),0)</f>
        <v>10</v>
      </c>
      <c r="N2944" s="155">
        <f>SUMIFS('Budget Detail as of 11.30'!L:L,'Budget Detail as of 11.30'!B:B,'Questica Mapping'!C2944)</f>
        <v>10</v>
      </c>
      <c r="O2944" s="100">
        <v>8000</v>
      </c>
      <c r="P2944" s="101">
        <f t="shared" si="109"/>
        <v>8000</v>
      </c>
    </row>
    <row r="2945" spans="1:16" hidden="1" x14ac:dyDescent="0.3">
      <c r="A2945" s="90">
        <v>601830</v>
      </c>
      <c r="B2945" s="92" t="s">
        <v>1162</v>
      </c>
      <c r="C2945" s="92" t="s">
        <v>5841</v>
      </c>
      <c r="D2945" s="92" t="s">
        <v>11</v>
      </c>
      <c r="E2945" s="103" t="s">
        <v>342</v>
      </c>
      <c r="F2945" s="92" t="s">
        <v>5739</v>
      </c>
      <c r="G2945" s="92" t="s">
        <v>1220</v>
      </c>
      <c r="H2945" s="92" t="s">
        <v>3919</v>
      </c>
      <c r="I2945" s="92" t="s">
        <v>865</v>
      </c>
      <c r="J2945" s="92" t="s">
        <v>5842</v>
      </c>
      <c r="K2945" s="90" t="b">
        <v>0</v>
      </c>
      <c r="L2945" s="92" t="s">
        <v>867</v>
      </c>
      <c r="M2945" s="278">
        <f>IFERROR(VLOOKUP(C2945,'Budget Detail as of 11.30'!B:K,COLUMNS('Budget Detail as of 11.30'!B:K),FALSE),0)</f>
        <v>3580</v>
      </c>
      <c r="N2945" s="155">
        <f>SUMIFS('Budget Detail as of 11.30'!L:L,'Budget Detail as of 11.30'!B:B,'Questica Mapping'!C2945)</f>
        <v>3580</v>
      </c>
      <c r="O2945" s="100">
        <v>2000</v>
      </c>
      <c r="P2945" s="101">
        <f t="shared" si="109"/>
        <v>2000</v>
      </c>
    </row>
    <row r="2946" spans="1:16" hidden="1" x14ac:dyDescent="0.3">
      <c r="A2946" s="90">
        <v>601831</v>
      </c>
      <c r="B2946" s="92" t="s">
        <v>1162</v>
      </c>
      <c r="C2946" s="92" t="s">
        <v>5843</v>
      </c>
      <c r="D2946" s="92" t="s">
        <v>11</v>
      </c>
      <c r="E2946" s="103" t="s">
        <v>342</v>
      </c>
      <c r="F2946" s="92" t="s">
        <v>5739</v>
      </c>
      <c r="G2946" s="92" t="s">
        <v>3062</v>
      </c>
      <c r="H2946" s="92" t="s">
        <v>5746</v>
      </c>
      <c r="I2946" s="92" t="s">
        <v>865</v>
      </c>
      <c r="J2946" s="92" t="s">
        <v>2777</v>
      </c>
      <c r="K2946" s="90" t="b">
        <v>0</v>
      </c>
      <c r="L2946" s="92" t="s">
        <v>867</v>
      </c>
      <c r="M2946" s="278">
        <f>IFERROR(VLOOKUP(C2946,'Budget Detail as of 11.30'!B:K,COLUMNS('Budget Detail as of 11.30'!B:K),FALSE),0)</f>
        <v>5800</v>
      </c>
      <c r="N2946" s="155">
        <f>SUMIFS('Budget Detail as of 11.30'!L:L,'Budget Detail as of 11.30'!B:B,'Questica Mapping'!C2946)</f>
        <v>5800</v>
      </c>
      <c r="O2946" s="100">
        <v>270</v>
      </c>
      <c r="P2946" s="101">
        <f t="shared" si="109"/>
        <v>270</v>
      </c>
    </row>
    <row r="2947" spans="1:16" hidden="1" x14ac:dyDescent="0.3">
      <c r="A2947" s="90">
        <v>601346</v>
      </c>
      <c r="B2947" s="92" t="s">
        <v>1162</v>
      </c>
      <c r="C2947" s="92" t="s">
        <v>5844</v>
      </c>
      <c r="D2947" s="92" t="s">
        <v>11</v>
      </c>
      <c r="E2947" s="103" t="s">
        <v>342</v>
      </c>
      <c r="F2947" s="92" t="s">
        <v>5739</v>
      </c>
      <c r="G2947" s="92" t="s">
        <v>1229</v>
      </c>
      <c r="H2947" s="92" t="s">
        <v>3905</v>
      </c>
      <c r="I2947" s="92" t="s">
        <v>865</v>
      </c>
      <c r="J2947" s="92" t="s">
        <v>1457</v>
      </c>
      <c r="K2947" s="90" t="b">
        <v>0</v>
      </c>
      <c r="L2947" s="92" t="s">
        <v>867</v>
      </c>
      <c r="M2947" s="278">
        <f>IFERROR(VLOOKUP(C2947,'Budget Detail as of 11.30'!B:K,COLUMNS('Budget Detail as of 11.30'!B:K),FALSE),0)</f>
        <v>2000</v>
      </c>
      <c r="N2947" s="155">
        <f>SUMIFS('Budget Detail as of 11.30'!L:L,'Budget Detail as of 11.30'!B:B,'Questica Mapping'!C2947)</f>
        <v>2000</v>
      </c>
      <c r="O2947" s="100">
        <v>300</v>
      </c>
      <c r="P2947" s="101">
        <f t="shared" si="109"/>
        <v>300</v>
      </c>
    </row>
    <row r="2948" spans="1:16" hidden="1" x14ac:dyDescent="0.3">
      <c r="A2948" s="90">
        <v>601392</v>
      </c>
      <c r="B2948" s="92" t="s">
        <v>1162</v>
      </c>
      <c r="C2948" s="92" t="s">
        <v>5845</v>
      </c>
      <c r="D2948" s="92" t="s">
        <v>11</v>
      </c>
      <c r="E2948" s="103" t="s">
        <v>342</v>
      </c>
      <c r="F2948" s="92" t="s">
        <v>5739</v>
      </c>
      <c r="G2948" s="92" t="s">
        <v>1229</v>
      </c>
      <c r="H2948" s="92" t="s">
        <v>3905</v>
      </c>
      <c r="I2948" s="92" t="s">
        <v>925</v>
      </c>
      <c r="J2948" s="92" t="s">
        <v>5846</v>
      </c>
      <c r="K2948" s="90" t="b">
        <v>0</v>
      </c>
      <c r="L2948" s="92" t="s">
        <v>867</v>
      </c>
      <c r="M2948" s="278">
        <f>IFERROR(VLOOKUP(C2948,'Budget Detail as of 11.30'!B:K,COLUMNS('Budget Detail as of 11.30'!B:K),FALSE),0)</f>
        <v>720</v>
      </c>
      <c r="N2948" s="155">
        <f>SUMIFS('Budget Detail as of 11.30'!L:L,'Budget Detail as of 11.30'!B:B,'Questica Mapping'!C2948)</f>
        <v>720</v>
      </c>
      <c r="O2948" s="100">
        <v>4500</v>
      </c>
      <c r="P2948" s="101">
        <f t="shared" si="109"/>
        <v>4500</v>
      </c>
    </row>
    <row r="2949" spans="1:16" hidden="1" x14ac:dyDescent="0.3">
      <c r="A2949" s="90">
        <v>601832</v>
      </c>
      <c r="B2949" s="92" t="s">
        <v>1162</v>
      </c>
      <c r="C2949" s="92" t="s">
        <v>5847</v>
      </c>
      <c r="D2949" s="92" t="s">
        <v>11</v>
      </c>
      <c r="E2949" s="103" t="s">
        <v>342</v>
      </c>
      <c r="F2949" s="92" t="s">
        <v>5739</v>
      </c>
      <c r="G2949" s="92" t="s">
        <v>1229</v>
      </c>
      <c r="H2949" s="92" t="s">
        <v>3905</v>
      </c>
      <c r="I2949" s="92" t="s">
        <v>928</v>
      </c>
      <c r="J2949" s="92" t="s">
        <v>1234</v>
      </c>
      <c r="K2949" s="90" t="b">
        <v>0</v>
      </c>
      <c r="L2949" s="92" t="s">
        <v>867</v>
      </c>
      <c r="M2949" s="278">
        <f>IFERROR(VLOOKUP(C2949,'Budget Detail as of 11.30'!B:K,COLUMNS('Budget Detail as of 11.30'!B:K),FALSE),0)</f>
        <v>1020</v>
      </c>
      <c r="N2949" s="155">
        <f>SUMIFS('Budget Detail as of 11.30'!L:L,'Budget Detail as of 11.30'!B:B,'Questica Mapping'!C2949)</f>
        <v>1020</v>
      </c>
      <c r="O2949" s="100">
        <v>3500</v>
      </c>
      <c r="P2949" s="101">
        <f t="shared" si="109"/>
        <v>3500</v>
      </c>
    </row>
    <row r="2950" spans="1:16" hidden="1" x14ac:dyDescent="0.3">
      <c r="A2950" s="90">
        <v>601833</v>
      </c>
      <c r="B2950" s="92" t="s">
        <v>1162</v>
      </c>
      <c r="C2950" s="92" t="s">
        <v>5848</v>
      </c>
      <c r="D2950" s="92" t="s">
        <v>11</v>
      </c>
      <c r="E2950" s="103" t="s">
        <v>342</v>
      </c>
      <c r="F2950" s="92" t="s">
        <v>5739</v>
      </c>
      <c r="G2950" s="92" t="s">
        <v>1229</v>
      </c>
      <c r="H2950" s="92" t="s">
        <v>5742</v>
      </c>
      <c r="I2950" s="92" t="s">
        <v>865</v>
      </c>
      <c r="J2950" s="92" t="s">
        <v>5849</v>
      </c>
      <c r="K2950" s="90" t="b">
        <v>0</v>
      </c>
      <c r="L2950" s="92" t="s">
        <v>867</v>
      </c>
      <c r="M2950" s="278">
        <f>IFERROR(VLOOKUP(C2950,'Budget Detail as of 11.30'!B:K,COLUMNS('Budget Detail as of 11.30'!B:K),FALSE),0)</f>
        <v>3330</v>
      </c>
      <c r="N2950" s="155">
        <f>SUMIFS('Budget Detail as of 11.30'!L:L,'Budget Detail as of 11.30'!B:B,'Questica Mapping'!C2950)</f>
        <v>3330</v>
      </c>
      <c r="O2950" s="100">
        <v>800</v>
      </c>
      <c r="P2950" s="101">
        <f t="shared" si="109"/>
        <v>800</v>
      </c>
    </row>
    <row r="2951" spans="1:16" hidden="1" x14ac:dyDescent="0.3">
      <c r="A2951" s="90">
        <v>601834</v>
      </c>
      <c r="B2951" s="92" t="s">
        <v>1162</v>
      </c>
      <c r="C2951" s="92" t="s">
        <v>5850</v>
      </c>
      <c r="D2951" s="92" t="s">
        <v>11</v>
      </c>
      <c r="E2951" s="103" t="s">
        <v>342</v>
      </c>
      <c r="F2951" s="92" t="s">
        <v>5739</v>
      </c>
      <c r="G2951" s="92" t="s">
        <v>1229</v>
      </c>
      <c r="H2951" s="92" t="s">
        <v>5744</v>
      </c>
      <c r="I2951" s="92" t="s">
        <v>865</v>
      </c>
      <c r="J2951" s="92" t="s">
        <v>5851</v>
      </c>
      <c r="K2951" s="90" t="b">
        <v>0</v>
      </c>
      <c r="L2951" s="92" t="s">
        <v>867</v>
      </c>
      <c r="M2951" s="278">
        <f>IFERROR(VLOOKUP(C2951,'Budget Detail as of 11.30'!B:K,COLUMNS('Budget Detail as of 11.30'!B:K),FALSE),0)</f>
        <v>3500</v>
      </c>
      <c r="N2951" s="155">
        <f>SUMIFS('Budget Detail as of 11.30'!L:L,'Budget Detail as of 11.30'!B:B,'Questica Mapping'!C2951)</f>
        <v>3500</v>
      </c>
      <c r="O2951" s="100">
        <v>0</v>
      </c>
      <c r="P2951" s="101">
        <f t="shared" si="109"/>
        <v>0</v>
      </c>
    </row>
    <row r="2952" spans="1:16" hidden="1" x14ac:dyDescent="0.3">
      <c r="A2952" s="90">
        <v>601835</v>
      </c>
      <c r="B2952" s="92" t="s">
        <v>1162</v>
      </c>
      <c r="C2952" s="92" t="s">
        <v>5852</v>
      </c>
      <c r="D2952" s="92" t="s">
        <v>11</v>
      </c>
      <c r="E2952" s="103" t="s">
        <v>342</v>
      </c>
      <c r="F2952" s="92" t="s">
        <v>5739</v>
      </c>
      <c r="G2952" s="92" t="s">
        <v>1229</v>
      </c>
      <c r="H2952" s="92" t="s">
        <v>5744</v>
      </c>
      <c r="I2952" s="92" t="s">
        <v>925</v>
      </c>
      <c r="J2952" s="92" t="s">
        <v>1314</v>
      </c>
      <c r="K2952" s="90" t="b">
        <v>0</v>
      </c>
      <c r="L2952" s="92" t="s">
        <v>867</v>
      </c>
      <c r="M2952" s="278">
        <f>IFERROR(VLOOKUP(C2952,'Budget Detail as of 11.30'!B:K,COLUMNS('Budget Detail as of 11.30'!B:K),FALSE),0)</f>
        <v>800</v>
      </c>
      <c r="N2952" s="155">
        <f>SUMIFS('Budget Detail as of 11.30'!L:L,'Budget Detail as of 11.30'!B:B,'Questica Mapping'!C2952)</f>
        <v>800</v>
      </c>
      <c r="O2952" s="100">
        <v>4000</v>
      </c>
      <c r="P2952" s="101">
        <f t="shared" si="109"/>
        <v>4000</v>
      </c>
    </row>
    <row r="2953" spans="1:16" hidden="1" x14ac:dyDescent="0.3">
      <c r="A2953" s="90">
        <v>601836</v>
      </c>
      <c r="B2953" s="92" t="s">
        <v>1162</v>
      </c>
      <c r="C2953" s="92" t="s">
        <v>5853</v>
      </c>
      <c r="D2953" s="92" t="s">
        <v>11</v>
      </c>
      <c r="E2953" s="103" t="s">
        <v>342</v>
      </c>
      <c r="F2953" s="92" t="s">
        <v>5739</v>
      </c>
      <c r="G2953" s="92" t="s">
        <v>1229</v>
      </c>
      <c r="H2953" s="92" t="s">
        <v>3916</v>
      </c>
      <c r="I2953" s="92" t="s">
        <v>865</v>
      </c>
      <c r="J2953" s="92" t="s">
        <v>5854</v>
      </c>
      <c r="K2953" s="90" t="b">
        <v>0</v>
      </c>
      <c r="L2953" s="92" t="s">
        <v>867</v>
      </c>
      <c r="M2953" s="278">
        <f>IFERROR(VLOOKUP(C2953,'Budget Detail as of 11.30'!B:K,COLUMNS('Budget Detail as of 11.30'!B:K),FALSE),0)</f>
        <v>0</v>
      </c>
      <c r="N2953" s="155">
        <f>SUMIFS('Budget Detail as of 11.30'!L:L,'Budget Detail as of 11.30'!B:B,'Questica Mapping'!C2953)</f>
        <v>0</v>
      </c>
      <c r="O2953" s="100">
        <v>0</v>
      </c>
      <c r="P2953" s="101">
        <f t="shared" si="109"/>
        <v>0</v>
      </c>
    </row>
    <row r="2954" spans="1:16" hidden="1" x14ac:dyDescent="0.3">
      <c r="A2954" s="90">
        <v>600895</v>
      </c>
      <c r="B2954" s="92" t="s">
        <v>1162</v>
      </c>
      <c r="C2954" s="92" t="s">
        <v>5855</v>
      </c>
      <c r="D2954" s="92" t="s">
        <v>11</v>
      </c>
      <c r="E2954" s="103" t="s">
        <v>342</v>
      </c>
      <c r="F2954" s="92" t="s">
        <v>5739</v>
      </c>
      <c r="G2954" s="92" t="s">
        <v>1229</v>
      </c>
      <c r="H2954" s="92" t="s">
        <v>5746</v>
      </c>
      <c r="I2954" s="92" t="s">
        <v>865</v>
      </c>
      <c r="J2954" s="92" t="s">
        <v>5856</v>
      </c>
      <c r="K2954" s="90" t="b">
        <v>0</v>
      </c>
      <c r="L2954" s="92" t="s">
        <v>867</v>
      </c>
      <c r="M2954" s="278">
        <f>IFERROR(VLOOKUP(C2954,'Budget Detail as of 11.30'!B:K,COLUMNS('Budget Detail as of 11.30'!B:K),FALSE),0)</f>
        <v>4000</v>
      </c>
      <c r="N2954" s="155">
        <f>SUMIFS('Budget Detail as of 11.30'!L:L,'Budget Detail as of 11.30'!B:B,'Questica Mapping'!C2954)</f>
        <v>4000</v>
      </c>
      <c r="O2954" s="100">
        <v>5800000</v>
      </c>
      <c r="P2954" s="101">
        <f t="shared" si="109"/>
        <v>5800000</v>
      </c>
    </row>
    <row r="2955" spans="1:16" hidden="1" x14ac:dyDescent="0.3">
      <c r="A2955" s="90">
        <v>601393</v>
      </c>
      <c r="B2955" s="92" t="s">
        <v>1162</v>
      </c>
      <c r="C2955" s="92" t="s">
        <v>5857</v>
      </c>
      <c r="D2955" s="92" t="s">
        <v>11</v>
      </c>
      <c r="E2955" s="103" t="s">
        <v>342</v>
      </c>
      <c r="F2955" s="92" t="s">
        <v>5739</v>
      </c>
      <c r="G2955" s="92" t="s">
        <v>1229</v>
      </c>
      <c r="H2955" s="92" t="s">
        <v>3919</v>
      </c>
      <c r="I2955" s="92" t="s">
        <v>865</v>
      </c>
      <c r="J2955" s="92" t="s">
        <v>5858</v>
      </c>
      <c r="K2955" s="90" t="b">
        <v>0</v>
      </c>
      <c r="L2955" s="92" t="s">
        <v>867</v>
      </c>
      <c r="M2955" s="278">
        <f>IFERROR(VLOOKUP(C2955,'Budget Detail as of 11.30'!B:K,COLUMNS('Budget Detail as of 11.30'!B:K),FALSE),0)</f>
        <v>5000</v>
      </c>
      <c r="N2955" s="155">
        <f>SUMIFS('Budget Detail as of 11.30'!L:L,'Budget Detail as of 11.30'!B:B,'Questica Mapping'!C2955)</f>
        <v>5000</v>
      </c>
      <c r="O2955" s="100">
        <v>350</v>
      </c>
      <c r="P2955" s="101">
        <f t="shared" si="109"/>
        <v>350</v>
      </c>
    </row>
    <row r="2956" spans="1:16" hidden="1" x14ac:dyDescent="0.3">
      <c r="A2956" s="90">
        <v>601394</v>
      </c>
      <c r="B2956" s="92" t="s">
        <v>1162</v>
      </c>
      <c r="C2956" s="92" t="s">
        <v>5859</v>
      </c>
      <c r="D2956" s="92" t="s">
        <v>11</v>
      </c>
      <c r="E2956" s="103" t="s">
        <v>347</v>
      </c>
      <c r="F2956" s="92" t="s">
        <v>5739</v>
      </c>
      <c r="G2956" s="92" t="s">
        <v>5860</v>
      </c>
      <c r="H2956" s="92" t="s">
        <v>3922</v>
      </c>
      <c r="I2956" s="92" t="s">
        <v>865</v>
      </c>
      <c r="J2956" s="92" t="s">
        <v>5861</v>
      </c>
      <c r="K2956" s="90" t="b">
        <v>0</v>
      </c>
      <c r="L2956" s="92" t="s">
        <v>867</v>
      </c>
      <c r="M2956" s="278">
        <f>IFERROR(VLOOKUP(C2956,'Budget Detail as of 11.30'!B:K,COLUMNS('Budget Detail as of 11.30'!B:K),FALSE),0)</f>
        <v>5785200</v>
      </c>
      <c r="N2956" s="155">
        <f>SUMIFS('Budget Detail as of 11.30'!L:L,'Budget Detail as of 11.30'!B:B,'Questica Mapping'!C2956)</f>
        <v>5785200</v>
      </c>
      <c r="O2956" s="100">
        <v>62650</v>
      </c>
      <c r="P2956" s="101">
        <f t="shared" si="109"/>
        <v>62650</v>
      </c>
    </row>
    <row r="2957" spans="1:16" hidden="1" x14ac:dyDescent="0.3">
      <c r="A2957" s="90">
        <v>849991</v>
      </c>
      <c r="B2957" s="92" t="s">
        <v>1162</v>
      </c>
      <c r="C2957" s="92" t="s">
        <v>5862</v>
      </c>
      <c r="D2957" s="92" t="s">
        <v>11</v>
      </c>
      <c r="E2957" s="103" t="s">
        <v>342</v>
      </c>
      <c r="F2957" s="92" t="s">
        <v>5739</v>
      </c>
      <c r="G2957" s="92" t="s">
        <v>1240</v>
      </c>
      <c r="H2957" s="92" t="s">
        <v>3905</v>
      </c>
      <c r="I2957" s="92" t="s">
        <v>865</v>
      </c>
      <c r="J2957" s="92" t="s">
        <v>5863</v>
      </c>
      <c r="K2957" s="90" t="b">
        <v>0</v>
      </c>
      <c r="L2957" s="92" t="s">
        <v>867</v>
      </c>
      <c r="M2957" s="278">
        <f>IFERROR(VLOOKUP(C2957,'Budget Detail as of 11.30'!B:K,COLUMNS('Budget Detail as of 11.30'!B:K),FALSE),0)</f>
        <v>350</v>
      </c>
      <c r="N2957" s="155">
        <f>SUMIFS('Budget Detail as of 11.30'!L:L,'Budget Detail as of 11.30'!B:B,'Questica Mapping'!C2957)</f>
        <v>350</v>
      </c>
      <c r="O2957" s="100">
        <v>56880</v>
      </c>
      <c r="P2957" s="101">
        <f t="shared" si="109"/>
        <v>56880</v>
      </c>
    </row>
    <row r="2958" spans="1:16" hidden="1" x14ac:dyDescent="0.3">
      <c r="A2958" s="90">
        <v>601837</v>
      </c>
      <c r="B2958" s="92" t="s">
        <v>1162</v>
      </c>
      <c r="C2958" s="92" t="s">
        <v>5864</v>
      </c>
      <c r="D2958" s="92" t="s">
        <v>11</v>
      </c>
      <c r="E2958" s="103" t="s">
        <v>342</v>
      </c>
      <c r="F2958" s="92" t="s">
        <v>5739</v>
      </c>
      <c r="G2958" s="92" t="s">
        <v>2045</v>
      </c>
      <c r="H2958" s="92" t="s">
        <v>3905</v>
      </c>
      <c r="I2958" s="92" t="s">
        <v>865</v>
      </c>
      <c r="J2958" s="92" t="s">
        <v>5865</v>
      </c>
      <c r="K2958" s="90" t="b">
        <v>0</v>
      </c>
      <c r="L2958" s="92" t="s">
        <v>867</v>
      </c>
      <c r="M2958" s="278">
        <f>IFERROR(VLOOKUP(C2958,'Budget Detail as of 11.30'!B:K,COLUMNS('Budget Detail as of 11.30'!B:K),FALSE),0)</f>
        <v>64360</v>
      </c>
      <c r="N2958" s="155">
        <f>SUMIFS('Budget Detail as of 11.30'!L:L,'Budget Detail as of 11.30'!B:B,'Questica Mapping'!C2958)</f>
        <v>64360</v>
      </c>
      <c r="O2958" s="100">
        <v>68700</v>
      </c>
      <c r="P2958" s="101">
        <f t="shared" si="109"/>
        <v>68700</v>
      </c>
    </row>
    <row r="2959" spans="1:16" hidden="1" x14ac:dyDescent="0.3">
      <c r="A2959" s="90">
        <v>849996</v>
      </c>
      <c r="B2959" s="92" t="s">
        <v>1162</v>
      </c>
      <c r="C2959" s="92" t="s">
        <v>5866</v>
      </c>
      <c r="D2959" s="92" t="s">
        <v>11</v>
      </c>
      <c r="E2959" s="103" t="s">
        <v>342</v>
      </c>
      <c r="F2959" s="92" t="s">
        <v>5739</v>
      </c>
      <c r="G2959" s="92" t="s">
        <v>2045</v>
      </c>
      <c r="H2959" s="92" t="s">
        <v>3905</v>
      </c>
      <c r="I2959" s="92" t="s">
        <v>925</v>
      </c>
      <c r="J2959" s="92" t="s">
        <v>5867</v>
      </c>
      <c r="K2959" s="90" t="b">
        <v>0</v>
      </c>
      <c r="L2959" s="92" t="s">
        <v>867</v>
      </c>
      <c r="M2959" s="278">
        <f>IFERROR(VLOOKUP(C2959,'Budget Detail as of 11.30'!B:K,COLUMNS('Budget Detail as of 11.30'!B:K),FALSE),0)</f>
        <v>50710</v>
      </c>
      <c r="N2959" s="155">
        <f>SUMIFS('Budget Detail as of 11.30'!L:L,'Budget Detail as of 11.30'!B:B,'Questica Mapping'!C2959)</f>
        <v>50710</v>
      </c>
      <c r="O2959" s="100">
        <v>8380</v>
      </c>
      <c r="P2959" s="101">
        <f t="shared" si="109"/>
        <v>8380</v>
      </c>
    </row>
    <row r="2960" spans="1:16" hidden="1" x14ac:dyDescent="0.3">
      <c r="A2960" s="90">
        <v>601838</v>
      </c>
      <c r="B2960" s="92" t="s">
        <v>1162</v>
      </c>
      <c r="C2960" s="92" t="s">
        <v>5868</v>
      </c>
      <c r="D2960" s="92" t="s">
        <v>11</v>
      </c>
      <c r="E2960" s="103" t="s">
        <v>342</v>
      </c>
      <c r="F2960" s="92" t="s">
        <v>5739</v>
      </c>
      <c r="G2960" s="92" t="s">
        <v>2045</v>
      </c>
      <c r="H2960" s="92" t="s">
        <v>3905</v>
      </c>
      <c r="I2960" s="92" t="s">
        <v>928</v>
      </c>
      <c r="J2960" s="92" t="s">
        <v>5869</v>
      </c>
      <c r="K2960" s="90" t="b">
        <v>0</v>
      </c>
      <c r="L2960" s="92" t="s">
        <v>867</v>
      </c>
      <c r="M2960" s="278">
        <f>IFERROR(VLOOKUP(C2960,'Budget Detail as of 11.30'!B:K,COLUMNS('Budget Detail as of 11.30'!B:K),FALSE),0)</f>
        <v>75710</v>
      </c>
      <c r="N2960" s="155">
        <f>SUMIFS('Budget Detail as of 11.30'!L:L,'Budget Detail as of 11.30'!B:B,'Questica Mapping'!C2960)</f>
        <v>75710</v>
      </c>
      <c r="O2960" s="100">
        <v>5700</v>
      </c>
      <c r="P2960" s="101">
        <f t="shared" si="109"/>
        <v>5700</v>
      </c>
    </row>
    <row r="2961" spans="1:16" hidden="1" x14ac:dyDescent="0.3">
      <c r="A2961" s="90">
        <v>849990</v>
      </c>
      <c r="B2961" s="92" t="s">
        <v>1162</v>
      </c>
      <c r="C2961" s="92" t="s">
        <v>5870</v>
      </c>
      <c r="D2961" s="92" t="s">
        <v>11</v>
      </c>
      <c r="E2961" s="103" t="s">
        <v>342</v>
      </c>
      <c r="F2961" s="92" t="s">
        <v>5739</v>
      </c>
      <c r="G2961" s="92" t="s">
        <v>2045</v>
      </c>
      <c r="H2961" s="92" t="s">
        <v>3905</v>
      </c>
      <c r="I2961" s="92" t="s">
        <v>931</v>
      </c>
      <c r="J2961" s="92" t="s">
        <v>5871</v>
      </c>
      <c r="K2961" s="90" t="b">
        <v>0</v>
      </c>
      <c r="L2961" s="92" t="s">
        <v>867</v>
      </c>
      <c r="M2961" s="278">
        <f>IFERROR(VLOOKUP(C2961,'Budget Detail as of 11.30'!B:K,COLUMNS('Budget Detail as of 11.30'!B:K),FALSE),0)</f>
        <v>8000</v>
      </c>
      <c r="N2961" s="155">
        <f>SUMIFS('Budget Detail as of 11.30'!L:L,'Budget Detail as of 11.30'!B:B,'Questica Mapping'!C2961)</f>
        <v>8000</v>
      </c>
      <c r="O2961" s="100">
        <v>0</v>
      </c>
      <c r="P2961" s="101">
        <f t="shared" si="109"/>
        <v>0</v>
      </c>
    </row>
    <row r="2962" spans="1:16" hidden="1" x14ac:dyDescent="0.3">
      <c r="A2962" s="90">
        <v>601839</v>
      </c>
      <c r="B2962" s="92" t="s">
        <v>1162</v>
      </c>
      <c r="C2962" s="92" t="s">
        <v>5872</v>
      </c>
      <c r="D2962" s="92" t="s">
        <v>11</v>
      </c>
      <c r="E2962" s="103" t="s">
        <v>342</v>
      </c>
      <c r="F2962" s="92" t="s">
        <v>5739</v>
      </c>
      <c r="G2962" s="92" t="s">
        <v>2045</v>
      </c>
      <c r="H2962" s="92" t="s">
        <v>3905</v>
      </c>
      <c r="I2962" s="92" t="s">
        <v>944</v>
      </c>
      <c r="J2962" s="92" t="s">
        <v>5873</v>
      </c>
      <c r="K2962" s="90" t="b">
        <v>0</v>
      </c>
      <c r="L2962" s="92" t="s">
        <v>867</v>
      </c>
      <c r="M2962" s="278">
        <f>IFERROR(VLOOKUP(C2962,'Budget Detail as of 11.30'!B:K,COLUMNS('Budget Detail as of 11.30'!B:K),FALSE),0)</f>
        <v>5700</v>
      </c>
      <c r="N2962" s="155">
        <f>SUMIFS('Budget Detail as of 11.30'!L:L,'Budget Detail as of 11.30'!B:B,'Questica Mapping'!C2962)</f>
        <v>5700</v>
      </c>
      <c r="O2962" s="100">
        <v>0</v>
      </c>
      <c r="P2962" s="101">
        <f t="shared" ref="P2962:P2973" si="110">+O2962</f>
        <v>0</v>
      </c>
    </row>
    <row r="2963" spans="1:16" hidden="1" x14ac:dyDescent="0.3">
      <c r="A2963" s="90">
        <v>601395</v>
      </c>
      <c r="B2963" s="92" t="s">
        <v>1162</v>
      </c>
      <c r="C2963" s="92" t="s">
        <v>5874</v>
      </c>
      <c r="D2963" s="92" t="s">
        <v>11</v>
      </c>
      <c r="E2963" s="103" t="s">
        <v>345</v>
      </c>
      <c r="F2963" s="92" t="s">
        <v>5739</v>
      </c>
      <c r="G2963" s="92" t="s">
        <v>1576</v>
      </c>
      <c r="H2963" s="92" t="s">
        <v>3905</v>
      </c>
      <c r="I2963" s="92" t="s">
        <v>865</v>
      </c>
      <c r="J2963" s="92" t="s">
        <v>5875</v>
      </c>
      <c r="K2963" s="90" t="b">
        <v>0</v>
      </c>
      <c r="L2963" s="92" t="s">
        <v>867</v>
      </c>
      <c r="M2963" s="278">
        <f>IFERROR(VLOOKUP(C2963,'Budget Detail as of 11.30'!B:K,COLUMNS('Budget Detail as of 11.30'!B:K),FALSE),0)</f>
        <v>240</v>
      </c>
      <c r="N2963" s="155">
        <f>SUMIFS('Budget Detail as of 11.30'!L:L,'Budget Detail as of 11.30'!B:B,'Questica Mapping'!C2963)</f>
        <v>240</v>
      </c>
      <c r="O2963" s="100">
        <v>478</v>
      </c>
      <c r="P2963" s="101">
        <f t="shared" si="110"/>
        <v>478</v>
      </c>
    </row>
    <row r="2964" spans="1:16" hidden="1" x14ac:dyDescent="0.3">
      <c r="A2964" s="90">
        <v>601840</v>
      </c>
      <c r="B2964" s="92" t="s">
        <v>1162</v>
      </c>
      <c r="C2964" s="92" t="s">
        <v>5876</v>
      </c>
      <c r="D2964" s="92" t="s">
        <v>11</v>
      </c>
      <c r="E2964" s="103" t="s">
        <v>345</v>
      </c>
      <c r="F2964" s="92" t="s">
        <v>5739</v>
      </c>
      <c r="G2964" s="92" t="s">
        <v>1576</v>
      </c>
      <c r="H2964" s="92" t="s">
        <v>3905</v>
      </c>
      <c r="I2964" s="92" t="s">
        <v>925</v>
      </c>
      <c r="J2964" s="92" t="s">
        <v>5877</v>
      </c>
      <c r="K2964" s="90" t="b">
        <v>0</v>
      </c>
      <c r="L2964" s="92" t="s">
        <v>867</v>
      </c>
      <c r="M2964" s="278">
        <f>IFERROR(VLOOKUP(C2964,'Budget Detail as of 11.30'!B:K,COLUMNS('Budget Detail as of 11.30'!B:K),FALSE),0)</f>
        <v>1000</v>
      </c>
      <c r="N2964" s="155">
        <f>SUMIFS('Budget Detail as of 11.30'!L:L,'Budget Detail as of 11.30'!B:B,'Questica Mapping'!C2964)</f>
        <v>1000</v>
      </c>
      <c r="O2964" s="100">
        <v>0</v>
      </c>
      <c r="P2964" s="101">
        <f t="shared" si="110"/>
        <v>0</v>
      </c>
    </row>
    <row r="2965" spans="1:16" hidden="1" x14ac:dyDescent="0.3">
      <c r="A2965" s="90">
        <v>1820520</v>
      </c>
      <c r="B2965" s="92" t="s">
        <v>1162</v>
      </c>
      <c r="C2965" s="92" t="s">
        <v>5878</v>
      </c>
      <c r="D2965" s="92" t="s">
        <v>11</v>
      </c>
      <c r="E2965" s="103" t="s">
        <v>345</v>
      </c>
      <c r="F2965" s="92" t="s">
        <v>5739</v>
      </c>
      <c r="G2965" s="92" t="s">
        <v>1576</v>
      </c>
      <c r="H2965" s="92" t="s">
        <v>3916</v>
      </c>
      <c r="I2965" s="92" t="s">
        <v>865</v>
      </c>
      <c r="J2965" s="92" t="s">
        <v>5879</v>
      </c>
      <c r="K2965" s="90" t="b">
        <v>0</v>
      </c>
      <c r="L2965" s="92" t="s">
        <v>867</v>
      </c>
      <c r="M2965" s="278">
        <f>IFERROR(VLOOKUP(C2965,'Budget Detail as of 11.30'!B:K,COLUMNS('Budget Detail as of 11.30'!B:K),FALSE),0)</f>
        <v>0</v>
      </c>
      <c r="N2965" s="155">
        <f>SUMIFS('Budget Detail as of 11.30'!L:L,'Budget Detail as of 11.30'!B:B,'Questica Mapping'!C2965)</f>
        <v>0</v>
      </c>
      <c r="O2965" s="100">
        <v>92836</v>
      </c>
      <c r="P2965" s="101">
        <f t="shared" si="110"/>
        <v>92836</v>
      </c>
    </row>
    <row r="2966" spans="1:16" hidden="1" x14ac:dyDescent="0.3">
      <c r="A2966" s="90">
        <v>601396</v>
      </c>
      <c r="B2966" s="92" t="s">
        <v>1162</v>
      </c>
      <c r="C2966" s="92" t="s">
        <v>5880</v>
      </c>
      <c r="D2966" s="92" t="s">
        <v>11</v>
      </c>
      <c r="E2966" s="103" t="s">
        <v>345</v>
      </c>
      <c r="F2966" s="92" t="s">
        <v>5739</v>
      </c>
      <c r="G2966" s="92" t="s">
        <v>1576</v>
      </c>
      <c r="H2966" s="92" t="s">
        <v>3916</v>
      </c>
      <c r="I2966" s="92" t="s">
        <v>925</v>
      </c>
      <c r="J2966" s="92" t="s">
        <v>5881</v>
      </c>
      <c r="K2966" s="90" t="b">
        <v>0</v>
      </c>
      <c r="L2966" s="92" t="s">
        <v>867</v>
      </c>
      <c r="M2966" s="278">
        <f>IFERROR(VLOOKUP(C2966,'Budget Detail as of 11.30'!B:K,COLUMNS('Budget Detail as of 11.30'!B:K),FALSE),0)</f>
        <v>0</v>
      </c>
      <c r="N2966" s="155">
        <f>SUMIFS('Budget Detail as of 11.30'!L:L,'Budget Detail as of 11.30'!B:B,'Questica Mapping'!C2966)</f>
        <v>0</v>
      </c>
      <c r="O2966" s="100">
        <v>0</v>
      </c>
      <c r="P2966" s="101">
        <f t="shared" si="110"/>
        <v>0</v>
      </c>
    </row>
    <row r="2967" spans="1:16" hidden="1" x14ac:dyDescent="0.3">
      <c r="A2967" s="90">
        <v>1820522</v>
      </c>
      <c r="B2967" s="92" t="s">
        <v>1162</v>
      </c>
      <c r="C2967" s="92" t="s">
        <v>5882</v>
      </c>
      <c r="D2967" s="92" t="s">
        <v>11</v>
      </c>
      <c r="E2967" s="103" t="s">
        <v>345</v>
      </c>
      <c r="F2967" s="92" t="s">
        <v>5739</v>
      </c>
      <c r="G2967" s="92" t="s">
        <v>1243</v>
      </c>
      <c r="H2967" s="92" t="s">
        <v>3905</v>
      </c>
      <c r="I2967" s="92" t="s">
        <v>865</v>
      </c>
      <c r="J2967" s="92" t="s">
        <v>1244</v>
      </c>
      <c r="K2967" s="90" t="b">
        <v>0</v>
      </c>
      <c r="L2967" s="92" t="s">
        <v>867</v>
      </c>
      <c r="M2967" s="278">
        <f>IFERROR(VLOOKUP(C2967,'Budget Detail as of 11.30'!B:K,COLUMNS('Budget Detail as of 11.30'!B:K),FALSE),0)</f>
        <v>78000</v>
      </c>
      <c r="N2967" s="155">
        <f>SUMIFS('Budget Detail as of 11.30'!L:L,'Budget Detail as of 11.30'!B:B,'Questica Mapping'!C2967)</f>
        <v>78000</v>
      </c>
      <c r="O2967" s="100">
        <v>0</v>
      </c>
      <c r="P2967" s="101">
        <f t="shared" si="110"/>
        <v>0</v>
      </c>
    </row>
    <row r="2968" spans="1:16" hidden="1" x14ac:dyDescent="0.3">
      <c r="A2968" s="90">
        <v>601841</v>
      </c>
      <c r="B2968" s="92" t="s">
        <v>1162</v>
      </c>
      <c r="C2968" s="92" t="s">
        <v>5883</v>
      </c>
      <c r="D2968" s="92" t="s">
        <v>11</v>
      </c>
      <c r="E2968" s="103" t="s">
        <v>345</v>
      </c>
      <c r="F2968" s="92" t="s">
        <v>5739</v>
      </c>
      <c r="G2968" s="92" t="s">
        <v>1243</v>
      </c>
      <c r="H2968" s="92" t="s">
        <v>3905</v>
      </c>
      <c r="I2968" s="92" t="s">
        <v>925</v>
      </c>
      <c r="J2968" s="92" t="s">
        <v>5884</v>
      </c>
      <c r="K2968" s="90" t="b">
        <v>0</v>
      </c>
      <c r="L2968" s="92" t="s">
        <v>867</v>
      </c>
      <c r="M2968" s="278">
        <f>IFERROR(VLOOKUP(C2968,'Budget Detail as of 11.30'!B:K,COLUMNS('Budget Detail as of 11.30'!B:K),FALSE),0)</f>
        <v>0</v>
      </c>
      <c r="N2968" s="155">
        <f>SUMIFS('Budget Detail as of 11.30'!L:L,'Budget Detail as of 11.30'!B:B,'Questica Mapping'!C2968)</f>
        <v>0</v>
      </c>
      <c r="O2968" s="100">
        <v>14640</v>
      </c>
      <c r="P2968" s="101">
        <f t="shared" si="110"/>
        <v>14640</v>
      </c>
    </row>
    <row r="2969" spans="1:16" hidden="1" x14ac:dyDescent="0.3">
      <c r="A2969" s="90">
        <v>1191753</v>
      </c>
      <c r="B2969" s="92" t="s">
        <v>1162</v>
      </c>
      <c r="C2969" s="92" t="s">
        <v>5885</v>
      </c>
      <c r="D2969" s="92" t="s">
        <v>11</v>
      </c>
      <c r="E2969" s="103" t="s">
        <v>345</v>
      </c>
      <c r="F2969" s="92" t="s">
        <v>5739</v>
      </c>
      <c r="G2969" s="92" t="s">
        <v>1243</v>
      </c>
      <c r="H2969" s="92" t="s">
        <v>3916</v>
      </c>
      <c r="I2969" s="92" t="s">
        <v>925</v>
      </c>
      <c r="J2969" s="92" t="s">
        <v>5886</v>
      </c>
      <c r="K2969" s="90" t="b">
        <v>0</v>
      </c>
      <c r="L2969" s="92" t="s">
        <v>867</v>
      </c>
      <c r="M2969" s="278">
        <f>IFERROR(VLOOKUP(C2969,'Budget Detail as of 11.30'!B:K,COLUMNS('Budget Detail as of 11.30'!B:K),FALSE),0)</f>
        <v>0</v>
      </c>
      <c r="N2969" s="155">
        <f>SUMIFS('Budget Detail as of 11.30'!L:L,'Budget Detail as of 11.30'!B:B,'Questica Mapping'!C2969)</f>
        <v>0</v>
      </c>
      <c r="O2969" s="100">
        <v>200</v>
      </c>
      <c r="P2969" s="101">
        <f t="shared" si="110"/>
        <v>200</v>
      </c>
    </row>
    <row r="2970" spans="1:16" hidden="1" x14ac:dyDescent="0.3">
      <c r="A2970" s="90">
        <v>601842</v>
      </c>
      <c r="B2970" s="92" t="s">
        <v>1162</v>
      </c>
      <c r="C2970" s="92" t="s">
        <v>5887</v>
      </c>
      <c r="D2970" s="92" t="s">
        <v>11</v>
      </c>
      <c r="E2970" s="103" t="s">
        <v>345</v>
      </c>
      <c r="F2970" s="92" t="s">
        <v>5739</v>
      </c>
      <c r="G2970" s="92" t="s">
        <v>1246</v>
      </c>
      <c r="H2970" s="92" t="s">
        <v>3905</v>
      </c>
      <c r="I2970" s="92" t="s">
        <v>865</v>
      </c>
      <c r="J2970" s="92" t="s">
        <v>1326</v>
      </c>
      <c r="K2970" s="90" t="b">
        <v>0</v>
      </c>
      <c r="L2970" s="92" t="s">
        <v>867</v>
      </c>
      <c r="M2970" s="278">
        <f>IFERROR(VLOOKUP(C2970,'Budget Detail as of 11.30'!B:K,COLUMNS('Budget Detail as of 11.30'!B:K),FALSE),0)</f>
        <v>14640</v>
      </c>
      <c r="N2970" s="155">
        <f>SUMIFS('Budget Detail as of 11.30'!L:L,'Budget Detail as of 11.30'!B:B,'Questica Mapping'!C2970)</f>
        <v>17640</v>
      </c>
      <c r="O2970" s="100">
        <v>0</v>
      </c>
      <c r="P2970" s="101">
        <f t="shared" si="110"/>
        <v>0</v>
      </c>
    </row>
    <row r="2971" spans="1:16" hidden="1" x14ac:dyDescent="0.3">
      <c r="A2971" s="90">
        <v>1670415</v>
      </c>
      <c r="B2971" s="92" t="s">
        <v>1162</v>
      </c>
      <c r="C2971" s="92" t="s">
        <v>5888</v>
      </c>
      <c r="D2971" s="92" t="s">
        <v>11</v>
      </c>
      <c r="E2971" s="103" t="s">
        <v>345</v>
      </c>
      <c r="F2971" s="92" t="s">
        <v>5739</v>
      </c>
      <c r="G2971" s="92" t="s">
        <v>1246</v>
      </c>
      <c r="H2971" s="92" t="s">
        <v>3905</v>
      </c>
      <c r="I2971" s="92" t="s">
        <v>925</v>
      </c>
      <c r="J2971" s="92" t="s">
        <v>5889</v>
      </c>
      <c r="K2971" s="90" t="b">
        <v>0</v>
      </c>
      <c r="L2971" s="92" t="s">
        <v>867</v>
      </c>
      <c r="M2971" s="278">
        <f>IFERROR(VLOOKUP(C2971,'Budget Detail as of 11.30'!B:K,COLUMNS('Budget Detail as of 11.30'!B:K),FALSE),0)</f>
        <v>3000</v>
      </c>
      <c r="N2971" s="155">
        <f>SUMIFS('Budget Detail as of 11.30'!L:L,'Budget Detail as of 11.30'!B:B,'Questica Mapping'!C2971)</f>
        <v>150</v>
      </c>
      <c r="O2971" s="100">
        <v>48922</v>
      </c>
      <c r="P2971" s="101">
        <f t="shared" si="110"/>
        <v>48922</v>
      </c>
    </row>
    <row r="2972" spans="1:16" hidden="1" x14ac:dyDescent="0.3">
      <c r="A2972" s="90">
        <v>850139</v>
      </c>
      <c r="B2972" s="92" t="s">
        <v>1162</v>
      </c>
      <c r="C2972" s="92" t="s">
        <v>5890</v>
      </c>
      <c r="D2972" s="92" t="s">
        <v>11</v>
      </c>
      <c r="E2972" s="103" t="s">
        <v>345</v>
      </c>
      <c r="F2972" s="92" t="s">
        <v>5739</v>
      </c>
      <c r="G2972" s="92" t="s">
        <v>1246</v>
      </c>
      <c r="H2972" s="92" t="s">
        <v>3905</v>
      </c>
      <c r="I2972" s="92" t="s">
        <v>928</v>
      </c>
      <c r="J2972" s="270" t="s">
        <v>1251</v>
      </c>
      <c r="K2972" s="90" t="b">
        <v>0</v>
      </c>
      <c r="L2972" s="92" t="s">
        <v>867</v>
      </c>
      <c r="M2972" s="278">
        <f>IFERROR(VLOOKUP(C2972,'Budget Detail as of 11.30'!B:K,COLUMNS('Budget Detail as of 11.30'!B:K),FALSE),0)</f>
        <v>150</v>
      </c>
      <c r="N2972" s="155">
        <f>SUMIFS('Budget Detail as of 11.30'!L:L,'Budget Detail as of 11.30'!B:B,'Questica Mapping'!C2972)</f>
        <v>0</v>
      </c>
      <c r="O2972" s="100">
        <v>0</v>
      </c>
      <c r="P2972" s="101">
        <f t="shared" si="110"/>
        <v>0</v>
      </c>
    </row>
    <row r="2973" spans="1:16" hidden="1" x14ac:dyDescent="0.3">
      <c r="A2973" s="90">
        <v>850140</v>
      </c>
      <c r="B2973" s="92" t="s">
        <v>1162</v>
      </c>
      <c r="C2973" s="92" t="s">
        <v>5891</v>
      </c>
      <c r="D2973" s="92" t="s">
        <v>11</v>
      </c>
      <c r="E2973" s="103" t="s">
        <v>345</v>
      </c>
      <c r="F2973" s="92" t="s">
        <v>5739</v>
      </c>
      <c r="G2973" s="92" t="s">
        <v>1253</v>
      </c>
      <c r="H2973" s="92" t="s">
        <v>3905</v>
      </c>
      <c r="I2973" s="92" t="s">
        <v>865</v>
      </c>
      <c r="J2973" s="92" t="s">
        <v>5892</v>
      </c>
      <c r="K2973" s="90" t="b">
        <v>0</v>
      </c>
      <c r="L2973" s="92" t="s">
        <v>867</v>
      </c>
      <c r="M2973" s="278">
        <f>IFERROR(VLOOKUP(C2973,'Budget Detail as of 11.30'!B:K,COLUMNS('Budget Detail as of 11.30'!B:K),FALSE),0)</f>
        <v>67320</v>
      </c>
      <c r="N2973" s="155">
        <f>SUMIFS('Budget Detail as of 11.30'!L:L,'Budget Detail as of 11.30'!B:B,'Questica Mapping'!C2973)</f>
        <v>67320</v>
      </c>
      <c r="O2973" s="100">
        <v>0</v>
      </c>
      <c r="P2973" s="101">
        <f t="shared" si="110"/>
        <v>0</v>
      </c>
    </row>
    <row r="2974" spans="1:16" hidden="1" x14ac:dyDescent="0.3">
      <c r="A2974" s="90">
        <v>1670416</v>
      </c>
      <c r="B2974" s="92" t="s">
        <v>1162</v>
      </c>
      <c r="C2974" s="92" t="s">
        <v>5893</v>
      </c>
      <c r="D2974" s="92" t="s">
        <v>11</v>
      </c>
      <c r="E2974" s="103" t="s">
        <v>345</v>
      </c>
      <c r="F2974" s="92" t="s">
        <v>5739</v>
      </c>
      <c r="G2974" s="92" t="s">
        <v>1253</v>
      </c>
      <c r="H2974" s="92" t="s">
        <v>3905</v>
      </c>
      <c r="I2974" s="92" t="s">
        <v>925</v>
      </c>
      <c r="J2974" s="92" t="s">
        <v>1256</v>
      </c>
      <c r="K2974" s="90" t="b">
        <v>0</v>
      </c>
      <c r="L2974" s="92" t="s">
        <v>867</v>
      </c>
      <c r="M2974" s="278">
        <f>IFERROR(VLOOKUP(C2974,'Budget Detail as of 11.30'!B:K,COLUMNS('Budget Detail as of 11.30'!B:K),FALSE),0)</f>
        <v>0</v>
      </c>
      <c r="N2974" s="155">
        <f>SUMIFS('Budget Detail as of 11.30'!L:L,'Budget Detail as of 11.30'!B:B,'Questica Mapping'!C2974)</f>
        <v>0</v>
      </c>
      <c r="O2974" s="100"/>
      <c r="P2974" s="101"/>
    </row>
    <row r="2975" spans="1:16" hidden="1" x14ac:dyDescent="0.3">
      <c r="A2975" s="90">
        <v>1801685</v>
      </c>
      <c r="B2975" s="92" t="s">
        <v>1162</v>
      </c>
      <c r="C2975" s="92" t="s">
        <v>5894</v>
      </c>
      <c r="D2975" s="92" t="s">
        <v>11</v>
      </c>
      <c r="E2975" s="103" t="s">
        <v>345</v>
      </c>
      <c r="F2975" s="92" t="s">
        <v>5739</v>
      </c>
      <c r="G2975" s="92" t="s">
        <v>1253</v>
      </c>
      <c r="H2975" s="92" t="s">
        <v>3905</v>
      </c>
      <c r="I2975" s="92" t="s">
        <v>928</v>
      </c>
      <c r="J2975" s="92" t="s">
        <v>1259</v>
      </c>
      <c r="K2975" s="90" t="b">
        <v>0</v>
      </c>
      <c r="L2975" s="92" t="s">
        <v>867</v>
      </c>
      <c r="M2975" s="278">
        <f>IFERROR(VLOOKUP(C2975,'Budget Detail as of 11.30'!B:K,COLUMNS('Budget Detail as of 11.30'!B:K),FALSE),0)</f>
        <v>0</v>
      </c>
      <c r="N2975" s="155">
        <f>SUMIFS('Budget Detail as of 11.30'!L:L,'Budget Detail as of 11.30'!B:B,'Questica Mapping'!C2975)</f>
        <v>0</v>
      </c>
      <c r="O2975" s="100"/>
      <c r="P2975" s="101"/>
    </row>
    <row r="2976" spans="1:16" hidden="1" x14ac:dyDescent="0.3">
      <c r="A2976" s="90">
        <v>1820497</v>
      </c>
      <c r="B2976" s="159" t="s">
        <v>1162</v>
      </c>
      <c r="C2976" s="159" t="s">
        <v>5895</v>
      </c>
      <c r="D2976" s="280" t="s">
        <v>11</v>
      </c>
      <c r="E2976" s="281">
        <v>0</v>
      </c>
      <c r="F2976" s="279" t="s">
        <v>5739</v>
      </c>
      <c r="G2976" s="279" t="s">
        <v>1253</v>
      </c>
      <c r="H2976" s="279" t="s">
        <v>3905</v>
      </c>
      <c r="I2976" s="279" t="s">
        <v>931</v>
      </c>
      <c r="J2976" s="279" t="s">
        <v>5896</v>
      </c>
      <c r="K2976" s="279" t="b">
        <v>0</v>
      </c>
      <c r="L2976" s="279" t="s">
        <v>867</v>
      </c>
      <c r="M2976" s="278">
        <f>IFERROR(VLOOKUP(C2976,'Budget Detail as of 11.30'!B:K,COLUMNS('Budget Detail as of 11.30'!B:K),FALSE),0)</f>
        <v>0</v>
      </c>
      <c r="N2976" s="155">
        <f>SUMIFS('Budget Detail as of 11.30'!L:L,'Budget Detail as of 11.30'!B:B,'Questica Mapping'!C2976)</f>
        <v>0</v>
      </c>
      <c r="O2976" s="100">
        <v>0</v>
      </c>
      <c r="P2976" s="101">
        <f>+O2976</f>
        <v>0</v>
      </c>
    </row>
    <row r="2977" spans="1:16" hidden="1" x14ac:dyDescent="0.3">
      <c r="A2977" s="90">
        <v>2006138</v>
      </c>
      <c r="B2977" s="159" t="s">
        <v>1162</v>
      </c>
      <c r="C2977" s="159" t="s">
        <v>5897</v>
      </c>
      <c r="D2977" s="280" t="s">
        <v>11</v>
      </c>
      <c r="E2977" s="281">
        <v>0</v>
      </c>
      <c r="F2977" s="279" t="s">
        <v>5739</v>
      </c>
      <c r="G2977" s="279" t="s">
        <v>1253</v>
      </c>
      <c r="H2977" s="279" t="s">
        <v>3905</v>
      </c>
      <c r="I2977" s="279" t="s">
        <v>944</v>
      </c>
      <c r="J2977" s="279" t="s">
        <v>5898</v>
      </c>
      <c r="K2977" s="279" t="b">
        <v>0</v>
      </c>
      <c r="L2977" s="279" t="s">
        <v>867</v>
      </c>
      <c r="M2977" s="278">
        <f>IFERROR(VLOOKUP(C2977,'Budget Detail as of 11.30'!B:K,COLUMNS('Budget Detail as of 11.30'!B:K),FALSE),0)</f>
        <v>0</v>
      </c>
      <c r="N2977" s="155">
        <f>SUMIFS('Budget Detail as of 11.30'!L:L,'Budget Detail as of 11.30'!B:B,'Questica Mapping'!C2977)</f>
        <v>0</v>
      </c>
      <c r="O2977" s="100">
        <v>50000</v>
      </c>
      <c r="P2977" s="101">
        <f>+O2977</f>
        <v>50000</v>
      </c>
    </row>
    <row r="2978" spans="1:16" hidden="1" x14ac:dyDescent="0.3">
      <c r="A2978" s="90">
        <v>2006135</v>
      </c>
      <c r="B2978" s="92" t="s">
        <v>1162</v>
      </c>
      <c r="C2978" s="92" t="s">
        <v>5899</v>
      </c>
      <c r="D2978" s="92" t="s">
        <v>11</v>
      </c>
      <c r="E2978" s="103" t="s">
        <v>345</v>
      </c>
      <c r="F2978" s="92" t="s">
        <v>5739</v>
      </c>
      <c r="G2978" s="92" t="s">
        <v>1253</v>
      </c>
      <c r="H2978" s="92" t="s">
        <v>3919</v>
      </c>
      <c r="I2978" s="92" t="s">
        <v>865</v>
      </c>
      <c r="J2978" s="92" t="s">
        <v>1254</v>
      </c>
      <c r="K2978" s="90" t="b">
        <v>0</v>
      </c>
      <c r="L2978" s="92" t="s">
        <v>867</v>
      </c>
      <c r="M2978" s="278">
        <f>IFERROR(VLOOKUP(C2978,'Budget Detail as of 11.30'!B:K,COLUMNS('Budget Detail as of 11.30'!B:K),FALSE),0)</f>
        <v>0</v>
      </c>
      <c r="N2978" s="155">
        <f>SUMIFS('Budget Detail as of 11.30'!L:L,'Budget Detail as of 11.30'!B:B,'Questica Mapping'!C2978)</f>
        <v>0</v>
      </c>
      <c r="O2978" s="100"/>
      <c r="P2978" s="101"/>
    </row>
    <row r="2979" spans="1:16" hidden="1" x14ac:dyDescent="0.3">
      <c r="A2979" s="90">
        <v>2006137</v>
      </c>
      <c r="B2979" s="92" t="s">
        <v>1162</v>
      </c>
      <c r="C2979" s="92" t="s">
        <v>5900</v>
      </c>
      <c r="D2979" s="92" t="s">
        <v>11</v>
      </c>
      <c r="E2979" s="103" t="s">
        <v>345</v>
      </c>
      <c r="F2979" s="92" t="s">
        <v>5739</v>
      </c>
      <c r="G2979" s="92" t="s">
        <v>1253</v>
      </c>
      <c r="H2979" s="92" t="s">
        <v>3919</v>
      </c>
      <c r="I2979" s="92" t="s">
        <v>925</v>
      </c>
      <c r="J2979" s="270" t="s">
        <v>1251</v>
      </c>
      <c r="K2979" s="90" t="b">
        <v>0</v>
      </c>
      <c r="L2979" s="92" t="s">
        <v>867</v>
      </c>
      <c r="M2979" s="278">
        <f>IFERROR(VLOOKUP(C2979,'Budget Detail as of 11.30'!B:K,COLUMNS('Budget Detail as of 11.30'!B:K),FALSE),0)</f>
        <v>0</v>
      </c>
      <c r="N2979" s="155">
        <f>SUMIFS('Budget Detail as of 11.30'!L:L,'Budget Detail as of 11.30'!B:B,'Questica Mapping'!C2979)</f>
        <v>0</v>
      </c>
      <c r="O2979" s="100"/>
      <c r="P2979" s="101"/>
    </row>
    <row r="2980" spans="1:16" hidden="1" x14ac:dyDescent="0.3">
      <c r="A2980" s="90">
        <v>2006133</v>
      </c>
      <c r="B2980" s="159" t="s">
        <v>1162</v>
      </c>
      <c r="C2980" s="159" t="s">
        <v>5901</v>
      </c>
      <c r="D2980" s="280" t="s">
        <v>11</v>
      </c>
      <c r="E2980" s="281">
        <v>0</v>
      </c>
      <c r="F2980" s="279" t="s">
        <v>5739</v>
      </c>
      <c r="G2980" s="279" t="s">
        <v>1253</v>
      </c>
      <c r="H2980" s="279" t="s">
        <v>3919</v>
      </c>
      <c r="I2980" s="279" t="s">
        <v>931</v>
      </c>
      <c r="J2980" s="279" t="s">
        <v>5902</v>
      </c>
      <c r="K2980" s="279" t="b">
        <v>0</v>
      </c>
      <c r="L2980" s="279" t="s">
        <v>867</v>
      </c>
      <c r="M2980" s="278">
        <f>IFERROR(VLOOKUP(C2980,'Budget Detail as of 11.30'!B:K,COLUMNS('Budget Detail as of 11.30'!B:K),FALSE),0)</f>
        <v>0</v>
      </c>
      <c r="N2980" s="155">
        <f>SUMIFS('Budget Detail as of 11.30'!L:L,'Budget Detail as of 11.30'!B:B,'Questica Mapping'!C2980)</f>
        <v>0</v>
      </c>
      <c r="O2980" s="100">
        <v>150</v>
      </c>
      <c r="P2980" s="101">
        <f t="shared" ref="P2980:P3014" si="111">+O2980</f>
        <v>150</v>
      </c>
    </row>
    <row r="2981" spans="1:16" hidden="1" x14ac:dyDescent="0.3">
      <c r="A2981" s="90">
        <v>591381</v>
      </c>
      <c r="B2981" s="92" t="s">
        <v>1162</v>
      </c>
      <c r="C2981" s="92" t="s">
        <v>5903</v>
      </c>
      <c r="D2981" s="279" t="s">
        <v>11</v>
      </c>
      <c r="E2981" s="103" t="s">
        <v>345</v>
      </c>
      <c r="F2981" s="90" t="s">
        <v>5739</v>
      </c>
      <c r="G2981" s="90" t="s">
        <v>1265</v>
      </c>
      <c r="H2981" s="90" t="s">
        <v>3905</v>
      </c>
      <c r="I2981" s="90" t="s">
        <v>865</v>
      </c>
      <c r="J2981" s="90" t="s">
        <v>1266</v>
      </c>
      <c r="K2981" s="90" t="b">
        <v>0</v>
      </c>
      <c r="L2981" s="90" t="s">
        <v>867</v>
      </c>
      <c r="M2981" s="278">
        <f>IFERROR(VLOOKUP(C2981,'Budget Detail as of 11.30'!B:K,COLUMNS('Budget Detail as of 11.30'!B:K),FALSE),0)</f>
        <v>217230</v>
      </c>
      <c r="N2981" s="155">
        <f>SUMIFS('Budget Detail as of 11.30'!L:L,'Budget Detail as of 11.30'!B:B,'Questica Mapping'!C2981)</f>
        <v>217230</v>
      </c>
      <c r="O2981" s="100">
        <v>4000</v>
      </c>
      <c r="P2981" s="101">
        <f t="shared" si="111"/>
        <v>4000</v>
      </c>
    </row>
    <row r="2982" spans="1:16" hidden="1" x14ac:dyDescent="0.3">
      <c r="A2982" s="90">
        <v>591379</v>
      </c>
      <c r="B2982" s="92" t="s">
        <v>1162</v>
      </c>
      <c r="C2982" s="92" t="s">
        <v>5904</v>
      </c>
      <c r="D2982" s="92" t="s">
        <v>11</v>
      </c>
      <c r="E2982" s="103" t="s">
        <v>342</v>
      </c>
      <c r="F2982" s="92" t="s">
        <v>5739</v>
      </c>
      <c r="G2982" s="92" t="s">
        <v>1268</v>
      </c>
      <c r="H2982" s="92" t="s">
        <v>3905</v>
      </c>
      <c r="I2982" s="92" t="s">
        <v>865</v>
      </c>
      <c r="J2982" s="92" t="s">
        <v>1333</v>
      </c>
      <c r="K2982" s="90" t="b">
        <v>0</v>
      </c>
      <c r="L2982" s="92" t="s">
        <v>867</v>
      </c>
      <c r="M2982" s="278">
        <f>IFERROR(VLOOKUP(C2982,'Budget Detail as of 11.30'!B:K,COLUMNS('Budget Detail as of 11.30'!B:K),FALSE),0)</f>
        <v>300</v>
      </c>
      <c r="N2982" s="155">
        <f>SUMIFS('Budget Detail as of 11.30'!L:L,'Budget Detail as of 11.30'!B:B,'Questica Mapping'!C2982)</f>
        <v>300</v>
      </c>
      <c r="O2982" s="100">
        <v>0</v>
      </c>
      <c r="P2982" s="101">
        <f t="shared" si="111"/>
        <v>0</v>
      </c>
    </row>
    <row r="2983" spans="1:16" hidden="1" x14ac:dyDescent="0.3">
      <c r="A2983" s="90">
        <v>602377</v>
      </c>
      <c r="B2983" s="92" t="s">
        <v>1162</v>
      </c>
      <c r="C2983" s="92" t="s">
        <v>5905</v>
      </c>
      <c r="D2983" s="92" t="s">
        <v>11</v>
      </c>
      <c r="E2983" s="103" t="s">
        <v>346</v>
      </c>
      <c r="F2983" s="92" t="s">
        <v>5739</v>
      </c>
      <c r="G2983" s="92" t="s">
        <v>1273</v>
      </c>
      <c r="H2983" s="92" t="s">
        <v>3905</v>
      </c>
      <c r="I2983" s="92" t="s">
        <v>865</v>
      </c>
      <c r="J2983" s="92" t="s">
        <v>5906</v>
      </c>
      <c r="K2983" s="90" t="b">
        <v>0</v>
      </c>
      <c r="L2983" s="92" t="s">
        <v>867</v>
      </c>
      <c r="M2983" s="278">
        <f>IFERROR(VLOOKUP(C2983,'Budget Detail as of 11.30'!B:K,COLUMNS('Budget Detail as of 11.30'!B:K),FALSE),0)</f>
        <v>0</v>
      </c>
      <c r="N2983" s="155">
        <f>SUMIFS('Budget Detail as of 11.30'!L:L,'Budget Detail as of 11.30'!B:B,'Questica Mapping'!C2983)</f>
        <v>0</v>
      </c>
      <c r="O2983" s="100">
        <v>0</v>
      </c>
      <c r="P2983" s="101">
        <f t="shared" si="111"/>
        <v>0</v>
      </c>
    </row>
    <row r="2984" spans="1:16" hidden="1" x14ac:dyDescent="0.3">
      <c r="A2984" s="90">
        <v>850825</v>
      </c>
      <c r="B2984" s="92" t="s">
        <v>1162</v>
      </c>
      <c r="C2984" s="92" t="s">
        <v>5907</v>
      </c>
      <c r="D2984" s="92" t="s">
        <v>11</v>
      </c>
      <c r="E2984" s="103" t="s">
        <v>346</v>
      </c>
      <c r="F2984" s="92" t="s">
        <v>5739</v>
      </c>
      <c r="G2984" s="92" t="s">
        <v>1273</v>
      </c>
      <c r="H2984" s="92" t="s">
        <v>3919</v>
      </c>
      <c r="I2984" s="92" t="s">
        <v>865</v>
      </c>
      <c r="J2984" s="92" t="s">
        <v>5908</v>
      </c>
      <c r="K2984" s="90" t="b">
        <v>0</v>
      </c>
      <c r="L2984" s="92" t="s">
        <v>867</v>
      </c>
      <c r="M2984" s="278">
        <f>IFERROR(VLOOKUP(C2984,'Budget Detail as of 11.30'!B:K,COLUMNS('Budget Detail as of 11.30'!B:K),FALSE),0)</f>
        <v>0</v>
      </c>
      <c r="N2984" s="155">
        <f>SUMIFS('Budget Detail as of 11.30'!L:L,'Budget Detail as of 11.30'!B:B,'Questica Mapping'!C2984)</f>
        <v>0</v>
      </c>
      <c r="O2984" s="100">
        <v>67775</v>
      </c>
      <c r="P2984" s="101">
        <f t="shared" si="111"/>
        <v>67775</v>
      </c>
    </row>
    <row r="2985" spans="1:16" hidden="1" x14ac:dyDescent="0.3">
      <c r="A2985" s="90">
        <v>2006139</v>
      </c>
      <c r="B2985" s="92" t="s">
        <v>1162</v>
      </c>
      <c r="C2985" s="92" t="s">
        <v>5909</v>
      </c>
      <c r="D2985" s="92" t="s">
        <v>11</v>
      </c>
      <c r="E2985" s="103" t="s">
        <v>346</v>
      </c>
      <c r="F2985" s="92" t="s">
        <v>5739</v>
      </c>
      <c r="G2985" s="92" t="s">
        <v>1273</v>
      </c>
      <c r="H2985" s="92" t="s">
        <v>3919</v>
      </c>
      <c r="I2985" s="92" t="s">
        <v>925</v>
      </c>
      <c r="J2985" s="92" t="s">
        <v>5910</v>
      </c>
      <c r="K2985" s="90" t="b">
        <v>0</v>
      </c>
      <c r="L2985" s="92" t="s">
        <v>867</v>
      </c>
      <c r="M2985" s="278">
        <f>IFERROR(VLOOKUP(C2985,'Budget Detail as of 11.30'!B:K,COLUMNS('Budget Detail as of 11.30'!B:K),FALSE),0)</f>
        <v>0</v>
      </c>
      <c r="N2985" s="155">
        <f>SUMIFS('Budget Detail as of 11.30'!L:L,'Budget Detail as of 11.30'!B:B,'Questica Mapping'!C2985)</f>
        <v>0</v>
      </c>
      <c r="O2985" s="100">
        <v>52325</v>
      </c>
      <c r="P2985" s="101">
        <f t="shared" si="111"/>
        <v>52325</v>
      </c>
    </row>
    <row r="2986" spans="1:16" hidden="1" x14ac:dyDescent="0.3">
      <c r="A2986" s="90">
        <v>2006134</v>
      </c>
      <c r="B2986" s="92" t="s">
        <v>1162</v>
      </c>
      <c r="C2986" s="92" t="s">
        <v>5911</v>
      </c>
      <c r="D2986" s="92" t="s">
        <v>11</v>
      </c>
      <c r="E2986" s="103" t="s">
        <v>351</v>
      </c>
      <c r="F2986" s="92" t="s">
        <v>5912</v>
      </c>
      <c r="G2986" s="92" t="s">
        <v>1165</v>
      </c>
      <c r="H2986" s="92" t="s">
        <v>3710</v>
      </c>
      <c r="I2986" s="92" t="s">
        <v>865</v>
      </c>
      <c r="J2986" s="92">
        <v>0</v>
      </c>
      <c r="K2986" s="90" t="b">
        <v>0</v>
      </c>
      <c r="L2986" s="92" t="s">
        <v>1166</v>
      </c>
      <c r="M2986" s="278">
        <f>IFERROR(VLOOKUP(C2986,'Budget Detail as of 11.30'!B:K,COLUMNS('Budget Detail as of 11.30'!B:K),FALSE),0)</f>
        <v>73480</v>
      </c>
      <c r="N2986" s="155">
        <f>SUMIFS('Budget Detail as of 11.30'!L:L,'Budget Detail as of 11.30'!B:B,'Questica Mapping'!C2986)</f>
        <v>70320</v>
      </c>
      <c r="O2986" s="100">
        <v>5000</v>
      </c>
      <c r="P2986" s="101">
        <f t="shared" si="111"/>
        <v>5000</v>
      </c>
    </row>
    <row r="2987" spans="1:16" hidden="1" x14ac:dyDescent="0.3">
      <c r="A2987" s="90">
        <v>2006136</v>
      </c>
      <c r="B2987" s="92" t="s">
        <v>1162</v>
      </c>
      <c r="C2987" s="92" t="s">
        <v>5913</v>
      </c>
      <c r="D2987" s="92" t="s">
        <v>11</v>
      </c>
      <c r="E2987" s="103" t="s">
        <v>351</v>
      </c>
      <c r="F2987" s="92" t="s">
        <v>5912</v>
      </c>
      <c r="G2987" s="92" t="s">
        <v>1165</v>
      </c>
      <c r="H2987" s="92" t="s">
        <v>4224</v>
      </c>
      <c r="I2987" s="92" t="s">
        <v>865</v>
      </c>
      <c r="J2987" s="92">
        <v>0</v>
      </c>
      <c r="K2987" s="90" t="b">
        <v>0</v>
      </c>
      <c r="L2987" s="92" t="s">
        <v>1166</v>
      </c>
      <c r="M2987" s="278">
        <f>IFERROR(VLOOKUP(C2987,'Budget Detail as of 11.30'!B:K,COLUMNS('Budget Detail as of 11.30'!B:K),FALSE),0)</f>
        <v>55600</v>
      </c>
      <c r="N2987" s="155">
        <f>SUMIFS('Budget Detail as of 11.30'!L:L,'Budget Detail as of 11.30'!B:B,'Questica Mapping'!C2987)</f>
        <v>53210</v>
      </c>
      <c r="O2987" s="100">
        <v>19500</v>
      </c>
      <c r="P2987" s="101">
        <f t="shared" si="111"/>
        <v>19500</v>
      </c>
    </row>
    <row r="2988" spans="1:16" hidden="1" x14ac:dyDescent="0.3">
      <c r="A2988" s="90">
        <v>2006132</v>
      </c>
      <c r="B2988" s="92" t="s">
        <v>1162</v>
      </c>
      <c r="C2988" s="92" t="s">
        <v>5914</v>
      </c>
      <c r="D2988" s="92" t="s">
        <v>11</v>
      </c>
      <c r="E2988" s="103" t="s">
        <v>351</v>
      </c>
      <c r="F2988" s="92" t="s">
        <v>5912</v>
      </c>
      <c r="G2988" s="92" t="s">
        <v>1286</v>
      </c>
      <c r="H2988" s="92" t="s">
        <v>3710</v>
      </c>
      <c r="I2988" s="92" t="s">
        <v>865</v>
      </c>
      <c r="J2988" s="92" t="s">
        <v>1287</v>
      </c>
      <c r="K2988" s="90" t="b">
        <v>1</v>
      </c>
      <c r="L2988" s="92" t="s">
        <v>867</v>
      </c>
      <c r="M2988" s="278">
        <f>IFERROR(VLOOKUP(C2988,'Budget Detail as of 11.30'!B:K,COLUMNS('Budget Detail as of 11.30'!B:K),FALSE),0)</f>
        <v>0</v>
      </c>
      <c r="N2988" s="155">
        <f>SUMIFS('Budget Detail as of 11.30'!L:L,'Budget Detail as of 11.30'!B:B,'Questica Mapping'!C2988)</f>
        <v>0</v>
      </c>
      <c r="O2988" s="100">
        <v>35210</v>
      </c>
      <c r="P2988" s="101">
        <f t="shared" si="111"/>
        <v>35210</v>
      </c>
    </row>
    <row r="2989" spans="1:16" hidden="1" x14ac:dyDescent="0.3">
      <c r="A2989" s="90">
        <v>851399</v>
      </c>
      <c r="B2989" s="92" t="s">
        <v>1162</v>
      </c>
      <c r="C2989" s="92" t="s">
        <v>5915</v>
      </c>
      <c r="D2989" s="92" t="s">
        <v>11</v>
      </c>
      <c r="E2989" s="103" t="s">
        <v>351</v>
      </c>
      <c r="F2989" s="92" t="s">
        <v>5912</v>
      </c>
      <c r="G2989" s="92" t="s">
        <v>1286</v>
      </c>
      <c r="H2989" s="92" t="s">
        <v>3926</v>
      </c>
      <c r="I2989" s="92" t="s">
        <v>865</v>
      </c>
      <c r="J2989" s="92" t="s">
        <v>1287</v>
      </c>
      <c r="K2989" s="90" t="b">
        <v>0</v>
      </c>
      <c r="L2989" s="92" t="s">
        <v>867</v>
      </c>
      <c r="M2989" s="278">
        <f>IFERROR(VLOOKUP(C2989,'Budget Detail as of 11.30'!B:K,COLUMNS('Budget Detail as of 11.30'!B:K),FALSE),0)</f>
        <v>20100</v>
      </c>
      <c r="N2989" s="155">
        <f>SUMIFS('Budget Detail as of 11.30'!L:L,'Budget Detail as of 11.30'!B:B,'Questica Mapping'!C2989)</f>
        <v>20100</v>
      </c>
      <c r="O2989" s="100">
        <v>22350</v>
      </c>
      <c r="P2989" s="101">
        <f t="shared" si="111"/>
        <v>22350</v>
      </c>
    </row>
    <row r="2990" spans="1:16" hidden="1" x14ac:dyDescent="0.3">
      <c r="A2990" s="90">
        <v>601318</v>
      </c>
      <c r="B2990" s="92" t="s">
        <v>1162</v>
      </c>
      <c r="C2990" s="92" t="s">
        <v>5916</v>
      </c>
      <c r="D2990" s="92" t="s">
        <v>11</v>
      </c>
      <c r="E2990" s="103" t="s">
        <v>351</v>
      </c>
      <c r="F2990" s="92" t="s">
        <v>5912</v>
      </c>
      <c r="G2990" s="92" t="s">
        <v>1176</v>
      </c>
      <c r="H2990" s="92" t="s">
        <v>3710</v>
      </c>
      <c r="I2990" s="92" t="s">
        <v>865</v>
      </c>
      <c r="J2990" s="92">
        <v>0</v>
      </c>
      <c r="K2990" s="90" t="b">
        <v>0</v>
      </c>
      <c r="L2990" s="92" t="s">
        <v>1166</v>
      </c>
      <c r="M2990" s="278">
        <f>IFERROR(VLOOKUP(C2990,'Budget Detail as of 11.30'!B:K,COLUMNS('Budget Detail as of 11.30'!B:K),FALSE),0)</f>
        <v>36080</v>
      </c>
      <c r="N2990" s="155">
        <f>SUMIFS('Budget Detail as of 11.30'!L:L,'Budget Detail as of 11.30'!B:B,'Questica Mapping'!C2990)</f>
        <v>35280</v>
      </c>
      <c r="O2990" s="100">
        <v>0</v>
      </c>
      <c r="P2990" s="101">
        <f t="shared" si="111"/>
        <v>0</v>
      </c>
    </row>
    <row r="2991" spans="1:16" hidden="1" x14ac:dyDescent="0.3">
      <c r="A2991" s="90">
        <v>601334</v>
      </c>
      <c r="B2991" s="92" t="s">
        <v>1162</v>
      </c>
      <c r="C2991" s="92" t="s">
        <v>5917</v>
      </c>
      <c r="D2991" s="92" t="s">
        <v>11</v>
      </c>
      <c r="E2991" s="103" t="s">
        <v>351</v>
      </c>
      <c r="F2991" s="92" t="s">
        <v>5912</v>
      </c>
      <c r="G2991" s="92" t="s">
        <v>1176</v>
      </c>
      <c r="H2991" s="92" t="s">
        <v>4224</v>
      </c>
      <c r="I2991" s="92" t="s">
        <v>865</v>
      </c>
      <c r="J2991" s="92">
        <v>0</v>
      </c>
      <c r="K2991" s="90" t="b">
        <v>0</v>
      </c>
      <c r="L2991" s="92" t="s">
        <v>1166</v>
      </c>
      <c r="M2991" s="278">
        <f>IFERROR(VLOOKUP(C2991,'Budget Detail as of 11.30'!B:K,COLUMNS('Budget Detail as of 11.30'!B:K),FALSE),0)</f>
        <v>23440</v>
      </c>
      <c r="N2991" s="155">
        <f>SUMIFS('Budget Detail as of 11.30'!L:L,'Budget Detail as of 11.30'!B:B,'Questica Mapping'!C2991)</f>
        <v>22800</v>
      </c>
      <c r="O2991" s="100">
        <v>464</v>
      </c>
      <c r="P2991" s="101">
        <f t="shared" si="111"/>
        <v>464</v>
      </c>
    </row>
    <row r="2992" spans="1:16" hidden="1" x14ac:dyDescent="0.3">
      <c r="A2992" s="90">
        <v>601319</v>
      </c>
      <c r="B2992" s="92" t="s">
        <v>1162</v>
      </c>
      <c r="C2992" s="92" t="s">
        <v>5918</v>
      </c>
      <c r="D2992" s="92" t="s">
        <v>11</v>
      </c>
      <c r="E2992" s="103" t="s">
        <v>351</v>
      </c>
      <c r="F2992" s="92" t="s">
        <v>5912</v>
      </c>
      <c r="G2992" s="92" t="s">
        <v>1176</v>
      </c>
      <c r="H2992" s="92" t="s">
        <v>3926</v>
      </c>
      <c r="I2992" s="92" t="s">
        <v>865</v>
      </c>
      <c r="J2992" s="92" t="s">
        <v>4907</v>
      </c>
      <c r="K2992" s="90" t="b">
        <v>0</v>
      </c>
      <c r="L2992" s="92" t="s">
        <v>867</v>
      </c>
      <c r="M2992" s="278">
        <f>IFERROR(VLOOKUP(C2992,'Budget Detail as of 11.30'!B:K,COLUMNS('Budget Detail as of 11.30'!B:K),FALSE),0)</f>
        <v>500</v>
      </c>
      <c r="N2992" s="155">
        <f>SUMIFS('Budget Detail as of 11.30'!L:L,'Budget Detail as of 11.30'!B:B,'Questica Mapping'!C2992)</f>
        <v>500</v>
      </c>
      <c r="O2992" s="100">
        <v>200</v>
      </c>
      <c r="P2992" s="101">
        <f t="shared" si="111"/>
        <v>200</v>
      </c>
    </row>
    <row r="2993" spans="1:16" hidden="1" x14ac:dyDescent="0.3">
      <c r="A2993" s="90">
        <v>851336</v>
      </c>
      <c r="B2993" s="92" t="s">
        <v>1162</v>
      </c>
      <c r="C2993" s="92" t="s">
        <v>5919</v>
      </c>
      <c r="D2993" s="92" t="s">
        <v>11</v>
      </c>
      <c r="E2993" s="103" t="s">
        <v>349</v>
      </c>
      <c r="F2993" s="92" t="s">
        <v>5912</v>
      </c>
      <c r="G2993" s="92" t="s">
        <v>1185</v>
      </c>
      <c r="H2993" s="92" t="s">
        <v>3710</v>
      </c>
      <c r="I2993" s="92" t="s">
        <v>865</v>
      </c>
      <c r="J2993" s="92" t="s">
        <v>5920</v>
      </c>
      <c r="K2993" s="90" t="b">
        <v>1</v>
      </c>
      <c r="L2993" s="92" t="s">
        <v>867</v>
      </c>
      <c r="M2993" s="278">
        <f>IFERROR(VLOOKUP(C2993,'Budget Detail as of 11.30'!B:K,COLUMNS('Budget Detail as of 11.30'!B:K),FALSE),0)</f>
        <v>230</v>
      </c>
      <c r="N2993" s="155">
        <f>SUMIFS('Budget Detail as of 11.30'!L:L,'Budget Detail as of 11.30'!B:B,'Questica Mapping'!C2993)</f>
        <v>230</v>
      </c>
      <c r="O2993" s="100">
        <v>2500</v>
      </c>
      <c r="P2993" s="101">
        <f t="shared" si="111"/>
        <v>2500</v>
      </c>
    </row>
    <row r="2994" spans="1:16" hidden="1" x14ac:dyDescent="0.3">
      <c r="A2994" s="90">
        <v>601320</v>
      </c>
      <c r="B2994" s="92" t="s">
        <v>1162</v>
      </c>
      <c r="C2994" s="92" t="s">
        <v>5921</v>
      </c>
      <c r="D2994" s="92" t="s">
        <v>11</v>
      </c>
      <c r="E2994" s="103" t="s">
        <v>349</v>
      </c>
      <c r="F2994" s="92" t="s">
        <v>5912</v>
      </c>
      <c r="G2994" s="92" t="s">
        <v>1418</v>
      </c>
      <c r="H2994" s="92" t="s">
        <v>3710</v>
      </c>
      <c r="I2994" s="92" t="s">
        <v>865</v>
      </c>
      <c r="J2994" s="92" t="s">
        <v>5922</v>
      </c>
      <c r="K2994" s="90" t="b">
        <v>0</v>
      </c>
      <c r="L2994" s="92" t="s">
        <v>867</v>
      </c>
      <c r="M2994" s="278">
        <f>IFERROR(VLOOKUP(C2994,'Budget Detail as of 11.30'!B:K,COLUMNS('Budget Detail as of 11.30'!B:K),FALSE),0)</f>
        <v>1500</v>
      </c>
      <c r="N2994" s="155">
        <f>SUMIFS('Budget Detail as of 11.30'!L:L,'Budget Detail as of 11.30'!B:B,'Questica Mapping'!C2994)</f>
        <v>1500</v>
      </c>
      <c r="O2994" s="100">
        <v>6878</v>
      </c>
      <c r="P2994" s="101">
        <f t="shared" si="111"/>
        <v>6878</v>
      </c>
    </row>
    <row r="2995" spans="1:16" hidden="1" x14ac:dyDescent="0.3">
      <c r="A2995" s="90">
        <v>601321</v>
      </c>
      <c r="B2995" s="92" t="s">
        <v>1162</v>
      </c>
      <c r="C2995" s="92" t="s">
        <v>5923</v>
      </c>
      <c r="D2995" s="92" t="s">
        <v>11</v>
      </c>
      <c r="E2995" s="103" t="s">
        <v>349</v>
      </c>
      <c r="F2995" s="92" t="s">
        <v>5912</v>
      </c>
      <c r="G2995" s="92" t="s">
        <v>1188</v>
      </c>
      <c r="H2995" s="92" t="s">
        <v>3710</v>
      </c>
      <c r="I2995" s="92" t="s">
        <v>865</v>
      </c>
      <c r="J2995" s="92" t="s">
        <v>1189</v>
      </c>
      <c r="K2995" s="90" t="b">
        <v>1</v>
      </c>
      <c r="L2995" s="92" t="s">
        <v>867</v>
      </c>
      <c r="M2995" s="278">
        <f>IFERROR(VLOOKUP(C2995,'Budget Detail as of 11.30'!B:K,COLUMNS('Budget Detail as of 11.30'!B:K),FALSE),0)</f>
        <v>1500</v>
      </c>
      <c r="N2995" s="155">
        <f>SUMIFS('Budget Detail as of 11.30'!L:L,'Budget Detail as of 11.30'!B:B,'Questica Mapping'!C2995)</f>
        <v>1500</v>
      </c>
      <c r="O2995" s="100">
        <v>2000</v>
      </c>
      <c r="P2995" s="101">
        <f t="shared" si="111"/>
        <v>2000</v>
      </c>
    </row>
    <row r="2996" spans="1:16" hidden="1" x14ac:dyDescent="0.3">
      <c r="A2996" s="90">
        <v>601313</v>
      </c>
      <c r="B2996" s="92" t="s">
        <v>1162</v>
      </c>
      <c r="C2996" s="92" t="s">
        <v>5924</v>
      </c>
      <c r="D2996" s="92" t="s">
        <v>11</v>
      </c>
      <c r="E2996" s="103" t="s">
        <v>349</v>
      </c>
      <c r="F2996" s="92" t="s">
        <v>5912</v>
      </c>
      <c r="G2996" s="92" t="s">
        <v>1188</v>
      </c>
      <c r="H2996" s="92" t="s">
        <v>3710</v>
      </c>
      <c r="I2996" s="92" t="s">
        <v>925</v>
      </c>
      <c r="J2996" s="92" t="s">
        <v>5925</v>
      </c>
      <c r="K2996" s="90" t="b">
        <v>1</v>
      </c>
      <c r="L2996" s="92" t="s">
        <v>867</v>
      </c>
      <c r="M2996" s="278">
        <f>IFERROR(VLOOKUP(C2996,'Budget Detail as of 11.30'!B:K,COLUMNS('Budget Detail as of 11.30'!B:K),FALSE),0)</f>
        <v>4500</v>
      </c>
      <c r="N2996" s="155">
        <f>SUMIFS('Budget Detail as of 11.30'!L:L,'Budget Detail as of 11.30'!B:B,'Questica Mapping'!C2996)</f>
        <v>4500</v>
      </c>
      <c r="O2996" s="100">
        <v>100</v>
      </c>
      <c r="P2996" s="101">
        <f t="shared" si="111"/>
        <v>100</v>
      </c>
    </row>
    <row r="2997" spans="1:16" hidden="1" x14ac:dyDescent="0.3">
      <c r="A2997" s="90">
        <v>601322</v>
      </c>
      <c r="B2997" s="92" t="s">
        <v>1162</v>
      </c>
      <c r="C2997" s="92" t="s">
        <v>5926</v>
      </c>
      <c r="D2997" s="92" t="s">
        <v>11</v>
      </c>
      <c r="E2997" s="103" t="s">
        <v>349</v>
      </c>
      <c r="F2997" s="92" t="s">
        <v>5912</v>
      </c>
      <c r="G2997" s="92" t="s">
        <v>1188</v>
      </c>
      <c r="H2997" s="92" t="s">
        <v>3710</v>
      </c>
      <c r="I2997" s="92" t="s">
        <v>928</v>
      </c>
      <c r="J2997" s="92" t="s">
        <v>5927</v>
      </c>
      <c r="K2997" s="90" t="b">
        <v>1</v>
      </c>
      <c r="L2997" s="92" t="s">
        <v>867</v>
      </c>
      <c r="M2997" s="278">
        <f>IFERROR(VLOOKUP(C2997,'Budget Detail as of 11.30'!B:K,COLUMNS('Budget Detail as of 11.30'!B:K),FALSE),0)</f>
        <v>500</v>
      </c>
      <c r="N2997" s="155">
        <f>SUMIFS('Budget Detail as of 11.30'!L:L,'Budget Detail as of 11.30'!B:B,'Questica Mapping'!C2997)</f>
        <v>500</v>
      </c>
      <c r="O2997" s="100">
        <v>3500</v>
      </c>
      <c r="P2997" s="101">
        <f t="shared" si="111"/>
        <v>3500</v>
      </c>
    </row>
    <row r="2998" spans="1:16" hidden="1" x14ac:dyDescent="0.3">
      <c r="A2998" s="90">
        <v>601323</v>
      </c>
      <c r="B2998" s="92" t="s">
        <v>1162</v>
      </c>
      <c r="C2998" s="92" t="s">
        <v>5928</v>
      </c>
      <c r="D2998" s="92" t="s">
        <v>11</v>
      </c>
      <c r="E2998" s="103" t="s">
        <v>349</v>
      </c>
      <c r="F2998" s="92" t="s">
        <v>5912</v>
      </c>
      <c r="G2998" s="92" t="s">
        <v>1188</v>
      </c>
      <c r="H2998" s="92" t="s">
        <v>3710</v>
      </c>
      <c r="I2998" s="92" t="s">
        <v>931</v>
      </c>
      <c r="J2998" s="92" t="s">
        <v>5929</v>
      </c>
      <c r="K2998" s="90" t="b">
        <v>0</v>
      </c>
      <c r="L2998" s="92" t="s">
        <v>867</v>
      </c>
      <c r="M2998" s="278">
        <f>IFERROR(VLOOKUP(C2998,'Budget Detail as of 11.30'!B:K,COLUMNS('Budget Detail as of 11.30'!B:K),FALSE),0)</f>
        <v>100</v>
      </c>
      <c r="N2998" s="155">
        <f>SUMIFS('Budget Detail as of 11.30'!L:L,'Budget Detail as of 11.30'!B:B,'Questica Mapping'!C2998)</f>
        <v>100</v>
      </c>
      <c r="O2998" s="100">
        <v>750</v>
      </c>
      <c r="P2998" s="101">
        <f t="shared" si="111"/>
        <v>750</v>
      </c>
    </row>
    <row r="2999" spans="1:16" hidden="1" x14ac:dyDescent="0.3">
      <c r="A2999" s="90">
        <v>601324</v>
      </c>
      <c r="B2999" s="92" t="s">
        <v>1162</v>
      </c>
      <c r="C2999" s="92" t="s">
        <v>5930</v>
      </c>
      <c r="D2999" s="92" t="s">
        <v>11</v>
      </c>
      <c r="E2999" s="103" t="s">
        <v>349</v>
      </c>
      <c r="F2999" s="92" t="s">
        <v>5912</v>
      </c>
      <c r="G2999" s="92" t="s">
        <v>1191</v>
      </c>
      <c r="H2999" s="92" t="s">
        <v>3710</v>
      </c>
      <c r="I2999" s="92" t="s">
        <v>865</v>
      </c>
      <c r="J2999" s="92" t="s">
        <v>1192</v>
      </c>
      <c r="K2999" s="90" t="b">
        <v>1</v>
      </c>
      <c r="L2999" s="92" t="s">
        <v>867</v>
      </c>
      <c r="M2999" s="278">
        <f>IFERROR(VLOOKUP(C2999,'Budget Detail as of 11.30'!B:K,COLUMNS('Budget Detail as of 11.30'!B:K),FALSE),0)</f>
        <v>1690</v>
      </c>
      <c r="N2999" s="155">
        <f>SUMIFS('Budget Detail as of 11.30'!L:L,'Budget Detail as of 11.30'!B:B,'Questica Mapping'!C2999)</f>
        <v>1690</v>
      </c>
      <c r="O2999" s="100">
        <v>500</v>
      </c>
      <c r="P2999" s="101">
        <f t="shared" si="111"/>
        <v>500</v>
      </c>
    </row>
    <row r="3000" spans="1:16" hidden="1" x14ac:dyDescent="0.3">
      <c r="A3000" s="90">
        <v>591383</v>
      </c>
      <c r="B3000" s="92" t="s">
        <v>1162</v>
      </c>
      <c r="C3000" s="92" t="s">
        <v>5931</v>
      </c>
      <c r="D3000" s="92" t="s">
        <v>11</v>
      </c>
      <c r="E3000" s="103" t="s">
        <v>349</v>
      </c>
      <c r="F3000" s="92" t="s">
        <v>5912</v>
      </c>
      <c r="G3000" s="92" t="s">
        <v>1194</v>
      </c>
      <c r="H3000" s="92" t="s">
        <v>3710</v>
      </c>
      <c r="I3000" s="92" t="s">
        <v>865</v>
      </c>
      <c r="J3000" s="92" t="s">
        <v>1195</v>
      </c>
      <c r="K3000" s="90" t="b">
        <v>1</v>
      </c>
      <c r="L3000" s="92" t="s">
        <v>867</v>
      </c>
      <c r="M3000" s="278">
        <f>IFERROR(VLOOKUP(C3000,'Budget Detail as of 11.30'!B:K,COLUMNS('Budget Detail as of 11.30'!B:K),FALSE),0)</f>
        <v>500</v>
      </c>
      <c r="N3000" s="155">
        <f>SUMIFS('Budget Detail as of 11.30'!L:L,'Budget Detail as of 11.30'!B:B,'Questica Mapping'!C3000)</f>
        <v>500</v>
      </c>
      <c r="O3000" s="100">
        <v>250</v>
      </c>
      <c r="P3000" s="101">
        <f t="shared" si="111"/>
        <v>250</v>
      </c>
    </row>
    <row r="3001" spans="1:16" hidden="1" x14ac:dyDescent="0.3">
      <c r="A3001" s="90">
        <v>591388</v>
      </c>
      <c r="B3001" s="92" t="s">
        <v>1162</v>
      </c>
      <c r="C3001" s="92" t="s">
        <v>5932</v>
      </c>
      <c r="D3001" s="92" t="s">
        <v>11</v>
      </c>
      <c r="E3001" s="103" t="s">
        <v>349</v>
      </c>
      <c r="F3001" s="92" t="s">
        <v>5912</v>
      </c>
      <c r="G3001" s="92" t="s">
        <v>1202</v>
      </c>
      <c r="H3001" s="92" t="s">
        <v>3710</v>
      </c>
      <c r="I3001" s="92" t="s">
        <v>865</v>
      </c>
      <c r="J3001" s="92" t="s">
        <v>5775</v>
      </c>
      <c r="K3001" s="90" t="b">
        <v>1</v>
      </c>
      <c r="L3001" s="92" t="s">
        <v>867</v>
      </c>
      <c r="M3001" s="278">
        <f>IFERROR(VLOOKUP(C3001,'Budget Detail as of 11.30'!B:K,COLUMNS('Budget Detail as of 11.30'!B:K),FALSE),0)</f>
        <v>250</v>
      </c>
      <c r="N3001" s="155">
        <f>SUMIFS('Budget Detail as of 11.30'!L:L,'Budget Detail as of 11.30'!B:B,'Questica Mapping'!C3001)</f>
        <v>250</v>
      </c>
      <c r="O3001" s="100">
        <v>520</v>
      </c>
      <c r="P3001" s="101">
        <f t="shared" si="111"/>
        <v>520</v>
      </c>
    </row>
    <row r="3002" spans="1:16" hidden="1" x14ac:dyDescent="0.3">
      <c r="A3002" s="90">
        <v>602378</v>
      </c>
      <c r="B3002" s="92" t="s">
        <v>1162</v>
      </c>
      <c r="C3002" s="92" t="s">
        <v>5933</v>
      </c>
      <c r="D3002" s="92" t="s">
        <v>11</v>
      </c>
      <c r="E3002" s="103" t="s">
        <v>349</v>
      </c>
      <c r="F3002" s="92" t="s">
        <v>5912</v>
      </c>
      <c r="G3002" s="92" t="s">
        <v>1354</v>
      </c>
      <c r="H3002" s="92" t="s">
        <v>3926</v>
      </c>
      <c r="I3002" s="92" t="s">
        <v>865</v>
      </c>
      <c r="J3002" s="92" t="s">
        <v>1355</v>
      </c>
      <c r="K3002" s="90" t="b">
        <v>0</v>
      </c>
      <c r="L3002" s="92" t="s">
        <v>867</v>
      </c>
      <c r="M3002" s="278">
        <f>IFERROR(VLOOKUP(C3002,'Budget Detail as of 11.30'!B:K,COLUMNS('Budget Detail as of 11.30'!B:K),FALSE),0)</f>
        <v>300</v>
      </c>
      <c r="N3002" s="155">
        <f>SUMIFS('Budget Detail as of 11.30'!L:L,'Budget Detail as of 11.30'!B:B,'Questica Mapping'!C3002)</f>
        <v>300</v>
      </c>
      <c r="O3002" s="100">
        <v>3040</v>
      </c>
      <c r="P3002" s="101">
        <f t="shared" si="111"/>
        <v>3040</v>
      </c>
    </row>
    <row r="3003" spans="1:16" hidden="1" x14ac:dyDescent="0.3">
      <c r="A3003" s="90">
        <v>601311</v>
      </c>
      <c r="B3003" s="92" t="s">
        <v>1162</v>
      </c>
      <c r="C3003" s="92" t="s">
        <v>5934</v>
      </c>
      <c r="D3003" s="92" t="s">
        <v>11</v>
      </c>
      <c r="E3003" s="103" t="s">
        <v>349</v>
      </c>
      <c r="F3003" s="92" t="s">
        <v>5912</v>
      </c>
      <c r="G3003" s="92" t="s">
        <v>1207</v>
      </c>
      <c r="H3003" s="92" t="s">
        <v>3710</v>
      </c>
      <c r="I3003" s="92" t="s">
        <v>925</v>
      </c>
      <c r="J3003" s="92" t="s">
        <v>5935</v>
      </c>
      <c r="K3003" s="90" t="b">
        <v>0</v>
      </c>
      <c r="L3003" s="92" t="s">
        <v>867</v>
      </c>
      <c r="M3003" s="278">
        <f>IFERROR(VLOOKUP(C3003,'Budget Detail as of 11.30'!B:K,COLUMNS('Budget Detail as of 11.30'!B:K),FALSE),0)</f>
        <v>520</v>
      </c>
      <c r="N3003" s="155">
        <f>SUMIFS('Budget Detail as of 11.30'!L:L,'Budget Detail as of 11.30'!B:B,'Questica Mapping'!C3003)</f>
        <v>520</v>
      </c>
      <c r="O3003" s="100">
        <v>500</v>
      </c>
      <c r="P3003" s="101">
        <f t="shared" si="111"/>
        <v>500</v>
      </c>
    </row>
    <row r="3004" spans="1:16" hidden="1" x14ac:dyDescent="0.3">
      <c r="A3004" s="90">
        <v>601325</v>
      </c>
      <c r="B3004" s="92" t="s">
        <v>1162</v>
      </c>
      <c r="C3004" s="92" t="s">
        <v>5936</v>
      </c>
      <c r="D3004" s="92" t="s">
        <v>11</v>
      </c>
      <c r="E3004" s="103" t="s">
        <v>349</v>
      </c>
      <c r="F3004" s="92" t="s">
        <v>5912</v>
      </c>
      <c r="G3004" s="92" t="s">
        <v>1212</v>
      </c>
      <c r="H3004" s="92" t="s">
        <v>3710</v>
      </c>
      <c r="I3004" s="92" t="s">
        <v>865</v>
      </c>
      <c r="J3004" s="92" t="s">
        <v>5937</v>
      </c>
      <c r="K3004" s="90" t="b">
        <v>1</v>
      </c>
      <c r="L3004" s="92" t="s">
        <v>867</v>
      </c>
      <c r="M3004" s="278">
        <f>IFERROR(VLOOKUP(C3004,'Budget Detail as of 11.30'!B:K,COLUMNS('Budget Detail as of 11.30'!B:K),FALSE),0)</f>
        <v>1650</v>
      </c>
      <c r="N3004" s="155">
        <f>SUMIFS('Budget Detail as of 11.30'!L:L,'Budget Detail as of 11.30'!B:B,'Questica Mapping'!C3004)</f>
        <v>1650</v>
      </c>
      <c r="O3004" s="100">
        <v>2000</v>
      </c>
      <c r="P3004" s="101">
        <f t="shared" si="111"/>
        <v>2000</v>
      </c>
    </row>
    <row r="3005" spans="1:16" hidden="1" x14ac:dyDescent="0.3">
      <c r="A3005" s="90">
        <v>1191789</v>
      </c>
      <c r="B3005" s="92" t="s">
        <v>1162</v>
      </c>
      <c r="C3005" s="92" t="s">
        <v>5938</v>
      </c>
      <c r="D3005" s="92" t="s">
        <v>11</v>
      </c>
      <c r="E3005" s="103" t="s">
        <v>349</v>
      </c>
      <c r="F3005" s="92" t="s">
        <v>5912</v>
      </c>
      <c r="G3005" s="92" t="s">
        <v>1215</v>
      </c>
      <c r="H3005" s="92" t="s">
        <v>3710</v>
      </c>
      <c r="I3005" s="92" t="s">
        <v>865</v>
      </c>
      <c r="J3005" s="92" t="s">
        <v>5939</v>
      </c>
      <c r="K3005" s="90" t="b">
        <v>0</v>
      </c>
      <c r="L3005" s="92" t="s">
        <v>867</v>
      </c>
      <c r="M3005" s="278">
        <f>IFERROR(VLOOKUP(C3005,'Budget Detail as of 11.30'!B:K,COLUMNS('Budget Detail as of 11.30'!B:K),FALSE),0)</f>
        <v>500</v>
      </c>
      <c r="N3005" s="155">
        <f>SUMIFS('Budget Detail as of 11.30'!L:L,'Budget Detail as of 11.30'!B:B,'Questica Mapping'!C3005)</f>
        <v>500</v>
      </c>
      <c r="O3005" s="100">
        <v>8500</v>
      </c>
      <c r="P3005" s="101">
        <f t="shared" si="111"/>
        <v>8500</v>
      </c>
    </row>
    <row r="3006" spans="1:16" hidden="1" x14ac:dyDescent="0.3">
      <c r="A3006" s="90">
        <v>591384</v>
      </c>
      <c r="B3006" s="92" t="s">
        <v>1162</v>
      </c>
      <c r="C3006" s="92" t="s">
        <v>5940</v>
      </c>
      <c r="D3006" s="92" t="s">
        <v>11</v>
      </c>
      <c r="E3006" s="103" t="s">
        <v>349</v>
      </c>
      <c r="F3006" s="92" t="s">
        <v>5912</v>
      </c>
      <c r="G3006" s="92" t="s">
        <v>1220</v>
      </c>
      <c r="H3006" s="92" t="s">
        <v>3710</v>
      </c>
      <c r="I3006" s="92" t="s">
        <v>865</v>
      </c>
      <c r="J3006" s="92" t="s">
        <v>5941</v>
      </c>
      <c r="K3006" s="90" t="b">
        <v>0</v>
      </c>
      <c r="L3006" s="92" t="s">
        <v>867</v>
      </c>
      <c r="M3006" s="278">
        <f>IFERROR(VLOOKUP(C3006,'Budget Detail as of 11.30'!B:K,COLUMNS('Budget Detail as of 11.30'!B:K),FALSE),0)</f>
        <v>2000</v>
      </c>
      <c r="N3006" s="155">
        <f>SUMIFS('Budget Detail as of 11.30'!L:L,'Budget Detail as of 11.30'!B:B,'Questica Mapping'!C3006)</f>
        <v>2000</v>
      </c>
      <c r="O3006" s="100">
        <v>13500</v>
      </c>
      <c r="P3006" s="101">
        <f t="shared" si="111"/>
        <v>13500</v>
      </c>
    </row>
    <row r="3007" spans="1:16" hidden="1" x14ac:dyDescent="0.3">
      <c r="A3007" s="90">
        <v>602379</v>
      </c>
      <c r="B3007" s="92" t="s">
        <v>1162</v>
      </c>
      <c r="C3007" s="92" t="s">
        <v>5942</v>
      </c>
      <c r="D3007" s="92" t="s">
        <v>11</v>
      </c>
      <c r="E3007" s="103" t="s">
        <v>349</v>
      </c>
      <c r="F3007" s="92" t="s">
        <v>5912</v>
      </c>
      <c r="G3007" s="92" t="s">
        <v>1229</v>
      </c>
      <c r="H3007" s="92" t="s">
        <v>3710</v>
      </c>
      <c r="I3007" s="92" t="s">
        <v>865</v>
      </c>
      <c r="J3007" s="92" t="s">
        <v>5943</v>
      </c>
      <c r="K3007" s="90" t="b">
        <v>1</v>
      </c>
      <c r="L3007" s="92" t="s">
        <v>867</v>
      </c>
      <c r="M3007" s="278">
        <f>IFERROR(VLOOKUP(C3007,'Budget Detail as of 11.30'!B:K,COLUMNS('Budget Detail as of 11.30'!B:K),FALSE),0)</f>
        <v>7000</v>
      </c>
      <c r="N3007" s="155">
        <f>SUMIFS('Budget Detail as of 11.30'!L:L,'Budget Detail as of 11.30'!B:B,'Questica Mapping'!C3007)</f>
        <v>7000</v>
      </c>
      <c r="O3007" s="100">
        <v>6007</v>
      </c>
      <c r="P3007" s="101">
        <f t="shared" si="111"/>
        <v>6007</v>
      </c>
    </row>
    <row r="3008" spans="1:16" hidden="1" x14ac:dyDescent="0.3">
      <c r="A3008" s="90">
        <v>851337</v>
      </c>
      <c r="B3008" s="92" t="s">
        <v>1162</v>
      </c>
      <c r="C3008" s="92" t="s">
        <v>5944</v>
      </c>
      <c r="D3008" s="92" t="s">
        <v>11</v>
      </c>
      <c r="E3008" s="103" t="s">
        <v>349</v>
      </c>
      <c r="F3008" s="92" t="s">
        <v>5912</v>
      </c>
      <c r="G3008" s="92" t="s">
        <v>1229</v>
      </c>
      <c r="H3008" s="92" t="s">
        <v>3710</v>
      </c>
      <c r="I3008" s="92" t="s">
        <v>925</v>
      </c>
      <c r="J3008" s="92" t="s">
        <v>2436</v>
      </c>
      <c r="K3008" s="90" t="b">
        <v>1</v>
      </c>
      <c r="L3008" s="92" t="s">
        <v>867</v>
      </c>
      <c r="M3008" s="278">
        <f>IFERROR(VLOOKUP(C3008,'Budget Detail as of 11.30'!B:K,COLUMNS('Budget Detail as of 11.30'!B:K),FALSE),0)</f>
        <v>7000</v>
      </c>
      <c r="N3008" s="155">
        <f>SUMIFS('Budget Detail as of 11.30'!L:L,'Budget Detail as of 11.30'!B:B,'Questica Mapping'!C3008)</f>
        <v>7000</v>
      </c>
      <c r="O3008" s="100">
        <v>500</v>
      </c>
      <c r="P3008" s="101">
        <f t="shared" si="111"/>
        <v>500</v>
      </c>
    </row>
    <row r="3009" spans="1:17" hidden="1" x14ac:dyDescent="0.3">
      <c r="A3009" s="90">
        <v>601314</v>
      </c>
      <c r="B3009" s="92" t="s">
        <v>1162</v>
      </c>
      <c r="C3009" s="92" t="s">
        <v>5945</v>
      </c>
      <c r="D3009" s="92" t="s">
        <v>11</v>
      </c>
      <c r="E3009" s="103" t="s">
        <v>349</v>
      </c>
      <c r="F3009" s="92" t="s">
        <v>5912</v>
      </c>
      <c r="G3009" s="92" t="s">
        <v>1229</v>
      </c>
      <c r="H3009" s="92" t="s">
        <v>3710</v>
      </c>
      <c r="I3009" s="92" t="s">
        <v>928</v>
      </c>
      <c r="J3009" s="92" t="s">
        <v>1457</v>
      </c>
      <c r="K3009" s="90" t="b">
        <v>1</v>
      </c>
      <c r="L3009" s="92" t="s">
        <v>867</v>
      </c>
      <c r="M3009" s="278">
        <f>IFERROR(VLOOKUP(C3009,'Budget Detail as of 11.30'!B:K,COLUMNS('Budget Detail as of 11.30'!B:K),FALSE),0)</f>
        <v>4000</v>
      </c>
      <c r="N3009" s="155">
        <f>SUMIFS('Budget Detail as of 11.30'!L:L,'Budget Detail as of 11.30'!B:B,'Questica Mapping'!C3009)</f>
        <v>4000</v>
      </c>
      <c r="O3009" s="100">
        <v>16000</v>
      </c>
      <c r="P3009" s="101">
        <f t="shared" si="111"/>
        <v>16000</v>
      </c>
    </row>
    <row r="3010" spans="1:17" hidden="1" x14ac:dyDescent="0.3">
      <c r="A3010" s="90">
        <v>1689108</v>
      </c>
      <c r="B3010" s="92" t="s">
        <v>1162</v>
      </c>
      <c r="C3010" s="92" t="s">
        <v>5946</v>
      </c>
      <c r="D3010" s="92" t="s">
        <v>11</v>
      </c>
      <c r="E3010" s="103" t="s">
        <v>349</v>
      </c>
      <c r="F3010" s="92" t="s">
        <v>5912</v>
      </c>
      <c r="G3010" s="92" t="s">
        <v>1229</v>
      </c>
      <c r="H3010" s="92" t="s">
        <v>3710</v>
      </c>
      <c r="I3010" s="92" t="s">
        <v>944</v>
      </c>
      <c r="J3010" s="92" t="s">
        <v>5947</v>
      </c>
      <c r="K3010" s="90" t="b">
        <v>1</v>
      </c>
      <c r="L3010" s="92" t="s">
        <v>867</v>
      </c>
      <c r="M3010" s="278">
        <f>IFERROR(VLOOKUP(C3010,'Budget Detail as of 11.30'!B:K,COLUMNS('Budget Detail as of 11.30'!B:K),FALSE),0)</f>
        <v>1000</v>
      </c>
      <c r="N3010" s="155">
        <f>SUMIFS('Budget Detail as of 11.30'!L:L,'Budget Detail as of 11.30'!B:B,'Questica Mapping'!C3010)</f>
        <v>1000</v>
      </c>
      <c r="O3010" s="100">
        <v>3000</v>
      </c>
      <c r="P3010" s="101">
        <f t="shared" si="111"/>
        <v>3000</v>
      </c>
    </row>
    <row r="3011" spans="1:17" hidden="1" x14ac:dyDescent="0.3">
      <c r="A3011" s="90">
        <v>1689107</v>
      </c>
      <c r="B3011" s="92" t="s">
        <v>1162</v>
      </c>
      <c r="C3011" s="92" t="s">
        <v>5948</v>
      </c>
      <c r="D3011" s="92" t="s">
        <v>11</v>
      </c>
      <c r="E3011" s="103" t="s">
        <v>349</v>
      </c>
      <c r="F3011" s="92" t="s">
        <v>5912</v>
      </c>
      <c r="G3011" s="92" t="s">
        <v>1229</v>
      </c>
      <c r="H3011" s="92" t="s">
        <v>4237</v>
      </c>
      <c r="I3011" s="92" t="s">
        <v>865</v>
      </c>
      <c r="J3011" s="92" t="s">
        <v>5949</v>
      </c>
      <c r="K3011" s="90" t="b">
        <v>0</v>
      </c>
      <c r="L3011" s="92" t="s">
        <v>867</v>
      </c>
      <c r="M3011" s="278">
        <f>IFERROR(VLOOKUP(C3011,'Budget Detail as of 11.30'!B:K,COLUMNS('Budget Detail as of 11.30'!B:K),FALSE),0)</f>
        <v>16000</v>
      </c>
      <c r="N3011" s="155">
        <f>SUMIFS('Budget Detail as of 11.30'!L:L,'Budget Detail as of 11.30'!B:B,'Questica Mapping'!C3011)</f>
        <v>16000</v>
      </c>
      <c r="O3011" s="100">
        <v>140940</v>
      </c>
      <c r="P3011" s="101">
        <f t="shared" si="111"/>
        <v>140940</v>
      </c>
    </row>
    <row r="3012" spans="1:17" hidden="1" x14ac:dyDescent="0.3">
      <c r="A3012" s="90">
        <v>1689109</v>
      </c>
      <c r="B3012" s="92" t="s">
        <v>1162</v>
      </c>
      <c r="C3012" s="92" t="s">
        <v>5950</v>
      </c>
      <c r="D3012" s="92" t="s">
        <v>11</v>
      </c>
      <c r="E3012" s="103" t="s">
        <v>349</v>
      </c>
      <c r="F3012" s="92" t="s">
        <v>5912</v>
      </c>
      <c r="G3012" s="92" t="s">
        <v>1229</v>
      </c>
      <c r="H3012" s="92" t="s">
        <v>4237</v>
      </c>
      <c r="I3012" s="92" t="s">
        <v>928</v>
      </c>
      <c r="J3012" s="92" t="s">
        <v>5951</v>
      </c>
      <c r="K3012" s="90" t="b">
        <v>0</v>
      </c>
      <c r="L3012" s="92" t="s">
        <v>867</v>
      </c>
      <c r="M3012" s="278">
        <f>IFERROR(VLOOKUP(C3012,'Budget Detail as of 11.30'!B:K,COLUMNS('Budget Detail as of 11.30'!B:K),FALSE),0)</f>
        <v>3000</v>
      </c>
      <c r="N3012" s="155">
        <f>SUMIFS('Budget Detail as of 11.30'!L:L,'Budget Detail as of 11.30'!B:B,'Questica Mapping'!C3012)</f>
        <v>3000</v>
      </c>
      <c r="O3012" s="100">
        <v>150</v>
      </c>
      <c r="P3012" s="101">
        <f t="shared" si="111"/>
        <v>150</v>
      </c>
    </row>
    <row r="3013" spans="1:17" hidden="1" x14ac:dyDescent="0.3">
      <c r="A3013" s="90">
        <v>601326</v>
      </c>
      <c r="B3013" s="92" t="s">
        <v>1162</v>
      </c>
      <c r="C3013" s="92" t="s">
        <v>5952</v>
      </c>
      <c r="D3013" s="92" t="s">
        <v>11</v>
      </c>
      <c r="E3013" s="103" t="s">
        <v>349</v>
      </c>
      <c r="F3013" s="92" t="s">
        <v>5912</v>
      </c>
      <c r="G3013" s="92" t="s">
        <v>5953</v>
      </c>
      <c r="H3013" s="92" t="s">
        <v>3710</v>
      </c>
      <c r="I3013" s="92" t="s">
        <v>865</v>
      </c>
      <c r="J3013" s="92" t="s">
        <v>5954</v>
      </c>
      <c r="K3013" s="90" t="b">
        <v>0</v>
      </c>
      <c r="L3013" s="92" t="s">
        <v>867</v>
      </c>
      <c r="M3013" s="278">
        <f>IFERROR(VLOOKUP(C3013,'Budget Detail as of 11.30'!B:K,COLUMNS('Budget Detail as of 11.30'!B:K),FALSE),0)</f>
        <v>140940</v>
      </c>
      <c r="N3013" s="155">
        <f>SUMIFS('Budget Detail as of 11.30'!L:L,'Budget Detail as of 11.30'!B:B,'Questica Mapping'!C3013)</f>
        <v>140940</v>
      </c>
      <c r="O3013" s="100">
        <v>550</v>
      </c>
      <c r="P3013" s="101">
        <f t="shared" si="111"/>
        <v>550</v>
      </c>
    </row>
    <row r="3014" spans="1:17" hidden="1" x14ac:dyDescent="0.3">
      <c r="A3014" s="90">
        <v>601333</v>
      </c>
      <c r="B3014" s="92" t="s">
        <v>1162</v>
      </c>
      <c r="C3014" s="92" t="s">
        <v>5955</v>
      </c>
      <c r="D3014" s="92" t="s">
        <v>11</v>
      </c>
      <c r="E3014" s="103" t="s">
        <v>349</v>
      </c>
      <c r="F3014" s="92" t="s">
        <v>5912</v>
      </c>
      <c r="G3014" s="92" t="s">
        <v>1240</v>
      </c>
      <c r="H3014" s="92" t="s">
        <v>3710</v>
      </c>
      <c r="I3014" s="92" t="s">
        <v>865</v>
      </c>
      <c r="J3014" s="92" t="s">
        <v>5956</v>
      </c>
      <c r="K3014" s="90" t="b">
        <v>0</v>
      </c>
      <c r="L3014" s="92" t="s">
        <v>867</v>
      </c>
      <c r="M3014" s="278">
        <f>IFERROR(VLOOKUP(C3014,'Budget Detail as of 11.30'!B:K,COLUMNS('Budget Detail as of 11.30'!B:K),FALSE),0)</f>
        <v>150</v>
      </c>
      <c r="N3014" s="155">
        <f>SUMIFS('Budget Detail as of 11.30'!L:L,'Budget Detail as of 11.30'!B:B,'Questica Mapping'!C3014)</f>
        <v>150</v>
      </c>
      <c r="O3014" s="100">
        <v>5433</v>
      </c>
      <c r="P3014" s="101">
        <f t="shared" si="111"/>
        <v>5433</v>
      </c>
    </row>
    <row r="3015" spans="1:17" hidden="1" x14ac:dyDescent="0.3">
      <c r="A3015" s="90">
        <v>1191790</v>
      </c>
      <c r="B3015" s="92" t="s">
        <v>1162</v>
      </c>
      <c r="C3015" s="92" t="s">
        <v>5957</v>
      </c>
      <c r="D3015" s="92" t="s">
        <v>11</v>
      </c>
      <c r="E3015" s="103" t="s">
        <v>349</v>
      </c>
      <c r="F3015" s="92" t="s">
        <v>5912</v>
      </c>
      <c r="G3015" s="92" t="s">
        <v>1668</v>
      </c>
      <c r="H3015" s="92" t="s">
        <v>3710</v>
      </c>
      <c r="I3015" s="92" t="s">
        <v>865</v>
      </c>
      <c r="J3015" s="92" t="s">
        <v>5958</v>
      </c>
      <c r="K3015" s="90" t="b">
        <v>0</v>
      </c>
      <c r="L3015" s="92" t="s">
        <v>867</v>
      </c>
      <c r="M3015" s="278">
        <f>IFERROR(VLOOKUP(C3015,'Budget Detail as of 11.30'!B:K,COLUMNS('Budget Detail as of 11.30'!B:K),FALSE),0)</f>
        <v>550</v>
      </c>
      <c r="N3015" s="155">
        <f>SUMIFS('Budget Detail as of 11.30'!L:L,'Budget Detail as of 11.30'!B:B,'Questica Mapping'!C3015)</f>
        <v>550</v>
      </c>
      <c r="O3015" s="100"/>
      <c r="P3015" s="101"/>
    </row>
    <row r="3016" spans="1:17" hidden="1" x14ac:dyDescent="0.3">
      <c r="A3016" s="90">
        <v>601327</v>
      </c>
      <c r="B3016" s="92" t="s">
        <v>1162</v>
      </c>
      <c r="C3016" s="92" t="s">
        <v>5959</v>
      </c>
      <c r="D3016" s="92" t="s">
        <v>11</v>
      </c>
      <c r="E3016" s="103" t="s">
        <v>352</v>
      </c>
      <c r="F3016" s="92" t="s">
        <v>5912</v>
      </c>
      <c r="G3016" s="92" t="s">
        <v>1576</v>
      </c>
      <c r="H3016" s="92" t="s">
        <v>3926</v>
      </c>
      <c r="I3016" s="92" t="s">
        <v>865</v>
      </c>
      <c r="J3016" s="92" t="s">
        <v>1577</v>
      </c>
      <c r="K3016" s="90" t="b">
        <v>0</v>
      </c>
      <c r="L3016" s="92" t="s">
        <v>867</v>
      </c>
      <c r="M3016" s="278">
        <f>IFERROR(VLOOKUP(C3016,'Budget Detail as of 11.30'!B:K,COLUMNS('Budget Detail as of 11.30'!B:K),FALSE),0)</f>
        <v>8280</v>
      </c>
      <c r="N3016" s="155">
        <f>SUMIFS('Budget Detail as of 11.30'!L:L,'Budget Detail as of 11.30'!B:B,'Questica Mapping'!C3016)</f>
        <v>8280</v>
      </c>
      <c r="O3016" s="100">
        <v>6693</v>
      </c>
      <c r="P3016" s="101">
        <f>+O3016</f>
        <v>6693</v>
      </c>
    </row>
    <row r="3017" spans="1:17" hidden="1" x14ac:dyDescent="0.3">
      <c r="A3017" s="90">
        <v>601328</v>
      </c>
      <c r="B3017" s="92" t="s">
        <v>1162</v>
      </c>
      <c r="C3017" s="92" t="s">
        <v>5960</v>
      </c>
      <c r="D3017" s="279" t="s">
        <v>11</v>
      </c>
      <c r="E3017" s="103" t="s">
        <v>352</v>
      </c>
      <c r="F3017" s="90" t="s">
        <v>5912</v>
      </c>
      <c r="G3017" s="90" t="s">
        <v>1576</v>
      </c>
      <c r="H3017" s="90" t="s">
        <v>3926</v>
      </c>
      <c r="I3017" s="90" t="s">
        <v>925</v>
      </c>
      <c r="J3017" s="90" t="s">
        <v>5961</v>
      </c>
      <c r="K3017" s="90" t="b">
        <v>0</v>
      </c>
      <c r="L3017" s="90" t="s">
        <v>867</v>
      </c>
      <c r="M3017" s="278">
        <f>IFERROR(VLOOKUP(C3017,'Budget Detail as of 11.30'!B:K,COLUMNS('Budget Detail as of 11.30'!B:K),FALSE),0)</f>
        <v>43000</v>
      </c>
      <c r="N3017" s="155">
        <f>SUMIFS('Budget Detail as of 11.30'!L:L,'Budget Detail as of 11.30'!B:B,'Questica Mapping'!C3017)</f>
        <v>43000</v>
      </c>
      <c r="O3017" s="100">
        <v>1410</v>
      </c>
      <c r="P3017" s="101">
        <f>+O3017</f>
        <v>1410</v>
      </c>
      <c r="Q3017" s="279" t="s">
        <v>1169</v>
      </c>
    </row>
    <row r="3018" spans="1:17" hidden="1" x14ac:dyDescent="0.3">
      <c r="A3018" s="90">
        <v>601329</v>
      </c>
      <c r="B3018" s="92" t="s">
        <v>1162</v>
      </c>
      <c r="C3018" s="92" t="s">
        <v>5962</v>
      </c>
      <c r="D3018" s="92" t="s">
        <v>11</v>
      </c>
      <c r="E3018" s="103" t="s">
        <v>352</v>
      </c>
      <c r="F3018" s="92" t="s">
        <v>5912</v>
      </c>
      <c r="G3018" s="92" t="s">
        <v>1243</v>
      </c>
      <c r="H3018" s="92" t="s">
        <v>4224</v>
      </c>
      <c r="I3018" s="92" t="s">
        <v>865</v>
      </c>
      <c r="J3018" s="92" t="s">
        <v>1244</v>
      </c>
      <c r="K3018" s="90" t="b">
        <v>0</v>
      </c>
      <c r="L3018" s="92" t="s">
        <v>867</v>
      </c>
      <c r="M3018" s="278">
        <f>IFERROR(VLOOKUP(C3018,'Budget Detail as of 11.30'!B:K,COLUMNS('Budget Detail as of 11.30'!B:K),FALSE),0)</f>
        <v>7000</v>
      </c>
      <c r="N3018" s="155">
        <f>SUMIFS('Budget Detail as of 11.30'!L:L,'Budget Detail as of 11.30'!B:B,'Questica Mapping'!C3018)</f>
        <v>7000</v>
      </c>
      <c r="O3018" s="100">
        <v>0</v>
      </c>
      <c r="P3018" s="101">
        <f>+O3018</f>
        <v>0</v>
      </c>
    </row>
    <row r="3019" spans="1:17" hidden="1" x14ac:dyDescent="0.3">
      <c r="A3019" s="90">
        <v>851402</v>
      </c>
      <c r="B3019" s="92" t="s">
        <v>1162</v>
      </c>
      <c r="C3019" s="92" t="s">
        <v>5963</v>
      </c>
      <c r="D3019" s="92" t="s">
        <v>11</v>
      </c>
      <c r="E3019" s="103" t="s">
        <v>352</v>
      </c>
      <c r="F3019" s="92" t="s">
        <v>5912</v>
      </c>
      <c r="G3019" s="92" t="s">
        <v>1246</v>
      </c>
      <c r="H3019" s="92" t="s">
        <v>4224</v>
      </c>
      <c r="I3019" s="92" t="s">
        <v>865</v>
      </c>
      <c r="J3019" s="92" t="s">
        <v>1326</v>
      </c>
      <c r="K3019" s="90" t="b">
        <v>0</v>
      </c>
      <c r="L3019" s="92" t="s">
        <v>867</v>
      </c>
      <c r="M3019" s="278">
        <f>IFERROR(VLOOKUP(C3019,'Budget Detail as of 11.30'!B:K,COLUMNS('Budget Detail as of 11.30'!B:K),FALSE),0)</f>
        <v>1410</v>
      </c>
      <c r="N3019" s="155">
        <f>SUMIFS('Budget Detail as of 11.30'!L:L,'Budget Detail as of 11.30'!B:B,'Questica Mapping'!C3019)</f>
        <v>1650</v>
      </c>
      <c r="O3019" s="100">
        <v>8070</v>
      </c>
      <c r="P3019" s="101">
        <f>+O3019</f>
        <v>8070</v>
      </c>
    </row>
    <row r="3020" spans="1:17" hidden="1" x14ac:dyDescent="0.3">
      <c r="A3020" s="90">
        <v>850824</v>
      </c>
      <c r="B3020" s="92" t="s">
        <v>1162</v>
      </c>
      <c r="C3020" s="92" t="s">
        <v>5964</v>
      </c>
      <c r="D3020" s="92" t="s">
        <v>11</v>
      </c>
      <c r="E3020" s="103" t="s">
        <v>352</v>
      </c>
      <c r="F3020" s="92" t="s">
        <v>5912</v>
      </c>
      <c r="G3020" s="92" t="s">
        <v>1246</v>
      </c>
      <c r="H3020" s="92" t="s">
        <v>4224</v>
      </c>
      <c r="I3020" s="92" t="s">
        <v>925</v>
      </c>
      <c r="J3020" s="270" t="s">
        <v>1251</v>
      </c>
      <c r="K3020" s="90" t="b">
        <v>0</v>
      </c>
      <c r="L3020" s="92" t="s">
        <v>867</v>
      </c>
      <c r="M3020" s="278">
        <f>IFERROR(VLOOKUP(C3020,'Budget Detail as of 11.30'!B:K,COLUMNS('Budget Detail as of 11.30'!B:K),FALSE),0)</f>
        <v>240</v>
      </c>
      <c r="N3020" s="155">
        <f>SUMIFS('Budget Detail as of 11.30'!L:L,'Budget Detail as of 11.30'!B:B,'Questica Mapping'!C3020)</f>
        <v>0</v>
      </c>
      <c r="O3020" s="100">
        <v>0</v>
      </c>
      <c r="P3020" s="101">
        <f>+O3020</f>
        <v>0</v>
      </c>
    </row>
    <row r="3021" spans="1:17" hidden="1" x14ac:dyDescent="0.3">
      <c r="A3021" s="90">
        <v>1210101</v>
      </c>
      <c r="B3021" s="92" t="s">
        <v>1162</v>
      </c>
      <c r="C3021" s="92" t="s">
        <v>5965</v>
      </c>
      <c r="D3021" s="92" t="s">
        <v>11</v>
      </c>
      <c r="E3021" s="103" t="s">
        <v>352</v>
      </c>
      <c r="F3021" s="92" t="s">
        <v>5912</v>
      </c>
      <c r="G3021" s="92" t="s">
        <v>1253</v>
      </c>
      <c r="H3021" s="92" t="s">
        <v>4224</v>
      </c>
      <c r="I3021" s="92" t="s">
        <v>865</v>
      </c>
      <c r="J3021" s="92" t="s">
        <v>1254</v>
      </c>
      <c r="K3021" s="90" t="b">
        <v>0</v>
      </c>
      <c r="L3021" s="92" t="s">
        <v>867</v>
      </c>
      <c r="M3021" s="278">
        <f>IFERROR(VLOOKUP(C3021,'Budget Detail as of 11.30'!B:K,COLUMNS('Budget Detail as of 11.30'!B:K),FALSE),0)</f>
        <v>7200</v>
      </c>
      <c r="N3021" s="155">
        <f>SUMIFS('Budget Detail as of 11.30'!L:L,'Budget Detail as of 11.30'!B:B,'Questica Mapping'!C3021)</f>
        <v>7200</v>
      </c>
      <c r="O3021" s="100"/>
      <c r="P3021" s="101"/>
    </row>
    <row r="3022" spans="1:17" hidden="1" x14ac:dyDescent="0.3">
      <c r="A3022" s="90">
        <v>598862</v>
      </c>
      <c r="B3022" s="92" t="s">
        <v>1162</v>
      </c>
      <c r="C3022" s="92" t="s">
        <v>5966</v>
      </c>
      <c r="D3022" s="92" t="s">
        <v>11</v>
      </c>
      <c r="E3022" s="103" t="s">
        <v>352</v>
      </c>
      <c r="F3022" s="92" t="s">
        <v>5912</v>
      </c>
      <c r="G3022" s="92" t="s">
        <v>1253</v>
      </c>
      <c r="H3022" s="92" t="s">
        <v>4224</v>
      </c>
      <c r="I3022" s="92" t="s">
        <v>925</v>
      </c>
      <c r="J3022" s="92" t="s">
        <v>1256</v>
      </c>
      <c r="K3022" s="90" t="b">
        <v>0</v>
      </c>
      <c r="L3022" s="92" t="s">
        <v>867</v>
      </c>
      <c r="M3022" s="278">
        <f>IFERROR(VLOOKUP(C3022,'Budget Detail as of 11.30'!B:K,COLUMNS('Budget Detail as of 11.30'!B:K),FALSE),0)</f>
        <v>0</v>
      </c>
      <c r="N3022" s="155">
        <f>SUMIFS('Budget Detail as of 11.30'!L:L,'Budget Detail as of 11.30'!B:B,'Questica Mapping'!C3022)</f>
        <v>0</v>
      </c>
      <c r="O3022" s="100"/>
      <c r="P3022" s="101"/>
    </row>
    <row r="3023" spans="1:17" hidden="1" x14ac:dyDescent="0.3">
      <c r="A3023" s="90">
        <v>1191096</v>
      </c>
      <c r="B3023" s="92" t="s">
        <v>1162</v>
      </c>
      <c r="C3023" s="92" t="s">
        <v>5967</v>
      </c>
      <c r="D3023" s="272" t="s">
        <v>11</v>
      </c>
      <c r="E3023" s="103" t="s">
        <v>352</v>
      </c>
      <c r="F3023" s="90" t="s">
        <v>5912</v>
      </c>
      <c r="G3023" s="90" t="s">
        <v>1253</v>
      </c>
      <c r="H3023" s="90" t="s">
        <v>4224</v>
      </c>
      <c r="I3023" s="90" t="s">
        <v>928</v>
      </c>
      <c r="J3023" s="269" t="s">
        <v>1251</v>
      </c>
      <c r="K3023" s="90" t="b">
        <v>0</v>
      </c>
      <c r="L3023" s="90" t="s">
        <v>867</v>
      </c>
      <c r="M3023" s="278">
        <f>IFERROR(VLOOKUP(C3023,'Budget Detail as of 11.30'!B:K,COLUMNS('Budget Detail as of 11.30'!B:K),FALSE),0)</f>
        <v>0</v>
      </c>
      <c r="N3023" s="155">
        <f>SUMIFS('Budget Detail as of 11.30'!L:L,'Budget Detail as of 11.30'!B:B,'Questica Mapping'!C3023)</f>
        <v>0</v>
      </c>
      <c r="O3023" s="100"/>
      <c r="P3023" s="101"/>
      <c r="Q3023" s="279" t="s">
        <v>1169</v>
      </c>
    </row>
    <row r="3024" spans="1:17" hidden="1" x14ac:dyDescent="0.3">
      <c r="A3024" s="90">
        <v>598843</v>
      </c>
      <c r="B3024" s="159" t="s">
        <v>1162</v>
      </c>
      <c r="C3024" s="159" t="s">
        <v>5968</v>
      </c>
      <c r="D3024" s="280" t="s">
        <v>11</v>
      </c>
      <c r="E3024" s="103" t="s">
        <v>352</v>
      </c>
      <c r="F3024" s="279" t="s">
        <v>5912</v>
      </c>
      <c r="G3024" s="279" t="s">
        <v>1253</v>
      </c>
      <c r="H3024" s="279" t="s">
        <v>4224</v>
      </c>
      <c r="I3024" s="279" t="s">
        <v>931</v>
      </c>
      <c r="J3024" s="279" t="s">
        <v>3445</v>
      </c>
      <c r="K3024" s="279" t="b">
        <v>0</v>
      </c>
      <c r="L3024" s="279" t="s">
        <v>867</v>
      </c>
      <c r="M3024" s="278">
        <f>IFERROR(VLOOKUP(C3024,'Budget Detail as of 11.30'!B:K,COLUMNS('Budget Detail as of 11.30'!B:K),FALSE),0)</f>
        <v>2280</v>
      </c>
      <c r="N3024" s="155">
        <f>SUMIFS('Budget Detail as of 11.30'!L:L,'Budget Detail as of 11.30'!B:B,'Questica Mapping'!C3024)</f>
        <v>2280</v>
      </c>
      <c r="O3024" s="100">
        <v>3800</v>
      </c>
      <c r="P3024" s="101">
        <f t="shared" ref="P3024:P3030" si="112">+O3024</f>
        <v>3800</v>
      </c>
      <c r="Q3024" s="279" t="s">
        <v>1169</v>
      </c>
    </row>
    <row r="3025" spans="1:17" hidden="1" x14ac:dyDescent="0.3">
      <c r="A3025" s="90">
        <v>598863</v>
      </c>
      <c r="B3025" s="92" t="s">
        <v>1162</v>
      </c>
      <c r="C3025" s="92" t="s">
        <v>5969</v>
      </c>
      <c r="D3025" s="279" t="s">
        <v>11</v>
      </c>
      <c r="E3025" s="103" t="s">
        <v>352</v>
      </c>
      <c r="F3025" s="90" t="s">
        <v>5912</v>
      </c>
      <c r="G3025" s="90" t="s">
        <v>1265</v>
      </c>
      <c r="H3025" s="90" t="s">
        <v>4224</v>
      </c>
      <c r="I3025" s="90" t="s">
        <v>865</v>
      </c>
      <c r="J3025" s="90" t="s">
        <v>1266</v>
      </c>
      <c r="K3025" s="90" t="b">
        <v>0</v>
      </c>
      <c r="L3025" s="90" t="s">
        <v>867</v>
      </c>
      <c r="M3025" s="278">
        <f>IFERROR(VLOOKUP(C3025,'Budget Detail as of 11.30'!B:K,COLUMNS('Budget Detail as of 11.30'!B:K),FALSE),0)</f>
        <v>14650</v>
      </c>
      <c r="N3025" s="155">
        <f>SUMIFS('Budget Detail as of 11.30'!L:L,'Budget Detail as of 11.30'!B:B,'Questica Mapping'!C3025)</f>
        <v>14650</v>
      </c>
      <c r="O3025" s="100">
        <v>0</v>
      </c>
      <c r="P3025" s="101">
        <f t="shared" si="112"/>
        <v>0</v>
      </c>
    </row>
    <row r="3026" spans="1:17" hidden="1" x14ac:dyDescent="0.3">
      <c r="A3026" s="90">
        <v>598864</v>
      </c>
      <c r="B3026" s="92" t="s">
        <v>1162</v>
      </c>
      <c r="C3026" s="92" t="s">
        <v>5970</v>
      </c>
      <c r="D3026" s="92" t="s">
        <v>11</v>
      </c>
      <c r="E3026" s="103" t="s">
        <v>349</v>
      </c>
      <c r="F3026" s="92" t="s">
        <v>5912</v>
      </c>
      <c r="G3026" s="92" t="s">
        <v>1268</v>
      </c>
      <c r="H3026" s="92" t="s">
        <v>3710</v>
      </c>
      <c r="I3026" s="92" t="s">
        <v>865</v>
      </c>
      <c r="J3026" s="92" t="s">
        <v>5971</v>
      </c>
      <c r="K3026" s="90" t="b">
        <v>0</v>
      </c>
      <c r="L3026" s="92" t="s">
        <v>867</v>
      </c>
      <c r="M3026" s="278">
        <f>IFERROR(VLOOKUP(C3026,'Budget Detail as of 11.30'!B:K,COLUMNS('Budget Detail as of 11.30'!B:K),FALSE),0)</f>
        <v>3800</v>
      </c>
      <c r="N3026" s="155">
        <f>SUMIFS('Budget Detail as of 11.30'!L:L,'Budget Detail as of 11.30'!B:B,'Questica Mapping'!C3026)</f>
        <v>3800</v>
      </c>
      <c r="O3026" s="100">
        <v>40100</v>
      </c>
      <c r="P3026" s="101">
        <f t="shared" si="112"/>
        <v>40100</v>
      </c>
    </row>
    <row r="3027" spans="1:17" hidden="1" x14ac:dyDescent="0.3">
      <c r="A3027" s="90">
        <v>1191097</v>
      </c>
      <c r="B3027" s="92" t="s">
        <v>1162</v>
      </c>
      <c r="C3027" s="92" t="s">
        <v>5972</v>
      </c>
      <c r="D3027" s="92" t="s">
        <v>11</v>
      </c>
      <c r="E3027" s="103" t="s">
        <v>349</v>
      </c>
      <c r="F3027" s="92" t="s">
        <v>5912</v>
      </c>
      <c r="G3027" s="92" t="s">
        <v>1268</v>
      </c>
      <c r="H3027" s="92" t="s">
        <v>3710</v>
      </c>
      <c r="I3027" s="92" t="s">
        <v>925</v>
      </c>
      <c r="J3027" s="92" t="s">
        <v>1269</v>
      </c>
      <c r="K3027" s="90" t="b">
        <v>1</v>
      </c>
      <c r="L3027" s="92" t="s">
        <v>867</v>
      </c>
      <c r="M3027" s="278">
        <f>IFERROR(VLOOKUP(C3027,'Budget Detail as of 11.30'!B:K,COLUMNS('Budget Detail as of 11.30'!B:K),FALSE),0)</f>
        <v>0</v>
      </c>
      <c r="N3027" s="155">
        <f>SUMIFS('Budget Detail as of 11.30'!L:L,'Budget Detail as of 11.30'!B:B,'Questica Mapping'!C3027)</f>
        <v>0</v>
      </c>
      <c r="O3027" s="100">
        <v>49716</v>
      </c>
      <c r="P3027" s="101">
        <f t="shared" si="112"/>
        <v>49716</v>
      </c>
    </row>
    <row r="3028" spans="1:17" hidden="1" x14ac:dyDescent="0.3">
      <c r="A3028" s="90">
        <v>1191098</v>
      </c>
      <c r="B3028" s="92" t="s">
        <v>1162</v>
      </c>
      <c r="C3028" s="92" t="s">
        <v>5973</v>
      </c>
      <c r="D3028" s="92" t="s">
        <v>11</v>
      </c>
      <c r="E3028" s="103" t="s">
        <v>349</v>
      </c>
      <c r="F3028" s="92" t="s">
        <v>5912</v>
      </c>
      <c r="G3028" s="92" t="s">
        <v>1679</v>
      </c>
      <c r="H3028" s="92" t="s">
        <v>3926</v>
      </c>
      <c r="I3028" s="92" t="s">
        <v>865</v>
      </c>
      <c r="J3028" s="92" t="s">
        <v>5974</v>
      </c>
      <c r="K3028" s="90" t="b">
        <v>0</v>
      </c>
      <c r="L3028" s="92" t="s">
        <v>867</v>
      </c>
      <c r="M3028" s="278">
        <f>IFERROR(VLOOKUP(C3028,'Budget Detail as of 11.30'!B:K,COLUMNS('Budget Detail as of 11.30'!B:K),FALSE),0)</f>
        <v>15030</v>
      </c>
      <c r="N3028" s="155">
        <f>SUMIFS('Budget Detail as of 11.30'!L:L,'Budget Detail as of 11.30'!B:B,'Questica Mapping'!C3028)</f>
        <v>15030</v>
      </c>
      <c r="O3028" s="100">
        <v>60478</v>
      </c>
      <c r="P3028" s="101">
        <f t="shared" si="112"/>
        <v>60478</v>
      </c>
    </row>
    <row r="3029" spans="1:17" hidden="1" x14ac:dyDescent="0.3">
      <c r="A3029" s="90">
        <v>1210102</v>
      </c>
      <c r="B3029" s="92" t="s">
        <v>1162</v>
      </c>
      <c r="C3029" s="92" t="s">
        <v>5975</v>
      </c>
      <c r="D3029" s="92" t="s">
        <v>11</v>
      </c>
      <c r="E3029" s="103" t="s">
        <v>356</v>
      </c>
      <c r="F3029" s="92" t="s">
        <v>5976</v>
      </c>
      <c r="G3029" s="92" t="s">
        <v>1165</v>
      </c>
      <c r="H3029" s="92" t="s">
        <v>3960</v>
      </c>
      <c r="I3029" s="92" t="s">
        <v>865</v>
      </c>
      <c r="J3029" s="92">
        <v>0</v>
      </c>
      <c r="K3029" s="90" t="b">
        <v>0</v>
      </c>
      <c r="L3029" s="92" t="s">
        <v>1166</v>
      </c>
      <c r="M3029" s="278">
        <f>IFERROR(VLOOKUP(C3029,'Budget Detail as of 11.30'!B:K,COLUMNS('Budget Detail as of 11.30'!B:K),FALSE),0)</f>
        <v>49300</v>
      </c>
      <c r="N3029" s="155">
        <f>SUMIFS('Budget Detail as of 11.30'!L:L,'Budget Detail as of 11.30'!B:B,'Questica Mapping'!C3029)</f>
        <v>47180</v>
      </c>
      <c r="O3029" s="100">
        <v>9303</v>
      </c>
      <c r="P3029" s="101">
        <f t="shared" si="112"/>
        <v>9303</v>
      </c>
    </row>
    <row r="3030" spans="1:17" hidden="1" x14ac:dyDescent="0.3">
      <c r="A3030" s="90">
        <v>598866</v>
      </c>
      <c r="B3030" s="92" t="s">
        <v>1162</v>
      </c>
      <c r="C3030" s="92" t="s">
        <v>5977</v>
      </c>
      <c r="D3030" s="92" t="s">
        <v>11</v>
      </c>
      <c r="E3030" s="103" t="s">
        <v>356</v>
      </c>
      <c r="F3030" s="92" t="s">
        <v>5976</v>
      </c>
      <c r="G3030" s="92" t="s">
        <v>1165</v>
      </c>
      <c r="H3030" s="92" t="s">
        <v>4227</v>
      </c>
      <c r="I3030" s="92" t="s">
        <v>865</v>
      </c>
      <c r="J3030" s="92">
        <v>0</v>
      </c>
      <c r="K3030" s="90" t="b">
        <v>0</v>
      </c>
      <c r="L3030" s="92" t="s">
        <v>1166</v>
      </c>
      <c r="M3030" s="278">
        <f>IFERROR(VLOOKUP(C3030,'Budget Detail as of 11.30'!B:K,COLUMNS('Budget Detail as of 11.30'!B:K),FALSE),0)</f>
        <v>64800</v>
      </c>
      <c r="N3030" s="155">
        <f>SUMIFS('Budget Detail as of 11.30'!L:L,'Budget Detail as of 11.30'!B:B,'Questica Mapping'!C3030)</f>
        <v>62010</v>
      </c>
      <c r="O3030" s="100">
        <v>9920</v>
      </c>
      <c r="P3030" s="101">
        <f t="shared" si="112"/>
        <v>9920</v>
      </c>
    </row>
    <row r="3031" spans="1:17" hidden="1" x14ac:dyDescent="0.3">
      <c r="A3031" s="90">
        <v>598867</v>
      </c>
      <c r="B3031" s="92" t="s">
        <v>1162</v>
      </c>
      <c r="C3031" s="92" t="s">
        <v>5978</v>
      </c>
      <c r="D3031" s="92" t="s">
        <v>11</v>
      </c>
      <c r="E3031" s="103" t="s">
        <v>356</v>
      </c>
      <c r="F3031" s="92" t="s">
        <v>5976</v>
      </c>
      <c r="G3031" s="92" t="s">
        <v>1286</v>
      </c>
      <c r="H3031" s="92" t="s">
        <v>3960</v>
      </c>
      <c r="I3031" s="92" t="s">
        <v>865</v>
      </c>
      <c r="J3031" s="92" t="s">
        <v>1287</v>
      </c>
      <c r="K3031" s="90" t="b">
        <v>0</v>
      </c>
      <c r="L3031" s="92" t="s">
        <v>867</v>
      </c>
      <c r="M3031" s="278">
        <f>IFERROR(VLOOKUP(C3031,'Budget Detail as of 11.30'!B:K,COLUMNS('Budget Detail as of 11.30'!B:K),FALSE),0)</f>
        <v>9200</v>
      </c>
      <c r="N3031" s="155">
        <f>SUMIFS('Budget Detail as of 11.30'!L:L,'Budget Detail as of 11.30'!B:B,'Questica Mapping'!C3031)</f>
        <v>9200</v>
      </c>
      <c r="O3031" s="100"/>
      <c r="P3031" s="101"/>
    </row>
    <row r="3032" spans="1:17" hidden="1" x14ac:dyDescent="0.3">
      <c r="A3032" s="90">
        <v>594935</v>
      </c>
      <c r="B3032" s="92" t="s">
        <v>1162</v>
      </c>
      <c r="C3032" s="92" t="s">
        <v>5979</v>
      </c>
      <c r="D3032" s="92" t="s">
        <v>11</v>
      </c>
      <c r="E3032" s="103" t="s">
        <v>356</v>
      </c>
      <c r="F3032" s="92" t="s">
        <v>5976</v>
      </c>
      <c r="G3032" s="92" t="s">
        <v>1286</v>
      </c>
      <c r="H3032" s="92" t="s">
        <v>4227</v>
      </c>
      <c r="I3032" s="92" t="s">
        <v>865</v>
      </c>
      <c r="J3032" s="92" t="s">
        <v>1287</v>
      </c>
      <c r="K3032" s="90" t="b">
        <v>0</v>
      </c>
      <c r="L3032" s="92" t="s">
        <v>867</v>
      </c>
      <c r="M3032" s="278">
        <f>IFERROR(VLOOKUP(C3032,'Budget Detail as of 11.30'!B:K,COLUMNS('Budget Detail as of 11.30'!B:K),FALSE),0)</f>
        <v>0</v>
      </c>
      <c r="N3032" s="155">
        <f>SUMIFS('Budget Detail as of 11.30'!L:L,'Budget Detail as of 11.30'!B:B,'Questica Mapping'!C3032)</f>
        <v>0</v>
      </c>
      <c r="O3032" s="100">
        <v>0</v>
      </c>
      <c r="P3032" s="101">
        <f t="shared" ref="P3032:P3044" si="113">+O3032</f>
        <v>0</v>
      </c>
    </row>
    <row r="3033" spans="1:17" hidden="1" x14ac:dyDescent="0.3">
      <c r="A3033" s="90">
        <v>598868</v>
      </c>
      <c r="B3033" s="92" t="s">
        <v>1162</v>
      </c>
      <c r="C3033" s="92" t="s">
        <v>5980</v>
      </c>
      <c r="D3033" s="279" t="s">
        <v>11</v>
      </c>
      <c r="E3033" s="103" t="s">
        <v>356</v>
      </c>
      <c r="F3033" s="90" t="s">
        <v>5976</v>
      </c>
      <c r="G3033" s="90" t="s">
        <v>1286</v>
      </c>
      <c r="H3033" s="90" t="s">
        <v>4227</v>
      </c>
      <c r="I3033" s="90" t="s">
        <v>925</v>
      </c>
      <c r="J3033" s="90" t="s">
        <v>5981</v>
      </c>
      <c r="K3033" s="90" t="b">
        <v>0</v>
      </c>
      <c r="L3033" s="90" t="s">
        <v>867</v>
      </c>
      <c r="M3033" s="278">
        <f>IFERROR(VLOOKUP(C3033,'Budget Detail as of 11.30'!B:K,COLUMNS('Budget Detail as of 11.30'!B:K),FALSE),0)</f>
        <v>25150</v>
      </c>
      <c r="N3033" s="155">
        <f>SUMIFS('Budget Detail as of 11.30'!L:L,'Budget Detail as of 11.30'!B:B,'Questica Mapping'!C3033)</f>
        <v>25150</v>
      </c>
      <c r="O3033" s="100">
        <v>13810</v>
      </c>
      <c r="P3033" s="101">
        <f t="shared" si="113"/>
        <v>13810</v>
      </c>
      <c r="Q3033" s="279" t="s">
        <v>1169</v>
      </c>
    </row>
    <row r="3034" spans="1:17" hidden="1" x14ac:dyDescent="0.3">
      <c r="A3034" s="90">
        <v>598869</v>
      </c>
      <c r="B3034" s="92" t="s">
        <v>1162</v>
      </c>
      <c r="C3034" s="92" t="s">
        <v>5982</v>
      </c>
      <c r="D3034" s="92" t="s">
        <v>11</v>
      </c>
      <c r="E3034" s="103" t="s">
        <v>356</v>
      </c>
      <c r="F3034" s="92" t="s">
        <v>5976</v>
      </c>
      <c r="G3034" s="92" t="s">
        <v>1286</v>
      </c>
      <c r="H3034" s="92" t="s">
        <v>3965</v>
      </c>
      <c r="I3034" s="92" t="s">
        <v>865</v>
      </c>
      <c r="J3034" s="270" t="s">
        <v>1251</v>
      </c>
      <c r="K3034" s="90" t="b">
        <v>0</v>
      </c>
      <c r="L3034" s="92" t="s">
        <v>867</v>
      </c>
      <c r="M3034" s="278">
        <f>IFERROR(VLOOKUP(C3034,'Budget Detail as of 11.30'!B:K,COLUMNS('Budget Detail as of 11.30'!B:K),FALSE),0)</f>
        <v>0</v>
      </c>
      <c r="N3034" s="155">
        <f>SUMIFS('Budget Detail as of 11.30'!L:L,'Budget Detail as of 11.30'!B:B,'Questica Mapping'!C3034)</f>
        <v>0</v>
      </c>
      <c r="O3034" s="100">
        <v>36980</v>
      </c>
      <c r="P3034" s="101">
        <f t="shared" si="113"/>
        <v>36980</v>
      </c>
    </row>
    <row r="3035" spans="1:17" hidden="1" x14ac:dyDescent="0.3">
      <c r="A3035" s="90">
        <v>1839350</v>
      </c>
      <c r="B3035" s="92" t="s">
        <v>1162</v>
      </c>
      <c r="C3035" s="92" t="s">
        <v>5983</v>
      </c>
      <c r="D3035" s="92" t="s">
        <v>11</v>
      </c>
      <c r="E3035" s="103" t="s">
        <v>356</v>
      </c>
      <c r="F3035" s="92" t="s">
        <v>5976</v>
      </c>
      <c r="G3035" s="92" t="s">
        <v>1176</v>
      </c>
      <c r="H3035" s="92" t="s">
        <v>3960</v>
      </c>
      <c r="I3035" s="92" t="s">
        <v>865</v>
      </c>
      <c r="J3035" s="92">
        <v>0</v>
      </c>
      <c r="K3035" s="90" t="b">
        <v>0</v>
      </c>
      <c r="L3035" s="92" t="s">
        <v>1166</v>
      </c>
      <c r="M3035" s="278">
        <f>IFERROR(VLOOKUP(C3035,'Budget Detail as of 11.30'!B:K,COLUMNS('Budget Detail as of 11.30'!B:K),FALSE),0)</f>
        <v>14660</v>
      </c>
      <c r="N3035" s="155">
        <f>SUMIFS('Budget Detail as of 11.30'!L:L,'Budget Detail as of 11.30'!B:B,'Questica Mapping'!C3035)</f>
        <v>14120</v>
      </c>
      <c r="O3035" s="100">
        <v>0</v>
      </c>
      <c r="P3035" s="101">
        <f t="shared" si="113"/>
        <v>0</v>
      </c>
    </row>
    <row r="3036" spans="1:17" hidden="1" x14ac:dyDescent="0.3">
      <c r="A3036" s="90">
        <v>594936</v>
      </c>
      <c r="B3036" s="92" t="s">
        <v>1162</v>
      </c>
      <c r="C3036" s="92" t="s">
        <v>5984</v>
      </c>
      <c r="D3036" s="92" t="s">
        <v>11</v>
      </c>
      <c r="E3036" s="103" t="s">
        <v>356</v>
      </c>
      <c r="F3036" s="92" t="s">
        <v>5976</v>
      </c>
      <c r="G3036" s="92" t="s">
        <v>1176</v>
      </c>
      <c r="H3036" s="92" t="s">
        <v>4227</v>
      </c>
      <c r="I3036" s="92" t="s">
        <v>865</v>
      </c>
      <c r="J3036" s="92">
        <v>0</v>
      </c>
      <c r="K3036" s="90" t="b">
        <v>0</v>
      </c>
      <c r="L3036" s="92" t="s">
        <v>1166</v>
      </c>
      <c r="M3036" s="278">
        <f>IFERROR(VLOOKUP(C3036,'Budget Detail as of 11.30'!B:K,COLUMNS('Budget Detail as of 11.30'!B:K),FALSE),0)</f>
        <v>38600</v>
      </c>
      <c r="N3036" s="155">
        <f>SUMIFS('Budget Detail as of 11.30'!L:L,'Budget Detail as of 11.30'!B:B,'Questica Mapping'!C3036)</f>
        <v>37900</v>
      </c>
      <c r="O3036" s="100">
        <v>100</v>
      </c>
      <c r="P3036" s="101">
        <f t="shared" si="113"/>
        <v>100</v>
      </c>
    </row>
    <row r="3037" spans="1:17" hidden="1" x14ac:dyDescent="0.3">
      <c r="A3037" s="90">
        <v>850001</v>
      </c>
      <c r="B3037" s="92" t="s">
        <v>1162</v>
      </c>
      <c r="C3037" s="92" t="s">
        <v>5985</v>
      </c>
      <c r="D3037" s="92" t="s">
        <v>11</v>
      </c>
      <c r="E3037" s="103" t="s">
        <v>356</v>
      </c>
      <c r="F3037" s="92" t="s">
        <v>5976</v>
      </c>
      <c r="G3037" s="92" t="s">
        <v>1182</v>
      </c>
      <c r="H3037" s="92" t="s">
        <v>3960</v>
      </c>
      <c r="I3037" s="92" t="s">
        <v>865</v>
      </c>
      <c r="J3037" s="92" t="s">
        <v>1183</v>
      </c>
      <c r="K3037" s="90" t="b">
        <v>0</v>
      </c>
      <c r="L3037" s="92" t="s">
        <v>867</v>
      </c>
      <c r="M3037" s="278">
        <f>IFERROR(VLOOKUP(C3037,'Budget Detail as of 11.30'!B:K,COLUMNS('Budget Detail as of 11.30'!B:K),FALSE),0)</f>
        <v>1920</v>
      </c>
      <c r="N3037" s="155">
        <f>SUMIFS('Budget Detail as of 11.30'!L:L,'Budget Detail as of 11.30'!B:B,'Questica Mapping'!C3037)</f>
        <v>1920</v>
      </c>
      <c r="O3037" s="100">
        <v>30384</v>
      </c>
      <c r="P3037" s="101">
        <f t="shared" si="113"/>
        <v>30384</v>
      </c>
    </row>
    <row r="3038" spans="1:17" hidden="1" x14ac:dyDescent="0.3">
      <c r="A3038" s="90">
        <v>598870</v>
      </c>
      <c r="B3038" s="92" t="s">
        <v>1162</v>
      </c>
      <c r="C3038" s="92" t="s">
        <v>5986</v>
      </c>
      <c r="D3038" s="92" t="s">
        <v>11</v>
      </c>
      <c r="E3038" s="103" t="s">
        <v>354</v>
      </c>
      <c r="F3038" s="92" t="s">
        <v>5976</v>
      </c>
      <c r="G3038" s="92" t="s">
        <v>1185</v>
      </c>
      <c r="H3038" s="92" t="s">
        <v>3960</v>
      </c>
      <c r="I3038" s="92" t="s">
        <v>865</v>
      </c>
      <c r="J3038" s="92" t="s">
        <v>5987</v>
      </c>
      <c r="K3038" s="90" t="b">
        <v>0</v>
      </c>
      <c r="L3038" s="92" t="s">
        <v>867</v>
      </c>
      <c r="M3038" s="278">
        <f>IFERROR(VLOOKUP(C3038,'Budget Detail as of 11.30'!B:K,COLUMNS('Budget Detail as of 11.30'!B:K),FALSE),0)</f>
        <v>100</v>
      </c>
      <c r="N3038" s="155">
        <f>SUMIFS('Budget Detail as of 11.30'!L:L,'Budget Detail as of 11.30'!B:B,'Questica Mapping'!C3038)</f>
        <v>100</v>
      </c>
      <c r="O3038" s="100">
        <v>0</v>
      </c>
      <c r="P3038" s="101">
        <f t="shared" si="113"/>
        <v>0</v>
      </c>
    </row>
    <row r="3039" spans="1:17" hidden="1" x14ac:dyDescent="0.3">
      <c r="A3039" s="90">
        <v>1210168</v>
      </c>
      <c r="B3039" s="92" t="s">
        <v>1162</v>
      </c>
      <c r="C3039" s="92" t="s">
        <v>5988</v>
      </c>
      <c r="D3039" s="92" t="s">
        <v>11</v>
      </c>
      <c r="E3039" s="103" t="s">
        <v>354</v>
      </c>
      <c r="F3039" s="92" t="s">
        <v>5976</v>
      </c>
      <c r="G3039" s="92" t="s">
        <v>1188</v>
      </c>
      <c r="H3039" s="92" t="s">
        <v>3960</v>
      </c>
      <c r="I3039" s="92" t="s">
        <v>865</v>
      </c>
      <c r="J3039" s="92" t="s">
        <v>1189</v>
      </c>
      <c r="K3039" s="90" t="b">
        <v>0</v>
      </c>
      <c r="L3039" s="92" t="s">
        <v>867</v>
      </c>
      <c r="M3039" s="278">
        <f>IFERROR(VLOOKUP(C3039,'Budget Detail as of 11.30'!B:K,COLUMNS('Budget Detail as of 11.30'!B:K),FALSE),0)</f>
        <v>8500</v>
      </c>
      <c r="N3039" s="155">
        <f>SUMIFS('Budget Detail as of 11.30'!L:L,'Budget Detail as of 11.30'!B:B,'Questica Mapping'!C3039)</f>
        <v>8500</v>
      </c>
      <c r="O3039" s="100">
        <v>0</v>
      </c>
      <c r="P3039" s="101">
        <f t="shared" si="113"/>
        <v>0</v>
      </c>
    </row>
    <row r="3040" spans="1:17" hidden="1" x14ac:dyDescent="0.3">
      <c r="A3040" s="90">
        <v>604046</v>
      </c>
      <c r="B3040" s="92" t="s">
        <v>1162</v>
      </c>
      <c r="C3040" s="92" t="s">
        <v>5989</v>
      </c>
      <c r="D3040" s="92" t="s">
        <v>11</v>
      </c>
      <c r="E3040" s="103" t="s">
        <v>354</v>
      </c>
      <c r="F3040" s="92" t="s">
        <v>5976</v>
      </c>
      <c r="G3040" s="92" t="s">
        <v>1188</v>
      </c>
      <c r="H3040" s="92" t="s">
        <v>3960</v>
      </c>
      <c r="I3040" s="92" t="s">
        <v>925</v>
      </c>
      <c r="J3040" s="92" t="s">
        <v>5990</v>
      </c>
      <c r="K3040" s="90" t="b">
        <v>0</v>
      </c>
      <c r="L3040" s="92" t="s">
        <v>867</v>
      </c>
      <c r="M3040" s="278">
        <f>IFERROR(VLOOKUP(C3040,'Budget Detail as of 11.30'!B:K,COLUMNS('Budget Detail as of 11.30'!B:K),FALSE),0)</f>
        <v>16890</v>
      </c>
      <c r="N3040" s="155">
        <f>SUMIFS('Budget Detail as of 11.30'!L:L,'Budget Detail as of 11.30'!B:B,'Questica Mapping'!C3040)</f>
        <v>16890</v>
      </c>
      <c r="O3040" s="100">
        <v>1442</v>
      </c>
      <c r="P3040" s="101">
        <f t="shared" si="113"/>
        <v>1442</v>
      </c>
    </row>
    <row r="3041" spans="1:17" hidden="1" x14ac:dyDescent="0.3">
      <c r="A3041" s="90">
        <v>1191092</v>
      </c>
      <c r="B3041" s="92" t="s">
        <v>1162</v>
      </c>
      <c r="C3041" s="92" t="s">
        <v>5991</v>
      </c>
      <c r="D3041" s="92" t="s">
        <v>11</v>
      </c>
      <c r="E3041" s="103" t="s">
        <v>354</v>
      </c>
      <c r="F3041" s="92" t="s">
        <v>5976</v>
      </c>
      <c r="G3041" s="92" t="s">
        <v>1188</v>
      </c>
      <c r="H3041" s="92" t="s">
        <v>3960</v>
      </c>
      <c r="I3041" s="92" t="s">
        <v>928</v>
      </c>
      <c r="J3041" s="92" t="s">
        <v>5992</v>
      </c>
      <c r="K3041" s="90" t="b">
        <v>0</v>
      </c>
      <c r="L3041" s="92" t="s">
        <v>867</v>
      </c>
      <c r="M3041" s="278">
        <f>IFERROR(VLOOKUP(C3041,'Budget Detail as of 11.30'!B:K,COLUMNS('Budget Detail as of 11.30'!B:K),FALSE),0)</f>
        <v>950</v>
      </c>
      <c r="N3041" s="155">
        <f>SUMIFS('Budget Detail as of 11.30'!L:L,'Budget Detail as of 11.30'!B:B,'Questica Mapping'!C3041)</f>
        <v>950</v>
      </c>
      <c r="O3041" s="100">
        <v>535</v>
      </c>
      <c r="P3041" s="101">
        <f t="shared" si="113"/>
        <v>535</v>
      </c>
    </row>
    <row r="3042" spans="1:17" hidden="1" x14ac:dyDescent="0.3">
      <c r="A3042" s="90">
        <v>604157</v>
      </c>
      <c r="B3042" s="92" t="s">
        <v>1162</v>
      </c>
      <c r="C3042" s="92" t="s">
        <v>5993</v>
      </c>
      <c r="D3042" s="92" t="s">
        <v>11</v>
      </c>
      <c r="E3042" s="103" t="s">
        <v>354</v>
      </c>
      <c r="F3042" s="92" t="s">
        <v>5976</v>
      </c>
      <c r="G3042" s="92" t="s">
        <v>1188</v>
      </c>
      <c r="H3042" s="92" t="s">
        <v>3973</v>
      </c>
      <c r="I3042" s="92" t="s">
        <v>865</v>
      </c>
      <c r="J3042" s="92" t="s">
        <v>5994</v>
      </c>
      <c r="K3042" s="90" t="b">
        <v>0</v>
      </c>
      <c r="L3042" s="92" t="s">
        <v>867</v>
      </c>
      <c r="M3042" s="278">
        <f>IFERROR(VLOOKUP(C3042,'Budget Detail as of 11.30'!B:K,COLUMNS('Budget Detail as of 11.30'!B:K),FALSE),0)</f>
        <v>5400</v>
      </c>
      <c r="N3042" s="155">
        <f>SUMIFS('Budget Detail as of 11.30'!L:L,'Budget Detail as of 11.30'!B:B,'Questica Mapping'!C3042)</f>
        <v>5400</v>
      </c>
      <c r="O3042" s="100">
        <v>7562</v>
      </c>
      <c r="P3042" s="101">
        <f t="shared" si="113"/>
        <v>7562</v>
      </c>
    </row>
    <row r="3043" spans="1:17" hidden="1" x14ac:dyDescent="0.3">
      <c r="A3043" s="90">
        <v>604047</v>
      </c>
      <c r="B3043" s="92" t="s">
        <v>1162</v>
      </c>
      <c r="C3043" s="92" t="s">
        <v>5995</v>
      </c>
      <c r="D3043" s="92" t="s">
        <v>11</v>
      </c>
      <c r="E3043" s="103" t="s">
        <v>354</v>
      </c>
      <c r="F3043" s="92" t="s">
        <v>5976</v>
      </c>
      <c r="G3043" s="92" t="s">
        <v>1188</v>
      </c>
      <c r="H3043" s="92" t="s">
        <v>3976</v>
      </c>
      <c r="I3043" s="92" t="s">
        <v>865</v>
      </c>
      <c r="J3043" s="92" t="s">
        <v>5996</v>
      </c>
      <c r="K3043" s="90" t="b">
        <v>0</v>
      </c>
      <c r="L3043" s="92" t="s">
        <v>867</v>
      </c>
      <c r="M3043" s="278">
        <f>IFERROR(VLOOKUP(C3043,'Budget Detail as of 11.30'!B:K,COLUMNS('Budget Detail as of 11.30'!B:K),FALSE),0)</f>
        <v>2000</v>
      </c>
      <c r="N3043" s="155">
        <f>SUMIFS('Budget Detail as of 11.30'!L:L,'Budget Detail as of 11.30'!B:B,'Questica Mapping'!C3043)</f>
        <v>2000</v>
      </c>
      <c r="O3043" s="100">
        <v>10850</v>
      </c>
      <c r="P3043" s="101">
        <f t="shared" si="113"/>
        <v>10850</v>
      </c>
    </row>
    <row r="3044" spans="1:17" hidden="1" x14ac:dyDescent="0.3">
      <c r="A3044" s="90">
        <v>849999</v>
      </c>
      <c r="B3044" s="92" t="s">
        <v>1162</v>
      </c>
      <c r="C3044" s="92" t="s">
        <v>5997</v>
      </c>
      <c r="D3044" s="92" t="s">
        <v>11</v>
      </c>
      <c r="E3044" s="103" t="s">
        <v>354</v>
      </c>
      <c r="F3044" s="92" t="s">
        <v>5976</v>
      </c>
      <c r="G3044" s="92" t="s">
        <v>1188</v>
      </c>
      <c r="H3044" s="92" t="s">
        <v>3979</v>
      </c>
      <c r="I3044" s="92" t="s">
        <v>865</v>
      </c>
      <c r="J3044" s="92" t="s">
        <v>5998</v>
      </c>
      <c r="K3044" s="90" t="b">
        <v>0</v>
      </c>
      <c r="L3044" s="92" t="s">
        <v>867</v>
      </c>
      <c r="M3044" s="278">
        <f>IFERROR(VLOOKUP(C3044,'Budget Detail as of 11.30'!B:K,COLUMNS('Budget Detail as of 11.30'!B:K),FALSE),0)</f>
        <v>7560</v>
      </c>
      <c r="N3044" s="155">
        <f>SUMIFS('Budget Detail as of 11.30'!L:L,'Budget Detail as of 11.30'!B:B,'Questica Mapping'!C3044)</f>
        <v>7560</v>
      </c>
      <c r="O3044" s="100">
        <v>0</v>
      </c>
      <c r="P3044" s="101">
        <f t="shared" si="113"/>
        <v>0</v>
      </c>
    </row>
    <row r="3045" spans="1:17" hidden="1" x14ac:dyDescent="0.3">
      <c r="A3045" s="90">
        <v>604048</v>
      </c>
      <c r="B3045" s="92" t="s">
        <v>1162</v>
      </c>
      <c r="C3045" s="92" t="s">
        <v>5999</v>
      </c>
      <c r="D3045" s="92" t="s">
        <v>11</v>
      </c>
      <c r="E3045" s="103" t="s">
        <v>354</v>
      </c>
      <c r="F3045" s="92" t="s">
        <v>5976</v>
      </c>
      <c r="G3045" s="92" t="s">
        <v>1188</v>
      </c>
      <c r="H3045" s="92" t="s">
        <v>3982</v>
      </c>
      <c r="I3045" s="92" t="s">
        <v>865</v>
      </c>
      <c r="J3045" s="92" t="s">
        <v>6000</v>
      </c>
      <c r="K3045" s="90" t="b">
        <v>0</v>
      </c>
      <c r="L3045" s="92" t="s">
        <v>867</v>
      </c>
      <c r="M3045" s="278">
        <f>IFERROR(VLOOKUP(C3045,'Budget Detail as of 11.30'!B:K,COLUMNS('Budget Detail as of 11.30'!B:K),FALSE),0)</f>
        <v>11000</v>
      </c>
      <c r="N3045" s="155">
        <f>SUMIFS('Budget Detail as of 11.30'!L:L,'Budget Detail as of 11.30'!B:B,'Questica Mapping'!C3045)</f>
        <v>11000</v>
      </c>
      <c r="O3045" s="100"/>
      <c r="P3045" s="101"/>
    </row>
    <row r="3046" spans="1:17" hidden="1" x14ac:dyDescent="0.3">
      <c r="A3046" s="90">
        <v>1191093</v>
      </c>
      <c r="B3046" s="92" t="s">
        <v>1162</v>
      </c>
      <c r="C3046" s="92" t="s">
        <v>6001</v>
      </c>
      <c r="D3046" s="92" t="s">
        <v>11</v>
      </c>
      <c r="E3046" s="103" t="s">
        <v>354</v>
      </c>
      <c r="F3046" s="92" t="s">
        <v>5976</v>
      </c>
      <c r="G3046" s="92" t="s">
        <v>1188</v>
      </c>
      <c r="H3046" s="92" t="s">
        <v>4240</v>
      </c>
      <c r="I3046" s="92" t="s">
        <v>865</v>
      </c>
      <c r="J3046" s="92" t="s">
        <v>6002</v>
      </c>
      <c r="K3046" s="90" t="b">
        <v>0</v>
      </c>
      <c r="L3046" s="92" t="s">
        <v>867</v>
      </c>
      <c r="M3046" s="278">
        <f>IFERROR(VLOOKUP(C3046,'Budget Detail as of 11.30'!B:K,COLUMNS('Budget Detail as of 11.30'!B:K),FALSE),0)</f>
        <v>510</v>
      </c>
      <c r="N3046" s="155">
        <f>SUMIFS('Budget Detail as of 11.30'!L:L,'Budget Detail as of 11.30'!B:B,'Questica Mapping'!C3046)</f>
        <v>510</v>
      </c>
      <c r="O3046" s="100">
        <v>388</v>
      </c>
      <c r="P3046" s="101">
        <f>+O3046</f>
        <v>388</v>
      </c>
    </row>
    <row r="3047" spans="1:17" hidden="1" x14ac:dyDescent="0.3">
      <c r="A3047" s="90">
        <v>1191482</v>
      </c>
      <c r="B3047" s="92" t="s">
        <v>1162</v>
      </c>
      <c r="C3047" s="92" t="s">
        <v>6003</v>
      </c>
      <c r="D3047" s="279" t="s">
        <v>11</v>
      </c>
      <c r="E3047" s="103">
        <v>45820</v>
      </c>
      <c r="F3047" s="90" t="s">
        <v>5976</v>
      </c>
      <c r="G3047" s="90" t="s">
        <v>1188</v>
      </c>
      <c r="H3047" s="90" t="s">
        <v>4227</v>
      </c>
      <c r="I3047" s="90" t="s">
        <v>865</v>
      </c>
      <c r="J3047" s="90" t="s">
        <v>6004</v>
      </c>
      <c r="K3047" s="90" t="b">
        <v>0</v>
      </c>
      <c r="L3047" s="90" t="s">
        <v>867</v>
      </c>
      <c r="M3047" s="278">
        <f>IFERROR(VLOOKUP(C3047,'Budget Detail as of 11.30'!B:K,COLUMNS('Budget Detail as of 11.30'!B:K),FALSE),0)</f>
        <v>1000</v>
      </c>
      <c r="N3047" s="155">
        <f>SUMIFS('Budget Detail as of 11.30'!L:L,'Budget Detail as of 11.30'!B:B,'Questica Mapping'!C3047)</f>
        <v>1000</v>
      </c>
      <c r="O3047" s="100">
        <v>982</v>
      </c>
      <c r="P3047" s="101">
        <f>+O3047</f>
        <v>982</v>
      </c>
      <c r="Q3047" s="279" t="s">
        <v>1169</v>
      </c>
    </row>
    <row r="3048" spans="1:17" hidden="1" x14ac:dyDescent="0.3">
      <c r="A3048" s="90">
        <v>850510</v>
      </c>
      <c r="B3048" s="92" t="s">
        <v>1162</v>
      </c>
      <c r="C3048" s="92" t="s">
        <v>6005</v>
      </c>
      <c r="D3048" s="92" t="s">
        <v>11</v>
      </c>
      <c r="E3048" s="103" t="s">
        <v>354</v>
      </c>
      <c r="F3048" s="92" t="s">
        <v>5976</v>
      </c>
      <c r="G3048" s="92" t="s">
        <v>1191</v>
      </c>
      <c r="H3048" s="92" t="s">
        <v>3960</v>
      </c>
      <c r="I3048" s="92" t="s">
        <v>865</v>
      </c>
      <c r="J3048" s="92" t="s">
        <v>2130</v>
      </c>
      <c r="K3048" s="90" t="b">
        <v>0</v>
      </c>
      <c r="L3048" s="92" t="s">
        <v>867</v>
      </c>
      <c r="M3048" s="278">
        <f>IFERROR(VLOOKUP(C3048,'Budget Detail as of 11.30'!B:K,COLUMNS('Budget Detail as of 11.30'!B:K),FALSE),0)</f>
        <v>850</v>
      </c>
      <c r="N3048" s="155">
        <f>SUMIFS('Budget Detail as of 11.30'!L:L,'Budget Detail as of 11.30'!B:B,'Questica Mapping'!C3048)</f>
        <v>850</v>
      </c>
      <c r="O3048" s="100"/>
      <c r="P3048" s="101"/>
    </row>
    <row r="3049" spans="1:17" hidden="1" x14ac:dyDescent="0.3">
      <c r="A3049" s="90">
        <v>1191095</v>
      </c>
      <c r="B3049" s="92" t="s">
        <v>1162</v>
      </c>
      <c r="C3049" s="92" t="s">
        <v>6006</v>
      </c>
      <c r="D3049" s="92" t="s">
        <v>11</v>
      </c>
      <c r="E3049" s="103" t="s">
        <v>354</v>
      </c>
      <c r="F3049" s="92" t="s">
        <v>5976</v>
      </c>
      <c r="G3049" s="92" t="s">
        <v>1191</v>
      </c>
      <c r="H3049" s="92" t="s">
        <v>3960</v>
      </c>
      <c r="I3049" s="92" t="s">
        <v>925</v>
      </c>
      <c r="J3049" s="92" t="s">
        <v>6007</v>
      </c>
      <c r="K3049" s="90" t="b">
        <v>0</v>
      </c>
      <c r="L3049" s="92" t="s">
        <v>867</v>
      </c>
      <c r="M3049" s="278">
        <f>IFERROR(VLOOKUP(C3049,'Budget Detail as of 11.30'!B:K,COLUMNS('Budget Detail as of 11.30'!B:K),FALSE),0)</f>
        <v>1000</v>
      </c>
      <c r="N3049" s="155">
        <f>SUMIFS('Budget Detail as of 11.30'!L:L,'Budget Detail as of 11.30'!B:B,'Questica Mapping'!C3049)</f>
        <v>1000</v>
      </c>
      <c r="O3049" s="100">
        <v>391</v>
      </c>
      <c r="P3049" s="101">
        <f t="shared" ref="P3049:P3057" si="114">+O3049</f>
        <v>391</v>
      </c>
    </row>
    <row r="3050" spans="1:17" hidden="1" x14ac:dyDescent="0.3">
      <c r="A3050" s="90">
        <v>1210167</v>
      </c>
      <c r="B3050" s="92" t="s">
        <v>1162</v>
      </c>
      <c r="C3050" s="92" t="s">
        <v>6008</v>
      </c>
      <c r="D3050" s="279" t="s">
        <v>11</v>
      </c>
      <c r="E3050" s="103">
        <v>45820</v>
      </c>
      <c r="F3050" s="90" t="s">
        <v>5976</v>
      </c>
      <c r="G3050" s="90" t="s">
        <v>1191</v>
      </c>
      <c r="H3050" s="90" t="s">
        <v>3960</v>
      </c>
      <c r="I3050" s="90" t="s">
        <v>928</v>
      </c>
      <c r="J3050" s="90" t="s">
        <v>6009</v>
      </c>
      <c r="K3050" s="90" t="b">
        <v>0</v>
      </c>
      <c r="L3050" s="90" t="s">
        <v>867</v>
      </c>
      <c r="M3050" s="278">
        <f>IFERROR(VLOOKUP(C3050,'Budget Detail as of 11.30'!B:K,COLUMNS('Budget Detail as of 11.30'!B:K),FALSE),0)</f>
        <v>1000</v>
      </c>
      <c r="N3050" s="155">
        <f>SUMIFS('Budget Detail as of 11.30'!L:L,'Budget Detail as of 11.30'!B:B,'Questica Mapping'!C3050)</f>
        <v>1000</v>
      </c>
      <c r="O3050" s="100">
        <v>242</v>
      </c>
      <c r="P3050" s="101">
        <f t="shared" si="114"/>
        <v>242</v>
      </c>
      <c r="Q3050" s="279" t="s">
        <v>1169</v>
      </c>
    </row>
    <row r="3051" spans="1:17" hidden="1" x14ac:dyDescent="0.3">
      <c r="A3051" s="90">
        <v>604050</v>
      </c>
      <c r="B3051" s="92" t="s">
        <v>1162</v>
      </c>
      <c r="C3051" s="92" t="s">
        <v>6010</v>
      </c>
      <c r="D3051" s="92" t="s">
        <v>11</v>
      </c>
      <c r="E3051" s="103" t="s">
        <v>354</v>
      </c>
      <c r="F3051" s="92" t="s">
        <v>5976</v>
      </c>
      <c r="G3051" s="92" t="s">
        <v>1194</v>
      </c>
      <c r="H3051" s="92" t="s">
        <v>3960</v>
      </c>
      <c r="I3051" s="92" t="s">
        <v>865</v>
      </c>
      <c r="J3051" s="92" t="s">
        <v>1195</v>
      </c>
      <c r="K3051" s="90" t="b">
        <v>0</v>
      </c>
      <c r="L3051" s="92" t="s">
        <v>867</v>
      </c>
      <c r="M3051" s="278">
        <f>IFERROR(VLOOKUP(C3051,'Budget Detail as of 11.30'!B:K,COLUMNS('Budget Detail as of 11.30'!B:K),FALSE),0)</f>
        <v>550</v>
      </c>
      <c r="N3051" s="155">
        <f>SUMIFS('Budget Detail as of 11.30'!L:L,'Budget Detail as of 11.30'!B:B,'Questica Mapping'!C3051)</f>
        <v>550</v>
      </c>
      <c r="O3051" s="100">
        <v>0</v>
      </c>
      <c r="P3051" s="101">
        <f t="shared" si="114"/>
        <v>0</v>
      </c>
    </row>
    <row r="3052" spans="1:17" hidden="1" x14ac:dyDescent="0.3">
      <c r="A3052" s="90">
        <v>604051</v>
      </c>
      <c r="B3052" s="92" t="s">
        <v>1162</v>
      </c>
      <c r="C3052" s="92" t="s">
        <v>6011</v>
      </c>
      <c r="D3052" s="92" t="s">
        <v>11</v>
      </c>
      <c r="E3052" s="103" t="s">
        <v>354</v>
      </c>
      <c r="F3052" s="92" t="s">
        <v>5976</v>
      </c>
      <c r="G3052" s="92" t="s">
        <v>1202</v>
      </c>
      <c r="H3052" s="92" t="s">
        <v>3960</v>
      </c>
      <c r="I3052" s="92" t="s">
        <v>865</v>
      </c>
      <c r="J3052" s="92" t="s">
        <v>5775</v>
      </c>
      <c r="K3052" s="90" t="b">
        <v>0</v>
      </c>
      <c r="L3052" s="92" t="s">
        <v>867</v>
      </c>
      <c r="M3052" s="278">
        <f>IFERROR(VLOOKUP(C3052,'Budget Detail as of 11.30'!B:K,COLUMNS('Budget Detail as of 11.30'!B:K),FALSE),0)</f>
        <v>90</v>
      </c>
      <c r="N3052" s="155">
        <f>SUMIFS('Budget Detail as of 11.30'!L:L,'Budget Detail as of 11.30'!B:B,'Questica Mapping'!C3052)</f>
        <v>90</v>
      </c>
      <c r="O3052" s="100">
        <v>450</v>
      </c>
      <c r="P3052" s="101">
        <f t="shared" si="114"/>
        <v>450</v>
      </c>
    </row>
    <row r="3053" spans="1:17" hidden="1" x14ac:dyDescent="0.3">
      <c r="A3053" s="90">
        <v>850000</v>
      </c>
      <c r="B3053" s="92" t="s">
        <v>1162</v>
      </c>
      <c r="C3053" s="92" t="s">
        <v>6012</v>
      </c>
      <c r="D3053" s="92" t="s">
        <v>11</v>
      </c>
      <c r="E3053" s="103" t="s">
        <v>354</v>
      </c>
      <c r="F3053" s="92" t="s">
        <v>5976</v>
      </c>
      <c r="G3053" s="92" t="s">
        <v>1354</v>
      </c>
      <c r="H3053" s="92" t="s">
        <v>3960</v>
      </c>
      <c r="I3053" s="92" t="s">
        <v>865</v>
      </c>
      <c r="J3053" s="92" t="s">
        <v>6013</v>
      </c>
      <c r="K3053" s="90" t="b">
        <v>0</v>
      </c>
      <c r="L3053" s="92" t="s">
        <v>867</v>
      </c>
      <c r="M3053" s="278">
        <f>IFERROR(VLOOKUP(C3053,'Budget Detail as of 11.30'!B:K,COLUMNS('Budget Detail as of 11.30'!B:K),FALSE),0)</f>
        <v>0</v>
      </c>
      <c r="N3053" s="155">
        <f>SUMIFS('Budget Detail as of 11.30'!L:L,'Budget Detail as of 11.30'!B:B,'Questica Mapping'!C3053)</f>
        <v>0</v>
      </c>
      <c r="O3053" s="100">
        <v>2897</v>
      </c>
      <c r="P3053" s="101">
        <f t="shared" si="114"/>
        <v>2897</v>
      </c>
    </row>
    <row r="3054" spans="1:17" hidden="1" x14ac:dyDescent="0.3">
      <c r="A3054" s="90">
        <v>604052</v>
      </c>
      <c r="B3054" s="92" t="s">
        <v>1162</v>
      </c>
      <c r="C3054" s="92" t="s">
        <v>6014</v>
      </c>
      <c r="D3054" s="92" t="s">
        <v>11</v>
      </c>
      <c r="E3054" s="103" t="s">
        <v>354</v>
      </c>
      <c r="F3054" s="92" t="s">
        <v>5976</v>
      </c>
      <c r="G3054" s="92" t="s">
        <v>1207</v>
      </c>
      <c r="H3054" s="92" t="s">
        <v>3960</v>
      </c>
      <c r="I3054" s="92" t="s">
        <v>865</v>
      </c>
      <c r="J3054" s="92" t="s">
        <v>5935</v>
      </c>
      <c r="K3054" s="90" t="b">
        <v>0</v>
      </c>
      <c r="L3054" s="92" t="s">
        <v>867</v>
      </c>
      <c r="M3054" s="278">
        <f>IFERROR(VLOOKUP(C3054,'Budget Detail as of 11.30'!B:K,COLUMNS('Budget Detail as of 11.30'!B:K),FALSE),0)</f>
        <v>450</v>
      </c>
      <c r="N3054" s="155">
        <f>SUMIFS('Budget Detail as of 11.30'!L:L,'Budget Detail as of 11.30'!B:B,'Questica Mapping'!C3054)</f>
        <v>450</v>
      </c>
      <c r="O3054" s="100">
        <v>100</v>
      </c>
      <c r="P3054" s="101">
        <f t="shared" si="114"/>
        <v>100</v>
      </c>
    </row>
    <row r="3055" spans="1:17" hidden="1" x14ac:dyDescent="0.3">
      <c r="A3055" s="90">
        <v>604053</v>
      </c>
      <c r="B3055" s="92" t="s">
        <v>1162</v>
      </c>
      <c r="C3055" s="92" t="s">
        <v>6015</v>
      </c>
      <c r="D3055" s="92" t="s">
        <v>11</v>
      </c>
      <c r="E3055" s="103" t="s">
        <v>354</v>
      </c>
      <c r="F3055" s="92" t="s">
        <v>5976</v>
      </c>
      <c r="G3055" s="92" t="s">
        <v>1212</v>
      </c>
      <c r="H3055" s="92" t="s">
        <v>3960</v>
      </c>
      <c r="I3055" s="92" t="s">
        <v>865</v>
      </c>
      <c r="J3055" s="92" t="s">
        <v>5937</v>
      </c>
      <c r="K3055" s="90" t="b">
        <v>0</v>
      </c>
      <c r="L3055" s="92" t="s">
        <v>867</v>
      </c>
      <c r="M3055" s="278">
        <f>IFERROR(VLOOKUP(C3055,'Budget Detail as of 11.30'!B:K,COLUMNS('Budget Detail as of 11.30'!B:K),FALSE),0)</f>
        <v>500</v>
      </c>
      <c r="N3055" s="155">
        <f>SUMIFS('Budget Detail as of 11.30'!L:L,'Budget Detail as of 11.30'!B:B,'Questica Mapping'!C3055)</f>
        <v>500</v>
      </c>
      <c r="O3055" s="100">
        <v>3121</v>
      </c>
      <c r="P3055" s="101">
        <f t="shared" si="114"/>
        <v>3121</v>
      </c>
    </row>
    <row r="3056" spans="1:17" hidden="1" x14ac:dyDescent="0.3">
      <c r="A3056" s="90">
        <v>604054</v>
      </c>
      <c r="B3056" s="92" t="s">
        <v>1162</v>
      </c>
      <c r="C3056" s="92" t="s">
        <v>6016</v>
      </c>
      <c r="D3056" s="92" t="s">
        <v>11</v>
      </c>
      <c r="E3056" s="103" t="s">
        <v>354</v>
      </c>
      <c r="F3056" s="92" t="s">
        <v>5976</v>
      </c>
      <c r="G3056" s="92" t="s">
        <v>1215</v>
      </c>
      <c r="H3056" s="92" t="s">
        <v>3960</v>
      </c>
      <c r="I3056" s="92" t="s">
        <v>865</v>
      </c>
      <c r="J3056" s="92" t="s">
        <v>6017</v>
      </c>
      <c r="K3056" s="90" t="b">
        <v>0</v>
      </c>
      <c r="L3056" s="92" t="s">
        <v>867</v>
      </c>
      <c r="M3056" s="278">
        <f>IFERROR(VLOOKUP(C3056,'Budget Detail as of 11.30'!B:K,COLUMNS('Budget Detail as of 11.30'!B:K),FALSE),0)</f>
        <v>500</v>
      </c>
      <c r="N3056" s="155">
        <f>SUMIFS('Budget Detail as of 11.30'!L:L,'Budget Detail as of 11.30'!B:B,'Questica Mapping'!C3056)</f>
        <v>500</v>
      </c>
      <c r="O3056" s="100">
        <v>8293</v>
      </c>
      <c r="P3056" s="101">
        <f t="shared" si="114"/>
        <v>8293</v>
      </c>
    </row>
    <row r="3057" spans="1:17" hidden="1" x14ac:dyDescent="0.3">
      <c r="A3057" s="90">
        <v>604055</v>
      </c>
      <c r="B3057" s="92" t="s">
        <v>1162</v>
      </c>
      <c r="C3057" s="92" t="s">
        <v>6018</v>
      </c>
      <c r="D3057" s="92" t="s">
        <v>11</v>
      </c>
      <c r="E3057" s="103" t="s">
        <v>354</v>
      </c>
      <c r="F3057" s="92" t="s">
        <v>5976</v>
      </c>
      <c r="G3057" s="92" t="s">
        <v>1220</v>
      </c>
      <c r="H3057" s="92" t="s">
        <v>3960</v>
      </c>
      <c r="I3057" s="92" t="s">
        <v>865</v>
      </c>
      <c r="J3057" s="92" t="s">
        <v>5941</v>
      </c>
      <c r="K3057" s="90" t="b">
        <v>0</v>
      </c>
      <c r="L3057" s="92" t="s">
        <v>867</v>
      </c>
      <c r="M3057" s="278">
        <f>IFERROR(VLOOKUP(C3057,'Budget Detail as of 11.30'!B:K,COLUMNS('Budget Detail as of 11.30'!B:K),FALSE),0)</f>
        <v>1750</v>
      </c>
      <c r="N3057" s="155">
        <f>SUMIFS('Budget Detail as of 11.30'!L:L,'Budget Detail as of 11.30'!B:B,'Questica Mapping'!C3057)</f>
        <v>1750</v>
      </c>
      <c r="O3057" s="100">
        <v>0</v>
      </c>
      <c r="P3057" s="101">
        <f t="shared" si="114"/>
        <v>0</v>
      </c>
    </row>
    <row r="3058" spans="1:17" hidden="1" x14ac:dyDescent="0.3">
      <c r="A3058" s="90">
        <v>604056</v>
      </c>
      <c r="B3058" s="92" t="s">
        <v>1162</v>
      </c>
      <c r="C3058" s="92" t="s">
        <v>6019</v>
      </c>
      <c r="D3058" s="92" t="s">
        <v>11</v>
      </c>
      <c r="E3058" s="103" t="s">
        <v>354</v>
      </c>
      <c r="F3058" s="92" t="s">
        <v>5976</v>
      </c>
      <c r="G3058" s="92" t="s">
        <v>1229</v>
      </c>
      <c r="H3058" s="92" t="s">
        <v>3960</v>
      </c>
      <c r="I3058" s="92" t="s">
        <v>865</v>
      </c>
      <c r="J3058" s="92" t="s">
        <v>1314</v>
      </c>
      <c r="K3058" s="90" t="b">
        <v>0</v>
      </c>
      <c r="L3058" s="92" t="s">
        <v>867</v>
      </c>
      <c r="M3058" s="278">
        <f>IFERROR(VLOOKUP(C3058,'Budget Detail as of 11.30'!B:K,COLUMNS('Budget Detail as of 11.30'!B:K),FALSE),0)</f>
        <v>9000</v>
      </c>
      <c r="N3058" s="155">
        <f>SUMIFS('Budget Detail as of 11.30'!L:L,'Budget Detail as of 11.30'!B:B,'Questica Mapping'!C3058)</f>
        <v>9000</v>
      </c>
      <c r="O3058" s="100"/>
      <c r="P3058" s="101"/>
    </row>
    <row r="3059" spans="1:17" hidden="1" x14ac:dyDescent="0.3">
      <c r="A3059" s="90">
        <v>604057</v>
      </c>
      <c r="B3059" s="92" t="s">
        <v>1162</v>
      </c>
      <c r="C3059" s="92" t="s">
        <v>6020</v>
      </c>
      <c r="D3059" s="92" t="s">
        <v>11</v>
      </c>
      <c r="E3059" s="103" t="s">
        <v>354</v>
      </c>
      <c r="F3059" s="92" t="s">
        <v>5976</v>
      </c>
      <c r="G3059" s="92" t="s">
        <v>1229</v>
      </c>
      <c r="H3059" s="92" t="s">
        <v>3960</v>
      </c>
      <c r="I3059" s="92" t="s">
        <v>1807</v>
      </c>
      <c r="J3059" s="92" t="s">
        <v>6021</v>
      </c>
      <c r="K3059" s="90" t="b">
        <v>0</v>
      </c>
      <c r="L3059" s="92" t="s">
        <v>867</v>
      </c>
      <c r="M3059" s="278">
        <f>IFERROR(VLOOKUP(C3059,'Budget Detail as of 11.30'!B:K,COLUMNS('Budget Detail as of 11.30'!B:K),FALSE),0)</f>
        <v>0</v>
      </c>
      <c r="N3059" s="155">
        <f>SUMIFS('Budget Detail as of 11.30'!L:L,'Budget Detail as of 11.30'!B:B,'Questica Mapping'!C3059)</f>
        <v>0</v>
      </c>
      <c r="O3059" s="100"/>
      <c r="P3059" s="101"/>
    </row>
    <row r="3060" spans="1:17" hidden="1" x14ac:dyDescent="0.3">
      <c r="A3060" s="90">
        <v>604124</v>
      </c>
      <c r="B3060" s="92" t="s">
        <v>1162</v>
      </c>
      <c r="C3060" s="92" t="s">
        <v>6022</v>
      </c>
      <c r="D3060" s="279" t="s">
        <v>11</v>
      </c>
      <c r="E3060" s="103">
        <v>45820</v>
      </c>
      <c r="F3060" s="90" t="s">
        <v>5976</v>
      </c>
      <c r="G3060" s="90" t="s">
        <v>1229</v>
      </c>
      <c r="H3060" s="90" t="s">
        <v>3960</v>
      </c>
      <c r="I3060" s="90" t="s">
        <v>1072</v>
      </c>
      <c r="J3060" s="90" t="s">
        <v>6023</v>
      </c>
      <c r="K3060" s="90" t="b">
        <v>0</v>
      </c>
      <c r="L3060" s="90" t="s">
        <v>867</v>
      </c>
      <c r="M3060" s="278">
        <f>IFERROR(VLOOKUP(C3060,'Budget Detail as of 11.30'!B:K,COLUMNS('Budget Detail as of 11.30'!B:K),FALSE),0)</f>
        <v>500</v>
      </c>
      <c r="N3060" s="155">
        <f>SUMIFS('Budget Detail as of 11.30'!L:L,'Budget Detail as of 11.30'!B:B,'Questica Mapping'!C3060)</f>
        <v>500</v>
      </c>
      <c r="O3060" s="100">
        <v>3904</v>
      </c>
      <c r="P3060" s="101">
        <f t="shared" ref="P3060:P3087" si="115">+O3060</f>
        <v>3904</v>
      </c>
      <c r="Q3060" s="279" t="s">
        <v>1169</v>
      </c>
    </row>
    <row r="3061" spans="1:17" hidden="1" x14ac:dyDescent="0.3">
      <c r="A3061" s="90">
        <v>604058</v>
      </c>
      <c r="B3061" s="92" t="s">
        <v>1162</v>
      </c>
      <c r="C3061" s="92" t="s">
        <v>6024</v>
      </c>
      <c r="D3061" s="279" t="s">
        <v>11</v>
      </c>
      <c r="E3061" s="103">
        <v>45820</v>
      </c>
      <c r="F3061" s="90" t="s">
        <v>5976</v>
      </c>
      <c r="G3061" s="90" t="s">
        <v>1229</v>
      </c>
      <c r="H3061" s="90" t="s">
        <v>3960</v>
      </c>
      <c r="I3061" s="90" t="s">
        <v>1075</v>
      </c>
      <c r="J3061" s="90" t="s">
        <v>6025</v>
      </c>
      <c r="K3061" s="90" t="b">
        <v>0</v>
      </c>
      <c r="L3061" s="90" t="s">
        <v>867</v>
      </c>
      <c r="M3061" s="278">
        <f>IFERROR(VLOOKUP(C3061,'Budget Detail as of 11.30'!B:K,COLUMNS('Budget Detail as of 11.30'!B:K),FALSE),0)</f>
        <v>500</v>
      </c>
      <c r="N3061" s="155">
        <f>SUMIFS('Budget Detail as of 11.30'!L:L,'Budget Detail as of 11.30'!B:B,'Questica Mapping'!C3061)</f>
        <v>500</v>
      </c>
      <c r="O3061" s="100">
        <v>184</v>
      </c>
      <c r="P3061" s="101">
        <f t="shared" si="115"/>
        <v>184</v>
      </c>
      <c r="Q3061" s="279" t="s">
        <v>1169</v>
      </c>
    </row>
    <row r="3062" spans="1:17" hidden="1" x14ac:dyDescent="0.3">
      <c r="A3062" s="90">
        <v>604148</v>
      </c>
      <c r="B3062" s="92" t="s">
        <v>1162</v>
      </c>
      <c r="C3062" s="92" t="s">
        <v>6026</v>
      </c>
      <c r="D3062" s="92" t="s">
        <v>11</v>
      </c>
      <c r="E3062" s="103" t="s">
        <v>354</v>
      </c>
      <c r="F3062" s="92" t="s">
        <v>5976</v>
      </c>
      <c r="G3062" s="92" t="s">
        <v>1229</v>
      </c>
      <c r="H3062" s="92" t="s">
        <v>3960</v>
      </c>
      <c r="I3062" s="92" t="s">
        <v>925</v>
      </c>
      <c r="J3062" s="92" t="s">
        <v>2436</v>
      </c>
      <c r="K3062" s="90" t="b">
        <v>0</v>
      </c>
      <c r="L3062" s="92" t="s">
        <v>867</v>
      </c>
      <c r="M3062" s="278">
        <f>IFERROR(VLOOKUP(C3062,'Budget Detail as of 11.30'!B:K,COLUMNS('Budget Detail as of 11.30'!B:K),FALSE),0)</f>
        <v>2500</v>
      </c>
      <c r="N3062" s="155">
        <f>SUMIFS('Budget Detail as of 11.30'!L:L,'Budget Detail as of 11.30'!B:B,'Questica Mapping'!C3062)</f>
        <v>2500</v>
      </c>
      <c r="O3062" s="100">
        <v>1650</v>
      </c>
      <c r="P3062" s="101">
        <f t="shared" si="115"/>
        <v>1650</v>
      </c>
    </row>
    <row r="3063" spans="1:17" hidden="1" x14ac:dyDescent="0.3">
      <c r="A3063" s="90">
        <v>604059</v>
      </c>
      <c r="B3063" s="92" t="s">
        <v>1162</v>
      </c>
      <c r="C3063" s="92" t="s">
        <v>6027</v>
      </c>
      <c r="D3063" s="92" t="s">
        <v>11</v>
      </c>
      <c r="E3063" s="103" t="s">
        <v>354</v>
      </c>
      <c r="F3063" s="92" t="s">
        <v>5976</v>
      </c>
      <c r="G3063" s="92" t="s">
        <v>1229</v>
      </c>
      <c r="H3063" s="92" t="s">
        <v>3960</v>
      </c>
      <c r="I3063" s="92" t="s">
        <v>928</v>
      </c>
      <c r="J3063" s="92" t="s">
        <v>6028</v>
      </c>
      <c r="K3063" s="90" t="b">
        <v>0</v>
      </c>
      <c r="L3063" s="92" t="s">
        <v>867</v>
      </c>
      <c r="M3063" s="278">
        <f>IFERROR(VLOOKUP(C3063,'Budget Detail as of 11.30'!B:K,COLUMNS('Budget Detail as of 11.30'!B:K),FALSE),0)</f>
        <v>800</v>
      </c>
      <c r="N3063" s="155">
        <f>SUMIFS('Budget Detail as of 11.30'!L:L,'Budget Detail as of 11.30'!B:B,'Questica Mapping'!C3063)</f>
        <v>800</v>
      </c>
      <c r="O3063" s="100">
        <v>2000</v>
      </c>
      <c r="P3063" s="101">
        <f t="shared" si="115"/>
        <v>2000</v>
      </c>
    </row>
    <row r="3064" spans="1:17" hidden="1" x14ac:dyDescent="0.3">
      <c r="A3064" s="90">
        <v>604060</v>
      </c>
      <c r="B3064" s="92" t="s">
        <v>1162</v>
      </c>
      <c r="C3064" s="92" t="s">
        <v>6029</v>
      </c>
      <c r="D3064" s="92" t="s">
        <v>11</v>
      </c>
      <c r="E3064" s="103" t="s">
        <v>354</v>
      </c>
      <c r="F3064" s="92" t="s">
        <v>5976</v>
      </c>
      <c r="G3064" s="92" t="s">
        <v>1229</v>
      </c>
      <c r="H3064" s="92" t="s">
        <v>3960</v>
      </c>
      <c r="I3064" s="92" t="s">
        <v>931</v>
      </c>
      <c r="J3064" s="92" t="s">
        <v>1457</v>
      </c>
      <c r="K3064" s="90" t="b">
        <v>0</v>
      </c>
      <c r="L3064" s="92" t="s">
        <v>867</v>
      </c>
      <c r="M3064" s="278">
        <f>IFERROR(VLOOKUP(C3064,'Budget Detail as of 11.30'!B:K,COLUMNS('Budget Detail as of 11.30'!B:K),FALSE),0)</f>
        <v>1400</v>
      </c>
      <c r="N3064" s="155">
        <f>SUMIFS('Budget Detail as of 11.30'!L:L,'Budget Detail as of 11.30'!B:B,'Questica Mapping'!C3064)</f>
        <v>1400</v>
      </c>
      <c r="O3064" s="100">
        <v>76042</v>
      </c>
      <c r="P3064" s="101">
        <f t="shared" si="115"/>
        <v>76042</v>
      </c>
    </row>
    <row r="3065" spans="1:17" hidden="1" x14ac:dyDescent="0.3">
      <c r="A3065" s="90">
        <v>604061</v>
      </c>
      <c r="B3065" s="92" t="s">
        <v>1162</v>
      </c>
      <c r="C3065" s="92" t="s">
        <v>6030</v>
      </c>
      <c r="D3065" s="92" t="s">
        <v>11</v>
      </c>
      <c r="E3065" s="103" t="s">
        <v>354</v>
      </c>
      <c r="F3065" s="92" t="s">
        <v>5976</v>
      </c>
      <c r="G3065" s="92" t="s">
        <v>1229</v>
      </c>
      <c r="H3065" s="92" t="s">
        <v>3960</v>
      </c>
      <c r="I3065" s="92" t="s">
        <v>1060</v>
      </c>
      <c r="J3065" s="92" t="s">
        <v>6031</v>
      </c>
      <c r="K3065" s="90" t="b">
        <v>0</v>
      </c>
      <c r="L3065" s="92" t="s">
        <v>867</v>
      </c>
      <c r="M3065" s="278">
        <f>IFERROR(VLOOKUP(C3065,'Budget Detail as of 11.30'!B:K,COLUMNS('Budget Detail as of 11.30'!B:K),FALSE),0)</f>
        <v>1530</v>
      </c>
      <c r="N3065" s="155">
        <f>SUMIFS('Budget Detail as of 11.30'!L:L,'Budget Detail as of 11.30'!B:B,'Questica Mapping'!C3065)</f>
        <v>1530</v>
      </c>
      <c r="O3065" s="100">
        <v>0</v>
      </c>
      <c r="P3065" s="101">
        <f t="shared" si="115"/>
        <v>0</v>
      </c>
    </row>
    <row r="3066" spans="1:17" hidden="1" x14ac:dyDescent="0.3">
      <c r="A3066" s="90">
        <v>604062</v>
      </c>
      <c r="B3066" s="92" t="s">
        <v>1162</v>
      </c>
      <c r="C3066" s="92" t="s">
        <v>6032</v>
      </c>
      <c r="D3066" s="92" t="s">
        <v>11</v>
      </c>
      <c r="E3066" s="103" t="s">
        <v>354</v>
      </c>
      <c r="F3066" s="92" t="s">
        <v>5976</v>
      </c>
      <c r="G3066" s="92" t="s">
        <v>1229</v>
      </c>
      <c r="H3066" s="92" t="s">
        <v>3960</v>
      </c>
      <c r="I3066" s="92" t="s">
        <v>1063</v>
      </c>
      <c r="J3066" s="92" t="s">
        <v>6033</v>
      </c>
      <c r="K3066" s="90" t="b">
        <v>0</v>
      </c>
      <c r="L3066" s="92" t="s">
        <v>867</v>
      </c>
      <c r="M3066" s="278">
        <f>IFERROR(VLOOKUP(C3066,'Budget Detail as of 11.30'!B:K,COLUMNS('Budget Detail as of 11.30'!B:K),FALSE),0)</f>
        <v>0</v>
      </c>
      <c r="N3066" s="155">
        <f>SUMIFS('Budget Detail as of 11.30'!L:L,'Budget Detail as of 11.30'!B:B,'Questica Mapping'!C3066)</f>
        <v>0</v>
      </c>
      <c r="O3066" s="100">
        <v>0</v>
      </c>
      <c r="P3066" s="101">
        <f t="shared" si="115"/>
        <v>0</v>
      </c>
    </row>
    <row r="3067" spans="1:17" hidden="1" x14ac:dyDescent="0.3">
      <c r="A3067" s="90">
        <v>604063</v>
      </c>
      <c r="B3067" s="92" t="s">
        <v>1162</v>
      </c>
      <c r="C3067" s="92" t="s">
        <v>6034</v>
      </c>
      <c r="D3067" s="92" t="s">
        <v>11</v>
      </c>
      <c r="E3067" s="103" t="s">
        <v>354</v>
      </c>
      <c r="F3067" s="92" t="s">
        <v>5976</v>
      </c>
      <c r="G3067" s="92" t="s">
        <v>1229</v>
      </c>
      <c r="H3067" s="92" t="s">
        <v>3960</v>
      </c>
      <c r="I3067" s="92" t="s">
        <v>1088</v>
      </c>
      <c r="J3067" s="92" t="s">
        <v>6035</v>
      </c>
      <c r="K3067" s="90" t="b">
        <v>0</v>
      </c>
      <c r="L3067" s="92" t="s">
        <v>867</v>
      </c>
      <c r="M3067" s="278">
        <f>IFERROR(VLOOKUP(C3067,'Budget Detail as of 11.30'!B:K,COLUMNS('Budget Detail as of 11.30'!B:K),FALSE),0)</f>
        <v>240</v>
      </c>
      <c r="N3067" s="155">
        <f>SUMIFS('Budget Detail as of 11.30'!L:L,'Budget Detail as of 11.30'!B:B,'Questica Mapping'!C3067)</f>
        <v>240</v>
      </c>
      <c r="O3067" s="100">
        <v>930</v>
      </c>
      <c r="P3067" s="101">
        <f t="shared" si="115"/>
        <v>930</v>
      </c>
    </row>
    <row r="3068" spans="1:17" hidden="1" x14ac:dyDescent="0.3">
      <c r="A3068" s="90">
        <v>1595907</v>
      </c>
      <c r="B3068" s="92" t="s">
        <v>1162</v>
      </c>
      <c r="C3068" s="92" t="s">
        <v>6036</v>
      </c>
      <c r="D3068" s="92" t="s">
        <v>11</v>
      </c>
      <c r="E3068" s="103" t="s">
        <v>354</v>
      </c>
      <c r="F3068" s="92" t="s">
        <v>5976</v>
      </c>
      <c r="G3068" s="92" t="s">
        <v>1229</v>
      </c>
      <c r="H3068" s="92" t="s">
        <v>3960</v>
      </c>
      <c r="I3068" s="92" t="s">
        <v>1066</v>
      </c>
      <c r="J3068" s="92" t="s">
        <v>6037</v>
      </c>
      <c r="K3068" s="90" t="b">
        <v>0</v>
      </c>
      <c r="L3068" s="92" t="s">
        <v>867</v>
      </c>
      <c r="M3068" s="278">
        <f>IFERROR(VLOOKUP(C3068,'Budget Detail as of 11.30'!B:K,COLUMNS('Budget Detail as of 11.30'!B:K),FALSE),0)</f>
        <v>340</v>
      </c>
      <c r="N3068" s="155">
        <f>SUMIFS('Budget Detail as of 11.30'!L:L,'Budget Detail as of 11.30'!B:B,'Questica Mapping'!C3068)</f>
        <v>340</v>
      </c>
      <c r="O3068" s="100">
        <v>345</v>
      </c>
      <c r="P3068" s="101">
        <f t="shared" si="115"/>
        <v>345</v>
      </c>
    </row>
    <row r="3069" spans="1:17" hidden="1" x14ac:dyDescent="0.3">
      <c r="A3069" s="90">
        <v>604064</v>
      </c>
      <c r="B3069" s="92" t="s">
        <v>1162</v>
      </c>
      <c r="C3069" s="92" t="s">
        <v>6038</v>
      </c>
      <c r="D3069" s="92" t="s">
        <v>11</v>
      </c>
      <c r="E3069" s="103" t="s">
        <v>354</v>
      </c>
      <c r="F3069" s="92" t="s">
        <v>5976</v>
      </c>
      <c r="G3069" s="92" t="s">
        <v>1229</v>
      </c>
      <c r="H3069" s="92" t="s">
        <v>3973</v>
      </c>
      <c r="I3069" s="92" t="s">
        <v>865</v>
      </c>
      <c r="J3069" s="92" t="s">
        <v>6039</v>
      </c>
      <c r="K3069" s="90" t="b">
        <v>0</v>
      </c>
      <c r="L3069" s="92" t="s">
        <v>867</v>
      </c>
      <c r="M3069" s="278">
        <f>IFERROR(VLOOKUP(C3069,'Budget Detail as of 11.30'!B:K,COLUMNS('Budget Detail as of 11.30'!B:K),FALSE),0)</f>
        <v>0</v>
      </c>
      <c r="N3069" s="155">
        <f>SUMIFS('Budget Detail as of 11.30'!L:L,'Budget Detail as of 11.30'!B:B,'Questica Mapping'!C3069)</f>
        <v>0</v>
      </c>
      <c r="O3069" s="100">
        <v>1656</v>
      </c>
      <c r="P3069" s="101">
        <f t="shared" si="115"/>
        <v>1656</v>
      </c>
    </row>
    <row r="3070" spans="1:17" hidden="1" x14ac:dyDescent="0.3">
      <c r="A3070" s="90">
        <v>604065</v>
      </c>
      <c r="B3070" s="92" t="s">
        <v>1162</v>
      </c>
      <c r="C3070" s="92" t="s">
        <v>6040</v>
      </c>
      <c r="D3070" s="92" t="s">
        <v>11</v>
      </c>
      <c r="E3070" s="103" t="s">
        <v>354</v>
      </c>
      <c r="F3070" s="92" t="s">
        <v>5976</v>
      </c>
      <c r="G3070" s="92" t="s">
        <v>1229</v>
      </c>
      <c r="H3070" s="92" t="s">
        <v>3976</v>
      </c>
      <c r="I3070" s="92" t="s">
        <v>865</v>
      </c>
      <c r="J3070" s="92" t="s">
        <v>6041</v>
      </c>
      <c r="K3070" s="90" t="b">
        <v>0</v>
      </c>
      <c r="L3070" s="92" t="s">
        <v>867</v>
      </c>
      <c r="M3070" s="278">
        <f>IFERROR(VLOOKUP(C3070,'Budget Detail as of 11.30'!B:K,COLUMNS('Budget Detail as of 11.30'!B:K),FALSE),0)</f>
        <v>0</v>
      </c>
      <c r="N3070" s="155">
        <f>SUMIFS('Budget Detail as of 11.30'!L:L,'Budget Detail as of 11.30'!B:B,'Questica Mapping'!C3070)</f>
        <v>0</v>
      </c>
      <c r="O3070" s="100">
        <v>1756</v>
      </c>
      <c r="P3070" s="101">
        <f t="shared" si="115"/>
        <v>1756</v>
      </c>
    </row>
    <row r="3071" spans="1:17" hidden="1" x14ac:dyDescent="0.3">
      <c r="A3071" s="90">
        <v>604066</v>
      </c>
      <c r="B3071" s="92" t="s">
        <v>1162</v>
      </c>
      <c r="C3071" s="92" t="s">
        <v>6042</v>
      </c>
      <c r="D3071" s="92" t="s">
        <v>11</v>
      </c>
      <c r="E3071" s="103" t="s">
        <v>354</v>
      </c>
      <c r="F3071" s="92" t="s">
        <v>5976</v>
      </c>
      <c r="G3071" s="92" t="s">
        <v>1229</v>
      </c>
      <c r="H3071" s="92" t="s">
        <v>3969</v>
      </c>
      <c r="I3071" s="92" t="s">
        <v>865</v>
      </c>
      <c r="J3071" s="92" t="s">
        <v>6043</v>
      </c>
      <c r="K3071" s="90" t="b">
        <v>0</v>
      </c>
      <c r="L3071" s="92" t="s">
        <v>867</v>
      </c>
      <c r="M3071" s="278">
        <f>IFERROR(VLOOKUP(C3071,'Budget Detail as of 11.30'!B:K,COLUMNS('Budget Detail as of 11.30'!B:K),FALSE),0)</f>
        <v>0</v>
      </c>
      <c r="N3071" s="155">
        <f>SUMIFS('Budget Detail as of 11.30'!L:L,'Budget Detail as of 11.30'!B:B,'Questica Mapping'!C3071)</f>
        <v>0</v>
      </c>
      <c r="O3071" s="100">
        <v>1961</v>
      </c>
      <c r="P3071" s="101">
        <f t="shared" si="115"/>
        <v>1961</v>
      </c>
    </row>
    <row r="3072" spans="1:17" hidden="1" x14ac:dyDescent="0.3">
      <c r="A3072" s="90">
        <v>604067</v>
      </c>
      <c r="B3072" s="92" t="s">
        <v>1162</v>
      </c>
      <c r="C3072" s="92" t="s">
        <v>6044</v>
      </c>
      <c r="D3072" s="92" t="s">
        <v>11</v>
      </c>
      <c r="E3072" s="103" t="s">
        <v>354</v>
      </c>
      <c r="F3072" s="92" t="s">
        <v>5976</v>
      </c>
      <c r="G3072" s="92" t="s">
        <v>1229</v>
      </c>
      <c r="H3072" s="92" t="s">
        <v>3969</v>
      </c>
      <c r="I3072" s="92" t="s">
        <v>925</v>
      </c>
      <c r="J3072" s="92" t="s">
        <v>6045</v>
      </c>
      <c r="K3072" s="90" t="b">
        <v>0</v>
      </c>
      <c r="L3072" s="92" t="s">
        <v>867</v>
      </c>
      <c r="M3072" s="278">
        <f>IFERROR(VLOOKUP(C3072,'Budget Detail as of 11.30'!B:K,COLUMNS('Budget Detail as of 11.30'!B:K),FALSE),0)</f>
        <v>0</v>
      </c>
      <c r="N3072" s="155">
        <f>SUMIFS('Budget Detail as of 11.30'!L:L,'Budget Detail as of 11.30'!B:B,'Questica Mapping'!C3072)</f>
        <v>0</v>
      </c>
      <c r="O3072" s="100">
        <v>0</v>
      </c>
      <c r="P3072" s="101">
        <f t="shared" si="115"/>
        <v>0</v>
      </c>
    </row>
    <row r="3073" spans="1:16" hidden="1" x14ac:dyDescent="0.3">
      <c r="A3073" s="90">
        <v>604068</v>
      </c>
      <c r="B3073" s="92" t="s">
        <v>1162</v>
      </c>
      <c r="C3073" s="92" t="s">
        <v>6046</v>
      </c>
      <c r="D3073" s="92" t="s">
        <v>11</v>
      </c>
      <c r="E3073" s="103" t="s">
        <v>354</v>
      </c>
      <c r="F3073" s="92" t="s">
        <v>5976</v>
      </c>
      <c r="G3073" s="92" t="s">
        <v>1229</v>
      </c>
      <c r="H3073" s="92" t="s">
        <v>4243</v>
      </c>
      <c r="I3073" s="92" t="s">
        <v>865</v>
      </c>
      <c r="J3073" s="92" t="s">
        <v>6047</v>
      </c>
      <c r="K3073" s="90" t="b">
        <v>0</v>
      </c>
      <c r="L3073" s="92" t="s">
        <v>867</v>
      </c>
      <c r="M3073" s="278">
        <f>IFERROR(VLOOKUP(C3073,'Budget Detail as of 11.30'!B:K,COLUMNS('Budget Detail as of 11.30'!B:K),FALSE),0)</f>
        <v>1970</v>
      </c>
      <c r="N3073" s="155">
        <f>SUMIFS('Budget Detail as of 11.30'!L:L,'Budget Detail as of 11.30'!B:B,'Questica Mapping'!C3073)</f>
        <v>1970</v>
      </c>
      <c r="O3073" s="100">
        <v>2200</v>
      </c>
      <c r="P3073" s="101">
        <f t="shared" si="115"/>
        <v>2200</v>
      </c>
    </row>
    <row r="3074" spans="1:16" hidden="1" x14ac:dyDescent="0.3">
      <c r="A3074" s="90">
        <v>851260</v>
      </c>
      <c r="B3074" s="92" t="s">
        <v>1162</v>
      </c>
      <c r="C3074" s="92" t="s">
        <v>6048</v>
      </c>
      <c r="D3074" s="92" t="s">
        <v>11</v>
      </c>
      <c r="E3074" s="103" t="s">
        <v>354</v>
      </c>
      <c r="F3074" s="92" t="s">
        <v>5976</v>
      </c>
      <c r="G3074" s="92" t="s">
        <v>1229</v>
      </c>
      <c r="H3074" s="92" t="s">
        <v>4243</v>
      </c>
      <c r="I3074" s="92" t="s">
        <v>931</v>
      </c>
      <c r="J3074" s="92" t="s">
        <v>6049</v>
      </c>
      <c r="K3074" s="90" t="b">
        <v>0</v>
      </c>
      <c r="L3074" s="92" t="s">
        <v>867</v>
      </c>
      <c r="M3074" s="278">
        <f>IFERROR(VLOOKUP(C3074,'Budget Detail as of 11.30'!B:K,COLUMNS('Budget Detail as of 11.30'!B:K),FALSE),0)</f>
        <v>0</v>
      </c>
      <c r="N3074" s="155">
        <f>SUMIFS('Budget Detail as of 11.30'!L:L,'Budget Detail as of 11.30'!B:B,'Questica Mapping'!C3074)</f>
        <v>0</v>
      </c>
      <c r="O3074" s="100">
        <v>99612</v>
      </c>
      <c r="P3074" s="101">
        <f t="shared" si="115"/>
        <v>99612</v>
      </c>
    </row>
    <row r="3075" spans="1:16" hidden="1" x14ac:dyDescent="0.3">
      <c r="A3075" s="90">
        <v>604069</v>
      </c>
      <c r="B3075" s="92" t="s">
        <v>1162</v>
      </c>
      <c r="C3075" s="92" t="s">
        <v>6050</v>
      </c>
      <c r="D3075" s="92" t="s">
        <v>11</v>
      </c>
      <c r="E3075" s="103" t="s">
        <v>354</v>
      </c>
      <c r="F3075" s="92" t="s">
        <v>5976</v>
      </c>
      <c r="G3075" s="92" t="s">
        <v>1229</v>
      </c>
      <c r="H3075" s="92" t="s">
        <v>4246</v>
      </c>
      <c r="I3075" s="92" t="s">
        <v>865</v>
      </c>
      <c r="J3075" s="92" t="s">
        <v>2436</v>
      </c>
      <c r="K3075" s="90" t="b">
        <v>0</v>
      </c>
      <c r="L3075" s="92" t="s">
        <v>867</v>
      </c>
      <c r="M3075" s="278">
        <f>IFERROR(VLOOKUP(C3075,'Budget Detail as of 11.30'!B:K,COLUMNS('Budget Detail as of 11.30'!B:K),FALSE),0)</f>
        <v>2200</v>
      </c>
      <c r="N3075" s="155">
        <f>SUMIFS('Budget Detail as of 11.30'!L:L,'Budget Detail as of 11.30'!B:B,'Questica Mapping'!C3075)</f>
        <v>2200</v>
      </c>
      <c r="O3075" s="100">
        <v>49105</v>
      </c>
      <c r="P3075" s="101">
        <f t="shared" si="115"/>
        <v>49105</v>
      </c>
    </row>
    <row r="3076" spans="1:16" hidden="1" x14ac:dyDescent="0.3">
      <c r="A3076" s="90">
        <v>604121</v>
      </c>
      <c r="B3076" s="92" t="s">
        <v>1162</v>
      </c>
      <c r="C3076" s="92" t="s">
        <v>6051</v>
      </c>
      <c r="D3076" s="92" t="s">
        <v>11</v>
      </c>
      <c r="E3076" s="103" t="s">
        <v>354</v>
      </c>
      <c r="F3076" s="92" t="s">
        <v>5976</v>
      </c>
      <c r="G3076" s="92" t="s">
        <v>5953</v>
      </c>
      <c r="H3076" s="92" t="s">
        <v>3960</v>
      </c>
      <c r="I3076" s="92" t="s">
        <v>865</v>
      </c>
      <c r="J3076" s="92" t="s">
        <v>6052</v>
      </c>
      <c r="K3076" s="90" t="b">
        <v>0</v>
      </c>
      <c r="L3076" s="92" t="s">
        <v>867</v>
      </c>
      <c r="M3076" s="278">
        <f>IFERROR(VLOOKUP(C3076,'Budget Detail as of 11.30'!B:K,COLUMNS('Budget Detail as of 11.30'!B:K),FALSE),0)</f>
        <v>119010</v>
      </c>
      <c r="N3076" s="155">
        <f>SUMIFS('Budget Detail as of 11.30'!L:L,'Budget Detail as of 11.30'!B:B,'Questica Mapping'!C3076)</f>
        <v>110990</v>
      </c>
      <c r="O3076" s="100">
        <v>3028</v>
      </c>
      <c r="P3076" s="101">
        <f t="shared" si="115"/>
        <v>3028</v>
      </c>
    </row>
    <row r="3077" spans="1:16" hidden="1" x14ac:dyDescent="0.3">
      <c r="A3077" s="90">
        <v>604070</v>
      </c>
      <c r="B3077" s="92" t="s">
        <v>1162</v>
      </c>
      <c r="C3077" s="92" t="s">
        <v>6053</v>
      </c>
      <c r="D3077" s="92" t="s">
        <v>11</v>
      </c>
      <c r="E3077" s="103" t="s">
        <v>354</v>
      </c>
      <c r="F3077" s="92" t="s">
        <v>5976</v>
      </c>
      <c r="G3077" s="92" t="s">
        <v>5953</v>
      </c>
      <c r="H3077" s="92" t="s">
        <v>3960</v>
      </c>
      <c r="I3077" s="92" t="s">
        <v>925</v>
      </c>
      <c r="J3077" s="92" t="s">
        <v>6054</v>
      </c>
      <c r="K3077" s="90" t="b">
        <v>0</v>
      </c>
      <c r="L3077" s="92" t="s">
        <v>867</v>
      </c>
      <c r="M3077" s="278">
        <f>IFERROR(VLOOKUP(C3077,'Budget Detail as of 11.30'!B:K,COLUMNS('Budget Detail as of 11.30'!B:K),FALSE),0)</f>
        <v>0</v>
      </c>
      <c r="N3077" s="155">
        <f>SUMIFS('Budget Detail as of 11.30'!L:L,'Budget Detail as of 11.30'!B:B,'Questica Mapping'!C3077)</f>
        <v>0</v>
      </c>
      <c r="O3077" s="100">
        <v>1120</v>
      </c>
      <c r="P3077" s="101">
        <f t="shared" si="115"/>
        <v>1120</v>
      </c>
    </row>
    <row r="3078" spans="1:16" hidden="1" x14ac:dyDescent="0.3">
      <c r="A3078" s="90">
        <v>604071</v>
      </c>
      <c r="B3078" s="92" t="s">
        <v>1162</v>
      </c>
      <c r="C3078" s="92" t="s">
        <v>6055</v>
      </c>
      <c r="D3078" s="92" t="s">
        <v>11</v>
      </c>
      <c r="E3078" s="103" t="s">
        <v>354</v>
      </c>
      <c r="F3078" s="92" t="s">
        <v>5976</v>
      </c>
      <c r="G3078" s="92" t="s">
        <v>5953</v>
      </c>
      <c r="H3078" s="92" t="s">
        <v>3973</v>
      </c>
      <c r="I3078" s="92" t="s">
        <v>865</v>
      </c>
      <c r="J3078" s="92" t="s">
        <v>6056</v>
      </c>
      <c r="K3078" s="90" t="b">
        <v>0</v>
      </c>
      <c r="L3078" s="92" t="s">
        <v>867</v>
      </c>
      <c r="M3078" s="278">
        <f>IFERROR(VLOOKUP(C3078,'Budget Detail as of 11.30'!B:K,COLUMNS('Budget Detail as of 11.30'!B:K),FALSE),0)</f>
        <v>0</v>
      </c>
      <c r="N3078" s="155">
        <f>SUMIFS('Budget Detail as of 11.30'!L:L,'Budget Detail as of 11.30'!B:B,'Questica Mapping'!C3078)</f>
        <v>0</v>
      </c>
      <c r="O3078" s="100">
        <v>2760</v>
      </c>
      <c r="P3078" s="101">
        <f t="shared" si="115"/>
        <v>2760</v>
      </c>
    </row>
    <row r="3079" spans="1:16" hidden="1" x14ac:dyDescent="0.3">
      <c r="A3079" s="90">
        <v>604072</v>
      </c>
      <c r="B3079" s="92" t="s">
        <v>1162</v>
      </c>
      <c r="C3079" s="92" t="s">
        <v>6057</v>
      </c>
      <c r="D3079" s="92" t="s">
        <v>11</v>
      </c>
      <c r="E3079" s="103" t="s">
        <v>354</v>
      </c>
      <c r="F3079" s="92" t="s">
        <v>5976</v>
      </c>
      <c r="G3079" s="92" t="s">
        <v>5953</v>
      </c>
      <c r="H3079" s="92" t="s">
        <v>3976</v>
      </c>
      <c r="I3079" s="92" t="s">
        <v>865</v>
      </c>
      <c r="J3079" s="92" t="s">
        <v>6058</v>
      </c>
      <c r="K3079" s="90" t="b">
        <v>0</v>
      </c>
      <c r="L3079" s="92" t="s">
        <v>867</v>
      </c>
      <c r="M3079" s="278">
        <f>IFERROR(VLOOKUP(C3079,'Budget Detail as of 11.30'!B:K,COLUMNS('Budget Detail as of 11.30'!B:K),FALSE),0)</f>
        <v>0</v>
      </c>
      <c r="N3079" s="155">
        <f>SUMIFS('Budget Detail as of 11.30'!L:L,'Budget Detail as of 11.30'!B:B,'Questica Mapping'!C3079)</f>
        <v>0</v>
      </c>
      <c r="O3079" s="100">
        <v>3088</v>
      </c>
      <c r="P3079" s="101">
        <f t="shared" si="115"/>
        <v>3088</v>
      </c>
    </row>
    <row r="3080" spans="1:16" hidden="1" x14ac:dyDescent="0.3">
      <c r="A3080" s="90">
        <v>604073</v>
      </c>
      <c r="B3080" s="92" t="s">
        <v>1162</v>
      </c>
      <c r="C3080" s="92" t="s">
        <v>6059</v>
      </c>
      <c r="D3080" s="92" t="s">
        <v>11</v>
      </c>
      <c r="E3080" s="103" t="s">
        <v>354</v>
      </c>
      <c r="F3080" s="92" t="s">
        <v>5976</v>
      </c>
      <c r="G3080" s="92" t="s">
        <v>5953</v>
      </c>
      <c r="H3080" s="92" t="s">
        <v>4240</v>
      </c>
      <c r="I3080" s="92" t="s">
        <v>865</v>
      </c>
      <c r="J3080" s="92" t="s">
        <v>6060</v>
      </c>
      <c r="K3080" s="90" t="b">
        <v>0</v>
      </c>
      <c r="L3080" s="92" t="s">
        <v>867</v>
      </c>
      <c r="M3080" s="278">
        <f>IFERROR(VLOOKUP(C3080,'Budget Detail as of 11.30'!B:K,COLUMNS('Budget Detail as of 11.30'!B:K),FALSE),0)</f>
        <v>2250</v>
      </c>
      <c r="N3080" s="155">
        <f>SUMIFS('Budget Detail as of 11.30'!L:L,'Budget Detail as of 11.30'!B:B,'Questica Mapping'!C3080)</f>
        <v>2250</v>
      </c>
      <c r="O3080" s="100">
        <v>150</v>
      </c>
      <c r="P3080" s="101">
        <f t="shared" si="115"/>
        <v>150</v>
      </c>
    </row>
    <row r="3081" spans="1:16" hidden="1" x14ac:dyDescent="0.3">
      <c r="A3081" s="90">
        <v>1820523</v>
      </c>
      <c r="B3081" s="92" t="s">
        <v>1162</v>
      </c>
      <c r="C3081" s="92" t="s">
        <v>6061</v>
      </c>
      <c r="D3081" s="92" t="s">
        <v>11</v>
      </c>
      <c r="E3081" s="103" t="s">
        <v>354</v>
      </c>
      <c r="F3081" s="92" t="s">
        <v>5976</v>
      </c>
      <c r="G3081" s="92" t="s">
        <v>5953</v>
      </c>
      <c r="H3081" s="92" t="s">
        <v>3969</v>
      </c>
      <c r="I3081" s="92" t="s">
        <v>865</v>
      </c>
      <c r="J3081" s="92" t="s">
        <v>6062</v>
      </c>
      <c r="K3081" s="90" t="b">
        <v>0</v>
      </c>
      <c r="L3081" s="92" t="s">
        <v>867</v>
      </c>
      <c r="M3081" s="278">
        <f>IFERROR(VLOOKUP(C3081,'Budget Detail as of 11.30'!B:K,COLUMNS('Budget Detail as of 11.30'!B:K),FALSE),0)</f>
        <v>3000</v>
      </c>
      <c r="N3081" s="155">
        <f>SUMIFS('Budget Detail as of 11.30'!L:L,'Budget Detail as of 11.30'!B:B,'Questica Mapping'!C3081)</f>
        <v>3000</v>
      </c>
      <c r="O3081" s="100">
        <v>500</v>
      </c>
      <c r="P3081" s="101">
        <f t="shared" si="115"/>
        <v>500</v>
      </c>
    </row>
    <row r="3082" spans="1:16" hidden="1" x14ac:dyDescent="0.3">
      <c r="A3082" s="90">
        <v>604074</v>
      </c>
      <c r="B3082" s="92" t="s">
        <v>1162</v>
      </c>
      <c r="C3082" s="92" t="s">
        <v>6063</v>
      </c>
      <c r="D3082" s="92" t="s">
        <v>11</v>
      </c>
      <c r="E3082" s="103" t="s">
        <v>354</v>
      </c>
      <c r="F3082" s="92" t="s">
        <v>5976</v>
      </c>
      <c r="G3082" s="92" t="s">
        <v>1240</v>
      </c>
      <c r="H3082" s="92" t="s">
        <v>3960</v>
      </c>
      <c r="I3082" s="92" t="s">
        <v>865</v>
      </c>
      <c r="J3082" s="92" t="s">
        <v>6064</v>
      </c>
      <c r="K3082" s="90" t="b">
        <v>0</v>
      </c>
      <c r="L3082" s="92" t="s">
        <v>867</v>
      </c>
      <c r="M3082" s="278">
        <f>IFERROR(VLOOKUP(C3082,'Budget Detail as of 11.30'!B:K,COLUMNS('Budget Detail as of 11.30'!B:K),FALSE),0)</f>
        <v>350</v>
      </c>
      <c r="N3082" s="155">
        <f>SUMIFS('Budget Detail as of 11.30'!L:L,'Budget Detail as of 11.30'!B:B,'Questica Mapping'!C3082)</f>
        <v>350</v>
      </c>
      <c r="O3082" s="100">
        <v>6693</v>
      </c>
      <c r="P3082" s="101">
        <f t="shared" si="115"/>
        <v>6693</v>
      </c>
    </row>
    <row r="3083" spans="1:16" hidden="1" x14ac:dyDescent="0.3">
      <c r="A3083" s="90">
        <v>604075</v>
      </c>
      <c r="B3083" s="92" t="s">
        <v>1162</v>
      </c>
      <c r="C3083" s="92" t="s">
        <v>6065</v>
      </c>
      <c r="D3083" s="92" t="s">
        <v>11</v>
      </c>
      <c r="E3083" s="103" t="s">
        <v>354</v>
      </c>
      <c r="F3083" s="92" t="s">
        <v>5976</v>
      </c>
      <c r="G3083" s="92" t="s">
        <v>1668</v>
      </c>
      <c r="H3083" s="92" t="s">
        <v>3960</v>
      </c>
      <c r="I3083" s="92" t="s">
        <v>865</v>
      </c>
      <c r="J3083" s="92" t="s">
        <v>6066</v>
      </c>
      <c r="K3083" s="90" t="b">
        <v>0</v>
      </c>
      <c r="L3083" s="92" t="s">
        <v>867</v>
      </c>
      <c r="M3083" s="278">
        <f>IFERROR(VLOOKUP(C3083,'Budget Detail as of 11.30'!B:K,COLUMNS('Budget Detail as of 11.30'!B:K),FALSE),0)</f>
        <v>500</v>
      </c>
      <c r="N3083" s="155">
        <f>SUMIFS('Budget Detail as of 11.30'!L:L,'Budget Detail as of 11.30'!B:B,'Questica Mapping'!C3083)</f>
        <v>500</v>
      </c>
      <c r="O3083" s="100">
        <v>1800</v>
      </c>
      <c r="P3083" s="101">
        <f t="shared" si="115"/>
        <v>1800</v>
      </c>
    </row>
    <row r="3084" spans="1:16" hidden="1" x14ac:dyDescent="0.3">
      <c r="A3084" s="90">
        <v>604076</v>
      </c>
      <c r="B3084" s="92" t="s">
        <v>1162</v>
      </c>
      <c r="C3084" s="92" t="s">
        <v>6067</v>
      </c>
      <c r="D3084" s="92" t="s">
        <v>11</v>
      </c>
      <c r="E3084" s="103" t="s">
        <v>357</v>
      </c>
      <c r="F3084" s="92" t="s">
        <v>5976</v>
      </c>
      <c r="G3084" s="92" t="s">
        <v>1243</v>
      </c>
      <c r="H3084" s="92" t="s">
        <v>3960</v>
      </c>
      <c r="I3084" s="92" t="s">
        <v>865</v>
      </c>
      <c r="J3084" s="92" t="s">
        <v>1244</v>
      </c>
      <c r="K3084" s="90" t="b">
        <v>0</v>
      </c>
      <c r="L3084" s="92" t="s">
        <v>867</v>
      </c>
      <c r="M3084" s="278">
        <f>IFERROR(VLOOKUP(C3084,'Budget Detail as of 11.30'!B:K,COLUMNS('Budget Detail as of 11.30'!B:K),FALSE),0)</f>
        <v>7000</v>
      </c>
      <c r="N3084" s="155">
        <f>SUMIFS('Budget Detail as of 11.30'!L:L,'Budget Detail as of 11.30'!B:B,'Questica Mapping'!C3084)</f>
        <v>7000</v>
      </c>
      <c r="O3084" s="100">
        <v>0</v>
      </c>
      <c r="P3084" s="101">
        <f t="shared" si="115"/>
        <v>0</v>
      </c>
    </row>
    <row r="3085" spans="1:16" hidden="1" x14ac:dyDescent="0.3">
      <c r="A3085" s="90">
        <v>604077</v>
      </c>
      <c r="B3085" s="92" t="s">
        <v>1162</v>
      </c>
      <c r="C3085" s="92" t="s">
        <v>6068</v>
      </c>
      <c r="D3085" s="92" t="s">
        <v>11</v>
      </c>
      <c r="E3085" s="103" t="s">
        <v>357</v>
      </c>
      <c r="F3085" s="92" t="s">
        <v>5976</v>
      </c>
      <c r="G3085" s="92" t="s">
        <v>1246</v>
      </c>
      <c r="H3085" s="92" t="s">
        <v>3960</v>
      </c>
      <c r="I3085" s="92" t="s">
        <v>865</v>
      </c>
      <c r="J3085" s="92" t="s">
        <v>1326</v>
      </c>
      <c r="K3085" s="90" t="b">
        <v>0</v>
      </c>
      <c r="L3085" s="92" t="s">
        <v>867</v>
      </c>
      <c r="M3085" s="278">
        <f>IFERROR(VLOOKUP(C3085,'Budget Detail as of 11.30'!B:K,COLUMNS('Budget Detail as of 11.30'!B:K),FALSE),0)</f>
        <v>1800</v>
      </c>
      <c r="N3085" s="155">
        <f>SUMIFS('Budget Detail as of 11.30'!L:L,'Budget Detail as of 11.30'!B:B,'Questica Mapping'!C3085)</f>
        <v>2160</v>
      </c>
      <c r="O3085" s="100">
        <v>90</v>
      </c>
      <c r="P3085" s="101">
        <f t="shared" si="115"/>
        <v>90</v>
      </c>
    </row>
    <row r="3086" spans="1:16" hidden="1" x14ac:dyDescent="0.3">
      <c r="A3086" s="90">
        <v>1595908</v>
      </c>
      <c r="B3086" s="92" t="s">
        <v>1162</v>
      </c>
      <c r="C3086" s="92" t="s">
        <v>6069</v>
      </c>
      <c r="D3086" s="92" t="s">
        <v>11</v>
      </c>
      <c r="E3086" s="103" t="s">
        <v>357</v>
      </c>
      <c r="F3086" s="92" t="s">
        <v>5976</v>
      </c>
      <c r="G3086" s="92" t="s">
        <v>1246</v>
      </c>
      <c r="H3086" s="92" t="s">
        <v>3960</v>
      </c>
      <c r="I3086" s="92" t="s">
        <v>925</v>
      </c>
      <c r="J3086" s="270" t="s">
        <v>1251</v>
      </c>
      <c r="K3086" s="90" t="b">
        <v>0</v>
      </c>
      <c r="L3086" s="92" t="s">
        <v>867</v>
      </c>
      <c r="M3086" s="278">
        <f>IFERROR(VLOOKUP(C3086,'Budget Detail as of 11.30'!B:K,COLUMNS('Budget Detail as of 11.30'!B:K),FALSE),0)</f>
        <v>360</v>
      </c>
      <c r="N3086" s="155">
        <f>SUMIFS('Budget Detail as of 11.30'!L:L,'Budget Detail as of 11.30'!B:B,'Questica Mapping'!C3086)</f>
        <v>0</v>
      </c>
      <c r="O3086" s="100">
        <v>0</v>
      </c>
      <c r="P3086" s="101">
        <f t="shared" si="115"/>
        <v>0</v>
      </c>
    </row>
    <row r="3087" spans="1:16" hidden="1" x14ac:dyDescent="0.3">
      <c r="A3087" s="90">
        <v>604078</v>
      </c>
      <c r="B3087" s="92" t="s">
        <v>1162</v>
      </c>
      <c r="C3087" s="92" t="s">
        <v>6070</v>
      </c>
      <c r="D3087" s="92" t="s">
        <v>11</v>
      </c>
      <c r="E3087" s="103" t="s">
        <v>357</v>
      </c>
      <c r="F3087" s="92" t="s">
        <v>5976</v>
      </c>
      <c r="G3087" s="92" t="s">
        <v>1253</v>
      </c>
      <c r="H3087" s="92" t="s">
        <v>3960</v>
      </c>
      <c r="I3087" s="92" t="s">
        <v>865</v>
      </c>
      <c r="J3087" s="92" t="s">
        <v>1254</v>
      </c>
      <c r="K3087" s="90" t="b">
        <v>0</v>
      </c>
      <c r="L3087" s="92" t="s">
        <v>867</v>
      </c>
      <c r="M3087" s="278">
        <f>IFERROR(VLOOKUP(C3087,'Budget Detail as of 11.30'!B:K,COLUMNS('Budget Detail as of 11.30'!B:K),FALSE),0)</f>
        <v>2400</v>
      </c>
      <c r="N3087" s="155">
        <f>SUMIFS('Budget Detail as of 11.30'!L:L,'Budget Detail as of 11.30'!B:B,'Questica Mapping'!C3087)</f>
        <v>2400</v>
      </c>
      <c r="O3087" s="100">
        <v>0</v>
      </c>
      <c r="P3087" s="101">
        <f t="shared" si="115"/>
        <v>0</v>
      </c>
    </row>
    <row r="3088" spans="1:16" hidden="1" x14ac:dyDescent="0.3">
      <c r="A3088" s="90">
        <v>1210094</v>
      </c>
      <c r="B3088" s="92" t="s">
        <v>1162</v>
      </c>
      <c r="C3088" s="92" t="s">
        <v>6071</v>
      </c>
      <c r="D3088" s="92" t="s">
        <v>11</v>
      </c>
      <c r="E3088" s="103" t="s">
        <v>357</v>
      </c>
      <c r="F3088" s="92" t="s">
        <v>5976</v>
      </c>
      <c r="G3088" s="92" t="s">
        <v>1253</v>
      </c>
      <c r="H3088" s="92" t="s">
        <v>3960</v>
      </c>
      <c r="I3088" s="92" t="s">
        <v>925</v>
      </c>
      <c r="J3088" s="92" t="s">
        <v>1256</v>
      </c>
      <c r="K3088" s="90" t="b">
        <v>0</v>
      </c>
      <c r="L3088" s="92" t="s">
        <v>867</v>
      </c>
      <c r="M3088" s="278">
        <f>IFERROR(VLOOKUP(C3088,'Budget Detail as of 11.30'!B:K,COLUMNS('Budget Detail as of 11.30'!B:K),FALSE),0)</f>
        <v>0</v>
      </c>
      <c r="N3088" s="155">
        <f>SUMIFS('Budget Detail as of 11.30'!L:L,'Budget Detail as of 11.30'!B:B,'Questica Mapping'!C3088)</f>
        <v>0</v>
      </c>
      <c r="O3088" s="100"/>
      <c r="P3088" s="101"/>
    </row>
    <row r="3089" spans="1:17" hidden="1" x14ac:dyDescent="0.3">
      <c r="A3089" s="90">
        <v>597455</v>
      </c>
      <c r="B3089" s="92" t="s">
        <v>1162</v>
      </c>
      <c r="C3089" s="92" t="s">
        <v>6072</v>
      </c>
      <c r="D3089" s="92" t="s">
        <v>11</v>
      </c>
      <c r="E3089" s="103" t="s">
        <v>357</v>
      </c>
      <c r="F3089" s="92" t="s">
        <v>5976</v>
      </c>
      <c r="G3089" s="92" t="s">
        <v>1253</v>
      </c>
      <c r="H3089" s="92" t="s">
        <v>3960</v>
      </c>
      <c r="I3089" s="92" t="s">
        <v>928</v>
      </c>
      <c r="J3089" s="270" t="s">
        <v>1251</v>
      </c>
      <c r="K3089" s="90" t="b">
        <v>0</v>
      </c>
      <c r="L3089" s="92" t="s">
        <v>867</v>
      </c>
      <c r="M3089" s="278">
        <f>IFERROR(VLOOKUP(C3089,'Budget Detail as of 11.30'!B:K,COLUMNS('Budget Detail as of 11.30'!B:K),FALSE),0)</f>
        <v>0</v>
      </c>
      <c r="N3089" s="155">
        <f>SUMIFS('Budget Detail as of 11.30'!L:L,'Budget Detail as of 11.30'!B:B,'Questica Mapping'!C3089)</f>
        <v>0</v>
      </c>
      <c r="O3089" s="100">
        <v>5328</v>
      </c>
      <c r="P3089" s="101">
        <f>+O3089</f>
        <v>5328</v>
      </c>
    </row>
    <row r="3090" spans="1:17" hidden="1" x14ac:dyDescent="0.3">
      <c r="A3090" s="90">
        <v>850834</v>
      </c>
      <c r="B3090" s="159" t="s">
        <v>1162</v>
      </c>
      <c r="C3090" s="159" t="s">
        <v>6073</v>
      </c>
      <c r="D3090" s="280" t="s">
        <v>11</v>
      </c>
      <c r="E3090" s="281">
        <v>0</v>
      </c>
      <c r="F3090" s="279" t="s">
        <v>5976</v>
      </c>
      <c r="G3090" s="279" t="s">
        <v>1253</v>
      </c>
      <c r="H3090" s="279" t="s">
        <v>3960</v>
      </c>
      <c r="I3090" s="279" t="s">
        <v>931</v>
      </c>
      <c r="J3090" s="279" t="s">
        <v>6074</v>
      </c>
      <c r="K3090" s="279" t="b">
        <v>0</v>
      </c>
      <c r="L3090" s="279" t="s">
        <v>867</v>
      </c>
      <c r="M3090" s="278">
        <f>IFERROR(VLOOKUP(C3090,'Budget Detail as of 11.30'!B:K,COLUMNS('Budget Detail as of 11.30'!B:K),FALSE),0)</f>
        <v>0</v>
      </c>
      <c r="N3090" s="155">
        <f>SUMIFS('Budget Detail as of 11.30'!L:L,'Budget Detail as of 11.30'!B:B,'Questica Mapping'!C3090)</f>
        <v>0</v>
      </c>
      <c r="O3090" s="100"/>
      <c r="P3090" s="101"/>
    </row>
    <row r="3091" spans="1:17" hidden="1" x14ac:dyDescent="0.3">
      <c r="A3091" s="90">
        <v>850827</v>
      </c>
      <c r="B3091" s="92" t="s">
        <v>1162</v>
      </c>
      <c r="C3091" s="92" t="s">
        <v>6075</v>
      </c>
      <c r="D3091" s="92" t="s">
        <v>11</v>
      </c>
      <c r="E3091" s="103" t="s">
        <v>357</v>
      </c>
      <c r="F3091" s="92" t="s">
        <v>5976</v>
      </c>
      <c r="G3091" s="92" t="s">
        <v>1253</v>
      </c>
      <c r="H3091" s="92" t="s">
        <v>4227</v>
      </c>
      <c r="I3091" s="92" t="s">
        <v>865</v>
      </c>
      <c r="J3091" s="92" t="s">
        <v>1254</v>
      </c>
      <c r="K3091" s="90" t="b">
        <v>0</v>
      </c>
      <c r="L3091" s="92" t="s">
        <v>867</v>
      </c>
      <c r="M3091" s="278">
        <f>IFERROR(VLOOKUP(C3091,'Budget Detail as of 11.30'!B:K,COLUMNS('Budget Detail as of 11.30'!B:K),FALSE),0)</f>
        <v>4980</v>
      </c>
      <c r="N3091" s="155">
        <f>SUMIFS('Budget Detail as of 11.30'!L:L,'Budget Detail as of 11.30'!B:B,'Questica Mapping'!C3091)</f>
        <v>4980</v>
      </c>
      <c r="O3091" s="100"/>
      <c r="P3091" s="101"/>
    </row>
    <row r="3092" spans="1:17" hidden="1" x14ac:dyDescent="0.3">
      <c r="A3092" s="90">
        <v>597537</v>
      </c>
      <c r="B3092" s="92" t="s">
        <v>1162</v>
      </c>
      <c r="C3092" s="92" t="s">
        <v>6076</v>
      </c>
      <c r="D3092" s="272" t="s">
        <v>11</v>
      </c>
      <c r="E3092" s="103" t="s">
        <v>357</v>
      </c>
      <c r="F3092" s="90" t="s">
        <v>5976</v>
      </c>
      <c r="G3092" s="90" t="s">
        <v>1253</v>
      </c>
      <c r="H3092" s="90" t="s">
        <v>4227</v>
      </c>
      <c r="I3092" s="90" t="s">
        <v>925</v>
      </c>
      <c r="J3092" s="269" t="s">
        <v>1251</v>
      </c>
      <c r="K3092" s="90" t="b">
        <v>0</v>
      </c>
      <c r="L3092" s="90" t="s">
        <v>867</v>
      </c>
      <c r="M3092" s="278">
        <f>IFERROR(VLOOKUP(C3092,'Budget Detail as of 11.30'!B:K,COLUMNS('Budget Detail as of 11.30'!B:K),FALSE),0)</f>
        <v>0</v>
      </c>
      <c r="N3092" s="155">
        <f>SUMIFS('Budget Detail as of 11.30'!L:L,'Budget Detail as of 11.30'!B:B,'Questica Mapping'!C3092)</f>
        <v>0</v>
      </c>
      <c r="O3092" s="100"/>
      <c r="P3092" s="101"/>
      <c r="Q3092" s="279" t="s">
        <v>1169</v>
      </c>
    </row>
    <row r="3093" spans="1:17" hidden="1" x14ac:dyDescent="0.3">
      <c r="A3093" s="90">
        <v>850835</v>
      </c>
      <c r="B3093" s="159" t="s">
        <v>1162</v>
      </c>
      <c r="C3093" s="159" t="s">
        <v>6077</v>
      </c>
      <c r="D3093" s="280" t="s">
        <v>11</v>
      </c>
      <c r="E3093" s="281" t="s">
        <v>357</v>
      </c>
      <c r="F3093" s="279" t="s">
        <v>5976</v>
      </c>
      <c r="G3093" s="279" t="s">
        <v>1253</v>
      </c>
      <c r="H3093" s="279" t="s">
        <v>4227</v>
      </c>
      <c r="I3093" s="279" t="s">
        <v>931</v>
      </c>
      <c r="J3093" s="279" t="s">
        <v>3445</v>
      </c>
      <c r="K3093" s="279" t="b">
        <v>0</v>
      </c>
      <c r="L3093" s="279" t="s">
        <v>867</v>
      </c>
      <c r="M3093" s="278">
        <f>IFERROR(VLOOKUP(C3093,'Budget Detail as of 11.30'!B:K,COLUMNS('Budget Detail as of 11.30'!B:K),FALSE),0)</f>
        <v>2210</v>
      </c>
      <c r="N3093" s="155">
        <f>SUMIFS('Budget Detail as of 11.30'!L:L,'Budget Detail as of 11.30'!B:B,'Questica Mapping'!C3093)</f>
        <v>2210</v>
      </c>
      <c r="O3093" s="100">
        <v>3300</v>
      </c>
      <c r="P3093" s="101">
        <f>+O3093</f>
        <v>3300</v>
      </c>
      <c r="Q3093" s="279" t="s">
        <v>1169</v>
      </c>
    </row>
    <row r="3094" spans="1:17" hidden="1" x14ac:dyDescent="0.3">
      <c r="A3094" s="90">
        <v>850832</v>
      </c>
      <c r="B3094" s="92" t="s">
        <v>1162</v>
      </c>
      <c r="C3094" s="92" t="s">
        <v>6078</v>
      </c>
      <c r="D3094" s="279" t="s">
        <v>11</v>
      </c>
      <c r="E3094" s="103" t="s">
        <v>357</v>
      </c>
      <c r="F3094" s="90" t="s">
        <v>5976</v>
      </c>
      <c r="G3094" s="90" t="s">
        <v>1265</v>
      </c>
      <c r="H3094" s="90" t="s">
        <v>4227</v>
      </c>
      <c r="I3094" s="90" t="s">
        <v>865</v>
      </c>
      <c r="J3094" s="90" t="s">
        <v>1266</v>
      </c>
      <c r="K3094" s="90" t="b">
        <v>0</v>
      </c>
      <c r="L3094" s="90" t="s">
        <v>867</v>
      </c>
      <c r="M3094" s="278">
        <f>IFERROR(VLOOKUP(C3094,'Budget Detail as of 11.30'!B:K,COLUMNS('Budget Detail as of 11.30'!B:K),FALSE),0)</f>
        <v>14800</v>
      </c>
      <c r="N3094" s="155">
        <f>SUMIFS('Budget Detail as of 11.30'!L:L,'Budget Detail as of 11.30'!B:B,'Questica Mapping'!C3094)</f>
        <v>14800</v>
      </c>
      <c r="O3094" s="100">
        <v>0</v>
      </c>
      <c r="P3094" s="101">
        <f>+O3094</f>
        <v>0</v>
      </c>
    </row>
    <row r="3095" spans="1:17" hidden="1" x14ac:dyDescent="0.3">
      <c r="A3095" s="90">
        <v>851404</v>
      </c>
      <c r="B3095" s="92" t="s">
        <v>1162</v>
      </c>
      <c r="C3095" s="92" t="s">
        <v>6079</v>
      </c>
      <c r="D3095" s="92" t="s">
        <v>11</v>
      </c>
      <c r="E3095" s="103" t="s">
        <v>354</v>
      </c>
      <c r="F3095" s="92" t="s">
        <v>5976</v>
      </c>
      <c r="G3095" s="92" t="s">
        <v>1268</v>
      </c>
      <c r="H3095" s="92" t="s">
        <v>3960</v>
      </c>
      <c r="I3095" s="92" t="s">
        <v>865</v>
      </c>
      <c r="J3095" s="92" t="s">
        <v>6080</v>
      </c>
      <c r="K3095" s="90" t="b">
        <v>0</v>
      </c>
      <c r="L3095" s="92" t="s">
        <v>867</v>
      </c>
      <c r="M3095" s="278">
        <f>IFERROR(VLOOKUP(C3095,'Budget Detail as of 11.30'!B:K,COLUMNS('Budget Detail as of 11.30'!B:K),FALSE),0)</f>
        <v>3300</v>
      </c>
      <c r="N3095" s="155">
        <f>SUMIFS('Budget Detail as of 11.30'!L:L,'Budget Detail as of 11.30'!B:B,'Questica Mapping'!C3095)</f>
        <v>3300</v>
      </c>
      <c r="O3095" s="100">
        <v>-2303000</v>
      </c>
      <c r="P3095" s="101">
        <f t="shared" ref="P3095:P3104" si="116">-O3095</f>
        <v>2303000</v>
      </c>
    </row>
    <row r="3096" spans="1:17" hidden="1" x14ac:dyDescent="0.3">
      <c r="A3096" s="90">
        <v>597456</v>
      </c>
      <c r="B3096" s="92" t="s">
        <v>1162</v>
      </c>
      <c r="C3096" s="92" t="s">
        <v>6081</v>
      </c>
      <c r="D3096" s="92" t="s">
        <v>11</v>
      </c>
      <c r="E3096" s="103" t="s">
        <v>358</v>
      </c>
      <c r="F3096" s="92" t="s">
        <v>5976</v>
      </c>
      <c r="G3096" s="92" t="s">
        <v>1273</v>
      </c>
      <c r="H3096" s="92" t="s">
        <v>3960</v>
      </c>
      <c r="I3096" s="92" t="s">
        <v>865</v>
      </c>
      <c r="J3096" s="92" t="s">
        <v>6082</v>
      </c>
      <c r="K3096" s="90" t="b">
        <v>0</v>
      </c>
      <c r="L3096" s="92" t="s">
        <v>867</v>
      </c>
      <c r="M3096" s="278">
        <f>IFERROR(VLOOKUP(C3096,'Budget Detail as of 11.30'!B:K,COLUMNS('Budget Detail as of 11.30'!B:K),FALSE),0)</f>
        <v>0</v>
      </c>
      <c r="N3096" s="155">
        <f>SUMIFS('Budget Detail as of 11.30'!L:L,'Budget Detail as of 11.30'!B:B,'Questica Mapping'!C3096)</f>
        <v>0</v>
      </c>
      <c r="O3096" s="100">
        <v>0</v>
      </c>
      <c r="P3096" s="101">
        <f t="shared" si="116"/>
        <v>0</v>
      </c>
    </row>
    <row r="3097" spans="1:17" hidden="1" x14ac:dyDescent="0.3">
      <c r="A3097" s="90">
        <v>597457</v>
      </c>
      <c r="B3097" s="92" t="s">
        <v>3</v>
      </c>
      <c r="C3097" s="92" t="s">
        <v>6083</v>
      </c>
      <c r="D3097" s="92" t="s">
        <v>32</v>
      </c>
      <c r="E3097" s="103" t="s">
        <v>590</v>
      </c>
      <c r="F3097" s="92" t="s">
        <v>862</v>
      </c>
      <c r="G3097" s="92" t="s">
        <v>863</v>
      </c>
      <c r="H3097" s="92" t="s">
        <v>6084</v>
      </c>
      <c r="I3097" s="92" t="s">
        <v>865</v>
      </c>
      <c r="J3097" s="92" t="s">
        <v>866</v>
      </c>
      <c r="K3097" s="90" t="b">
        <v>0</v>
      </c>
      <c r="L3097" s="92" t="s">
        <v>867</v>
      </c>
      <c r="M3097" s="278">
        <f>IFERROR(VLOOKUP(C3097,'Budget Detail as of 11.30'!B:K,COLUMNS('Budget Detail as of 11.30'!B:K),FALSE),0)</f>
        <v>2041890</v>
      </c>
      <c r="N3097" s="155">
        <f>SUMIFS('Budget Detail as of 11.30'!L:L,'Budget Detail as of 11.30'!B:B,'Questica Mapping'!C3097)</f>
        <v>2041890</v>
      </c>
      <c r="O3097" s="100">
        <v>0</v>
      </c>
      <c r="P3097" s="101">
        <f t="shared" si="116"/>
        <v>0</v>
      </c>
    </row>
    <row r="3098" spans="1:17" hidden="1" x14ac:dyDescent="0.3">
      <c r="A3098" s="90">
        <v>597538</v>
      </c>
      <c r="B3098" s="92" t="s">
        <v>3</v>
      </c>
      <c r="C3098" s="92" t="s">
        <v>6085</v>
      </c>
      <c r="D3098" s="92" t="s">
        <v>32</v>
      </c>
      <c r="E3098" s="103" t="s">
        <v>590</v>
      </c>
      <c r="F3098" s="92" t="s">
        <v>869</v>
      </c>
      <c r="G3098" s="92" t="s">
        <v>863</v>
      </c>
      <c r="H3098" s="92" t="s">
        <v>6084</v>
      </c>
      <c r="I3098" s="92" t="s">
        <v>865</v>
      </c>
      <c r="J3098" s="92" t="s">
        <v>6086</v>
      </c>
      <c r="K3098" s="90" t="b">
        <v>0</v>
      </c>
      <c r="L3098" s="92" t="s">
        <v>867</v>
      </c>
      <c r="M3098" s="278">
        <f>IFERROR(VLOOKUP(C3098,'Budget Detail as of 11.30'!B:K,COLUMNS('Budget Detail as of 11.30'!B:K),FALSE),0)</f>
        <v>60820</v>
      </c>
      <c r="N3098" s="155">
        <f>SUMIFS('Budget Detail as of 11.30'!L:L,'Budget Detail as of 11.30'!B:B,'Questica Mapping'!C3098)</f>
        <v>60820</v>
      </c>
      <c r="O3098" s="100">
        <v>0</v>
      </c>
      <c r="P3098" s="101">
        <f t="shared" si="116"/>
        <v>0</v>
      </c>
    </row>
    <row r="3099" spans="1:17" hidden="1" x14ac:dyDescent="0.3">
      <c r="A3099" s="90">
        <v>850828</v>
      </c>
      <c r="B3099" s="92" t="s">
        <v>3</v>
      </c>
      <c r="C3099" s="92" t="s">
        <v>6087</v>
      </c>
      <c r="D3099" s="92" t="s">
        <v>32</v>
      </c>
      <c r="E3099" s="103" t="s">
        <v>590</v>
      </c>
      <c r="F3099" s="92" t="s">
        <v>875</v>
      </c>
      <c r="G3099" s="92" t="s">
        <v>863</v>
      </c>
      <c r="H3099" s="92" t="s">
        <v>6084</v>
      </c>
      <c r="I3099" s="92" t="s">
        <v>865</v>
      </c>
      <c r="J3099" s="92" t="s">
        <v>876</v>
      </c>
      <c r="K3099" s="90" t="b">
        <v>0</v>
      </c>
      <c r="L3099" s="92" t="s">
        <v>867</v>
      </c>
      <c r="M3099" s="278">
        <f>IFERROR(VLOOKUP(C3099,'Budget Detail as of 11.30'!B:K,COLUMNS('Budget Detail as of 11.30'!B:K),FALSE),0)</f>
        <v>137880</v>
      </c>
      <c r="N3099" s="155">
        <f>SUMIFS('Budget Detail as of 11.30'!L:L,'Budget Detail as of 11.30'!B:B,'Questica Mapping'!C3099)</f>
        <v>137880</v>
      </c>
      <c r="O3099" s="100">
        <v>0</v>
      </c>
      <c r="P3099" s="101">
        <f t="shared" si="116"/>
        <v>0</v>
      </c>
    </row>
    <row r="3100" spans="1:17" hidden="1" x14ac:dyDescent="0.3">
      <c r="A3100" s="90">
        <v>1191523</v>
      </c>
      <c r="B3100" s="92" t="s">
        <v>3</v>
      </c>
      <c r="C3100" s="92" t="s">
        <v>6088</v>
      </c>
      <c r="D3100" s="92" t="s">
        <v>32</v>
      </c>
      <c r="E3100" s="103" t="s">
        <v>590</v>
      </c>
      <c r="F3100" s="92" t="s">
        <v>878</v>
      </c>
      <c r="G3100" s="92" t="s">
        <v>863</v>
      </c>
      <c r="H3100" s="92" t="s">
        <v>6084</v>
      </c>
      <c r="I3100" s="92" t="s">
        <v>865</v>
      </c>
      <c r="J3100" s="92" t="s">
        <v>6089</v>
      </c>
      <c r="K3100" s="90" t="b">
        <v>0</v>
      </c>
      <c r="L3100" s="92" t="s">
        <v>867</v>
      </c>
      <c r="M3100" s="278">
        <f>IFERROR(VLOOKUP(C3100,'Budget Detail as of 11.30'!B:K,COLUMNS('Budget Detail as of 11.30'!B:K),FALSE),0)</f>
        <v>3570</v>
      </c>
      <c r="N3100" s="155">
        <f>SUMIFS('Budget Detail as of 11.30'!L:L,'Budget Detail as of 11.30'!B:B,'Questica Mapping'!C3100)</f>
        <v>3570</v>
      </c>
      <c r="O3100" s="100">
        <v>0</v>
      </c>
      <c r="P3100" s="101">
        <f t="shared" si="116"/>
        <v>0</v>
      </c>
    </row>
    <row r="3101" spans="1:17" hidden="1" x14ac:dyDescent="0.3">
      <c r="A3101" s="90">
        <v>850255</v>
      </c>
      <c r="B3101" s="92" t="s">
        <v>3</v>
      </c>
      <c r="C3101" s="92" t="s">
        <v>6090</v>
      </c>
      <c r="D3101" s="92" t="s">
        <v>32</v>
      </c>
      <c r="E3101" s="103" t="s">
        <v>590</v>
      </c>
      <c r="F3101" s="92" t="s">
        <v>894</v>
      </c>
      <c r="G3101" s="92" t="s">
        <v>863</v>
      </c>
      <c r="H3101" s="92" t="s">
        <v>6084</v>
      </c>
      <c r="I3101" s="92" t="s">
        <v>865</v>
      </c>
      <c r="J3101" s="92" t="s">
        <v>895</v>
      </c>
      <c r="K3101" s="90" t="b">
        <v>0</v>
      </c>
      <c r="L3101" s="92" t="s">
        <v>867</v>
      </c>
      <c r="M3101" s="278">
        <f>IFERROR(VLOOKUP(C3101,'Budget Detail as of 11.30'!B:K,COLUMNS('Budget Detail as of 11.30'!B:K),FALSE),0)</f>
        <v>35360</v>
      </c>
      <c r="N3101" s="155">
        <f>SUMIFS('Budget Detail as of 11.30'!L:L,'Budget Detail as of 11.30'!B:B,'Questica Mapping'!C3101)</f>
        <v>35360</v>
      </c>
      <c r="O3101" s="100">
        <v>0</v>
      </c>
      <c r="P3101" s="101">
        <f t="shared" si="116"/>
        <v>0</v>
      </c>
    </row>
    <row r="3102" spans="1:17" hidden="1" x14ac:dyDescent="0.3">
      <c r="A3102" s="90">
        <v>604876</v>
      </c>
      <c r="B3102" s="92" t="s">
        <v>3</v>
      </c>
      <c r="C3102" s="92" t="s">
        <v>6091</v>
      </c>
      <c r="D3102" s="92" t="s">
        <v>32</v>
      </c>
      <c r="E3102" s="103" t="s">
        <v>590</v>
      </c>
      <c r="F3102" s="92" t="s">
        <v>897</v>
      </c>
      <c r="G3102" s="92" t="s">
        <v>863</v>
      </c>
      <c r="H3102" s="92" t="s">
        <v>6084</v>
      </c>
      <c r="I3102" s="92" t="s">
        <v>865</v>
      </c>
      <c r="J3102" s="92" t="s">
        <v>898</v>
      </c>
      <c r="K3102" s="90" t="b">
        <v>0</v>
      </c>
      <c r="L3102" s="92" t="s">
        <v>867</v>
      </c>
      <c r="M3102" s="278">
        <f>IFERROR(VLOOKUP(C3102,'Budget Detail as of 11.30'!B:K,COLUMNS('Budget Detail as of 11.30'!B:K),FALSE),0)</f>
        <v>0</v>
      </c>
      <c r="N3102" s="155">
        <f>SUMIFS('Budget Detail as of 11.30'!L:L,'Budget Detail as of 11.30'!B:B,'Questica Mapping'!C3102)</f>
        <v>0</v>
      </c>
      <c r="O3102" s="100">
        <v>0</v>
      </c>
      <c r="P3102" s="101">
        <f t="shared" si="116"/>
        <v>0</v>
      </c>
    </row>
    <row r="3103" spans="1:17" hidden="1" x14ac:dyDescent="0.3">
      <c r="A3103" s="90">
        <v>1210093</v>
      </c>
      <c r="B3103" s="92" t="s">
        <v>3</v>
      </c>
      <c r="C3103" s="92" t="s">
        <v>6092</v>
      </c>
      <c r="D3103" s="92" t="s">
        <v>32</v>
      </c>
      <c r="E3103" s="103" t="s">
        <v>590</v>
      </c>
      <c r="F3103" s="92" t="s">
        <v>900</v>
      </c>
      <c r="G3103" s="92" t="s">
        <v>863</v>
      </c>
      <c r="H3103" s="92" t="s">
        <v>6084</v>
      </c>
      <c r="I3103" s="92" t="s">
        <v>865</v>
      </c>
      <c r="J3103" s="92" t="s">
        <v>901</v>
      </c>
      <c r="K3103" s="90" t="b">
        <v>0</v>
      </c>
      <c r="L3103" s="92" t="s">
        <v>867</v>
      </c>
      <c r="M3103" s="278">
        <f>IFERROR(VLOOKUP(C3103,'Budget Detail as of 11.30'!B:K,COLUMNS('Budget Detail as of 11.30'!B:K),FALSE),0)</f>
        <v>0</v>
      </c>
      <c r="N3103" s="155">
        <f>SUMIFS('Budget Detail as of 11.30'!L:L,'Budget Detail as of 11.30'!B:B,'Questica Mapping'!C3103)</f>
        <v>0</v>
      </c>
      <c r="O3103" s="100">
        <v>-750000</v>
      </c>
      <c r="P3103" s="101">
        <f t="shared" si="116"/>
        <v>750000</v>
      </c>
    </row>
    <row r="3104" spans="1:17" hidden="1" x14ac:dyDescent="0.3">
      <c r="A3104" s="90">
        <v>597461</v>
      </c>
      <c r="B3104" s="92" t="s">
        <v>3</v>
      </c>
      <c r="C3104" s="92" t="s">
        <v>6093</v>
      </c>
      <c r="D3104" s="92" t="s">
        <v>32</v>
      </c>
      <c r="E3104" s="103" t="s">
        <v>590</v>
      </c>
      <c r="F3104" s="92" t="s">
        <v>903</v>
      </c>
      <c r="G3104" s="92" t="s">
        <v>863</v>
      </c>
      <c r="H3104" s="92" t="s">
        <v>6084</v>
      </c>
      <c r="I3104" s="92" t="s">
        <v>865</v>
      </c>
      <c r="J3104" s="92" t="s">
        <v>904</v>
      </c>
      <c r="K3104" s="90" t="b">
        <v>0</v>
      </c>
      <c r="L3104" s="92" t="s">
        <v>867</v>
      </c>
      <c r="M3104" s="278">
        <f>IFERROR(VLOOKUP(C3104,'Budget Detail as of 11.30'!B:K,COLUMNS('Budget Detail as of 11.30'!B:K),FALSE),0)</f>
        <v>0</v>
      </c>
      <c r="N3104" s="155">
        <f>SUMIFS('Budget Detail as of 11.30'!L:L,'Budget Detail as of 11.30'!B:B,'Questica Mapping'!C3104)</f>
        <v>0</v>
      </c>
      <c r="O3104" s="100">
        <v>-15000</v>
      </c>
      <c r="P3104" s="101">
        <f t="shared" si="116"/>
        <v>15000</v>
      </c>
    </row>
    <row r="3105" spans="1:17" hidden="1" x14ac:dyDescent="0.3">
      <c r="A3105" s="90">
        <v>597462</v>
      </c>
      <c r="B3105" s="92" t="s">
        <v>3</v>
      </c>
      <c r="C3105" s="92" t="s">
        <v>6094</v>
      </c>
      <c r="D3105" s="92" t="s">
        <v>32</v>
      </c>
      <c r="E3105" s="103" t="s">
        <v>301</v>
      </c>
      <c r="F3105" s="92" t="s">
        <v>914</v>
      </c>
      <c r="G3105" s="92" t="s">
        <v>882</v>
      </c>
      <c r="H3105" s="92" t="s">
        <v>6084</v>
      </c>
      <c r="I3105" s="92" t="s">
        <v>865</v>
      </c>
      <c r="J3105" s="92" t="s">
        <v>915</v>
      </c>
      <c r="K3105" s="90" t="b">
        <v>0</v>
      </c>
      <c r="L3105" s="92" t="s">
        <v>867</v>
      </c>
      <c r="M3105" s="278">
        <f>IFERROR(VLOOKUP(C3105,'Budget Detail as of 11.30'!B:K,COLUMNS('Budget Detail as of 11.30'!B:K),FALSE),0)</f>
        <v>650000</v>
      </c>
      <c r="N3105" s="155">
        <f>SUMIFS('Budget Detail as of 11.30'!L:L,'Budget Detail as of 11.30'!B:B,'Questica Mapping'!C3105)</f>
        <v>606340</v>
      </c>
      <c r="O3105" s="100"/>
      <c r="P3105" s="101"/>
    </row>
    <row r="3106" spans="1:17" hidden="1" x14ac:dyDescent="0.3">
      <c r="A3106" s="90">
        <v>597463</v>
      </c>
      <c r="B3106" s="92" t="s">
        <v>3</v>
      </c>
      <c r="C3106" s="92" t="s">
        <v>6095</v>
      </c>
      <c r="D3106" s="92" t="s">
        <v>32</v>
      </c>
      <c r="E3106" s="103" t="s">
        <v>139</v>
      </c>
      <c r="F3106" s="92" t="s">
        <v>1132</v>
      </c>
      <c r="G3106" s="92" t="s">
        <v>882</v>
      </c>
      <c r="H3106" s="92" t="s">
        <v>6084</v>
      </c>
      <c r="I3106" s="92" t="s">
        <v>865</v>
      </c>
      <c r="J3106" s="92" t="s">
        <v>1133</v>
      </c>
      <c r="K3106" s="90" t="b">
        <v>0</v>
      </c>
      <c r="L3106" s="92" t="s">
        <v>867</v>
      </c>
      <c r="M3106" s="278">
        <f>IFERROR(VLOOKUP(C3106,'Budget Detail as of 11.30'!B:K,COLUMNS('Budget Detail as of 11.30'!B:K),FALSE),0)</f>
        <v>0</v>
      </c>
      <c r="N3106" s="155">
        <f>SUMIFS('Budget Detail as of 11.30'!L:L,'Budget Detail as of 11.30'!B:B,'Questica Mapping'!C3106)</f>
        <v>0</v>
      </c>
      <c r="O3106" s="100">
        <v>694140</v>
      </c>
      <c r="P3106" s="101">
        <f>+O3106</f>
        <v>694140</v>
      </c>
    </row>
    <row r="3107" spans="1:17" hidden="1" x14ac:dyDescent="0.3">
      <c r="A3107" s="90">
        <v>597464</v>
      </c>
      <c r="B3107" s="159" t="s">
        <v>1162</v>
      </c>
      <c r="C3107" s="159" t="s">
        <v>6096</v>
      </c>
      <c r="D3107" s="280" t="s">
        <v>32</v>
      </c>
      <c r="E3107" s="231" t="s">
        <v>803</v>
      </c>
      <c r="F3107" s="279" t="s">
        <v>1621</v>
      </c>
      <c r="G3107" s="279" t="s">
        <v>1679</v>
      </c>
      <c r="H3107" s="279" t="s">
        <v>864</v>
      </c>
      <c r="I3107" s="279" t="s">
        <v>865</v>
      </c>
      <c r="J3107" s="269" t="s">
        <v>1251</v>
      </c>
      <c r="K3107" s="279" t="b">
        <v>0</v>
      </c>
      <c r="L3107" s="279" t="s">
        <v>867</v>
      </c>
      <c r="M3107" s="278">
        <f>IFERROR(VLOOKUP(C3107,'Budget Detail as of 11.30'!B:K,COLUMNS('Budget Detail as of 11.30'!B:K),FALSE),0)</f>
        <v>0</v>
      </c>
      <c r="N3107" s="155">
        <f>SUMIFS('Budget Detail as of 11.30'!L:L,'Budget Detail as of 11.30'!B:B,'Questica Mapping'!C3107)</f>
        <v>0</v>
      </c>
      <c r="O3107" s="100"/>
      <c r="P3107" s="101"/>
    </row>
    <row r="3108" spans="1:17" hidden="1" x14ac:dyDescent="0.3">
      <c r="A3108" s="90">
        <v>597466</v>
      </c>
      <c r="B3108" s="92" t="s">
        <v>1162</v>
      </c>
      <c r="C3108" s="92" t="s">
        <v>6097</v>
      </c>
      <c r="D3108" s="92" t="s">
        <v>32</v>
      </c>
      <c r="E3108" s="103" t="s">
        <v>797</v>
      </c>
      <c r="F3108" s="92" t="s">
        <v>2112</v>
      </c>
      <c r="G3108" s="92" t="s">
        <v>1165</v>
      </c>
      <c r="H3108" s="92" t="s">
        <v>6098</v>
      </c>
      <c r="I3108" s="92" t="s">
        <v>865</v>
      </c>
      <c r="J3108" s="92">
        <v>0</v>
      </c>
      <c r="K3108" s="90" t="b">
        <v>0</v>
      </c>
      <c r="L3108" s="92" t="s">
        <v>1166</v>
      </c>
      <c r="M3108" s="278">
        <f>IFERROR(VLOOKUP(C3108,'Budget Detail as of 11.30'!B:K,COLUMNS('Budget Detail as of 11.30'!B:K),FALSE),0)</f>
        <v>751040</v>
      </c>
      <c r="N3108" s="155">
        <f>SUMIFS('Budget Detail as of 11.30'!L:L,'Budget Detail as of 11.30'!B:B,'Questica Mapping'!C3108)</f>
        <v>718690</v>
      </c>
      <c r="O3108" s="100">
        <v>0</v>
      </c>
      <c r="P3108" s="101">
        <f t="shared" ref="P3108:P3113" si="117">+O3108</f>
        <v>0</v>
      </c>
    </row>
    <row r="3109" spans="1:17" x14ac:dyDescent="0.3">
      <c r="A3109" s="90">
        <v>850253</v>
      </c>
      <c r="B3109" s="92" t="s">
        <v>1162</v>
      </c>
      <c r="C3109" s="92" t="s">
        <v>6099</v>
      </c>
      <c r="D3109" s="279" t="s">
        <v>32</v>
      </c>
      <c r="E3109" s="103" t="s">
        <v>797</v>
      </c>
      <c r="F3109" s="90" t="s">
        <v>2112</v>
      </c>
      <c r="G3109" s="90" t="s">
        <v>1165</v>
      </c>
      <c r="H3109" s="90" t="s">
        <v>6100</v>
      </c>
      <c r="I3109" s="90" t="s">
        <v>925</v>
      </c>
      <c r="J3109" s="90" t="s">
        <v>6101</v>
      </c>
      <c r="K3109" s="90" t="b">
        <v>0</v>
      </c>
      <c r="L3109" s="90" t="s">
        <v>867</v>
      </c>
      <c r="M3109" s="278">
        <f>IFERROR(VLOOKUP(C3109,'Budget Detail as of 11.30'!B:K,COLUMNS('Budget Detail as of 11.30'!B:K),FALSE),0)</f>
        <v>12000</v>
      </c>
      <c r="N3109" s="155">
        <f>SUMIFS('Budget Detail as of 11.30'!L:L,'Budget Detail as of 11.30'!B:B,'Questica Mapping'!C3109)</f>
        <v>12000</v>
      </c>
      <c r="O3109" s="100">
        <v>0</v>
      </c>
      <c r="P3109" s="101">
        <f t="shared" si="117"/>
        <v>0</v>
      </c>
      <c r="Q3109" s="279" t="s">
        <v>1169</v>
      </c>
    </row>
    <row r="3110" spans="1:17" hidden="1" x14ac:dyDescent="0.3">
      <c r="A3110" s="90">
        <v>597467</v>
      </c>
      <c r="B3110" s="92" t="s">
        <v>1162</v>
      </c>
      <c r="C3110" s="92" t="s">
        <v>6102</v>
      </c>
      <c r="D3110" s="92" t="s">
        <v>32</v>
      </c>
      <c r="E3110" s="103" t="s">
        <v>797</v>
      </c>
      <c r="F3110" s="92" t="s">
        <v>2112</v>
      </c>
      <c r="G3110" s="92" t="s">
        <v>1173</v>
      </c>
      <c r="H3110" s="92" t="s">
        <v>6098</v>
      </c>
      <c r="I3110" s="92" t="s">
        <v>865</v>
      </c>
      <c r="J3110" s="92" t="s">
        <v>1174</v>
      </c>
      <c r="K3110" s="90" t="b">
        <v>0</v>
      </c>
      <c r="L3110" s="92" t="s">
        <v>867</v>
      </c>
      <c r="M3110" s="278">
        <f>IFERROR(VLOOKUP(C3110,'Budget Detail as of 11.30'!B:K,COLUMNS('Budget Detail as of 11.30'!B:K),FALSE),0)</f>
        <v>25000</v>
      </c>
      <c r="N3110" s="155">
        <f>SUMIFS('Budget Detail as of 11.30'!L:L,'Budget Detail as of 11.30'!B:B,'Questica Mapping'!C3110)</f>
        <v>25000</v>
      </c>
      <c r="O3110" s="100">
        <v>0</v>
      </c>
      <c r="P3110" s="101">
        <f t="shared" si="117"/>
        <v>0</v>
      </c>
    </row>
    <row r="3111" spans="1:17" hidden="1" x14ac:dyDescent="0.3">
      <c r="A3111" s="90">
        <v>597468</v>
      </c>
      <c r="B3111" s="92" t="s">
        <v>1162</v>
      </c>
      <c r="C3111" s="92" t="s">
        <v>6103</v>
      </c>
      <c r="D3111" s="92" t="s">
        <v>32</v>
      </c>
      <c r="E3111" s="103" t="s">
        <v>797</v>
      </c>
      <c r="F3111" s="92" t="s">
        <v>2112</v>
      </c>
      <c r="G3111" s="92" t="s">
        <v>1173</v>
      </c>
      <c r="H3111" s="92" t="s">
        <v>6100</v>
      </c>
      <c r="I3111" s="92" t="s">
        <v>865</v>
      </c>
      <c r="J3111" s="92" t="s">
        <v>1174</v>
      </c>
      <c r="K3111" s="90" t="b">
        <v>0</v>
      </c>
      <c r="L3111" s="92" t="s">
        <v>867</v>
      </c>
      <c r="M3111" s="278">
        <f>IFERROR(VLOOKUP(C3111,'Budget Detail as of 11.30'!B:K,COLUMNS('Budget Detail as of 11.30'!B:K),FALSE),0)</f>
        <v>17000</v>
      </c>
      <c r="N3111" s="155">
        <f>SUMIFS('Budget Detail as of 11.30'!L:L,'Budget Detail as of 11.30'!B:B,'Questica Mapping'!C3111)</f>
        <v>17000</v>
      </c>
      <c r="O3111" s="100">
        <v>433850</v>
      </c>
      <c r="P3111" s="101">
        <f t="shared" si="117"/>
        <v>433850</v>
      </c>
    </row>
    <row r="3112" spans="1:17" hidden="1" x14ac:dyDescent="0.3">
      <c r="A3112" s="90">
        <v>597469</v>
      </c>
      <c r="B3112" s="92" t="s">
        <v>1162</v>
      </c>
      <c r="C3112" s="92" t="s">
        <v>6104</v>
      </c>
      <c r="D3112" s="92" t="s">
        <v>32</v>
      </c>
      <c r="E3112" s="103" t="s">
        <v>797</v>
      </c>
      <c r="F3112" s="92" t="s">
        <v>2112</v>
      </c>
      <c r="G3112" s="92" t="s">
        <v>2117</v>
      </c>
      <c r="H3112" s="92" t="s">
        <v>6098</v>
      </c>
      <c r="I3112" s="92" t="s">
        <v>865</v>
      </c>
      <c r="J3112" s="92" t="s">
        <v>2118</v>
      </c>
      <c r="K3112" s="90" t="b">
        <v>0</v>
      </c>
      <c r="L3112" s="92" t="s">
        <v>867</v>
      </c>
      <c r="M3112" s="278">
        <f>IFERROR(VLOOKUP(C3112,'Budget Detail as of 11.30'!B:K,COLUMNS('Budget Detail as of 11.30'!B:K),FALSE),0)</f>
        <v>15000</v>
      </c>
      <c r="N3112" s="155">
        <f>SUMIFS('Budget Detail as of 11.30'!L:L,'Budget Detail as of 11.30'!B:B,'Questica Mapping'!C3112)</f>
        <v>15000</v>
      </c>
      <c r="O3112" s="100">
        <v>0</v>
      </c>
      <c r="P3112" s="101">
        <f t="shared" si="117"/>
        <v>0</v>
      </c>
    </row>
    <row r="3113" spans="1:17" hidden="1" x14ac:dyDescent="0.3">
      <c r="A3113" s="90">
        <v>597470</v>
      </c>
      <c r="B3113" s="92" t="s">
        <v>1162</v>
      </c>
      <c r="C3113" s="92" t="s">
        <v>6105</v>
      </c>
      <c r="D3113" s="92" t="s">
        <v>32</v>
      </c>
      <c r="E3113" s="103" t="s">
        <v>797</v>
      </c>
      <c r="F3113" s="92" t="s">
        <v>2112</v>
      </c>
      <c r="G3113" s="92" t="s">
        <v>2117</v>
      </c>
      <c r="H3113" s="92" t="s">
        <v>6100</v>
      </c>
      <c r="I3113" s="92" t="s">
        <v>865</v>
      </c>
      <c r="J3113" s="92" t="s">
        <v>2118</v>
      </c>
      <c r="K3113" s="90" t="b">
        <v>0</v>
      </c>
      <c r="L3113" s="92" t="s">
        <v>867</v>
      </c>
      <c r="M3113" s="278">
        <f>IFERROR(VLOOKUP(C3113,'Budget Detail as of 11.30'!B:K,COLUMNS('Budget Detail as of 11.30'!B:K),FALSE),0)</f>
        <v>20000</v>
      </c>
      <c r="N3113" s="155">
        <f>SUMIFS('Budget Detail as of 11.30'!L:L,'Budget Detail as of 11.30'!B:B,'Questica Mapping'!C3113)</f>
        <v>20000</v>
      </c>
      <c r="O3113" s="100">
        <v>0</v>
      </c>
      <c r="P3113" s="101">
        <f t="shared" si="117"/>
        <v>0</v>
      </c>
    </row>
    <row r="3114" spans="1:17" hidden="1" x14ac:dyDescent="0.3">
      <c r="A3114" s="90">
        <v>597471</v>
      </c>
      <c r="B3114" s="92" t="s">
        <v>1162</v>
      </c>
      <c r="C3114" s="92" t="s">
        <v>6106</v>
      </c>
      <c r="D3114" s="92" t="s">
        <v>32</v>
      </c>
      <c r="E3114" s="103" t="s">
        <v>797</v>
      </c>
      <c r="F3114" s="92" t="s">
        <v>2112</v>
      </c>
      <c r="G3114" s="92" t="s">
        <v>1176</v>
      </c>
      <c r="H3114" s="92" t="s">
        <v>6098</v>
      </c>
      <c r="I3114" s="92" t="s">
        <v>865</v>
      </c>
      <c r="J3114" s="92">
        <v>0</v>
      </c>
      <c r="K3114" s="90" t="b">
        <v>0</v>
      </c>
      <c r="L3114" s="92" t="s">
        <v>1166</v>
      </c>
      <c r="M3114" s="278">
        <f>IFERROR(VLOOKUP(C3114,'Budget Detail as of 11.30'!B:K,COLUMNS('Budget Detail as of 11.30'!B:K),FALSE),0)</f>
        <v>441250</v>
      </c>
      <c r="N3114" s="155">
        <f>SUMIFS('Budget Detail as of 11.30'!L:L,'Budget Detail as of 11.30'!B:B,'Questica Mapping'!C3114)</f>
        <v>430590</v>
      </c>
      <c r="O3114" s="100"/>
      <c r="P3114" s="101"/>
    </row>
    <row r="3115" spans="1:17" hidden="1" x14ac:dyDescent="0.3">
      <c r="A3115" s="90">
        <v>597472</v>
      </c>
      <c r="B3115" s="92" t="s">
        <v>1162</v>
      </c>
      <c r="C3115" s="92" t="s">
        <v>6107</v>
      </c>
      <c r="D3115" s="92" t="s">
        <v>32</v>
      </c>
      <c r="E3115" s="103" t="s">
        <v>797</v>
      </c>
      <c r="F3115" s="92" t="s">
        <v>2112</v>
      </c>
      <c r="G3115" s="92" t="s">
        <v>1525</v>
      </c>
      <c r="H3115" s="92" t="s">
        <v>6098</v>
      </c>
      <c r="I3115" s="92" t="s">
        <v>865</v>
      </c>
      <c r="J3115" s="92" t="s">
        <v>1526</v>
      </c>
      <c r="K3115" s="90" t="b">
        <v>0</v>
      </c>
      <c r="L3115" s="92" t="s">
        <v>867</v>
      </c>
      <c r="M3115" s="278">
        <f>IFERROR(VLOOKUP(C3115,'Budget Detail as of 11.30'!B:K,COLUMNS('Budget Detail as of 11.30'!B:K),FALSE),0)</f>
        <v>5100</v>
      </c>
      <c r="N3115" s="155">
        <f>SUMIFS('Budget Detail as of 11.30'!L:L,'Budget Detail as of 11.30'!B:B,'Questica Mapping'!C3115)</f>
        <v>5100</v>
      </c>
      <c r="O3115" s="100"/>
      <c r="P3115" s="101"/>
    </row>
    <row r="3116" spans="1:17" hidden="1" x14ac:dyDescent="0.3">
      <c r="A3116" s="90">
        <v>597473</v>
      </c>
      <c r="B3116" s="92" t="s">
        <v>1162</v>
      </c>
      <c r="C3116" s="272" t="s">
        <v>6108</v>
      </c>
      <c r="D3116" s="272" t="s">
        <v>32</v>
      </c>
      <c r="E3116" s="103" t="s">
        <v>797</v>
      </c>
      <c r="F3116" s="92" t="s">
        <v>2112</v>
      </c>
      <c r="G3116" s="92" t="s">
        <v>1229</v>
      </c>
      <c r="H3116" s="92" t="s">
        <v>6098</v>
      </c>
      <c r="I3116" s="92" t="s">
        <v>865</v>
      </c>
      <c r="J3116" s="92" t="s">
        <v>2775</v>
      </c>
      <c r="K3116" s="90" t="b">
        <v>0</v>
      </c>
      <c r="L3116" s="92" t="s">
        <v>867</v>
      </c>
      <c r="M3116" s="278">
        <f>IFERROR(VLOOKUP(C3116,'Budget Detail as of 11.30'!B:K,COLUMNS('Budget Detail as of 11.30'!B:K),FALSE),0)</f>
        <v>2500</v>
      </c>
      <c r="N3116" s="155">
        <f>SUMIFS('Budget Detail as of 11.30'!L:L,'Budget Detail as of 11.30'!B:B,'Questica Mapping'!C3116)</f>
        <v>2500</v>
      </c>
      <c r="O3116" s="100"/>
      <c r="P3116" s="101"/>
    </row>
    <row r="3117" spans="1:17" hidden="1" x14ac:dyDescent="0.3">
      <c r="A3117" s="90">
        <v>597474</v>
      </c>
      <c r="B3117" s="92" t="s">
        <v>1162</v>
      </c>
      <c r="C3117" s="92" t="s">
        <v>6109</v>
      </c>
      <c r="D3117" s="279" t="s">
        <v>32</v>
      </c>
      <c r="E3117" s="106" t="s">
        <v>799</v>
      </c>
      <c r="F3117" s="90" t="s">
        <v>2112</v>
      </c>
      <c r="G3117" s="90" t="s">
        <v>1265</v>
      </c>
      <c r="H3117" s="90" t="s">
        <v>6098</v>
      </c>
      <c r="I3117" s="90" t="s">
        <v>865</v>
      </c>
      <c r="J3117" s="90" t="s">
        <v>1266</v>
      </c>
      <c r="K3117" s="90" t="b">
        <v>0</v>
      </c>
      <c r="L3117" s="90" t="s">
        <v>867</v>
      </c>
      <c r="M3117" s="278">
        <f>IFERROR(VLOOKUP(C3117,'Budget Detail as of 11.30'!B:K,COLUMNS('Budget Detail as of 11.30'!B:K),FALSE),0)</f>
        <v>47750</v>
      </c>
      <c r="N3117" s="155">
        <f>SUMIFS('Budget Detail as of 11.30'!L:L,'Budget Detail as of 11.30'!B:B,'Questica Mapping'!C3117)</f>
        <v>47750</v>
      </c>
      <c r="O3117" s="100">
        <v>222210</v>
      </c>
      <c r="P3117" s="101">
        <f t="shared" ref="P3117:P3122" si="118">+O3117</f>
        <v>222210</v>
      </c>
    </row>
    <row r="3118" spans="1:17" x14ac:dyDescent="0.3">
      <c r="A3118" s="90">
        <v>597475</v>
      </c>
      <c r="B3118" s="92" t="s">
        <v>1162</v>
      </c>
      <c r="C3118" s="92" t="s">
        <v>6110</v>
      </c>
      <c r="D3118" s="279" t="s">
        <v>32</v>
      </c>
      <c r="E3118" s="106" t="s">
        <v>799</v>
      </c>
      <c r="F3118" s="90" t="s">
        <v>2112</v>
      </c>
      <c r="G3118" s="90" t="s">
        <v>1617</v>
      </c>
      <c r="H3118" s="90" t="s">
        <v>6100</v>
      </c>
      <c r="I3118" s="90" t="s">
        <v>865</v>
      </c>
      <c r="J3118" s="90" t="s">
        <v>6111</v>
      </c>
      <c r="K3118" s="90" t="b">
        <v>0</v>
      </c>
      <c r="L3118" s="90" t="s">
        <v>867</v>
      </c>
      <c r="M3118" s="278">
        <f>IFERROR(VLOOKUP(C3118,'Budget Detail as of 11.30'!B:K,COLUMNS('Budget Detail as of 11.30'!B:K),FALSE),0)</f>
        <v>65000</v>
      </c>
      <c r="N3118" s="155">
        <f>SUMIFS('Budget Detail as of 11.30'!L:L,'Budget Detail as of 11.30'!B:B,'Questica Mapping'!C3118)</f>
        <v>0</v>
      </c>
      <c r="O3118" s="100">
        <v>0</v>
      </c>
      <c r="P3118" s="101">
        <f t="shared" si="118"/>
        <v>0</v>
      </c>
      <c r="Q3118" s="279" t="s">
        <v>1169</v>
      </c>
    </row>
    <row r="3119" spans="1:17" x14ac:dyDescent="0.3">
      <c r="A3119" s="90">
        <v>597476</v>
      </c>
      <c r="B3119" s="92" t="s">
        <v>1162</v>
      </c>
      <c r="C3119" s="92" t="s">
        <v>6112</v>
      </c>
      <c r="D3119" s="279" t="s">
        <v>32</v>
      </c>
      <c r="E3119" s="106" t="s">
        <v>799</v>
      </c>
      <c r="F3119" s="90" t="s">
        <v>2112</v>
      </c>
      <c r="G3119" s="90" t="s">
        <v>1273</v>
      </c>
      <c r="H3119" s="90" t="s">
        <v>6100</v>
      </c>
      <c r="I3119" s="90" t="s">
        <v>865</v>
      </c>
      <c r="J3119" s="90" t="s">
        <v>6113</v>
      </c>
      <c r="K3119" s="90" t="b">
        <v>0</v>
      </c>
      <c r="L3119" s="90" t="s">
        <v>867</v>
      </c>
      <c r="M3119" s="278">
        <f>IFERROR(VLOOKUP(C3119,'Budget Detail as of 11.30'!B:K,COLUMNS('Budget Detail as of 11.30'!B:K),FALSE),0)</f>
        <v>4000</v>
      </c>
      <c r="N3119" s="155">
        <f>SUMIFS('Budget Detail as of 11.30'!L:L,'Budget Detail as of 11.30'!B:B,'Questica Mapping'!C3119)</f>
        <v>4000</v>
      </c>
      <c r="O3119" s="100">
        <v>0</v>
      </c>
      <c r="P3119" s="101">
        <f t="shared" si="118"/>
        <v>0</v>
      </c>
      <c r="Q3119" s="279" t="s">
        <v>1169</v>
      </c>
    </row>
    <row r="3120" spans="1:17" hidden="1" x14ac:dyDescent="0.3">
      <c r="A3120" s="90">
        <v>1191791</v>
      </c>
      <c r="B3120" s="92" t="s">
        <v>1162</v>
      </c>
      <c r="C3120" s="92" t="s">
        <v>6114</v>
      </c>
      <c r="D3120" s="92" t="s">
        <v>32</v>
      </c>
      <c r="E3120" s="103" t="s">
        <v>797</v>
      </c>
      <c r="F3120" s="92" t="s">
        <v>2629</v>
      </c>
      <c r="G3120" s="92" t="s">
        <v>1165</v>
      </c>
      <c r="H3120" s="92" t="s">
        <v>6115</v>
      </c>
      <c r="I3120" s="92" t="s">
        <v>865</v>
      </c>
      <c r="J3120" s="92">
        <v>0</v>
      </c>
      <c r="K3120" s="90" t="b">
        <v>0</v>
      </c>
      <c r="L3120" s="92" t="s">
        <v>1166</v>
      </c>
      <c r="M3120" s="278">
        <f>IFERROR(VLOOKUP(C3120,'Budget Detail as of 11.30'!B:K,COLUMNS('Budget Detail as of 11.30'!B:K),FALSE),0)</f>
        <v>230490</v>
      </c>
      <c r="N3120" s="155">
        <f>SUMIFS('Budget Detail as of 11.30'!L:L,'Budget Detail as of 11.30'!B:B,'Questica Mapping'!C3120)</f>
        <v>220560</v>
      </c>
      <c r="O3120" s="100">
        <v>161570</v>
      </c>
      <c r="P3120" s="101">
        <f t="shared" si="118"/>
        <v>161570</v>
      </c>
    </row>
    <row r="3121" spans="1:16" hidden="1" x14ac:dyDescent="0.3">
      <c r="A3121" s="90">
        <v>597477</v>
      </c>
      <c r="B3121" s="92" t="s">
        <v>1162</v>
      </c>
      <c r="C3121" s="92" t="s">
        <v>6116</v>
      </c>
      <c r="D3121" s="92" t="s">
        <v>32</v>
      </c>
      <c r="E3121" s="103" t="s">
        <v>797</v>
      </c>
      <c r="F3121" s="92" t="s">
        <v>2629</v>
      </c>
      <c r="G3121" s="92" t="s">
        <v>1173</v>
      </c>
      <c r="H3121" s="92" t="s">
        <v>6115</v>
      </c>
      <c r="I3121" s="92" t="s">
        <v>865</v>
      </c>
      <c r="J3121" s="92" t="s">
        <v>1174</v>
      </c>
      <c r="K3121" s="90" t="b">
        <v>0</v>
      </c>
      <c r="L3121" s="92" t="s">
        <v>867</v>
      </c>
      <c r="M3121" s="278">
        <f>IFERROR(VLOOKUP(C3121,'Budget Detail as of 11.30'!B:K,COLUMNS('Budget Detail as of 11.30'!B:K),FALSE),0)</f>
        <v>20000</v>
      </c>
      <c r="N3121" s="155">
        <f>SUMIFS('Budget Detail as of 11.30'!L:L,'Budget Detail as of 11.30'!B:B,'Questica Mapping'!C3121)</f>
        <v>20000</v>
      </c>
      <c r="O3121" s="100">
        <v>0</v>
      </c>
      <c r="P3121" s="101">
        <f t="shared" si="118"/>
        <v>0</v>
      </c>
    </row>
    <row r="3122" spans="1:16" hidden="1" x14ac:dyDescent="0.3">
      <c r="A3122" s="90">
        <v>597508</v>
      </c>
      <c r="B3122" s="92" t="s">
        <v>1162</v>
      </c>
      <c r="C3122" s="92" t="s">
        <v>6117</v>
      </c>
      <c r="D3122" s="92" t="s">
        <v>32</v>
      </c>
      <c r="E3122" s="103" t="s">
        <v>797</v>
      </c>
      <c r="F3122" s="92" t="s">
        <v>2629</v>
      </c>
      <c r="G3122" s="92" t="s">
        <v>2117</v>
      </c>
      <c r="H3122" s="92" t="s">
        <v>6115</v>
      </c>
      <c r="I3122" s="92" t="s">
        <v>865</v>
      </c>
      <c r="J3122" s="92" t="s">
        <v>2118</v>
      </c>
      <c r="K3122" s="90" t="b">
        <v>0</v>
      </c>
      <c r="L3122" s="92" t="s">
        <v>867</v>
      </c>
      <c r="M3122" s="278">
        <f>IFERROR(VLOOKUP(C3122,'Budget Detail as of 11.30'!B:K,COLUMNS('Budget Detail as of 11.30'!B:K),FALSE),0)</f>
        <v>15000</v>
      </c>
      <c r="N3122" s="155">
        <f>SUMIFS('Budget Detail as of 11.30'!L:L,'Budget Detail as of 11.30'!B:B,'Questica Mapping'!C3122)</f>
        <v>15000</v>
      </c>
      <c r="O3122" s="100">
        <v>0</v>
      </c>
      <c r="P3122" s="101">
        <f t="shared" si="118"/>
        <v>0</v>
      </c>
    </row>
    <row r="3123" spans="1:16" hidden="1" x14ac:dyDescent="0.3">
      <c r="A3123" s="90">
        <v>1595904</v>
      </c>
      <c r="B3123" s="92" t="s">
        <v>1162</v>
      </c>
      <c r="C3123" s="92" t="s">
        <v>6118</v>
      </c>
      <c r="D3123" s="92" t="s">
        <v>32</v>
      </c>
      <c r="E3123" s="103" t="s">
        <v>797</v>
      </c>
      <c r="F3123" s="92" t="s">
        <v>2629</v>
      </c>
      <c r="G3123" s="92" t="s">
        <v>1176</v>
      </c>
      <c r="H3123" s="92" t="s">
        <v>6115</v>
      </c>
      <c r="I3123" s="92" t="s">
        <v>865</v>
      </c>
      <c r="J3123" s="92">
        <v>0</v>
      </c>
      <c r="K3123" s="90" t="b">
        <v>0</v>
      </c>
      <c r="L3123" s="92" t="s">
        <v>1166</v>
      </c>
      <c r="M3123" s="278">
        <f>IFERROR(VLOOKUP(C3123,'Budget Detail as of 11.30'!B:K,COLUMNS('Budget Detail as of 11.30'!B:K),FALSE),0)</f>
        <v>166380</v>
      </c>
      <c r="N3123" s="155">
        <f>SUMIFS('Budget Detail as of 11.30'!L:L,'Budget Detail as of 11.30'!B:B,'Questica Mapping'!C3123)</f>
        <v>162080</v>
      </c>
      <c r="O3123" s="100"/>
      <c r="P3123" s="101"/>
    </row>
    <row r="3124" spans="1:16" hidden="1" x14ac:dyDescent="0.3">
      <c r="A3124" s="90">
        <v>597478</v>
      </c>
      <c r="B3124" s="92" t="s">
        <v>1162</v>
      </c>
      <c r="C3124" s="92" t="s">
        <v>6119</v>
      </c>
      <c r="D3124" s="92" t="s">
        <v>32</v>
      </c>
      <c r="E3124" s="103" t="s">
        <v>797</v>
      </c>
      <c r="F3124" s="92" t="s">
        <v>2629</v>
      </c>
      <c r="G3124" s="92" t="s">
        <v>1525</v>
      </c>
      <c r="H3124" s="92" t="s">
        <v>6115</v>
      </c>
      <c r="I3124" s="92" t="s">
        <v>865</v>
      </c>
      <c r="J3124" s="92" t="s">
        <v>1526</v>
      </c>
      <c r="K3124" s="90" t="b">
        <v>0</v>
      </c>
      <c r="L3124" s="92" t="s">
        <v>867</v>
      </c>
      <c r="M3124" s="278">
        <f>IFERROR(VLOOKUP(C3124,'Budget Detail as of 11.30'!B:K,COLUMNS('Budget Detail as of 11.30'!B:K),FALSE),0)</f>
        <v>3060</v>
      </c>
      <c r="N3124" s="155">
        <f>SUMIFS('Budget Detail as of 11.30'!L:L,'Budget Detail as of 11.30'!B:B,'Questica Mapping'!C3124)</f>
        <v>3060</v>
      </c>
      <c r="O3124" s="100">
        <v>450</v>
      </c>
      <c r="P3124" s="101">
        <f>+O3124</f>
        <v>450</v>
      </c>
    </row>
    <row r="3125" spans="1:16" hidden="1" x14ac:dyDescent="0.3">
      <c r="A3125" s="90">
        <v>597479</v>
      </c>
      <c r="B3125" s="92" t="s">
        <v>1162</v>
      </c>
      <c r="C3125" s="92" t="s">
        <v>6120</v>
      </c>
      <c r="D3125" s="92" t="s">
        <v>32</v>
      </c>
      <c r="E3125" s="103" t="s">
        <v>797</v>
      </c>
      <c r="F3125" s="92" t="s">
        <v>2629</v>
      </c>
      <c r="G3125" s="92" t="s">
        <v>1229</v>
      </c>
      <c r="H3125" s="92" t="s">
        <v>6115</v>
      </c>
      <c r="I3125" s="92" t="s">
        <v>865</v>
      </c>
      <c r="J3125" s="92" t="s">
        <v>2775</v>
      </c>
      <c r="K3125" s="90" t="b">
        <v>0</v>
      </c>
      <c r="L3125" s="92" t="s">
        <v>867</v>
      </c>
      <c r="M3125" s="278">
        <f>IFERROR(VLOOKUP(C3125,'Budget Detail as of 11.30'!B:K,COLUMNS('Budget Detail as of 11.30'!B:K),FALSE),0)</f>
        <v>2500</v>
      </c>
      <c r="N3125" s="155">
        <f>SUMIFS('Budget Detail as of 11.30'!L:L,'Budget Detail as of 11.30'!B:B,'Questica Mapping'!C3125)</f>
        <v>2500</v>
      </c>
      <c r="O3125" s="100">
        <v>50</v>
      </c>
      <c r="P3125" s="101">
        <f>+O3125</f>
        <v>50</v>
      </c>
    </row>
    <row r="3126" spans="1:16" hidden="1" x14ac:dyDescent="0.3">
      <c r="A3126" s="90">
        <v>597480</v>
      </c>
      <c r="B3126" s="92" t="s">
        <v>1162</v>
      </c>
      <c r="C3126" s="92" t="s">
        <v>6121</v>
      </c>
      <c r="D3126" s="279" t="s">
        <v>32</v>
      </c>
      <c r="E3126" s="106" t="s">
        <v>799</v>
      </c>
      <c r="F3126" s="90" t="s">
        <v>2629</v>
      </c>
      <c r="G3126" s="90" t="s">
        <v>1265</v>
      </c>
      <c r="H3126" s="90" t="s">
        <v>6115</v>
      </c>
      <c r="I3126" s="90" t="s">
        <v>865</v>
      </c>
      <c r="J3126" s="90" t="s">
        <v>1266</v>
      </c>
      <c r="K3126" s="90" t="b">
        <v>0</v>
      </c>
      <c r="L3126" s="90" t="s">
        <v>867</v>
      </c>
      <c r="M3126" s="278">
        <f>IFERROR(VLOOKUP(C3126,'Budget Detail as of 11.30'!B:K,COLUMNS('Budget Detail as of 11.30'!B:K),FALSE),0)</f>
        <v>15720</v>
      </c>
      <c r="N3126" s="155">
        <f>SUMIFS('Budget Detail as of 11.30'!L:L,'Budget Detail as of 11.30'!B:B,'Questica Mapping'!C3126)</f>
        <v>15720</v>
      </c>
      <c r="O3126" s="100"/>
      <c r="P3126" s="101"/>
    </row>
    <row r="3127" spans="1:16" hidden="1" x14ac:dyDescent="0.3">
      <c r="A3127" s="90">
        <v>597481</v>
      </c>
      <c r="B3127" s="92" t="s">
        <v>1162</v>
      </c>
      <c r="C3127" s="92" t="s">
        <v>6122</v>
      </c>
      <c r="D3127" s="92" t="s">
        <v>32</v>
      </c>
      <c r="E3127" s="106" t="s">
        <v>799</v>
      </c>
      <c r="F3127" s="92" t="s">
        <v>6123</v>
      </c>
      <c r="G3127" s="92" t="s">
        <v>1418</v>
      </c>
      <c r="H3127" s="92" t="s">
        <v>6084</v>
      </c>
      <c r="I3127" s="92" t="s">
        <v>865</v>
      </c>
      <c r="J3127" s="92" t="s">
        <v>1636</v>
      </c>
      <c r="K3127" s="90" t="b">
        <v>0</v>
      </c>
      <c r="L3127" s="92" t="s">
        <v>867</v>
      </c>
      <c r="M3127" s="278">
        <f>IFERROR(VLOOKUP(C3127,'Budget Detail as of 11.30'!B:K,COLUMNS('Budget Detail as of 11.30'!B:K),FALSE),0)</f>
        <v>450</v>
      </c>
      <c r="N3127" s="155">
        <f>SUMIFS('Budget Detail as of 11.30'!L:L,'Budget Detail as of 11.30'!B:B,'Questica Mapping'!C3127)</f>
        <v>450</v>
      </c>
      <c r="O3127" s="100">
        <v>1555730</v>
      </c>
      <c r="P3127" s="101">
        <f>+O3127</f>
        <v>1555730</v>
      </c>
    </row>
    <row r="3128" spans="1:16" hidden="1" x14ac:dyDescent="0.3">
      <c r="A3128" s="90">
        <v>597482</v>
      </c>
      <c r="B3128" s="92" t="s">
        <v>1162</v>
      </c>
      <c r="C3128" s="92" t="s">
        <v>6124</v>
      </c>
      <c r="D3128" s="92" t="s">
        <v>32</v>
      </c>
      <c r="E3128" s="106" t="s">
        <v>799</v>
      </c>
      <c r="F3128" s="92" t="s">
        <v>6123</v>
      </c>
      <c r="G3128" s="92" t="s">
        <v>1229</v>
      </c>
      <c r="H3128" s="92" t="s">
        <v>6084</v>
      </c>
      <c r="I3128" s="92" t="s">
        <v>865</v>
      </c>
      <c r="J3128" s="92" t="s">
        <v>3705</v>
      </c>
      <c r="K3128" s="90" t="b">
        <v>0</v>
      </c>
      <c r="L3128" s="92" t="s">
        <v>867</v>
      </c>
      <c r="M3128" s="278">
        <f>IFERROR(VLOOKUP(C3128,'Budget Detail as of 11.30'!B:K,COLUMNS('Budget Detail as of 11.30'!B:K),FALSE),0)</f>
        <v>50</v>
      </c>
      <c r="N3128" s="155">
        <f>SUMIFS('Budget Detail as of 11.30'!L:L,'Budget Detail as of 11.30'!B:B,'Questica Mapping'!C3128)</f>
        <v>50</v>
      </c>
      <c r="O3128" s="100">
        <v>-549000</v>
      </c>
      <c r="P3128" s="101">
        <f>-O3128</f>
        <v>549000</v>
      </c>
    </row>
    <row r="3129" spans="1:16" hidden="1" x14ac:dyDescent="0.3">
      <c r="A3129" s="90">
        <v>597483</v>
      </c>
      <c r="B3129" s="92" t="s">
        <v>1162</v>
      </c>
      <c r="C3129" s="92" t="s">
        <v>6125</v>
      </c>
      <c r="D3129" s="279" t="s">
        <v>32</v>
      </c>
      <c r="E3129" s="106" t="s">
        <v>799</v>
      </c>
      <c r="F3129" s="90" t="s">
        <v>6123</v>
      </c>
      <c r="G3129" s="90" t="s">
        <v>1265</v>
      </c>
      <c r="H3129" s="90" t="s">
        <v>6084</v>
      </c>
      <c r="I3129" s="90" t="s">
        <v>865</v>
      </c>
      <c r="J3129" s="90" t="s">
        <v>1266</v>
      </c>
      <c r="K3129" s="90" t="b">
        <v>0</v>
      </c>
      <c r="L3129" s="90" t="s">
        <v>867</v>
      </c>
      <c r="M3129" s="278">
        <f>IFERROR(VLOOKUP(C3129,'Budget Detail as of 11.30'!B:K,COLUMNS('Budget Detail as of 11.30'!B:K),FALSE),0)</f>
        <v>29880</v>
      </c>
      <c r="N3129" s="155">
        <f>SUMIFS('Budget Detail as of 11.30'!L:L,'Budget Detail as of 11.30'!B:B,'Questica Mapping'!C3129)</f>
        <v>29880</v>
      </c>
      <c r="O3129" s="100">
        <v>0</v>
      </c>
      <c r="P3129" s="101">
        <f>-O3129</f>
        <v>0</v>
      </c>
    </row>
    <row r="3130" spans="1:16" hidden="1" x14ac:dyDescent="0.3">
      <c r="A3130" s="90">
        <v>597484</v>
      </c>
      <c r="B3130" s="159" t="s">
        <v>1162</v>
      </c>
      <c r="C3130" s="159" t="s">
        <v>6126</v>
      </c>
      <c r="D3130" s="181" t="s">
        <v>32</v>
      </c>
      <c r="E3130" s="284" t="s">
        <v>494</v>
      </c>
      <c r="F3130" s="179" t="s">
        <v>6123</v>
      </c>
      <c r="G3130" s="179" t="s">
        <v>1679</v>
      </c>
      <c r="H3130" s="179" t="s">
        <v>6084</v>
      </c>
      <c r="I3130" s="179" t="s">
        <v>865</v>
      </c>
      <c r="J3130" s="179" t="s">
        <v>3690</v>
      </c>
      <c r="K3130" s="179" t="b">
        <f>VLOOKUP($C3130,'Budget Detail as of 11.30'!$B:$K,COLUMNS('Budget Detail as of 11.30'!$B:I),FALSE)</f>
        <v>0</v>
      </c>
      <c r="L3130" s="179" t="str">
        <f>VLOOKUP($C3130,'Budget Detail as of 11.30'!$B:$K,COLUMNS('Budget Detail as of 11.30'!$B:J),FALSE)</f>
        <v>Operating</v>
      </c>
      <c r="M3130" s="278">
        <f>IFERROR(VLOOKUP(C3130,'Budget Detail as of 11.30'!B:K,COLUMNS('Budget Detail as of 11.30'!B:K),FALSE),0)</f>
        <v>119760</v>
      </c>
      <c r="N3130" s="155">
        <f>SUMIFS('Budget Detail as of 11.30'!L:L,'Budget Detail as of 11.30'!B:B,'Questica Mapping'!C3130)</f>
        <v>126540</v>
      </c>
    </row>
    <row r="3131" spans="1:16" hidden="1" x14ac:dyDescent="0.3">
      <c r="A3131" s="90">
        <v>597485</v>
      </c>
      <c r="B3131" s="159" t="s">
        <v>1162</v>
      </c>
      <c r="C3131" s="159" t="s">
        <v>6127</v>
      </c>
      <c r="D3131" s="181" t="s">
        <v>32</v>
      </c>
      <c r="E3131" s="231" t="s">
        <v>803</v>
      </c>
      <c r="F3131" s="179" t="s">
        <v>6123</v>
      </c>
      <c r="G3131" s="179" t="s">
        <v>1679</v>
      </c>
      <c r="H3131" s="179" t="s">
        <v>6084</v>
      </c>
      <c r="I3131" s="179" t="s">
        <v>925</v>
      </c>
      <c r="J3131" s="179" t="s">
        <v>6128</v>
      </c>
      <c r="K3131" s="179" t="b">
        <f>VLOOKUP($C3131,'Budget Detail as of 11.30'!$B:$K,COLUMNS('Budget Detail as of 11.30'!$B:I),FALSE)</f>
        <v>0</v>
      </c>
      <c r="L3131" s="179" t="str">
        <f>VLOOKUP($C3131,'Budget Detail as of 11.30'!$B:$K,COLUMNS('Budget Detail as of 11.30'!$B:J),FALSE)</f>
        <v>Operating</v>
      </c>
      <c r="M3131" s="278">
        <f>IFERROR(VLOOKUP(C3131,'Budget Detail as of 11.30'!B:K,COLUMNS('Budget Detail as of 11.30'!B:K),FALSE),0)</f>
        <v>920590</v>
      </c>
      <c r="N3131" s="155">
        <f>SUMIFS('Budget Detail as of 11.30'!L:L,'Budget Detail as of 11.30'!B:B,'Questica Mapping'!C3131)</f>
        <v>920590</v>
      </c>
    </row>
    <row r="3132" spans="1:16" hidden="1" x14ac:dyDescent="0.3">
      <c r="A3132" s="90">
        <v>850254</v>
      </c>
      <c r="B3132" s="92" t="s">
        <v>1162</v>
      </c>
      <c r="C3132" s="92" t="s">
        <v>6129</v>
      </c>
      <c r="D3132" s="92" t="s">
        <v>32</v>
      </c>
      <c r="E3132" s="103" t="s">
        <v>803</v>
      </c>
      <c r="F3132" s="92" t="s">
        <v>6123</v>
      </c>
      <c r="G3132" s="92" t="s">
        <v>1694</v>
      </c>
      <c r="H3132" s="92" t="s">
        <v>6084</v>
      </c>
      <c r="I3132" s="92" t="s">
        <v>925</v>
      </c>
      <c r="J3132" s="92" t="s">
        <v>326</v>
      </c>
      <c r="K3132" s="90" t="b">
        <v>0</v>
      </c>
      <c r="L3132" s="92" t="s">
        <v>867</v>
      </c>
      <c r="M3132" s="278">
        <f>IFERROR(VLOOKUP(C3132,'Budget Detail as of 11.30'!B:K,COLUMNS('Budget Detail as of 11.30'!B:K),FALSE),0)</f>
        <v>0</v>
      </c>
      <c r="N3132" s="155">
        <f>SUMIFS('Budget Detail as of 11.30'!L:L,'Budget Detail as of 11.30'!B:B,'Questica Mapping'!C3132)</f>
        <v>0</v>
      </c>
      <c r="O3132" s="100">
        <v>0</v>
      </c>
      <c r="P3132" s="101">
        <f t="shared" ref="P3132:P3146" si="119">-O3132</f>
        <v>0</v>
      </c>
    </row>
    <row r="3133" spans="1:16" hidden="1" x14ac:dyDescent="0.3">
      <c r="A3133" s="90">
        <v>601463</v>
      </c>
      <c r="B3133" s="92" t="s">
        <v>3</v>
      </c>
      <c r="C3133" s="92" t="s">
        <v>6130</v>
      </c>
      <c r="D3133" s="92" t="s">
        <v>33</v>
      </c>
      <c r="E3133" s="103" t="s">
        <v>590</v>
      </c>
      <c r="F3133" s="92" t="s">
        <v>862</v>
      </c>
      <c r="G3133" s="92" t="s">
        <v>863</v>
      </c>
      <c r="H3133" s="92" t="s">
        <v>6131</v>
      </c>
      <c r="I3133" s="92" t="s">
        <v>865</v>
      </c>
      <c r="J3133" s="92" t="s">
        <v>866</v>
      </c>
      <c r="K3133" s="90" t="b">
        <v>0</v>
      </c>
      <c r="L3133" s="92" t="s">
        <v>867</v>
      </c>
      <c r="M3133" s="278">
        <f>IFERROR(VLOOKUP(C3133,'Budget Detail as of 11.30'!B:K,COLUMNS('Budget Detail as of 11.30'!B:K),FALSE),0)</f>
        <v>467330</v>
      </c>
      <c r="N3133" s="155">
        <f>SUMIFS('Budget Detail as of 11.30'!L:L,'Budget Detail as of 11.30'!B:B,'Questica Mapping'!C3133)</f>
        <v>467330</v>
      </c>
      <c r="O3133" s="100">
        <v>0</v>
      </c>
      <c r="P3133" s="101">
        <f t="shared" si="119"/>
        <v>0</v>
      </c>
    </row>
    <row r="3134" spans="1:16" hidden="1" x14ac:dyDescent="0.3">
      <c r="A3134" s="90">
        <v>597486</v>
      </c>
      <c r="B3134" s="92" t="s">
        <v>3</v>
      </c>
      <c r="C3134" s="92" t="s">
        <v>6132</v>
      </c>
      <c r="D3134" s="92" t="s">
        <v>33</v>
      </c>
      <c r="E3134" s="103" t="s">
        <v>590</v>
      </c>
      <c r="F3134" s="92" t="s">
        <v>869</v>
      </c>
      <c r="G3134" s="92" t="s">
        <v>863</v>
      </c>
      <c r="H3134" s="92" t="s">
        <v>6131</v>
      </c>
      <c r="I3134" s="92" t="s">
        <v>865</v>
      </c>
      <c r="J3134" s="92" t="s">
        <v>6086</v>
      </c>
      <c r="K3134" s="90" t="b">
        <v>0</v>
      </c>
      <c r="L3134" s="92" t="s">
        <v>867</v>
      </c>
      <c r="M3134" s="278">
        <f>IFERROR(VLOOKUP(C3134,'Budget Detail as of 11.30'!B:K,COLUMNS('Budget Detail as of 11.30'!B:K),FALSE),0)</f>
        <v>23260</v>
      </c>
      <c r="N3134" s="155">
        <f>SUMIFS('Budget Detail as of 11.30'!L:L,'Budget Detail as of 11.30'!B:B,'Questica Mapping'!C3134)</f>
        <v>23260</v>
      </c>
      <c r="O3134" s="100">
        <v>0</v>
      </c>
      <c r="P3134" s="101">
        <f t="shared" si="119"/>
        <v>0</v>
      </c>
    </row>
    <row r="3135" spans="1:16" hidden="1" x14ac:dyDescent="0.3">
      <c r="A3135" s="90">
        <v>597487</v>
      </c>
      <c r="B3135" s="92" t="s">
        <v>3</v>
      </c>
      <c r="C3135" s="92" t="s">
        <v>6133</v>
      </c>
      <c r="D3135" s="92" t="s">
        <v>33</v>
      </c>
      <c r="E3135" s="103" t="s">
        <v>590</v>
      </c>
      <c r="F3135" s="92" t="s">
        <v>875</v>
      </c>
      <c r="G3135" s="92" t="s">
        <v>863</v>
      </c>
      <c r="H3135" s="92" t="s">
        <v>6131</v>
      </c>
      <c r="I3135" s="92" t="s">
        <v>865</v>
      </c>
      <c r="J3135" s="92" t="s">
        <v>876</v>
      </c>
      <c r="K3135" s="90" t="b">
        <v>0</v>
      </c>
      <c r="L3135" s="92" t="s">
        <v>867</v>
      </c>
      <c r="M3135" s="278">
        <f>IFERROR(VLOOKUP(C3135,'Budget Detail as of 11.30'!B:K,COLUMNS('Budget Detail as of 11.30'!B:K),FALSE),0)</f>
        <v>35000</v>
      </c>
      <c r="N3135" s="155">
        <f>SUMIFS('Budget Detail as of 11.30'!L:L,'Budget Detail as of 11.30'!B:B,'Questica Mapping'!C3135)</f>
        <v>35000</v>
      </c>
      <c r="O3135" s="100">
        <v>0</v>
      </c>
      <c r="P3135" s="101">
        <f t="shared" si="119"/>
        <v>0</v>
      </c>
    </row>
    <row r="3136" spans="1:16" hidden="1" x14ac:dyDescent="0.3">
      <c r="A3136" s="90">
        <v>597488</v>
      </c>
      <c r="B3136" s="92" t="s">
        <v>3</v>
      </c>
      <c r="C3136" s="92" t="s">
        <v>6134</v>
      </c>
      <c r="D3136" s="92" t="s">
        <v>33</v>
      </c>
      <c r="E3136" s="103" t="s">
        <v>590</v>
      </c>
      <c r="F3136" s="92" t="s">
        <v>878</v>
      </c>
      <c r="G3136" s="92" t="s">
        <v>863</v>
      </c>
      <c r="H3136" s="92" t="s">
        <v>6131</v>
      </c>
      <c r="I3136" s="92" t="s">
        <v>865</v>
      </c>
      <c r="J3136" s="92" t="s">
        <v>6089</v>
      </c>
      <c r="K3136" s="90" t="b">
        <v>0</v>
      </c>
      <c r="L3136" s="92" t="s">
        <v>867</v>
      </c>
      <c r="M3136" s="278">
        <f>IFERROR(VLOOKUP(C3136,'Budget Detail as of 11.30'!B:K,COLUMNS('Budget Detail as of 11.30'!B:K),FALSE),0)</f>
        <v>1000</v>
      </c>
      <c r="N3136" s="155">
        <f>SUMIFS('Budget Detail as of 11.30'!L:L,'Budget Detail as of 11.30'!B:B,'Questica Mapping'!C3136)</f>
        <v>1000</v>
      </c>
      <c r="O3136" s="100">
        <v>0</v>
      </c>
      <c r="P3136" s="101">
        <f t="shared" si="119"/>
        <v>0</v>
      </c>
    </row>
    <row r="3137" spans="1:16" hidden="1" x14ac:dyDescent="0.3">
      <c r="A3137" s="90">
        <v>597489</v>
      </c>
      <c r="B3137" s="92" t="s">
        <v>3</v>
      </c>
      <c r="C3137" s="92" t="s">
        <v>6135</v>
      </c>
      <c r="D3137" s="92" t="s">
        <v>33</v>
      </c>
      <c r="E3137" s="103" t="s">
        <v>590</v>
      </c>
      <c r="F3137" s="92" t="s">
        <v>894</v>
      </c>
      <c r="G3137" s="92" t="s">
        <v>863</v>
      </c>
      <c r="H3137" s="92" t="s">
        <v>6131</v>
      </c>
      <c r="I3137" s="92" t="s">
        <v>865</v>
      </c>
      <c r="J3137" s="92" t="s">
        <v>895</v>
      </c>
      <c r="K3137" s="90" t="b">
        <v>0</v>
      </c>
      <c r="L3137" s="92" t="s">
        <v>867</v>
      </c>
      <c r="M3137" s="278">
        <f>IFERROR(VLOOKUP(C3137,'Budget Detail as of 11.30'!B:K,COLUMNS('Budget Detail as of 11.30'!B:K),FALSE),0)</f>
        <v>11280</v>
      </c>
      <c r="N3137" s="155">
        <f>SUMIFS('Budget Detail as of 11.30'!L:L,'Budget Detail as of 11.30'!B:B,'Questica Mapping'!C3137)</f>
        <v>11280</v>
      </c>
      <c r="O3137" s="100">
        <v>0</v>
      </c>
      <c r="P3137" s="101">
        <f t="shared" si="119"/>
        <v>0</v>
      </c>
    </row>
    <row r="3138" spans="1:16" hidden="1" x14ac:dyDescent="0.3">
      <c r="A3138" s="90">
        <v>597490</v>
      </c>
      <c r="B3138" s="92" t="s">
        <v>3</v>
      </c>
      <c r="C3138" s="92" t="s">
        <v>6136</v>
      </c>
      <c r="D3138" s="92" t="s">
        <v>33</v>
      </c>
      <c r="E3138" s="103" t="s">
        <v>590</v>
      </c>
      <c r="F3138" s="92" t="s">
        <v>897</v>
      </c>
      <c r="G3138" s="92" t="s">
        <v>863</v>
      </c>
      <c r="H3138" s="92" t="s">
        <v>6131</v>
      </c>
      <c r="I3138" s="92" t="s">
        <v>865</v>
      </c>
      <c r="J3138" s="92" t="s">
        <v>898</v>
      </c>
      <c r="K3138" s="90" t="b">
        <v>0</v>
      </c>
      <c r="L3138" s="92" t="s">
        <v>867</v>
      </c>
      <c r="M3138" s="278">
        <f>IFERROR(VLOOKUP(C3138,'Budget Detail as of 11.30'!B:K,COLUMNS('Budget Detail as of 11.30'!B:K),FALSE),0)</f>
        <v>0</v>
      </c>
      <c r="N3138" s="155">
        <f>SUMIFS('Budget Detail as of 11.30'!L:L,'Budget Detail as of 11.30'!B:B,'Questica Mapping'!C3138)</f>
        <v>0</v>
      </c>
      <c r="O3138" s="100">
        <v>-3000</v>
      </c>
      <c r="P3138" s="101">
        <f t="shared" si="119"/>
        <v>3000</v>
      </c>
    </row>
    <row r="3139" spans="1:16" hidden="1" x14ac:dyDescent="0.3">
      <c r="A3139" s="90">
        <v>850226</v>
      </c>
      <c r="B3139" s="92" t="s">
        <v>3</v>
      </c>
      <c r="C3139" s="92" t="s">
        <v>6137</v>
      </c>
      <c r="D3139" s="92" t="s">
        <v>33</v>
      </c>
      <c r="E3139" s="103" t="s">
        <v>590</v>
      </c>
      <c r="F3139" s="92" t="s">
        <v>900</v>
      </c>
      <c r="G3139" s="92" t="s">
        <v>863</v>
      </c>
      <c r="H3139" s="92" t="s">
        <v>6131</v>
      </c>
      <c r="I3139" s="92" t="s">
        <v>865</v>
      </c>
      <c r="J3139" s="92" t="s">
        <v>901</v>
      </c>
      <c r="K3139" s="90" t="b">
        <v>0</v>
      </c>
      <c r="L3139" s="92" t="s">
        <v>867</v>
      </c>
      <c r="M3139" s="278">
        <f>IFERROR(VLOOKUP(C3139,'Budget Detail as of 11.30'!B:K,COLUMNS('Budget Detail as of 11.30'!B:K),FALSE),0)</f>
        <v>0</v>
      </c>
      <c r="N3139" s="155">
        <f>SUMIFS('Budget Detail as of 11.30'!L:L,'Budget Detail as of 11.30'!B:B,'Questica Mapping'!C3139)</f>
        <v>0</v>
      </c>
      <c r="O3139" s="100">
        <v>-17000</v>
      </c>
      <c r="P3139" s="101">
        <f t="shared" si="119"/>
        <v>17000</v>
      </c>
    </row>
    <row r="3140" spans="1:16" hidden="1" x14ac:dyDescent="0.3">
      <c r="A3140" s="90">
        <v>597491</v>
      </c>
      <c r="B3140" s="92" t="s">
        <v>3</v>
      </c>
      <c r="C3140" s="92" t="s">
        <v>6138</v>
      </c>
      <c r="D3140" s="92" t="s">
        <v>33</v>
      </c>
      <c r="E3140" s="103" t="s">
        <v>590</v>
      </c>
      <c r="F3140" s="92" t="s">
        <v>903</v>
      </c>
      <c r="G3140" s="92" t="s">
        <v>863</v>
      </c>
      <c r="H3140" s="92" t="s">
        <v>6131</v>
      </c>
      <c r="I3140" s="92" t="s">
        <v>865</v>
      </c>
      <c r="J3140" s="92" t="s">
        <v>904</v>
      </c>
      <c r="K3140" s="90" t="b">
        <v>0</v>
      </c>
      <c r="L3140" s="92" t="s">
        <v>867</v>
      </c>
      <c r="M3140" s="278">
        <f>IFERROR(VLOOKUP(C3140,'Budget Detail as of 11.30'!B:K,COLUMNS('Budget Detail as of 11.30'!B:K),FALSE),0)</f>
        <v>0</v>
      </c>
      <c r="N3140" s="155">
        <f>SUMIFS('Budget Detail as of 11.30'!L:L,'Budget Detail as of 11.30'!B:B,'Questica Mapping'!C3140)</f>
        <v>0</v>
      </c>
      <c r="O3140" s="100">
        <v>-500</v>
      </c>
      <c r="P3140" s="101">
        <f t="shared" si="119"/>
        <v>500</v>
      </c>
    </row>
    <row r="3141" spans="1:16" hidden="1" x14ac:dyDescent="0.3">
      <c r="A3141" s="90">
        <v>1820524</v>
      </c>
      <c r="B3141" s="92" t="s">
        <v>3</v>
      </c>
      <c r="C3141" s="92" t="s">
        <v>6139</v>
      </c>
      <c r="D3141" s="92" t="s">
        <v>33</v>
      </c>
      <c r="E3141" s="103" t="s">
        <v>805</v>
      </c>
      <c r="F3141" s="92" t="s">
        <v>6140</v>
      </c>
      <c r="G3141" s="92" t="s">
        <v>882</v>
      </c>
      <c r="H3141" s="92" t="s">
        <v>6131</v>
      </c>
      <c r="I3141" s="92" t="s">
        <v>865</v>
      </c>
      <c r="J3141" s="92" t="s">
        <v>6141</v>
      </c>
      <c r="K3141" s="90" t="b">
        <v>0</v>
      </c>
      <c r="L3141" s="92" t="s">
        <v>867</v>
      </c>
      <c r="M3141" s="278">
        <f>IFERROR(VLOOKUP(C3141,'Budget Detail as of 11.30'!B:K,COLUMNS('Budget Detail as of 11.30'!B:K),FALSE),0)</f>
        <v>3500</v>
      </c>
      <c r="N3141" s="155">
        <f>SUMIFS('Budget Detail as of 11.30'!L:L,'Budget Detail as of 11.30'!B:B,'Questica Mapping'!C3141)</f>
        <v>3500</v>
      </c>
      <c r="O3141" s="100">
        <v>-18500</v>
      </c>
      <c r="P3141" s="101">
        <f t="shared" si="119"/>
        <v>18500</v>
      </c>
    </row>
    <row r="3142" spans="1:16" hidden="1" x14ac:dyDescent="0.3">
      <c r="A3142" s="90">
        <v>850228</v>
      </c>
      <c r="B3142" s="92" t="s">
        <v>3</v>
      </c>
      <c r="C3142" s="92" t="s">
        <v>6142</v>
      </c>
      <c r="D3142" s="92" t="s">
        <v>33</v>
      </c>
      <c r="E3142" s="103" t="s">
        <v>805</v>
      </c>
      <c r="F3142" s="92" t="s">
        <v>6143</v>
      </c>
      <c r="G3142" s="92" t="s">
        <v>882</v>
      </c>
      <c r="H3142" s="92" t="s">
        <v>6131</v>
      </c>
      <c r="I3142" s="92" t="s">
        <v>865</v>
      </c>
      <c r="J3142" s="92" t="s">
        <v>6144</v>
      </c>
      <c r="K3142" s="90" t="b">
        <v>0</v>
      </c>
      <c r="L3142" s="92" t="s">
        <v>867</v>
      </c>
      <c r="M3142" s="278">
        <f>IFERROR(VLOOKUP(C3142,'Budget Detail as of 11.30'!B:K,COLUMNS('Budget Detail as of 11.30'!B:K),FALSE),0)</f>
        <v>20000</v>
      </c>
      <c r="N3142" s="155">
        <f>SUMIFS('Budget Detail as of 11.30'!L:L,'Budget Detail as of 11.30'!B:B,'Questica Mapping'!C3142)</f>
        <v>20000</v>
      </c>
      <c r="O3142" s="100">
        <v>-7300</v>
      </c>
      <c r="P3142" s="101">
        <f t="shared" si="119"/>
        <v>7300</v>
      </c>
    </row>
    <row r="3143" spans="1:16" hidden="1" x14ac:dyDescent="0.3">
      <c r="A3143" s="90">
        <v>850232</v>
      </c>
      <c r="B3143" s="92" t="s">
        <v>3</v>
      </c>
      <c r="C3143" s="92" t="s">
        <v>6145</v>
      </c>
      <c r="D3143" s="92" t="s">
        <v>33</v>
      </c>
      <c r="E3143" s="103" t="s">
        <v>805</v>
      </c>
      <c r="F3143" s="92" t="s">
        <v>6146</v>
      </c>
      <c r="G3143" s="92" t="s">
        <v>882</v>
      </c>
      <c r="H3143" s="92" t="s">
        <v>6131</v>
      </c>
      <c r="I3143" s="92" t="s">
        <v>865</v>
      </c>
      <c r="J3143" s="92" t="s">
        <v>6147</v>
      </c>
      <c r="K3143" s="90" t="b">
        <v>0</v>
      </c>
      <c r="L3143" s="92" t="s">
        <v>867</v>
      </c>
      <c r="M3143" s="278">
        <f>IFERROR(VLOOKUP(C3143,'Budget Detail as of 11.30'!B:K,COLUMNS('Budget Detail as of 11.30'!B:K),FALSE),0)</f>
        <v>500</v>
      </c>
      <c r="N3143" s="155">
        <f>SUMIFS('Budget Detail as of 11.30'!L:L,'Budget Detail as of 11.30'!B:B,'Questica Mapping'!C3143)</f>
        <v>500</v>
      </c>
      <c r="O3143" s="100">
        <v>-3500</v>
      </c>
      <c r="P3143" s="101">
        <f t="shared" si="119"/>
        <v>3500</v>
      </c>
    </row>
    <row r="3144" spans="1:16" hidden="1" x14ac:dyDescent="0.3">
      <c r="A3144" s="90">
        <v>850230</v>
      </c>
      <c r="B3144" s="92" t="s">
        <v>3</v>
      </c>
      <c r="C3144" s="92" t="s">
        <v>6148</v>
      </c>
      <c r="D3144" s="92" t="s">
        <v>33</v>
      </c>
      <c r="E3144" s="103" t="s">
        <v>303</v>
      </c>
      <c r="F3144" s="92" t="s">
        <v>6149</v>
      </c>
      <c r="G3144" s="92" t="s">
        <v>882</v>
      </c>
      <c r="H3144" s="92" t="s">
        <v>6131</v>
      </c>
      <c r="I3144" s="92" t="s">
        <v>865</v>
      </c>
      <c r="J3144" s="92" t="s">
        <v>6150</v>
      </c>
      <c r="K3144" s="90" t="b">
        <v>0</v>
      </c>
      <c r="L3144" s="92" t="s">
        <v>867</v>
      </c>
      <c r="M3144" s="278">
        <f>IFERROR(VLOOKUP(C3144,'Budget Detail as of 11.30'!B:K,COLUMNS('Budget Detail as of 11.30'!B:K),FALSE),0)</f>
        <v>19200</v>
      </c>
      <c r="N3144" s="155">
        <f>SUMIFS('Budget Detail as of 11.30'!L:L,'Budget Detail as of 11.30'!B:B,'Questica Mapping'!C3144)</f>
        <v>19200</v>
      </c>
      <c r="O3144" s="100">
        <v>-40000</v>
      </c>
      <c r="P3144" s="101">
        <f t="shared" si="119"/>
        <v>40000</v>
      </c>
    </row>
    <row r="3145" spans="1:16" hidden="1" x14ac:dyDescent="0.3">
      <c r="A3145" s="90">
        <v>850231</v>
      </c>
      <c r="B3145" s="92" t="s">
        <v>3</v>
      </c>
      <c r="C3145" s="92" t="s">
        <v>6151</v>
      </c>
      <c r="D3145" s="92" t="s">
        <v>33</v>
      </c>
      <c r="E3145" s="103" t="s">
        <v>303</v>
      </c>
      <c r="F3145" s="92" t="s">
        <v>6152</v>
      </c>
      <c r="G3145" s="92" t="s">
        <v>882</v>
      </c>
      <c r="H3145" s="92" t="s">
        <v>6131</v>
      </c>
      <c r="I3145" s="92" t="s">
        <v>865</v>
      </c>
      <c r="J3145" s="92" t="s">
        <v>6153</v>
      </c>
      <c r="K3145" s="90" t="b">
        <v>0</v>
      </c>
      <c r="L3145" s="92" t="s">
        <v>867</v>
      </c>
      <c r="M3145" s="278">
        <f>IFERROR(VLOOKUP(C3145,'Budget Detail as of 11.30'!B:K,COLUMNS('Budget Detail as of 11.30'!B:K),FALSE),0)</f>
        <v>10000</v>
      </c>
      <c r="N3145" s="155">
        <f>SUMIFS('Budget Detail as of 11.30'!L:L,'Budget Detail as of 11.30'!B:B,'Questica Mapping'!C3145)</f>
        <v>10000</v>
      </c>
      <c r="O3145" s="100">
        <v>-224000</v>
      </c>
      <c r="P3145" s="101">
        <f t="shared" si="119"/>
        <v>224000</v>
      </c>
    </row>
    <row r="3146" spans="1:16" hidden="1" x14ac:dyDescent="0.3">
      <c r="A3146" s="90">
        <v>850227</v>
      </c>
      <c r="B3146" s="92" t="s">
        <v>3</v>
      </c>
      <c r="C3146" s="92" t="s">
        <v>6154</v>
      </c>
      <c r="D3146" s="92" t="s">
        <v>33</v>
      </c>
      <c r="E3146" s="103" t="s">
        <v>303</v>
      </c>
      <c r="F3146" s="92" t="s">
        <v>6155</v>
      </c>
      <c r="G3146" s="92" t="s">
        <v>882</v>
      </c>
      <c r="H3146" s="92" t="s">
        <v>6131</v>
      </c>
      <c r="I3146" s="92" t="s">
        <v>865</v>
      </c>
      <c r="J3146" s="92" t="s">
        <v>6156</v>
      </c>
      <c r="K3146" s="90" t="b">
        <v>0</v>
      </c>
      <c r="L3146" s="92" t="s">
        <v>867</v>
      </c>
      <c r="M3146" s="278">
        <f>IFERROR(VLOOKUP(C3146,'Budget Detail as of 11.30'!B:K,COLUMNS('Budget Detail as of 11.30'!B:K),FALSE),0)</f>
        <v>4500</v>
      </c>
      <c r="N3146" s="155">
        <f>SUMIFS('Budget Detail as of 11.30'!L:L,'Budget Detail as of 11.30'!B:B,'Questica Mapping'!C3146)</f>
        <v>4500</v>
      </c>
      <c r="O3146" s="100">
        <v>-151172</v>
      </c>
      <c r="P3146" s="101">
        <f t="shared" si="119"/>
        <v>151172</v>
      </c>
    </row>
    <row r="3147" spans="1:16" hidden="1" x14ac:dyDescent="0.3">
      <c r="A3147" s="90">
        <v>597492</v>
      </c>
      <c r="B3147" s="92" t="s">
        <v>3</v>
      </c>
      <c r="C3147" s="92" t="s">
        <v>6157</v>
      </c>
      <c r="D3147" s="92" t="s">
        <v>33</v>
      </c>
      <c r="E3147" s="103" t="s">
        <v>139</v>
      </c>
      <c r="F3147" s="92" t="s">
        <v>1132</v>
      </c>
      <c r="G3147" s="92" t="s">
        <v>882</v>
      </c>
      <c r="H3147" s="92" t="s">
        <v>6131</v>
      </c>
      <c r="I3147" s="92" t="s">
        <v>865</v>
      </c>
      <c r="J3147" s="92" t="s">
        <v>1133</v>
      </c>
      <c r="K3147" s="90" t="b">
        <v>0</v>
      </c>
      <c r="L3147" s="92" t="s">
        <v>867</v>
      </c>
      <c r="M3147" s="278">
        <f>IFERROR(VLOOKUP(C3147,'Budget Detail as of 11.30'!B:K,COLUMNS('Budget Detail as of 11.30'!B:K),FALSE),0)</f>
        <v>0</v>
      </c>
      <c r="N3147" s="155">
        <f>SUMIFS('Budget Detail as of 11.30'!L:L,'Budget Detail as of 11.30'!B:B,'Questica Mapping'!C3147)</f>
        <v>0</v>
      </c>
      <c r="O3147" s="100"/>
      <c r="P3147" s="101"/>
    </row>
    <row r="3148" spans="1:16" hidden="1" x14ac:dyDescent="0.3">
      <c r="A3148" s="90">
        <v>597493</v>
      </c>
      <c r="B3148" s="92" t="s">
        <v>3</v>
      </c>
      <c r="C3148" s="92" t="s">
        <v>6158</v>
      </c>
      <c r="D3148" s="92" t="s">
        <v>33</v>
      </c>
      <c r="E3148" s="103" t="s">
        <v>142</v>
      </c>
      <c r="F3148" s="92" t="s">
        <v>1154</v>
      </c>
      <c r="G3148" s="92" t="s">
        <v>882</v>
      </c>
      <c r="H3148" s="92" t="s">
        <v>6131</v>
      </c>
      <c r="I3148" s="92" t="s">
        <v>865</v>
      </c>
      <c r="J3148" s="92" t="s">
        <v>6159</v>
      </c>
      <c r="K3148" s="90" t="b">
        <v>0</v>
      </c>
      <c r="L3148" s="92" t="s">
        <v>867</v>
      </c>
      <c r="M3148" s="278">
        <f>IFERROR(VLOOKUP(C3148,'Budget Detail as of 11.30'!B:K,COLUMNS('Budget Detail as of 11.30'!B:K),FALSE),0)</f>
        <v>184270</v>
      </c>
      <c r="N3148" s="155">
        <f>SUMIFS('Budget Detail as of 11.30'!L:L,'Budget Detail as of 11.30'!B:B,'Questica Mapping'!C3148)</f>
        <v>184270</v>
      </c>
      <c r="O3148" s="100">
        <v>131380</v>
      </c>
      <c r="P3148" s="101">
        <f t="shared" ref="P3148:P3181" si="120">+O3148</f>
        <v>131380</v>
      </c>
    </row>
    <row r="3149" spans="1:16" hidden="1" x14ac:dyDescent="0.3">
      <c r="A3149" s="90">
        <v>597494</v>
      </c>
      <c r="B3149" s="92" t="s">
        <v>3</v>
      </c>
      <c r="C3149" s="92" t="s">
        <v>6160</v>
      </c>
      <c r="D3149" s="92" t="s">
        <v>33</v>
      </c>
      <c r="E3149" s="103" t="s">
        <v>148</v>
      </c>
      <c r="F3149" s="92" t="s">
        <v>4253</v>
      </c>
      <c r="G3149" s="92" t="s">
        <v>882</v>
      </c>
      <c r="H3149" s="92" t="s">
        <v>6131</v>
      </c>
      <c r="I3149" s="92" t="s">
        <v>865</v>
      </c>
      <c r="J3149" s="92" t="s">
        <v>6161</v>
      </c>
      <c r="K3149" s="90" t="b">
        <v>0</v>
      </c>
      <c r="L3149" s="92" t="s">
        <v>867</v>
      </c>
      <c r="M3149" s="278">
        <f>IFERROR(VLOOKUP(C3149,'Budget Detail as of 11.30'!B:K,COLUMNS('Budget Detail as of 11.30'!B:K),FALSE),0)</f>
        <v>305580</v>
      </c>
      <c r="N3149" s="155">
        <f>SUMIFS('Budget Detail as of 11.30'!L:L,'Budget Detail as of 11.30'!B:B,'Questica Mapping'!C3149)</f>
        <v>302510</v>
      </c>
      <c r="O3149" s="100">
        <v>5711</v>
      </c>
      <c r="P3149" s="101">
        <f t="shared" si="120"/>
        <v>5711</v>
      </c>
    </row>
    <row r="3150" spans="1:16" hidden="1" x14ac:dyDescent="0.3">
      <c r="A3150" s="90">
        <v>597495</v>
      </c>
      <c r="B3150" s="159" t="s">
        <v>1162</v>
      </c>
      <c r="C3150" s="159" t="s">
        <v>6162</v>
      </c>
      <c r="D3150" s="280" t="s">
        <v>33</v>
      </c>
      <c r="E3150" s="230" t="s">
        <v>494</v>
      </c>
      <c r="F3150" s="279" t="s">
        <v>1621</v>
      </c>
      <c r="G3150" s="279" t="s">
        <v>1679</v>
      </c>
      <c r="H3150" s="279" t="s">
        <v>864</v>
      </c>
      <c r="I3150" s="279" t="s">
        <v>865</v>
      </c>
      <c r="J3150" s="269" t="s">
        <v>1251</v>
      </c>
      <c r="K3150" s="279" t="b">
        <v>0</v>
      </c>
      <c r="L3150" s="279" t="s">
        <v>867</v>
      </c>
      <c r="M3150" s="278">
        <f>IFERROR(VLOOKUP(C3150,'Budget Detail as of 11.30'!B:K,COLUMNS('Budget Detail as of 11.30'!B:K),FALSE),0)</f>
        <v>0</v>
      </c>
      <c r="N3150" s="155">
        <f>SUMIFS('Budget Detail as of 11.30'!L:L,'Budget Detail as of 11.30'!B:B,'Questica Mapping'!C3150)</f>
        <v>0</v>
      </c>
      <c r="O3150" s="100">
        <v>895</v>
      </c>
      <c r="P3150" s="101">
        <f t="shared" si="120"/>
        <v>895</v>
      </c>
    </row>
    <row r="3151" spans="1:16" hidden="1" x14ac:dyDescent="0.3">
      <c r="A3151" s="90">
        <v>597496</v>
      </c>
      <c r="B3151" s="92" t="s">
        <v>1162</v>
      </c>
      <c r="C3151" s="92" t="s">
        <v>6163</v>
      </c>
      <c r="D3151" s="92" t="s">
        <v>33</v>
      </c>
      <c r="E3151" s="103" t="s">
        <v>808</v>
      </c>
      <c r="F3151" s="92" t="s">
        <v>6164</v>
      </c>
      <c r="G3151" s="92" t="s">
        <v>1165</v>
      </c>
      <c r="H3151" s="92" t="s">
        <v>6131</v>
      </c>
      <c r="I3151" s="92" t="s">
        <v>865</v>
      </c>
      <c r="J3151" s="92">
        <v>0</v>
      </c>
      <c r="K3151" s="90" t="b">
        <v>0</v>
      </c>
      <c r="L3151" s="92" t="s">
        <v>1166</v>
      </c>
      <c r="M3151" s="278">
        <f>IFERROR(VLOOKUP(C3151,'Budget Detail as of 11.30'!B:K,COLUMNS('Budget Detail as of 11.30'!B:K),FALSE),0)</f>
        <v>150090</v>
      </c>
      <c r="N3151" s="155">
        <f>SUMIFS('Budget Detail as of 11.30'!L:L,'Budget Detail as of 11.30'!B:B,'Questica Mapping'!C3151)</f>
        <v>143720</v>
      </c>
      <c r="O3151" s="100">
        <v>7765</v>
      </c>
      <c r="P3151" s="101">
        <f t="shared" si="120"/>
        <v>7765</v>
      </c>
    </row>
    <row r="3152" spans="1:16" hidden="1" x14ac:dyDescent="0.3">
      <c r="A3152" s="90">
        <v>597497</v>
      </c>
      <c r="B3152" s="92" t="s">
        <v>1162</v>
      </c>
      <c r="C3152" s="92" t="s">
        <v>6165</v>
      </c>
      <c r="D3152" s="92" t="s">
        <v>33</v>
      </c>
      <c r="E3152" s="103" t="s">
        <v>808</v>
      </c>
      <c r="F3152" s="90" t="s">
        <v>6164</v>
      </c>
      <c r="G3152" s="90" t="s">
        <v>1165</v>
      </c>
      <c r="H3152" s="90" t="s">
        <v>6166</v>
      </c>
      <c r="I3152" s="178">
        <v>2</v>
      </c>
      <c r="J3152" s="269" t="s">
        <v>1251</v>
      </c>
      <c r="L3152" s="92"/>
      <c r="M3152" s="278">
        <f>IFERROR(VLOOKUP(C3152,'Budget Detail as of 11.30'!B:K,COLUMNS('Budget Detail as of 11.30'!B:K),FALSE),0)</f>
        <v>0</v>
      </c>
      <c r="N3152" s="155">
        <f>SUMIFS('Budget Detail as of 11.30'!L:L,'Budget Detail as of 11.30'!B:B,'Questica Mapping'!C3152)</f>
        <v>0</v>
      </c>
      <c r="O3152" s="100">
        <v>39000</v>
      </c>
      <c r="P3152" s="101">
        <f t="shared" si="120"/>
        <v>39000</v>
      </c>
    </row>
    <row r="3153" spans="1:16" hidden="1" x14ac:dyDescent="0.3">
      <c r="A3153" s="90">
        <v>597498</v>
      </c>
      <c r="B3153" s="92" t="s">
        <v>1162</v>
      </c>
      <c r="C3153" s="92" t="s">
        <v>6167</v>
      </c>
      <c r="D3153" s="92" t="s">
        <v>33</v>
      </c>
      <c r="E3153" s="103" t="s">
        <v>808</v>
      </c>
      <c r="F3153" s="92" t="s">
        <v>6164</v>
      </c>
      <c r="G3153" s="92" t="s">
        <v>1173</v>
      </c>
      <c r="H3153" s="92" t="s">
        <v>6131</v>
      </c>
      <c r="I3153" s="92" t="s">
        <v>865</v>
      </c>
      <c r="J3153" s="92" t="s">
        <v>1174</v>
      </c>
      <c r="K3153" s="90" t="b">
        <v>0</v>
      </c>
      <c r="L3153" s="92" t="s">
        <v>867</v>
      </c>
      <c r="M3153" s="278">
        <f>IFERROR(VLOOKUP(C3153,'Budget Detail as of 11.30'!B:K,COLUMNS('Budget Detail as of 11.30'!B:K),FALSE),0)</f>
        <v>1570</v>
      </c>
      <c r="N3153" s="155">
        <f>SUMIFS('Budget Detail as of 11.30'!L:L,'Budget Detail as of 11.30'!B:B,'Questica Mapping'!C3153)</f>
        <v>1570</v>
      </c>
      <c r="O3153" s="100">
        <v>49690</v>
      </c>
      <c r="P3153" s="101">
        <f t="shared" si="120"/>
        <v>49690</v>
      </c>
    </row>
    <row r="3154" spans="1:16" hidden="1" x14ac:dyDescent="0.3">
      <c r="A3154" s="90">
        <v>597499</v>
      </c>
      <c r="B3154" s="92" t="s">
        <v>1162</v>
      </c>
      <c r="C3154" s="92" t="s">
        <v>6168</v>
      </c>
      <c r="D3154" s="92" t="s">
        <v>33</v>
      </c>
      <c r="E3154" s="103" t="s">
        <v>808</v>
      </c>
      <c r="F3154" s="92" t="s">
        <v>6164</v>
      </c>
      <c r="G3154" s="92" t="s">
        <v>2117</v>
      </c>
      <c r="H3154" s="92" t="s">
        <v>6131</v>
      </c>
      <c r="I3154" s="92" t="s">
        <v>865</v>
      </c>
      <c r="J3154" s="92" t="s">
        <v>2118</v>
      </c>
      <c r="K3154" s="90" t="b">
        <v>0</v>
      </c>
      <c r="L3154" s="92" t="s">
        <v>867</v>
      </c>
      <c r="M3154" s="278">
        <f>IFERROR(VLOOKUP(C3154,'Budget Detail as of 11.30'!B:K,COLUMNS('Budget Detail as of 11.30'!B:K),FALSE),0)</f>
        <v>13360</v>
      </c>
      <c r="N3154" s="155">
        <f>SUMIFS('Budget Detail as of 11.30'!L:L,'Budget Detail as of 11.30'!B:B,'Questica Mapping'!C3154)</f>
        <v>13360</v>
      </c>
      <c r="O3154" s="100">
        <v>2410</v>
      </c>
      <c r="P3154" s="101">
        <f t="shared" si="120"/>
        <v>2410</v>
      </c>
    </row>
    <row r="3155" spans="1:16" hidden="1" x14ac:dyDescent="0.3">
      <c r="A3155" s="90">
        <v>597500</v>
      </c>
      <c r="B3155" s="92" t="s">
        <v>1162</v>
      </c>
      <c r="C3155" s="92" t="s">
        <v>6169</v>
      </c>
      <c r="D3155" s="92" t="s">
        <v>33</v>
      </c>
      <c r="E3155" s="103" t="s">
        <v>808</v>
      </c>
      <c r="F3155" s="92" t="s">
        <v>6164</v>
      </c>
      <c r="G3155" s="92" t="s">
        <v>1286</v>
      </c>
      <c r="H3155" s="92" t="s">
        <v>6131</v>
      </c>
      <c r="I3155" s="92" t="s">
        <v>865</v>
      </c>
      <c r="J3155" s="92" t="s">
        <v>1287</v>
      </c>
      <c r="K3155" s="90" t="b">
        <v>0</v>
      </c>
      <c r="L3155" s="92" t="s">
        <v>867</v>
      </c>
      <c r="M3155" s="278">
        <f>IFERROR(VLOOKUP(C3155,'Budget Detail as of 11.30'!B:K,COLUMNS('Budget Detail as of 11.30'!B:K),FALSE),0)</f>
        <v>23630</v>
      </c>
      <c r="N3155" s="155">
        <f>SUMIFS('Budget Detail as of 11.30'!L:L,'Budget Detail as of 11.30'!B:B,'Questica Mapping'!C3155)</f>
        <v>23630</v>
      </c>
      <c r="O3155" s="100">
        <v>0</v>
      </c>
      <c r="P3155" s="101">
        <f t="shared" si="120"/>
        <v>0</v>
      </c>
    </row>
    <row r="3156" spans="1:16" hidden="1" x14ac:dyDescent="0.3">
      <c r="A3156" s="90">
        <v>597501</v>
      </c>
      <c r="B3156" s="92" t="s">
        <v>1162</v>
      </c>
      <c r="C3156" s="92" t="s">
        <v>6170</v>
      </c>
      <c r="D3156" s="92" t="s">
        <v>33</v>
      </c>
      <c r="E3156" s="103" t="s">
        <v>808</v>
      </c>
      <c r="F3156" s="92" t="s">
        <v>6164</v>
      </c>
      <c r="G3156" s="92" t="s">
        <v>1176</v>
      </c>
      <c r="H3156" s="92" t="s">
        <v>6131</v>
      </c>
      <c r="I3156" s="92" t="s">
        <v>865</v>
      </c>
      <c r="J3156" s="92">
        <v>0</v>
      </c>
      <c r="K3156" s="90" t="b">
        <v>0</v>
      </c>
      <c r="L3156" s="92" t="s">
        <v>1166</v>
      </c>
      <c r="M3156" s="278">
        <f>IFERROR(VLOOKUP(C3156,'Budget Detail as of 11.30'!B:K,COLUMNS('Budget Detail as of 11.30'!B:K),FALSE),0)</f>
        <v>46320</v>
      </c>
      <c r="N3156" s="155">
        <f>SUMIFS('Budget Detail as of 11.30'!L:L,'Budget Detail as of 11.30'!B:B,'Questica Mapping'!C3156)</f>
        <v>45490</v>
      </c>
      <c r="O3156" s="100">
        <v>2008</v>
      </c>
      <c r="P3156" s="101">
        <f t="shared" si="120"/>
        <v>2008</v>
      </c>
    </row>
    <row r="3157" spans="1:16" hidden="1" x14ac:dyDescent="0.3">
      <c r="A3157" s="90">
        <v>1595910</v>
      </c>
      <c r="B3157" s="92" t="s">
        <v>1162</v>
      </c>
      <c r="C3157" s="92" t="s">
        <v>6171</v>
      </c>
      <c r="D3157" s="92" t="s">
        <v>33</v>
      </c>
      <c r="E3157" s="103" t="s">
        <v>808</v>
      </c>
      <c r="F3157" s="92" t="s">
        <v>6164</v>
      </c>
      <c r="G3157" s="92" t="s">
        <v>1624</v>
      </c>
      <c r="H3157" s="92" t="s">
        <v>6131</v>
      </c>
      <c r="I3157" s="92" t="s">
        <v>865</v>
      </c>
      <c r="J3157" s="92" t="s">
        <v>1625</v>
      </c>
      <c r="K3157" s="90" t="b">
        <v>0</v>
      </c>
      <c r="L3157" s="92" t="s">
        <v>867</v>
      </c>
      <c r="M3157" s="278">
        <f>IFERROR(VLOOKUP(C3157,'Budget Detail as of 11.30'!B:K,COLUMNS('Budget Detail as of 11.30'!B:K),FALSE),0)</f>
        <v>0</v>
      </c>
      <c r="N3157" s="155">
        <f>SUMIFS('Budget Detail as of 11.30'!L:L,'Budget Detail as of 11.30'!B:B,'Questica Mapping'!C3157)</f>
        <v>0</v>
      </c>
      <c r="O3157" s="100">
        <v>2500</v>
      </c>
      <c r="P3157" s="101">
        <f t="shared" si="120"/>
        <v>2500</v>
      </c>
    </row>
    <row r="3158" spans="1:16" hidden="1" x14ac:dyDescent="0.3">
      <c r="A3158" s="90">
        <v>601464</v>
      </c>
      <c r="B3158" s="92" t="s">
        <v>1162</v>
      </c>
      <c r="C3158" s="92" t="s">
        <v>6172</v>
      </c>
      <c r="D3158" s="92" t="s">
        <v>33</v>
      </c>
      <c r="E3158" s="103" t="s">
        <v>808</v>
      </c>
      <c r="F3158" s="92" t="s">
        <v>6164</v>
      </c>
      <c r="G3158" s="92" t="s">
        <v>1525</v>
      </c>
      <c r="H3158" s="92" t="s">
        <v>6131</v>
      </c>
      <c r="I3158" s="92" t="s">
        <v>865</v>
      </c>
      <c r="J3158" s="92" t="s">
        <v>1526</v>
      </c>
      <c r="K3158" s="90" t="b">
        <v>0</v>
      </c>
      <c r="L3158" s="92" t="s">
        <v>867</v>
      </c>
      <c r="M3158" s="278">
        <f>IFERROR(VLOOKUP(C3158,'Budget Detail as of 11.30'!B:K,COLUMNS('Budget Detail as of 11.30'!B:K),FALSE),0)</f>
        <v>2010</v>
      </c>
      <c r="N3158" s="155">
        <f>SUMIFS('Budget Detail as of 11.30'!L:L,'Budget Detail as of 11.30'!B:B,'Questica Mapping'!C3158)</f>
        <v>2010</v>
      </c>
      <c r="O3158" s="100">
        <v>100</v>
      </c>
      <c r="P3158" s="101">
        <f t="shared" si="120"/>
        <v>100</v>
      </c>
    </row>
    <row r="3159" spans="1:16" hidden="1" x14ac:dyDescent="0.3">
      <c r="A3159" s="90">
        <v>1210089</v>
      </c>
      <c r="B3159" s="92" t="s">
        <v>1162</v>
      </c>
      <c r="C3159" s="92" t="s">
        <v>6173</v>
      </c>
      <c r="D3159" s="92" t="s">
        <v>33</v>
      </c>
      <c r="E3159" s="103" t="s">
        <v>808</v>
      </c>
      <c r="F3159" s="92" t="s">
        <v>6164</v>
      </c>
      <c r="G3159" s="92" t="s">
        <v>1182</v>
      </c>
      <c r="H3159" s="92" t="s">
        <v>6131</v>
      </c>
      <c r="I3159" s="92" t="s">
        <v>865</v>
      </c>
      <c r="J3159" s="92" t="s">
        <v>1183</v>
      </c>
      <c r="K3159" s="90" t="b">
        <v>0</v>
      </c>
      <c r="L3159" s="92" t="s">
        <v>867</v>
      </c>
      <c r="M3159" s="278">
        <f>IFERROR(VLOOKUP(C3159,'Budget Detail as of 11.30'!B:K,COLUMNS('Budget Detail as of 11.30'!B:K),FALSE),0)</f>
        <v>0</v>
      </c>
      <c r="N3159" s="155">
        <f>SUMIFS('Budget Detail as of 11.30'!L:L,'Budget Detail as of 11.30'!B:B,'Questica Mapping'!C3159)</f>
        <v>0</v>
      </c>
      <c r="O3159" s="100">
        <v>1200</v>
      </c>
      <c r="P3159" s="101">
        <f t="shared" si="120"/>
        <v>1200</v>
      </c>
    </row>
    <row r="3160" spans="1:16" hidden="1" x14ac:dyDescent="0.3">
      <c r="A3160" s="90">
        <v>595754</v>
      </c>
      <c r="B3160" s="92" t="s">
        <v>1162</v>
      </c>
      <c r="C3160" s="92" t="s">
        <v>6174</v>
      </c>
      <c r="D3160" s="92" t="s">
        <v>33</v>
      </c>
      <c r="E3160" s="103" t="s">
        <v>809</v>
      </c>
      <c r="F3160" s="92" t="s">
        <v>6164</v>
      </c>
      <c r="G3160" s="92" t="s">
        <v>1185</v>
      </c>
      <c r="H3160" s="92" t="s">
        <v>6131</v>
      </c>
      <c r="I3160" s="92" t="s">
        <v>865</v>
      </c>
      <c r="J3160" s="92" t="s">
        <v>1186</v>
      </c>
      <c r="K3160" s="90" t="b">
        <v>0</v>
      </c>
      <c r="L3160" s="92" t="s">
        <v>867</v>
      </c>
      <c r="M3160" s="278">
        <f>IFERROR(VLOOKUP(C3160,'Budget Detail as of 11.30'!B:K,COLUMNS('Budget Detail as of 11.30'!B:K),FALSE),0)</f>
        <v>2500</v>
      </c>
      <c r="N3160" s="155">
        <f>SUMIFS('Budget Detail as of 11.30'!L:L,'Budget Detail as of 11.30'!B:B,'Questica Mapping'!C3160)</f>
        <v>2500</v>
      </c>
      <c r="O3160" s="100">
        <v>600</v>
      </c>
      <c r="P3160" s="101">
        <f t="shared" si="120"/>
        <v>600</v>
      </c>
    </row>
    <row r="3161" spans="1:16" hidden="1" x14ac:dyDescent="0.3">
      <c r="A3161" s="90">
        <v>595755</v>
      </c>
      <c r="B3161" s="92" t="s">
        <v>1162</v>
      </c>
      <c r="C3161" s="92" t="s">
        <v>6175</v>
      </c>
      <c r="D3161" s="92" t="s">
        <v>33</v>
      </c>
      <c r="E3161" s="103" t="s">
        <v>809</v>
      </c>
      <c r="F3161" s="92" t="s">
        <v>6164</v>
      </c>
      <c r="G3161" s="92" t="s">
        <v>1418</v>
      </c>
      <c r="H3161" s="92" t="s">
        <v>6131</v>
      </c>
      <c r="I3161" s="92" t="s">
        <v>865</v>
      </c>
      <c r="J3161" s="92" t="s">
        <v>1636</v>
      </c>
      <c r="K3161" s="90" t="b">
        <v>0</v>
      </c>
      <c r="L3161" s="92" t="s">
        <v>867</v>
      </c>
      <c r="M3161" s="278">
        <f>IFERROR(VLOOKUP(C3161,'Budget Detail as of 11.30'!B:K,COLUMNS('Budget Detail as of 11.30'!B:K),FALSE),0)</f>
        <v>50</v>
      </c>
      <c r="N3161" s="155">
        <f>SUMIFS('Budget Detail as of 11.30'!L:L,'Budget Detail as of 11.30'!B:B,'Questica Mapping'!C3161)</f>
        <v>50</v>
      </c>
      <c r="O3161" s="100">
        <v>1000</v>
      </c>
      <c r="P3161" s="101">
        <f t="shared" si="120"/>
        <v>1000</v>
      </c>
    </row>
    <row r="3162" spans="1:16" hidden="1" x14ac:dyDescent="0.3">
      <c r="A3162" s="90">
        <v>850556</v>
      </c>
      <c r="B3162" s="92" t="s">
        <v>1162</v>
      </c>
      <c r="C3162" s="92" t="s">
        <v>6176</v>
      </c>
      <c r="D3162" s="92" t="s">
        <v>33</v>
      </c>
      <c r="E3162" s="103" t="s">
        <v>809</v>
      </c>
      <c r="F3162" s="92" t="s">
        <v>6164</v>
      </c>
      <c r="G3162" s="92" t="s">
        <v>1191</v>
      </c>
      <c r="H3162" s="92" t="s">
        <v>6131</v>
      </c>
      <c r="I3162" s="92" t="s">
        <v>865</v>
      </c>
      <c r="J3162" s="92" t="s">
        <v>2130</v>
      </c>
      <c r="K3162" s="90" t="b">
        <v>0</v>
      </c>
      <c r="L3162" s="92" t="s">
        <v>867</v>
      </c>
      <c r="M3162" s="278">
        <f>IFERROR(VLOOKUP(C3162,'Budget Detail as of 11.30'!B:K,COLUMNS('Budget Detail as of 11.30'!B:K),FALSE),0)</f>
        <v>1200</v>
      </c>
      <c r="N3162" s="155">
        <f>SUMIFS('Budget Detail as of 11.30'!L:L,'Budget Detail as of 11.30'!B:B,'Questica Mapping'!C3162)</f>
        <v>1200</v>
      </c>
      <c r="O3162" s="100">
        <v>1000</v>
      </c>
      <c r="P3162" s="101">
        <f t="shared" si="120"/>
        <v>1000</v>
      </c>
    </row>
    <row r="3163" spans="1:16" hidden="1" x14ac:dyDescent="0.3">
      <c r="A3163" s="90">
        <v>850558</v>
      </c>
      <c r="B3163" s="92" t="s">
        <v>1162</v>
      </c>
      <c r="C3163" s="92" t="s">
        <v>6177</v>
      </c>
      <c r="D3163" s="92" t="s">
        <v>33</v>
      </c>
      <c r="E3163" s="103" t="s">
        <v>809</v>
      </c>
      <c r="F3163" s="92" t="s">
        <v>6164</v>
      </c>
      <c r="G3163" s="92" t="s">
        <v>1194</v>
      </c>
      <c r="H3163" s="92" t="s">
        <v>6131</v>
      </c>
      <c r="I3163" s="92" t="s">
        <v>865</v>
      </c>
      <c r="J3163" s="92" t="s">
        <v>1195</v>
      </c>
      <c r="K3163" s="90" t="b">
        <v>0</v>
      </c>
      <c r="L3163" s="92" t="s">
        <v>867</v>
      </c>
      <c r="M3163" s="278">
        <f>IFERROR(VLOOKUP(C3163,'Budget Detail as of 11.30'!B:K,COLUMNS('Budget Detail as of 11.30'!B:K),FALSE),0)</f>
        <v>600</v>
      </c>
      <c r="N3163" s="155">
        <f>SUMIFS('Budget Detail as of 11.30'!L:L,'Budget Detail as of 11.30'!B:B,'Questica Mapping'!C3163)</f>
        <v>600</v>
      </c>
      <c r="O3163" s="100">
        <v>250</v>
      </c>
      <c r="P3163" s="101">
        <f t="shared" si="120"/>
        <v>250</v>
      </c>
    </row>
    <row r="3164" spans="1:16" hidden="1" x14ac:dyDescent="0.3">
      <c r="A3164" s="90">
        <v>1191124</v>
      </c>
      <c r="B3164" s="92" t="s">
        <v>1162</v>
      </c>
      <c r="C3164" s="92" t="s">
        <v>6178</v>
      </c>
      <c r="D3164" s="92" t="s">
        <v>33</v>
      </c>
      <c r="E3164" s="103" t="s">
        <v>809</v>
      </c>
      <c r="F3164" s="92" t="s">
        <v>6164</v>
      </c>
      <c r="G3164" s="92" t="s">
        <v>1202</v>
      </c>
      <c r="H3164" s="92" t="s">
        <v>6131</v>
      </c>
      <c r="I3164" s="92" t="s">
        <v>865</v>
      </c>
      <c r="J3164" s="92" t="s">
        <v>1203</v>
      </c>
      <c r="K3164" s="90" t="b">
        <v>0</v>
      </c>
      <c r="L3164" s="92" t="s">
        <v>867</v>
      </c>
      <c r="M3164" s="278">
        <f>IFERROR(VLOOKUP(C3164,'Budget Detail as of 11.30'!B:K,COLUMNS('Budget Detail as of 11.30'!B:K),FALSE),0)</f>
        <v>1000</v>
      </c>
      <c r="N3164" s="155">
        <f>SUMIFS('Budget Detail as of 11.30'!L:L,'Budget Detail as of 11.30'!B:B,'Questica Mapping'!C3164)</f>
        <v>1000</v>
      </c>
      <c r="O3164" s="100">
        <v>250</v>
      </c>
      <c r="P3164" s="101">
        <f t="shared" si="120"/>
        <v>250</v>
      </c>
    </row>
    <row r="3165" spans="1:16" hidden="1" x14ac:dyDescent="0.3">
      <c r="A3165" s="90">
        <v>1191499</v>
      </c>
      <c r="B3165" s="92" t="s">
        <v>1162</v>
      </c>
      <c r="C3165" s="92" t="s">
        <v>6179</v>
      </c>
      <c r="D3165" s="92" t="s">
        <v>33</v>
      </c>
      <c r="E3165" s="103" t="s">
        <v>809</v>
      </c>
      <c r="F3165" s="92" t="s">
        <v>6164</v>
      </c>
      <c r="G3165" s="92" t="s">
        <v>1354</v>
      </c>
      <c r="H3165" s="92" t="s">
        <v>6131</v>
      </c>
      <c r="I3165" s="92" t="s">
        <v>865</v>
      </c>
      <c r="J3165" s="92" t="s">
        <v>5088</v>
      </c>
      <c r="K3165" s="90" t="b">
        <v>0</v>
      </c>
      <c r="L3165" s="92" t="s">
        <v>867</v>
      </c>
      <c r="M3165" s="278">
        <f>IFERROR(VLOOKUP(C3165,'Budget Detail as of 11.30'!B:K,COLUMNS('Budget Detail as of 11.30'!B:K),FALSE),0)</f>
        <v>1000</v>
      </c>
      <c r="N3165" s="155">
        <f>SUMIFS('Budget Detail as of 11.30'!L:L,'Budget Detail as of 11.30'!B:B,'Questica Mapping'!C3165)</f>
        <v>1000</v>
      </c>
      <c r="O3165" s="100">
        <v>600</v>
      </c>
      <c r="P3165" s="101">
        <f t="shared" si="120"/>
        <v>600</v>
      </c>
    </row>
    <row r="3166" spans="1:16" hidden="1" x14ac:dyDescent="0.3">
      <c r="A3166" s="90">
        <v>1191500</v>
      </c>
      <c r="B3166" s="92" t="s">
        <v>1162</v>
      </c>
      <c r="C3166" s="92" t="s">
        <v>6180</v>
      </c>
      <c r="D3166" s="92" t="s">
        <v>33</v>
      </c>
      <c r="E3166" s="103" t="s">
        <v>809</v>
      </c>
      <c r="F3166" s="92" t="s">
        <v>6164</v>
      </c>
      <c r="G3166" s="92" t="s">
        <v>1215</v>
      </c>
      <c r="H3166" s="92" t="s">
        <v>6131</v>
      </c>
      <c r="I3166" s="92" t="s">
        <v>865</v>
      </c>
      <c r="J3166" s="92" t="s">
        <v>6181</v>
      </c>
      <c r="K3166" s="90" t="b">
        <v>0</v>
      </c>
      <c r="L3166" s="92" t="s">
        <v>867</v>
      </c>
      <c r="M3166" s="278">
        <f>IFERROR(VLOOKUP(C3166,'Budget Detail as of 11.30'!B:K,COLUMNS('Budget Detail as of 11.30'!B:K),FALSE),0)</f>
        <v>250</v>
      </c>
      <c r="N3166" s="155">
        <f>SUMIFS('Budget Detail as of 11.30'!L:L,'Budget Detail as of 11.30'!B:B,'Questica Mapping'!C3166)</f>
        <v>250</v>
      </c>
      <c r="O3166" s="100">
        <v>3000</v>
      </c>
      <c r="P3166" s="101">
        <f t="shared" si="120"/>
        <v>3000</v>
      </c>
    </row>
    <row r="3167" spans="1:16" hidden="1" x14ac:dyDescent="0.3">
      <c r="A3167" s="90">
        <v>1190880</v>
      </c>
      <c r="B3167" s="92" t="s">
        <v>1162</v>
      </c>
      <c r="C3167" s="92" t="s">
        <v>6182</v>
      </c>
      <c r="D3167" s="92" t="s">
        <v>33</v>
      </c>
      <c r="E3167" s="103" t="s">
        <v>809</v>
      </c>
      <c r="F3167" s="92" t="s">
        <v>6164</v>
      </c>
      <c r="G3167" s="92" t="s">
        <v>1215</v>
      </c>
      <c r="H3167" s="92" t="s">
        <v>6131</v>
      </c>
      <c r="I3167" s="92" t="s">
        <v>925</v>
      </c>
      <c r="J3167" s="92" t="s">
        <v>6183</v>
      </c>
      <c r="K3167" s="90" t="b">
        <v>0</v>
      </c>
      <c r="L3167" s="92" t="s">
        <v>867</v>
      </c>
      <c r="M3167" s="278">
        <f>IFERROR(VLOOKUP(C3167,'Budget Detail as of 11.30'!B:K,COLUMNS('Budget Detail as of 11.30'!B:K),FALSE),0)</f>
        <v>250</v>
      </c>
      <c r="N3167" s="155">
        <f>SUMIFS('Budget Detail as of 11.30'!L:L,'Budget Detail as of 11.30'!B:B,'Questica Mapping'!C3167)</f>
        <v>250</v>
      </c>
      <c r="O3167" s="100">
        <v>3000</v>
      </c>
      <c r="P3167" s="101">
        <f t="shared" si="120"/>
        <v>3000</v>
      </c>
    </row>
    <row r="3168" spans="1:16" hidden="1" x14ac:dyDescent="0.3">
      <c r="A3168" s="90">
        <v>850559</v>
      </c>
      <c r="B3168" s="92" t="s">
        <v>1162</v>
      </c>
      <c r="C3168" s="92" t="s">
        <v>6184</v>
      </c>
      <c r="D3168" s="92" t="s">
        <v>33</v>
      </c>
      <c r="E3168" s="103" t="s">
        <v>809</v>
      </c>
      <c r="F3168" s="92" t="s">
        <v>6164</v>
      </c>
      <c r="G3168" s="92" t="s">
        <v>1215</v>
      </c>
      <c r="H3168" s="92" t="s">
        <v>6131</v>
      </c>
      <c r="I3168" s="92" t="s">
        <v>928</v>
      </c>
      <c r="J3168" s="92" t="s">
        <v>1996</v>
      </c>
      <c r="K3168" s="90" t="b">
        <v>0</v>
      </c>
      <c r="L3168" s="92" t="s">
        <v>867</v>
      </c>
      <c r="M3168" s="278">
        <f>IFERROR(VLOOKUP(C3168,'Budget Detail as of 11.30'!B:K,COLUMNS('Budget Detail as of 11.30'!B:K),FALSE),0)</f>
        <v>600</v>
      </c>
      <c r="N3168" s="155">
        <f>SUMIFS('Budget Detail as of 11.30'!L:L,'Budget Detail as of 11.30'!B:B,'Questica Mapping'!C3168)</f>
        <v>600</v>
      </c>
      <c r="O3168" s="100">
        <v>2000</v>
      </c>
      <c r="P3168" s="101">
        <f t="shared" si="120"/>
        <v>2000</v>
      </c>
    </row>
    <row r="3169" spans="1:16" hidden="1" x14ac:dyDescent="0.3">
      <c r="A3169" s="90">
        <v>1191127</v>
      </c>
      <c r="B3169" s="92" t="s">
        <v>1162</v>
      </c>
      <c r="C3169" s="92" t="s">
        <v>6185</v>
      </c>
      <c r="D3169" s="92" t="s">
        <v>33</v>
      </c>
      <c r="E3169" s="103" t="s">
        <v>809</v>
      </c>
      <c r="F3169" s="92" t="s">
        <v>6164</v>
      </c>
      <c r="G3169" s="92" t="s">
        <v>1220</v>
      </c>
      <c r="H3169" s="92" t="s">
        <v>6131</v>
      </c>
      <c r="I3169" s="92" t="s">
        <v>865</v>
      </c>
      <c r="J3169" s="92" t="s">
        <v>6186</v>
      </c>
      <c r="K3169" s="90" t="b">
        <v>0</v>
      </c>
      <c r="L3169" s="92" t="s">
        <v>867</v>
      </c>
      <c r="M3169" s="278">
        <f>IFERROR(VLOOKUP(C3169,'Budget Detail as of 11.30'!B:K,COLUMNS('Budget Detail as of 11.30'!B:K),FALSE),0)</f>
        <v>3000</v>
      </c>
      <c r="N3169" s="155">
        <f>SUMIFS('Budget Detail as of 11.30'!L:L,'Budget Detail as of 11.30'!B:B,'Questica Mapping'!C3169)</f>
        <v>3000</v>
      </c>
      <c r="O3169" s="100">
        <v>30</v>
      </c>
      <c r="P3169" s="101">
        <f t="shared" si="120"/>
        <v>30</v>
      </c>
    </row>
    <row r="3170" spans="1:16" hidden="1" x14ac:dyDescent="0.3">
      <c r="A3170" s="90">
        <v>1191128</v>
      </c>
      <c r="B3170" s="92" t="s">
        <v>1162</v>
      </c>
      <c r="C3170" s="92" t="s">
        <v>6187</v>
      </c>
      <c r="D3170" s="92" t="s">
        <v>33</v>
      </c>
      <c r="E3170" s="103" t="s">
        <v>809</v>
      </c>
      <c r="F3170" s="92" t="s">
        <v>6164</v>
      </c>
      <c r="G3170" s="92" t="s">
        <v>1220</v>
      </c>
      <c r="H3170" s="92" t="s">
        <v>6131</v>
      </c>
      <c r="I3170" s="92" t="s">
        <v>925</v>
      </c>
      <c r="J3170" s="92" t="s">
        <v>6188</v>
      </c>
      <c r="K3170" s="90" t="b">
        <v>0</v>
      </c>
      <c r="L3170" s="92" t="s">
        <v>867</v>
      </c>
      <c r="M3170" s="278">
        <f>IFERROR(VLOOKUP(C3170,'Budget Detail as of 11.30'!B:K,COLUMNS('Budget Detail as of 11.30'!B:K),FALSE),0)</f>
        <v>3000</v>
      </c>
      <c r="N3170" s="155">
        <f>SUMIFS('Budget Detail as of 11.30'!L:L,'Budget Detail as of 11.30'!B:B,'Questica Mapping'!C3170)</f>
        <v>3000</v>
      </c>
      <c r="O3170" s="100">
        <v>50</v>
      </c>
      <c r="P3170" s="101">
        <f t="shared" si="120"/>
        <v>50</v>
      </c>
    </row>
    <row r="3171" spans="1:16" hidden="1" x14ac:dyDescent="0.3">
      <c r="A3171" s="90">
        <v>1191492</v>
      </c>
      <c r="B3171" s="92" t="s">
        <v>1162</v>
      </c>
      <c r="C3171" s="92" t="s">
        <v>6189</v>
      </c>
      <c r="D3171" s="92" t="s">
        <v>33</v>
      </c>
      <c r="E3171" s="103" t="s">
        <v>809</v>
      </c>
      <c r="F3171" s="92" t="s">
        <v>6164</v>
      </c>
      <c r="G3171" s="92" t="s">
        <v>1229</v>
      </c>
      <c r="H3171" s="92" t="s">
        <v>6131</v>
      </c>
      <c r="I3171" s="92" t="s">
        <v>865</v>
      </c>
      <c r="J3171" s="92" t="s">
        <v>1457</v>
      </c>
      <c r="K3171" s="90" t="b">
        <v>0</v>
      </c>
      <c r="L3171" s="92" t="s">
        <v>867</v>
      </c>
      <c r="M3171" s="278">
        <f>IFERROR(VLOOKUP(C3171,'Budget Detail as of 11.30'!B:K,COLUMNS('Budget Detail as of 11.30'!B:K),FALSE),0)</f>
        <v>1650</v>
      </c>
      <c r="N3171" s="155">
        <f>SUMIFS('Budget Detail as of 11.30'!L:L,'Budget Detail as of 11.30'!B:B,'Questica Mapping'!C3171)</f>
        <v>1650</v>
      </c>
      <c r="O3171" s="100">
        <v>500</v>
      </c>
      <c r="P3171" s="101">
        <f t="shared" si="120"/>
        <v>500</v>
      </c>
    </row>
    <row r="3172" spans="1:16" hidden="1" x14ac:dyDescent="0.3">
      <c r="A3172" s="90">
        <v>1191501</v>
      </c>
      <c r="B3172" s="92" t="s">
        <v>1162</v>
      </c>
      <c r="C3172" s="92" t="s">
        <v>6190</v>
      </c>
      <c r="D3172" s="92" t="s">
        <v>33</v>
      </c>
      <c r="E3172" s="103" t="s">
        <v>809</v>
      </c>
      <c r="F3172" s="92" t="s">
        <v>6164</v>
      </c>
      <c r="G3172" s="92" t="s">
        <v>1229</v>
      </c>
      <c r="H3172" s="92" t="s">
        <v>6131</v>
      </c>
      <c r="I3172" s="92" t="s">
        <v>928</v>
      </c>
      <c r="J3172" s="92" t="s">
        <v>6191</v>
      </c>
      <c r="K3172" s="90" t="b">
        <v>0</v>
      </c>
      <c r="L3172" s="92" t="s">
        <v>867</v>
      </c>
      <c r="M3172" s="278">
        <f>IFERROR(VLOOKUP(C3172,'Budget Detail as of 11.30'!B:K,COLUMNS('Budget Detail as of 11.30'!B:K),FALSE),0)</f>
        <v>40</v>
      </c>
      <c r="N3172" s="155">
        <f>SUMIFS('Budget Detail as of 11.30'!L:L,'Budget Detail as of 11.30'!B:B,'Questica Mapping'!C3172)</f>
        <v>40</v>
      </c>
      <c r="O3172" s="100">
        <v>0</v>
      </c>
      <c r="P3172" s="101">
        <f t="shared" si="120"/>
        <v>0</v>
      </c>
    </row>
    <row r="3173" spans="1:16" hidden="1" x14ac:dyDescent="0.3">
      <c r="A3173" s="90">
        <v>1191130</v>
      </c>
      <c r="B3173" s="92" t="s">
        <v>1162</v>
      </c>
      <c r="C3173" s="92" t="s">
        <v>6192</v>
      </c>
      <c r="D3173" s="92" t="s">
        <v>33</v>
      </c>
      <c r="E3173" s="103" t="s">
        <v>809</v>
      </c>
      <c r="F3173" s="92" t="s">
        <v>6164</v>
      </c>
      <c r="G3173" s="92" t="s">
        <v>1229</v>
      </c>
      <c r="H3173" s="92" t="s">
        <v>6131</v>
      </c>
      <c r="I3173" s="92" t="s">
        <v>931</v>
      </c>
      <c r="J3173" s="92" t="s">
        <v>3705</v>
      </c>
      <c r="K3173" s="90" t="b">
        <v>0</v>
      </c>
      <c r="L3173" s="92" t="s">
        <v>867</v>
      </c>
      <c r="M3173" s="278">
        <f>IFERROR(VLOOKUP(C3173,'Budget Detail as of 11.30'!B:K,COLUMNS('Budget Detail as of 11.30'!B:K),FALSE),0)</f>
        <v>50</v>
      </c>
      <c r="N3173" s="155">
        <f>SUMIFS('Budget Detail as of 11.30'!L:L,'Budget Detail as of 11.30'!B:B,'Questica Mapping'!C3173)</f>
        <v>50</v>
      </c>
      <c r="O3173" s="100">
        <v>3600</v>
      </c>
      <c r="P3173" s="101">
        <f t="shared" si="120"/>
        <v>3600</v>
      </c>
    </row>
    <row r="3174" spans="1:16" hidden="1" x14ac:dyDescent="0.3">
      <c r="A3174" s="90">
        <v>1191502</v>
      </c>
      <c r="B3174" s="92" t="s">
        <v>1162</v>
      </c>
      <c r="C3174" s="92" t="s">
        <v>6193</v>
      </c>
      <c r="D3174" s="92" t="s">
        <v>33</v>
      </c>
      <c r="E3174" s="103" t="s">
        <v>809</v>
      </c>
      <c r="F3174" s="92" t="s">
        <v>6164</v>
      </c>
      <c r="G3174" s="92" t="s">
        <v>1229</v>
      </c>
      <c r="H3174" s="92" t="s">
        <v>6131</v>
      </c>
      <c r="I3174" s="92" t="s">
        <v>944</v>
      </c>
      <c r="J3174" s="92" t="s">
        <v>6194</v>
      </c>
      <c r="K3174" s="90" t="b">
        <v>0</v>
      </c>
      <c r="L3174" s="92" t="s">
        <v>867</v>
      </c>
      <c r="M3174" s="278">
        <f>IFERROR(VLOOKUP(C3174,'Budget Detail as of 11.30'!B:K,COLUMNS('Budget Detail as of 11.30'!B:K),FALSE),0)</f>
        <v>500</v>
      </c>
      <c r="N3174" s="155">
        <f>SUMIFS('Budget Detail as of 11.30'!L:L,'Budget Detail as of 11.30'!B:B,'Questica Mapping'!C3174)</f>
        <v>500</v>
      </c>
      <c r="O3174" s="100">
        <v>250</v>
      </c>
      <c r="P3174" s="101">
        <f t="shared" si="120"/>
        <v>250</v>
      </c>
    </row>
    <row r="3175" spans="1:16" hidden="1" x14ac:dyDescent="0.3">
      <c r="A3175" s="90">
        <v>1191132</v>
      </c>
      <c r="B3175" s="92" t="s">
        <v>1162</v>
      </c>
      <c r="C3175" s="92" t="s">
        <v>6195</v>
      </c>
      <c r="D3175" s="92" t="s">
        <v>33</v>
      </c>
      <c r="E3175" s="103" t="s">
        <v>809</v>
      </c>
      <c r="F3175" s="92" t="s">
        <v>6164</v>
      </c>
      <c r="G3175" s="92" t="s">
        <v>1229</v>
      </c>
      <c r="H3175" s="92" t="s">
        <v>6131</v>
      </c>
      <c r="I3175" s="92" t="s">
        <v>1060</v>
      </c>
      <c r="J3175" s="92" t="s">
        <v>6196</v>
      </c>
      <c r="K3175" s="90" t="b">
        <v>0</v>
      </c>
      <c r="L3175" s="92" t="s">
        <v>867</v>
      </c>
      <c r="M3175" s="278">
        <f>IFERROR(VLOOKUP(C3175,'Budget Detail as of 11.30'!B:K,COLUMNS('Budget Detail as of 11.30'!B:K),FALSE),0)</f>
        <v>0</v>
      </c>
      <c r="N3175" s="155">
        <f>SUMIFS('Budget Detail as of 11.30'!L:L,'Budget Detail as of 11.30'!B:B,'Questica Mapping'!C3175)</f>
        <v>0</v>
      </c>
      <c r="O3175" s="100">
        <v>38967</v>
      </c>
      <c r="P3175" s="101">
        <f t="shared" si="120"/>
        <v>38967</v>
      </c>
    </row>
    <row r="3176" spans="1:16" hidden="1" x14ac:dyDescent="0.3">
      <c r="A3176" s="90">
        <v>1191133</v>
      </c>
      <c r="B3176" s="92" t="s">
        <v>1162</v>
      </c>
      <c r="C3176" s="92" t="s">
        <v>6197</v>
      </c>
      <c r="D3176" s="92" t="s">
        <v>33</v>
      </c>
      <c r="E3176" s="103" t="s">
        <v>809</v>
      </c>
      <c r="F3176" s="92" t="s">
        <v>6164</v>
      </c>
      <c r="G3176" s="92" t="s">
        <v>1240</v>
      </c>
      <c r="H3176" s="92" t="s">
        <v>6131</v>
      </c>
      <c r="I3176" s="92" t="s">
        <v>865</v>
      </c>
      <c r="J3176" s="92" t="s">
        <v>6198</v>
      </c>
      <c r="K3176" s="90" t="b">
        <v>0</v>
      </c>
      <c r="L3176" s="92" t="s">
        <v>867</v>
      </c>
      <c r="M3176" s="278">
        <f>IFERROR(VLOOKUP(C3176,'Budget Detail as of 11.30'!B:K,COLUMNS('Budget Detail as of 11.30'!B:K),FALSE),0)</f>
        <v>3600</v>
      </c>
      <c r="N3176" s="155">
        <f>SUMIFS('Budget Detail as of 11.30'!L:L,'Budget Detail as of 11.30'!B:B,'Questica Mapping'!C3176)</f>
        <v>3600</v>
      </c>
      <c r="O3176" s="100">
        <v>23316</v>
      </c>
      <c r="P3176" s="101">
        <f t="shared" si="120"/>
        <v>23316</v>
      </c>
    </row>
    <row r="3177" spans="1:16" hidden="1" x14ac:dyDescent="0.3">
      <c r="A3177" s="90">
        <v>1191134</v>
      </c>
      <c r="B3177" s="92" t="s">
        <v>1162</v>
      </c>
      <c r="C3177" s="92" t="s">
        <v>6199</v>
      </c>
      <c r="D3177" s="92" t="s">
        <v>33</v>
      </c>
      <c r="E3177" s="103" t="s">
        <v>809</v>
      </c>
      <c r="F3177" s="92" t="s">
        <v>6164</v>
      </c>
      <c r="G3177" s="92" t="s">
        <v>1240</v>
      </c>
      <c r="H3177" s="92" t="s">
        <v>6131</v>
      </c>
      <c r="I3177" s="92" t="s">
        <v>925</v>
      </c>
      <c r="J3177" s="92" t="s">
        <v>6200</v>
      </c>
      <c r="K3177" s="90" t="b">
        <v>0</v>
      </c>
      <c r="L3177" s="92" t="s">
        <v>867</v>
      </c>
      <c r="M3177" s="278">
        <f>IFERROR(VLOOKUP(C3177,'Budget Detail as of 11.30'!B:K,COLUMNS('Budget Detail as of 11.30'!B:K),FALSE),0)</f>
        <v>250</v>
      </c>
      <c r="N3177" s="155">
        <f>SUMIFS('Budget Detail as of 11.30'!L:L,'Budget Detail as of 11.30'!B:B,'Questica Mapping'!C3177)</f>
        <v>250</v>
      </c>
      <c r="O3177" s="100">
        <v>2400</v>
      </c>
      <c r="P3177" s="101">
        <f t="shared" si="120"/>
        <v>2400</v>
      </c>
    </row>
    <row r="3178" spans="1:16" hidden="1" x14ac:dyDescent="0.3">
      <c r="A3178" s="90">
        <v>1191135</v>
      </c>
      <c r="B3178" s="92" t="s">
        <v>1162</v>
      </c>
      <c r="C3178" s="92" t="s">
        <v>6201</v>
      </c>
      <c r="D3178" s="92" t="s">
        <v>33</v>
      </c>
      <c r="E3178" s="103" t="s">
        <v>810</v>
      </c>
      <c r="F3178" s="92" t="s">
        <v>6164</v>
      </c>
      <c r="G3178" s="92" t="s">
        <v>1576</v>
      </c>
      <c r="H3178" s="92" t="s">
        <v>6131</v>
      </c>
      <c r="I3178" s="92" t="s">
        <v>865</v>
      </c>
      <c r="J3178" s="92" t="s">
        <v>1577</v>
      </c>
      <c r="K3178" s="90" t="b">
        <v>0</v>
      </c>
      <c r="L3178" s="92" t="s">
        <v>867</v>
      </c>
      <c r="M3178" s="278">
        <f>IFERROR(VLOOKUP(C3178,'Budget Detail as of 11.30'!B:K,COLUMNS('Budget Detail as of 11.30'!B:K),FALSE),0)</f>
        <v>25420</v>
      </c>
      <c r="N3178" s="155">
        <f>SUMIFS('Budget Detail as of 11.30'!L:L,'Budget Detail as of 11.30'!B:B,'Questica Mapping'!C3178)</f>
        <v>25420</v>
      </c>
      <c r="O3178" s="100">
        <v>0</v>
      </c>
      <c r="P3178" s="101">
        <f t="shared" si="120"/>
        <v>0</v>
      </c>
    </row>
    <row r="3179" spans="1:16" hidden="1" x14ac:dyDescent="0.3">
      <c r="A3179" s="90">
        <v>1191136</v>
      </c>
      <c r="B3179" s="92" t="s">
        <v>1162</v>
      </c>
      <c r="C3179" s="92" t="s">
        <v>6202</v>
      </c>
      <c r="D3179" s="92" t="s">
        <v>33</v>
      </c>
      <c r="E3179" s="103" t="s">
        <v>810</v>
      </c>
      <c r="F3179" s="92" t="s">
        <v>6164</v>
      </c>
      <c r="G3179" s="92" t="s">
        <v>1243</v>
      </c>
      <c r="H3179" s="92" t="s">
        <v>6131</v>
      </c>
      <c r="I3179" s="92" t="s">
        <v>865</v>
      </c>
      <c r="J3179" s="92" t="s">
        <v>1244</v>
      </c>
      <c r="K3179" s="90" t="b">
        <v>0</v>
      </c>
      <c r="L3179" s="92" t="s">
        <v>867</v>
      </c>
      <c r="M3179" s="278">
        <f>IFERROR(VLOOKUP(C3179,'Budget Detail as of 11.30'!B:K,COLUMNS('Budget Detail as of 11.30'!B:K),FALSE),0)</f>
        <v>22000</v>
      </c>
      <c r="N3179" s="155">
        <f>SUMIFS('Budget Detail as of 11.30'!L:L,'Budget Detail as of 11.30'!B:B,'Questica Mapping'!C3179)</f>
        <v>22000</v>
      </c>
      <c r="O3179" s="100">
        <v>5500</v>
      </c>
      <c r="P3179" s="101">
        <f t="shared" si="120"/>
        <v>5500</v>
      </c>
    </row>
    <row r="3180" spans="1:16" hidden="1" x14ac:dyDescent="0.3">
      <c r="A3180" s="90">
        <v>1191137</v>
      </c>
      <c r="B3180" s="92" t="s">
        <v>1162</v>
      </c>
      <c r="C3180" s="92" t="s">
        <v>6203</v>
      </c>
      <c r="D3180" s="92" t="s">
        <v>33</v>
      </c>
      <c r="E3180" s="103" t="s">
        <v>810</v>
      </c>
      <c r="F3180" s="92" t="s">
        <v>6164</v>
      </c>
      <c r="G3180" s="92" t="s">
        <v>1246</v>
      </c>
      <c r="H3180" s="92" t="s">
        <v>6131</v>
      </c>
      <c r="I3180" s="92" t="s">
        <v>865</v>
      </c>
      <c r="J3180" s="92" t="s">
        <v>1326</v>
      </c>
      <c r="K3180" s="90" t="b">
        <v>0</v>
      </c>
      <c r="L3180" s="92" t="s">
        <v>867</v>
      </c>
      <c r="M3180" s="278">
        <f>IFERROR(VLOOKUP(C3180,'Budget Detail as of 11.30'!B:K,COLUMNS('Budget Detail as of 11.30'!B:K),FALSE),0)</f>
        <v>1800</v>
      </c>
      <c r="N3180" s="155">
        <f>SUMIFS('Budget Detail as of 11.30'!L:L,'Budget Detail as of 11.30'!B:B,'Questica Mapping'!C3180)</f>
        <v>2160</v>
      </c>
      <c r="O3180" s="100">
        <v>0</v>
      </c>
      <c r="P3180" s="101">
        <f t="shared" si="120"/>
        <v>0</v>
      </c>
    </row>
    <row r="3181" spans="1:16" hidden="1" x14ac:dyDescent="0.3">
      <c r="A3181" s="90">
        <v>1191321</v>
      </c>
      <c r="B3181" s="92" t="s">
        <v>1162</v>
      </c>
      <c r="C3181" s="92" t="s">
        <v>6204</v>
      </c>
      <c r="D3181" s="92" t="s">
        <v>33</v>
      </c>
      <c r="E3181" s="103" t="s">
        <v>810</v>
      </c>
      <c r="F3181" s="92" t="s">
        <v>6164</v>
      </c>
      <c r="G3181" s="92" t="s">
        <v>1246</v>
      </c>
      <c r="H3181" s="92" t="s">
        <v>6131</v>
      </c>
      <c r="I3181" s="92" t="s">
        <v>925</v>
      </c>
      <c r="J3181" s="270" t="s">
        <v>1251</v>
      </c>
      <c r="K3181" s="90" t="b">
        <v>0</v>
      </c>
      <c r="L3181" s="92" t="s">
        <v>867</v>
      </c>
      <c r="M3181" s="278">
        <f>IFERROR(VLOOKUP(C3181,'Budget Detail as of 11.30'!B:K,COLUMNS('Budget Detail as of 11.30'!B:K),FALSE),0)</f>
        <v>360</v>
      </c>
      <c r="N3181" s="155">
        <f>SUMIFS('Budget Detail as of 11.30'!L:L,'Budget Detail as of 11.30'!B:B,'Questica Mapping'!C3181)</f>
        <v>0</v>
      </c>
      <c r="O3181" s="100">
        <v>0</v>
      </c>
      <c r="P3181" s="101">
        <f t="shared" si="120"/>
        <v>0</v>
      </c>
    </row>
    <row r="3182" spans="1:16" hidden="1" x14ac:dyDescent="0.3">
      <c r="A3182" s="90">
        <v>851287</v>
      </c>
      <c r="B3182" s="92" t="s">
        <v>1162</v>
      </c>
      <c r="C3182" s="92" t="s">
        <v>6205</v>
      </c>
      <c r="D3182" s="92" t="s">
        <v>33</v>
      </c>
      <c r="E3182" s="103" t="s">
        <v>810</v>
      </c>
      <c r="F3182" s="92" t="s">
        <v>6164</v>
      </c>
      <c r="G3182" s="92" t="s">
        <v>1586</v>
      </c>
      <c r="H3182" s="92" t="s">
        <v>6131</v>
      </c>
      <c r="I3182" s="92" t="s">
        <v>865</v>
      </c>
      <c r="J3182" s="92" t="s">
        <v>1922</v>
      </c>
      <c r="K3182" s="90" t="b">
        <v>0</v>
      </c>
      <c r="L3182" s="92" t="s">
        <v>867</v>
      </c>
      <c r="M3182" s="278">
        <f>IFERROR(VLOOKUP(C3182,'Budget Detail as of 11.30'!B:K,COLUMNS('Budget Detail as of 11.30'!B:K),FALSE),0)</f>
        <v>4300</v>
      </c>
      <c r="N3182" s="155">
        <f>SUMIFS('Budget Detail as of 11.30'!L:L,'Budget Detail as of 11.30'!B:B,'Questica Mapping'!C3182)</f>
        <v>4300</v>
      </c>
      <c r="O3182" s="100"/>
      <c r="P3182" s="101"/>
    </row>
    <row r="3183" spans="1:16" hidden="1" x14ac:dyDescent="0.3">
      <c r="A3183" s="90">
        <v>1210090</v>
      </c>
      <c r="B3183" s="92" t="s">
        <v>1162</v>
      </c>
      <c r="C3183" s="92" t="s">
        <v>6206</v>
      </c>
      <c r="D3183" s="92" t="s">
        <v>33</v>
      </c>
      <c r="E3183" s="103" t="s">
        <v>810</v>
      </c>
      <c r="F3183" s="92" t="s">
        <v>6164</v>
      </c>
      <c r="G3183" s="92" t="s">
        <v>1253</v>
      </c>
      <c r="H3183" s="92" t="s">
        <v>6131</v>
      </c>
      <c r="I3183" s="92" t="s">
        <v>865</v>
      </c>
      <c r="J3183" s="92" t="s">
        <v>1254</v>
      </c>
      <c r="K3183" s="90" t="b">
        <v>0</v>
      </c>
      <c r="L3183" s="92" t="s">
        <v>867</v>
      </c>
      <c r="M3183" s="278">
        <f>IFERROR(VLOOKUP(C3183,'Budget Detail as of 11.30'!B:K,COLUMNS('Budget Detail as of 11.30'!B:K),FALSE),0)</f>
        <v>11160</v>
      </c>
      <c r="N3183" s="155">
        <f>SUMIFS('Budget Detail as of 11.30'!L:L,'Budget Detail as of 11.30'!B:B,'Questica Mapping'!C3183)</f>
        <v>11160</v>
      </c>
      <c r="O3183" s="100">
        <v>0</v>
      </c>
      <c r="P3183" s="101">
        <f>+O3183</f>
        <v>0</v>
      </c>
    </row>
    <row r="3184" spans="1:16" hidden="1" x14ac:dyDescent="0.3">
      <c r="A3184" s="90">
        <v>850094</v>
      </c>
      <c r="B3184" s="92" t="s">
        <v>1162</v>
      </c>
      <c r="C3184" s="92" t="s">
        <v>6207</v>
      </c>
      <c r="D3184" s="92" t="s">
        <v>33</v>
      </c>
      <c r="E3184" s="103" t="s">
        <v>810</v>
      </c>
      <c r="F3184" s="92" t="s">
        <v>6164</v>
      </c>
      <c r="G3184" s="92" t="s">
        <v>1253</v>
      </c>
      <c r="H3184" s="92" t="s">
        <v>6131</v>
      </c>
      <c r="I3184" s="92" t="s">
        <v>925</v>
      </c>
      <c r="J3184" s="92" t="s">
        <v>1497</v>
      </c>
      <c r="K3184" s="90" t="b">
        <v>0</v>
      </c>
      <c r="L3184" s="92" t="s">
        <v>867</v>
      </c>
      <c r="M3184" s="278">
        <f>IFERROR(VLOOKUP(C3184,'Budget Detail as of 11.30'!B:K,COLUMNS('Budget Detail as of 11.30'!B:K),FALSE),0)</f>
        <v>6180</v>
      </c>
      <c r="N3184" s="155">
        <f>SUMIFS('Budget Detail as of 11.30'!L:L,'Budget Detail as of 11.30'!B:B,'Questica Mapping'!C3184)</f>
        <v>6180</v>
      </c>
      <c r="O3184" s="100">
        <v>0</v>
      </c>
      <c r="P3184" s="101">
        <f>+O3184</f>
        <v>0</v>
      </c>
    </row>
    <row r="3185" spans="1:16" hidden="1" x14ac:dyDescent="0.3">
      <c r="A3185" s="90">
        <v>596753</v>
      </c>
      <c r="B3185" s="92" t="s">
        <v>1162</v>
      </c>
      <c r="C3185" s="92" t="s">
        <v>6208</v>
      </c>
      <c r="D3185" s="279" t="s">
        <v>33</v>
      </c>
      <c r="E3185" s="103" t="s">
        <v>810</v>
      </c>
      <c r="F3185" s="90" t="s">
        <v>6164</v>
      </c>
      <c r="G3185" s="90" t="s">
        <v>1265</v>
      </c>
      <c r="H3185" s="90" t="s">
        <v>6131</v>
      </c>
      <c r="I3185" s="90" t="s">
        <v>865</v>
      </c>
      <c r="J3185" s="90" t="s">
        <v>1266</v>
      </c>
      <c r="K3185" s="90" t="b">
        <v>0</v>
      </c>
      <c r="L3185" s="90" t="s">
        <v>867</v>
      </c>
      <c r="M3185" s="278">
        <f>IFERROR(VLOOKUP(C3185,'Budget Detail as of 11.30'!B:K,COLUMNS('Budget Detail as of 11.30'!B:K),FALSE),0)</f>
        <v>26410</v>
      </c>
      <c r="N3185" s="155">
        <f>SUMIFS('Budget Detail as of 11.30'!L:L,'Budget Detail as of 11.30'!B:B,'Questica Mapping'!C3185)</f>
        <v>26410</v>
      </c>
      <c r="O3185" s="100">
        <v>20000</v>
      </c>
      <c r="P3185" s="101">
        <f>+O3185</f>
        <v>20000</v>
      </c>
    </row>
    <row r="3186" spans="1:16" hidden="1" x14ac:dyDescent="0.3">
      <c r="A3186" s="90">
        <v>595760</v>
      </c>
      <c r="B3186" s="92" t="s">
        <v>1162</v>
      </c>
      <c r="C3186" s="92" t="s">
        <v>6209</v>
      </c>
      <c r="D3186" s="92" t="s">
        <v>33</v>
      </c>
      <c r="E3186" s="103" t="s">
        <v>809</v>
      </c>
      <c r="F3186" s="92" t="s">
        <v>6164</v>
      </c>
      <c r="G3186" s="92" t="s">
        <v>1268</v>
      </c>
      <c r="H3186" s="92" t="s">
        <v>6131</v>
      </c>
      <c r="I3186" s="92" t="s">
        <v>865</v>
      </c>
      <c r="J3186" s="92" t="s">
        <v>6210</v>
      </c>
      <c r="K3186" s="90" t="b">
        <v>0</v>
      </c>
      <c r="L3186" s="92" t="s">
        <v>867</v>
      </c>
      <c r="M3186" s="278">
        <f>IFERROR(VLOOKUP(C3186,'Budget Detail as of 11.30'!B:K,COLUMNS('Budget Detail as of 11.30'!B:K),FALSE),0)</f>
        <v>60</v>
      </c>
      <c r="N3186" s="155">
        <f>SUMIFS('Budget Detail as of 11.30'!L:L,'Budget Detail as of 11.30'!B:B,'Questica Mapping'!C3186)</f>
        <v>60</v>
      </c>
      <c r="O3186" s="100">
        <v>665000</v>
      </c>
      <c r="P3186" s="101">
        <f>+O3186</f>
        <v>665000</v>
      </c>
    </row>
    <row r="3187" spans="1:16" hidden="1" x14ac:dyDescent="0.3">
      <c r="A3187" s="90">
        <v>595761</v>
      </c>
      <c r="B3187" s="92" t="s">
        <v>1162</v>
      </c>
      <c r="C3187" s="92" t="s">
        <v>6211</v>
      </c>
      <c r="D3187" s="92" t="s">
        <v>33</v>
      </c>
      <c r="E3187" s="103" t="s">
        <v>812</v>
      </c>
      <c r="F3187" s="92" t="s">
        <v>6164</v>
      </c>
      <c r="G3187" s="92" t="s">
        <v>1679</v>
      </c>
      <c r="H3187" s="92" t="s">
        <v>6131</v>
      </c>
      <c r="I3187" s="92" t="s">
        <v>865</v>
      </c>
      <c r="J3187" s="92" t="s">
        <v>6212</v>
      </c>
      <c r="K3187" s="90" t="b">
        <v>0</v>
      </c>
      <c r="L3187" s="92" t="s">
        <v>867</v>
      </c>
      <c r="M3187" s="278">
        <f>IFERROR(VLOOKUP(C3187,'Budget Detail as of 11.30'!B:K,COLUMNS('Budget Detail as of 11.30'!B:K),FALSE),0)</f>
        <v>50000</v>
      </c>
      <c r="N3187" s="155">
        <f>SUMIFS('Budget Detail as of 11.30'!L:L,'Budget Detail as of 11.30'!B:B,'Questica Mapping'!C3187)</f>
        <v>50000</v>
      </c>
      <c r="O3187" s="100">
        <v>-515000</v>
      </c>
      <c r="P3187" s="101">
        <f>-O3187</f>
        <v>515000</v>
      </c>
    </row>
    <row r="3188" spans="1:16" hidden="1" x14ac:dyDescent="0.3">
      <c r="A3188" s="90">
        <v>595762</v>
      </c>
      <c r="B3188" s="159" t="s">
        <v>1162</v>
      </c>
      <c r="C3188" s="159" t="s">
        <v>6213</v>
      </c>
      <c r="D3188" s="181" t="s">
        <v>33</v>
      </c>
      <c r="E3188" s="103" t="s">
        <v>494</v>
      </c>
      <c r="F3188" s="179" t="s">
        <v>6164</v>
      </c>
      <c r="G3188" s="179" t="s">
        <v>1679</v>
      </c>
      <c r="H3188" s="179" t="s">
        <v>6131</v>
      </c>
      <c r="I3188" s="179" t="s">
        <v>925</v>
      </c>
      <c r="J3188" s="179" t="s">
        <v>3690</v>
      </c>
      <c r="K3188" s="179" t="b">
        <f>VLOOKUP($C3188,'Budget Detail as of 11.30'!$B:$K,COLUMNS('Budget Detail as of 11.30'!$B:I),FALSE)</f>
        <v>0</v>
      </c>
      <c r="L3188" s="179" t="str">
        <f>VLOOKUP($C3188,'Budget Detail as of 11.30'!$B:$K,COLUMNS('Budget Detail as of 11.30'!$B:J),FALSE)</f>
        <v>Operating</v>
      </c>
      <c r="M3188" s="278">
        <f>IFERROR(VLOOKUP(C3188,'Budget Detail as of 11.30'!B:K,COLUMNS('Budget Detail as of 11.30'!B:K),FALSE),0)</f>
        <v>6210</v>
      </c>
      <c r="N3188" s="155">
        <f>SUMIFS('Budget Detail as of 11.30'!L:L,'Budget Detail as of 11.30'!B:B,'Questica Mapping'!C3188)</f>
        <v>6580</v>
      </c>
    </row>
    <row r="3189" spans="1:16" hidden="1" x14ac:dyDescent="0.3">
      <c r="A3189" s="90">
        <v>596756</v>
      </c>
      <c r="B3189" s="92" t="s">
        <v>1162</v>
      </c>
      <c r="C3189" s="92" t="s">
        <v>6214</v>
      </c>
      <c r="D3189" s="92" t="s">
        <v>33</v>
      </c>
      <c r="E3189" s="103" t="s">
        <v>813</v>
      </c>
      <c r="F3189" s="92" t="s">
        <v>6164</v>
      </c>
      <c r="G3189" s="92" t="s">
        <v>1694</v>
      </c>
      <c r="H3189" s="92" t="s">
        <v>6131</v>
      </c>
      <c r="I3189" s="92" t="s">
        <v>865</v>
      </c>
      <c r="J3189" s="92" t="s">
        <v>6215</v>
      </c>
      <c r="K3189" s="90" t="b">
        <v>0</v>
      </c>
      <c r="L3189" s="92" t="s">
        <v>867</v>
      </c>
      <c r="M3189" s="278">
        <f>IFERROR(VLOOKUP(C3189,'Budget Detail as of 11.30'!B:K,COLUMNS('Budget Detail as of 11.30'!B:K),FALSE),0)</f>
        <v>25000</v>
      </c>
      <c r="N3189" s="155">
        <f>SUMIFS('Budget Detail as of 11.30'!L:L,'Budget Detail as of 11.30'!B:B,'Questica Mapping'!C3189)</f>
        <v>25000</v>
      </c>
      <c r="O3189" s="100">
        <v>0</v>
      </c>
      <c r="P3189" s="101">
        <f t="shared" ref="P3189:P3212" si="121">-O3189</f>
        <v>0</v>
      </c>
    </row>
    <row r="3190" spans="1:16" hidden="1" x14ac:dyDescent="0.3">
      <c r="A3190" s="90">
        <v>585690</v>
      </c>
      <c r="B3190" s="92" t="s">
        <v>1162</v>
      </c>
      <c r="C3190" s="92" t="s">
        <v>6216</v>
      </c>
      <c r="D3190" s="92" t="s">
        <v>33</v>
      </c>
      <c r="E3190" s="103" t="s">
        <v>813</v>
      </c>
      <c r="F3190" s="92" t="s">
        <v>6164</v>
      </c>
      <c r="G3190" s="92" t="s">
        <v>1694</v>
      </c>
      <c r="H3190" s="92" t="s">
        <v>6131</v>
      </c>
      <c r="I3190" s="92" t="s">
        <v>925</v>
      </c>
      <c r="J3190" s="92" t="s">
        <v>6217</v>
      </c>
      <c r="K3190" s="90" t="b">
        <v>0</v>
      </c>
      <c r="L3190" s="92" t="s">
        <v>867</v>
      </c>
      <c r="M3190" s="278">
        <f>IFERROR(VLOOKUP(C3190,'Budget Detail as of 11.30'!B:K,COLUMNS('Budget Detail as of 11.30'!B:K),FALSE),0)</f>
        <v>650000</v>
      </c>
      <c r="N3190" s="155">
        <f>SUMIFS('Budget Detail as of 11.30'!L:L,'Budget Detail as of 11.30'!B:B,'Questica Mapping'!C3190)</f>
        <v>650000</v>
      </c>
      <c r="O3190" s="100">
        <v>0</v>
      </c>
      <c r="P3190" s="101">
        <f t="shared" si="121"/>
        <v>0</v>
      </c>
    </row>
    <row r="3191" spans="1:16" hidden="1" x14ac:dyDescent="0.3">
      <c r="A3191" s="90">
        <v>588919</v>
      </c>
      <c r="B3191" s="92" t="s">
        <v>3</v>
      </c>
      <c r="C3191" s="92" t="s">
        <v>6218</v>
      </c>
      <c r="D3191" s="92" t="s">
        <v>34</v>
      </c>
      <c r="E3191" s="103" t="s">
        <v>590</v>
      </c>
      <c r="F3191" s="92" t="s">
        <v>862</v>
      </c>
      <c r="G3191" s="92" t="s">
        <v>863</v>
      </c>
      <c r="H3191" s="92" t="s">
        <v>6219</v>
      </c>
      <c r="I3191" s="92" t="s">
        <v>865</v>
      </c>
      <c r="J3191" s="92" t="s">
        <v>866</v>
      </c>
      <c r="K3191" s="90" t="b">
        <v>0</v>
      </c>
      <c r="L3191" s="92" t="s">
        <v>867</v>
      </c>
      <c r="M3191" s="278">
        <f>IFERROR(VLOOKUP(C3191,'Budget Detail as of 11.30'!B:K,COLUMNS('Budget Detail as of 11.30'!B:K),FALSE),0)</f>
        <v>454790</v>
      </c>
      <c r="N3191" s="155">
        <f>SUMIFS('Budget Detail as of 11.30'!L:L,'Budget Detail as of 11.30'!B:B,'Questica Mapping'!C3191)</f>
        <v>454790</v>
      </c>
      <c r="O3191" s="100">
        <v>0</v>
      </c>
      <c r="P3191" s="101">
        <f t="shared" si="121"/>
        <v>0</v>
      </c>
    </row>
    <row r="3192" spans="1:16" hidden="1" x14ac:dyDescent="0.3">
      <c r="A3192" s="90">
        <v>585198</v>
      </c>
      <c r="B3192" s="92" t="s">
        <v>3</v>
      </c>
      <c r="C3192" s="92" t="s">
        <v>6220</v>
      </c>
      <c r="D3192" s="92" t="s">
        <v>34</v>
      </c>
      <c r="E3192" s="103" t="s">
        <v>590</v>
      </c>
      <c r="F3192" s="92" t="s">
        <v>869</v>
      </c>
      <c r="G3192" s="92" t="s">
        <v>863</v>
      </c>
      <c r="H3192" s="92" t="s">
        <v>6219</v>
      </c>
      <c r="I3192" s="92" t="s">
        <v>865</v>
      </c>
      <c r="J3192" s="92" t="s">
        <v>6086</v>
      </c>
      <c r="K3192" s="90" t="b">
        <v>0</v>
      </c>
      <c r="L3192" s="92" t="s">
        <v>867</v>
      </c>
      <c r="M3192" s="278">
        <f>IFERROR(VLOOKUP(C3192,'Budget Detail as of 11.30'!B:K,COLUMNS('Budget Detail as of 11.30'!B:K),FALSE),0)</f>
        <v>13570</v>
      </c>
      <c r="N3192" s="155">
        <f>SUMIFS('Budget Detail as of 11.30'!L:L,'Budget Detail as of 11.30'!B:B,'Questica Mapping'!C3192)</f>
        <v>13570</v>
      </c>
      <c r="O3192" s="100">
        <v>0</v>
      </c>
      <c r="P3192" s="101">
        <f t="shared" si="121"/>
        <v>0</v>
      </c>
    </row>
    <row r="3193" spans="1:16" hidden="1" x14ac:dyDescent="0.3">
      <c r="A3193" s="90">
        <v>591456</v>
      </c>
      <c r="B3193" s="92" t="s">
        <v>3</v>
      </c>
      <c r="C3193" s="92" t="s">
        <v>6221</v>
      </c>
      <c r="D3193" s="92" t="s">
        <v>34</v>
      </c>
      <c r="E3193" s="103" t="s">
        <v>590</v>
      </c>
      <c r="F3193" s="92" t="s">
        <v>875</v>
      </c>
      <c r="G3193" s="92" t="s">
        <v>863</v>
      </c>
      <c r="H3193" s="92" t="s">
        <v>6219</v>
      </c>
      <c r="I3193" s="92" t="s">
        <v>865</v>
      </c>
      <c r="J3193" s="92" t="s">
        <v>876</v>
      </c>
      <c r="K3193" s="90" t="b">
        <v>0</v>
      </c>
      <c r="L3193" s="92" t="s">
        <v>867</v>
      </c>
      <c r="M3193" s="278">
        <f>IFERROR(VLOOKUP(C3193,'Budget Detail as of 11.30'!B:K,COLUMNS('Budget Detail as of 11.30'!B:K),FALSE),0)</f>
        <v>30790</v>
      </c>
      <c r="N3193" s="155">
        <f>SUMIFS('Budget Detail as of 11.30'!L:L,'Budget Detail as of 11.30'!B:B,'Questica Mapping'!C3193)</f>
        <v>30790</v>
      </c>
      <c r="O3193" s="100">
        <v>0</v>
      </c>
      <c r="P3193" s="101">
        <f t="shared" si="121"/>
        <v>0</v>
      </c>
    </row>
    <row r="3194" spans="1:16" hidden="1" x14ac:dyDescent="0.3">
      <c r="A3194" s="90">
        <v>585571</v>
      </c>
      <c r="B3194" s="92" t="s">
        <v>3</v>
      </c>
      <c r="C3194" s="92" t="s">
        <v>6222</v>
      </c>
      <c r="D3194" s="92" t="s">
        <v>34</v>
      </c>
      <c r="E3194" s="103" t="s">
        <v>590</v>
      </c>
      <c r="F3194" s="92" t="s">
        <v>878</v>
      </c>
      <c r="G3194" s="92" t="s">
        <v>863</v>
      </c>
      <c r="H3194" s="92" t="s">
        <v>6219</v>
      </c>
      <c r="I3194" s="92" t="s">
        <v>865</v>
      </c>
      <c r="J3194" s="92" t="s">
        <v>6089</v>
      </c>
      <c r="K3194" s="90" t="b">
        <v>0</v>
      </c>
      <c r="L3194" s="92" t="s">
        <v>867</v>
      </c>
      <c r="M3194" s="278">
        <f>IFERROR(VLOOKUP(C3194,'Budget Detail as of 11.30'!B:K,COLUMNS('Budget Detail as of 11.30'!B:K),FALSE),0)</f>
        <v>800</v>
      </c>
      <c r="N3194" s="155">
        <f>SUMIFS('Budget Detail as of 11.30'!L:L,'Budget Detail as of 11.30'!B:B,'Questica Mapping'!C3194)</f>
        <v>800</v>
      </c>
      <c r="O3194" s="100">
        <v>0</v>
      </c>
      <c r="P3194" s="101">
        <f t="shared" si="121"/>
        <v>0</v>
      </c>
    </row>
    <row r="3195" spans="1:16" hidden="1" x14ac:dyDescent="0.3">
      <c r="A3195" s="90">
        <v>585572</v>
      </c>
      <c r="B3195" s="92" t="s">
        <v>3</v>
      </c>
      <c r="C3195" s="92" t="s">
        <v>6223</v>
      </c>
      <c r="D3195" s="92" t="s">
        <v>34</v>
      </c>
      <c r="E3195" s="103" t="s">
        <v>590</v>
      </c>
      <c r="F3195" s="92" t="s">
        <v>894</v>
      </c>
      <c r="G3195" s="92" t="s">
        <v>863</v>
      </c>
      <c r="H3195" s="92" t="s">
        <v>6219</v>
      </c>
      <c r="I3195" s="92" t="s">
        <v>865</v>
      </c>
      <c r="J3195" s="92" t="s">
        <v>895</v>
      </c>
      <c r="K3195" s="90" t="b">
        <v>0</v>
      </c>
      <c r="L3195" s="92" t="s">
        <v>867</v>
      </c>
      <c r="M3195" s="278">
        <f>IFERROR(VLOOKUP(C3195,'Budget Detail as of 11.30'!B:K,COLUMNS('Budget Detail as of 11.30'!B:K),FALSE),0)</f>
        <v>7890</v>
      </c>
      <c r="N3195" s="155">
        <f>SUMIFS('Budget Detail as of 11.30'!L:L,'Budget Detail as of 11.30'!B:B,'Questica Mapping'!C3195)</f>
        <v>7890</v>
      </c>
      <c r="O3195" s="100">
        <v>0</v>
      </c>
      <c r="P3195" s="101">
        <f t="shared" si="121"/>
        <v>0</v>
      </c>
    </row>
    <row r="3196" spans="1:16" hidden="1" x14ac:dyDescent="0.3">
      <c r="A3196" s="90">
        <v>600481</v>
      </c>
      <c r="B3196" s="92" t="s">
        <v>3</v>
      </c>
      <c r="C3196" s="92" t="s">
        <v>6224</v>
      </c>
      <c r="D3196" s="92" t="s">
        <v>34</v>
      </c>
      <c r="E3196" s="103" t="s">
        <v>590</v>
      </c>
      <c r="F3196" s="92" t="s">
        <v>897</v>
      </c>
      <c r="G3196" s="92" t="s">
        <v>863</v>
      </c>
      <c r="H3196" s="92" t="s">
        <v>6219</v>
      </c>
      <c r="I3196" s="92" t="s">
        <v>865</v>
      </c>
      <c r="J3196" s="92" t="s">
        <v>898</v>
      </c>
      <c r="K3196" s="90" t="b">
        <v>0</v>
      </c>
      <c r="L3196" s="92" t="s">
        <v>867</v>
      </c>
      <c r="M3196" s="278">
        <f>IFERROR(VLOOKUP(C3196,'Budget Detail as of 11.30'!B:K,COLUMNS('Budget Detail as of 11.30'!B:K),FALSE),0)</f>
        <v>0</v>
      </c>
      <c r="N3196" s="155">
        <f>SUMIFS('Budget Detail as of 11.30'!L:L,'Budget Detail as of 11.30'!B:B,'Questica Mapping'!C3196)</f>
        <v>0</v>
      </c>
      <c r="O3196" s="100">
        <v>-25000</v>
      </c>
      <c r="P3196" s="101">
        <f t="shared" si="121"/>
        <v>25000</v>
      </c>
    </row>
    <row r="3197" spans="1:16" hidden="1" x14ac:dyDescent="0.3">
      <c r="A3197" s="90">
        <v>598307</v>
      </c>
      <c r="B3197" s="92" t="s">
        <v>3</v>
      </c>
      <c r="C3197" s="92" t="s">
        <v>6225</v>
      </c>
      <c r="D3197" s="92" t="s">
        <v>34</v>
      </c>
      <c r="E3197" s="103" t="s">
        <v>590</v>
      </c>
      <c r="F3197" s="92" t="s">
        <v>900</v>
      </c>
      <c r="G3197" s="92" t="s">
        <v>863</v>
      </c>
      <c r="H3197" s="92" t="s">
        <v>6219</v>
      </c>
      <c r="I3197" s="92" t="s">
        <v>865</v>
      </c>
      <c r="J3197" s="92" t="s">
        <v>901</v>
      </c>
      <c r="K3197" s="90" t="b">
        <v>0</v>
      </c>
      <c r="L3197" s="92" t="s">
        <v>867</v>
      </c>
      <c r="M3197" s="278">
        <f>IFERROR(VLOOKUP(C3197,'Budget Detail as of 11.30'!B:K,COLUMNS('Budget Detail as of 11.30'!B:K),FALSE),0)</f>
        <v>0</v>
      </c>
      <c r="N3197" s="155">
        <f>SUMIFS('Budget Detail as of 11.30'!L:L,'Budget Detail as of 11.30'!B:B,'Questica Mapping'!C3197)</f>
        <v>0</v>
      </c>
      <c r="O3197" s="100">
        <v>-157000</v>
      </c>
      <c r="P3197" s="101">
        <f t="shared" si="121"/>
        <v>157000</v>
      </c>
    </row>
    <row r="3198" spans="1:16" hidden="1" x14ac:dyDescent="0.3">
      <c r="A3198" s="90">
        <v>2006144</v>
      </c>
      <c r="B3198" s="92" t="s">
        <v>3</v>
      </c>
      <c r="C3198" s="92" t="s">
        <v>6226</v>
      </c>
      <c r="D3198" s="92" t="s">
        <v>34</v>
      </c>
      <c r="E3198" s="103" t="s">
        <v>590</v>
      </c>
      <c r="F3198" s="92" t="s">
        <v>903</v>
      </c>
      <c r="G3198" s="92" t="s">
        <v>863</v>
      </c>
      <c r="H3198" s="92" t="s">
        <v>6219</v>
      </c>
      <c r="I3198" s="92" t="s">
        <v>865</v>
      </c>
      <c r="J3198" s="92" t="s">
        <v>904</v>
      </c>
      <c r="K3198" s="90" t="b">
        <v>0</v>
      </c>
      <c r="L3198" s="92" t="s">
        <v>867</v>
      </c>
      <c r="M3198" s="278">
        <f>IFERROR(VLOOKUP(C3198,'Budget Detail as of 11.30'!B:K,COLUMNS('Budget Detail as of 11.30'!B:K),FALSE),0)</f>
        <v>0</v>
      </c>
      <c r="N3198" s="155">
        <f>SUMIFS('Budget Detail as of 11.30'!L:L,'Budget Detail as of 11.30'!B:B,'Questica Mapping'!C3198)</f>
        <v>0</v>
      </c>
      <c r="O3198" s="100">
        <v>-150000</v>
      </c>
      <c r="P3198" s="101">
        <f t="shared" si="121"/>
        <v>150000</v>
      </c>
    </row>
    <row r="3199" spans="1:16" hidden="1" x14ac:dyDescent="0.3">
      <c r="A3199" s="90">
        <v>2006145</v>
      </c>
      <c r="B3199" s="92" t="s">
        <v>3</v>
      </c>
      <c r="C3199" s="92" t="s">
        <v>6227</v>
      </c>
      <c r="D3199" s="92" t="s">
        <v>34</v>
      </c>
      <c r="E3199" s="103" t="s">
        <v>805</v>
      </c>
      <c r="F3199" s="92" t="s">
        <v>6228</v>
      </c>
      <c r="G3199" s="92" t="s">
        <v>882</v>
      </c>
      <c r="H3199" s="92" t="s">
        <v>6229</v>
      </c>
      <c r="I3199" s="92" t="s">
        <v>865</v>
      </c>
      <c r="J3199" s="92" t="s">
        <v>6230</v>
      </c>
      <c r="K3199" s="90" t="b">
        <v>0</v>
      </c>
      <c r="L3199" s="92" t="s">
        <v>867</v>
      </c>
      <c r="M3199" s="278">
        <f>IFERROR(VLOOKUP(C3199,'Budget Detail as of 11.30'!B:K,COLUMNS('Budget Detail as of 11.30'!B:K),FALSE),0)</f>
        <v>25000</v>
      </c>
      <c r="N3199" s="155">
        <f>SUMIFS('Budget Detail as of 11.30'!L:L,'Budget Detail as of 11.30'!B:B,'Questica Mapping'!C3199)</f>
        <v>25000</v>
      </c>
      <c r="O3199" s="100">
        <v>-300</v>
      </c>
      <c r="P3199" s="101">
        <f t="shared" si="121"/>
        <v>300</v>
      </c>
    </row>
    <row r="3200" spans="1:16" hidden="1" x14ac:dyDescent="0.3">
      <c r="A3200" s="90">
        <v>598308</v>
      </c>
      <c r="B3200" s="92" t="s">
        <v>3</v>
      </c>
      <c r="C3200" s="92" t="s">
        <v>6231</v>
      </c>
      <c r="D3200" s="92" t="s">
        <v>34</v>
      </c>
      <c r="E3200" s="103" t="s">
        <v>805</v>
      </c>
      <c r="F3200" s="92" t="s">
        <v>6232</v>
      </c>
      <c r="G3200" s="92" t="s">
        <v>882</v>
      </c>
      <c r="H3200" s="92" t="s">
        <v>6233</v>
      </c>
      <c r="I3200" s="92" t="s">
        <v>865</v>
      </c>
      <c r="J3200" s="92" t="s">
        <v>6234</v>
      </c>
      <c r="K3200" s="90" t="b">
        <v>0</v>
      </c>
      <c r="L3200" s="92" t="s">
        <v>867</v>
      </c>
      <c r="M3200" s="278">
        <f>IFERROR(VLOOKUP(C3200,'Budget Detail as of 11.30'!B:K,COLUMNS('Budget Detail as of 11.30'!B:K),FALSE),0)</f>
        <v>209500</v>
      </c>
      <c r="N3200" s="155">
        <f>SUMIFS('Budget Detail as of 11.30'!L:L,'Budget Detail as of 11.30'!B:B,'Questica Mapping'!C3200)</f>
        <v>209500</v>
      </c>
      <c r="O3200" s="100">
        <v>-47000</v>
      </c>
      <c r="P3200" s="101">
        <f t="shared" si="121"/>
        <v>47000</v>
      </c>
    </row>
    <row r="3201" spans="1:16" hidden="1" x14ac:dyDescent="0.3">
      <c r="A3201" s="90">
        <v>588798</v>
      </c>
      <c r="B3201" s="92" t="s">
        <v>3</v>
      </c>
      <c r="C3201" s="92" t="s">
        <v>6235</v>
      </c>
      <c r="D3201" s="92" t="s">
        <v>34</v>
      </c>
      <c r="E3201" s="103" t="s">
        <v>301</v>
      </c>
      <c r="F3201" s="92" t="s">
        <v>914</v>
      </c>
      <c r="G3201" s="92" t="s">
        <v>882</v>
      </c>
      <c r="H3201" s="92" t="s">
        <v>6219</v>
      </c>
      <c r="I3201" s="92" t="s">
        <v>865</v>
      </c>
      <c r="J3201" s="92" t="s">
        <v>915</v>
      </c>
      <c r="K3201" s="90" t="b">
        <v>0</v>
      </c>
      <c r="L3201" s="92" t="s">
        <v>867</v>
      </c>
      <c r="M3201" s="278">
        <f>IFERROR(VLOOKUP(C3201,'Budget Detail as of 11.30'!B:K,COLUMNS('Budget Detail as of 11.30'!B:K),FALSE),0)</f>
        <v>150000</v>
      </c>
      <c r="N3201" s="155">
        <f>SUMIFS('Budget Detail as of 11.30'!L:L,'Budget Detail as of 11.30'!B:B,'Questica Mapping'!C3201)</f>
        <v>150000</v>
      </c>
      <c r="O3201" s="100">
        <v>-9000</v>
      </c>
      <c r="P3201" s="101">
        <f t="shared" si="121"/>
        <v>9000</v>
      </c>
    </row>
    <row r="3202" spans="1:16" hidden="1" x14ac:dyDescent="0.3">
      <c r="A3202" s="90">
        <v>585617</v>
      </c>
      <c r="B3202" s="92" t="s">
        <v>3</v>
      </c>
      <c r="C3202" s="92" t="s">
        <v>6236</v>
      </c>
      <c r="D3202" s="92" t="s">
        <v>34</v>
      </c>
      <c r="E3202" s="103" t="s">
        <v>303</v>
      </c>
      <c r="F3202" s="92" t="s">
        <v>6237</v>
      </c>
      <c r="G3202" s="92" t="s">
        <v>882</v>
      </c>
      <c r="H3202" s="92" t="s">
        <v>6233</v>
      </c>
      <c r="I3202" s="92" t="s">
        <v>865</v>
      </c>
      <c r="J3202" s="92" t="s">
        <v>6238</v>
      </c>
      <c r="K3202" s="90" t="b">
        <v>0</v>
      </c>
      <c r="L3202" s="92" t="s">
        <v>867</v>
      </c>
      <c r="M3202" s="278">
        <f>IFERROR(VLOOKUP(C3202,'Budget Detail as of 11.30'!B:K,COLUMNS('Budget Detail as of 11.30'!B:K),FALSE),0)</f>
        <v>340</v>
      </c>
      <c r="N3202" s="155">
        <f>SUMIFS('Budget Detail as of 11.30'!L:L,'Budget Detail as of 11.30'!B:B,'Questica Mapping'!C3202)</f>
        <v>340</v>
      </c>
      <c r="O3202" s="100">
        <v>-500</v>
      </c>
      <c r="P3202" s="101">
        <f t="shared" si="121"/>
        <v>500</v>
      </c>
    </row>
    <row r="3203" spans="1:16" hidden="1" x14ac:dyDescent="0.3">
      <c r="A3203" s="90">
        <v>591523</v>
      </c>
      <c r="B3203" s="92" t="s">
        <v>3</v>
      </c>
      <c r="C3203" s="92" t="s">
        <v>6239</v>
      </c>
      <c r="D3203" s="92" t="s">
        <v>34</v>
      </c>
      <c r="E3203" s="103" t="s">
        <v>303</v>
      </c>
      <c r="F3203" s="92" t="s">
        <v>6240</v>
      </c>
      <c r="G3203" s="92" t="s">
        <v>882</v>
      </c>
      <c r="H3203" s="92" t="s">
        <v>6229</v>
      </c>
      <c r="I3203" s="92" t="s">
        <v>865</v>
      </c>
      <c r="J3203" s="92" t="s">
        <v>6241</v>
      </c>
      <c r="K3203" s="90" t="b">
        <v>0</v>
      </c>
      <c r="L3203" s="92" t="s">
        <v>867</v>
      </c>
      <c r="M3203" s="278">
        <f>IFERROR(VLOOKUP(C3203,'Budget Detail as of 11.30'!B:K,COLUMNS('Budget Detail as of 11.30'!B:K),FALSE),0)</f>
        <v>61500</v>
      </c>
      <c r="N3203" s="155">
        <f>SUMIFS('Budget Detail as of 11.30'!L:L,'Budget Detail as of 11.30'!B:B,'Questica Mapping'!C3203)</f>
        <v>61500</v>
      </c>
      <c r="O3203" s="100">
        <v>-5000</v>
      </c>
      <c r="P3203" s="101">
        <f t="shared" si="121"/>
        <v>5000</v>
      </c>
    </row>
    <row r="3204" spans="1:16" hidden="1" x14ac:dyDescent="0.3">
      <c r="A3204" s="90">
        <v>595763</v>
      </c>
      <c r="B3204" s="92" t="s">
        <v>3</v>
      </c>
      <c r="C3204" s="92" t="s">
        <v>6242</v>
      </c>
      <c r="D3204" s="92" t="s">
        <v>34</v>
      </c>
      <c r="E3204" s="103" t="s">
        <v>303</v>
      </c>
      <c r="F3204" s="92" t="s">
        <v>6243</v>
      </c>
      <c r="G3204" s="92" t="s">
        <v>882</v>
      </c>
      <c r="H3204" s="92" t="s">
        <v>6229</v>
      </c>
      <c r="I3204" s="92" t="s">
        <v>865</v>
      </c>
      <c r="J3204" s="92" t="s">
        <v>6244</v>
      </c>
      <c r="K3204" s="90" t="b">
        <v>0</v>
      </c>
      <c r="L3204" s="92" t="s">
        <v>867</v>
      </c>
      <c r="M3204" s="278">
        <f>IFERROR(VLOOKUP(C3204,'Budget Detail as of 11.30'!B:K,COLUMNS('Budget Detail as of 11.30'!B:K),FALSE),0)</f>
        <v>9000</v>
      </c>
      <c r="N3204" s="155">
        <f>SUMIFS('Budget Detail as of 11.30'!L:L,'Budget Detail as of 11.30'!B:B,'Questica Mapping'!C3204)</f>
        <v>9000</v>
      </c>
      <c r="O3204" s="100">
        <v>-100</v>
      </c>
      <c r="P3204" s="101">
        <f t="shared" si="121"/>
        <v>100</v>
      </c>
    </row>
    <row r="3205" spans="1:16" hidden="1" x14ac:dyDescent="0.3">
      <c r="A3205" s="90">
        <v>850944</v>
      </c>
      <c r="B3205" s="92" t="s">
        <v>3</v>
      </c>
      <c r="C3205" s="92" t="s">
        <v>6245</v>
      </c>
      <c r="D3205" s="92" t="s">
        <v>34</v>
      </c>
      <c r="E3205" s="103" t="s">
        <v>303</v>
      </c>
      <c r="F3205" s="92" t="s">
        <v>6246</v>
      </c>
      <c r="G3205" s="92" t="s">
        <v>882</v>
      </c>
      <c r="H3205" s="92" t="s">
        <v>6229</v>
      </c>
      <c r="I3205" s="92" t="s">
        <v>865</v>
      </c>
      <c r="J3205" s="92" t="s">
        <v>6247</v>
      </c>
      <c r="K3205" s="90" t="b">
        <v>0</v>
      </c>
      <c r="L3205" s="92" t="s">
        <v>867</v>
      </c>
      <c r="M3205" s="278">
        <f>IFERROR(VLOOKUP(C3205,'Budget Detail as of 11.30'!B:K,COLUMNS('Budget Detail as of 11.30'!B:K),FALSE),0)</f>
        <v>500</v>
      </c>
      <c r="N3205" s="155">
        <f>SUMIFS('Budget Detail as of 11.30'!L:L,'Budget Detail as of 11.30'!B:B,'Questica Mapping'!C3205)</f>
        <v>500</v>
      </c>
      <c r="O3205" s="100">
        <v>-500</v>
      </c>
      <c r="P3205" s="101">
        <f t="shared" si="121"/>
        <v>500</v>
      </c>
    </row>
    <row r="3206" spans="1:16" hidden="1" x14ac:dyDescent="0.3">
      <c r="A3206" s="90">
        <v>603210</v>
      </c>
      <c r="B3206" s="92" t="s">
        <v>3</v>
      </c>
      <c r="C3206" s="92" t="s">
        <v>6248</v>
      </c>
      <c r="D3206" s="92" t="s">
        <v>34</v>
      </c>
      <c r="E3206" s="103" t="s">
        <v>303</v>
      </c>
      <c r="F3206" s="92" t="s">
        <v>6249</v>
      </c>
      <c r="G3206" s="92" t="s">
        <v>882</v>
      </c>
      <c r="H3206" s="92" t="s">
        <v>6229</v>
      </c>
      <c r="I3206" s="92" t="s">
        <v>865</v>
      </c>
      <c r="J3206" s="92" t="s">
        <v>6250</v>
      </c>
      <c r="K3206" s="90" t="b">
        <v>0</v>
      </c>
      <c r="L3206" s="92" t="s">
        <v>867</v>
      </c>
      <c r="M3206" s="278">
        <f>IFERROR(VLOOKUP(C3206,'Budget Detail as of 11.30'!B:K,COLUMNS('Budget Detail as of 11.30'!B:K),FALSE),0)</f>
        <v>5000</v>
      </c>
      <c r="N3206" s="155">
        <f>SUMIFS('Budget Detail as of 11.30'!L:L,'Budget Detail as of 11.30'!B:B,'Questica Mapping'!C3206)</f>
        <v>5000</v>
      </c>
      <c r="O3206" s="100">
        <v>-100</v>
      </c>
      <c r="P3206" s="101">
        <f t="shared" si="121"/>
        <v>100</v>
      </c>
    </row>
    <row r="3207" spans="1:16" hidden="1" x14ac:dyDescent="0.3">
      <c r="A3207" s="90">
        <v>595764</v>
      </c>
      <c r="B3207" s="92" t="s">
        <v>3</v>
      </c>
      <c r="C3207" s="92" t="s">
        <v>6251</v>
      </c>
      <c r="D3207" s="92" t="s">
        <v>34</v>
      </c>
      <c r="E3207" s="103" t="s">
        <v>303</v>
      </c>
      <c r="F3207" s="92" t="s">
        <v>6249</v>
      </c>
      <c r="G3207" s="92" t="s">
        <v>863</v>
      </c>
      <c r="H3207" s="92" t="s">
        <v>6219</v>
      </c>
      <c r="I3207" s="92" t="s">
        <v>865</v>
      </c>
      <c r="J3207" s="92" t="s">
        <v>6252</v>
      </c>
      <c r="K3207" s="90" t="b">
        <v>0</v>
      </c>
      <c r="L3207" s="92" t="s">
        <v>867</v>
      </c>
      <c r="M3207" s="278">
        <f>IFERROR(VLOOKUP(C3207,'Budget Detail as of 11.30'!B:K,COLUMNS('Budget Detail as of 11.30'!B:K),FALSE),0)</f>
        <v>100</v>
      </c>
      <c r="N3207" s="155">
        <f>SUMIFS('Budget Detail as of 11.30'!L:L,'Budget Detail as of 11.30'!B:B,'Questica Mapping'!C3207)</f>
        <v>100</v>
      </c>
      <c r="O3207" s="100">
        <v>-27500</v>
      </c>
      <c r="P3207" s="101">
        <f t="shared" si="121"/>
        <v>27500</v>
      </c>
    </row>
    <row r="3208" spans="1:16" hidden="1" x14ac:dyDescent="0.3">
      <c r="A3208" s="90">
        <v>595765</v>
      </c>
      <c r="B3208" s="92" t="s">
        <v>3</v>
      </c>
      <c r="C3208" s="92" t="s">
        <v>6253</v>
      </c>
      <c r="D3208" s="92" t="s">
        <v>34</v>
      </c>
      <c r="E3208" s="103" t="s">
        <v>816</v>
      </c>
      <c r="F3208" s="92" t="s">
        <v>6254</v>
      </c>
      <c r="G3208" s="92" t="s">
        <v>882</v>
      </c>
      <c r="H3208" s="92" t="s">
        <v>6233</v>
      </c>
      <c r="I3208" s="92" t="s">
        <v>865</v>
      </c>
      <c r="J3208" s="92" t="s">
        <v>6255</v>
      </c>
      <c r="K3208" s="90" t="b">
        <v>0</v>
      </c>
      <c r="L3208" s="92" t="s">
        <v>867</v>
      </c>
      <c r="M3208" s="278">
        <f>IFERROR(VLOOKUP(C3208,'Budget Detail as of 11.30'!B:K,COLUMNS('Budget Detail as of 11.30'!B:K),FALSE),0)</f>
        <v>1180</v>
      </c>
      <c r="N3208" s="155">
        <f>SUMIFS('Budget Detail as of 11.30'!L:L,'Budget Detail as of 11.30'!B:B,'Questica Mapping'!C3208)</f>
        <v>1180</v>
      </c>
      <c r="O3208" s="100">
        <v>-300</v>
      </c>
      <c r="P3208" s="101">
        <f t="shared" si="121"/>
        <v>300</v>
      </c>
    </row>
    <row r="3209" spans="1:16" hidden="1" x14ac:dyDescent="0.3">
      <c r="A3209" s="90">
        <v>595766</v>
      </c>
      <c r="B3209" s="92" t="s">
        <v>3</v>
      </c>
      <c r="C3209" s="92" t="s">
        <v>6256</v>
      </c>
      <c r="D3209" s="92" t="s">
        <v>34</v>
      </c>
      <c r="E3209" s="103" t="s">
        <v>816</v>
      </c>
      <c r="F3209" s="92" t="s">
        <v>6257</v>
      </c>
      <c r="G3209" s="92" t="s">
        <v>882</v>
      </c>
      <c r="H3209" s="92" t="s">
        <v>6233</v>
      </c>
      <c r="I3209" s="92" t="s">
        <v>865</v>
      </c>
      <c r="J3209" s="92" t="s">
        <v>6258</v>
      </c>
      <c r="K3209" s="90" t="b">
        <v>0</v>
      </c>
      <c r="L3209" s="92" t="s">
        <v>867</v>
      </c>
      <c r="M3209" s="278">
        <f>IFERROR(VLOOKUP(C3209,'Budget Detail as of 11.30'!B:K,COLUMNS('Budget Detail as of 11.30'!B:K),FALSE),0)</f>
        <v>100</v>
      </c>
      <c r="N3209" s="155">
        <f>SUMIFS('Budget Detail as of 11.30'!L:L,'Budget Detail as of 11.30'!B:B,'Questica Mapping'!C3209)</f>
        <v>100</v>
      </c>
      <c r="O3209" s="100">
        <v>-25000</v>
      </c>
      <c r="P3209" s="101">
        <f t="shared" si="121"/>
        <v>25000</v>
      </c>
    </row>
    <row r="3210" spans="1:16" hidden="1" x14ac:dyDescent="0.3">
      <c r="A3210" s="90">
        <v>850557</v>
      </c>
      <c r="B3210" s="92" t="s">
        <v>3</v>
      </c>
      <c r="C3210" s="92" t="s">
        <v>6259</v>
      </c>
      <c r="D3210" s="92" t="s">
        <v>34</v>
      </c>
      <c r="E3210" s="103" t="s">
        <v>816</v>
      </c>
      <c r="F3210" s="92" t="s">
        <v>6260</v>
      </c>
      <c r="G3210" s="92" t="s">
        <v>882</v>
      </c>
      <c r="H3210" s="92" t="s">
        <v>6233</v>
      </c>
      <c r="I3210" s="92" t="s">
        <v>865</v>
      </c>
      <c r="J3210" s="92" t="s">
        <v>6261</v>
      </c>
      <c r="K3210" s="90" t="b">
        <v>0</v>
      </c>
      <c r="L3210" s="92" t="s">
        <v>867</v>
      </c>
      <c r="M3210" s="278">
        <f>IFERROR(VLOOKUP(C3210,'Budget Detail as of 11.30'!B:K,COLUMNS('Budget Detail as of 11.30'!B:K),FALSE),0)</f>
        <v>33500</v>
      </c>
      <c r="N3210" s="155">
        <f>SUMIFS('Budget Detail as of 11.30'!L:L,'Budget Detail as of 11.30'!B:B,'Questica Mapping'!C3210)</f>
        <v>33500</v>
      </c>
      <c r="O3210" s="100">
        <v>0</v>
      </c>
      <c r="P3210" s="101">
        <f t="shared" si="121"/>
        <v>0</v>
      </c>
    </row>
    <row r="3211" spans="1:16" hidden="1" x14ac:dyDescent="0.3">
      <c r="A3211" s="90">
        <v>585707</v>
      </c>
      <c r="B3211" s="92" t="s">
        <v>3</v>
      </c>
      <c r="C3211" s="92" t="s">
        <v>6262</v>
      </c>
      <c r="D3211" s="92" t="s">
        <v>34</v>
      </c>
      <c r="E3211" s="103" t="s">
        <v>816</v>
      </c>
      <c r="F3211" s="92" t="s">
        <v>6263</v>
      </c>
      <c r="G3211" s="92" t="s">
        <v>882</v>
      </c>
      <c r="H3211" s="92" t="s">
        <v>6233</v>
      </c>
      <c r="I3211" s="92" t="s">
        <v>865</v>
      </c>
      <c r="J3211" s="92" t="s">
        <v>6264</v>
      </c>
      <c r="K3211" s="90" t="b">
        <v>0</v>
      </c>
      <c r="L3211" s="92" t="s">
        <v>867</v>
      </c>
      <c r="M3211" s="278">
        <f>IFERROR(VLOOKUP(C3211,'Budget Detail as of 11.30'!B:K,COLUMNS('Budget Detail as of 11.30'!B:K),FALSE),0)</f>
        <v>300</v>
      </c>
      <c r="N3211" s="155">
        <f>SUMIFS('Budget Detail as of 11.30'!L:L,'Budget Detail as of 11.30'!B:B,'Questica Mapping'!C3211)</f>
        <v>300</v>
      </c>
      <c r="O3211" s="100">
        <v>0</v>
      </c>
      <c r="P3211" s="101">
        <f t="shared" si="121"/>
        <v>0</v>
      </c>
    </row>
    <row r="3212" spans="1:16" hidden="1" x14ac:dyDescent="0.3">
      <c r="A3212" s="90">
        <v>850574</v>
      </c>
      <c r="B3212" s="92" t="s">
        <v>3</v>
      </c>
      <c r="C3212" s="92" t="s">
        <v>6265</v>
      </c>
      <c r="D3212" s="92" t="s">
        <v>34</v>
      </c>
      <c r="E3212" s="103" t="s">
        <v>139</v>
      </c>
      <c r="F3212" s="92" t="s">
        <v>1132</v>
      </c>
      <c r="G3212" s="92" t="s">
        <v>882</v>
      </c>
      <c r="H3212" s="92" t="s">
        <v>6219</v>
      </c>
      <c r="I3212" s="92" t="s">
        <v>865</v>
      </c>
      <c r="J3212" s="92" t="s">
        <v>1133</v>
      </c>
      <c r="K3212" s="90" t="b">
        <v>0</v>
      </c>
      <c r="L3212" s="92" t="s">
        <v>867</v>
      </c>
      <c r="M3212" s="278">
        <f>IFERROR(VLOOKUP(C3212,'Budget Detail as of 11.30'!B:K,COLUMNS('Budget Detail as of 11.30'!B:K),FALSE),0)</f>
        <v>0</v>
      </c>
      <c r="N3212" s="155">
        <f>SUMIFS('Budget Detail as of 11.30'!L:L,'Budget Detail as of 11.30'!B:B,'Questica Mapping'!C3212)</f>
        <v>0</v>
      </c>
      <c r="O3212" s="100">
        <v>-302706</v>
      </c>
      <c r="P3212" s="101">
        <f t="shared" si="121"/>
        <v>302706</v>
      </c>
    </row>
    <row r="3213" spans="1:16" hidden="1" x14ac:dyDescent="0.3">
      <c r="A3213" s="90">
        <v>850041</v>
      </c>
      <c r="B3213" s="92" t="s">
        <v>3</v>
      </c>
      <c r="C3213" s="92" t="s">
        <v>6266</v>
      </c>
      <c r="D3213" s="92" t="s">
        <v>34</v>
      </c>
      <c r="E3213" s="103" t="s">
        <v>139</v>
      </c>
      <c r="F3213" s="92" t="s">
        <v>1135</v>
      </c>
      <c r="G3213" s="92" t="s">
        <v>882</v>
      </c>
      <c r="H3213" s="92" t="s">
        <v>6219</v>
      </c>
      <c r="I3213" s="92" t="s">
        <v>865</v>
      </c>
      <c r="J3213" s="92" t="s">
        <v>6267</v>
      </c>
      <c r="K3213" s="90" t="b">
        <v>0</v>
      </c>
      <c r="L3213" s="92" t="s">
        <v>867</v>
      </c>
      <c r="M3213" s="278">
        <f>IFERROR(VLOOKUP(C3213,'Budget Detail as of 11.30'!B:K,COLUMNS('Budget Detail as of 11.30'!B:K),FALSE),0)</f>
        <v>0</v>
      </c>
      <c r="N3213" s="155">
        <f>SUMIFS('Budget Detail as of 11.30'!L:L,'Budget Detail as of 11.30'!B:B,'Questica Mapping'!C3213)</f>
        <v>0</v>
      </c>
      <c r="O3213" s="100"/>
      <c r="P3213" s="101"/>
    </row>
    <row r="3214" spans="1:16" hidden="1" x14ac:dyDescent="0.3">
      <c r="A3214" s="90">
        <v>851301</v>
      </c>
      <c r="B3214" s="92" t="s">
        <v>3</v>
      </c>
      <c r="C3214" s="92" t="s">
        <v>6268</v>
      </c>
      <c r="D3214" s="92" t="s">
        <v>34</v>
      </c>
      <c r="E3214" s="103" t="s">
        <v>139</v>
      </c>
      <c r="F3214" s="92" t="s">
        <v>1149</v>
      </c>
      <c r="G3214" s="92" t="s">
        <v>882</v>
      </c>
      <c r="H3214" s="92" t="s">
        <v>6219</v>
      </c>
      <c r="I3214" s="92" t="s">
        <v>865</v>
      </c>
      <c r="J3214" s="92" t="s">
        <v>3697</v>
      </c>
      <c r="K3214" s="90" t="b">
        <v>0</v>
      </c>
      <c r="L3214" s="92" t="s">
        <v>867</v>
      </c>
      <c r="M3214" s="278">
        <f>IFERROR(VLOOKUP(C3214,'Budget Detail as of 11.30'!B:K,COLUMNS('Budget Detail as of 11.30'!B:K),FALSE),0)</f>
        <v>0</v>
      </c>
      <c r="N3214" s="155">
        <f>SUMIFS('Budget Detail as of 11.30'!L:L,'Budget Detail as of 11.30'!B:B,'Questica Mapping'!C3214)</f>
        <v>0</v>
      </c>
      <c r="O3214" s="100">
        <v>371598</v>
      </c>
      <c r="P3214" s="101">
        <f t="shared" ref="P3214:P3219" si="122">+O3214</f>
        <v>371598</v>
      </c>
    </row>
    <row r="3215" spans="1:16" hidden="1" x14ac:dyDescent="0.3">
      <c r="A3215" s="90">
        <v>851464</v>
      </c>
      <c r="B3215" s="92" t="s">
        <v>3</v>
      </c>
      <c r="C3215" s="92" t="s">
        <v>6269</v>
      </c>
      <c r="D3215" s="92" t="s">
        <v>34</v>
      </c>
      <c r="E3215" s="103" t="s">
        <v>148</v>
      </c>
      <c r="F3215" s="92" t="s">
        <v>4253</v>
      </c>
      <c r="G3215" s="92" t="s">
        <v>882</v>
      </c>
      <c r="H3215" s="92" t="s">
        <v>6219</v>
      </c>
      <c r="I3215" s="92" t="s">
        <v>865</v>
      </c>
      <c r="J3215" s="92" t="s">
        <v>6270</v>
      </c>
      <c r="K3215" s="90" t="b">
        <v>0</v>
      </c>
      <c r="L3215" s="92" t="s">
        <v>867</v>
      </c>
      <c r="M3215" s="278">
        <f>IFERROR(VLOOKUP(C3215,'Budget Detail as of 11.30'!B:K,COLUMNS('Budget Detail as of 11.30'!B:K),FALSE),0)</f>
        <v>458670</v>
      </c>
      <c r="N3215" s="155">
        <f>SUMIFS('Budget Detail as of 11.30'!L:L,'Budget Detail as of 11.30'!B:B,'Questica Mapping'!C3215)</f>
        <v>437640</v>
      </c>
      <c r="O3215" s="100">
        <v>185930</v>
      </c>
      <c r="P3215" s="101">
        <f t="shared" si="122"/>
        <v>185930</v>
      </c>
    </row>
    <row r="3216" spans="1:16" hidden="1" x14ac:dyDescent="0.3">
      <c r="A3216" s="90">
        <v>850575</v>
      </c>
      <c r="B3216" s="92" t="s">
        <v>1162</v>
      </c>
      <c r="C3216" s="92" t="s">
        <v>6271</v>
      </c>
      <c r="D3216" s="92" t="s">
        <v>34</v>
      </c>
      <c r="E3216" s="103" t="s">
        <v>820</v>
      </c>
      <c r="F3216" s="92" t="s">
        <v>6272</v>
      </c>
      <c r="G3216" s="92" t="s">
        <v>1165</v>
      </c>
      <c r="H3216" s="92" t="s">
        <v>6219</v>
      </c>
      <c r="I3216" s="92" t="s">
        <v>865</v>
      </c>
      <c r="J3216" s="92">
        <v>0</v>
      </c>
      <c r="K3216" s="90" t="b">
        <v>0</v>
      </c>
      <c r="L3216" s="92" t="s">
        <v>1166</v>
      </c>
      <c r="M3216" s="278">
        <f>IFERROR(VLOOKUP(C3216,'Budget Detail as of 11.30'!B:K,COLUMNS('Budget Detail as of 11.30'!B:K),FALSE),0)</f>
        <v>401230</v>
      </c>
      <c r="N3216" s="155">
        <f>SUMIFS('Budget Detail as of 11.30'!L:L,'Budget Detail as of 11.30'!B:B,'Questica Mapping'!C3216)</f>
        <v>383950</v>
      </c>
      <c r="O3216" s="100">
        <v>0</v>
      </c>
      <c r="P3216" s="101">
        <f t="shared" si="122"/>
        <v>0</v>
      </c>
    </row>
    <row r="3217" spans="1:16" hidden="1" x14ac:dyDescent="0.3">
      <c r="A3217" s="90">
        <v>850576</v>
      </c>
      <c r="B3217" s="92" t="s">
        <v>1162</v>
      </c>
      <c r="C3217" s="92" t="s">
        <v>6273</v>
      </c>
      <c r="D3217" s="92" t="s">
        <v>34</v>
      </c>
      <c r="E3217" s="103" t="s">
        <v>820</v>
      </c>
      <c r="F3217" s="92" t="s">
        <v>6272</v>
      </c>
      <c r="G3217" s="92" t="s">
        <v>1176</v>
      </c>
      <c r="H3217" s="92" t="s">
        <v>6219</v>
      </c>
      <c r="I3217" s="92" t="s">
        <v>865</v>
      </c>
      <c r="J3217" s="92">
        <v>0</v>
      </c>
      <c r="K3217" s="90" t="b">
        <v>0</v>
      </c>
      <c r="L3217" s="92" t="s">
        <v>1166</v>
      </c>
      <c r="M3217" s="278">
        <f>IFERROR(VLOOKUP(C3217,'Budget Detail as of 11.30'!B:K,COLUMNS('Budget Detail as of 11.30'!B:K),FALSE),0)</f>
        <v>196280</v>
      </c>
      <c r="N3217" s="155">
        <f>SUMIFS('Budget Detail as of 11.30'!L:L,'Budget Detail as of 11.30'!B:B,'Questica Mapping'!C3217)</f>
        <v>191600</v>
      </c>
      <c r="O3217" s="100">
        <v>1200</v>
      </c>
      <c r="P3217" s="101">
        <f t="shared" si="122"/>
        <v>1200</v>
      </c>
    </row>
    <row r="3218" spans="1:16" hidden="1" x14ac:dyDescent="0.3">
      <c r="A3218" s="90">
        <v>850563</v>
      </c>
      <c r="B3218" s="92" t="s">
        <v>1162</v>
      </c>
      <c r="C3218" s="92" t="s">
        <v>6274</v>
      </c>
      <c r="D3218" s="92" t="s">
        <v>34</v>
      </c>
      <c r="E3218" s="103" t="s">
        <v>820</v>
      </c>
      <c r="F3218" s="92" t="s">
        <v>6272</v>
      </c>
      <c r="G3218" s="92" t="s">
        <v>1627</v>
      </c>
      <c r="H3218" s="92" t="s">
        <v>6219</v>
      </c>
      <c r="I3218" s="92" t="s">
        <v>865</v>
      </c>
      <c r="J3218" s="270" t="s">
        <v>1251</v>
      </c>
      <c r="K3218" s="90" t="b">
        <v>0</v>
      </c>
      <c r="L3218" s="92" t="s">
        <v>867</v>
      </c>
      <c r="M3218" s="278">
        <f>IFERROR(VLOOKUP(C3218,'Budget Detail as of 11.30'!B:K,COLUMNS('Budget Detail as of 11.30'!B:K),FALSE),0)</f>
        <v>0</v>
      </c>
      <c r="N3218" s="155">
        <f>SUMIFS('Budget Detail as of 11.30'!L:L,'Budget Detail as of 11.30'!B:B,'Questica Mapping'!C3218)</f>
        <v>0</v>
      </c>
      <c r="O3218" s="100">
        <v>75</v>
      </c>
      <c r="P3218" s="101">
        <f t="shared" si="122"/>
        <v>75</v>
      </c>
    </row>
    <row r="3219" spans="1:16" hidden="1" x14ac:dyDescent="0.3">
      <c r="A3219" s="90">
        <v>850578</v>
      </c>
      <c r="B3219" s="92" t="s">
        <v>1162</v>
      </c>
      <c r="C3219" s="92" t="s">
        <v>6275</v>
      </c>
      <c r="D3219" s="92" t="s">
        <v>34</v>
      </c>
      <c r="E3219" s="103" t="s">
        <v>820</v>
      </c>
      <c r="F3219" s="92" t="s">
        <v>6272</v>
      </c>
      <c r="G3219" s="92" t="s">
        <v>1182</v>
      </c>
      <c r="H3219" s="92" t="s">
        <v>6219</v>
      </c>
      <c r="I3219" s="92" t="s">
        <v>865</v>
      </c>
      <c r="J3219" s="92" t="s">
        <v>1183</v>
      </c>
      <c r="K3219" s="90" t="b">
        <v>0</v>
      </c>
      <c r="L3219" s="92" t="s">
        <v>867</v>
      </c>
      <c r="M3219" s="278">
        <f>IFERROR(VLOOKUP(C3219,'Budget Detail as of 11.30'!B:K,COLUMNS('Budget Detail as of 11.30'!B:K),FALSE),0)</f>
        <v>0</v>
      </c>
      <c r="N3219" s="155">
        <f>SUMIFS('Budget Detail as of 11.30'!L:L,'Budget Detail as of 11.30'!B:B,'Questica Mapping'!C3219)</f>
        <v>0</v>
      </c>
      <c r="O3219" s="100">
        <v>4806</v>
      </c>
      <c r="P3219" s="101">
        <f t="shared" si="122"/>
        <v>4806</v>
      </c>
    </row>
    <row r="3220" spans="1:16" hidden="1" x14ac:dyDescent="0.3">
      <c r="A3220" s="90">
        <v>850579</v>
      </c>
      <c r="B3220" s="92" t="s">
        <v>1162</v>
      </c>
      <c r="C3220" s="92" t="s">
        <v>6276</v>
      </c>
      <c r="D3220" s="92" t="s">
        <v>34</v>
      </c>
      <c r="E3220" s="103" t="s">
        <v>818</v>
      </c>
      <c r="F3220" s="92" t="s">
        <v>6272</v>
      </c>
      <c r="G3220" s="92" t="s">
        <v>1354</v>
      </c>
      <c r="H3220" s="92" t="s">
        <v>6219</v>
      </c>
      <c r="I3220" s="92" t="s">
        <v>865</v>
      </c>
      <c r="J3220" s="92" t="s">
        <v>5088</v>
      </c>
      <c r="K3220" s="90" t="b">
        <v>0</v>
      </c>
      <c r="L3220" s="92" t="s">
        <v>867</v>
      </c>
      <c r="M3220" s="278">
        <f>IFERROR(VLOOKUP(C3220,'Budget Detail as of 11.30'!B:K,COLUMNS('Budget Detail as of 11.30'!B:K),FALSE),0)</f>
        <v>1200</v>
      </c>
      <c r="N3220" s="155">
        <f>SUMIFS('Budget Detail as of 11.30'!L:L,'Budget Detail as of 11.30'!B:B,'Questica Mapping'!C3220)</f>
        <v>1200</v>
      </c>
      <c r="O3220" s="100"/>
      <c r="P3220" s="101"/>
    </row>
    <row r="3221" spans="1:16" hidden="1" x14ac:dyDescent="0.3">
      <c r="A3221" s="90">
        <v>851466</v>
      </c>
      <c r="B3221" s="92" t="s">
        <v>1162</v>
      </c>
      <c r="C3221" s="92" t="s">
        <v>6277</v>
      </c>
      <c r="D3221" s="92" t="s">
        <v>34</v>
      </c>
      <c r="E3221" s="103" t="s">
        <v>818</v>
      </c>
      <c r="F3221" s="92" t="s">
        <v>6272</v>
      </c>
      <c r="G3221" s="92" t="s">
        <v>1229</v>
      </c>
      <c r="H3221" s="92" t="s">
        <v>6219</v>
      </c>
      <c r="I3221" s="92" t="s">
        <v>865</v>
      </c>
      <c r="J3221" s="92" t="s">
        <v>3526</v>
      </c>
      <c r="K3221" s="90" t="b">
        <v>0</v>
      </c>
      <c r="L3221" s="92" t="s">
        <v>867</v>
      </c>
      <c r="M3221" s="278">
        <f>IFERROR(VLOOKUP(C3221,'Budget Detail as of 11.30'!B:K,COLUMNS('Budget Detail as of 11.30'!B:K),FALSE),0)</f>
        <v>90</v>
      </c>
      <c r="N3221" s="155">
        <f>SUMIFS('Budget Detail as of 11.30'!L:L,'Budget Detail as of 11.30'!B:B,'Questica Mapping'!C3221)</f>
        <v>90</v>
      </c>
      <c r="O3221" s="100">
        <v>42762</v>
      </c>
      <c r="P3221" s="101">
        <f t="shared" ref="P3221:P3264" si="123">+O3221</f>
        <v>42762</v>
      </c>
    </row>
    <row r="3222" spans="1:16" hidden="1" x14ac:dyDescent="0.3">
      <c r="A3222" s="90">
        <v>851467</v>
      </c>
      <c r="B3222" s="92" t="s">
        <v>1162</v>
      </c>
      <c r="C3222" s="92" t="s">
        <v>6278</v>
      </c>
      <c r="D3222" s="92" t="s">
        <v>34</v>
      </c>
      <c r="E3222" s="103" t="s">
        <v>821</v>
      </c>
      <c r="F3222" s="92" t="s">
        <v>6272</v>
      </c>
      <c r="G3222" s="92" t="s">
        <v>1576</v>
      </c>
      <c r="H3222" s="92" t="s">
        <v>6219</v>
      </c>
      <c r="I3222" s="92" t="s">
        <v>865</v>
      </c>
      <c r="J3222" s="92" t="s">
        <v>1577</v>
      </c>
      <c r="K3222" s="90" t="b">
        <v>0</v>
      </c>
      <c r="L3222" s="92" t="s">
        <v>867</v>
      </c>
      <c r="M3222" s="278">
        <f>IFERROR(VLOOKUP(C3222,'Budget Detail as of 11.30'!B:K,COLUMNS('Budget Detail as of 11.30'!B:K),FALSE),0)</f>
        <v>4460</v>
      </c>
      <c r="N3222" s="155">
        <f>SUMIFS('Budget Detail as of 11.30'!L:L,'Budget Detail as of 11.30'!B:B,'Questica Mapping'!C3222)</f>
        <v>4460</v>
      </c>
      <c r="O3222" s="100">
        <v>5711</v>
      </c>
      <c r="P3222" s="101">
        <f t="shared" si="123"/>
        <v>5711</v>
      </c>
    </row>
    <row r="3223" spans="1:16" hidden="1" x14ac:dyDescent="0.3">
      <c r="A3223" s="90">
        <v>850580</v>
      </c>
      <c r="B3223" s="92" t="s">
        <v>1162</v>
      </c>
      <c r="C3223" s="92" t="s">
        <v>6279</v>
      </c>
      <c r="D3223" s="279" t="s">
        <v>34</v>
      </c>
      <c r="E3223" s="103" t="s">
        <v>821</v>
      </c>
      <c r="F3223" s="90" t="s">
        <v>6272</v>
      </c>
      <c r="G3223" s="90" t="s">
        <v>1265</v>
      </c>
      <c r="H3223" s="90" t="s">
        <v>6219</v>
      </c>
      <c r="I3223" s="90" t="s">
        <v>865</v>
      </c>
      <c r="J3223" s="90" t="s">
        <v>1266</v>
      </c>
      <c r="K3223" s="90" t="b">
        <v>0</v>
      </c>
      <c r="L3223" s="90" t="s">
        <v>867</v>
      </c>
      <c r="M3223" s="278">
        <f>IFERROR(VLOOKUP(C3223,'Budget Detail as of 11.30'!B:K,COLUMNS('Budget Detail as of 11.30'!B:K),FALSE),0)</f>
        <v>24790</v>
      </c>
      <c r="N3223" s="155">
        <f>SUMIFS('Budget Detail as of 11.30'!L:L,'Budget Detail as of 11.30'!B:B,'Questica Mapping'!C3223)</f>
        <v>24790</v>
      </c>
      <c r="O3223" s="100">
        <v>51582</v>
      </c>
      <c r="P3223" s="101">
        <f t="shared" si="123"/>
        <v>51582</v>
      </c>
    </row>
    <row r="3224" spans="1:16" hidden="1" x14ac:dyDescent="0.3">
      <c r="A3224" s="90">
        <v>850946</v>
      </c>
      <c r="B3224" s="92" t="s">
        <v>1162</v>
      </c>
      <c r="C3224" s="92" t="s">
        <v>6280</v>
      </c>
      <c r="D3224" s="92" t="s">
        <v>34</v>
      </c>
      <c r="E3224" s="103" t="s">
        <v>820</v>
      </c>
      <c r="F3224" s="92" t="s">
        <v>6281</v>
      </c>
      <c r="G3224" s="92" t="s">
        <v>1165</v>
      </c>
      <c r="H3224" s="92" t="s">
        <v>6229</v>
      </c>
      <c r="I3224" s="92" t="s">
        <v>865</v>
      </c>
      <c r="J3224" s="92">
        <v>0</v>
      </c>
      <c r="K3224" s="90" t="b">
        <v>0</v>
      </c>
      <c r="L3224" s="92" t="s">
        <v>1166</v>
      </c>
      <c r="M3224" s="278">
        <f>IFERROR(VLOOKUP(C3224,'Budget Detail as of 11.30'!B:K,COLUMNS('Budget Detail as of 11.30'!B:K),FALSE),0)</f>
        <v>104810</v>
      </c>
      <c r="N3224" s="155">
        <f>SUMIFS('Budget Detail as of 11.30'!L:L,'Budget Detail as of 11.30'!B:B,'Questica Mapping'!C3224)</f>
        <v>100390</v>
      </c>
      <c r="O3224" s="100">
        <v>16900</v>
      </c>
      <c r="P3224" s="101">
        <f t="shared" si="123"/>
        <v>16900</v>
      </c>
    </row>
    <row r="3225" spans="1:16" hidden="1" x14ac:dyDescent="0.3">
      <c r="A3225" s="90">
        <v>850581</v>
      </c>
      <c r="B3225" s="92" t="s">
        <v>1162</v>
      </c>
      <c r="C3225" s="92" t="s">
        <v>6282</v>
      </c>
      <c r="D3225" s="92" t="s">
        <v>34</v>
      </c>
      <c r="E3225" s="103" t="s">
        <v>820</v>
      </c>
      <c r="F3225" s="90" t="s">
        <v>6281</v>
      </c>
      <c r="G3225" s="90" t="s">
        <v>1165</v>
      </c>
      <c r="H3225" s="90" t="s">
        <v>6283</v>
      </c>
      <c r="I3225" s="178">
        <v>2</v>
      </c>
      <c r="J3225" s="269" t="s">
        <v>1251</v>
      </c>
      <c r="L3225" s="92"/>
      <c r="M3225" s="278">
        <f>IFERROR(VLOOKUP(C3225,'Budget Detail as of 11.30'!B:K,COLUMNS('Budget Detail as of 11.30'!B:K),FALSE),0)</f>
        <v>0</v>
      </c>
      <c r="N3225" s="155">
        <f>SUMIFS('Budget Detail as of 11.30'!L:L,'Budget Detail as of 11.30'!B:B,'Questica Mapping'!C3225)</f>
        <v>0</v>
      </c>
      <c r="O3225" s="100">
        <v>28140</v>
      </c>
      <c r="P3225" s="101">
        <f t="shared" si="123"/>
        <v>28140</v>
      </c>
    </row>
    <row r="3226" spans="1:16" hidden="1" x14ac:dyDescent="0.3">
      <c r="A3226" s="90">
        <v>851468</v>
      </c>
      <c r="B3226" s="92" t="s">
        <v>1162</v>
      </c>
      <c r="C3226" s="92" t="s">
        <v>6284</v>
      </c>
      <c r="D3226" s="92" t="s">
        <v>34</v>
      </c>
      <c r="E3226" s="103" t="s">
        <v>820</v>
      </c>
      <c r="F3226" s="90" t="s">
        <v>6281</v>
      </c>
      <c r="G3226" s="90" t="s">
        <v>1165</v>
      </c>
      <c r="H3226" s="90" t="s">
        <v>6283</v>
      </c>
      <c r="I3226" s="178">
        <v>3</v>
      </c>
      <c r="J3226" s="269" t="s">
        <v>1251</v>
      </c>
      <c r="L3226" s="92"/>
      <c r="M3226" s="278">
        <f>IFERROR(VLOOKUP(C3226,'Budget Detail as of 11.30'!B:K,COLUMNS('Budget Detail as of 11.30'!B:K),FALSE),0)</f>
        <v>0</v>
      </c>
      <c r="N3226" s="155">
        <f>SUMIFS('Budget Detail as of 11.30'!L:L,'Budget Detail as of 11.30'!B:B,'Questica Mapping'!C3226)</f>
        <v>0</v>
      </c>
      <c r="O3226" s="100">
        <v>2410</v>
      </c>
      <c r="P3226" s="101">
        <f t="shared" si="123"/>
        <v>2410</v>
      </c>
    </row>
    <row r="3227" spans="1:16" hidden="1" x14ac:dyDescent="0.3">
      <c r="A3227" s="90">
        <v>850582</v>
      </c>
      <c r="B3227" s="92" t="s">
        <v>1162</v>
      </c>
      <c r="C3227" s="92" t="s">
        <v>6285</v>
      </c>
      <c r="D3227" s="92" t="s">
        <v>34</v>
      </c>
      <c r="E3227" s="103" t="s">
        <v>820</v>
      </c>
      <c r="F3227" s="92" t="s">
        <v>6281</v>
      </c>
      <c r="G3227" s="92" t="s">
        <v>1286</v>
      </c>
      <c r="H3227" s="92" t="s">
        <v>6229</v>
      </c>
      <c r="I3227" s="92" t="s">
        <v>865</v>
      </c>
      <c r="J3227" s="92" t="s">
        <v>6286</v>
      </c>
      <c r="K3227" s="90" t="b">
        <v>0</v>
      </c>
      <c r="L3227" s="92" t="s">
        <v>867</v>
      </c>
      <c r="M3227" s="278">
        <f>IFERROR(VLOOKUP(C3227,'Budget Detail as of 11.30'!B:K,COLUMNS('Budget Detail as of 11.30'!B:K),FALSE),0)</f>
        <v>18200</v>
      </c>
      <c r="N3227" s="155">
        <f>SUMIFS('Budget Detail as of 11.30'!L:L,'Budget Detail as of 11.30'!B:B,'Questica Mapping'!C3227)</f>
        <v>18200</v>
      </c>
      <c r="O3227" s="100">
        <v>17470</v>
      </c>
      <c r="P3227" s="101">
        <f t="shared" si="123"/>
        <v>17470</v>
      </c>
    </row>
    <row r="3228" spans="1:16" hidden="1" x14ac:dyDescent="0.3">
      <c r="A3228" s="90">
        <v>850583</v>
      </c>
      <c r="B3228" s="92" t="s">
        <v>1162</v>
      </c>
      <c r="C3228" s="92" t="s">
        <v>6287</v>
      </c>
      <c r="D3228" s="92" t="s">
        <v>34</v>
      </c>
      <c r="E3228" s="103" t="s">
        <v>820</v>
      </c>
      <c r="F3228" s="92" t="s">
        <v>6281</v>
      </c>
      <c r="G3228" s="92" t="s">
        <v>1176</v>
      </c>
      <c r="H3228" s="92" t="s">
        <v>6229</v>
      </c>
      <c r="I3228" s="92" t="s">
        <v>865</v>
      </c>
      <c r="J3228" s="92">
        <v>0</v>
      </c>
      <c r="K3228" s="90" t="b">
        <v>0</v>
      </c>
      <c r="L3228" s="92" t="s">
        <v>1166</v>
      </c>
      <c r="M3228" s="278">
        <f>IFERROR(VLOOKUP(C3228,'Budget Detail as of 11.30'!B:K,COLUMNS('Budget Detail as of 11.30'!B:K),FALSE),0)</f>
        <v>41400</v>
      </c>
      <c r="N3228" s="155">
        <f>SUMIFS('Budget Detail as of 11.30'!L:L,'Budget Detail as of 11.30'!B:B,'Questica Mapping'!C3228)</f>
        <v>40160</v>
      </c>
      <c r="O3228" s="100">
        <v>2000</v>
      </c>
      <c r="P3228" s="101">
        <f t="shared" si="123"/>
        <v>2000</v>
      </c>
    </row>
    <row r="3229" spans="1:16" hidden="1" x14ac:dyDescent="0.3">
      <c r="A3229" s="90">
        <v>850949</v>
      </c>
      <c r="B3229" s="92" t="s">
        <v>1162</v>
      </c>
      <c r="C3229" s="92" t="s">
        <v>6288</v>
      </c>
      <c r="D3229" s="92" t="s">
        <v>34</v>
      </c>
      <c r="E3229" s="103" t="s">
        <v>820</v>
      </c>
      <c r="F3229" s="90" t="s">
        <v>6281</v>
      </c>
      <c r="G3229" s="90" t="s">
        <v>1176</v>
      </c>
      <c r="H3229" s="90" t="s">
        <v>6283</v>
      </c>
      <c r="I3229" s="178">
        <v>2</v>
      </c>
      <c r="J3229" s="269" t="s">
        <v>1251</v>
      </c>
      <c r="L3229" s="92"/>
      <c r="M3229" s="278">
        <f>IFERROR(VLOOKUP(C3229,'Budget Detail as of 11.30'!B:K,COLUMNS('Budget Detail as of 11.30'!B:K),FALSE),0)</f>
        <v>0</v>
      </c>
      <c r="N3229" s="155">
        <f>SUMIFS('Budget Detail as of 11.30'!L:L,'Budget Detail as of 11.30'!B:B,'Questica Mapping'!C3229)</f>
        <v>0</v>
      </c>
      <c r="O3229" s="100">
        <v>5000</v>
      </c>
      <c r="P3229" s="101">
        <f t="shared" si="123"/>
        <v>5000</v>
      </c>
    </row>
    <row r="3230" spans="1:16" hidden="1" x14ac:dyDescent="0.3">
      <c r="A3230" s="90">
        <v>585691</v>
      </c>
      <c r="B3230" s="92" t="s">
        <v>1162</v>
      </c>
      <c r="C3230" s="92" t="s">
        <v>6289</v>
      </c>
      <c r="D3230" s="92" t="s">
        <v>34</v>
      </c>
      <c r="E3230" s="103" t="s">
        <v>818</v>
      </c>
      <c r="F3230" s="92" t="s">
        <v>6281</v>
      </c>
      <c r="G3230" s="92" t="s">
        <v>1185</v>
      </c>
      <c r="H3230" s="92" t="s">
        <v>6229</v>
      </c>
      <c r="I3230" s="92" t="s">
        <v>865</v>
      </c>
      <c r="J3230" s="92" t="s">
        <v>1186</v>
      </c>
      <c r="K3230" s="90" t="b">
        <v>0</v>
      </c>
      <c r="L3230" s="92" t="s">
        <v>867</v>
      </c>
      <c r="M3230" s="278">
        <f>IFERROR(VLOOKUP(C3230,'Budget Detail as of 11.30'!B:K,COLUMNS('Budget Detail as of 11.30'!B:K),FALSE),0)</f>
        <v>2200</v>
      </c>
      <c r="N3230" s="155">
        <f>SUMIFS('Budget Detail as of 11.30'!L:L,'Budget Detail as of 11.30'!B:B,'Questica Mapping'!C3230)</f>
        <v>2200</v>
      </c>
      <c r="O3230" s="100">
        <v>750</v>
      </c>
      <c r="P3230" s="101">
        <f t="shared" si="123"/>
        <v>750</v>
      </c>
    </row>
    <row r="3231" spans="1:16" hidden="1" x14ac:dyDescent="0.3">
      <c r="A3231" s="90">
        <v>588920</v>
      </c>
      <c r="B3231" s="92" t="s">
        <v>1162</v>
      </c>
      <c r="C3231" s="92" t="s">
        <v>6290</v>
      </c>
      <c r="D3231" s="92" t="s">
        <v>34</v>
      </c>
      <c r="E3231" s="103" t="s">
        <v>818</v>
      </c>
      <c r="F3231" s="92" t="s">
        <v>6281</v>
      </c>
      <c r="G3231" s="92" t="s">
        <v>1185</v>
      </c>
      <c r="H3231" s="92" t="s">
        <v>6291</v>
      </c>
      <c r="I3231" s="92" t="s">
        <v>865</v>
      </c>
      <c r="J3231" s="92" t="s">
        <v>6292</v>
      </c>
      <c r="K3231" s="90" t="b">
        <v>0</v>
      </c>
      <c r="L3231" s="92" t="s">
        <v>867</v>
      </c>
      <c r="M3231" s="278">
        <f>IFERROR(VLOOKUP(C3231,'Budget Detail as of 11.30'!B:K,COLUMNS('Budget Detail as of 11.30'!B:K),FALSE),0)</f>
        <v>5000</v>
      </c>
      <c r="N3231" s="155">
        <f>SUMIFS('Budget Detail as of 11.30'!L:L,'Budget Detail as of 11.30'!B:B,'Questica Mapping'!C3231)</f>
        <v>5000</v>
      </c>
      <c r="O3231" s="100">
        <v>150</v>
      </c>
      <c r="P3231" s="101">
        <f t="shared" si="123"/>
        <v>150</v>
      </c>
    </row>
    <row r="3232" spans="1:16" hidden="1" x14ac:dyDescent="0.3">
      <c r="A3232" s="90">
        <v>585199</v>
      </c>
      <c r="B3232" s="92" t="s">
        <v>1162</v>
      </c>
      <c r="C3232" s="92" t="s">
        <v>6293</v>
      </c>
      <c r="D3232" s="92" t="s">
        <v>34</v>
      </c>
      <c r="E3232" s="103" t="s">
        <v>818</v>
      </c>
      <c r="F3232" s="92" t="s">
        <v>6281</v>
      </c>
      <c r="G3232" s="92" t="s">
        <v>1185</v>
      </c>
      <c r="H3232" s="92" t="s">
        <v>6291</v>
      </c>
      <c r="I3232" s="92" t="s">
        <v>925</v>
      </c>
      <c r="J3232" s="92" t="s">
        <v>1186</v>
      </c>
      <c r="K3232" s="90" t="b">
        <v>0</v>
      </c>
      <c r="L3232" s="92" t="s">
        <v>867</v>
      </c>
      <c r="M3232" s="278">
        <f>IFERROR(VLOOKUP(C3232,'Budget Detail as of 11.30'!B:K,COLUMNS('Budget Detail as of 11.30'!B:K),FALSE),0)</f>
        <v>200</v>
      </c>
      <c r="N3232" s="155">
        <f>SUMIFS('Budget Detail as of 11.30'!L:L,'Budget Detail as of 11.30'!B:B,'Questica Mapping'!C3232)</f>
        <v>200</v>
      </c>
      <c r="O3232" s="100">
        <v>1400</v>
      </c>
      <c r="P3232" s="101">
        <f t="shared" si="123"/>
        <v>1400</v>
      </c>
    </row>
    <row r="3233" spans="1:16" hidden="1" x14ac:dyDescent="0.3">
      <c r="A3233" s="90">
        <v>591457</v>
      </c>
      <c r="B3233" s="92" t="s">
        <v>1162</v>
      </c>
      <c r="C3233" s="92" t="s">
        <v>6294</v>
      </c>
      <c r="D3233" s="92" t="s">
        <v>34</v>
      </c>
      <c r="E3233" s="103" t="s">
        <v>818</v>
      </c>
      <c r="F3233" s="92" t="s">
        <v>6281</v>
      </c>
      <c r="G3233" s="92" t="s">
        <v>1418</v>
      </c>
      <c r="H3233" s="92" t="s">
        <v>6229</v>
      </c>
      <c r="I3233" s="92" t="s">
        <v>865</v>
      </c>
      <c r="J3233" s="92" t="s">
        <v>1636</v>
      </c>
      <c r="K3233" s="90" t="b">
        <v>0</v>
      </c>
      <c r="L3233" s="92" t="s">
        <v>867</v>
      </c>
      <c r="M3233" s="278">
        <f>IFERROR(VLOOKUP(C3233,'Budget Detail as of 11.30'!B:K,COLUMNS('Budget Detail as of 11.30'!B:K),FALSE),0)</f>
        <v>900</v>
      </c>
      <c r="N3233" s="155">
        <f>SUMIFS('Budget Detail as of 11.30'!L:L,'Budget Detail as of 11.30'!B:B,'Questica Mapping'!C3233)</f>
        <v>900</v>
      </c>
      <c r="O3233" s="100">
        <v>1700</v>
      </c>
      <c r="P3233" s="101">
        <f t="shared" si="123"/>
        <v>1700</v>
      </c>
    </row>
    <row r="3234" spans="1:16" hidden="1" x14ac:dyDescent="0.3">
      <c r="A3234" s="90">
        <v>585573</v>
      </c>
      <c r="B3234" s="92" t="s">
        <v>1162</v>
      </c>
      <c r="C3234" s="92" t="s">
        <v>6295</v>
      </c>
      <c r="D3234" s="92" t="s">
        <v>34</v>
      </c>
      <c r="E3234" s="103" t="s">
        <v>818</v>
      </c>
      <c r="F3234" s="90" t="s">
        <v>6281</v>
      </c>
      <c r="G3234" s="90" t="s">
        <v>1418</v>
      </c>
      <c r="H3234" s="90" t="s">
        <v>6283</v>
      </c>
      <c r="I3234" s="178">
        <v>2</v>
      </c>
      <c r="J3234" s="269" t="s">
        <v>1251</v>
      </c>
      <c r="L3234" s="92"/>
      <c r="M3234" s="278">
        <f>IFERROR(VLOOKUP(C3234,'Budget Detail as of 11.30'!B:K,COLUMNS('Budget Detail as of 11.30'!B:K),FALSE),0)</f>
        <v>0</v>
      </c>
      <c r="N3234" s="155">
        <f>SUMIFS('Budget Detail as of 11.30'!L:L,'Budget Detail as of 11.30'!B:B,'Questica Mapping'!C3234)</f>
        <v>0</v>
      </c>
      <c r="O3234" s="100">
        <v>750</v>
      </c>
      <c r="P3234" s="101">
        <f t="shared" si="123"/>
        <v>750</v>
      </c>
    </row>
    <row r="3235" spans="1:16" hidden="1" x14ac:dyDescent="0.3">
      <c r="A3235" s="90">
        <v>600482</v>
      </c>
      <c r="B3235" s="92" t="s">
        <v>1162</v>
      </c>
      <c r="C3235" s="92" t="s">
        <v>6296</v>
      </c>
      <c r="D3235" s="92" t="s">
        <v>34</v>
      </c>
      <c r="E3235" s="103" t="s">
        <v>818</v>
      </c>
      <c r="F3235" s="92" t="s">
        <v>6281</v>
      </c>
      <c r="G3235" s="92" t="s">
        <v>1188</v>
      </c>
      <c r="H3235" s="92" t="s">
        <v>6229</v>
      </c>
      <c r="I3235" s="92" t="s">
        <v>865</v>
      </c>
      <c r="J3235" s="92" t="s">
        <v>6297</v>
      </c>
      <c r="K3235" s="90" t="b">
        <v>0</v>
      </c>
      <c r="L3235" s="92" t="s">
        <v>867</v>
      </c>
      <c r="M3235" s="278">
        <f>IFERROR(VLOOKUP(C3235,'Budget Detail as of 11.30'!B:K,COLUMNS('Budget Detail as of 11.30'!B:K),FALSE),0)</f>
        <v>1400</v>
      </c>
      <c r="N3235" s="155">
        <f>SUMIFS('Budget Detail as of 11.30'!L:L,'Budget Detail as of 11.30'!B:B,'Questica Mapping'!C3235)</f>
        <v>1400</v>
      </c>
      <c r="O3235" s="100">
        <v>1500</v>
      </c>
      <c r="P3235" s="101">
        <f t="shared" si="123"/>
        <v>1500</v>
      </c>
    </row>
    <row r="3236" spans="1:16" hidden="1" x14ac:dyDescent="0.3">
      <c r="A3236" s="90">
        <v>602026</v>
      </c>
      <c r="B3236" s="92" t="s">
        <v>1162</v>
      </c>
      <c r="C3236" s="92" t="s">
        <v>6298</v>
      </c>
      <c r="D3236" s="92" t="s">
        <v>34</v>
      </c>
      <c r="E3236" s="103" t="s">
        <v>818</v>
      </c>
      <c r="F3236" s="92" t="s">
        <v>6281</v>
      </c>
      <c r="G3236" s="92" t="s">
        <v>1191</v>
      </c>
      <c r="H3236" s="92" t="s">
        <v>6229</v>
      </c>
      <c r="I3236" s="92" t="s">
        <v>865</v>
      </c>
      <c r="J3236" s="92" t="s">
        <v>2130</v>
      </c>
      <c r="K3236" s="90" t="b">
        <v>0</v>
      </c>
      <c r="L3236" s="92" t="s">
        <v>867</v>
      </c>
      <c r="M3236" s="278">
        <f>IFERROR(VLOOKUP(C3236,'Budget Detail as of 11.30'!B:K,COLUMNS('Budget Detail as of 11.30'!B:K),FALSE),0)</f>
        <v>1700</v>
      </c>
      <c r="N3236" s="155">
        <f>SUMIFS('Budget Detail as of 11.30'!L:L,'Budget Detail as of 11.30'!B:B,'Questica Mapping'!C3236)</f>
        <v>1700</v>
      </c>
      <c r="O3236" s="100">
        <v>0</v>
      </c>
      <c r="P3236" s="101">
        <f t="shared" si="123"/>
        <v>0</v>
      </c>
    </row>
    <row r="3237" spans="1:16" hidden="1" x14ac:dyDescent="0.3">
      <c r="A3237" s="90">
        <v>602942</v>
      </c>
      <c r="B3237" s="92" t="s">
        <v>1162</v>
      </c>
      <c r="C3237" s="92" t="s">
        <v>6299</v>
      </c>
      <c r="D3237" s="92" t="s">
        <v>34</v>
      </c>
      <c r="E3237" s="103" t="s">
        <v>818</v>
      </c>
      <c r="F3237" s="92" t="s">
        <v>6281</v>
      </c>
      <c r="G3237" s="92" t="s">
        <v>1194</v>
      </c>
      <c r="H3237" s="92" t="s">
        <v>6229</v>
      </c>
      <c r="I3237" s="92" t="s">
        <v>865</v>
      </c>
      <c r="J3237" s="92" t="s">
        <v>1195</v>
      </c>
      <c r="K3237" s="90" t="b">
        <v>0</v>
      </c>
      <c r="L3237" s="92" t="s">
        <v>867</v>
      </c>
      <c r="M3237" s="278">
        <f>IFERROR(VLOOKUP(C3237,'Budget Detail as of 11.30'!B:K,COLUMNS('Budget Detail as of 11.30'!B:K),FALSE),0)</f>
        <v>750</v>
      </c>
      <c r="N3237" s="155">
        <f>SUMIFS('Budget Detail as of 11.30'!L:L,'Budget Detail as of 11.30'!B:B,'Questica Mapping'!C3237)</f>
        <v>750</v>
      </c>
      <c r="O3237" s="100">
        <v>0</v>
      </c>
      <c r="P3237" s="101">
        <f t="shared" si="123"/>
        <v>0</v>
      </c>
    </row>
    <row r="3238" spans="1:16" hidden="1" x14ac:dyDescent="0.3">
      <c r="A3238" s="90">
        <v>598309</v>
      </c>
      <c r="B3238" s="92" t="s">
        <v>1162</v>
      </c>
      <c r="C3238" s="92" t="s">
        <v>6300</v>
      </c>
      <c r="D3238" s="92" t="s">
        <v>34</v>
      </c>
      <c r="E3238" s="103" t="s">
        <v>818</v>
      </c>
      <c r="F3238" s="92" t="s">
        <v>6281</v>
      </c>
      <c r="G3238" s="92" t="s">
        <v>1202</v>
      </c>
      <c r="H3238" s="92" t="s">
        <v>6229</v>
      </c>
      <c r="I3238" s="92" t="s">
        <v>865</v>
      </c>
      <c r="J3238" s="92" t="s">
        <v>6301</v>
      </c>
      <c r="K3238" s="90" t="b">
        <v>0</v>
      </c>
      <c r="L3238" s="92" t="s">
        <v>867</v>
      </c>
      <c r="M3238" s="278">
        <f>IFERROR(VLOOKUP(C3238,'Budget Detail as of 11.30'!B:K,COLUMNS('Budget Detail as of 11.30'!B:K),FALSE),0)</f>
        <v>1500</v>
      </c>
      <c r="N3238" s="155">
        <f>SUMIFS('Budget Detail as of 11.30'!L:L,'Budget Detail as of 11.30'!B:B,'Questica Mapping'!C3238)</f>
        <v>1500</v>
      </c>
      <c r="O3238" s="100">
        <v>1050</v>
      </c>
      <c r="P3238" s="101">
        <f t="shared" si="123"/>
        <v>1050</v>
      </c>
    </row>
    <row r="3239" spans="1:16" hidden="1" x14ac:dyDescent="0.3">
      <c r="A3239" s="90">
        <v>598310</v>
      </c>
      <c r="B3239" s="92" t="s">
        <v>1162</v>
      </c>
      <c r="C3239" s="92" t="s">
        <v>6302</v>
      </c>
      <c r="D3239" s="92" t="s">
        <v>34</v>
      </c>
      <c r="E3239" s="103" t="s">
        <v>818</v>
      </c>
      <c r="F3239" s="92" t="s">
        <v>6281</v>
      </c>
      <c r="G3239" s="92" t="s">
        <v>1202</v>
      </c>
      <c r="H3239" s="92" t="s">
        <v>6291</v>
      </c>
      <c r="I3239" s="92" t="s">
        <v>865</v>
      </c>
      <c r="J3239" s="92" t="s">
        <v>6303</v>
      </c>
      <c r="K3239" s="90" t="b">
        <v>0</v>
      </c>
      <c r="L3239" s="92" t="s">
        <v>867</v>
      </c>
      <c r="M3239" s="278">
        <f>IFERROR(VLOOKUP(C3239,'Budget Detail as of 11.30'!B:K,COLUMNS('Budget Detail as of 11.30'!B:K),FALSE),0)</f>
        <v>0</v>
      </c>
      <c r="N3239" s="155">
        <f>SUMIFS('Budget Detail as of 11.30'!L:L,'Budget Detail as of 11.30'!B:B,'Questica Mapping'!C3239)</f>
        <v>0</v>
      </c>
      <c r="O3239" s="100">
        <v>0</v>
      </c>
      <c r="P3239" s="101">
        <f t="shared" si="123"/>
        <v>0</v>
      </c>
    </row>
    <row r="3240" spans="1:16" hidden="1" x14ac:dyDescent="0.3">
      <c r="A3240" s="90">
        <v>585618</v>
      </c>
      <c r="B3240" s="92" t="s">
        <v>1162</v>
      </c>
      <c r="C3240" s="92" t="s">
        <v>6304</v>
      </c>
      <c r="D3240" s="92" t="s">
        <v>34</v>
      </c>
      <c r="E3240" s="103" t="s">
        <v>818</v>
      </c>
      <c r="F3240" s="92" t="s">
        <v>6281</v>
      </c>
      <c r="G3240" s="92" t="s">
        <v>1354</v>
      </c>
      <c r="H3240" s="92" t="s">
        <v>6229</v>
      </c>
      <c r="I3240" s="92" t="s">
        <v>865</v>
      </c>
      <c r="J3240" s="92" t="s">
        <v>6305</v>
      </c>
      <c r="K3240" s="90" t="b">
        <v>0</v>
      </c>
      <c r="L3240" s="92" t="s">
        <v>867</v>
      </c>
      <c r="M3240" s="278">
        <f>IFERROR(VLOOKUP(C3240,'Budget Detail as of 11.30'!B:K,COLUMNS('Budget Detail as of 11.30'!B:K),FALSE),0)</f>
        <v>240</v>
      </c>
      <c r="N3240" s="155">
        <f>SUMIFS('Budget Detail as of 11.30'!L:L,'Budget Detail as of 11.30'!B:B,'Questica Mapping'!C3240)</f>
        <v>240</v>
      </c>
      <c r="O3240" s="100">
        <v>250</v>
      </c>
      <c r="P3240" s="101">
        <f t="shared" si="123"/>
        <v>250</v>
      </c>
    </row>
    <row r="3241" spans="1:16" hidden="1" x14ac:dyDescent="0.3">
      <c r="A3241" s="90">
        <v>603059</v>
      </c>
      <c r="B3241" s="92" t="s">
        <v>1162</v>
      </c>
      <c r="C3241" s="92" t="s">
        <v>6306</v>
      </c>
      <c r="D3241" s="92" t="s">
        <v>34</v>
      </c>
      <c r="E3241" s="103" t="s">
        <v>818</v>
      </c>
      <c r="F3241" s="92" t="s">
        <v>6281</v>
      </c>
      <c r="G3241" s="92" t="s">
        <v>1354</v>
      </c>
      <c r="H3241" s="92" t="s">
        <v>6229</v>
      </c>
      <c r="I3241" s="92" t="s">
        <v>925</v>
      </c>
      <c r="J3241" s="92" t="s">
        <v>6307</v>
      </c>
      <c r="K3241" s="90" t="b">
        <v>0</v>
      </c>
      <c r="L3241" s="92" t="s">
        <v>867</v>
      </c>
      <c r="M3241" s="278">
        <f>IFERROR(VLOOKUP(C3241,'Budget Detail as of 11.30'!B:K,COLUMNS('Budget Detail as of 11.30'!B:K),FALSE),0)</f>
        <v>1050</v>
      </c>
      <c r="N3241" s="155">
        <f>SUMIFS('Budget Detail as of 11.30'!L:L,'Budget Detail as of 11.30'!B:B,'Questica Mapping'!C3241)</f>
        <v>1050</v>
      </c>
      <c r="O3241" s="100">
        <v>300</v>
      </c>
      <c r="P3241" s="101">
        <f t="shared" si="123"/>
        <v>300</v>
      </c>
    </row>
    <row r="3242" spans="1:16" hidden="1" x14ac:dyDescent="0.3">
      <c r="A3242" s="90">
        <v>594841</v>
      </c>
      <c r="B3242" s="92" t="s">
        <v>1162</v>
      </c>
      <c r="C3242" s="92" t="s">
        <v>6308</v>
      </c>
      <c r="D3242" s="92" t="s">
        <v>34</v>
      </c>
      <c r="E3242" s="103" t="s">
        <v>818</v>
      </c>
      <c r="F3242" s="92" t="s">
        <v>6281</v>
      </c>
      <c r="G3242" s="92" t="s">
        <v>1354</v>
      </c>
      <c r="H3242" s="92" t="s">
        <v>6291</v>
      </c>
      <c r="I3242" s="92" t="s">
        <v>865</v>
      </c>
      <c r="J3242" s="92" t="s">
        <v>6307</v>
      </c>
      <c r="K3242" s="90" t="b">
        <v>0</v>
      </c>
      <c r="L3242" s="92" t="s">
        <v>867</v>
      </c>
      <c r="M3242" s="278">
        <f>IFERROR(VLOOKUP(C3242,'Budget Detail as of 11.30'!B:K,COLUMNS('Budget Detail as of 11.30'!B:K),FALSE),0)</f>
        <v>1050</v>
      </c>
      <c r="N3242" s="155">
        <f>SUMIFS('Budget Detail as of 11.30'!L:L,'Budget Detail as of 11.30'!B:B,'Questica Mapping'!C3242)</f>
        <v>1050</v>
      </c>
      <c r="O3242" s="100">
        <v>0</v>
      </c>
      <c r="P3242" s="101">
        <f t="shared" si="123"/>
        <v>0</v>
      </c>
    </row>
    <row r="3243" spans="1:16" hidden="1" x14ac:dyDescent="0.3">
      <c r="A3243" s="90">
        <v>594842</v>
      </c>
      <c r="B3243" s="92" t="s">
        <v>1162</v>
      </c>
      <c r="C3243" s="92" t="s">
        <v>6309</v>
      </c>
      <c r="D3243" s="92" t="s">
        <v>34</v>
      </c>
      <c r="E3243" s="103" t="s">
        <v>818</v>
      </c>
      <c r="F3243" s="92" t="s">
        <v>6281</v>
      </c>
      <c r="G3243" s="92" t="s">
        <v>1207</v>
      </c>
      <c r="H3243" s="92" t="s">
        <v>6229</v>
      </c>
      <c r="I3243" s="92" t="s">
        <v>865</v>
      </c>
      <c r="J3243" s="92" t="s">
        <v>3505</v>
      </c>
      <c r="K3243" s="90" t="b">
        <v>0</v>
      </c>
      <c r="L3243" s="92" t="s">
        <v>867</v>
      </c>
      <c r="M3243" s="278">
        <f>IFERROR(VLOOKUP(C3243,'Budget Detail as of 11.30'!B:K,COLUMNS('Budget Detail as of 11.30'!B:K),FALSE),0)</f>
        <v>800</v>
      </c>
      <c r="N3243" s="155">
        <f>SUMIFS('Budget Detail as of 11.30'!L:L,'Budget Detail as of 11.30'!B:B,'Questica Mapping'!C3243)</f>
        <v>800</v>
      </c>
      <c r="O3243" s="100">
        <v>700</v>
      </c>
      <c r="P3243" s="101">
        <f t="shared" si="123"/>
        <v>700</v>
      </c>
    </row>
    <row r="3244" spans="1:16" hidden="1" x14ac:dyDescent="0.3">
      <c r="A3244" s="90">
        <v>598778</v>
      </c>
      <c r="B3244" s="92" t="s">
        <v>1162</v>
      </c>
      <c r="C3244" s="92" t="s">
        <v>6310</v>
      </c>
      <c r="D3244" s="92" t="s">
        <v>34</v>
      </c>
      <c r="E3244" s="103" t="s">
        <v>818</v>
      </c>
      <c r="F3244" s="92" t="s">
        <v>6281</v>
      </c>
      <c r="G3244" s="92" t="s">
        <v>1212</v>
      </c>
      <c r="H3244" s="92" t="s">
        <v>6229</v>
      </c>
      <c r="I3244" s="92" t="s">
        <v>865</v>
      </c>
      <c r="J3244" s="92" t="s">
        <v>6311</v>
      </c>
      <c r="K3244" s="90" t="b">
        <v>0</v>
      </c>
      <c r="L3244" s="92" t="s">
        <v>867</v>
      </c>
      <c r="M3244" s="278">
        <f>IFERROR(VLOOKUP(C3244,'Budget Detail as of 11.30'!B:K,COLUMNS('Budget Detail as of 11.30'!B:K),FALSE),0)</f>
        <v>0</v>
      </c>
      <c r="N3244" s="155">
        <f>SUMIFS('Budget Detail as of 11.30'!L:L,'Budget Detail as of 11.30'!B:B,'Questica Mapping'!C3244)</f>
        <v>0</v>
      </c>
      <c r="O3244" s="100">
        <v>400</v>
      </c>
      <c r="P3244" s="101">
        <f t="shared" si="123"/>
        <v>400</v>
      </c>
    </row>
    <row r="3245" spans="1:16" hidden="1" x14ac:dyDescent="0.3">
      <c r="A3245" s="90">
        <v>584019</v>
      </c>
      <c r="B3245" s="92" t="s">
        <v>1162</v>
      </c>
      <c r="C3245" s="92" t="s">
        <v>6312</v>
      </c>
      <c r="D3245" s="92" t="s">
        <v>34</v>
      </c>
      <c r="E3245" s="103" t="s">
        <v>818</v>
      </c>
      <c r="F3245" s="92" t="s">
        <v>6281</v>
      </c>
      <c r="G3245" s="92" t="s">
        <v>1215</v>
      </c>
      <c r="H3245" s="92" t="s">
        <v>6229</v>
      </c>
      <c r="I3245" s="92" t="s">
        <v>865</v>
      </c>
      <c r="J3245" s="92" t="s">
        <v>6313</v>
      </c>
      <c r="K3245" s="90" t="b">
        <v>0</v>
      </c>
      <c r="L3245" s="92" t="s">
        <v>867</v>
      </c>
      <c r="M3245" s="278">
        <f>IFERROR(VLOOKUP(C3245,'Budget Detail as of 11.30'!B:K,COLUMNS('Budget Detail as of 11.30'!B:K),FALSE),0)</f>
        <v>800</v>
      </c>
      <c r="N3245" s="155">
        <f>SUMIFS('Budget Detail as of 11.30'!L:L,'Budget Detail as of 11.30'!B:B,'Questica Mapping'!C3245)</f>
        <v>800</v>
      </c>
      <c r="O3245" s="100">
        <v>750</v>
      </c>
      <c r="P3245" s="101">
        <f t="shared" si="123"/>
        <v>750</v>
      </c>
    </row>
    <row r="3246" spans="1:16" hidden="1" x14ac:dyDescent="0.3">
      <c r="A3246" s="90">
        <v>591692</v>
      </c>
      <c r="B3246" s="92" t="s">
        <v>1162</v>
      </c>
      <c r="C3246" s="92" t="s">
        <v>6314</v>
      </c>
      <c r="D3246" s="92" t="s">
        <v>34</v>
      </c>
      <c r="E3246" s="103" t="s">
        <v>818</v>
      </c>
      <c r="F3246" s="92" t="s">
        <v>6281</v>
      </c>
      <c r="G3246" s="92" t="s">
        <v>1215</v>
      </c>
      <c r="H3246" s="92" t="s">
        <v>6229</v>
      </c>
      <c r="I3246" s="92" t="s">
        <v>928</v>
      </c>
      <c r="J3246" s="92" t="s">
        <v>6315</v>
      </c>
      <c r="K3246" s="90" t="b">
        <v>0</v>
      </c>
      <c r="L3246" s="92" t="s">
        <v>867</v>
      </c>
      <c r="M3246" s="278">
        <f>IFERROR(VLOOKUP(C3246,'Budget Detail as of 11.30'!B:K,COLUMNS('Budget Detail as of 11.30'!B:K),FALSE),0)</f>
        <v>330</v>
      </c>
      <c r="N3246" s="155">
        <f>SUMIFS('Budget Detail as of 11.30'!L:L,'Budget Detail as of 11.30'!B:B,'Questica Mapping'!C3246)</f>
        <v>330</v>
      </c>
      <c r="O3246" s="100">
        <v>1000</v>
      </c>
      <c r="P3246" s="101">
        <f t="shared" si="123"/>
        <v>1000</v>
      </c>
    </row>
    <row r="3247" spans="1:16" hidden="1" x14ac:dyDescent="0.3">
      <c r="A3247" s="90">
        <v>591693</v>
      </c>
      <c r="B3247" s="92" t="s">
        <v>1162</v>
      </c>
      <c r="C3247" s="92" t="s">
        <v>6316</v>
      </c>
      <c r="D3247" s="92" t="s">
        <v>34</v>
      </c>
      <c r="E3247" s="103" t="s">
        <v>818</v>
      </c>
      <c r="F3247" s="92" t="s">
        <v>6281</v>
      </c>
      <c r="G3247" s="92" t="s">
        <v>1215</v>
      </c>
      <c r="H3247" s="92" t="s">
        <v>6291</v>
      </c>
      <c r="I3247" s="92" t="s">
        <v>865</v>
      </c>
      <c r="J3247" s="92" t="s">
        <v>6317</v>
      </c>
      <c r="K3247" s="90" t="b">
        <v>0</v>
      </c>
      <c r="L3247" s="92" t="s">
        <v>867</v>
      </c>
      <c r="M3247" s="278">
        <f>IFERROR(VLOOKUP(C3247,'Budget Detail as of 11.30'!B:K,COLUMNS('Budget Detail as of 11.30'!B:K),FALSE),0)</f>
        <v>400</v>
      </c>
      <c r="N3247" s="155">
        <f>SUMIFS('Budget Detail as of 11.30'!L:L,'Budget Detail as of 11.30'!B:B,'Questica Mapping'!C3247)</f>
        <v>400</v>
      </c>
      <c r="O3247" s="100">
        <v>3000</v>
      </c>
      <c r="P3247" s="101">
        <f t="shared" si="123"/>
        <v>3000</v>
      </c>
    </row>
    <row r="3248" spans="1:16" hidden="1" x14ac:dyDescent="0.3">
      <c r="A3248" s="90">
        <v>603211</v>
      </c>
      <c r="B3248" s="92" t="s">
        <v>1162</v>
      </c>
      <c r="C3248" s="92" t="s">
        <v>6318</v>
      </c>
      <c r="D3248" s="92" t="s">
        <v>34</v>
      </c>
      <c r="E3248" s="103" t="s">
        <v>818</v>
      </c>
      <c r="F3248" s="92" t="s">
        <v>6281</v>
      </c>
      <c r="G3248" s="92" t="s">
        <v>1220</v>
      </c>
      <c r="H3248" s="92" t="s">
        <v>6229</v>
      </c>
      <c r="I3248" s="92" t="s">
        <v>865</v>
      </c>
      <c r="J3248" s="92" t="s">
        <v>6319</v>
      </c>
      <c r="K3248" s="90" t="b">
        <v>0</v>
      </c>
      <c r="L3248" s="92" t="s">
        <v>867</v>
      </c>
      <c r="M3248" s="278">
        <f>IFERROR(VLOOKUP(C3248,'Budget Detail as of 11.30'!B:K,COLUMNS('Budget Detail as of 11.30'!B:K),FALSE),0)</f>
        <v>750</v>
      </c>
      <c r="N3248" s="155">
        <f>SUMIFS('Budget Detail as of 11.30'!L:L,'Budget Detail as of 11.30'!B:B,'Questica Mapping'!C3248)</f>
        <v>750</v>
      </c>
      <c r="O3248" s="100">
        <v>900</v>
      </c>
      <c r="P3248" s="101">
        <f t="shared" si="123"/>
        <v>900</v>
      </c>
    </row>
    <row r="3249" spans="1:16" hidden="1" x14ac:dyDescent="0.3">
      <c r="A3249" s="90">
        <v>591391</v>
      </c>
      <c r="B3249" s="92" t="s">
        <v>1162</v>
      </c>
      <c r="C3249" s="92" t="s">
        <v>6320</v>
      </c>
      <c r="D3249" s="92" t="s">
        <v>34</v>
      </c>
      <c r="E3249" s="103" t="s">
        <v>818</v>
      </c>
      <c r="F3249" s="92" t="s">
        <v>6281</v>
      </c>
      <c r="G3249" s="92" t="s">
        <v>1220</v>
      </c>
      <c r="H3249" s="92" t="s">
        <v>6229</v>
      </c>
      <c r="I3249" s="92" t="s">
        <v>925</v>
      </c>
      <c r="J3249" s="92" t="s">
        <v>6321</v>
      </c>
      <c r="K3249" s="90" t="b">
        <v>0</v>
      </c>
      <c r="L3249" s="92" t="s">
        <v>867</v>
      </c>
      <c r="M3249" s="278">
        <f>IFERROR(VLOOKUP(C3249,'Budget Detail as of 11.30'!B:K,COLUMNS('Budget Detail as of 11.30'!B:K),FALSE),0)</f>
        <v>1200</v>
      </c>
      <c r="N3249" s="155">
        <f>SUMIFS('Budget Detail as of 11.30'!L:L,'Budget Detail as of 11.30'!B:B,'Questica Mapping'!C3249)</f>
        <v>1200</v>
      </c>
      <c r="O3249" s="100">
        <v>1000</v>
      </c>
      <c r="P3249" s="101">
        <f t="shared" si="123"/>
        <v>1000</v>
      </c>
    </row>
    <row r="3250" spans="1:16" hidden="1" x14ac:dyDescent="0.3">
      <c r="A3250" s="90">
        <v>583205</v>
      </c>
      <c r="B3250" s="92" t="s">
        <v>1162</v>
      </c>
      <c r="C3250" s="92" t="s">
        <v>6322</v>
      </c>
      <c r="D3250" s="92" t="s">
        <v>34</v>
      </c>
      <c r="E3250" s="103" t="s">
        <v>818</v>
      </c>
      <c r="F3250" s="92" t="s">
        <v>6281</v>
      </c>
      <c r="G3250" s="92" t="s">
        <v>1220</v>
      </c>
      <c r="H3250" s="92" t="s">
        <v>6229</v>
      </c>
      <c r="I3250" s="92" t="s">
        <v>928</v>
      </c>
      <c r="J3250" s="92" t="s">
        <v>6323</v>
      </c>
      <c r="K3250" s="90" t="b">
        <v>0</v>
      </c>
      <c r="L3250" s="92" t="s">
        <v>867</v>
      </c>
      <c r="M3250" s="278">
        <f>IFERROR(VLOOKUP(C3250,'Budget Detail as of 11.30'!B:K,COLUMNS('Budget Detail as of 11.30'!B:K),FALSE),0)</f>
        <v>2280</v>
      </c>
      <c r="N3250" s="155">
        <f>SUMIFS('Budget Detail as of 11.30'!L:L,'Budget Detail as of 11.30'!B:B,'Questica Mapping'!C3250)</f>
        <v>2280</v>
      </c>
      <c r="O3250" s="100">
        <v>200</v>
      </c>
      <c r="P3250" s="101">
        <f t="shared" si="123"/>
        <v>200</v>
      </c>
    </row>
    <row r="3251" spans="1:16" hidden="1" x14ac:dyDescent="0.3">
      <c r="A3251" s="90">
        <v>591720</v>
      </c>
      <c r="B3251" s="92" t="s">
        <v>1162</v>
      </c>
      <c r="C3251" s="92" t="s">
        <v>6324</v>
      </c>
      <c r="D3251" s="92" t="s">
        <v>34</v>
      </c>
      <c r="E3251" s="103" t="s">
        <v>818</v>
      </c>
      <c r="F3251" s="92" t="s">
        <v>6281</v>
      </c>
      <c r="G3251" s="92" t="s">
        <v>1220</v>
      </c>
      <c r="H3251" s="92" t="s">
        <v>6229</v>
      </c>
      <c r="I3251" s="92" t="s">
        <v>931</v>
      </c>
      <c r="J3251" s="92" t="s">
        <v>6325</v>
      </c>
      <c r="K3251" s="90" t="b">
        <v>0</v>
      </c>
      <c r="L3251" s="92" t="s">
        <v>867</v>
      </c>
      <c r="M3251" s="278">
        <f>IFERROR(VLOOKUP(C3251,'Budget Detail as of 11.30'!B:K,COLUMNS('Budget Detail as of 11.30'!B:K),FALSE),0)</f>
        <v>900</v>
      </c>
      <c r="N3251" s="155">
        <f>SUMIFS('Budget Detail as of 11.30'!L:L,'Budget Detail as of 11.30'!B:B,'Questica Mapping'!C3251)</f>
        <v>900</v>
      </c>
      <c r="O3251" s="100">
        <v>300</v>
      </c>
      <c r="P3251" s="101">
        <f t="shared" si="123"/>
        <v>300</v>
      </c>
    </row>
    <row r="3252" spans="1:16" hidden="1" x14ac:dyDescent="0.3">
      <c r="A3252" s="90">
        <v>585666</v>
      </c>
      <c r="B3252" s="92" t="s">
        <v>1162</v>
      </c>
      <c r="C3252" s="92" t="s">
        <v>6326</v>
      </c>
      <c r="D3252" s="92" t="s">
        <v>34</v>
      </c>
      <c r="E3252" s="103" t="s">
        <v>818</v>
      </c>
      <c r="F3252" s="92" t="s">
        <v>6281</v>
      </c>
      <c r="G3252" s="92" t="s">
        <v>1220</v>
      </c>
      <c r="H3252" s="92" t="s">
        <v>6229</v>
      </c>
      <c r="I3252" s="92" t="s">
        <v>1060</v>
      </c>
      <c r="J3252" s="92" t="s">
        <v>6327</v>
      </c>
      <c r="K3252" s="90" t="b">
        <v>0</v>
      </c>
      <c r="L3252" s="92" t="s">
        <v>867</v>
      </c>
      <c r="M3252" s="278">
        <f>IFERROR(VLOOKUP(C3252,'Budget Detail as of 11.30'!B:K,COLUMNS('Budget Detail as of 11.30'!B:K),FALSE),0)</f>
        <v>1400</v>
      </c>
      <c r="N3252" s="155">
        <f>SUMIFS('Budget Detail as of 11.30'!L:L,'Budget Detail as of 11.30'!B:B,'Questica Mapping'!C3252)</f>
        <v>1400</v>
      </c>
      <c r="O3252" s="100">
        <v>500</v>
      </c>
      <c r="P3252" s="101">
        <f t="shared" si="123"/>
        <v>500</v>
      </c>
    </row>
    <row r="3253" spans="1:16" hidden="1" x14ac:dyDescent="0.3">
      <c r="A3253" s="90">
        <v>591524</v>
      </c>
      <c r="B3253" s="92" t="s">
        <v>1162</v>
      </c>
      <c r="C3253" s="92" t="s">
        <v>6328</v>
      </c>
      <c r="D3253" s="92" t="s">
        <v>34</v>
      </c>
      <c r="E3253" s="103" t="s">
        <v>818</v>
      </c>
      <c r="F3253" s="92" t="s">
        <v>6281</v>
      </c>
      <c r="G3253" s="92" t="s">
        <v>1229</v>
      </c>
      <c r="H3253" s="92" t="s">
        <v>6229</v>
      </c>
      <c r="I3253" s="92" t="s">
        <v>865</v>
      </c>
      <c r="J3253" s="92" t="s">
        <v>1308</v>
      </c>
      <c r="K3253" s="90" t="b">
        <v>0</v>
      </c>
      <c r="L3253" s="92" t="s">
        <v>867</v>
      </c>
      <c r="M3253" s="278">
        <f>IFERROR(VLOOKUP(C3253,'Budget Detail as of 11.30'!B:K,COLUMNS('Budget Detail as of 11.30'!B:K),FALSE),0)</f>
        <v>230</v>
      </c>
      <c r="N3253" s="155">
        <f>SUMIFS('Budget Detail as of 11.30'!L:L,'Budget Detail as of 11.30'!B:B,'Questica Mapping'!C3253)</f>
        <v>230</v>
      </c>
      <c r="O3253" s="100">
        <v>50</v>
      </c>
      <c r="P3253" s="101">
        <f t="shared" si="123"/>
        <v>50</v>
      </c>
    </row>
    <row r="3254" spans="1:16" hidden="1" x14ac:dyDescent="0.3">
      <c r="A3254" s="90">
        <v>591525</v>
      </c>
      <c r="B3254" s="92" t="s">
        <v>1162</v>
      </c>
      <c r="C3254" s="92" t="s">
        <v>6329</v>
      </c>
      <c r="D3254" s="92" t="s">
        <v>34</v>
      </c>
      <c r="E3254" s="103" t="s">
        <v>818</v>
      </c>
      <c r="F3254" s="92" t="s">
        <v>6281</v>
      </c>
      <c r="G3254" s="92" t="s">
        <v>1229</v>
      </c>
      <c r="H3254" s="92" t="s">
        <v>6229</v>
      </c>
      <c r="I3254" s="92" t="s">
        <v>925</v>
      </c>
      <c r="J3254" s="92" t="s">
        <v>6330</v>
      </c>
      <c r="K3254" s="90" t="b">
        <v>0</v>
      </c>
      <c r="L3254" s="92" t="s">
        <v>867</v>
      </c>
      <c r="M3254" s="278">
        <f>IFERROR(VLOOKUP(C3254,'Budget Detail as of 11.30'!B:K,COLUMNS('Budget Detail as of 11.30'!B:K),FALSE),0)</f>
        <v>450</v>
      </c>
      <c r="N3254" s="155">
        <f>SUMIFS('Budget Detail as of 11.30'!L:L,'Budget Detail as of 11.30'!B:B,'Questica Mapping'!C3254)</f>
        <v>450</v>
      </c>
      <c r="O3254" s="100">
        <v>15</v>
      </c>
      <c r="P3254" s="101">
        <f t="shared" si="123"/>
        <v>15</v>
      </c>
    </row>
    <row r="3255" spans="1:16" hidden="1" x14ac:dyDescent="0.3">
      <c r="A3255" s="90">
        <v>2006146</v>
      </c>
      <c r="B3255" s="92" t="s">
        <v>1162</v>
      </c>
      <c r="C3255" s="92" t="s">
        <v>6331</v>
      </c>
      <c r="D3255" s="92" t="s">
        <v>34</v>
      </c>
      <c r="E3255" s="103" t="s">
        <v>818</v>
      </c>
      <c r="F3255" s="92" t="s">
        <v>6281</v>
      </c>
      <c r="G3255" s="92" t="s">
        <v>1229</v>
      </c>
      <c r="H3255" s="92" t="s">
        <v>6229</v>
      </c>
      <c r="I3255" s="92" t="s">
        <v>928</v>
      </c>
      <c r="J3255" s="92" t="s">
        <v>2699</v>
      </c>
      <c r="K3255" s="90" t="b">
        <v>0</v>
      </c>
      <c r="L3255" s="92" t="s">
        <v>867</v>
      </c>
      <c r="M3255" s="278">
        <f>IFERROR(VLOOKUP(C3255,'Budget Detail as of 11.30'!B:K,COLUMNS('Budget Detail as of 11.30'!B:K),FALSE),0)</f>
        <v>500</v>
      </c>
      <c r="N3255" s="155">
        <f>SUMIFS('Budget Detail as of 11.30'!L:L,'Budget Detail as of 11.30'!B:B,'Questica Mapping'!C3255)</f>
        <v>500</v>
      </c>
      <c r="O3255" s="100">
        <v>1250</v>
      </c>
      <c r="P3255" s="101">
        <f t="shared" si="123"/>
        <v>1250</v>
      </c>
    </row>
    <row r="3256" spans="1:16" hidden="1" x14ac:dyDescent="0.3">
      <c r="A3256" s="90">
        <v>595768</v>
      </c>
      <c r="B3256" s="92" t="s">
        <v>1162</v>
      </c>
      <c r="C3256" s="92" t="s">
        <v>6332</v>
      </c>
      <c r="D3256" s="92" t="s">
        <v>34</v>
      </c>
      <c r="E3256" s="103" t="s">
        <v>818</v>
      </c>
      <c r="F3256" s="92" t="s">
        <v>6281</v>
      </c>
      <c r="G3256" s="92" t="s">
        <v>1229</v>
      </c>
      <c r="H3256" s="92" t="s">
        <v>6229</v>
      </c>
      <c r="I3256" s="92" t="s">
        <v>931</v>
      </c>
      <c r="J3256" s="92" t="s">
        <v>6333</v>
      </c>
      <c r="K3256" s="90" t="b">
        <v>0</v>
      </c>
      <c r="L3256" s="92" t="s">
        <v>867</v>
      </c>
      <c r="M3256" s="278">
        <f>IFERROR(VLOOKUP(C3256,'Budget Detail as of 11.30'!B:K,COLUMNS('Budget Detail as of 11.30'!B:K),FALSE),0)</f>
        <v>60</v>
      </c>
      <c r="N3256" s="155">
        <f>SUMIFS('Budget Detail as of 11.30'!L:L,'Budget Detail as of 11.30'!B:B,'Questica Mapping'!C3256)</f>
        <v>60</v>
      </c>
      <c r="O3256" s="100">
        <v>150</v>
      </c>
      <c r="P3256" s="101">
        <f t="shared" si="123"/>
        <v>150</v>
      </c>
    </row>
    <row r="3257" spans="1:16" hidden="1" x14ac:dyDescent="0.3">
      <c r="A3257" s="90">
        <v>595769</v>
      </c>
      <c r="B3257" s="92" t="s">
        <v>1162</v>
      </c>
      <c r="C3257" s="92" t="s">
        <v>6334</v>
      </c>
      <c r="D3257" s="92" t="s">
        <v>34</v>
      </c>
      <c r="E3257" s="103" t="s">
        <v>818</v>
      </c>
      <c r="F3257" s="92" t="s">
        <v>6281</v>
      </c>
      <c r="G3257" s="92" t="s">
        <v>1229</v>
      </c>
      <c r="H3257" s="92" t="s">
        <v>6229</v>
      </c>
      <c r="I3257" s="92" t="s">
        <v>944</v>
      </c>
      <c r="J3257" s="92" t="s">
        <v>3526</v>
      </c>
      <c r="K3257" s="90" t="b">
        <v>0</v>
      </c>
      <c r="L3257" s="92" t="s">
        <v>867</v>
      </c>
      <c r="M3257" s="278">
        <f>IFERROR(VLOOKUP(C3257,'Budget Detail as of 11.30'!B:K,COLUMNS('Budget Detail as of 11.30'!B:K),FALSE),0)</f>
        <v>20</v>
      </c>
      <c r="N3257" s="155">
        <f>SUMIFS('Budget Detail as of 11.30'!L:L,'Budget Detail as of 11.30'!B:B,'Questica Mapping'!C3257)</f>
        <v>20</v>
      </c>
      <c r="O3257" s="100">
        <v>7500</v>
      </c>
      <c r="P3257" s="101">
        <f t="shared" si="123"/>
        <v>7500</v>
      </c>
    </row>
    <row r="3258" spans="1:16" hidden="1" x14ac:dyDescent="0.3">
      <c r="A3258" s="90">
        <v>595770</v>
      </c>
      <c r="B3258" s="92" t="s">
        <v>1162</v>
      </c>
      <c r="C3258" s="92" t="s">
        <v>6335</v>
      </c>
      <c r="D3258" s="92" t="s">
        <v>34</v>
      </c>
      <c r="E3258" s="103" t="s">
        <v>818</v>
      </c>
      <c r="F3258" s="92" t="s">
        <v>6281</v>
      </c>
      <c r="G3258" s="92" t="s">
        <v>1229</v>
      </c>
      <c r="H3258" s="92" t="s">
        <v>6291</v>
      </c>
      <c r="I3258" s="92" t="s">
        <v>865</v>
      </c>
      <c r="J3258" s="92" t="s">
        <v>6336</v>
      </c>
      <c r="K3258" s="90" t="b">
        <v>0</v>
      </c>
      <c r="L3258" s="92" t="s">
        <v>867</v>
      </c>
      <c r="M3258" s="278">
        <f>IFERROR(VLOOKUP(C3258,'Budget Detail as of 11.30'!B:K,COLUMNS('Budget Detail as of 11.30'!B:K),FALSE),0)</f>
        <v>1250</v>
      </c>
      <c r="N3258" s="155">
        <f>SUMIFS('Budget Detail as of 11.30'!L:L,'Budget Detail as of 11.30'!B:B,'Questica Mapping'!C3258)</f>
        <v>1250</v>
      </c>
      <c r="O3258" s="100">
        <v>3054</v>
      </c>
      <c r="P3258" s="101">
        <f t="shared" si="123"/>
        <v>3054</v>
      </c>
    </row>
    <row r="3259" spans="1:16" hidden="1" x14ac:dyDescent="0.3">
      <c r="A3259" s="90">
        <v>598311</v>
      </c>
      <c r="B3259" s="92" t="s">
        <v>1162</v>
      </c>
      <c r="C3259" s="92" t="s">
        <v>6337</v>
      </c>
      <c r="D3259" s="92" t="s">
        <v>34</v>
      </c>
      <c r="E3259" s="103" t="s">
        <v>818</v>
      </c>
      <c r="F3259" s="92" t="s">
        <v>6281</v>
      </c>
      <c r="G3259" s="92" t="s">
        <v>1229</v>
      </c>
      <c r="H3259" s="92" t="s">
        <v>6291</v>
      </c>
      <c r="I3259" s="92" t="s">
        <v>925</v>
      </c>
      <c r="J3259" s="92" t="s">
        <v>6338</v>
      </c>
      <c r="K3259" s="90" t="b">
        <v>0</v>
      </c>
      <c r="L3259" s="92" t="s">
        <v>867</v>
      </c>
      <c r="M3259" s="278">
        <f>IFERROR(VLOOKUP(C3259,'Budget Detail as of 11.30'!B:K,COLUMNS('Budget Detail as of 11.30'!B:K),FALSE),0)</f>
        <v>150</v>
      </c>
      <c r="N3259" s="155">
        <f>SUMIFS('Budget Detail as of 11.30'!L:L,'Budget Detail as of 11.30'!B:B,'Questica Mapping'!C3259)</f>
        <v>150</v>
      </c>
      <c r="O3259" s="100">
        <v>105052</v>
      </c>
      <c r="P3259" s="101">
        <f t="shared" si="123"/>
        <v>105052</v>
      </c>
    </row>
    <row r="3260" spans="1:16" hidden="1" x14ac:dyDescent="0.3">
      <c r="A3260" s="90">
        <v>591526</v>
      </c>
      <c r="B3260" s="92" t="s">
        <v>1162</v>
      </c>
      <c r="C3260" s="92" t="s">
        <v>6339</v>
      </c>
      <c r="D3260" s="92" t="s">
        <v>34</v>
      </c>
      <c r="E3260" s="103" t="s">
        <v>818</v>
      </c>
      <c r="F3260" s="92" t="s">
        <v>6281</v>
      </c>
      <c r="G3260" s="92" t="s">
        <v>1240</v>
      </c>
      <c r="H3260" s="92" t="s">
        <v>6229</v>
      </c>
      <c r="I3260" s="92" t="s">
        <v>865</v>
      </c>
      <c r="J3260" s="92" t="s">
        <v>6340</v>
      </c>
      <c r="K3260" s="90" t="b">
        <v>0</v>
      </c>
      <c r="L3260" s="92" t="s">
        <v>867</v>
      </c>
      <c r="M3260" s="278">
        <f>IFERROR(VLOOKUP(C3260,'Budget Detail as of 11.30'!B:K,COLUMNS('Budget Detail as of 11.30'!B:K),FALSE),0)</f>
        <v>7500</v>
      </c>
      <c r="N3260" s="155">
        <f>SUMIFS('Budget Detail as of 11.30'!L:L,'Budget Detail as of 11.30'!B:B,'Questica Mapping'!C3260)</f>
        <v>7500</v>
      </c>
      <c r="O3260" s="100">
        <v>6600</v>
      </c>
      <c r="P3260" s="101">
        <f t="shared" si="123"/>
        <v>6600</v>
      </c>
    </row>
    <row r="3261" spans="1:16" hidden="1" x14ac:dyDescent="0.3">
      <c r="A3261" s="90">
        <v>586249</v>
      </c>
      <c r="B3261" s="92" t="s">
        <v>1162</v>
      </c>
      <c r="C3261" s="92" t="s">
        <v>6341</v>
      </c>
      <c r="D3261" s="92" t="s">
        <v>34</v>
      </c>
      <c r="E3261" s="103" t="s">
        <v>821</v>
      </c>
      <c r="F3261" s="92" t="s">
        <v>6281</v>
      </c>
      <c r="G3261" s="92" t="s">
        <v>1576</v>
      </c>
      <c r="H3261" s="92" t="s">
        <v>6291</v>
      </c>
      <c r="I3261" s="92" t="s">
        <v>865</v>
      </c>
      <c r="J3261" s="92" t="s">
        <v>1577</v>
      </c>
      <c r="K3261" s="90" t="b">
        <v>0</v>
      </c>
      <c r="L3261" s="92" t="s">
        <v>867</v>
      </c>
      <c r="M3261" s="278">
        <f>IFERROR(VLOOKUP(C3261,'Budget Detail as of 11.30'!B:K,COLUMNS('Budget Detail as of 11.30'!B:K),FALSE),0)</f>
        <v>1650</v>
      </c>
      <c r="N3261" s="155">
        <f>SUMIFS('Budget Detail as of 11.30'!L:L,'Budget Detail as of 11.30'!B:B,'Questica Mapping'!C3261)</f>
        <v>1650</v>
      </c>
      <c r="O3261" s="100">
        <v>0</v>
      </c>
      <c r="P3261" s="101">
        <f t="shared" si="123"/>
        <v>0</v>
      </c>
    </row>
    <row r="3262" spans="1:16" hidden="1" x14ac:dyDescent="0.3">
      <c r="A3262" s="90">
        <v>591527</v>
      </c>
      <c r="B3262" s="92" t="s">
        <v>1162</v>
      </c>
      <c r="C3262" s="92" t="s">
        <v>6342</v>
      </c>
      <c r="D3262" s="92" t="s">
        <v>34</v>
      </c>
      <c r="E3262" s="103" t="s">
        <v>821</v>
      </c>
      <c r="F3262" s="92" t="s">
        <v>6281</v>
      </c>
      <c r="G3262" s="92" t="s">
        <v>1243</v>
      </c>
      <c r="H3262" s="92" t="s">
        <v>6229</v>
      </c>
      <c r="I3262" s="92" t="s">
        <v>865</v>
      </c>
      <c r="J3262" s="92" t="s">
        <v>1244</v>
      </c>
      <c r="K3262" s="90" t="b">
        <v>0</v>
      </c>
      <c r="L3262" s="92" t="s">
        <v>867</v>
      </c>
      <c r="M3262" s="278">
        <f>IFERROR(VLOOKUP(C3262,'Budget Detail as of 11.30'!B:K,COLUMNS('Budget Detail as of 11.30'!B:K),FALSE),0)</f>
        <v>66000</v>
      </c>
      <c r="N3262" s="155">
        <f>SUMIFS('Budget Detail as of 11.30'!L:L,'Budget Detail as of 11.30'!B:B,'Questica Mapping'!C3262)</f>
        <v>66000</v>
      </c>
      <c r="O3262" s="100">
        <v>22008</v>
      </c>
      <c r="P3262" s="101">
        <f t="shared" si="123"/>
        <v>22008</v>
      </c>
    </row>
    <row r="3263" spans="1:16" hidden="1" x14ac:dyDescent="0.3">
      <c r="A3263" s="90">
        <v>595771</v>
      </c>
      <c r="B3263" s="92" t="s">
        <v>1162</v>
      </c>
      <c r="C3263" s="92" t="s">
        <v>6343</v>
      </c>
      <c r="D3263" s="92" t="s">
        <v>34</v>
      </c>
      <c r="E3263" s="103" t="s">
        <v>821</v>
      </c>
      <c r="F3263" s="92" t="s">
        <v>6281</v>
      </c>
      <c r="G3263" s="92" t="s">
        <v>1246</v>
      </c>
      <c r="H3263" s="92" t="s">
        <v>6229</v>
      </c>
      <c r="I3263" s="92" t="s">
        <v>865</v>
      </c>
      <c r="J3263" s="92" t="s">
        <v>1326</v>
      </c>
      <c r="K3263" s="90" t="b">
        <v>0</v>
      </c>
      <c r="L3263" s="92" t="s">
        <v>867</v>
      </c>
      <c r="M3263" s="278">
        <f>IFERROR(VLOOKUP(C3263,'Budget Detail as of 11.30'!B:K,COLUMNS('Budget Detail as of 11.30'!B:K),FALSE),0)</f>
        <v>6600</v>
      </c>
      <c r="N3263" s="155">
        <f>SUMIFS('Budget Detail as of 11.30'!L:L,'Budget Detail as of 11.30'!B:B,'Questica Mapping'!C3263)</f>
        <v>7920</v>
      </c>
      <c r="O3263" s="100">
        <v>2500</v>
      </c>
      <c r="P3263" s="101">
        <f t="shared" si="123"/>
        <v>2500</v>
      </c>
    </row>
    <row r="3264" spans="1:16" hidden="1" x14ac:dyDescent="0.3">
      <c r="A3264" s="90">
        <v>591458</v>
      </c>
      <c r="B3264" s="92" t="s">
        <v>1162</v>
      </c>
      <c r="C3264" s="92" t="s">
        <v>6344</v>
      </c>
      <c r="D3264" s="92" t="s">
        <v>34</v>
      </c>
      <c r="E3264" s="103" t="s">
        <v>821</v>
      </c>
      <c r="F3264" s="92" t="s">
        <v>6281</v>
      </c>
      <c r="G3264" s="92" t="s">
        <v>1246</v>
      </c>
      <c r="H3264" s="92" t="s">
        <v>6229</v>
      </c>
      <c r="I3264" s="92" t="s">
        <v>925</v>
      </c>
      <c r="J3264" s="270" t="s">
        <v>1251</v>
      </c>
      <c r="K3264" s="90" t="b">
        <v>0</v>
      </c>
      <c r="L3264" s="92" t="s">
        <v>867</v>
      </c>
      <c r="M3264" s="278">
        <f>IFERROR(VLOOKUP(C3264,'Budget Detail as of 11.30'!B:K,COLUMNS('Budget Detail as of 11.30'!B:K),FALSE),0)</f>
        <v>1320</v>
      </c>
      <c r="N3264" s="155">
        <f>SUMIFS('Budget Detail as of 11.30'!L:L,'Budget Detail as of 11.30'!B:B,'Questica Mapping'!C3264)</f>
        <v>0</v>
      </c>
      <c r="O3264" s="100">
        <v>0</v>
      </c>
      <c r="P3264" s="101">
        <f t="shared" si="123"/>
        <v>0</v>
      </c>
    </row>
    <row r="3265" spans="1:16" hidden="1" x14ac:dyDescent="0.3">
      <c r="A3265" s="90">
        <v>602943</v>
      </c>
      <c r="B3265" s="92" t="s">
        <v>1162</v>
      </c>
      <c r="C3265" s="92" t="s">
        <v>6345</v>
      </c>
      <c r="D3265" s="92" t="s">
        <v>34</v>
      </c>
      <c r="E3265" s="103" t="s">
        <v>821</v>
      </c>
      <c r="F3265" s="92" t="s">
        <v>6281</v>
      </c>
      <c r="G3265" s="92" t="s">
        <v>1253</v>
      </c>
      <c r="H3265" s="92" t="s">
        <v>6229</v>
      </c>
      <c r="I3265" s="92" t="s">
        <v>865</v>
      </c>
      <c r="J3265" s="92" t="s">
        <v>1254</v>
      </c>
      <c r="K3265" s="90" t="b">
        <v>0</v>
      </c>
      <c r="L3265" s="92" t="s">
        <v>867</v>
      </c>
      <c r="M3265" s="278">
        <f>IFERROR(VLOOKUP(C3265,'Budget Detail as of 11.30'!B:K,COLUMNS('Budget Detail as of 11.30'!B:K),FALSE),0)</f>
        <v>33920</v>
      </c>
      <c r="N3265" s="155">
        <f>SUMIFS('Budget Detail as of 11.30'!L:L,'Budget Detail as of 11.30'!B:B,'Questica Mapping'!C3265)</f>
        <v>33920</v>
      </c>
      <c r="O3265" s="100"/>
      <c r="P3265" s="101"/>
    </row>
    <row r="3266" spans="1:16" hidden="1" x14ac:dyDescent="0.3">
      <c r="A3266" s="90">
        <v>598312</v>
      </c>
      <c r="B3266" s="92" t="s">
        <v>1162</v>
      </c>
      <c r="C3266" s="92" t="s">
        <v>6346</v>
      </c>
      <c r="D3266" s="92" t="s">
        <v>34</v>
      </c>
      <c r="E3266" s="103" t="s">
        <v>821</v>
      </c>
      <c r="F3266" s="92" t="s">
        <v>6281</v>
      </c>
      <c r="G3266" s="92" t="s">
        <v>1253</v>
      </c>
      <c r="H3266" s="92" t="s">
        <v>6229</v>
      </c>
      <c r="I3266" s="92" t="s">
        <v>925</v>
      </c>
      <c r="J3266" s="92" t="s">
        <v>1256</v>
      </c>
      <c r="K3266" s="90" t="b">
        <v>0</v>
      </c>
      <c r="L3266" s="92" t="s">
        <v>867</v>
      </c>
      <c r="M3266" s="278">
        <f>IFERROR(VLOOKUP(C3266,'Budget Detail as of 11.30'!B:K,COLUMNS('Budget Detail as of 11.30'!B:K),FALSE),0)</f>
        <v>6180</v>
      </c>
      <c r="N3266" s="155">
        <f>SUMIFS('Budget Detail as of 11.30'!L:L,'Budget Detail as of 11.30'!B:B,'Questica Mapping'!C3266)</f>
        <v>6180</v>
      </c>
      <c r="O3266" s="100"/>
      <c r="P3266" s="101"/>
    </row>
    <row r="3267" spans="1:16" hidden="1" x14ac:dyDescent="0.3">
      <c r="A3267" s="90">
        <v>603060</v>
      </c>
      <c r="B3267" s="92" t="s">
        <v>1162</v>
      </c>
      <c r="C3267" s="92" t="s">
        <v>6347</v>
      </c>
      <c r="D3267" s="92" t="s">
        <v>34</v>
      </c>
      <c r="E3267" s="103" t="s">
        <v>821</v>
      </c>
      <c r="F3267" s="92" t="s">
        <v>6281</v>
      </c>
      <c r="G3267" s="92" t="s">
        <v>1253</v>
      </c>
      <c r="H3267" s="92" t="s">
        <v>6291</v>
      </c>
      <c r="I3267" s="92" t="s">
        <v>865</v>
      </c>
      <c r="J3267" s="92" t="s">
        <v>1254</v>
      </c>
      <c r="K3267" s="90" t="b">
        <v>0</v>
      </c>
      <c r="L3267" s="92" t="s">
        <v>867</v>
      </c>
      <c r="M3267" s="278">
        <f>IFERROR(VLOOKUP(C3267,'Budget Detail as of 11.30'!B:K,COLUMNS('Budget Detail as of 11.30'!B:K),FALSE),0)</f>
        <v>2690</v>
      </c>
      <c r="N3267" s="155">
        <f>SUMIFS('Budget Detail as of 11.30'!L:L,'Budget Detail as of 11.30'!B:B,'Questica Mapping'!C3267)</f>
        <v>2690</v>
      </c>
      <c r="O3267" s="100">
        <v>3000</v>
      </c>
      <c r="P3267" s="101">
        <f t="shared" ref="P3267:P3283" si="124">+O3267</f>
        <v>3000</v>
      </c>
    </row>
    <row r="3268" spans="1:16" hidden="1" x14ac:dyDescent="0.3">
      <c r="A3268" s="90">
        <v>594843</v>
      </c>
      <c r="B3268" s="92" t="s">
        <v>1162</v>
      </c>
      <c r="C3268" s="92" t="s">
        <v>6348</v>
      </c>
      <c r="D3268" s="279" t="s">
        <v>34</v>
      </c>
      <c r="E3268" s="103" t="s">
        <v>821</v>
      </c>
      <c r="F3268" s="90" t="s">
        <v>6281</v>
      </c>
      <c r="G3268" s="90" t="s">
        <v>1265</v>
      </c>
      <c r="H3268" s="90" t="s">
        <v>6229</v>
      </c>
      <c r="I3268" s="90" t="s">
        <v>865</v>
      </c>
      <c r="J3268" s="90" t="s">
        <v>1266</v>
      </c>
      <c r="K3268" s="90" t="b">
        <v>0</v>
      </c>
      <c r="L3268" s="90" t="s">
        <v>867</v>
      </c>
      <c r="M3268" s="278">
        <f>IFERROR(VLOOKUP(C3268,'Budget Detail as of 11.30'!B:K,COLUMNS('Budget Detail as of 11.30'!B:K),FALSE),0)</f>
        <v>10930</v>
      </c>
      <c r="N3268" s="155">
        <f>SUMIFS('Budget Detail as of 11.30'!L:L,'Budget Detail as of 11.30'!B:B,'Questica Mapping'!C3268)</f>
        <v>10930</v>
      </c>
      <c r="O3268" s="100">
        <v>100</v>
      </c>
      <c r="P3268" s="101">
        <f t="shared" si="124"/>
        <v>100</v>
      </c>
    </row>
    <row r="3269" spans="1:16" hidden="1" x14ac:dyDescent="0.3">
      <c r="A3269" s="90">
        <v>584020</v>
      </c>
      <c r="B3269" s="92" t="s">
        <v>1162</v>
      </c>
      <c r="C3269" s="92" t="s">
        <v>6349</v>
      </c>
      <c r="D3269" s="279" t="s">
        <v>34</v>
      </c>
      <c r="E3269" s="103" t="s">
        <v>821</v>
      </c>
      <c r="F3269" s="90" t="s">
        <v>6281</v>
      </c>
      <c r="G3269" s="90" t="s">
        <v>1265</v>
      </c>
      <c r="H3269" s="90" t="s">
        <v>6229</v>
      </c>
      <c r="I3269" s="90" t="s">
        <v>925</v>
      </c>
      <c r="J3269" s="90" t="s">
        <v>1391</v>
      </c>
      <c r="K3269" s="90" t="b">
        <v>0</v>
      </c>
      <c r="L3269" s="90" t="s">
        <v>867</v>
      </c>
      <c r="M3269" s="278">
        <f>IFERROR(VLOOKUP(C3269,'Budget Detail as of 11.30'!B:K,COLUMNS('Budget Detail as of 11.30'!B:K),FALSE),0)</f>
        <v>1920</v>
      </c>
      <c r="N3269" s="155">
        <f>SUMIFS('Budget Detail as of 11.30'!L:L,'Budget Detail as of 11.30'!B:B,'Questica Mapping'!C3269)</f>
        <v>1920</v>
      </c>
      <c r="O3269" s="100">
        <v>0</v>
      </c>
      <c r="P3269" s="101">
        <f t="shared" si="124"/>
        <v>0</v>
      </c>
    </row>
    <row r="3270" spans="1:16" hidden="1" x14ac:dyDescent="0.3">
      <c r="A3270" s="90">
        <v>591694</v>
      </c>
      <c r="B3270" s="92" t="s">
        <v>1162</v>
      </c>
      <c r="C3270" s="92" t="s">
        <v>6350</v>
      </c>
      <c r="D3270" s="92" t="s">
        <v>34</v>
      </c>
      <c r="E3270" s="103" t="s">
        <v>818</v>
      </c>
      <c r="F3270" s="92" t="s">
        <v>6281</v>
      </c>
      <c r="G3270" s="92" t="s">
        <v>1268</v>
      </c>
      <c r="H3270" s="92" t="s">
        <v>6229</v>
      </c>
      <c r="I3270" s="92" t="s">
        <v>865</v>
      </c>
      <c r="J3270" s="92" t="s">
        <v>6351</v>
      </c>
      <c r="K3270" s="90" t="b">
        <v>0</v>
      </c>
      <c r="L3270" s="92" t="s">
        <v>867</v>
      </c>
      <c r="M3270" s="278">
        <f>IFERROR(VLOOKUP(C3270,'Budget Detail as of 11.30'!B:K,COLUMNS('Budget Detail as of 11.30'!B:K),FALSE),0)</f>
        <v>3000</v>
      </c>
      <c r="N3270" s="155">
        <f>SUMIFS('Budget Detail as of 11.30'!L:L,'Budget Detail as of 11.30'!B:B,'Questica Mapping'!C3270)</f>
        <v>3000</v>
      </c>
      <c r="O3270" s="100">
        <v>218612</v>
      </c>
      <c r="P3270" s="101">
        <f t="shared" si="124"/>
        <v>218612</v>
      </c>
    </row>
    <row r="3271" spans="1:16" hidden="1" x14ac:dyDescent="0.3">
      <c r="A3271" s="90">
        <v>603212</v>
      </c>
      <c r="B3271" s="92" t="s">
        <v>1162</v>
      </c>
      <c r="C3271" s="92" t="s">
        <v>6352</v>
      </c>
      <c r="D3271" s="92" t="s">
        <v>34</v>
      </c>
      <c r="E3271" s="103" t="s">
        <v>818</v>
      </c>
      <c r="F3271" s="92" t="s">
        <v>6281</v>
      </c>
      <c r="G3271" s="92" t="s">
        <v>1268</v>
      </c>
      <c r="H3271" s="92" t="s">
        <v>6229</v>
      </c>
      <c r="I3271" s="92" t="s">
        <v>925</v>
      </c>
      <c r="J3271" s="92" t="s">
        <v>1333</v>
      </c>
      <c r="K3271" s="90" t="b">
        <v>0</v>
      </c>
      <c r="L3271" s="92" t="s">
        <v>867</v>
      </c>
      <c r="M3271" s="278">
        <f>IFERROR(VLOOKUP(C3271,'Budget Detail as of 11.30'!B:K,COLUMNS('Budget Detail as of 11.30'!B:K),FALSE),0)</f>
        <v>100</v>
      </c>
      <c r="N3271" s="155">
        <f>SUMIFS('Budget Detail as of 11.30'!L:L,'Budget Detail as of 11.30'!B:B,'Questica Mapping'!C3271)</f>
        <v>100</v>
      </c>
      <c r="O3271" s="100">
        <v>82820</v>
      </c>
      <c r="P3271" s="101">
        <f t="shared" si="124"/>
        <v>82820</v>
      </c>
    </row>
    <row r="3272" spans="1:16" hidden="1" x14ac:dyDescent="0.3">
      <c r="A3272" s="90">
        <v>591528</v>
      </c>
      <c r="B3272" s="92" t="s">
        <v>1162</v>
      </c>
      <c r="C3272" s="92" t="s">
        <v>6353</v>
      </c>
      <c r="D3272" s="92" t="s">
        <v>34</v>
      </c>
      <c r="E3272" s="103" t="s">
        <v>822</v>
      </c>
      <c r="F3272" s="92" t="s">
        <v>6281</v>
      </c>
      <c r="G3272" s="92" t="s">
        <v>2109</v>
      </c>
      <c r="H3272" s="92" t="s">
        <v>6229</v>
      </c>
      <c r="I3272" s="92" t="s">
        <v>865</v>
      </c>
      <c r="J3272" s="92" t="s">
        <v>6354</v>
      </c>
      <c r="K3272" s="90" t="b">
        <v>0</v>
      </c>
      <c r="L3272" s="92" t="s">
        <v>867</v>
      </c>
      <c r="M3272" s="278">
        <f>IFERROR(VLOOKUP(C3272,'Budget Detail as of 11.30'!B:K,COLUMNS('Budget Detail as of 11.30'!B:K),FALSE),0)</f>
        <v>0</v>
      </c>
      <c r="N3272" s="155">
        <f>SUMIFS('Budget Detail as of 11.30'!L:L,'Budget Detail as of 11.30'!B:B,'Questica Mapping'!C3272)</f>
        <v>0</v>
      </c>
      <c r="O3272" s="100">
        <v>0</v>
      </c>
      <c r="P3272" s="101">
        <f t="shared" si="124"/>
        <v>0</v>
      </c>
    </row>
    <row r="3273" spans="1:16" hidden="1" x14ac:dyDescent="0.3">
      <c r="A3273" s="90">
        <v>595772</v>
      </c>
      <c r="B3273" s="92" t="s">
        <v>1162</v>
      </c>
      <c r="C3273" s="92" t="s">
        <v>6355</v>
      </c>
      <c r="D3273" s="92" t="s">
        <v>34</v>
      </c>
      <c r="E3273" s="103" t="s">
        <v>820</v>
      </c>
      <c r="F3273" s="92" t="s">
        <v>6356</v>
      </c>
      <c r="G3273" s="92" t="s">
        <v>1165</v>
      </c>
      <c r="H3273" s="92" t="s">
        <v>6233</v>
      </c>
      <c r="I3273" s="92" t="s">
        <v>865</v>
      </c>
      <c r="J3273" s="92">
        <v>0</v>
      </c>
      <c r="K3273" s="90" t="b">
        <v>0</v>
      </c>
      <c r="L3273" s="92" t="s">
        <v>1166</v>
      </c>
      <c r="M3273" s="278">
        <f>IFERROR(VLOOKUP(C3273,'Budget Detail as of 11.30'!B:K,COLUMNS('Budget Detail as of 11.30'!B:K),FALSE),0)</f>
        <v>233960</v>
      </c>
      <c r="N3273" s="155">
        <f>SUMIFS('Budget Detail as of 11.30'!L:L,'Budget Detail as of 11.30'!B:B,'Questica Mapping'!C3273)</f>
        <v>223890</v>
      </c>
      <c r="O3273" s="100">
        <v>1300</v>
      </c>
      <c r="P3273" s="101">
        <f t="shared" si="124"/>
        <v>1300</v>
      </c>
    </row>
    <row r="3274" spans="1:16" hidden="1" x14ac:dyDescent="0.3">
      <c r="A3274" s="90">
        <v>595773</v>
      </c>
      <c r="B3274" s="92" t="s">
        <v>1162</v>
      </c>
      <c r="C3274" s="92" t="s">
        <v>6357</v>
      </c>
      <c r="D3274" s="92" t="s">
        <v>34</v>
      </c>
      <c r="E3274" s="103" t="s">
        <v>820</v>
      </c>
      <c r="F3274" s="92" t="s">
        <v>6356</v>
      </c>
      <c r="G3274" s="92" t="s">
        <v>1176</v>
      </c>
      <c r="H3274" s="92" t="s">
        <v>6233</v>
      </c>
      <c r="I3274" s="92" t="s">
        <v>865</v>
      </c>
      <c r="J3274" s="92">
        <v>0</v>
      </c>
      <c r="K3274" s="90" t="b">
        <v>0</v>
      </c>
      <c r="L3274" s="92" t="s">
        <v>1166</v>
      </c>
      <c r="M3274" s="278">
        <f>IFERROR(VLOOKUP(C3274,'Budget Detail as of 11.30'!B:K,COLUMNS('Budget Detail as of 11.30'!B:K),FALSE),0)</f>
        <v>87790</v>
      </c>
      <c r="N3274" s="155">
        <f>SUMIFS('Budget Detail as of 11.30'!L:L,'Budget Detail as of 11.30'!B:B,'Questica Mapping'!C3274)</f>
        <v>84910</v>
      </c>
      <c r="O3274" s="100">
        <v>0</v>
      </c>
      <c r="P3274" s="101">
        <f t="shared" si="124"/>
        <v>0</v>
      </c>
    </row>
    <row r="3275" spans="1:16" hidden="1" x14ac:dyDescent="0.3">
      <c r="A3275" s="90">
        <v>595774</v>
      </c>
      <c r="B3275" s="92" t="s">
        <v>1162</v>
      </c>
      <c r="C3275" s="92" t="s">
        <v>6358</v>
      </c>
      <c r="D3275" s="92" t="s">
        <v>34</v>
      </c>
      <c r="E3275" s="103" t="s">
        <v>820</v>
      </c>
      <c r="F3275" s="92" t="s">
        <v>6356</v>
      </c>
      <c r="G3275" s="92" t="s">
        <v>1182</v>
      </c>
      <c r="H3275" s="92" t="s">
        <v>6233</v>
      </c>
      <c r="I3275" s="92" t="s">
        <v>865</v>
      </c>
      <c r="J3275" s="92" t="s">
        <v>1183</v>
      </c>
      <c r="K3275" s="90" t="b">
        <v>0</v>
      </c>
      <c r="L3275" s="92" t="s">
        <v>867</v>
      </c>
      <c r="M3275" s="278">
        <f>IFERROR(VLOOKUP(C3275,'Budget Detail as of 11.30'!B:K,COLUMNS('Budget Detail as of 11.30'!B:K),FALSE),0)</f>
        <v>0</v>
      </c>
      <c r="N3275" s="155">
        <f>SUMIFS('Budget Detail as of 11.30'!L:L,'Budget Detail as of 11.30'!B:B,'Questica Mapping'!C3275)</f>
        <v>0</v>
      </c>
      <c r="O3275" s="100">
        <v>125</v>
      </c>
      <c r="P3275" s="101">
        <f t="shared" si="124"/>
        <v>125</v>
      </c>
    </row>
    <row r="3276" spans="1:16" hidden="1" x14ac:dyDescent="0.3">
      <c r="A3276" s="90">
        <v>595775</v>
      </c>
      <c r="B3276" s="92" t="s">
        <v>1162</v>
      </c>
      <c r="C3276" s="92" t="s">
        <v>6359</v>
      </c>
      <c r="D3276" s="92" t="s">
        <v>34</v>
      </c>
      <c r="E3276" s="103" t="s">
        <v>818</v>
      </c>
      <c r="F3276" s="92" t="s">
        <v>6356</v>
      </c>
      <c r="G3276" s="92" t="s">
        <v>1185</v>
      </c>
      <c r="H3276" s="92" t="s">
        <v>6233</v>
      </c>
      <c r="I3276" s="92" t="s">
        <v>865</v>
      </c>
      <c r="J3276" s="92" t="s">
        <v>6360</v>
      </c>
      <c r="K3276" s="90" t="b">
        <v>0</v>
      </c>
      <c r="L3276" s="92" t="s">
        <v>867</v>
      </c>
      <c r="M3276" s="278">
        <f>IFERROR(VLOOKUP(C3276,'Budget Detail as of 11.30'!B:K,COLUMNS('Budget Detail as of 11.30'!B:K),FALSE),0)</f>
        <v>1300</v>
      </c>
      <c r="N3276" s="155">
        <f>SUMIFS('Budget Detail as of 11.30'!L:L,'Budget Detail as of 11.30'!B:B,'Questica Mapping'!C3276)</f>
        <v>1300</v>
      </c>
      <c r="O3276" s="100">
        <v>100</v>
      </c>
      <c r="P3276" s="101">
        <f t="shared" si="124"/>
        <v>100</v>
      </c>
    </row>
    <row r="3277" spans="1:16" hidden="1" x14ac:dyDescent="0.3">
      <c r="A3277" s="90">
        <v>595776</v>
      </c>
      <c r="B3277" s="92" t="s">
        <v>1162</v>
      </c>
      <c r="C3277" s="92" t="s">
        <v>6361</v>
      </c>
      <c r="D3277" s="92" t="s">
        <v>34</v>
      </c>
      <c r="E3277" s="103" t="s">
        <v>818</v>
      </c>
      <c r="F3277" s="92" t="s">
        <v>6356</v>
      </c>
      <c r="G3277" s="92" t="s">
        <v>1185</v>
      </c>
      <c r="H3277" s="92" t="s">
        <v>6233</v>
      </c>
      <c r="I3277" s="92" t="s">
        <v>925</v>
      </c>
      <c r="J3277" s="92" t="s">
        <v>6362</v>
      </c>
      <c r="K3277" s="90" t="b">
        <v>0</v>
      </c>
      <c r="L3277" s="92" t="s">
        <v>867</v>
      </c>
      <c r="M3277" s="278">
        <f>IFERROR(VLOOKUP(C3277,'Budget Detail as of 11.30'!B:K,COLUMNS('Budget Detail as of 11.30'!B:K),FALSE),0)</f>
        <v>130</v>
      </c>
      <c r="N3277" s="155">
        <f>SUMIFS('Budget Detail as of 11.30'!L:L,'Budget Detail as of 11.30'!B:B,'Questica Mapping'!C3277)</f>
        <v>130</v>
      </c>
      <c r="O3277" s="100">
        <v>115</v>
      </c>
      <c r="P3277" s="101">
        <f t="shared" si="124"/>
        <v>115</v>
      </c>
    </row>
    <row r="3278" spans="1:16" hidden="1" x14ac:dyDescent="0.3">
      <c r="A3278" s="90">
        <v>595777</v>
      </c>
      <c r="B3278" s="92" t="s">
        <v>1162</v>
      </c>
      <c r="C3278" s="92" t="s">
        <v>6363</v>
      </c>
      <c r="D3278" s="92" t="s">
        <v>34</v>
      </c>
      <c r="E3278" s="103" t="s">
        <v>818</v>
      </c>
      <c r="F3278" s="92" t="s">
        <v>6356</v>
      </c>
      <c r="G3278" s="92" t="s">
        <v>1185</v>
      </c>
      <c r="H3278" s="92" t="s">
        <v>6233</v>
      </c>
      <c r="I3278" s="92" t="s">
        <v>928</v>
      </c>
      <c r="J3278" s="92" t="s">
        <v>6364</v>
      </c>
      <c r="K3278" s="90" t="b">
        <v>0</v>
      </c>
      <c r="L3278" s="92" t="s">
        <v>867</v>
      </c>
      <c r="M3278" s="278">
        <f>IFERROR(VLOOKUP(C3278,'Budget Detail as of 11.30'!B:K,COLUMNS('Budget Detail as of 11.30'!B:K),FALSE),0)</f>
        <v>100</v>
      </c>
      <c r="N3278" s="155">
        <f>SUMIFS('Budget Detail as of 11.30'!L:L,'Budget Detail as of 11.30'!B:B,'Questica Mapping'!C3278)</f>
        <v>100</v>
      </c>
      <c r="O3278" s="100">
        <v>245</v>
      </c>
      <c r="P3278" s="101">
        <f t="shared" si="124"/>
        <v>245</v>
      </c>
    </row>
    <row r="3279" spans="1:16" hidden="1" x14ac:dyDescent="0.3">
      <c r="A3279" s="90">
        <v>595778</v>
      </c>
      <c r="B3279" s="92" t="s">
        <v>1162</v>
      </c>
      <c r="C3279" s="92" t="s">
        <v>6365</v>
      </c>
      <c r="D3279" s="92" t="s">
        <v>34</v>
      </c>
      <c r="E3279" s="103" t="s">
        <v>818</v>
      </c>
      <c r="F3279" s="92" t="s">
        <v>6356</v>
      </c>
      <c r="G3279" s="92" t="s">
        <v>1185</v>
      </c>
      <c r="H3279" s="92" t="s">
        <v>6233</v>
      </c>
      <c r="I3279" s="92" t="s">
        <v>931</v>
      </c>
      <c r="J3279" s="92" t="s">
        <v>6366</v>
      </c>
      <c r="K3279" s="90" t="b">
        <v>0</v>
      </c>
      <c r="L3279" s="92" t="s">
        <v>867</v>
      </c>
      <c r="M3279" s="278">
        <f>IFERROR(VLOOKUP(C3279,'Budget Detail as of 11.30'!B:K,COLUMNS('Budget Detail as of 11.30'!B:K),FALSE),0)</f>
        <v>120</v>
      </c>
      <c r="N3279" s="155">
        <f>SUMIFS('Budget Detail as of 11.30'!L:L,'Budget Detail as of 11.30'!B:B,'Questica Mapping'!C3279)</f>
        <v>120</v>
      </c>
      <c r="O3279" s="100">
        <v>240</v>
      </c>
      <c r="P3279" s="101">
        <f t="shared" si="124"/>
        <v>240</v>
      </c>
    </row>
    <row r="3280" spans="1:16" hidden="1" x14ac:dyDescent="0.3">
      <c r="A3280" s="90">
        <v>851300</v>
      </c>
      <c r="B3280" s="92" t="s">
        <v>1162</v>
      </c>
      <c r="C3280" s="92" t="s">
        <v>6367</v>
      </c>
      <c r="D3280" s="92" t="s">
        <v>34</v>
      </c>
      <c r="E3280" s="103" t="s">
        <v>818</v>
      </c>
      <c r="F3280" s="92" t="s">
        <v>6356</v>
      </c>
      <c r="G3280" s="92" t="s">
        <v>1185</v>
      </c>
      <c r="H3280" s="92" t="s">
        <v>6233</v>
      </c>
      <c r="I3280" s="92" t="s">
        <v>944</v>
      </c>
      <c r="J3280" s="92" t="s">
        <v>6368</v>
      </c>
      <c r="K3280" s="90" t="b">
        <v>0</v>
      </c>
      <c r="L3280" s="92" t="s">
        <v>867</v>
      </c>
      <c r="M3280" s="278">
        <f>IFERROR(VLOOKUP(C3280,'Budget Detail as of 11.30'!B:K,COLUMNS('Budget Detail as of 11.30'!B:K),FALSE),0)</f>
        <v>250</v>
      </c>
      <c r="N3280" s="155">
        <f>SUMIFS('Budget Detail as of 11.30'!L:L,'Budget Detail as of 11.30'!B:B,'Questica Mapping'!C3280)</f>
        <v>250</v>
      </c>
      <c r="O3280" s="100">
        <v>34</v>
      </c>
      <c r="P3280" s="101">
        <f t="shared" si="124"/>
        <v>34</v>
      </c>
    </row>
    <row r="3281" spans="1:17" hidden="1" x14ac:dyDescent="0.3">
      <c r="A3281" s="90">
        <v>591529</v>
      </c>
      <c r="B3281" s="92" t="s">
        <v>1162</v>
      </c>
      <c r="C3281" s="92" t="s">
        <v>6369</v>
      </c>
      <c r="D3281" s="92" t="s">
        <v>34</v>
      </c>
      <c r="E3281" s="103" t="s">
        <v>818</v>
      </c>
      <c r="F3281" s="92" t="s">
        <v>6356</v>
      </c>
      <c r="G3281" s="92" t="s">
        <v>1185</v>
      </c>
      <c r="H3281" s="92" t="s">
        <v>6233</v>
      </c>
      <c r="I3281" s="92" t="s">
        <v>1060</v>
      </c>
      <c r="J3281" s="92" t="s">
        <v>6370</v>
      </c>
      <c r="K3281" s="90" t="b">
        <v>0</v>
      </c>
      <c r="L3281" s="92" t="s">
        <v>867</v>
      </c>
      <c r="M3281" s="278">
        <f>IFERROR(VLOOKUP(C3281,'Budget Detail as of 11.30'!B:K,COLUMNS('Budget Detail as of 11.30'!B:K),FALSE),0)</f>
        <v>240</v>
      </c>
      <c r="N3281" s="155">
        <f>SUMIFS('Budget Detail as of 11.30'!L:L,'Budget Detail as of 11.30'!B:B,'Questica Mapping'!C3281)</f>
        <v>240</v>
      </c>
      <c r="O3281" s="100">
        <v>844</v>
      </c>
      <c r="P3281" s="101">
        <f t="shared" si="124"/>
        <v>844</v>
      </c>
    </row>
    <row r="3282" spans="1:17" hidden="1" x14ac:dyDescent="0.3">
      <c r="A3282" s="90">
        <v>595779</v>
      </c>
      <c r="B3282" s="92" t="s">
        <v>1162</v>
      </c>
      <c r="C3282" s="92" t="s">
        <v>6371</v>
      </c>
      <c r="D3282" s="92" t="s">
        <v>34</v>
      </c>
      <c r="E3282" s="103" t="s">
        <v>818</v>
      </c>
      <c r="F3282" s="90" t="s">
        <v>6356</v>
      </c>
      <c r="G3282" s="90" t="s">
        <v>1185</v>
      </c>
      <c r="H3282" s="90" t="s">
        <v>6372</v>
      </c>
      <c r="I3282" s="178">
        <v>7</v>
      </c>
      <c r="J3282" s="269" t="s">
        <v>1251</v>
      </c>
      <c r="L3282" s="92"/>
      <c r="M3282" s="278">
        <f>IFERROR(VLOOKUP(C3282,'Budget Detail as of 11.30'!B:K,COLUMNS('Budget Detail as of 11.30'!B:K),FALSE),0)</f>
        <v>0</v>
      </c>
      <c r="N3282" s="155">
        <f>SUMIFS('Budget Detail as of 11.30'!L:L,'Budget Detail as of 11.30'!B:B,'Questica Mapping'!C3282)</f>
        <v>0</v>
      </c>
      <c r="O3282" s="100">
        <v>480</v>
      </c>
      <c r="P3282" s="101">
        <f t="shared" si="124"/>
        <v>480</v>
      </c>
    </row>
    <row r="3283" spans="1:17" hidden="1" x14ac:dyDescent="0.3">
      <c r="A3283" s="90">
        <v>595780</v>
      </c>
      <c r="B3283" s="92" t="s">
        <v>1162</v>
      </c>
      <c r="C3283" s="92" t="s">
        <v>6373</v>
      </c>
      <c r="D3283" s="92" t="s">
        <v>34</v>
      </c>
      <c r="E3283" s="103" t="s">
        <v>818</v>
      </c>
      <c r="F3283" s="92" t="s">
        <v>6356</v>
      </c>
      <c r="G3283" s="92" t="s">
        <v>1188</v>
      </c>
      <c r="H3283" s="92" t="s">
        <v>6233</v>
      </c>
      <c r="I3283" s="92" t="s">
        <v>865</v>
      </c>
      <c r="J3283" s="92" t="s">
        <v>1189</v>
      </c>
      <c r="K3283" s="90" t="b">
        <v>0</v>
      </c>
      <c r="L3283" s="92" t="s">
        <v>867</v>
      </c>
      <c r="M3283" s="278">
        <f>IFERROR(VLOOKUP(C3283,'Budget Detail as of 11.30'!B:K,COLUMNS('Budget Detail as of 11.30'!B:K),FALSE),0)</f>
        <v>40</v>
      </c>
      <c r="N3283" s="155">
        <f>SUMIFS('Budget Detail as of 11.30'!L:L,'Budget Detail as of 11.30'!B:B,'Questica Mapping'!C3283)</f>
        <v>40</v>
      </c>
      <c r="O3283" s="100">
        <v>1140</v>
      </c>
      <c r="P3283" s="101">
        <f t="shared" si="124"/>
        <v>1140</v>
      </c>
    </row>
    <row r="3284" spans="1:17" hidden="1" x14ac:dyDescent="0.3">
      <c r="A3284" s="90">
        <v>595781</v>
      </c>
      <c r="B3284" s="92" t="s">
        <v>1162</v>
      </c>
      <c r="C3284" s="92" t="s">
        <v>6374</v>
      </c>
      <c r="D3284" s="92" t="s">
        <v>34</v>
      </c>
      <c r="E3284" s="103" t="s">
        <v>818</v>
      </c>
      <c r="F3284" s="92" t="s">
        <v>6356</v>
      </c>
      <c r="G3284" s="92" t="s">
        <v>1191</v>
      </c>
      <c r="H3284" s="92" t="s">
        <v>6233</v>
      </c>
      <c r="I3284" s="92" t="s">
        <v>865</v>
      </c>
      <c r="J3284" s="92" t="s">
        <v>6375</v>
      </c>
      <c r="K3284" s="90" t="b">
        <v>0</v>
      </c>
      <c r="L3284" s="92" t="s">
        <v>867</v>
      </c>
      <c r="M3284" s="278">
        <f>IFERROR(VLOOKUP(C3284,'Budget Detail as of 11.30'!B:K,COLUMNS('Budget Detail as of 11.30'!B:K),FALSE),0)</f>
        <v>850</v>
      </c>
      <c r="N3284" s="155">
        <f>SUMIFS('Budget Detail as of 11.30'!L:L,'Budget Detail as of 11.30'!B:B,'Questica Mapping'!C3284)</f>
        <v>850</v>
      </c>
      <c r="O3284" s="100"/>
      <c r="P3284" s="101"/>
    </row>
    <row r="3285" spans="1:17" hidden="1" x14ac:dyDescent="0.3">
      <c r="A3285" s="90">
        <v>595782</v>
      </c>
      <c r="B3285" s="92" t="s">
        <v>1162</v>
      </c>
      <c r="C3285" s="92" t="s">
        <v>6376</v>
      </c>
      <c r="D3285" s="92" t="s">
        <v>34</v>
      </c>
      <c r="E3285" s="103" t="s">
        <v>818</v>
      </c>
      <c r="F3285" s="92" t="s">
        <v>6356</v>
      </c>
      <c r="G3285" s="92" t="s">
        <v>1354</v>
      </c>
      <c r="H3285" s="92" t="s">
        <v>6233</v>
      </c>
      <c r="I3285" s="92" t="s">
        <v>865</v>
      </c>
      <c r="J3285" s="92" t="s">
        <v>6377</v>
      </c>
      <c r="K3285" s="90" t="b">
        <v>0</v>
      </c>
      <c r="L3285" s="92" t="s">
        <v>867</v>
      </c>
      <c r="M3285" s="278">
        <f>IFERROR(VLOOKUP(C3285,'Budget Detail as of 11.30'!B:K,COLUMNS('Budget Detail as of 11.30'!B:K),FALSE),0)</f>
        <v>480</v>
      </c>
      <c r="N3285" s="155">
        <f>SUMIFS('Budget Detail as of 11.30'!L:L,'Budget Detail as of 11.30'!B:B,'Questica Mapping'!C3285)</f>
        <v>480</v>
      </c>
      <c r="O3285" s="100">
        <v>2500</v>
      </c>
      <c r="P3285" s="101">
        <f>+O3285</f>
        <v>2500</v>
      </c>
    </row>
    <row r="3286" spans="1:17" hidden="1" x14ac:dyDescent="0.3">
      <c r="A3286" s="90">
        <v>595783</v>
      </c>
      <c r="B3286" s="92" t="s">
        <v>1162</v>
      </c>
      <c r="C3286" s="92" t="s">
        <v>6378</v>
      </c>
      <c r="D3286" s="92" t="s">
        <v>34</v>
      </c>
      <c r="E3286" s="103" t="s">
        <v>818</v>
      </c>
      <c r="F3286" s="92" t="s">
        <v>6356</v>
      </c>
      <c r="G3286" s="92" t="s">
        <v>1354</v>
      </c>
      <c r="H3286" s="92" t="s">
        <v>6233</v>
      </c>
      <c r="I3286" s="92" t="s">
        <v>925</v>
      </c>
      <c r="J3286" s="92" t="s">
        <v>6379</v>
      </c>
      <c r="K3286" s="90" t="b">
        <v>0</v>
      </c>
      <c r="L3286" s="92" t="s">
        <v>867</v>
      </c>
      <c r="M3286" s="278">
        <f>IFERROR(VLOOKUP(C3286,'Budget Detail as of 11.30'!B:K,COLUMNS('Budget Detail as of 11.30'!B:K),FALSE),0)</f>
        <v>1140</v>
      </c>
      <c r="N3286" s="155">
        <f>SUMIFS('Budget Detail as of 11.30'!L:L,'Budget Detail as of 11.30'!B:B,'Questica Mapping'!C3286)</f>
        <v>1140</v>
      </c>
      <c r="O3286" s="100"/>
      <c r="P3286" s="101"/>
    </row>
    <row r="3287" spans="1:17" hidden="1" x14ac:dyDescent="0.3">
      <c r="A3287" s="90">
        <v>585692</v>
      </c>
      <c r="B3287" s="92" t="s">
        <v>1162</v>
      </c>
      <c r="C3287" s="92" t="s">
        <v>6380</v>
      </c>
      <c r="D3287" s="279" t="s">
        <v>34</v>
      </c>
      <c r="E3287" s="103" t="s">
        <v>818</v>
      </c>
      <c r="F3287" s="90" t="s">
        <v>6356</v>
      </c>
      <c r="G3287" s="90" t="s">
        <v>1212</v>
      </c>
      <c r="H3287" s="90" t="s">
        <v>6229</v>
      </c>
      <c r="I3287" s="90" t="s">
        <v>925</v>
      </c>
      <c r="J3287" s="269" t="s">
        <v>1251</v>
      </c>
      <c r="K3287" s="90" t="b">
        <v>0</v>
      </c>
      <c r="L3287" s="90" t="s">
        <v>867</v>
      </c>
      <c r="M3287" s="278">
        <f>IFERROR(VLOOKUP(C3287,'Budget Detail as of 11.30'!B:K,COLUMNS('Budget Detail as of 11.30'!B:K),FALSE),0)</f>
        <v>5000</v>
      </c>
      <c r="N3287" s="155">
        <f>SUMIFS('Budget Detail as of 11.30'!L:L,'Budget Detail as of 11.30'!B:B,'Questica Mapping'!C3287)</f>
        <v>0</v>
      </c>
      <c r="O3287" s="100">
        <v>150</v>
      </c>
      <c r="P3287" s="101">
        <f t="shared" ref="P3287:P3295" si="125">+O3287</f>
        <v>150</v>
      </c>
      <c r="Q3287" s="279" t="s">
        <v>1169</v>
      </c>
    </row>
    <row r="3288" spans="1:17" hidden="1" x14ac:dyDescent="0.3">
      <c r="A3288" s="90">
        <v>598634</v>
      </c>
      <c r="B3288" s="92" t="s">
        <v>1162</v>
      </c>
      <c r="C3288" s="92" t="s">
        <v>6381</v>
      </c>
      <c r="D3288" s="92" t="s">
        <v>34</v>
      </c>
      <c r="E3288" s="103" t="s">
        <v>818</v>
      </c>
      <c r="F3288" s="92" t="s">
        <v>6356</v>
      </c>
      <c r="G3288" s="92" t="s">
        <v>1212</v>
      </c>
      <c r="H3288" s="92" t="s">
        <v>6233</v>
      </c>
      <c r="I3288" s="92" t="s">
        <v>865</v>
      </c>
      <c r="J3288" s="92" t="s">
        <v>6382</v>
      </c>
      <c r="K3288" s="90" t="b">
        <v>0</v>
      </c>
      <c r="L3288" s="92" t="s">
        <v>867</v>
      </c>
      <c r="M3288" s="278">
        <f>IFERROR(VLOOKUP(C3288,'Budget Detail as of 11.30'!B:K,COLUMNS('Budget Detail as of 11.30'!B:K),FALSE),0)</f>
        <v>5000</v>
      </c>
      <c r="N3288" s="155">
        <f>SUMIFS('Budget Detail as of 11.30'!L:L,'Budget Detail as of 11.30'!B:B,'Questica Mapping'!C3288)</f>
        <v>5000</v>
      </c>
      <c r="O3288" s="100">
        <v>285</v>
      </c>
      <c r="P3288" s="101">
        <f t="shared" si="125"/>
        <v>285</v>
      </c>
    </row>
    <row r="3289" spans="1:17" hidden="1" x14ac:dyDescent="0.3">
      <c r="A3289" s="90">
        <v>585574</v>
      </c>
      <c r="B3289" s="92" t="s">
        <v>1162</v>
      </c>
      <c r="C3289" s="92" t="s">
        <v>6383</v>
      </c>
      <c r="D3289" s="279" t="s">
        <v>34</v>
      </c>
      <c r="E3289" s="103" t="s">
        <v>818</v>
      </c>
      <c r="F3289" s="90" t="s">
        <v>6356</v>
      </c>
      <c r="G3289" s="90" t="s">
        <v>1212</v>
      </c>
      <c r="H3289" s="90" t="s">
        <v>6233</v>
      </c>
      <c r="I3289" s="90" t="s">
        <v>925</v>
      </c>
      <c r="J3289" s="90" t="s">
        <v>6384</v>
      </c>
      <c r="K3289" s="90" t="b">
        <v>0</v>
      </c>
      <c r="L3289" s="90" t="s">
        <v>867</v>
      </c>
      <c r="M3289" s="278">
        <f>IFERROR(VLOOKUP(C3289,'Budget Detail as of 11.30'!B:K,COLUMNS('Budget Detail as of 11.30'!B:K),FALSE),0)</f>
        <v>5000</v>
      </c>
      <c r="N3289" s="155">
        <f>SUMIFS('Budget Detail as of 11.30'!L:L,'Budget Detail as of 11.30'!B:B,'Questica Mapping'!C3289)</f>
        <v>5000</v>
      </c>
      <c r="O3289" s="100">
        <v>255</v>
      </c>
      <c r="P3289" s="101">
        <f t="shared" si="125"/>
        <v>255</v>
      </c>
      <c r="Q3289" s="279" t="s">
        <v>1169</v>
      </c>
    </row>
    <row r="3290" spans="1:17" hidden="1" x14ac:dyDescent="0.3">
      <c r="A3290" s="90">
        <v>600483</v>
      </c>
      <c r="B3290" s="92" t="s">
        <v>1162</v>
      </c>
      <c r="C3290" s="92" t="s">
        <v>6385</v>
      </c>
      <c r="D3290" s="92" t="s">
        <v>34</v>
      </c>
      <c r="E3290" s="103" t="s">
        <v>818</v>
      </c>
      <c r="F3290" s="92" t="s">
        <v>6356</v>
      </c>
      <c r="G3290" s="92" t="s">
        <v>1215</v>
      </c>
      <c r="H3290" s="92" t="s">
        <v>6233</v>
      </c>
      <c r="I3290" s="92" t="s">
        <v>865</v>
      </c>
      <c r="J3290" s="92" t="s">
        <v>6386</v>
      </c>
      <c r="K3290" s="90" t="b">
        <v>0</v>
      </c>
      <c r="L3290" s="92" t="s">
        <v>867</v>
      </c>
      <c r="M3290" s="278">
        <f>IFERROR(VLOOKUP(C3290,'Budget Detail as of 11.30'!B:K,COLUMNS('Budget Detail as of 11.30'!B:K),FALSE),0)</f>
        <v>270</v>
      </c>
      <c r="N3290" s="155">
        <f>SUMIFS('Budget Detail as of 11.30'!L:L,'Budget Detail as of 11.30'!B:B,'Questica Mapping'!C3290)</f>
        <v>270</v>
      </c>
      <c r="O3290" s="100">
        <v>60</v>
      </c>
      <c r="P3290" s="101">
        <f t="shared" si="125"/>
        <v>60</v>
      </c>
    </row>
    <row r="3291" spans="1:17" hidden="1" x14ac:dyDescent="0.3">
      <c r="A3291" s="90">
        <v>598313</v>
      </c>
      <c r="B3291" s="92" t="s">
        <v>1162</v>
      </c>
      <c r="C3291" s="92" t="s">
        <v>6387</v>
      </c>
      <c r="D3291" s="92" t="s">
        <v>34</v>
      </c>
      <c r="E3291" s="103" t="s">
        <v>818</v>
      </c>
      <c r="F3291" s="92" t="s">
        <v>6356</v>
      </c>
      <c r="G3291" s="92" t="s">
        <v>1215</v>
      </c>
      <c r="H3291" s="92" t="s">
        <v>6233</v>
      </c>
      <c r="I3291" s="92" t="s">
        <v>925</v>
      </c>
      <c r="J3291" s="92" t="s">
        <v>6364</v>
      </c>
      <c r="K3291" s="90" t="b">
        <v>0</v>
      </c>
      <c r="L3291" s="92" t="s">
        <v>867</v>
      </c>
      <c r="M3291" s="278">
        <f>IFERROR(VLOOKUP(C3291,'Budget Detail as of 11.30'!B:K,COLUMNS('Budget Detail as of 11.30'!B:K),FALSE),0)</f>
        <v>240</v>
      </c>
      <c r="N3291" s="155">
        <f>SUMIFS('Budget Detail as of 11.30'!L:L,'Budget Detail as of 11.30'!B:B,'Questica Mapping'!C3291)</f>
        <v>240</v>
      </c>
      <c r="O3291" s="100">
        <v>2000</v>
      </c>
      <c r="P3291" s="101">
        <f t="shared" si="125"/>
        <v>2000</v>
      </c>
    </row>
    <row r="3292" spans="1:17" hidden="1" x14ac:dyDescent="0.3">
      <c r="A3292" s="90">
        <v>594844</v>
      </c>
      <c r="B3292" s="92" t="s">
        <v>1162</v>
      </c>
      <c r="C3292" s="92" t="s">
        <v>6388</v>
      </c>
      <c r="D3292" s="92" t="s">
        <v>34</v>
      </c>
      <c r="E3292" s="103" t="s">
        <v>818</v>
      </c>
      <c r="F3292" s="92" t="s">
        <v>6356</v>
      </c>
      <c r="G3292" s="92" t="s">
        <v>1215</v>
      </c>
      <c r="H3292" s="92" t="s">
        <v>6233</v>
      </c>
      <c r="I3292" s="92" t="s">
        <v>928</v>
      </c>
      <c r="J3292" s="92" t="s">
        <v>6366</v>
      </c>
      <c r="K3292" s="90" t="b">
        <v>0</v>
      </c>
      <c r="L3292" s="92" t="s">
        <v>867</v>
      </c>
      <c r="M3292" s="278">
        <f>IFERROR(VLOOKUP(C3292,'Budget Detail as of 11.30'!B:K,COLUMNS('Budget Detail as of 11.30'!B:K),FALSE),0)</f>
        <v>190</v>
      </c>
      <c r="N3292" s="155">
        <f>SUMIFS('Budget Detail as of 11.30'!L:L,'Budget Detail as of 11.30'!B:B,'Questica Mapping'!C3292)</f>
        <v>190</v>
      </c>
      <c r="O3292" s="100">
        <v>225</v>
      </c>
      <c r="P3292" s="101">
        <f t="shared" si="125"/>
        <v>225</v>
      </c>
    </row>
    <row r="3293" spans="1:17" hidden="1" x14ac:dyDescent="0.3">
      <c r="A3293" s="90">
        <v>586253</v>
      </c>
      <c r="B3293" s="92" t="s">
        <v>1162</v>
      </c>
      <c r="C3293" s="92" t="s">
        <v>6389</v>
      </c>
      <c r="D3293" s="92" t="s">
        <v>34</v>
      </c>
      <c r="E3293" s="103" t="s">
        <v>818</v>
      </c>
      <c r="F3293" s="92" t="s">
        <v>6356</v>
      </c>
      <c r="G3293" s="92" t="s">
        <v>1215</v>
      </c>
      <c r="H3293" s="92" t="s">
        <v>6233</v>
      </c>
      <c r="I3293" s="92" t="s">
        <v>931</v>
      </c>
      <c r="J3293" s="92" t="s">
        <v>6368</v>
      </c>
      <c r="K3293" s="90" t="b">
        <v>0</v>
      </c>
      <c r="L3293" s="92" t="s">
        <v>867</v>
      </c>
      <c r="M3293" s="278">
        <f>IFERROR(VLOOKUP(C3293,'Budget Detail as of 11.30'!B:K,COLUMNS('Budget Detail as of 11.30'!B:K),FALSE),0)</f>
        <v>420</v>
      </c>
      <c r="N3293" s="155">
        <f>SUMIFS('Budget Detail as of 11.30'!L:L,'Budget Detail as of 11.30'!B:B,'Questica Mapping'!C3293)</f>
        <v>420</v>
      </c>
      <c r="O3293" s="100">
        <v>150</v>
      </c>
      <c r="P3293" s="101">
        <f t="shared" si="125"/>
        <v>150</v>
      </c>
    </row>
    <row r="3294" spans="1:17" hidden="1" x14ac:dyDescent="0.3">
      <c r="A3294" s="90">
        <v>591530</v>
      </c>
      <c r="B3294" s="92" t="s">
        <v>1162</v>
      </c>
      <c r="C3294" s="92" t="s">
        <v>6390</v>
      </c>
      <c r="D3294" s="92" t="s">
        <v>34</v>
      </c>
      <c r="E3294" s="103" t="s">
        <v>818</v>
      </c>
      <c r="F3294" s="92" t="s">
        <v>6356</v>
      </c>
      <c r="G3294" s="92" t="s">
        <v>1220</v>
      </c>
      <c r="H3294" s="92" t="s">
        <v>6233</v>
      </c>
      <c r="I3294" s="92" t="s">
        <v>865</v>
      </c>
      <c r="J3294" s="92" t="s">
        <v>6391</v>
      </c>
      <c r="K3294" s="90" t="b">
        <v>0</v>
      </c>
      <c r="L3294" s="92" t="s">
        <v>867</v>
      </c>
      <c r="M3294" s="278">
        <f>IFERROR(VLOOKUP(C3294,'Budget Detail as of 11.30'!B:K,COLUMNS('Budget Detail as of 11.30'!B:K),FALSE),0)</f>
        <v>1500</v>
      </c>
      <c r="N3294" s="155">
        <f>SUMIFS('Budget Detail as of 11.30'!L:L,'Budget Detail as of 11.30'!B:B,'Questica Mapping'!C3294)</f>
        <v>1500</v>
      </c>
      <c r="O3294" s="100">
        <v>45</v>
      </c>
      <c r="P3294" s="101">
        <f t="shared" si="125"/>
        <v>45</v>
      </c>
    </row>
    <row r="3295" spans="1:17" hidden="1" x14ac:dyDescent="0.3">
      <c r="A3295" s="90">
        <v>595785</v>
      </c>
      <c r="B3295" s="92" t="s">
        <v>1162</v>
      </c>
      <c r="C3295" s="92" t="s">
        <v>6392</v>
      </c>
      <c r="D3295" s="92" t="s">
        <v>34</v>
      </c>
      <c r="E3295" s="103" t="s">
        <v>818</v>
      </c>
      <c r="F3295" s="92" t="s">
        <v>6356</v>
      </c>
      <c r="G3295" s="92" t="s">
        <v>1229</v>
      </c>
      <c r="H3295" s="92" t="s">
        <v>6233</v>
      </c>
      <c r="I3295" s="92" t="s">
        <v>865</v>
      </c>
      <c r="J3295" s="92" t="s">
        <v>6393</v>
      </c>
      <c r="K3295" s="90" t="b">
        <v>0</v>
      </c>
      <c r="L3295" s="92" t="s">
        <v>867</v>
      </c>
      <c r="M3295" s="278">
        <f>IFERROR(VLOOKUP(C3295,'Budget Detail as of 11.30'!B:K,COLUMNS('Budget Detail as of 11.30'!B:K),FALSE),0)</f>
        <v>230</v>
      </c>
      <c r="N3295" s="155">
        <f>SUMIFS('Budget Detail as of 11.30'!L:L,'Budget Detail as of 11.30'!B:B,'Questica Mapping'!C3295)</f>
        <v>230</v>
      </c>
      <c r="O3295" s="100">
        <v>7200</v>
      </c>
      <c r="P3295" s="101">
        <f t="shared" si="125"/>
        <v>7200</v>
      </c>
    </row>
    <row r="3296" spans="1:17" hidden="1" x14ac:dyDescent="0.3">
      <c r="A3296" s="90">
        <v>595792</v>
      </c>
      <c r="B3296" s="92" t="s">
        <v>1162</v>
      </c>
      <c r="C3296" s="92" t="s">
        <v>6394</v>
      </c>
      <c r="D3296" s="92" t="s">
        <v>34</v>
      </c>
      <c r="E3296" s="103" t="s">
        <v>818</v>
      </c>
      <c r="F3296" s="92" t="s">
        <v>6356</v>
      </c>
      <c r="G3296" s="92" t="s">
        <v>1229</v>
      </c>
      <c r="H3296" s="92" t="s">
        <v>6233</v>
      </c>
      <c r="I3296" s="92" t="s">
        <v>925</v>
      </c>
      <c r="J3296" s="92" t="s">
        <v>6395</v>
      </c>
      <c r="K3296" s="90" t="b">
        <v>0</v>
      </c>
      <c r="L3296" s="92" t="s">
        <v>867</v>
      </c>
      <c r="M3296" s="278">
        <f>IFERROR(VLOOKUP(C3296,'Budget Detail as of 11.30'!B:K,COLUMNS('Budget Detail as of 11.30'!B:K),FALSE),0)</f>
        <v>150</v>
      </c>
      <c r="N3296" s="155">
        <f>SUMIFS('Budget Detail as of 11.30'!L:L,'Budget Detail as of 11.30'!B:B,'Questica Mapping'!C3296)</f>
        <v>150</v>
      </c>
      <c r="O3296" s="100"/>
      <c r="P3296" s="101"/>
    </row>
    <row r="3297" spans="1:17" hidden="1" x14ac:dyDescent="0.3">
      <c r="A3297" s="90">
        <v>595793</v>
      </c>
      <c r="B3297" s="92" t="s">
        <v>1162</v>
      </c>
      <c r="C3297" s="92" t="s">
        <v>6396</v>
      </c>
      <c r="D3297" s="92" t="s">
        <v>34</v>
      </c>
      <c r="E3297" s="103" t="s">
        <v>818</v>
      </c>
      <c r="F3297" s="92" t="s">
        <v>6356</v>
      </c>
      <c r="G3297" s="92" t="s">
        <v>1229</v>
      </c>
      <c r="H3297" s="92" t="s">
        <v>6233</v>
      </c>
      <c r="I3297" s="92" t="s">
        <v>928</v>
      </c>
      <c r="J3297" s="92" t="s">
        <v>3526</v>
      </c>
      <c r="K3297" s="90" t="b">
        <v>0</v>
      </c>
      <c r="L3297" s="92" t="s">
        <v>867</v>
      </c>
      <c r="M3297" s="278">
        <f>IFERROR(VLOOKUP(C3297,'Budget Detail as of 11.30'!B:K,COLUMNS('Budget Detail as of 11.30'!B:K),FALSE),0)</f>
        <v>60</v>
      </c>
      <c r="N3297" s="155">
        <f>SUMIFS('Budget Detail as of 11.30'!L:L,'Budget Detail as of 11.30'!B:B,'Questica Mapping'!C3297)</f>
        <v>60</v>
      </c>
      <c r="O3297" s="100">
        <v>17468</v>
      </c>
      <c r="P3297" s="101">
        <f>+O3297</f>
        <v>17468</v>
      </c>
    </row>
    <row r="3298" spans="1:17" hidden="1" x14ac:dyDescent="0.3">
      <c r="A3298" s="90">
        <v>595794</v>
      </c>
      <c r="B3298" s="92" t="s">
        <v>1162</v>
      </c>
      <c r="C3298" s="92" t="s">
        <v>6397</v>
      </c>
      <c r="D3298" s="92" t="s">
        <v>34</v>
      </c>
      <c r="E3298" s="103" t="s">
        <v>818</v>
      </c>
      <c r="F3298" s="92" t="s">
        <v>6356</v>
      </c>
      <c r="G3298" s="92" t="s">
        <v>1240</v>
      </c>
      <c r="H3298" s="92" t="s">
        <v>6229</v>
      </c>
      <c r="I3298" s="92" t="s">
        <v>865</v>
      </c>
      <c r="J3298" s="92" t="s">
        <v>6398</v>
      </c>
      <c r="K3298" s="90" t="b">
        <v>0</v>
      </c>
      <c r="L3298" s="92" t="s">
        <v>867</v>
      </c>
      <c r="M3298" s="278">
        <f>IFERROR(VLOOKUP(C3298,'Budget Detail as of 11.30'!B:K,COLUMNS('Budget Detail as of 11.30'!B:K),FALSE),0)</f>
        <v>7200</v>
      </c>
      <c r="N3298" s="155">
        <f>SUMIFS('Budget Detail as of 11.30'!L:L,'Budget Detail as of 11.30'!B:B,'Questica Mapping'!C3298)</f>
        <v>7200</v>
      </c>
      <c r="O3298" s="100"/>
      <c r="P3298" s="101"/>
    </row>
    <row r="3299" spans="1:17" hidden="1" x14ac:dyDescent="0.3">
      <c r="A3299" s="90">
        <v>595795</v>
      </c>
      <c r="B3299" s="92" t="s">
        <v>1162</v>
      </c>
      <c r="C3299" s="92" t="s">
        <v>6399</v>
      </c>
      <c r="D3299" s="279" t="s">
        <v>34</v>
      </c>
      <c r="E3299" s="103" t="s">
        <v>821</v>
      </c>
      <c r="F3299" s="90" t="s">
        <v>6356</v>
      </c>
      <c r="G3299" s="90" t="s">
        <v>1576</v>
      </c>
      <c r="H3299" s="90" t="s">
        <v>6229</v>
      </c>
      <c r="I3299" s="90" t="s">
        <v>865</v>
      </c>
      <c r="J3299" s="269" t="s">
        <v>1251</v>
      </c>
      <c r="K3299" s="90" t="b">
        <v>0</v>
      </c>
      <c r="L3299" s="90" t="s">
        <v>867</v>
      </c>
      <c r="M3299" s="278">
        <f>IFERROR(VLOOKUP(C3299,'Budget Detail as of 11.30'!B:K,COLUMNS('Budget Detail as of 11.30'!B:K),FALSE),0)</f>
        <v>40000</v>
      </c>
      <c r="N3299" s="155">
        <f>SUMIFS('Budget Detail as of 11.30'!L:L,'Budget Detail as of 11.30'!B:B,'Questica Mapping'!C3299)</f>
        <v>0</v>
      </c>
      <c r="O3299" s="100">
        <v>0</v>
      </c>
      <c r="P3299" s="101">
        <f>+O3299</f>
        <v>0</v>
      </c>
      <c r="Q3299" s="279" t="s">
        <v>1169</v>
      </c>
    </row>
    <row r="3300" spans="1:17" hidden="1" x14ac:dyDescent="0.3">
      <c r="A3300" s="90">
        <v>591459</v>
      </c>
      <c r="B3300" s="92" t="s">
        <v>1162</v>
      </c>
      <c r="C3300" s="92" t="s">
        <v>6400</v>
      </c>
      <c r="D3300" s="92" t="s">
        <v>34</v>
      </c>
      <c r="E3300" s="103" t="s">
        <v>821</v>
      </c>
      <c r="F3300" s="92" t="s">
        <v>6356</v>
      </c>
      <c r="G3300" s="92" t="s">
        <v>1576</v>
      </c>
      <c r="H3300" s="92" t="s">
        <v>6233</v>
      </c>
      <c r="I3300" s="92" t="s">
        <v>865</v>
      </c>
      <c r="J3300" s="92" t="s">
        <v>1577</v>
      </c>
      <c r="K3300" s="90" t="b">
        <v>0</v>
      </c>
      <c r="L3300" s="92" t="s">
        <v>867</v>
      </c>
      <c r="M3300" s="278">
        <f>IFERROR(VLOOKUP(C3300,'Budget Detail as of 11.30'!B:K,COLUMNS('Budget Detail as of 11.30'!B:K),FALSE),0)</f>
        <v>14260</v>
      </c>
      <c r="N3300" s="155">
        <f>SUMIFS('Budget Detail as of 11.30'!L:L,'Budget Detail as of 11.30'!B:B,'Questica Mapping'!C3300)</f>
        <v>14260</v>
      </c>
      <c r="O3300" s="100">
        <v>100</v>
      </c>
      <c r="P3300" s="101">
        <f>+O3300</f>
        <v>100</v>
      </c>
    </row>
    <row r="3301" spans="1:17" hidden="1" x14ac:dyDescent="0.3">
      <c r="A3301" s="90">
        <v>602027</v>
      </c>
      <c r="B3301" s="92" t="s">
        <v>1162</v>
      </c>
      <c r="C3301" s="92" t="s">
        <v>6401</v>
      </c>
      <c r="D3301" s="279" t="s">
        <v>34</v>
      </c>
      <c r="E3301" s="103" t="s">
        <v>821</v>
      </c>
      <c r="F3301" s="90" t="s">
        <v>6356</v>
      </c>
      <c r="G3301" s="90" t="s">
        <v>1265</v>
      </c>
      <c r="H3301" s="90" t="s">
        <v>6233</v>
      </c>
      <c r="I3301" s="90" t="s">
        <v>865</v>
      </c>
      <c r="J3301" s="90" t="s">
        <v>1266</v>
      </c>
      <c r="K3301" s="90" t="b">
        <v>0</v>
      </c>
      <c r="L3301" s="90" t="s">
        <v>867</v>
      </c>
      <c r="M3301" s="278">
        <f>IFERROR(VLOOKUP(C3301,'Budget Detail as of 11.30'!B:K,COLUMNS('Budget Detail as of 11.30'!B:K),FALSE),0)</f>
        <v>14670</v>
      </c>
      <c r="N3301" s="155">
        <f>SUMIFS('Budget Detail as of 11.30'!L:L,'Budget Detail as of 11.30'!B:B,'Questica Mapping'!C3301)</f>
        <v>14670</v>
      </c>
      <c r="O3301" s="100">
        <v>50</v>
      </c>
      <c r="P3301" s="101">
        <f>+O3301</f>
        <v>50</v>
      </c>
    </row>
    <row r="3302" spans="1:17" hidden="1" x14ac:dyDescent="0.3">
      <c r="A3302" s="90">
        <v>602944</v>
      </c>
      <c r="B3302" s="92" t="s">
        <v>1162</v>
      </c>
      <c r="C3302" s="92" t="s">
        <v>6402</v>
      </c>
      <c r="D3302" s="92" t="s">
        <v>34</v>
      </c>
      <c r="E3302" s="103" t="s">
        <v>820</v>
      </c>
      <c r="F3302" s="92" t="s">
        <v>6403</v>
      </c>
      <c r="G3302" s="92" t="s">
        <v>1624</v>
      </c>
      <c r="H3302" s="92" t="s">
        <v>6219</v>
      </c>
      <c r="I3302" s="92" t="s">
        <v>865</v>
      </c>
      <c r="J3302" s="92" t="s">
        <v>1625</v>
      </c>
      <c r="K3302" s="90" t="b">
        <v>0</v>
      </c>
      <c r="L3302" s="92" t="s">
        <v>867</v>
      </c>
      <c r="M3302" s="278">
        <f>IFERROR(VLOOKUP(C3302,'Budget Detail as of 11.30'!B:K,COLUMNS('Budget Detail as of 11.30'!B:K),FALSE),0)</f>
        <v>0</v>
      </c>
      <c r="N3302" s="155">
        <f>SUMIFS('Budget Detail as of 11.30'!L:L,'Budget Detail as of 11.30'!B:B,'Questica Mapping'!C3302)</f>
        <v>0</v>
      </c>
      <c r="O3302" s="100"/>
      <c r="P3302" s="101"/>
    </row>
    <row r="3303" spans="1:17" hidden="1" x14ac:dyDescent="0.3">
      <c r="A3303" s="90">
        <v>602945</v>
      </c>
      <c r="B3303" s="92" t="s">
        <v>1162</v>
      </c>
      <c r="C3303" s="92" t="s">
        <v>6404</v>
      </c>
      <c r="D3303" s="92" t="s">
        <v>34</v>
      </c>
      <c r="E3303" s="103" t="s">
        <v>824</v>
      </c>
      <c r="F3303" s="92" t="s">
        <v>6403</v>
      </c>
      <c r="G3303" s="92" t="s">
        <v>1418</v>
      </c>
      <c r="H3303" s="92" t="s">
        <v>6219</v>
      </c>
      <c r="I3303" s="92" t="s">
        <v>865</v>
      </c>
      <c r="J3303" s="92" t="s">
        <v>1636</v>
      </c>
      <c r="K3303" s="90" t="b">
        <v>0</v>
      </c>
      <c r="L3303" s="92" t="s">
        <v>867</v>
      </c>
      <c r="M3303" s="278">
        <f>IFERROR(VLOOKUP(C3303,'Budget Detail as of 11.30'!B:K,COLUMNS('Budget Detail as of 11.30'!B:K),FALSE),0)</f>
        <v>100</v>
      </c>
      <c r="N3303" s="155">
        <f>SUMIFS('Budget Detail as of 11.30'!L:L,'Budget Detail as of 11.30'!B:B,'Questica Mapping'!C3303)</f>
        <v>100</v>
      </c>
      <c r="O3303" s="100">
        <v>0</v>
      </c>
      <c r="P3303" s="101">
        <f>+O3303</f>
        <v>0</v>
      </c>
    </row>
    <row r="3304" spans="1:17" hidden="1" x14ac:dyDescent="0.3">
      <c r="A3304" s="90">
        <v>598314</v>
      </c>
      <c r="B3304" s="92" t="s">
        <v>1162</v>
      </c>
      <c r="C3304" s="92" t="s">
        <v>6405</v>
      </c>
      <c r="D3304" s="92" t="s">
        <v>34</v>
      </c>
      <c r="E3304" s="103" t="s">
        <v>824</v>
      </c>
      <c r="F3304" s="92" t="s">
        <v>6403</v>
      </c>
      <c r="G3304" s="92" t="s">
        <v>1229</v>
      </c>
      <c r="H3304" s="92" t="s">
        <v>6219</v>
      </c>
      <c r="I3304" s="92" t="s">
        <v>865</v>
      </c>
      <c r="J3304" s="92" t="s">
        <v>3705</v>
      </c>
      <c r="K3304" s="90" t="b">
        <v>0</v>
      </c>
      <c r="L3304" s="92" t="s">
        <v>867</v>
      </c>
      <c r="M3304" s="278">
        <f>IFERROR(VLOOKUP(C3304,'Budget Detail as of 11.30'!B:K,COLUMNS('Budget Detail as of 11.30'!B:K),FALSE),0)</f>
        <v>50</v>
      </c>
      <c r="N3304" s="155">
        <f>SUMIFS('Budget Detail as of 11.30'!L:L,'Budget Detail as of 11.30'!B:B,'Questica Mapping'!C3304)</f>
        <v>50</v>
      </c>
      <c r="O3304" s="100">
        <v>25000</v>
      </c>
      <c r="P3304" s="101">
        <f>+O3304</f>
        <v>25000</v>
      </c>
    </row>
    <row r="3305" spans="1:17" hidden="1" x14ac:dyDescent="0.3">
      <c r="A3305" s="90">
        <v>603061</v>
      </c>
      <c r="B3305" s="92" t="s">
        <v>1162</v>
      </c>
      <c r="C3305" s="92" t="s">
        <v>6406</v>
      </c>
      <c r="D3305" s="279" t="s">
        <v>34</v>
      </c>
      <c r="E3305" s="106" t="s">
        <v>824</v>
      </c>
      <c r="F3305" s="90" t="s">
        <v>6403</v>
      </c>
      <c r="G3305" s="90" t="s">
        <v>1265</v>
      </c>
      <c r="H3305" s="90" t="s">
        <v>6219</v>
      </c>
      <c r="I3305" s="90" t="s">
        <v>865</v>
      </c>
      <c r="J3305" s="90" t="s">
        <v>1266</v>
      </c>
      <c r="K3305" s="90" t="b">
        <v>0</v>
      </c>
      <c r="L3305" s="90" t="s">
        <v>867</v>
      </c>
      <c r="M3305" s="278">
        <f>IFERROR(VLOOKUP(C3305,'Budget Detail as of 11.30'!B:K,COLUMNS('Budget Detail as of 11.30'!B:K),FALSE),0)</f>
        <v>480</v>
      </c>
      <c r="N3305" s="155">
        <f>SUMIFS('Budget Detail as of 11.30'!L:L,'Budget Detail as of 11.30'!B:B,'Questica Mapping'!C3305)</f>
        <v>480</v>
      </c>
      <c r="O3305" s="100">
        <v>-113000</v>
      </c>
      <c r="P3305" s="101">
        <f>-O3305</f>
        <v>113000</v>
      </c>
    </row>
    <row r="3306" spans="1:17" hidden="1" x14ac:dyDescent="0.3">
      <c r="A3306" s="90">
        <v>594845</v>
      </c>
      <c r="B3306" s="92" t="s">
        <v>1162</v>
      </c>
      <c r="C3306" s="92" t="s">
        <v>6407</v>
      </c>
      <c r="D3306" s="92" t="s">
        <v>34</v>
      </c>
      <c r="E3306" s="103" t="s">
        <v>825</v>
      </c>
      <c r="F3306" s="92" t="s">
        <v>6403</v>
      </c>
      <c r="G3306" s="92" t="s">
        <v>3658</v>
      </c>
      <c r="H3306" s="92" t="s">
        <v>6219</v>
      </c>
      <c r="I3306" s="92" t="s">
        <v>865</v>
      </c>
      <c r="J3306" s="92" t="s">
        <v>6408</v>
      </c>
      <c r="K3306" s="90" t="b">
        <v>0</v>
      </c>
      <c r="L3306" s="92" t="s">
        <v>867</v>
      </c>
      <c r="M3306" s="278">
        <f>IFERROR(VLOOKUP(C3306,'Budget Detail as of 11.30'!B:K,COLUMNS('Budget Detail as of 11.30'!B:K),FALSE),0)</f>
        <v>0</v>
      </c>
      <c r="N3306" s="155">
        <f>SUMIFS('Budget Detail as of 11.30'!L:L,'Budget Detail as of 11.30'!B:B,'Questica Mapping'!C3306)</f>
        <v>0</v>
      </c>
      <c r="O3306" s="100">
        <v>0</v>
      </c>
      <c r="P3306" s="101">
        <f>-O3306</f>
        <v>0</v>
      </c>
    </row>
    <row r="3307" spans="1:17" hidden="1" x14ac:dyDescent="0.3">
      <c r="A3307" s="90">
        <v>591392</v>
      </c>
      <c r="B3307" s="92" t="s">
        <v>1162</v>
      </c>
      <c r="C3307" s="92" t="s">
        <v>6409</v>
      </c>
      <c r="D3307" s="92" t="s">
        <v>34</v>
      </c>
      <c r="E3307" s="103" t="s">
        <v>828</v>
      </c>
      <c r="F3307" s="92" t="s">
        <v>6403</v>
      </c>
      <c r="G3307" s="92" t="s">
        <v>1679</v>
      </c>
      <c r="H3307" s="92" t="s">
        <v>6219</v>
      </c>
      <c r="I3307" s="92" t="s">
        <v>865</v>
      </c>
      <c r="J3307" s="92" t="s">
        <v>326</v>
      </c>
      <c r="K3307" s="90" t="b">
        <v>0</v>
      </c>
      <c r="L3307" s="92" t="s">
        <v>867</v>
      </c>
      <c r="M3307" s="278">
        <f>IFERROR(VLOOKUP(C3307,'Budget Detail as of 11.30'!B:K,COLUMNS('Budget Detail as of 11.30'!B:K),FALSE),0)</f>
        <v>50000</v>
      </c>
      <c r="N3307" s="155">
        <f>SUMIFS('Budget Detail as of 11.30'!L:L,'Budget Detail as of 11.30'!B:B,'Questica Mapping'!C3307)</f>
        <v>50000</v>
      </c>
      <c r="O3307" s="100">
        <v>0</v>
      </c>
      <c r="P3307" s="101">
        <f>-O3307</f>
        <v>0</v>
      </c>
    </row>
    <row r="3308" spans="1:17" hidden="1" x14ac:dyDescent="0.3">
      <c r="A3308" s="90">
        <v>591393</v>
      </c>
      <c r="B3308" s="159" t="s">
        <v>1162</v>
      </c>
      <c r="C3308" s="159" t="s">
        <v>6410</v>
      </c>
      <c r="D3308" s="181" t="s">
        <v>34</v>
      </c>
      <c r="E3308" s="103" t="s">
        <v>494</v>
      </c>
      <c r="F3308" s="179" t="s">
        <v>6403</v>
      </c>
      <c r="G3308" s="179" t="s">
        <v>1679</v>
      </c>
      <c r="H3308" s="179" t="s">
        <v>6219</v>
      </c>
      <c r="I3308" s="179" t="s">
        <v>925</v>
      </c>
      <c r="J3308" s="179" t="s">
        <v>3690</v>
      </c>
      <c r="K3308" s="179" t="b">
        <f>VLOOKUP($C3308,'Budget Detail as of 11.30'!$B:$K,COLUMNS('Budget Detail as of 11.30'!$B:I),FALSE)</f>
        <v>0</v>
      </c>
      <c r="L3308" s="179" t="str">
        <f>VLOOKUP($C3308,'Budget Detail as of 11.30'!$B:$K,COLUMNS('Budget Detail as of 11.30'!$B:J),FALSE)</f>
        <v>Operating</v>
      </c>
      <c r="M3308" s="278">
        <f>IFERROR(VLOOKUP(C3308,'Budget Detail as of 11.30'!B:K,COLUMNS('Budget Detail as of 11.30'!B:K),FALSE),0)</f>
        <v>29530</v>
      </c>
      <c r="N3308" s="155">
        <f>SUMIFS('Budget Detail as of 11.30'!L:L,'Budget Detail as of 11.30'!B:B,'Questica Mapping'!C3308)</f>
        <v>31250</v>
      </c>
    </row>
    <row r="3309" spans="1:17" hidden="1" x14ac:dyDescent="0.3">
      <c r="A3309" s="90">
        <v>585767</v>
      </c>
      <c r="B3309" s="92" t="s">
        <v>3</v>
      </c>
      <c r="C3309" s="92" t="s">
        <v>6411</v>
      </c>
      <c r="D3309" s="92" t="s">
        <v>35</v>
      </c>
      <c r="E3309" s="103" t="s">
        <v>590</v>
      </c>
      <c r="F3309" s="92" t="s">
        <v>862</v>
      </c>
      <c r="G3309" s="92" t="s">
        <v>863</v>
      </c>
      <c r="H3309" s="92" t="s">
        <v>6412</v>
      </c>
      <c r="I3309" s="92" t="s">
        <v>865</v>
      </c>
      <c r="J3309" s="92" t="s">
        <v>866</v>
      </c>
      <c r="K3309" s="90" t="b">
        <v>0</v>
      </c>
      <c r="L3309" s="92" t="s">
        <v>867</v>
      </c>
      <c r="M3309" s="278">
        <f>IFERROR(VLOOKUP(C3309,'Budget Detail as of 11.30'!B:K,COLUMNS('Budget Detail as of 11.30'!B:K),FALSE),0)</f>
        <v>109700</v>
      </c>
      <c r="N3309" s="155">
        <f>SUMIFS('Budget Detail as of 11.30'!L:L,'Budget Detail as of 11.30'!B:B,'Questica Mapping'!C3309)</f>
        <v>109700</v>
      </c>
      <c r="O3309" s="100">
        <v>0</v>
      </c>
      <c r="P3309" s="101">
        <f t="shared" ref="P3309:P3316" si="126">-O3309</f>
        <v>0</v>
      </c>
    </row>
    <row r="3310" spans="1:17" hidden="1" x14ac:dyDescent="0.3">
      <c r="A3310" s="90">
        <v>585768</v>
      </c>
      <c r="B3310" s="92" t="s">
        <v>3</v>
      </c>
      <c r="C3310" s="92" t="s">
        <v>6413</v>
      </c>
      <c r="D3310" s="92" t="s">
        <v>35</v>
      </c>
      <c r="E3310" s="103" t="s">
        <v>590</v>
      </c>
      <c r="F3310" s="92" t="s">
        <v>869</v>
      </c>
      <c r="G3310" s="92" t="s">
        <v>863</v>
      </c>
      <c r="H3310" s="92" t="s">
        <v>6412</v>
      </c>
      <c r="I3310" s="92" t="s">
        <v>865</v>
      </c>
      <c r="J3310" s="92" t="s">
        <v>6086</v>
      </c>
      <c r="K3310" s="90" t="b">
        <v>0</v>
      </c>
      <c r="L3310" s="92" t="s">
        <v>867</v>
      </c>
      <c r="M3310" s="278">
        <f>IFERROR(VLOOKUP(C3310,'Budget Detail as of 11.30'!B:K,COLUMNS('Budget Detail as of 11.30'!B:K),FALSE),0)</f>
        <v>1090</v>
      </c>
      <c r="N3310" s="155">
        <f>SUMIFS('Budget Detail as of 11.30'!L:L,'Budget Detail as of 11.30'!B:B,'Questica Mapping'!C3310)</f>
        <v>1090</v>
      </c>
      <c r="O3310" s="100">
        <v>0</v>
      </c>
      <c r="P3310" s="101">
        <f t="shared" si="126"/>
        <v>0</v>
      </c>
    </row>
    <row r="3311" spans="1:17" hidden="1" x14ac:dyDescent="0.3">
      <c r="A3311" s="90">
        <v>587945</v>
      </c>
      <c r="B3311" s="92" t="s">
        <v>3</v>
      </c>
      <c r="C3311" s="92" t="s">
        <v>6414</v>
      </c>
      <c r="D3311" s="92" t="s">
        <v>35</v>
      </c>
      <c r="E3311" s="103" t="s">
        <v>590</v>
      </c>
      <c r="F3311" s="92" t="s">
        <v>875</v>
      </c>
      <c r="G3311" s="92" t="s">
        <v>863</v>
      </c>
      <c r="H3311" s="92" t="s">
        <v>6412</v>
      </c>
      <c r="I3311" s="92" t="s">
        <v>865</v>
      </c>
      <c r="J3311" s="92" t="s">
        <v>876</v>
      </c>
      <c r="K3311" s="90" t="b">
        <v>0</v>
      </c>
      <c r="L3311" s="92" t="s">
        <v>867</v>
      </c>
      <c r="M3311" s="278">
        <f>IFERROR(VLOOKUP(C3311,'Budget Detail as of 11.30'!B:K,COLUMNS('Budget Detail as of 11.30'!B:K),FALSE),0)</f>
        <v>6620</v>
      </c>
      <c r="N3311" s="155">
        <f>SUMIFS('Budget Detail as of 11.30'!L:L,'Budget Detail as of 11.30'!B:B,'Questica Mapping'!C3311)</f>
        <v>6620</v>
      </c>
      <c r="O3311" s="100">
        <v>0</v>
      </c>
      <c r="P3311" s="101">
        <f t="shared" si="126"/>
        <v>0</v>
      </c>
    </row>
    <row r="3312" spans="1:17" hidden="1" x14ac:dyDescent="0.3">
      <c r="A3312" s="90">
        <v>585667</v>
      </c>
      <c r="B3312" s="92" t="s">
        <v>3</v>
      </c>
      <c r="C3312" s="92" t="s">
        <v>6415</v>
      </c>
      <c r="D3312" s="92" t="s">
        <v>35</v>
      </c>
      <c r="E3312" s="103" t="s">
        <v>590</v>
      </c>
      <c r="F3312" s="92" t="s">
        <v>878</v>
      </c>
      <c r="G3312" s="92" t="s">
        <v>863</v>
      </c>
      <c r="H3312" s="92" t="s">
        <v>6412</v>
      </c>
      <c r="I3312" s="92" t="s">
        <v>865</v>
      </c>
      <c r="J3312" s="92" t="s">
        <v>6089</v>
      </c>
      <c r="K3312" s="90" t="b">
        <v>0</v>
      </c>
      <c r="L3312" s="92" t="s">
        <v>867</v>
      </c>
      <c r="M3312" s="278">
        <f>IFERROR(VLOOKUP(C3312,'Budget Detail as of 11.30'!B:K,COLUMNS('Budget Detail as of 11.30'!B:K),FALSE),0)</f>
        <v>160</v>
      </c>
      <c r="N3312" s="155">
        <f>SUMIFS('Budget Detail as of 11.30'!L:L,'Budget Detail as of 11.30'!B:B,'Questica Mapping'!C3312)</f>
        <v>160</v>
      </c>
      <c r="O3312" s="100">
        <v>0</v>
      </c>
      <c r="P3312" s="101">
        <f t="shared" si="126"/>
        <v>0</v>
      </c>
    </row>
    <row r="3313" spans="1:16" hidden="1" x14ac:dyDescent="0.3">
      <c r="A3313" s="90">
        <v>595796</v>
      </c>
      <c r="B3313" s="92" t="s">
        <v>3</v>
      </c>
      <c r="C3313" s="92" t="s">
        <v>6416</v>
      </c>
      <c r="D3313" s="92" t="s">
        <v>35</v>
      </c>
      <c r="E3313" s="103" t="s">
        <v>590</v>
      </c>
      <c r="F3313" s="92" t="s">
        <v>894</v>
      </c>
      <c r="G3313" s="92" t="s">
        <v>863</v>
      </c>
      <c r="H3313" s="92" t="s">
        <v>6412</v>
      </c>
      <c r="I3313" s="92" t="s">
        <v>865</v>
      </c>
      <c r="J3313" s="92" t="s">
        <v>895</v>
      </c>
      <c r="K3313" s="90" t="b">
        <v>0</v>
      </c>
      <c r="L3313" s="92" t="s">
        <v>867</v>
      </c>
      <c r="M3313" s="278">
        <f>IFERROR(VLOOKUP(C3313,'Budget Detail as of 11.30'!B:K,COLUMNS('Budget Detail as of 11.30'!B:K),FALSE),0)</f>
        <v>1160</v>
      </c>
      <c r="N3313" s="155">
        <f>SUMIFS('Budget Detail as of 11.30'!L:L,'Budget Detail as of 11.30'!B:B,'Questica Mapping'!C3313)</f>
        <v>1160</v>
      </c>
      <c r="O3313" s="100">
        <v>0</v>
      </c>
      <c r="P3313" s="101">
        <f t="shared" si="126"/>
        <v>0</v>
      </c>
    </row>
    <row r="3314" spans="1:16" hidden="1" x14ac:dyDescent="0.3">
      <c r="A3314" s="90">
        <v>595797</v>
      </c>
      <c r="B3314" s="92" t="s">
        <v>3</v>
      </c>
      <c r="C3314" s="92" t="s">
        <v>6417</v>
      </c>
      <c r="D3314" s="92" t="s">
        <v>35</v>
      </c>
      <c r="E3314" s="103" t="s">
        <v>590</v>
      </c>
      <c r="F3314" s="92" t="s">
        <v>897</v>
      </c>
      <c r="G3314" s="92" t="s">
        <v>863</v>
      </c>
      <c r="H3314" s="92" t="s">
        <v>6412</v>
      </c>
      <c r="I3314" s="92" t="s">
        <v>865</v>
      </c>
      <c r="J3314" s="92" t="s">
        <v>898</v>
      </c>
      <c r="K3314" s="90" t="b">
        <v>0</v>
      </c>
      <c r="L3314" s="92" t="s">
        <v>867</v>
      </c>
      <c r="M3314" s="278">
        <f>IFERROR(VLOOKUP(C3314,'Budget Detail as of 11.30'!B:K,COLUMNS('Budget Detail as of 11.30'!B:K),FALSE),0)</f>
        <v>0</v>
      </c>
      <c r="N3314" s="155">
        <f>SUMIFS('Budget Detail as of 11.30'!L:L,'Budget Detail as of 11.30'!B:B,'Questica Mapping'!C3314)</f>
        <v>0</v>
      </c>
      <c r="O3314" s="100">
        <v>-75000</v>
      </c>
      <c r="P3314" s="101">
        <f t="shared" si="126"/>
        <v>75000</v>
      </c>
    </row>
    <row r="3315" spans="1:16" hidden="1" x14ac:dyDescent="0.3">
      <c r="A3315" s="90">
        <v>595798</v>
      </c>
      <c r="B3315" s="92" t="s">
        <v>3</v>
      </c>
      <c r="C3315" s="92" t="s">
        <v>6418</v>
      </c>
      <c r="D3315" s="92" t="s">
        <v>35</v>
      </c>
      <c r="E3315" s="103" t="s">
        <v>590</v>
      </c>
      <c r="F3315" s="92" t="s">
        <v>900</v>
      </c>
      <c r="G3315" s="92" t="s">
        <v>863</v>
      </c>
      <c r="H3315" s="92" t="s">
        <v>6412</v>
      </c>
      <c r="I3315" s="92" t="s">
        <v>865</v>
      </c>
      <c r="J3315" s="92" t="s">
        <v>901</v>
      </c>
      <c r="K3315" s="90" t="b">
        <v>0</v>
      </c>
      <c r="L3315" s="92" t="s">
        <v>867</v>
      </c>
      <c r="M3315" s="278">
        <f>IFERROR(VLOOKUP(C3315,'Budget Detail as of 11.30'!B:K,COLUMNS('Budget Detail as of 11.30'!B:K),FALSE),0)</f>
        <v>0</v>
      </c>
      <c r="N3315" s="155">
        <f>SUMIFS('Budget Detail as of 11.30'!L:L,'Budget Detail as of 11.30'!B:B,'Questica Mapping'!C3315)</f>
        <v>0</v>
      </c>
      <c r="O3315" s="100">
        <v>0</v>
      </c>
      <c r="P3315" s="101">
        <f t="shared" si="126"/>
        <v>0</v>
      </c>
    </row>
    <row r="3316" spans="1:16" hidden="1" x14ac:dyDescent="0.3">
      <c r="A3316" s="90">
        <v>595799</v>
      </c>
      <c r="B3316" s="92" t="s">
        <v>3</v>
      </c>
      <c r="C3316" s="92" t="s">
        <v>6419</v>
      </c>
      <c r="D3316" s="92" t="s">
        <v>35</v>
      </c>
      <c r="E3316" s="103" t="s">
        <v>590</v>
      </c>
      <c r="F3316" s="92" t="s">
        <v>903</v>
      </c>
      <c r="G3316" s="92" t="s">
        <v>863</v>
      </c>
      <c r="H3316" s="92" t="s">
        <v>6412</v>
      </c>
      <c r="I3316" s="92" t="s">
        <v>865</v>
      </c>
      <c r="J3316" s="92" t="s">
        <v>904</v>
      </c>
      <c r="K3316" s="90" t="b">
        <v>0</v>
      </c>
      <c r="L3316" s="92" t="s">
        <v>867</v>
      </c>
      <c r="M3316" s="278">
        <f>IFERROR(VLOOKUP(C3316,'Budget Detail as of 11.30'!B:K,COLUMNS('Budget Detail as of 11.30'!B:K),FALSE),0)</f>
        <v>0</v>
      </c>
      <c r="N3316" s="155">
        <f>SUMIFS('Budget Detail as of 11.30'!L:L,'Budget Detail as of 11.30'!B:B,'Questica Mapping'!C3316)</f>
        <v>0</v>
      </c>
      <c r="O3316" s="100">
        <v>-36150</v>
      </c>
      <c r="P3316" s="101">
        <f t="shared" si="126"/>
        <v>36150</v>
      </c>
    </row>
    <row r="3317" spans="1:16" hidden="1" x14ac:dyDescent="0.3">
      <c r="A3317" s="90">
        <v>597358</v>
      </c>
      <c r="B3317" s="92" t="s">
        <v>3</v>
      </c>
      <c r="C3317" s="92" t="s">
        <v>6420</v>
      </c>
      <c r="D3317" s="92" t="s">
        <v>35</v>
      </c>
      <c r="E3317" s="103" t="s">
        <v>301</v>
      </c>
      <c r="F3317" s="92" t="s">
        <v>914</v>
      </c>
      <c r="G3317" s="92" t="s">
        <v>882</v>
      </c>
      <c r="H3317" s="92" t="s">
        <v>6412</v>
      </c>
      <c r="I3317" s="92" t="s">
        <v>865</v>
      </c>
      <c r="J3317" s="92" t="s">
        <v>915</v>
      </c>
      <c r="K3317" s="90" t="b">
        <v>0</v>
      </c>
      <c r="L3317" s="92" t="s">
        <v>867</v>
      </c>
      <c r="M3317" s="278">
        <f>IFERROR(VLOOKUP(C3317,'Budget Detail as of 11.30'!B:K,COLUMNS('Budget Detail as of 11.30'!B:K),FALSE),0)</f>
        <v>70000</v>
      </c>
      <c r="N3317" s="155">
        <f>SUMIFS('Budget Detail as of 11.30'!L:L,'Budget Detail as of 11.30'!B:B,'Questica Mapping'!C3317)</f>
        <v>70000</v>
      </c>
      <c r="O3317" s="100">
        <v>100</v>
      </c>
      <c r="P3317" s="101">
        <f>+O3317</f>
        <v>100</v>
      </c>
    </row>
    <row r="3318" spans="1:16" hidden="1" x14ac:dyDescent="0.3">
      <c r="A3318" s="90">
        <v>585693</v>
      </c>
      <c r="B3318" s="92" t="s">
        <v>3</v>
      </c>
      <c r="C3318" s="92" t="s">
        <v>6421</v>
      </c>
      <c r="D3318" s="92" t="s">
        <v>35</v>
      </c>
      <c r="E3318" s="103" t="s">
        <v>139</v>
      </c>
      <c r="F3318" s="92" t="s">
        <v>1132</v>
      </c>
      <c r="G3318" s="92" t="s">
        <v>882</v>
      </c>
      <c r="H3318" s="92" t="s">
        <v>6412</v>
      </c>
      <c r="I3318" s="92" t="s">
        <v>865</v>
      </c>
      <c r="J3318" s="92" t="s">
        <v>1133</v>
      </c>
      <c r="K3318" s="90" t="b">
        <v>0</v>
      </c>
      <c r="L3318" s="92" t="s">
        <v>867</v>
      </c>
      <c r="M3318" s="278">
        <f>IFERROR(VLOOKUP(C3318,'Budget Detail as of 11.30'!B:K,COLUMNS('Budget Detail as of 11.30'!B:K),FALSE),0)</f>
        <v>0</v>
      </c>
      <c r="N3318" s="155">
        <f>SUMIFS('Budget Detail as of 11.30'!L:L,'Budget Detail as of 11.30'!B:B,'Questica Mapping'!C3318)</f>
        <v>0</v>
      </c>
      <c r="O3318" s="100">
        <v>50</v>
      </c>
      <c r="P3318" s="101">
        <f>+O3318</f>
        <v>50</v>
      </c>
    </row>
    <row r="3319" spans="1:16" hidden="1" x14ac:dyDescent="0.3">
      <c r="A3319" s="90">
        <v>585694</v>
      </c>
      <c r="B3319" s="92" t="s">
        <v>3</v>
      </c>
      <c r="C3319" s="92" t="s">
        <v>6422</v>
      </c>
      <c r="D3319" s="92" t="s">
        <v>35</v>
      </c>
      <c r="E3319" s="103" t="s">
        <v>148</v>
      </c>
      <c r="F3319" s="92" t="s">
        <v>4253</v>
      </c>
      <c r="G3319" s="92" t="s">
        <v>882</v>
      </c>
      <c r="H3319" s="92" t="s">
        <v>6412</v>
      </c>
      <c r="I3319" s="92" t="s">
        <v>865</v>
      </c>
      <c r="J3319" s="92" t="s">
        <v>6423</v>
      </c>
      <c r="K3319" s="90" t="b">
        <v>0</v>
      </c>
      <c r="L3319" s="92" t="s">
        <v>867</v>
      </c>
      <c r="M3319" s="278">
        <f>IFERROR(VLOOKUP(C3319,'Budget Detail as of 11.30'!B:K,COLUMNS('Budget Detail as of 11.30'!B:K),FALSE),0)</f>
        <v>0</v>
      </c>
      <c r="N3319" s="155">
        <f>SUMIFS('Budget Detail as of 11.30'!L:L,'Budget Detail as of 11.30'!B:B,'Questica Mapping'!C3319)</f>
        <v>0</v>
      </c>
      <c r="O3319" s="100"/>
      <c r="P3319" s="101"/>
    </row>
    <row r="3320" spans="1:16" hidden="1" x14ac:dyDescent="0.3">
      <c r="A3320" s="90">
        <v>585200</v>
      </c>
      <c r="B3320" s="92" t="s">
        <v>1162</v>
      </c>
      <c r="C3320" s="92" t="s">
        <v>6424</v>
      </c>
      <c r="D3320" s="92" t="s">
        <v>35</v>
      </c>
      <c r="E3320" s="103" t="s">
        <v>833</v>
      </c>
      <c r="F3320" s="92" t="s">
        <v>6425</v>
      </c>
      <c r="G3320" s="92" t="s">
        <v>1418</v>
      </c>
      <c r="H3320" s="92" t="s">
        <v>6412</v>
      </c>
      <c r="I3320" s="92" t="s">
        <v>865</v>
      </c>
      <c r="J3320" s="92" t="s">
        <v>1636</v>
      </c>
      <c r="K3320" s="90" t="b">
        <v>0</v>
      </c>
      <c r="L3320" s="92" t="s">
        <v>867</v>
      </c>
      <c r="M3320" s="278">
        <f>IFERROR(VLOOKUP(C3320,'Budget Detail as of 11.30'!B:K,COLUMNS('Budget Detail as of 11.30'!B:K),FALSE),0)</f>
        <v>100</v>
      </c>
      <c r="N3320" s="155">
        <f>SUMIFS('Budget Detail as of 11.30'!L:L,'Budget Detail as of 11.30'!B:B,'Questica Mapping'!C3320)</f>
        <v>100</v>
      </c>
      <c r="O3320" s="100">
        <v>224000</v>
      </c>
      <c r="P3320" s="101">
        <f>+O3320</f>
        <v>224000</v>
      </c>
    </row>
    <row r="3321" spans="1:16" hidden="1" x14ac:dyDescent="0.3">
      <c r="A3321" s="90">
        <v>591460</v>
      </c>
      <c r="B3321" s="92" t="s">
        <v>1162</v>
      </c>
      <c r="C3321" s="92" t="s">
        <v>6426</v>
      </c>
      <c r="D3321" s="92" t="s">
        <v>35</v>
      </c>
      <c r="E3321" s="103" t="s">
        <v>833</v>
      </c>
      <c r="F3321" s="92" t="s">
        <v>6425</v>
      </c>
      <c r="G3321" s="92" t="s">
        <v>1229</v>
      </c>
      <c r="H3321" s="92" t="s">
        <v>6412</v>
      </c>
      <c r="I3321" s="92" t="s">
        <v>865</v>
      </c>
      <c r="J3321" s="92" t="s">
        <v>3705</v>
      </c>
      <c r="K3321" s="90" t="b">
        <v>0</v>
      </c>
      <c r="L3321" s="92" t="s">
        <v>867</v>
      </c>
      <c r="M3321" s="278">
        <f>IFERROR(VLOOKUP(C3321,'Budget Detail as of 11.30'!B:K,COLUMNS('Budget Detail as of 11.30'!B:K),FALSE),0)</f>
        <v>50</v>
      </c>
      <c r="N3321" s="155">
        <f>SUMIFS('Budget Detail as of 11.30'!L:L,'Budget Detail as of 11.30'!B:B,'Questica Mapping'!C3321)</f>
        <v>50</v>
      </c>
      <c r="O3321" s="100">
        <v>-1109509</v>
      </c>
      <c r="P3321" s="101">
        <f>-O3321</f>
        <v>1109509</v>
      </c>
    </row>
    <row r="3322" spans="1:16" hidden="1" x14ac:dyDescent="0.3">
      <c r="A3322" s="90">
        <v>591461</v>
      </c>
      <c r="B3322" s="92" t="s">
        <v>1162</v>
      </c>
      <c r="C3322" s="92" t="s">
        <v>6427</v>
      </c>
      <c r="D3322" s="279" t="s">
        <v>35</v>
      </c>
      <c r="E3322" s="103" t="s">
        <v>833</v>
      </c>
      <c r="F3322" s="90" t="s">
        <v>6425</v>
      </c>
      <c r="G3322" s="90" t="s">
        <v>1265</v>
      </c>
      <c r="H3322" s="90" t="s">
        <v>6412</v>
      </c>
      <c r="I3322" s="90" t="s">
        <v>865</v>
      </c>
      <c r="J3322" s="90" t="s">
        <v>1266</v>
      </c>
      <c r="K3322" s="90" t="b">
        <v>0</v>
      </c>
      <c r="L3322" s="90" t="s">
        <v>867</v>
      </c>
      <c r="M3322" s="278">
        <f>IFERROR(VLOOKUP(C3322,'Budget Detail as of 11.30'!B:K,COLUMNS('Budget Detail as of 11.30'!B:K),FALSE),0)</f>
        <v>4310</v>
      </c>
      <c r="N3322" s="155">
        <f>SUMIFS('Budget Detail as of 11.30'!L:L,'Budget Detail as of 11.30'!B:B,'Questica Mapping'!C3322)</f>
        <v>4310</v>
      </c>
      <c r="O3322" s="100">
        <v>-134678</v>
      </c>
      <c r="P3322" s="101">
        <f>-O3322</f>
        <v>134678</v>
      </c>
    </row>
    <row r="3323" spans="1:16" hidden="1" x14ac:dyDescent="0.3">
      <c r="A3323" s="90">
        <v>585575</v>
      </c>
      <c r="B3323" s="92" t="s">
        <v>1162</v>
      </c>
      <c r="C3323" s="92" t="s">
        <v>6428</v>
      </c>
      <c r="D3323" s="92" t="s">
        <v>35</v>
      </c>
      <c r="E3323" s="103" t="s">
        <v>834</v>
      </c>
      <c r="F3323" s="92" t="s">
        <v>6425</v>
      </c>
      <c r="G3323" s="92" t="s">
        <v>3658</v>
      </c>
      <c r="H3323" s="92" t="s">
        <v>6412</v>
      </c>
      <c r="I3323" s="92" t="s">
        <v>865</v>
      </c>
      <c r="J3323" s="92" t="s">
        <v>6429</v>
      </c>
      <c r="K3323" s="90" t="b">
        <v>0</v>
      </c>
      <c r="L3323" s="92" t="s">
        <v>867</v>
      </c>
      <c r="M3323" s="278">
        <f>IFERROR(VLOOKUP(C3323,'Budget Detail as of 11.30'!B:K,COLUMNS('Budget Detail as of 11.30'!B:K),FALSE),0)</f>
        <v>184270</v>
      </c>
      <c r="N3323" s="155">
        <f>SUMIFS('Budget Detail as of 11.30'!L:L,'Budget Detail as of 11.30'!B:B,'Questica Mapping'!C3323)</f>
        <v>184270</v>
      </c>
      <c r="O3323" s="100">
        <v>-29477</v>
      </c>
      <c r="P3323" s="101">
        <f>-O3323</f>
        <v>29477</v>
      </c>
    </row>
    <row r="3324" spans="1:16" hidden="1" x14ac:dyDescent="0.3">
      <c r="A3324" s="90">
        <v>600484</v>
      </c>
      <c r="B3324" s="92" t="s">
        <v>3</v>
      </c>
      <c r="C3324" s="92" t="s">
        <v>6430</v>
      </c>
      <c r="D3324" s="92" t="s">
        <v>37</v>
      </c>
      <c r="E3324" s="103" t="s">
        <v>301</v>
      </c>
      <c r="F3324" s="92" t="s">
        <v>6431</v>
      </c>
      <c r="G3324" s="92" t="s">
        <v>882</v>
      </c>
      <c r="H3324" s="92" t="s">
        <v>6432</v>
      </c>
      <c r="I3324" s="92" t="s">
        <v>925</v>
      </c>
      <c r="J3324" s="92" t="s">
        <v>6433</v>
      </c>
      <c r="K3324" s="90" t="b">
        <v>0</v>
      </c>
      <c r="L3324" s="92" t="s">
        <v>867</v>
      </c>
      <c r="M3324" s="278">
        <f>IFERROR(VLOOKUP(C3324,'Budget Detail as of 11.30'!B:K,COLUMNS('Budget Detail as of 11.30'!B:K),FALSE),0)</f>
        <v>1144720</v>
      </c>
      <c r="N3324" s="155">
        <f>SUMIFS('Budget Detail as of 11.30'!L:L,'Budget Detail as of 11.30'!B:B,'Questica Mapping'!C3324)</f>
        <v>1144720</v>
      </c>
      <c r="O3324" s="100">
        <v>-48181</v>
      </c>
      <c r="P3324" s="101">
        <f>-O3324</f>
        <v>48181</v>
      </c>
    </row>
    <row r="3325" spans="1:16" hidden="1" x14ac:dyDescent="0.3">
      <c r="A3325" s="90">
        <v>600485</v>
      </c>
      <c r="B3325" s="92" t="s">
        <v>3</v>
      </c>
      <c r="C3325" s="92" t="s">
        <v>6434</v>
      </c>
      <c r="D3325" s="92" t="s">
        <v>37</v>
      </c>
      <c r="E3325" s="103" t="s">
        <v>301</v>
      </c>
      <c r="F3325" s="92" t="s">
        <v>6435</v>
      </c>
      <c r="G3325" s="92" t="s">
        <v>882</v>
      </c>
      <c r="H3325" s="92" t="s">
        <v>6432</v>
      </c>
      <c r="I3325" s="92" t="s">
        <v>925</v>
      </c>
      <c r="J3325" s="92" t="s">
        <v>6436</v>
      </c>
      <c r="K3325" s="90" t="b">
        <v>0</v>
      </c>
      <c r="L3325" s="92" t="s">
        <v>867</v>
      </c>
      <c r="M3325" s="278">
        <f>IFERROR(VLOOKUP(C3325,'Budget Detail as of 11.30'!B:K,COLUMNS('Budget Detail as of 11.30'!B:K),FALSE),0)</f>
        <v>134700</v>
      </c>
      <c r="N3325" s="155">
        <f>SUMIFS('Budget Detail as of 11.30'!L:L,'Budget Detail as of 11.30'!B:B,'Questica Mapping'!C3325)</f>
        <v>134700</v>
      </c>
      <c r="O3325" s="100">
        <v>500</v>
      </c>
      <c r="P3325" s="101">
        <f>+O3325</f>
        <v>500</v>
      </c>
    </row>
    <row r="3326" spans="1:16" hidden="1" x14ac:dyDescent="0.3">
      <c r="A3326" s="90">
        <v>600486</v>
      </c>
      <c r="B3326" s="92" t="s">
        <v>3</v>
      </c>
      <c r="C3326" s="92" t="s">
        <v>6437</v>
      </c>
      <c r="D3326" s="92" t="s">
        <v>37</v>
      </c>
      <c r="E3326" s="103" t="s">
        <v>139</v>
      </c>
      <c r="F3326" s="92" t="s">
        <v>1132</v>
      </c>
      <c r="G3326" s="92" t="s">
        <v>882</v>
      </c>
      <c r="H3326" s="92" t="s">
        <v>6432</v>
      </c>
      <c r="I3326" s="92" t="s">
        <v>865</v>
      </c>
      <c r="J3326" s="92" t="s">
        <v>1133</v>
      </c>
      <c r="K3326" s="90" t="b">
        <v>0</v>
      </c>
      <c r="L3326" s="92" t="s">
        <v>867</v>
      </c>
      <c r="M3326" s="278">
        <f>IFERROR(VLOOKUP(C3326,'Budget Detail as of 11.30'!B:K,COLUMNS('Budget Detail as of 11.30'!B:K),FALSE),0)</f>
        <v>0</v>
      </c>
      <c r="N3326" s="155">
        <f>SUMIFS('Budget Detail as of 11.30'!L:L,'Budget Detail as of 11.30'!B:B,'Questica Mapping'!C3326)</f>
        <v>0</v>
      </c>
      <c r="O3326" s="100">
        <v>442868</v>
      </c>
      <c r="P3326" s="101">
        <f>+O3326</f>
        <v>442868</v>
      </c>
    </row>
    <row r="3327" spans="1:16" hidden="1" x14ac:dyDescent="0.3">
      <c r="A3327" s="90">
        <v>600487</v>
      </c>
      <c r="B3327" s="92" t="s">
        <v>3</v>
      </c>
      <c r="C3327" s="92" t="s">
        <v>6438</v>
      </c>
      <c r="D3327" s="92" t="s">
        <v>37</v>
      </c>
      <c r="E3327" s="103" t="s">
        <v>148</v>
      </c>
      <c r="F3327" s="92" t="s">
        <v>4253</v>
      </c>
      <c r="G3327" s="92" t="s">
        <v>882</v>
      </c>
      <c r="H3327" s="92" t="s">
        <v>6432</v>
      </c>
      <c r="I3327" s="92" t="s">
        <v>865</v>
      </c>
      <c r="J3327" s="92" t="s">
        <v>6439</v>
      </c>
      <c r="K3327" s="90" t="b">
        <v>0</v>
      </c>
      <c r="L3327" s="92" t="s">
        <v>867</v>
      </c>
      <c r="M3327" s="278">
        <f>IFERROR(VLOOKUP(C3327,'Budget Detail as of 11.30'!B:K,COLUMNS('Budget Detail as of 11.30'!B:K),FALSE),0)</f>
        <v>48200</v>
      </c>
      <c r="N3327" s="155">
        <f>SUMIFS('Budget Detail as of 11.30'!L:L,'Budget Detail as of 11.30'!B:B,'Questica Mapping'!C3327)</f>
        <v>48200</v>
      </c>
      <c r="O3327" s="100">
        <v>878427</v>
      </c>
      <c r="P3327" s="101">
        <f>+O3327</f>
        <v>878427</v>
      </c>
    </row>
    <row r="3328" spans="1:16" hidden="1" x14ac:dyDescent="0.3">
      <c r="A3328" s="90">
        <v>602946</v>
      </c>
      <c r="B3328" s="92" t="s">
        <v>1162</v>
      </c>
      <c r="C3328" s="92" t="s">
        <v>6440</v>
      </c>
      <c r="D3328" s="92" t="s">
        <v>37</v>
      </c>
      <c r="E3328" s="103" t="s">
        <v>842</v>
      </c>
      <c r="F3328" s="92" t="s">
        <v>6441</v>
      </c>
      <c r="G3328" s="92" t="s">
        <v>1418</v>
      </c>
      <c r="H3328" s="92" t="s">
        <v>6432</v>
      </c>
      <c r="I3328" s="92" t="s">
        <v>865</v>
      </c>
      <c r="J3328" s="92" t="s">
        <v>1636</v>
      </c>
      <c r="K3328" s="90" t="b">
        <v>0</v>
      </c>
      <c r="L3328" s="92" t="s">
        <v>867</v>
      </c>
      <c r="M3328" s="278">
        <f>IFERROR(VLOOKUP(C3328,'Budget Detail as of 11.30'!B:K,COLUMNS('Budget Detail as of 11.30'!B:K),FALSE),0)</f>
        <v>500</v>
      </c>
      <c r="N3328" s="155">
        <f>SUMIFS('Budget Detail as of 11.30'!L:L,'Budget Detail as of 11.30'!B:B,'Questica Mapping'!C3328)</f>
        <v>500</v>
      </c>
      <c r="O3328" s="100">
        <v>50</v>
      </c>
      <c r="P3328" s="101">
        <f>+O3328</f>
        <v>50</v>
      </c>
    </row>
    <row r="3329" spans="1:16" hidden="1" x14ac:dyDescent="0.3">
      <c r="A3329" s="90">
        <v>598315</v>
      </c>
      <c r="B3329" s="92" t="s">
        <v>1162</v>
      </c>
      <c r="C3329" s="92" t="s">
        <v>6442</v>
      </c>
      <c r="D3329" s="92" t="s">
        <v>37</v>
      </c>
      <c r="E3329" s="106" t="s">
        <v>843</v>
      </c>
      <c r="F3329" s="92" t="s">
        <v>6441</v>
      </c>
      <c r="G3329" s="92" t="s">
        <v>6443</v>
      </c>
      <c r="H3329" s="92" t="s">
        <v>6432</v>
      </c>
      <c r="I3329" s="92" t="s">
        <v>865</v>
      </c>
      <c r="J3329" s="92" t="s">
        <v>6444</v>
      </c>
      <c r="K3329" s="90" t="b">
        <v>0</v>
      </c>
      <c r="L3329" s="92" t="s">
        <v>867</v>
      </c>
      <c r="M3329" s="278">
        <f>IFERROR(VLOOKUP(C3329,'Budget Detail as of 11.30'!B:K,COLUMNS('Budget Detail as of 11.30'!B:K),FALSE),0)</f>
        <v>450000</v>
      </c>
      <c r="N3329" s="155">
        <f>SUMIFS('Budget Detail as of 11.30'!L:L,'Budget Detail as of 11.30'!B:B,'Questica Mapping'!C3329)</f>
        <v>450000</v>
      </c>
      <c r="O3329" s="100">
        <v>-35000</v>
      </c>
      <c r="P3329" s="101">
        <f t="shared" ref="P3329:P3344" si="127">-O3329</f>
        <v>35000</v>
      </c>
    </row>
    <row r="3330" spans="1:16" hidden="1" x14ac:dyDescent="0.3">
      <c r="A3330" s="90">
        <v>598360</v>
      </c>
      <c r="B3330" s="92" t="s">
        <v>1162</v>
      </c>
      <c r="C3330" s="92" t="s">
        <v>6445</v>
      </c>
      <c r="D3330" s="92" t="s">
        <v>37</v>
      </c>
      <c r="E3330" s="106" t="s">
        <v>843</v>
      </c>
      <c r="F3330" s="92" t="s">
        <v>6441</v>
      </c>
      <c r="G3330" s="92" t="s">
        <v>6443</v>
      </c>
      <c r="H3330" s="92" t="s">
        <v>6446</v>
      </c>
      <c r="I3330" s="92" t="s">
        <v>865</v>
      </c>
      <c r="J3330" s="92" t="s">
        <v>6447</v>
      </c>
      <c r="K3330" s="90" t="b">
        <v>0</v>
      </c>
      <c r="L3330" s="92" t="s">
        <v>867</v>
      </c>
      <c r="M3330" s="278">
        <f>IFERROR(VLOOKUP(C3330,'Budget Detail as of 11.30'!B:K,COLUMNS('Budget Detail as of 11.30'!B:K),FALSE),0)</f>
        <v>877070</v>
      </c>
      <c r="N3330" s="155">
        <f>SUMIFS('Budget Detail as of 11.30'!L:L,'Budget Detail as of 11.30'!B:B,'Questica Mapping'!C3330)</f>
        <v>877070</v>
      </c>
      <c r="O3330" s="100">
        <v>0</v>
      </c>
      <c r="P3330" s="101">
        <f t="shared" si="127"/>
        <v>0</v>
      </c>
    </row>
    <row r="3331" spans="1:16" hidden="1" x14ac:dyDescent="0.3">
      <c r="A3331" s="90">
        <v>588799</v>
      </c>
      <c r="B3331" s="92" t="s">
        <v>1162</v>
      </c>
      <c r="C3331" s="92" t="s">
        <v>6448</v>
      </c>
      <c r="D3331" s="92" t="s">
        <v>37</v>
      </c>
      <c r="E3331" s="103" t="s">
        <v>842</v>
      </c>
      <c r="F3331" s="92" t="s">
        <v>6441</v>
      </c>
      <c r="G3331" s="92" t="s">
        <v>1229</v>
      </c>
      <c r="H3331" s="92" t="s">
        <v>6432</v>
      </c>
      <c r="I3331" s="92" t="s">
        <v>865</v>
      </c>
      <c r="J3331" s="92" t="s">
        <v>6449</v>
      </c>
      <c r="K3331" s="90" t="b">
        <v>0</v>
      </c>
      <c r="L3331" s="92" t="s">
        <v>867</v>
      </c>
      <c r="M3331" s="278">
        <f>IFERROR(VLOOKUP(C3331,'Budget Detail as of 11.30'!B:K,COLUMNS('Budget Detail as of 11.30'!B:K),FALSE),0)</f>
        <v>50</v>
      </c>
      <c r="N3331" s="155">
        <f>SUMIFS('Budget Detail as of 11.30'!L:L,'Budget Detail as of 11.30'!B:B,'Questica Mapping'!C3331)</f>
        <v>50</v>
      </c>
      <c r="O3331" s="100">
        <v>0</v>
      </c>
      <c r="P3331" s="101">
        <f t="shared" si="127"/>
        <v>0</v>
      </c>
    </row>
    <row r="3332" spans="1:16" hidden="1" x14ac:dyDescent="0.3">
      <c r="A3332" s="90">
        <v>603062</v>
      </c>
      <c r="B3332" s="92" t="s">
        <v>3</v>
      </c>
      <c r="C3332" s="92" t="s">
        <v>6450</v>
      </c>
      <c r="D3332" s="92" t="s">
        <v>36</v>
      </c>
      <c r="E3332" s="103" t="s">
        <v>590</v>
      </c>
      <c r="F3332" s="92" t="s">
        <v>862</v>
      </c>
      <c r="G3332" s="92" t="s">
        <v>863</v>
      </c>
      <c r="H3332" s="92" t="s">
        <v>6451</v>
      </c>
      <c r="I3332" s="92" t="s">
        <v>865</v>
      </c>
      <c r="J3332" s="92" t="s">
        <v>6452</v>
      </c>
      <c r="K3332" s="90" t="b">
        <v>0</v>
      </c>
      <c r="L3332" s="92" t="s">
        <v>867</v>
      </c>
      <c r="M3332" s="278">
        <f>IFERROR(VLOOKUP(C3332,'Budget Detail as of 11.30'!B:K,COLUMNS('Budget Detail as of 11.30'!B:K),FALSE),0)</f>
        <v>35000</v>
      </c>
      <c r="N3332" s="155">
        <f>SUMIFS('Budget Detail as of 11.30'!L:L,'Budget Detail as of 11.30'!B:B,'Questica Mapping'!C3332)</f>
        <v>35000</v>
      </c>
      <c r="O3332" s="100">
        <v>0</v>
      </c>
      <c r="P3332" s="101">
        <f t="shared" si="127"/>
        <v>0</v>
      </c>
    </row>
    <row r="3333" spans="1:16" hidden="1" x14ac:dyDescent="0.3">
      <c r="A3333" s="90">
        <v>594846</v>
      </c>
      <c r="B3333" s="92" t="s">
        <v>3</v>
      </c>
      <c r="C3333" s="92" t="s">
        <v>6453</v>
      </c>
      <c r="D3333" s="92" t="s">
        <v>36</v>
      </c>
      <c r="E3333" s="103" t="s">
        <v>590</v>
      </c>
      <c r="F3333" s="92" t="s">
        <v>862</v>
      </c>
      <c r="G3333" s="92" t="s">
        <v>863</v>
      </c>
      <c r="H3333" s="92" t="s">
        <v>6451</v>
      </c>
      <c r="I3333" s="92" t="s">
        <v>925</v>
      </c>
      <c r="J3333" s="92" t="s">
        <v>6454</v>
      </c>
      <c r="K3333" s="90" t="b">
        <v>0</v>
      </c>
      <c r="L3333" s="92" t="s">
        <v>867</v>
      </c>
      <c r="M3333" s="278">
        <f>IFERROR(VLOOKUP(C3333,'Budget Detail as of 11.30'!B:K,COLUMNS('Budget Detail as of 11.30'!B:K),FALSE),0)</f>
        <v>0</v>
      </c>
      <c r="N3333" s="155">
        <f>SUMIFS('Budget Detail as of 11.30'!L:L,'Budget Detail as of 11.30'!B:B,'Questica Mapping'!C3333)</f>
        <v>0</v>
      </c>
      <c r="O3333" s="100">
        <v>0</v>
      </c>
      <c r="P3333" s="101">
        <f t="shared" si="127"/>
        <v>0</v>
      </c>
    </row>
    <row r="3334" spans="1:16" hidden="1" x14ac:dyDescent="0.3">
      <c r="A3334" s="90">
        <v>594847</v>
      </c>
      <c r="B3334" s="92" t="s">
        <v>3</v>
      </c>
      <c r="C3334" s="92" t="s">
        <v>6455</v>
      </c>
      <c r="D3334" s="92" t="s">
        <v>36</v>
      </c>
      <c r="E3334" s="103" t="s">
        <v>590</v>
      </c>
      <c r="F3334" s="92" t="s">
        <v>869</v>
      </c>
      <c r="G3334" s="92" t="s">
        <v>863</v>
      </c>
      <c r="H3334" s="92" t="s">
        <v>6451</v>
      </c>
      <c r="I3334" s="92" t="s">
        <v>865</v>
      </c>
      <c r="J3334" s="92" t="s">
        <v>6086</v>
      </c>
      <c r="K3334" s="90" t="b">
        <v>0</v>
      </c>
      <c r="L3334" s="92" t="s">
        <v>867</v>
      </c>
      <c r="M3334" s="278">
        <f>IFERROR(VLOOKUP(C3334,'Budget Detail as of 11.30'!B:K,COLUMNS('Budget Detail as of 11.30'!B:K),FALSE),0)</f>
        <v>0</v>
      </c>
      <c r="N3334" s="155">
        <f>SUMIFS('Budget Detail as of 11.30'!L:L,'Budget Detail as of 11.30'!B:B,'Questica Mapping'!C3334)</f>
        <v>0</v>
      </c>
      <c r="O3334" s="100">
        <v>0</v>
      </c>
      <c r="P3334" s="101">
        <f t="shared" si="127"/>
        <v>0</v>
      </c>
    </row>
    <row r="3335" spans="1:16" hidden="1" x14ac:dyDescent="0.3">
      <c r="A3335" s="90">
        <v>584021</v>
      </c>
      <c r="B3335" s="92" t="s">
        <v>3</v>
      </c>
      <c r="C3335" s="92" t="s">
        <v>6456</v>
      </c>
      <c r="D3335" s="92" t="s">
        <v>36</v>
      </c>
      <c r="E3335" s="103" t="s">
        <v>590</v>
      </c>
      <c r="F3335" s="92" t="s">
        <v>875</v>
      </c>
      <c r="G3335" s="92" t="s">
        <v>863</v>
      </c>
      <c r="H3335" s="92" t="s">
        <v>6451</v>
      </c>
      <c r="I3335" s="92" t="s">
        <v>865</v>
      </c>
      <c r="J3335" s="92" t="s">
        <v>876</v>
      </c>
      <c r="K3335" s="90" t="b">
        <v>0</v>
      </c>
      <c r="L3335" s="92" t="s">
        <v>867</v>
      </c>
      <c r="M3335" s="278">
        <f>IFERROR(VLOOKUP(C3335,'Budget Detail as of 11.30'!B:K,COLUMNS('Budget Detail as of 11.30'!B:K),FALSE),0)</f>
        <v>0</v>
      </c>
      <c r="N3335" s="155">
        <f>SUMIFS('Budget Detail as of 11.30'!L:L,'Budget Detail as of 11.30'!B:B,'Questica Mapping'!C3335)</f>
        <v>0</v>
      </c>
      <c r="O3335" s="100">
        <v>0</v>
      </c>
      <c r="P3335" s="101">
        <f t="shared" si="127"/>
        <v>0</v>
      </c>
    </row>
    <row r="3336" spans="1:16" hidden="1" x14ac:dyDescent="0.3">
      <c r="A3336" s="90">
        <v>584022</v>
      </c>
      <c r="B3336" s="92" t="s">
        <v>3</v>
      </c>
      <c r="C3336" s="92" t="s">
        <v>6457</v>
      </c>
      <c r="D3336" s="92" t="s">
        <v>36</v>
      </c>
      <c r="E3336" s="103" t="s">
        <v>590</v>
      </c>
      <c r="F3336" s="92" t="s">
        <v>878</v>
      </c>
      <c r="G3336" s="92" t="s">
        <v>863</v>
      </c>
      <c r="H3336" s="92" t="s">
        <v>6451</v>
      </c>
      <c r="I3336" s="92" t="s">
        <v>865</v>
      </c>
      <c r="J3336" s="92" t="s">
        <v>6089</v>
      </c>
      <c r="K3336" s="90" t="b">
        <v>0</v>
      </c>
      <c r="L3336" s="92" t="s">
        <v>867</v>
      </c>
      <c r="M3336" s="278">
        <f>IFERROR(VLOOKUP(C3336,'Budget Detail as of 11.30'!B:K,COLUMNS('Budget Detail as of 11.30'!B:K),FALSE),0)</f>
        <v>0</v>
      </c>
      <c r="N3336" s="155">
        <f>SUMIFS('Budget Detail as of 11.30'!L:L,'Budget Detail as of 11.30'!B:B,'Questica Mapping'!C3336)</f>
        <v>0</v>
      </c>
      <c r="O3336" s="100">
        <v>0</v>
      </c>
      <c r="P3336" s="101">
        <f t="shared" si="127"/>
        <v>0</v>
      </c>
    </row>
    <row r="3337" spans="1:16" hidden="1" x14ac:dyDescent="0.3">
      <c r="A3337" s="90">
        <v>595800</v>
      </c>
      <c r="B3337" s="92" t="s">
        <v>3</v>
      </c>
      <c r="C3337" s="92" t="s">
        <v>6458</v>
      </c>
      <c r="D3337" s="92" t="s">
        <v>36</v>
      </c>
      <c r="E3337" s="103" t="s">
        <v>590</v>
      </c>
      <c r="F3337" s="92" t="s">
        <v>900</v>
      </c>
      <c r="G3337" s="92" t="s">
        <v>863</v>
      </c>
      <c r="H3337" s="92" t="s">
        <v>6451</v>
      </c>
      <c r="I3337" s="92" t="s">
        <v>865</v>
      </c>
      <c r="J3337" s="92" t="s">
        <v>901</v>
      </c>
      <c r="K3337" s="90" t="b">
        <v>0</v>
      </c>
      <c r="L3337" s="92" t="s">
        <v>867</v>
      </c>
      <c r="M3337" s="278">
        <f>IFERROR(VLOOKUP(C3337,'Budget Detail as of 11.30'!B:K,COLUMNS('Budget Detail as of 11.30'!B:K),FALSE),0)</f>
        <v>0</v>
      </c>
      <c r="N3337" s="155">
        <f>SUMIFS('Budget Detail as of 11.30'!L:L,'Budget Detail as of 11.30'!B:B,'Questica Mapping'!C3337)</f>
        <v>0</v>
      </c>
      <c r="O3337" s="100">
        <v>-5694</v>
      </c>
      <c r="P3337" s="101">
        <f t="shared" si="127"/>
        <v>5694</v>
      </c>
    </row>
    <row r="3338" spans="1:16" hidden="1" x14ac:dyDescent="0.3">
      <c r="A3338" s="90">
        <v>595801</v>
      </c>
      <c r="B3338" s="92" t="s">
        <v>3</v>
      </c>
      <c r="C3338" s="92" t="s">
        <v>6459</v>
      </c>
      <c r="D3338" s="92" t="s">
        <v>36</v>
      </c>
      <c r="E3338" s="103" t="s">
        <v>590</v>
      </c>
      <c r="F3338" s="92" t="s">
        <v>903</v>
      </c>
      <c r="G3338" s="92" t="s">
        <v>863</v>
      </c>
      <c r="H3338" s="92" t="s">
        <v>6451</v>
      </c>
      <c r="I3338" s="92" t="s">
        <v>865</v>
      </c>
      <c r="J3338" s="92" t="s">
        <v>904</v>
      </c>
      <c r="K3338" s="90" t="b">
        <v>0</v>
      </c>
      <c r="L3338" s="92" t="s">
        <v>867</v>
      </c>
      <c r="M3338" s="278">
        <f>IFERROR(VLOOKUP(C3338,'Budget Detail as of 11.30'!B:K,COLUMNS('Budget Detail as of 11.30'!B:K),FALSE),0)</f>
        <v>0</v>
      </c>
      <c r="N3338" s="155">
        <f>SUMIFS('Budget Detail as of 11.30'!L:L,'Budget Detail as of 11.30'!B:B,'Questica Mapping'!C3338)</f>
        <v>0</v>
      </c>
      <c r="O3338" s="100">
        <v>-2100</v>
      </c>
      <c r="P3338" s="101">
        <f t="shared" si="127"/>
        <v>2100</v>
      </c>
    </row>
    <row r="3339" spans="1:16" hidden="1" x14ac:dyDescent="0.3">
      <c r="A3339" s="90">
        <v>595802</v>
      </c>
      <c r="B3339" s="92" t="s">
        <v>3</v>
      </c>
      <c r="C3339" s="92" t="s">
        <v>6460</v>
      </c>
      <c r="D3339" s="92" t="s">
        <v>36</v>
      </c>
      <c r="E3339" s="103" t="s">
        <v>301</v>
      </c>
      <c r="F3339" s="92" t="s">
        <v>6461</v>
      </c>
      <c r="G3339" s="92" t="s">
        <v>882</v>
      </c>
      <c r="H3339" s="92" t="s">
        <v>6462</v>
      </c>
      <c r="I3339" s="92" t="s">
        <v>865</v>
      </c>
      <c r="J3339" s="92" t="s">
        <v>6463</v>
      </c>
      <c r="K3339" s="90" t="b">
        <v>0</v>
      </c>
      <c r="L3339" s="92" t="s">
        <v>867</v>
      </c>
      <c r="M3339" s="278">
        <f>IFERROR(VLOOKUP(C3339,'Budget Detail as of 11.30'!B:K,COLUMNS('Budget Detail as of 11.30'!B:K),FALSE),0)</f>
        <v>2000000</v>
      </c>
      <c r="N3339" s="155">
        <f>SUMIFS('Budget Detail as of 11.30'!L:L,'Budget Detail as of 11.30'!B:B,'Questica Mapping'!C3339)</f>
        <v>2000000</v>
      </c>
      <c r="O3339" s="100">
        <v>-36648</v>
      </c>
      <c r="P3339" s="101">
        <f t="shared" si="127"/>
        <v>36648</v>
      </c>
    </row>
    <row r="3340" spans="1:16" hidden="1" x14ac:dyDescent="0.3">
      <c r="A3340" s="90">
        <v>595803</v>
      </c>
      <c r="B3340" s="92" t="s">
        <v>3</v>
      </c>
      <c r="C3340" s="92" t="s">
        <v>6464</v>
      </c>
      <c r="D3340" s="92" t="s">
        <v>36</v>
      </c>
      <c r="E3340" s="103" t="s">
        <v>303</v>
      </c>
      <c r="F3340" s="92" t="s">
        <v>6465</v>
      </c>
      <c r="G3340" s="92" t="s">
        <v>863</v>
      </c>
      <c r="H3340" s="92" t="s">
        <v>6451</v>
      </c>
      <c r="I3340" s="92" t="s">
        <v>865</v>
      </c>
      <c r="J3340" s="92" t="s">
        <v>6466</v>
      </c>
      <c r="K3340" s="90" t="b">
        <v>0</v>
      </c>
      <c r="L3340" s="92" t="s">
        <v>867</v>
      </c>
      <c r="M3340" s="278">
        <f>IFERROR(VLOOKUP(C3340,'Budget Detail as of 11.30'!B:K,COLUMNS('Budget Detail as of 11.30'!B:K),FALSE),0)</f>
        <v>6000</v>
      </c>
      <c r="N3340" s="155">
        <f>SUMIFS('Budget Detail as of 11.30'!L:L,'Budget Detail as of 11.30'!B:B,'Questica Mapping'!C3340)</f>
        <v>6000</v>
      </c>
      <c r="O3340" s="100">
        <v>-30908</v>
      </c>
      <c r="P3340" s="101">
        <f t="shared" si="127"/>
        <v>30908</v>
      </c>
    </row>
    <row r="3341" spans="1:16" hidden="1" x14ac:dyDescent="0.3">
      <c r="A3341" s="90">
        <v>600488</v>
      </c>
      <c r="B3341" s="92" t="s">
        <v>3</v>
      </c>
      <c r="C3341" s="92" t="s">
        <v>6467</v>
      </c>
      <c r="D3341" s="92" t="s">
        <v>36</v>
      </c>
      <c r="E3341" s="103" t="s">
        <v>303</v>
      </c>
      <c r="F3341" s="92" t="s">
        <v>6465</v>
      </c>
      <c r="G3341" s="92" t="s">
        <v>935</v>
      </c>
      <c r="H3341" s="92" t="s">
        <v>6451</v>
      </c>
      <c r="I3341" s="92" t="s">
        <v>865</v>
      </c>
      <c r="J3341" s="92" t="s">
        <v>6468</v>
      </c>
      <c r="K3341" s="90" t="b">
        <v>0</v>
      </c>
      <c r="L3341" s="92" t="s">
        <v>867</v>
      </c>
      <c r="M3341" s="278">
        <f>IFERROR(VLOOKUP(C3341,'Budget Detail as of 11.30'!B:K,COLUMNS('Budget Detail as of 11.30'!B:K),FALSE),0)</f>
        <v>0</v>
      </c>
      <c r="N3341" s="155">
        <f>SUMIFS('Budget Detail as of 11.30'!L:L,'Budget Detail as of 11.30'!B:B,'Questica Mapping'!C3341)</f>
        <v>0</v>
      </c>
      <c r="O3341" s="100">
        <v>-800</v>
      </c>
      <c r="P3341" s="101">
        <f t="shared" si="127"/>
        <v>800</v>
      </c>
    </row>
    <row r="3342" spans="1:16" hidden="1" x14ac:dyDescent="0.3">
      <c r="A3342" s="90">
        <v>1190879</v>
      </c>
      <c r="B3342" s="92" t="s">
        <v>3</v>
      </c>
      <c r="C3342" s="92" t="s">
        <v>6469</v>
      </c>
      <c r="D3342" s="92" t="s">
        <v>36</v>
      </c>
      <c r="E3342" s="103" t="s">
        <v>303</v>
      </c>
      <c r="F3342" s="92" t="s">
        <v>6465</v>
      </c>
      <c r="G3342" s="92" t="s">
        <v>952</v>
      </c>
      <c r="H3342" s="92" t="s">
        <v>6451</v>
      </c>
      <c r="I3342" s="92" t="s">
        <v>865</v>
      </c>
      <c r="J3342" s="92" t="s">
        <v>6470</v>
      </c>
      <c r="K3342" s="90" t="b">
        <v>0</v>
      </c>
      <c r="L3342" s="92" t="s">
        <v>867</v>
      </c>
      <c r="M3342" s="278">
        <f>IFERROR(VLOOKUP(C3342,'Budget Detail as of 11.30'!B:K,COLUMNS('Budget Detail as of 11.30'!B:K),FALSE),0)</f>
        <v>38000</v>
      </c>
      <c r="N3342" s="155">
        <f>SUMIFS('Budget Detail as of 11.30'!L:L,'Budget Detail as of 11.30'!B:B,'Questica Mapping'!C3342)</f>
        <v>38000</v>
      </c>
      <c r="O3342" s="100">
        <v>-850</v>
      </c>
      <c r="P3342" s="101">
        <f t="shared" si="127"/>
        <v>850</v>
      </c>
    </row>
    <row r="3343" spans="1:16" hidden="1" x14ac:dyDescent="0.3">
      <c r="A3343" s="90">
        <v>598316</v>
      </c>
      <c r="B3343" s="92" t="s">
        <v>3</v>
      </c>
      <c r="C3343" s="92" t="s">
        <v>6471</v>
      </c>
      <c r="D3343" s="92" t="s">
        <v>36</v>
      </c>
      <c r="E3343" s="103" t="s">
        <v>303</v>
      </c>
      <c r="F3343" s="92" t="s">
        <v>6465</v>
      </c>
      <c r="G3343" s="92" t="s">
        <v>952</v>
      </c>
      <c r="H3343" s="92" t="s">
        <v>6451</v>
      </c>
      <c r="I3343" s="92" t="s">
        <v>925</v>
      </c>
      <c r="J3343" s="92" t="s">
        <v>6472</v>
      </c>
      <c r="K3343" s="90" t="b">
        <v>0</v>
      </c>
      <c r="L3343" s="92" t="s">
        <v>867</v>
      </c>
      <c r="M3343" s="278">
        <f>IFERROR(VLOOKUP(C3343,'Budget Detail as of 11.30'!B:K,COLUMNS('Budget Detail as of 11.30'!B:K),FALSE),0)</f>
        <v>37000</v>
      </c>
      <c r="N3343" s="155">
        <f>SUMIFS('Budget Detail as of 11.30'!L:L,'Budget Detail as of 11.30'!B:B,'Questica Mapping'!C3343)</f>
        <v>37000</v>
      </c>
      <c r="O3343" s="100">
        <v>-1000</v>
      </c>
      <c r="P3343" s="101">
        <f t="shared" si="127"/>
        <v>1000</v>
      </c>
    </row>
    <row r="3344" spans="1:16" hidden="1" x14ac:dyDescent="0.3">
      <c r="A3344" s="90">
        <v>595804</v>
      </c>
      <c r="B3344" s="92" t="s">
        <v>3</v>
      </c>
      <c r="C3344" s="92" t="s">
        <v>6473</v>
      </c>
      <c r="D3344" s="92" t="s">
        <v>36</v>
      </c>
      <c r="E3344" s="103" t="s">
        <v>303</v>
      </c>
      <c r="F3344" s="92" t="s">
        <v>6465</v>
      </c>
      <c r="G3344" s="92" t="s">
        <v>6474</v>
      </c>
      <c r="H3344" s="92" t="s">
        <v>6451</v>
      </c>
      <c r="I3344" s="92" t="s">
        <v>865</v>
      </c>
      <c r="J3344" s="92" t="s">
        <v>6475</v>
      </c>
      <c r="K3344" s="90" t="b">
        <v>0</v>
      </c>
      <c r="L3344" s="92" t="s">
        <v>867</v>
      </c>
      <c r="M3344" s="278">
        <f>IFERROR(VLOOKUP(C3344,'Budget Detail as of 11.30'!B:K,COLUMNS('Budget Detail as of 11.30'!B:K),FALSE),0)</f>
        <v>6000</v>
      </c>
      <c r="N3344" s="155">
        <f>SUMIFS('Budget Detail as of 11.30'!L:L,'Budget Detail as of 11.30'!B:B,'Questica Mapping'!C3344)</f>
        <v>6000</v>
      </c>
      <c r="O3344" s="100">
        <v>-159500</v>
      </c>
      <c r="P3344" s="101">
        <f t="shared" si="127"/>
        <v>159500</v>
      </c>
    </row>
    <row r="3345" spans="1:16" hidden="1" x14ac:dyDescent="0.3">
      <c r="A3345" s="90">
        <v>595805</v>
      </c>
      <c r="B3345" s="92" t="s">
        <v>3</v>
      </c>
      <c r="C3345" s="92" t="s">
        <v>6476</v>
      </c>
      <c r="D3345" s="92" t="s">
        <v>36</v>
      </c>
      <c r="E3345" s="103" t="s">
        <v>303</v>
      </c>
      <c r="F3345" s="92" t="s">
        <v>6465</v>
      </c>
      <c r="G3345" s="92" t="s">
        <v>6477</v>
      </c>
      <c r="H3345" s="92" t="s">
        <v>6451</v>
      </c>
      <c r="I3345" s="92" t="s">
        <v>865</v>
      </c>
      <c r="J3345" s="92" t="s">
        <v>6478</v>
      </c>
      <c r="K3345" s="90" t="b">
        <v>0</v>
      </c>
      <c r="L3345" s="92" t="s">
        <v>867</v>
      </c>
      <c r="M3345" s="278">
        <f>IFERROR(VLOOKUP(C3345,'Budget Detail as of 11.30'!B:K,COLUMNS('Budget Detail as of 11.30'!B:K),FALSE),0)</f>
        <v>0</v>
      </c>
      <c r="N3345" s="155">
        <f>SUMIFS('Budget Detail as of 11.30'!L:L,'Budget Detail as of 11.30'!B:B,'Questica Mapping'!C3345)</f>
        <v>0</v>
      </c>
      <c r="O3345" s="100">
        <v>0</v>
      </c>
      <c r="P3345" s="101">
        <f t="shared" ref="P3345:P3366" si="128">+O3345</f>
        <v>0</v>
      </c>
    </row>
    <row r="3346" spans="1:16" hidden="1" x14ac:dyDescent="0.3">
      <c r="A3346" s="90">
        <v>585695</v>
      </c>
      <c r="B3346" s="92" t="s">
        <v>3</v>
      </c>
      <c r="C3346" s="92" t="s">
        <v>6479</v>
      </c>
      <c r="D3346" s="92" t="s">
        <v>36</v>
      </c>
      <c r="E3346" s="103" t="s">
        <v>139</v>
      </c>
      <c r="F3346" s="92" t="s">
        <v>1132</v>
      </c>
      <c r="G3346" s="92" t="s">
        <v>882</v>
      </c>
      <c r="H3346" s="92" t="s">
        <v>6451</v>
      </c>
      <c r="I3346" s="92" t="s">
        <v>865</v>
      </c>
      <c r="J3346" s="92" t="s">
        <v>1133</v>
      </c>
      <c r="K3346" s="90" t="b">
        <v>0</v>
      </c>
      <c r="L3346" s="92" t="s">
        <v>867</v>
      </c>
      <c r="M3346" s="278">
        <f>IFERROR(VLOOKUP(C3346,'Budget Detail as of 11.30'!B:K,COLUMNS('Budget Detail as of 11.30'!B:K),FALSE),0)</f>
        <v>2000</v>
      </c>
      <c r="N3346" s="155">
        <f>SUMIFS('Budget Detail as of 11.30'!L:L,'Budget Detail as of 11.30'!B:B,'Questica Mapping'!C3346)</f>
        <v>2000</v>
      </c>
      <c r="O3346" s="100">
        <v>20000</v>
      </c>
      <c r="P3346" s="101">
        <f t="shared" si="128"/>
        <v>20000</v>
      </c>
    </row>
    <row r="3347" spans="1:16" hidden="1" x14ac:dyDescent="0.3">
      <c r="A3347" s="90">
        <v>588921</v>
      </c>
      <c r="B3347" s="92" t="s">
        <v>3</v>
      </c>
      <c r="C3347" s="92" t="s">
        <v>6480</v>
      </c>
      <c r="D3347" s="92" t="s">
        <v>36</v>
      </c>
      <c r="E3347" s="103" t="s">
        <v>148</v>
      </c>
      <c r="F3347" s="92" t="s">
        <v>4253</v>
      </c>
      <c r="G3347" s="92" t="s">
        <v>882</v>
      </c>
      <c r="H3347" s="92" t="s">
        <v>6451</v>
      </c>
      <c r="I3347" s="92" t="s">
        <v>865</v>
      </c>
      <c r="J3347" s="92" t="s">
        <v>6481</v>
      </c>
      <c r="K3347" s="90" t="b">
        <v>0</v>
      </c>
      <c r="L3347" s="92" t="s">
        <v>867</v>
      </c>
      <c r="M3347" s="278">
        <f>IFERROR(VLOOKUP(C3347,'Budget Detail as of 11.30'!B:K,COLUMNS('Budget Detail as of 11.30'!B:K),FALSE),0)</f>
        <v>108000</v>
      </c>
      <c r="N3347" s="155">
        <f>SUMIFS('Budget Detail as of 11.30'!L:L,'Budget Detail as of 11.30'!B:B,'Questica Mapping'!C3347)</f>
        <v>118000</v>
      </c>
      <c r="O3347" s="100">
        <v>0</v>
      </c>
      <c r="P3347" s="101">
        <f t="shared" si="128"/>
        <v>0</v>
      </c>
    </row>
    <row r="3348" spans="1:16" hidden="1" x14ac:dyDescent="0.3">
      <c r="A3348" s="90">
        <v>588922</v>
      </c>
      <c r="B3348" s="92" t="s">
        <v>1162</v>
      </c>
      <c r="C3348" s="92" t="s">
        <v>6482</v>
      </c>
      <c r="D3348" s="92" t="s">
        <v>36</v>
      </c>
      <c r="E3348" s="103" t="s">
        <v>837</v>
      </c>
      <c r="F3348" s="92" t="s">
        <v>3701</v>
      </c>
      <c r="G3348" s="92" t="s">
        <v>1165</v>
      </c>
      <c r="H3348" s="92" t="s">
        <v>6451</v>
      </c>
      <c r="I3348" s="92" t="s">
        <v>865</v>
      </c>
      <c r="J3348" s="92" t="s">
        <v>5400</v>
      </c>
      <c r="K3348" s="90" t="b">
        <v>0</v>
      </c>
      <c r="L3348" s="92" t="s">
        <v>867</v>
      </c>
      <c r="M3348" s="278">
        <f>IFERROR(VLOOKUP(C3348,'Budget Detail as of 11.30'!B:K,COLUMNS('Budget Detail as of 11.30'!B:K),FALSE),0)</f>
        <v>20000</v>
      </c>
      <c r="N3348" s="155">
        <f>SUMIFS('Budget Detail as of 11.30'!L:L,'Budget Detail as of 11.30'!B:B,'Questica Mapping'!C3348)</f>
        <v>20000</v>
      </c>
      <c r="O3348" s="100">
        <v>10000</v>
      </c>
      <c r="P3348" s="101">
        <f t="shared" si="128"/>
        <v>10000</v>
      </c>
    </row>
    <row r="3349" spans="1:16" hidden="1" x14ac:dyDescent="0.3">
      <c r="A3349" s="90">
        <v>591462</v>
      </c>
      <c r="B3349" s="92" t="s">
        <v>1162</v>
      </c>
      <c r="C3349" s="92" t="s">
        <v>6483</v>
      </c>
      <c r="D3349" s="92" t="s">
        <v>36</v>
      </c>
      <c r="E3349" s="103" t="s">
        <v>837</v>
      </c>
      <c r="F3349" s="90" t="s">
        <v>3701</v>
      </c>
      <c r="G3349" s="90" t="s">
        <v>1165</v>
      </c>
      <c r="H3349" s="90" t="s">
        <v>6484</v>
      </c>
      <c r="I3349" s="178">
        <v>2</v>
      </c>
      <c r="J3349" s="269" t="s">
        <v>1251</v>
      </c>
      <c r="L3349" s="92"/>
      <c r="M3349" s="278">
        <f>IFERROR(VLOOKUP(C3349,'Budget Detail as of 11.30'!B:K,COLUMNS('Budget Detail as of 11.30'!B:K),FALSE),0)</f>
        <v>0</v>
      </c>
      <c r="N3349" s="155">
        <f>SUMIFS('Budget Detail as of 11.30'!L:L,'Budget Detail as of 11.30'!B:B,'Questica Mapping'!C3349)</f>
        <v>0</v>
      </c>
      <c r="O3349" s="100">
        <v>500</v>
      </c>
      <c r="P3349" s="101">
        <f t="shared" si="128"/>
        <v>500</v>
      </c>
    </row>
    <row r="3350" spans="1:16" hidden="1" x14ac:dyDescent="0.3">
      <c r="A3350" s="90">
        <v>600489</v>
      </c>
      <c r="B3350" s="92" t="s">
        <v>1162</v>
      </c>
      <c r="C3350" s="92" t="s">
        <v>6485</v>
      </c>
      <c r="D3350" s="92" t="s">
        <v>36</v>
      </c>
      <c r="E3350" s="103" t="s">
        <v>837</v>
      </c>
      <c r="F3350" s="92" t="s">
        <v>3701</v>
      </c>
      <c r="G3350" s="92" t="s">
        <v>1173</v>
      </c>
      <c r="H3350" s="92" t="s">
        <v>6451</v>
      </c>
      <c r="I3350" s="92" t="s">
        <v>865</v>
      </c>
      <c r="J3350" s="92" t="s">
        <v>1174</v>
      </c>
      <c r="K3350" s="90" t="b">
        <v>0</v>
      </c>
      <c r="L3350" s="92" t="s">
        <v>867</v>
      </c>
      <c r="M3350" s="278">
        <f>IFERROR(VLOOKUP(C3350,'Budget Detail as of 11.30'!B:K,COLUMNS('Budget Detail as of 11.30'!B:K),FALSE),0)</f>
        <v>10000</v>
      </c>
      <c r="N3350" s="155">
        <f>SUMIFS('Budget Detail as of 11.30'!L:L,'Budget Detail as of 11.30'!B:B,'Questica Mapping'!C3350)</f>
        <v>10000</v>
      </c>
      <c r="O3350" s="100">
        <v>75</v>
      </c>
      <c r="P3350" s="101">
        <f t="shared" si="128"/>
        <v>75</v>
      </c>
    </row>
    <row r="3351" spans="1:16" hidden="1" x14ac:dyDescent="0.3">
      <c r="A3351" s="90">
        <v>602028</v>
      </c>
      <c r="B3351" s="92" t="s">
        <v>1162</v>
      </c>
      <c r="C3351" s="92" t="s">
        <v>6486</v>
      </c>
      <c r="D3351" s="92" t="s">
        <v>36</v>
      </c>
      <c r="E3351" s="103" t="s">
        <v>837</v>
      </c>
      <c r="F3351" s="90" t="s">
        <v>3701</v>
      </c>
      <c r="G3351" s="90" t="s">
        <v>1176</v>
      </c>
      <c r="H3351" s="90" t="s">
        <v>6484</v>
      </c>
      <c r="I3351" s="178">
        <v>2</v>
      </c>
      <c r="J3351" s="269" t="s">
        <v>1251</v>
      </c>
      <c r="L3351" s="92"/>
      <c r="M3351" s="278">
        <f>IFERROR(VLOOKUP(C3351,'Budget Detail as of 11.30'!B:K,COLUMNS('Budget Detail as of 11.30'!B:K),FALSE),0)</f>
        <v>0</v>
      </c>
      <c r="N3351" s="155">
        <f>SUMIFS('Budget Detail as of 11.30'!L:L,'Budget Detail as of 11.30'!B:B,'Questica Mapping'!C3351)</f>
        <v>0</v>
      </c>
      <c r="O3351" s="100">
        <v>500</v>
      </c>
      <c r="P3351" s="101">
        <f t="shared" si="128"/>
        <v>500</v>
      </c>
    </row>
    <row r="3352" spans="1:16" hidden="1" x14ac:dyDescent="0.3">
      <c r="A3352" s="90">
        <v>602029</v>
      </c>
      <c r="B3352" s="92" t="s">
        <v>1162</v>
      </c>
      <c r="C3352" s="92" t="s">
        <v>6487</v>
      </c>
      <c r="D3352" s="92" t="s">
        <v>36</v>
      </c>
      <c r="E3352" s="103" t="s">
        <v>838</v>
      </c>
      <c r="F3352" s="92" t="s">
        <v>3701</v>
      </c>
      <c r="G3352" s="92" t="s">
        <v>1185</v>
      </c>
      <c r="H3352" s="92" t="s">
        <v>6451</v>
      </c>
      <c r="I3352" s="92" t="s">
        <v>865</v>
      </c>
      <c r="J3352" s="92" t="s">
        <v>6488</v>
      </c>
      <c r="K3352" s="90" t="b">
        <v>0</v>
      </c>
      <c r="L3352" s="92" t="s">
        <v>867</v>
      </c>
      <c r="M3352" s="278">
        <f>IFERROR(VLOOKUP(C3352,'Budget Detail as of 11.30'!B:K,COLUMNS('Budget Detail as of 11.30'!B:K),FALSE),0)</f>
        <v>100</v>
      </c>
      <c r="N3352" s="155">
        <f>SUMIFS('Budget Detail as of 11.30'!L:L,'Budget Detail as of 11.30'!B:B,'Questica Mapping'!C3352)</f>
        <v>100</v>
      </c>
      <c r="O3352" s="100">
        <v>0</v>
      </c>
      <c r="P3352" s="101">
        <f t="shared" si="128"/>
        <v>0</v>
      </c>
    </row>
    <row r="3353" spans="1:16" hidden="1" x14ac:dyDescent="0.3">
      <c r="A3353" s="90">
        <v>602948</v>
      </c>
      <c r="B3353" s="92" t="s">
        <v>1162</v>
      </c>
      <c r="C3353" s="92" t="s">
        <v>6489</v>
      </c>
      <c r="D3353" s="92" t="s">
        <v>36</v>
      </c>
      <c r="E3353" s="103" t="s">
        <v>838</v>
      </c>
      <c r="F3353" s="92" t="s">
        <v>3701</v>
      </c>
      <c r="G3353" s="92" t="s">
        <v>1418</v>
      </c>
      <c r="H3353" s="92" t="s">
        <v>6451</v>
      </c>
      <c r="I3353" s="92" t="s">
        <v>865</v>
      </c>
      <c r="J3353" s="92" t="s">
        <v>1636</v>
      </c>
      <c r="K3353" s="90" t="b">
        <v>0</v>
      </c>
      <c r="L3353" s="92" t="s">
        <v>867</v>
      </c>
      <c r="M3353" s="278">
        <f>IFERROR(VLOOKUP(C3353,'Budget Detail as of 11.30'!B:K,COLUMNS('Budget Detail as of 11.30'!B:K),FALSE),0)</f>
        <v>100</v>
      </c>
      <c r="N3353" s="155">
        <f>SUMIFS('Budget Detail as of 11.30'!L:L,'Budget Detail as of 11.30'!B:B,'Questica Mapping'!C3353)</f>
        <v>100</v>
      </c>
      <c r="O3353" s="100">
        <v>1000</v>
      </c>
      <c r="P3353" s="101">
        <f t="shared" si="128"/>
        <v>1000</v>
      </c>
    </row>
    <row r="3354" spans="1:16" hidden="1" x14ac:dyDescent="0.3">
      <c r="A3354" s="90">
        <v>602949</v>
      </c>
      <c r="B3354" s="92" t="s">
        <v>1162</v>
      </c>
      <c r="C3354" s="92" t="s">
        <v>6490</v>
      </c>
      <c r="D3354" s="92" t="s">
        <v>36</v>
      </c>
      <c r="E3354" s="103" t="s">
        <v>838</v>
      </c>
      <c r="F3354" s="92" t="s">
        <v>3701</v>
      </c>
      <c r="G3354" s="92" t="s">
        <v>1194</v>
      </c>
      <c r="H3354" s="92" t="s">
        <v>6451</v>
      </c>
      <c r="I3354" s="92" t="s">
        <v>865</v>
      </c>
      <c r="J3354" s="92" t="s">
        <v>1195</v>
      </c>
      <c r="K3354" s="90" t="b">
        <v>0</v>
      </c>
      <c r="L3354" s="92" t="s">
        <v>867</v>
      </c>
      <c r="M3354" s="278">
        <f>IFERROR(VLOOKUP(C3354,'Budget Detail as of 11.30'!B:K,COLUMNS('Budget Detail as of 11.30'!B:K),FALSE),0)</f>
        <v>800</v>
      </c>
      <c r="N3354" s="155">
        <f>SUMIFS('Budget Detail as of 11.30'!L:L,'Budget Detail as of 11.30'!B:B,'Questica Mapping'!C3354)</f>
        <v>800</v>
      </c>
      <c r="O3354" s="100">
        <v>750</v>
      </c>
      <c r="P3354" s="101">
        <f t="shared" si="128"/>
        <v>750</v>
      </c>
    </row>
    <row r="3355" spans="1:16" hidden="1" x14ac:dyDescent="0.3">
      <c r="A3355" s="90">
        <v>594848</v>
      </c>
      <c r="B3355" s="92" t="s">
        <v>1162</v>
      </c>
      <c r="C3355" s="92" t="s">
        <v>6491</v>
      </c>
      <c r="D3355" s="92" t="s">
        <v>36</v>
      </c>
      <c r="E3355" s="103" t="s">
        <v>838</v>
      </c>
      <c r="F3355" s="92" t="s">
        <v>3701</v>
      </c>
      <c r="G3355" s="92" t="s">
        <v>1197</v>
      </c>
      <c r="H3355" s="92" t="s">
        <v>6451</v>
      </c>
      <c r="I3355" s="92" t="s">
        <v>865</v>
      </c>
      <c r="J3355" s="92" t="s">
        <v>6492</v>
      </c>
      <c r="K3355" s="90" t="b">
        <v>0</v>
      </c>
      <c r="L3355" s="92" t="s">
        <v>867</v>
      </c>
      <c r="M3355" s="278">
        <f>IFERROR(VLOOKUP(C3355,'Budget Detail as of 11.30'!B:K,COLUMNS('Budget Detail as of 11.30'!B:K),FALSE),0)</f>
        <v>500</v>
      </c>
      <c r="N3355" s="155">
        <f>SUMIFS('Budget Detail as of 11.30'!L:L,'Budget Detail as of 11.30'!B:B,'Questica Mapping'!C3355)</f>
        <v>500</v>
      </c>
      <c r="O3355" s="100">
        <v>12000</v>
      </c>
      <c r="P3355" s="101">
        <f t="shared" si="128"/>
        <v>12000</v>
      </c>
    </row>
    <row r="3356" spans="1:16" hidden="1" x14ac:dyDescent="0.3">
      <c r="A3356" s="90">
        <v>584023</v>
      </c>
      <c r="B3356" s="92" t="s">
        <v>1162</v>
      </c>
      <c r="C3356" s="92" t="s">
        <v>6493</v>
      </c>
      <c r="D3356" s="92" t="s">
        <v>36</v>
      </c>
      <c r="E3356" s="103" t="s">
        <v>838</v>
      </c>
      <c r="F3356" s="92" t="s">
        <v>3701</v>
      </c>
      <c r="G3356" s="92" t="s">
        <v>1202</v>
      </c>
      <c r="H3356" s="92" t="s">
        <v>6451</v>
      </c>
      <c r="I3356" s="92" t="s">
        <v>865</v>
      </c>
      <c r="J3356" s="92" t="s">
        <v>1203</v>
      </c>
      <c r="K3356" s="90" t="b">
        <v>0</v>
      </c>
      <c r="L3356" s="92" t="s">
        <v>867</v>
      </c>
      <c r="M3356" s="278">
        <f>IFERROR(VLOOKUP(C3356,'Budget Detail as of 11.30'!B:K,COLUMNS('Budget Detail as of 11.30'!B:K),FALSE),0)</f>
        <v>2900</v>
      </c>
      <c r="N3356" s="155">
        <f>SUMIFS('Budget Detail as of 11.30'!L:L,'Budget Detail as of 11.30'!B:B,'Questica Mapping'!C3356)</f>
        <v>2900</v>
      </c>
      <c r="O3356" s="100">
        <v>500</v>
      </c>
      <c r="P3356" s="101">
        <f t="shared" si="128"/>
        <v>500</v>
      </c>
    </row>
    <row r="3357" spans="1:16" hidden="1" x14ac:dyDescent="0.3">
      <c r="A3357" s="90">
        <v>585204</v>
      </c>
      <c r="B3357" s="92" t="s">
        <v>1162</v>
      </c>
      <c r="C3357" s="92" t="s">
        <v>6494</v>
      </c>
      <c r="D3357" s="92" t="s">
        <v>36</v>
      </c>
      <c r="E3357" s="103" t="s">
        <v>838</v>
      </c>
      <c r="F3357" s="92" t="s">
        <v>3701</v>
      </c>
      <c r="G3357" s="92" t="s">
        <v>1202</v>
      </c>
      <c r="H3357" s="92" t="s">
        <v>6451</v>
      </c>
      <c r="I3357" s="92" t="s">
        <v>925</v>
      </c>
      <c r="J3357" s="92" t="s">
        <v>6495</v>
      </c>
      <c r="K3357" s="90" t="b">
        <v>0</v>
      </c>
      <c r="L3357" s="92" t="s">
        <v>867</v>
      </c>
      <c r="M3357" s="278">
        <f>IFERROR(VLOOKUP(C3357,'Budget Detail as of 11.30'!B:K,COLUMNS('Budget Detail as of 11.30'!B:K),FALSE),0)</f>
        <v>600</v>
      </c>
      <c r="N3357" s="155">
        <f>SUMIFS('Budget Detail as of 11.30'!L:L,'Budget Detail as of 11.30'!B:B,'Questica Mapping'!C3357)</f>
        <v>600</v>
      </c>
      <c r="O3357" s="100">
        <v>0</v>
      </c>
      <c r="P3357" s="101">
        <f t="shared" si="128"/>
        <v>0</v>
      </c>
    </row>
    <row r="3358" spans="1:16" hidden="1" x14ac:dyDescent="0.3">
      <c r="A3358" s="90">
        <v>591116</v>
      </c>
      <c r="B3358" s="92" t="s">
        <v>1162</v>
      </c>
      <c r="C3358" s="92" t="s">
        <v>6496</v>
      </c>
      <c r="D3358" s="92" t="s">
        <v>36</v>
      </c>
      <c r="E3358" s="103" t="s">
        <v>838</v>
      </c>
      <c r="F3358" s="92" t="s">
        <v>3701</v>
      </c>
      <c r="G3358" s="92" t="s">
        <v>2514</v>
      </c>
      <c r="H3358" s="92" t="s">
        <v>6451</v>
      </c>
      <c r="I3358" s="92" t="s">
        <v>865</v>
      </c>
      <c r="J3358" s="92" t="s">
        <v>6497</v>
      </c>
      <c r="K3358" s="90" t="b">
        <v>0</v>
      </c>
      <c r="L3358" s="92" t="s">
        <v>867</v>
      </c>
      <c r="M3358" s="278">
        <f>IFERROR(VLOOKUP(C3358,'Budget Detail as of 11.30'!B:K,COLUMNS('Budget Detail as of 11.30'!B:K),FALSE),0)</f>
        <v>13000</v>
      </c>
      <c r="N3358" s="155">
        <f>SUMIFS('Budget Detail as of 11.30'!L:L,'Budget Detail as of 11.30'!B:B,'Questica Mapping'!C3358)</f>
        <v>13000</v>
      </c>
      <c r="O3358" s="100">
        <v>0</v>
      </c>
      <c r="P3358" s="101">
        <f t="shared" si="128"/>
        <v>0</v>
      </c>
    </row>
    <row r="3359" spans="1:16" hidden="1" x14ac:dyDescent="0.3">
      <c r="A3359" s="90">
        <v>591394</v>
      </c>
      <c r="B3359" s="92" t="s">
        <v>1162</v>
      </c>
      <c r="C3359" s="92" t="s">
        <v>6498</v>
      </c>
      <c r="D3359" s="92" t="s">
        <v>36</v>
      </c>
      <c r="E3359" s="103" t="s">
        <v>838</v>
      </c>
      <c r="F3359" s="92" t="s">
        <v>3701</v>
      </c>
      <c r="G3359" s="92" t="s">
        <v>1212</v>
      </c>
      <c r="H3359" s="92" t="s">
        <v>6451</v>
      </c>
      <c r="I3359" s="92" t="s">
        <v>865</v>
      </c>
      <c r="J3359" s="92" t="s">
        <v>6499</v>
      </c>
      <c r="K3359" s="90" t="b">
        <v>0</v>
      </c>
      <c r="L3359" s="92" t="s">
        <v>867</v>
      </c>
      <c r="M3359" s="278">
        <f>IFERROR(VLOOKUP(C3359,'Budget Detail as of 11.30'!B:K,COLUMNS('Budget Detail as of 11.30'!B:K),FALSE),0)</f>
        <v>500</v>
      </c>
      <c r="N3359" s="155">
        <f>SUMIFS('Budget Detail as of 11.30'!L:L,'Budget Detail as of 11.30'!B:B,'Questica Mapping'!C3359)</f>
        <v>500</v>
      </c>
      <c r="O3359" s="100">
        <v>500</v>
      </c>
      <c r="P3359" s="101">
        <f t="shared" si="128"/>
        <v>500</v>
      </c>
    </row>
    <row r="3360" spans="1:16" hidden="1" x14ac:dyDescent="0.3">
      <c r="A3360" s="90">
        <v>585769</v>
      </c>
      <c r="B3360" s="92" t="s">
        <v>1162</v>
      </c>
      <c r="C3360" s="92" t="s">
        <v>6500</v>
      </c>
      <c r="D3360" s="92" t="s">
        <v>36</v>
      </c>
      <c r="E3360" s="103" t="s">
        <v>838</v>
      </c>
      <c r="F3360" s="92" t="s">
        <v>3701</v>
      </c>
      <c r="G3360" s="92" t="s">
        <v>1212</v>
      </c>
      <c r="H3360" s="92" t="s">
        <v>6451</v>
      </c>
      <c r="I3360" s="92" t="s">
        <v>925</v>
      </c>
      <c r="J3360" s="92" t="s">
        <v>6501</v>
      </c>
      <c r="K3360" s="90" t="b">
        <v>0</v>
      </c>
      <c r="L3360" s="92" t="s">
        <v>867</v>
      </c>
      <c r="M3360" s="278">
        <f>IFERROR(VLOOKUP(C3360,'Budget Detail as of 11.30'!B:K,COLUMNS('Budget Detail as of 11.30'!B:K),FALSE),0)</f>
        <v>4000</v>
      </c>
      <c r="N3360" s="155">
        <f>SUMIFS('Budget Detail as of 11.30'!L:L,'Budget Detail as of 11.30'!B:B,'Questica Mapping'!C3360)</f>
        <v>4000</v>
      </c>
      <c r="O3360" s="100">
        <v>0</v>
      </c>
      <c r="P3360" s="101">
        <f t="shared" si="128"/>
        <v>0</v>
      </c>
    </row>
    <row r="3361" spans="1:16" hidden="1" x14ac:dyDescent="0.3">
      <c r="A3361" s="90">
        <v>583206</v>
      </c>
      <c r="B3361" s="92" t="s">
        <v>1162</v>
      </c>
      <c r="C3361" s="92" t="s">
        <v>6502</v>
      </c>
      <c r="D3361" s="92" t="s">
        <v>36</v>
      </c>
      <c r="E3361" s="103" t="s">
        <v>838</v>
      </c>
      <c r="F3361" s="92" t="s">
        <v>3701</v>
      </c>
      <c r="G3361" s="92" t="s">
        <v>1212</v>
      </c>
      <c r="H3361" s="92" t="s">
        <v>6451</v>
      </c>
      <c r="I3361" s="92" t="s">
        <v>928</v>
      </c>
      <c r="J3361" s="92" t="s">
        <v>6503</v>
      </c>
      <c r="K3361" s="90" t="b">
        <v>0</v>
      </c>
      <c r="L3361" s="92" t="s">
        <v>867</v>
      </c>
      <c r="M3361" s="278">
        <f>IFERROR(VLOOKUP(C3361,'Budget Detail as of 11.30'!B:K,COLUMNS('Budget Detail as of 11.30'!B:K),FALSE),0)</f>
        <v>4000</v>
      </c>
      <c r="N3361" s="155">
        <f>SUMIFS('Budget Detail as of 11.30'!L:L,'Budget Detail as of 11.30'!B:B,'Questica Mapping'!C3361)</f>
        <v>4000</v>
      </c>
      <c r="O3361" s="100">
        <v>205731</v>
      </c>
      <c r="P3361" s="101">
        <f t="shared" si="128"/>
        <v>205731</v>
      </c>
    </row>
    <row r="3362" spans="1:16" hidden="1" x14ac:dyDescent="0.3">
      <c r="A3362" s="90">
        <v>591721</v>
      </c>
      <c r="B3362" s="92" t="s">
        <v>1162</v>
      </c>
      <c r="C3362" s="92" t="s">
        <v>6504</v>
      </c>
      <c r="D3362" s="92" t="s">
        <v>36</v>
      </c>
      <c r="E3362" s="103" t="s">
        <v>838</v>
      </c>
      <c r="F3362" s="92" t="s">
        <v>3701</v>
      </c>
      <c r="G3362" s="92" t="s">
        <v>1220</v>
      </c>
      <c r="H3362" s="92" t="s">
        <v>6451</v>
      </c>
      <c r="I3362" s="92" t="s">
        <v>865</v>
      </c>
      <c r="J3362" s="92" t="s">
        <v>6505</v>
      </c>
      <c r="K3362" s="90" t="b">
        <v>0</v>
      </c>
      <c r="L3362" s="92" t="s">
        <v>867</v>
      </c>
      <c r="M3362" s="278">
        <f>IFERROR(VLOOKUP(C3362,'Budget Detail as of 11.30'!B:K,COLUMNS('Budget Detail as of 11.30'!B:K),FALSE),0)</f>
        <v>300</v>
      </c>
      <c r="N3362" s="155">
        <f>SUMIFS('Budget Detail as of 11.30'!L:L,'Budget Detail as of 11.30'!B:B,'Questica Mapping'!C3362)</f>
        <v>300</v>
      </c>
      <c r="O3362" s="100">
        <v>0</v>
      </c>
      <c r="P3362" s="101">
        <f t="shared" si="128"/>
        <v>0</v>
      </c>
    </row>
    <row r="3363" spans="1:16" hidden="1" x14ac:dyDescent="0.3">
      <c r="A3363" s="90">
        <v>591722</v>
      </c>
      <c r="B3363" s="92" t="s">
        <v>1162</v>
      </c>
      <c r="C3363" s="92" t="s">
        <v>6506</v>
      </c>
      <c r="D3363" s="92" t="s">
        <v>36</v>
      </c>
      <c r="E3363" s="103" t="s">
        <v>838</v>
      </c>
      <c r="F3363" s="92" t="s">
        <v>3701</v>
      </c>
      <c r="G3363" s="92" t="s">
        <v>6443</v>
      </c>
      <c r="H3363" s="92" t="s">
        <v>6451</v>
      </c>
      <c r="I3363" s="92" t="s">
        <v>865</v>
      </c>
      <c r="J3363" s="92" t="s">
        <v>6507</v>
      </c>
      <c r="K3363" s="90" t="b">
        <v>0</v>
      </c>
      <c r="L3363" s="92" t="s">
        <v>867</v>
      </c>
      <c r="M3363" s="278">
        <f>IFERROR(VLOOKUP(C3363,'Budget Detail as of 11.30'!B:K,COLUMNS('Budget Detail as of 11.30'!B:K),FALSE),0)</f>
        <v>162000</v>
      </c>
      <c r="N3363" s="155">
        <f>SUMIFS('Budget Detail as of 11.30'!L:L,'Budget Detail as of 11.30'!B:B,'Questica Mapping'!C3363)</f>
        <v>145000</v>
      </c>
      <c r="O3363" s="100">
        <v>7025</v>
      </c>
      <c r="P3363" s="101">
        <f t="shared" si="128"/>
        <v>7025</v>
      </c>
    </row>
    <row r="3364" spans="1:16" hidden="1" x14ac:dyDescent="0.3">
      <c r="A3364" s="90">
        <v>585668</v>
      </c>
      <c r="B3364" s="92" t="s">
        <v>1162</v>
      </c>
      <c r="C3364" s="92" t="s">
        <v>6508</v>
      </c>
      <c r="D3364" s="92" t="s">
        <v>36</v>
      </c>
      <c r="E3364" s="103" t="s">
        <v>840</v>
      </c>
      <c r="F3364" s="90" t="s">
        <v>3701</v>
      </c>
      <c r="G3364" s="90" t="s">
        <v>6443</v>
      </c>
      <c r="H3364" s="90" t="s">
        <v>6484</v>
      </c>
      <c r="I3364" s="178">
        <v>11</v>
      </c>
      <c r="J3364" s="269" t="s">
        <v>1251</v>
      </c>
      <c r="L3364" s="92"/>
      <c r="M3364" s="278">
        <f>IFERROR(VLOOKUP(C3364,'Budget Detail as of 11.30'!B:K,COLUMNS('Budget Detail as of 11.30'!B:K),FALSE),0)</f>
        <v>0</v>
      </c>
      <c r="N3364" s="155">
        <f>SUMIFS('Budget Detail as of 11.30'!L:L,'Budget Detail as of 11.30'!B:B,'Questica Mapping'!C3364)</f>
        <v>0</v>
      </c>
      <c r="O3364" s="100">
        <v>100</v>
      </c>
      <c r="P3364" s="101">
        <f t="shared" si="128"/>
        <v>100</v>
      </c>
    </row>
    <row r="3365" spans="1:16" hidden="1" x14ac:dyDescent="0.3">
      <c r="A3365" s="90">
        <v>591531</v>
      </c>
      <c r="B3365" s="92" t="s">
        <v>1162</v>
      </c>
      <c r="C3365" s="92" t="s">
        <v>6509</v>
      </c>
      <c r="D3365" s="92" t="s">
        <v>36</v>
      </c>
      <c r="E3365" s="103" t="s">
        <v>838</v>
      </c>
      <c r="F3365" s="92" t="s">
        <v>3701</v>
      </c>
      <c r="G3365" s="92" t="s">
        <v>6443</v>
      </c>
      <c r="H3365" s="92" t="s">
        <v>6462</v>
      </c>
      <c r="I3365" s="92" t="s">
        <v>865</v>
      </c>
      <c r="J3365" s="92" t="s">
        <v>6510</v>
      </c>
      <c r="K3365" s="90" t="b">
        <v>0</v>
      </c>
      <c r="L3365" s="92" t="s">
        <v>867</v>
      </c>
      <c r="M3365" s="278">
        <f>IFERROR(VLOOKUP(C3365,'Budget Detail as of 11.30'!B:K,COLUMNS('Budget Detail as of 11.30'!B:K),FALSE),0)</f>
        <v>2000000</v>
      </c>
      <c r="N3365" s="155">
        <f>SUMIFS('Budget Detail as of 11.30'!L:L,'Budget Detail as of 11.30'!B:B,'Questica Mapping'!C3365)</f>
        <v>2000000</v>
      </c>
      <c r="O3365" s="100">
        <v>50</v>
      </c>
      <c r="P3365" s="101">
        <f t="shared" si="128"/>
        <v>50</v>
      </c>
    </row>
    <row r="3366" spans="1:16" hidden="1" x14ac:dyDescent="0.3">
      <c r="A3366" s="90">
        <v>591532</v>
      </c>
      <c r="B3366" s="92" t="s">
        <v>1162</v>
      </c>
      <c r="C3366" s="92" t="s">
        <v>6511</v>
      </c>
      <c r="D3366" s="92" t="s">
        <v>36</v>
      </c>
      <c r="E3366" s="103" t="s">
        <v>838</v>
      </c>
      <c r="F3366" s="92" t="s">
        <v>3701</v>
      </c>
      <c r="G3366" s="92" t="s">
        <v>1229</v>
      </c>
      <c r="H3366" s="92" t="s">
        <v>6451</v>
      </c>
      <c r="I3366" s="92" t="s">
        <v>865</v>
      </c>
      <c r="J3366" s="92" t="s">
        <v>1308</v>
      </c>
      <c r="K3366" s="90" t="b">
        <v>0</v>
      </c>
      <c r="L3366" s="92" t="s">
        <v>867</v>
      </c>
      <c r="M3366" s="278">
        <f>IFERROR(VLOOKUP(C3366,'Budget Detail as of 11.30'!B:K,COLUMNS('Budget Detail as of 11.30'!B:K),FALSE),0)</f>
        <v>550</v>
      </c>
      <c r="N3366" s="155">
        <f>SUMIFS('Budget Detail as of 11.30'!L:L,'Budget Detail as of 11.30'!B:B,'Questica Mapping'!C3366)</f>
        <v>12550</v>
      </c>
      <c r="O3366" s="100">
        <v>2000</v>
      </c>
      <c r="P3366" s="101">
        <f t="shared" si="128"/>
        <v>2000</v>
      </c>
    </row>
    <row r="3367" spans="1:16" hidden="1" x14ac:dyDescent="0.3">
      <c r="A3367" s="90">
        <v>595806</v>
      </c>
      <c r="B3367" s="92" t="s">
        <v>1162</v>
      </c>
      <c r="C3367" s="92" t="s">
        <v>6512</v>
      </c>
      <c r="D3367" s="92" t="s">
        <v>36</v>
      </c>
      <c r="E3367" s="103" t="s">
        <v>838</v>
      </c>
      <c r="F3367" s="92" t="s">
        <v>3701</v>
      </c>
      <c r="G3367" s="92" t="s">
        <v>1229</v>
      </c>
      <c r="H3367" s="92" t="s">
        <v>6451</v>
      </c>
      <c r="I3367" s="92" t="s">
        <v>925</v>
      </c>
      <c r="J3367" s="92" t="s">
        <v>6513</v>
      </c>
      <c r="K3367" s="90" t="b">
        <v>0</v>
      </c>
      <c r="L3367" s="92" t="s">
        <v>867</v>
      </c>
      <c r="M3367" s="278">
        <f>IFERROR(VLOOKUP(C3367,'Budget Detail as of 11.30'!B:K,COLUMNS('Budget Detail as of 11.30'!B:K),FALSE),0)</f>
        <v>100</v>
      </c>
      <c r="N3367" s="155">
        <f>SUMIFS('Budget Detail as of 11.30'!L:L,'Budget Detail as of 11.30'!B:B,'Questica Mapping'!C3367)</f>
        <v>100</v>
      </c>
      <c r="O3367" s="100"/>
      <c r="P3367" s="101"/>
    </row>
    <row r="3368" spans="1:16" hidden="1" x14ac:dyDescent="0.3">
      <c r="A3368" s="90">
        <v>595807</v>
      </c>
      <c r="B3368" s="92" t="s">
        <v>1162</v>
      </c>
      <c r="C3368" s="92" t="s">
        <v>6514</v>
      </c>
      <c r="D3368" s="92" t="s">
        <v>36</v>
      </c>
      <c r="E3368" s="103" t="s">
        <v>838</v>
      </c>
      <c r="F3368" s="92" t="s">
        <v>3701</v>
      </c>
      <c r="G3368" s="92" t="s">
        <v>1229</v>
      </c>
      <c r="H3368" s="92" t="s">
        <v>6451</v>
      </c>
      <c r="I3368" s="92" t="s">
        <v>928</v>
      </c>
      <c r="J3368" s="92" t="s">
        <v>3705</v>
      </c>
      <c r="K3368" s="90" t="b">
        <v>0</v>
      </c>
      <c r="L3368" s="92" t="s">
        <v>867</v>
      </c>
      <c r="M3368" s="278">
        <f>IFERROR(VLOOKUP(C3368,'Budget Detail as of 11.30'!B:K,COLUMNS('Budget Detail as of 11.30'!B:K),FALSE),0)</f>
        <v>50</v>
      </c>
      <c r="N3368" s="155">
        <f>SUMIFS('Budget Detail as of 11.30'!L:L,'Budget Detail as of 11.30'!B:B,'Questica Mapping'!C3368)</f>
        <v>50</v>
      </c>
      <c r="O3368" s="100">
        <v>11769</v>
      </c>
      <c r="P3368" s="101">
        <f>+O3368</f>
        <v>11769</v>
      </c>
    </row>
    <row r="3369" spans="1:16" hidden="1" x14ac:dyDescent="0.3">
      <c r="A3369" s="90">
        <v>595808</v>
      </c>
      <c r="B3369" s="92" t="s">
        <v>1162</v>
      </c>
      <c r="C3369" s="92" t="s">
        <v>6515</v>
      </c>
      <c r="D3369" s="92" t="s">
        <v>36</v>
      </c>
      <c r="E3369" s="103" t="s">
        <v>838</v>
      </c>
      <c r="F3369" s="92" t="s">
        <v>3701</v>
      </c>
      <c r="G3369" s="92" t="s">
        <v>1668</v>
      </c>
      <c r="H3369" s="92" t="s">
        <v>6451</v>
      </c>
      <c r="I3369" s="92" t="s">
        <v>865</v>
      </c>
      <c r="J3369" s="92" t="s">
        <v>6516</v>
      </c>
      <c r="K3369" s="90" t="b">
        <v>0</v>
      </c>
      <c r="L3369" s="92" t="s">
        <v>867</v>
      </c>
      <c r="M3369" s="278">
        <f>IFERROR(VLOOKUP(C3369,'Budget Detail as of 11.30'!B:K,COLUMNS('Budget Detail as of 11.30'!B:K),FALSE),0)</f>
        <v>2500</v>
      </c>
      <c r="N3369" s="155">
        <f>SUMIFS('Budget Detail as of 11.30'!L:L,'Budget Detail as of 11.30'!B:B,'Questica Mapping'!C3369)</f>
        <v>2500</v>
      </c>
      <c r="O3369" s="100">
        <v>-2644000</v>
      </c>
      <c r="P3369" s="101">
        <f t="shared" ref="P3369:P3391" si="129">-O3369</f>
        <v>2644000</v>
      </c>
    </row>
    <row r="3370" spans="1:16" hidden="1" x14ac:dyDescent="0.3">
      <c r="A3370" s="90">
        <v>1801682</v>
      </c>
      <c r="B3370" s="92" t="s">
        <v>1162</v>
      </c>
      <c r="C3370" s="92" t="s">
        <v>6517</v>
      </c>
      <c r="D3370" s="279" t="s">
        <v>36</v>
      </c>
      <c r="E3370" s="103" t="s">
        <v>838</v>
      </c>
      <c r="F3370" s="90" t="s">
        <v>3701</v>
      </c>
      <c r="G3370" s="90" t="s">
        <v>1265</v>
      </c>
      <c r="H3370" s="90" t="s">
        <v>6451</v>
      </c>
      <c r="I3370" s="90" t="s">
        <v>865</v>
      </c>
      <c r="J3370" s="269" t="s">
        <v>1251</v>
      </c>
      <c r="K3370" s="90" t="b">
        <v>0</v>
      </c>
      <c r="L3370" s="90" t="s">
        <v>867</v>
      </c>
      <c r="M3370" s="278">
        <f>IFERROR(VLOOKUP(C3370,'Budget Detail as of 11.30'!B:K,COLUMNS('Budget Detail as of 11.30'!B:K),FALSE),0)</f>
        <v>750</v>
      </c>
      <c r="N3370" s="155">
        <f>SUMIFS('Budget Detail as of 11.30'!L:L,'Budget Detail as of 11.30'!B:B,'Questica Mapping'!C3370)</f>
        <v>0</v>
      </c>
      <c r="O3370" s="100">
        <v>-30406000</v>
      </c>
      <c r="P3370" s="101">
        <f t="shared" si="129"/>
        <v>30406000</v>
      </c>
    </row>
    <row r="3371" spans="1:16" hidden="1" x14ac:dyDescent="0.3">
      <c r="A3371" s="90">
        <v>595809</v>
      </c>
      <c r="B3371" s="92" t="s">
        <v>1162</v>
      </c>
      <c r="C3371" s="92" t="s">
        <v>6518</v>
      </c>
      <c r="D3371" s="92" t="s">
        <v>36</v>
      </c>
      <c r="E3371" s="103" t="s">
        <v>841</v>
      </c>
      <c r="F3371" s="92" t="s">
        <v>3701</v>
      </c>
      <c r="G3371" s="92" t="s">
        <v>1679</v>
      </c>
      <c r="H3371" s="92" t="s">
        <v>6451</v>
      </c>
      <c r="I3371" s="92" t="s">
        <v>865</v>
      </c>
      <c r="J3371" s="92" t="s">
        <v>326</v>
      </c>
      <c r="K3371" s="90" t="b">
        <v>0</v>
      </c>
      <c r="L3371" s="92" t="s">
        <v>867</v>
      </c>
      <c r="M3371" s="278">
        <f>IFERROR(VLOOKUP(C3371,'Budget Detail as of 11.30'!B:K,COLUMNS('Budget Detail as of 11.30'!B:K),FALSE),0)</f>
        <v>9250</v>
      </c>
      <c r="N3371" s="155">
        <f>SUMIFS('Budget Detail as of 11.30'!L:L,'Budget Detail as of 11.30'!B:B,'Questica Mapping'!C3371)</f>
        <v>20000</v>
      </c>
      <c r="O3371" s="100">
        <v>-27542000</v>
      </c>
      <c r="P3371" s="101">
        <f t="shared" si="129"/>
        <v>27542000</v>
      </c>
    </row>
    <row r="3372" spans="1:16" hidden="1" x14ac:dyDescent="0.3">
      <c r="A3372" s="90">
        <v>595810</v>
      </c>
      <c r="B3372" s="92" t="s">
        <v>3</v>
      </c>
      <c r="C3372" s="92" t="s">
        <v>6519</v>
      </c>
      <c r="D3372" s="92" t="s">
        <v>12</v>
      </c>
      <c r="E3372" s="103" t="s">
        <v>360</v>
      </c>
      <c r="F3372" s="92" t="s">
        <v>6520</v>
      </c>
      <c r="G3372" s="92" t="s">
        <v>882</v>
      </c>
      <c r="H3372" s="92" t="s">
        <v>6521</v>
      </c>
      <c r="I3372" s="92" t="s">
        <v>865</v>
      </c>
      <c r="J3372" s="92" t="s">
        <v>6522</v>
      </c>
      <c r="K3372" s="90" t="b">
        <v>0</v>
      </c>
      <c r="L3372" s="92" t="s">
        <v>867</v>
      </c>
      <c r="M3372" s="278">
        <f>IFERROR(VLOOKUP(C3372,'Budget Detail as of 11.30'!B:K,COLUMNS('Budget Detail as of 11.30'!B:K),FALSE),0)</f>
        <v>3910000</v>
      </c>
      <c r="N3372" s="155">
        <f>SUMIFS('Budget Detail as of 11.30'!L:L,'Budget Detail as of 11.30'!B:B,'Questica Mapping'!C3372)</f>
        <v>3910000</v>
      </c>
      <c r="O3372" s="100">
        <v>-27542000</v>
      </c>
      <c r="P3372" s="101">
        <f t="shared" si="129"/>
        <v>27542000</v>
      </c>
    </row>
    <row r="3373" spans="1:16" hidden="1" x14ac:dyDescent="0.3">
      <c r="A3373" s="90">
        <v>595811</v>
      </c>
      <c r="B3373" s="92" t="s">
        <v>3</v>
      </c>
      <c r="C3373" s="92" t="s">
        <v>6523</v>
      </c>
      <c r="D3373" s="92" t="s">
        <v>12</v>
      </c>
      <c r="E3373" s="103" t="s">
        <v>362</v>
      </c>
      <c r="F3373" s="92" t="s">
        <v>6520</v>
      </c>
      <c r="G3373" s="92" t="s">
        <v>863</v>
      </c>
      <c r="H3373" s="92" t="s">
        <v>6521</v>
      </c>
      <c r="I3373" s="92" t="s">
        <v>865</v>
      </c>
      <c r="J3373" s="92" t="s">
        <v>6524</v>
      </c>
      <c r="K3373" s="90" t="b">
        <v>0</v>
      </c>
      <c r="L3373" s="92" t="s">
        <v>867</v>
      </c>
      <c r="M3373" s="278">
        <f>IFERROR(VLOOKUP(C3373,'Budget Detail as of 11.30'!B:K,COLUMNS('Budget Detail as of 11.30'!B:K),FALSE),0)</f>
        <v>44965000</v>
      </c>
      <c r="N3373" s="155">
        <f>SUMIFS('Budget Detail as of 11.30'!L:L,'Budget Detail as of 11.30'!B:B,'Questica Mapping'!C3373)</f>
        <v>44965000</v>
      </c>
      <c r="O3373" s="100">
        <v>-5508000</v>
      </c>
      <c r="P3373" s="101">
        <f t="shared" si="129"/>
        <v>5508000</v>
      </c>
    </row>
    <row r="3374" spans="1:16" hidden="1" x14ac:dyDescent="0.3">
      <c r="A3374" s="90">
        <v>595812</v>
      </c>
      <c r="B3374" s="92" t="s">
        <v>3</v>
      </c>
      <c r="C3374" s="92" t="s">
        <v>6525</v>
      </c>
      <c r="D3374" s="92" t="s">
        <v>12</v>
      </c>
      <c r="E3374" s="103" t="s">
        <v>364</v>
      </c>
      <c r="F3374" s="92" t="s">
        <v>6526</v>
      </c>
      <c r="G3374" s="92" t="s">
        <v>882</v>
      </c>
      <c r="H3374" s="92" t="s">
        <v>6527</v>
      </c>
      <c r="I3374" s="92" t="s">
        <v>865</v>
      </c>
      <c r="J3374" s="92" t="s">
        <v>6528</v>
      </c>
      <c r="K3374" s="90" t="b">
        <v>0</v>
      </c>
      <c r="L3374" s="92" t="s">
        <v>867</v>
      </c>
      <c r="M3374" s="278">
        <f>IFERROR(VLOOKUP(C3374,'Budget Detail as of 11.30'!B:K,COLUMNS('Budget Detail as of 11.30'!B:K),FALSE),0)</f>
        <v>40000000</v>
      </c>
      <c r="N3374" s="155">
        <f>SUMIFS('Budget Detail as of 11.30'!L:L,'Budget Detail as of 11.30'!B:B,'Questica Mapping'!C3374)</f>
        <v>40000000</v>
      </c>
      <c r="O3374" s="100">
        <v>-22034000</v>
      </c>
      <c r="P3374" s="101">
        <f t="shared" si="129"/>
        <v>22034000</v>
      </c>
    </row>
    <row r="3375" spans="1:16" hidden="1" x14ac:dyDescent="0.3">
      <c r="A3375" s="90">
        <v>598635</v>
      </c>
      <c r="B3375" s="92" t="s">
        <v>3</v>
      </c>
      <c r="C3375" s="92" t="s">
        <v>6529</v>
      </c>
      <c r="D3375" s="92" t="s">
        <v>12</v>
      </c>
      <c r="E3375" s="103" t="s">
        <v>366</v>
      </c>
      <c r="F3375" s="92" t="s">
        <v>6530</v>
      </c>
      <c r="G3375" s="92" t="s">
        <v>882</v>
      </c>
      <c r="H3375" s="92" t="s">
        <v>6531</v>
      </c>
      <c r="I3375" s="92" t="s">
        <v>865</v>
      </c>
      <c r="J3375" s="92" t="s">
        <v>6532</v>
      </c>
      <c r="K3375" s="90" t="b">
        <v>0</v>
      </c>
      <c r="L3375" s="92" t="s">
        <v>867</v>
      </c>
      <c r="M3375" s="278">
        <f>IFERROR(VLOOKUP(C3375,'Budget Detail as of 11.30'!B:K,COLUMNS('Budget Detail as of 11.30'!B:K),FALSE),0)</f>
        <v>40000000</v>
      </c>
      <c r="N3375" s="155">
        <f>SUMIFS('Budget Detail as of 11.30'!L:L,'Budget Detail as of 11.30'!B:B,'Questica Mapping'!C3375)</f>
        <v>40000000</v>
      </c>
      <c r="O3375" s="100">
        <v>0</v>
      </c>
      <c r="P3375" s="101">
        <f t="shared" si="129"/>
        <v>0</v>
      </c>
    </row>
    <row r="3376" spans="1:16" hidden="1" x14ac:dyDescent="0.3">
      <c r="A3376" s="90">
        <v>588923</v>
      </c>
      <c r="B3376" s="92" t="s">
        <v>3</v>
      </c>
      <c r="C3376" s="92" t="s">
        <v>6533</v>
      </c>
      <c r="D3376" s="92" t="s">
        <v>12</v>
      </c>
      <c r="E3376" s="103" t="s">
        <v>368</v>
      </c>
      <c r="F3376" s="92" t="s">
        <v>6534</v>
      </c>
      <c r="G3376" s="92" t="s">
        <v>882</v>
      </c>
      <c r="H3376" s="92" t="s">
        <v>6535</v>
      </c>
      <c r="I3376" s="92" t="s">
        <v>865</v>
      </c>
      <c r="J3376" s="92" t="s">
        <v>6536</v>
      </c>
      <c r="K3376" s="90" t="b">
        <v>0</v>
      </c>
      <c r="L3376" s="92" t="s">
        <v>867</v>
      </c>
      <c r="M3376" s="278">
        <f>IFERROR(VLOOKUP(C3376,'Budget Detail as of 11.30'!B:K,COLUMNS('Budget Detail as of 11.30'!B:K),FALSE),0)</f>
        <v>8000000</v>
      </c>
      <c r="N3376" s="155">
        <f>SUMIFS('Budget Detail as of 11.30'!L:L,'Budget Detail as of 11.30'!B:B,'Questica Mapping'!C3376)</f>
        <v>8000000</v>
      </c>
      <c r="O3376" s="100">
        <v>-3900000</v>
      </c>
      <c r="P3376" s="101">
        <f t="shared" si="129"/>
        <v>3900000</v>
      </c>
    </row>
    <row r="3377" spans="1:16" hidden="1" x14ac:dyDescent="0.3">
      <c r="A3377" s="90">
        <v>585201</v>
      </c>
      <c r="B3377" s="92" t="s">
        <v>3</v>
      </c>
      <c r="C3377" s="92" t="s">
        <v>6537</v>
      </c>
      <c r="D3377" s="92" t="s">
        <v>12</v>
      </c>
      <c r="E3377" s="103" t="s">
        <v>370</v>
      </c>
      <c r="F3377" s="92" t="s">
        <v>6534</v>
      </c>
      <c r="G3377" s="92" t="s">
        <v>863</v>
      </c>
      <c r="H3377" s="92" t="s">
        <v>6535</v>
      </c>
      <c r="I3377" s="92" t="s">
        <v>865</v>
      </c>
      <c r="J3377" s="92" t="s">
        <v>6538</v>
      </c>
      <c r="K3377" s="90" t="b">
        <v>0</v>
      </c>
      <c r="L3377" s="92" t="s">
        <v>867</v>
      </c>
      <c r="M3377" s="278">
        <f>IFERROR(VLOOKUP(C3377,'Budget Detail as of 11.30'!B:K,COLUMNS('Budget Detail as of 11.30'!B:K),FALSE),0)</f>
        <v>32000000</v>
      </c>
      <c r="N3377" s="155">
        <f>SUMIFS('Budget Detail as of 11.30'!L:L,'Budget Detail as of 11.30'!B:B,'Questica Mapping'!C3377)</f>
        <v>32000000</v>
      </c>
      <c r="O3377" s="100">
        <v>-37544</v>
      </c>
      <c r="P3377" s="101">
        <f t="shared" si="129"/>
        <v>37544</v>
      </c>
    </row>
    <row r="3378" spans="1:16" hidden="1" x14ac:dyDescent="0.3">
      <c r="A3378" s="90">
        <v>585202</v>
      </c>
      <c r="B3378" s="92" t="s">
        <v>3</v>
      </c>
      <c r="C3378" s="92" t="s">
        <v>6539</v>
      </c>
      <c r="D3378" s="92" t="s">
        <v>12</v>
      </c>
      <c r="E3378" s="103" t="s">
        <v>301</v>
      </c>
      <c r="F3378" s="92" t="s">
        <v>6540</v>
      </c>
      <c r="G3378" s="92" t="s">
        <v>882</v>
      </c>
      <c r="H3378" s="92" t="s">
        <v>6527</v>
      </c>
      <c r="I3378" s="92" t="s">
        <v>865</v>
      </c>
      <c r="J3378" s="92" t="s">
        <v>6541</v>
      </c>
      <c r="K3378" s="90" t="b">
        <v>0</v>
      </c>
      <c r="L3378" s="92" t="s">
        <v>867</v>
      </c>
      <c r="M3378" s="278">
        <f>IFERROR(VLOOKUP(C3378,'Budget Detail as of 11.30'!B:K,COLUMNS('Budget Detail as of 11.30'!B:K),FALSE),0)</f>
        <v>0</v>
      </c>
      <c r="N3378" s="155">
        <f>SUMIFS('Budget Detail as of 11.30'!L:L,'Budget Detail as of 11.30'!B:B,'Questica Mapping'!C3378)</f>
        <v>0</v>
      </c>
      <c r="O3378" s="100">
        <v>-4750000</v>
      </c>
      <c r="P3378" s="101">
        <f t="shared" si="129"/>
        <v>4750000</v>
      </c>
    </row>
    <row r="3379" spans="1:16" hidden="1" x14ac:dyDescent="0.3">
      <c r="A3379" s="90">
        <v>591463</v>
      </c>
      <c r="B3379" s="92" t="s">
        <v>3</v>
      </c>
      <c r="C3379" s="92" t="s">
        <v>6542</v>
      </c>
      <c r="D3379" s="92" t="s">
        <v>12</v>
      </c>
      <c r="E3379" s="103" t="s">
        <v>372</v>
      </c>
      <c r="F3379" s="92" t="s">
        <v>3713</v>
      </c>
      <c r="G3379" s="92" t="s">
        <v>882</v>
      </c>
      <c r="H3379" s="92" t="s">
        <v>6543</v>
      </c>
      <c r="I3379" s="92" t="s">
        <v>865</v>
      </c>
      <c r="J3379" s="92" t="s">
        <v>6544</v>
      </c>
      <c r="K3379" s="90" t="b">
        <v>0</v>
      </c>
      <c r="L3379" s="92" t="s">
        <v>867</v>
      </c>
      <c r="M3379" s="278">
        <f>IFERROR(VLOOKUP(C3379,'Budget Detail as of 11.30'!B:K,COLUMNS('Budget Detail as of 11.30'!B:K),FALSE),0)</f>
        <v>4200000</v>
      </c>
      <c r="N3379" s="155">
        <f>SUMIFS('Budget Detail as of 11.30'!L:L,'Budget Detail as of 11.30'!B:B,'Questica Mapping'!C3379)</f>
        <v>4200000</v>
      </c>
      <c r="O3379" s="100">
        <v>0</v>
      </c>
      <c r="P3379" s="101">
        <f t="shared" si="129"/>
        <v>0</v>
      </c>
    </row>
    <row r="3380" spans="1:16" hidden="1" x14ac:dyDescent="0.3">
      <c r="A3380" s="90">
        <v>585576</v>
      </c>
      <c r="B3380" s="92" t="s">
        <v>3</v>
      </c>
      <c r="C3380" s="92" t="s">
        <v>6545</v>
      </c>
      <c r="D3380" s="92" t="s">
        <v>12</v>
      </c>
      <c r="E3380" s="103" t="s">
        <v>372</v>
      </c>
      <c r="F3380" s="92" t="s">
        <v>3713</v>
      </c>
      <c r="G3380" s="92" t="s">
        <v>882</v>
      </c>
      <c r="H3380" s="92" t="s">
        <v>6543</v>
      </c>
      <c r="I3380" s="92" t="s">
        <v>925</v>
      </c>
      <c r="J3380" s="92" t="s">
        <v>6546</v>
      </c>
      <c r="K3380" s="90" t="b">
        <v>0</v>
      </c>
      <c r="L3380" s="92" t="s">
        <v>867</v>
      </c>
      <c r="M3380" s="278">
        <f>IFERROR(VLOOKUP(C3380,'Budget Detail as of 11.30'!B:K,COLUMNS('Budget Detail as of 11.30'!B:K),FALSE),0)</f>
        <v>0</v>
      </c>
      <c r="N3380" s="155">
        <f>SUMIFS('Budget Detail as of 11.30'!L:L,'Budget Detail as of 11.30'!B:B,'Questica Mapping'!C3380)</f>
        <v>0</v>
      </c>
      <c r="O3380" s="100">
        <v>0</v>
      </c>
      <c r="P3380" s="101">
        <f t="shared" si="129"/>
        <v>0</v>
      </c>
    </row>
    <row r="3381" spans="1:16" hidden="1" x14ac:dyDescent="0.3">
      <c r="A3381" s="90">
        <v>585577</v>
      </c>
      <c r="B3381" s="92" t="s">
        <v>3</v>
      </c>
      <c r="C3381" s="92" t="s">
        <v>6547</v>
      </c>
      <c r="D3381" s="92" t="s">
        <v>12</v>
      </c>
      <c r="E3381" s="103" t="s">
        <v>375</v>
      </c>
      <c r="F3381" s="92" t="s">
        <v>6548</v>
      </c>
      <c r="G3381" s="92" t="s">
        <v>882</v>
      </c>
      <c r="H3381" s="92" t="s">
        <v>6549</v>
      </c>
      <c r="I3381" s="92" t="s">
        <v>865</v>
      </c>
      <c r="J3381" s="92" t="s">
        <v>6550</v>
      </c>
      <c r="K3381" s="90" t="b">
        <v>0</v>
      </c>
      <c r="L3381" s="92" t="s">
        <v>867</v>
      </c>
      <c r="M3381" s="278">
        <f>IFERROR(VLOOKUP(C3381,'Budget Detail as of 11.30'!B:K,COLUMNS('Budget Detail as of 11.30'!B:K),FALSE),0)</f>
        <v>6000000</v>
      </c>
      <c r="N3381" s="155">
        <f>SUMIFS('Budget Detail as of 11.30'!L:L,'Budget Detail as of 11.30'!B:B,'Questica Mapping'!C3381)</f>
        <v>6000000</v>
      </c>
      <c r="O3381" s="100">
        <v>0</v>
      </c>
      <c r="P3381" s="101">
        <f t="shared" si="129"/>
        <v>0</v>
      </c>
    </row>
    <row r="3382" spans="1:16" hidden="1" x14ac:dyDescent="0.3">
      <c r="A3382" s="90">
        <v>585578</v>
      </c>
      <c r="B3382" s="92" t="s">
        <v>3</v>
      </c>
      <c r="C3382" s="92" t="s">
        <v>6551</v>
      </c>
      <c r="D3382" s="92" t="s">
        <v>12</v>
      </c>
      <c r="E3382" s="103" t="s">
        <v>303</v>
      </c>
      <c r="F3382" s="92" t="s">
        <v>6552</v>
      </c>
      <c r="G3382" s="92" t="s">
        <v>882</v>
      </c>
      <c r="H3382" s="92" t="s">
        <v>6543</v>
      </c>
      <c r="I3382" s="92" t="s">
        <v>865</v>
      </c>
      <c r="J3382" s="92" t="s">
        <v>6553</v>
      </c>
      <c r="K3382" s="90" t="b">
        <v>0</v>
      </c>
      <c r="L3382" s="92" t="s">
        <v>867</v>
      </c>
      <c r="M3382" s="278">
        <f>IFERROR(VLOOKUP(C3382,'Budget Detail as of 11.30'!B:K,COLUMNS('Budget Detail as of 11.30'!B:K),FALSE),0)</f>
        <v>0</v>
      </c>
      <c r="N3382" s="155">
        <f>SUMIFS('Budget Detail as of 11.30'!L:L,'Budget Detail as of 11.30'!B:B,'Questica Mapping'!C3382)</f>
        <v>0</v>
      </c>
      <c r="O3382" s="100">
        <v>-1650000</v>
      </c>
      <c r="P3382" s="101">
        <f t="shared" si="129"/>
        <v>1650000</v>
      </c>
    </row>
    <row r="3383" spans="1:16" hidden="1" x14ac:dyDescent="0.3">
      <c r="A3383" s="90">
        <v>600490</v>
      </c>
      <c r="B3383" s="92" t="s">
        <v>3</v>
      </c>
      <c r="C3383" s="92" t="s">
        <v>6554</v>
      </c>
      <c r="D3383" s="92" t="s">
        <v>12</v>
      </c>
      <c r="E3383" s="103" t="s">
        <v>139</v>
      </c>
      <c r="F3383" s="92" t="s">
        <v>1132</v>
      </c>
      <c r="G3383" s="92" t="s">
        <v>882</v>
      </c>
      <c r="H3383" s="92" t="s">
        <v>6543</v>
      </c>
      <c r="I3383" s="92" t="s">
        <v>865</v>
      </c>
      <c r="J3383" s="92" t="s">
        <v>6555</v>
      </c>
      <c r="K3383" s="90" t="b">
        <v>0</v>
      </c>
      <c r="L3383" s="92" t="s">
        <v>867</v>
      </c>
      <c r="M3383" s="278">
        <f>IFERROR(VLOOKUP(C3383,'Budget Detail as of 11.30'!B:K,COLUMNS('Budget Detail as of 11.30'!B:K),FALSE),0)</f>
        <v>2400</v>
      </c>
      <c r="N3383" s="155">
        <f>SUMIFS('Budget Detail as of 11.30'!L:L,'Budget Detail as of 11.30'!B:B,'Questica Mapping'!C3383)</f>
        <v>2400</v>
      </c>
      <c r="O3383" s="100">
        <v>0</v>
      </c>
      <c r="P3383" s="101">
        <f t="shared" si="129"/>
        <v>0</v>
      </c>
    </row>
    <row r="3384" spans="1:16" hidden="1" x14ac:dyDescent="0.3">
      <c r="A3384" s="90">
        <v>600491</v>
      </c>
      <c r="B3384" s="92" t="s">
        <v>3</v>
      </c>
      <c r="C3384" s="92" t="s">
        <v>6556</v>
      </c>
      <c r="D3384" s="92" t="s">
        <v>12</v>
      </c>
      <c r="E3384" s="103" t="s">
        <v>139</v>
      </c>
      <c r="F3384" s="92" t="s">
        <v>1132</v>
      </c>
      <c r="G3384" s="92" t="s">
        <v>882</v>
      </c>
      <c r="H3384" s="92" t="s">
        <v>6521</v>
      </c>
      <c r="I3384" s="92" t="s">
        <v>865</v>
      </c>
      <c r="J3384" s="92" t="s">
        <v>6557</v>
      </c>
      <c r="K3384" s="90" t="b">
        <v>0</v>
      </c>
      <c r="L3384" s="92" t="s">
        <v>867</v>
      </c>
      <c r="M3384" s="278">
        <f>IFERROR(VLOOKUP(C3384,'Budget Detail as of 11.30'!B:K,COLUMNS('Budget Detail as of 11.30'!B:K),FALSE),0)</f>
        <v>0</v>
      </c>
      <c r="N3384" s="155">
        <f>SUMIFS('Budget Detail as of 11.30'!L:L,'Budget Detail as of 11.30'!B:B,'Questica Mapping'!C3384)</f>
        <v>0</v>
      </c>
      <c r="O3384" s="100">
        <v>-100000</v>
      </c>
      <c r="P3384" s="101">
        <f t="shared" si="129"/>
        <v>100000</v>
      </c>
    </row>
    <row r="3385" spans="1:16" hidden="1" x14ac:dyDescent="0.3">
      <c r="A3385" s="90">
        <v>602030</v>
      </c>
      <c r="B3385" s="92" t="s">
        <v>3</v>
      </c>
      <c r="C3385" s="92" t="s">
        <v>6558</v>
      </c>
      <c r="D3385" s="92" t="s">
        <v>12</v>
      </c>
      <c r="E3385" s="103" t="s">
        <v>139</v>
      </c>
      <c r="F3385" s="92" t="s">
        <v>1132</v>
      </c>
      <c r="G3385" s="92" t="s">
        <v>882</v>
      </c>
      <c r="H3385" s="92" t="s">
        <v>6527</v>
      </c>
      <c r="I3385" s="92" t="s">
        <v>865</v>
      </c>
      <c r="J3385" s="92" t="s">
        <v>6559</v>
      </c>
      <c r="K3385" s="90" t="b">
        <v>0</v>
      </c>
      <c r="L3385" s="92" t="s">
        <v>867</v>
      </c>
      <c r="M3385" s="278">
        <f>IFERROR(VLOOKUP(C3385,'Budget Detail as of 11.30'!B:K,COLUMNS('Budget Detail as of 11.30'!B:K),FALSE),0)</f>
        <v>500000</v>
      </c>
      <c r="N3385" s="155">
        <f>SUMIFS('Budget Detail as of 11.30'!L:L,'Budget Detail as of 11.30'!B:B,'Questica Mapping'!C3385)</f>
        <v>500000</v>
      </c>
      <c r="O3385" s="100">
        <v>-100000</v>
      </c>
      <c r="P3385" s="101">
        <f t="shared" si="129"/>
        <v>100000</v>
      </c>
    </row>
    <row r="3386" spans="1:16" hidden="1" x14ac:dyDescent="0.3">
      <c r="A3386" s="90">
        <v>602031</v>
      </c>
      <c r="B3386" s="92" t="s">
        <v>3</v>
      </c>
      <c r="C3386" s="92" t="s">
        <v>6560</v>
      </c>
      <c r="D3386" s="92" t="s">
        <v>12</v>
      </c>
      <c r="E3386" s="103" t="s">
        <v>139</v>
      </c>
      <c r="F3386" s="92" t="s">
        <v>1132</v>
      </c>
      <c r="G3386" s="92" t="s">
        <v>882</v>
      </c>
      <c r="H3386" s="92" t="s">
        <v>6527</v>
      </c>
      <c r="I3386" s="92" t="s">
        <v>925</v>
      </c>
      <c r="J3386" s="92" t="s">
        <v>6561</v>
      </c>
      <c r="K3386" s="90" t="b">
        <v>0</v>
      </c>
      <c r="L3386" s="92" t="s">
        <v>867</v>
      </c>
      <c r="M3386" s="278">
        <f>IFERROR(VLOOKUP(C3386,'Budget Detail as of 11.30'!B:K,COLUMNS('Budget Detail as of 11.30'!B:K),FALSE),0)</f>
        <v>0</v>
      </c>
      <c r="N3386" s="155">
        <f>SUMIFS('Budget Detail as of 11.30'!L:L,'Budget Detail as of 11.30'!B:B,'Questica Mapping'!C3386)</f>
        <v>0</v>
      </c>
      <c r="O3386" s="100">
        <v>0</v>
      </c>
      <c r="P3386" s="101">
        <f t="shared" si="129"/>
        <v>0</v>
      </c>
    </row>
    <row r="3387" spans="1:16" hidden="1" x14ac:dyDescent="0.3">
      <c r="A3387" s="90">
        <v>602032</v>
      </c>
      <c r="B3387" s="92" t="s">
        <v>3</v>
      </c>
      <c r="C3387" s="92" t="s">
        <v>6562</v>
      </c>
      <c r="D3387" s="92" t="s">
        <v>12</v>
      </c>
      <c r="E3387" s="103" t="s">
        <v>139</v>
      </c>
      <c r="F3387" s="92" t="s">
        <v>1132</v>
      </c>
      <c r="G3387" s="92" t="s">
        <v>882</v>
      </c>
      <c r="H3387" s="92" t="s">
        <v>6549</v>
      </c>
      <c r="I3387" s="92" t="s">
        <v>865</v>
      </c>
      <c r="J3387" s="92" t="s">
        <v>6563</v>
      </c>
      <c r="K3387" s="90" t="b">
        <v>0</v>
      </c>
      <c r="L3387" s="92" t="s">
        <v>867</v>
      </c>
      <c r="M3387" s="278">
        <f>IFERROR(VLOOKUP(C3387,'Budget Detail as of 11.30'!B:K,COLUMNS('Budget Detail as of 11.30'!B:K),FALSE),0)</f>
        <v>50000</v>
      </c>
      <c r="N3387" s="155">
        <f>SUMIFS('Budget Detail as of 11.30'!L:L,'Budget Detail as of 11.30'!B:B,'Questica Mapping'!C3387)</f>
        <v>50000</v>
      </c>
      <c r="O3387" s="100">
        <v>0</v>
      </c>
      <c r="P3387" s="101">
        <f t="shared" si="129"/>
        <v>0</v>
      </c>
    </row>
    <row r="3388" spans="1:16" hidden="1" x14ac:dyDescent="0.3">
      <c r="A3388" s="90">
        <v>602950</v>
      </c>
      <c r="B3388" s="92" t="s">
        <v>3</v>
      </c>
      <c r="C3388" s="92" t="s">
        <v>6564</v>
      </c>
      <c r="D3388" s="92" t="s">
        <v>12</v>
      </c>
      <c r="E3388" s="103" t="s">
        <v>139</v>
      </c>
      <c r="F3388" s="92" t="s">
        <v>1132</v>
      </c>
      <c r="G3388" s="92" t="s">
        <v>882</v>
      </c>
      <c r="H3388" s="92" t="s">
        <v>6535</v>
      </c>
      <c r="I3388" s="92" t="s">
        <v>865</v>
      </c>
      <c r="J3388" s="92" t="s">
        <v>6565</v>
      </c>
      <c r="K3388" s="90" t="b">
        <v>0</v>
      </c>
      <c r="L3388" s="92" t="s">
        <v>867</v>
      </c>
      <c r="M3388" s="278">
        <f>IFERROR(VLOOKUP(C3388,'Budget Detail as of 11.30'!B:K,COLUMNS('Budget Detail as of 11.30'!B:K),FALSE),0)</f>
        <v>100000</v>
      </c>
      <c r="N3388" s="155">
        <f>SUMIFS('Budget Detail as of 11.30'!L:L,'Budget Detail as of 11.30'!B:B,'Questica Mapping'!C3388)</f>
        <v>100000</v>
      </c>
      <c r="O3388" s="100">
        <v>0</v>
      </c>
      <c r="P3388" s="101">
        <f t="shared" si="129"/>
        <v>0</v>
      </c>
    </row>
    <row r="3389" spans="1:16" hidden="1" x14ac:dyDescent="0.3">
      <c r="A3389" s="90">
        <v>598317</v>
      </c>
      <c r="B3389" s="92" t="s">
        <v>3</v>
      </c>
      <c r="C3389" s="92" t="s">
        <v>6566</v>
      </c>
      <c r="D3389" s="92" t="s">
        <v>12</v>
      </c>
      <c r="E3389" s="103" t="s">
        <v>139</v>
      </c>
      <c r="F3389" s="92" t="s">
        <v>1135</v>
      </c>
      <c r="G3389" s="92" t="s">
        <v>882</v>
      </c>
      <c r="H3389" s="92" t="s">
        <v>6543</v>
      </c>
      <c r="I3389" s="92" t="s">
        <v>865</v>
      </c>
      <c r="J3389" s="92" t="s">
        <v>6567</v>
      </c>
      <c r="K3389" s="90" t="b">
        <v>0</v>
      </c>
      <c r="L3389" s="92" t="s">
        <v>867</v>
      </c>
      <c r="M3389" s="278">
        <f>IFERROR(VLOOKUP(C3389,'Budget Detail as of 11.30'!B:K,COLUMNS('Budget Detail as of 11.30'!B:K),FALSE),0)</f>
        <v>20000</v>
      </c>
      <c r="N3389" s="155">
        <f>SUMIFS('Budget Detail as of 11.30'!L:L,'Budget Detail as of 11.30'!B:B,'Questica Mapping'!C3389)</f>
        <v>20000</v>
      </c>
      <c r="O3389" s="100">
        <v>-68911937</v>
      </c>
      <c r="P3389" s="101">
        <f t="shared" si="129"/>
        <v>68911937</v>
      </c>
    </row>
    <row r="3390" spans="1:16" hidden="1" x14ac:dyDescent="0.3">
      <c r="A3390" s="90">
        <v>598318</v>
      </c>
      <c r="B3390" s="92" t="s">
        <v>3</v>
      </c>
      <c r="C3390" s="92" t="s">
        <v>6568</v>
      </c>
      <c r="D3390" s="92" t="s">
        <v>12</v>
      </c>
      <c r="E3390" s="103" t="s">
        <v>139</v>
      </c>
      <c r="F3390" s="92" t="s">
        <v>1146</v>
      </c>
      <c r="G3390" s="92" t="s">
        <v>882</v>
      </c>
      <c r="H3390" s="92" t="s">
        <v>6543</v>
      </c>
      <c r="I3390" s="92" t="s">
        <v>865</v>
      </c>
      <c r="J3390" s="92" t="s">
        <v>6569</v>
      </c>
      <c r="K3390" s="90" t="b">
        <v>0</v>
      </c>
      <c r="L3390" s="92" t="s">
        <v>867</v>
      </c>
      <c r="M3390" s="278">
        <f>IFERROR(VLOOKUP(C3390,'Budget Detail as of 11.30'!B:K,COLUMNS('Budget Detail as of 11.30'!B:K),FALSE),0)</f>
        <v>0</v>
      </c>
      <c r="N3390" s="155">
        <f>SUMIFS('Budget Detail as of 11.30'!L:L,'Budget Detail as of 11.30'!B:B,'Questica Mapping'!C3390)</f>
        <v>0</v>
      </c>
      <c r="O3390" s="100">
        <v>-7676793</v>
      </c>
      <c r="P3390" s="101">
        <f t="shared" si="129"/>
        <v>7676793</v>
      </c>
    </row>
    <row r="3391" spans="1:16" hidden="1" x14ac:dyDescent="0.3">
      <c r="A3391" s="90">
        <v>585619</v>
      </c>
      <c r="B3391" s="92" t="s">
        <v>3</v>
      </c>
      <c r="C3391" s="92" t="s">
        <v>6570</v>
      </c>
      <c r="D3391" s="92" t="s">
        <v>12</v>
      </c>
      <c r="E3391" s="103" t="s">
        <v>139</v>
      </c>
      <c r="F3391" s="92" t="s">
        <v>1149</v>
      </c>
      <c r="G3391" s="92" t="s">
        <v>882</v>
      </c>
      <c r="H3391" s="92" t="s">
        <v>6543</v>
      </c>
      <c r="I3391" s="92" t="s">
        <v>865</v>
      </c>
      <c r="J3391" s="92" t="s">
        <v>3697</v>
      </c>
      <c r="K3391" s="90" t="b">
        <v>0</v>
      </c>
      <c r="L3391" s="92" t="s">
        <v>867</v>
      </c>
      <c r="M3391" s="278">
        <f>IFERROR(VLOOKUP(C3391,'Budget Detail as of 11.30'!B:K,COLUMNS('Budget Detail as of 11.30'!B:K),FALSE),0)</f>
        <v>2500</v>
      </c>
      <c r="N3391" s="155">
        <f>SUMIFS('Budget Detail as of 11.30'!L:L,'Budget Detail as of 11.30'!B:B,'Questica Mapping'!C3391)</f>
        <v>2500</v>
      </c>
      <c r="O3391" s="100">
        <v>-8534522</v>
      </c>
      <c r="P3391" s="101">
        <f t="shared" si="129"/>
        <v>8534522</v>
      </c>
    </row>
    <row r="3392" spans="1:16" hidden="1" x14ac:dyDescent="0.3">
      <c r="A3392" s="90">
        <v>603063</v>
      </c>
      <c r="B3392" s="283" t="s">
        <v>3</v>
      </c>
      <c r="C3392" s="159" t="s">
        <v>6571</v>
      </c>
      <c r="D3392" s="280" t="s">
        <v>12</v>
      </c>
      <c r="E3392" s="103" t="s">
        <v>148</v>
      </c>
      <c r="F3392" s="279" t="s">
        <v>4253</v>
      </c>
      <c r="G3392" s="279" t="s">
        <v>882</v>
      </c>
      <c r="H3392" s="279" t="s">
        <v>6521</v>
      </c>
      <c r="I3392" s="279" t="s">
        <v>865</v>
      </c>
      <c r="J3392" s="279" t="s">
        <v>6572</v>
      </c>
      <c r="K3392" s="279" t="b">
        <v>0</v>
      </c>
      <c r="L3392" s="279" t="s">
        <v>867</v>
      </c>
      <c r="M3392" s="278">
        <f>IFERROR(VLOOKUP(C3392,'Budget Detail as of 11.30'!B:K,COLUMNS('Budget Detail as of 11.30'!B:K),FALSE),0)</f>
        <v>2300000</v>
      </c>
      <c r="N3392" s="155">
        <f>SUMIFS('Budget Detail as of 11.30'!L:L,'Budget Detail as of 11.30'!B:B,'Questica Mapping'!C3392)</f>
        <v>2300000</v>
      </c>
      <c r="O3392" s="100"/>
      <c r="P3392" s="101"/>
    </row>
    <row r="3393" spans="1:16" hidden="1" x14ac:dyDescent="0.3">
      <c r="A3393" s="90">
        <v>594849</v>
      </c>
      <c r="B3393" s="92" t="s">
        <v>3</v>
      </c>
      <c r="C3393" s="92" t="s">
        <v>6573</v>
      </c>
      <c r="D3393" s="92" t="s">
        <v>12</v>
      </c>
      <c r="E3393" s="103" t="s">
        <v>148</v>
      </c>
      <c r="F3393" s="92" t="s">
        <v>4253</v>
      </c>
      <c r="G3393" s="92" t="s">
        <v>882</v>
      </c>
      <c r="H3393" s="92" t="s">
        <v>6527</v>
      </c>
      <c r="I3393" s="92" t="s">
        <v>865</v>
      </c>
      <c r="J3393" s="92" t="s">
        <v>6574</v>
      </c>
      <c r="K3393" s="90" t="b">
        <v>0</v>
      </c>
      <c r="L3393" s="92" t="s">
        <v>867</v>
      </c>
      <c r="M3393" s="278">
        <f>IFERROR(VLOOKUP(C3393,'Budget Detail as of 11.30'!B:K,COLUMNS('Budget Detail as of 11.30'!B:K),FALSE),0)</f>
        <v>100000000</v>
      </c>
      <c r="N3393" s="155">
        <f>SUMIFS('Budget Detail as of 11.30'!L:L,'Budget Detail as of 11.30'!B:B,'Questica Mapping'!C3393)</f>
        <v>100000000</v>
      </c>
      <c r="O3393" s="100">
        <v>838410</v>
      </c>
      <c r="P3393" s="101">
        <f t="shared" ref="P3393:P3424" si="130">+O3393</f>
        <v>838410</v>
      </c>
    </row>
    <row r="3394" spans="1:16" hidden="1" x14ac:dyDescent="0.3">
      <c r="A3394" s="90">
        <v>598779</v>
      </c>
      <c r="B3394" s="92" t="s">
        <v>3</v>
      </c>
      <c r="C3394" s="92" t="s">
        <v>6575</v>
      </c>
      <c r="D3394" s="92" t="s">
        <v>12</v>
      </c>
      <c r="E3394" s="103" t="s">
        <v>148</v>
      </c>
      <c r="F3394" s="92" t="s">
        <v>4253</v>
      </c>
      <c r="G3394" s="92" t="s">
        <v>882</v>
      </c>
      <c r="H3394" s="92" t="s">
        <v>6549</v>
      </c>
      <c r="I3394" s="92" t="s">
        <v>865</v>
      </c>
      <c r="J3394" s="92" t="s">
        <v>6576</v>
      </c>
      <c r="K3394" s="90" t="b">
        <v>0</v>
      </c>
      <c r="L3394" s="92" t="s">
        <v>867</v>
      </c>
      <c r="M3394" s="278">
        <f>IFERROR(VLOOKUP(C3394,'Budget Detail as of 11.30'!B:K,COLUMNS('Budget Detail as of 11.30'!B:K),FALSE),0)</f>
        <v>7400000</v>
      </c>
      <c r="N3394" s="155">
        <f>SUMIFS('Budget Detail as of 11.30'!L:L,'Budget Detail as of 11.30'!B:B,'Questica Mapping'!C3394)</f>
        <v>7400000</v>
      </c>
      <c r="O3394" s="100">
        <v>35142</v>
      </c>
      <c r="P3394" s="101">
        <f t="shared" si="130"/>
        <v>35142</v>
      </c>
    </row>
    <row r="3395" spans="1:16" hidden="1" x14ac:dyDescent="0.3">
      <c r="A3395" s="90">
        <v>598780</v>
      </c>
      <c r="B3395" s="92" t="s">
        <v>3</v>
      </c>
      <c r="C3395" s="92" t="s">
        <v>6577</v>
      </c>
      <c r="D3395" s="92" t="s">
        <v>12</v>
      </c>
      <c r="E3395" s="103" t="s">
        <v>148</v>
      </c>
      <c r="F3395" s="92" t="s">
        <v>4253</v>
      </c>
      <c r="G3395" s="92" t="s">
        <v>882</v>
      </c>
      <c r="H3395" s="92" t="s">
        <v>6535</v>
      </c>
      <c r="I3395" s="92" t="s">
        <v>865</v>
      </c>
      <c r="J3395" s="92" t="s">
        <v>6578</v>
      </c>
      <c r="K3395" s="90" t="b">
        <v>0</v>
      </c>
      <c r="L3395" s="92" t="s">
        <v>867</v>
      </c>
      <c r="M3395" s="278">
        <f>IFERROR(VLOOKUP(C3395,'Budget Detail as of 11.30'!B:K,COLUMNS('Budget Detail as of 11.30'!B:K),FALSE),0)</f>
        <v>14500000</v>
      </c>
      <c r="N3395" s="155">
        <f>SUMIFS('Budget Detail as of 11.30'!L:L,'Budget Detail as of 11.30'!B:B,'Questica Mapping'!C3395)</f>
        <v>14500000</v>
      </c>
      <c r="O3395" s="100">
        <v>-117896</v>
      </c>
      <c r="P3395" s="101">
        <f t="shared" si="130"/>
        <v>-117896</v>
      </c>
    </row>
    <row r="3396" spans="1:16" hidden="1" x14ac:dyDescent="0.3">
      <c r="A3396" s="90">
        <v>584024</v>
      </c>
      <c r="B3396" s="159" t="s">
        <v>1162</v>
      </c>
      <c r="C3396" s="159" t="s">
        <v>6579</v>
      </c>
      <c r="D3396" s="280" t="s">
        <v>12</v>
      </c>
      <c r="E3396" s="230" t="s">
        <v>494</v>
      </c>
      <c r="F3396" s="279" t="s">
        <v>1621</v>
      </c>
      <c r="G3396" s="279" t="s">
        <v>1679</v>
      </c>
      <c r="H3396" s="279" t="s">
        <v>864</v>
      </c>
      <c r="I3396" s="279" t="s">
        <v>865</v>
      </c>
      <c r="J3396" s="269" t="s">
        <v>1251</v>
      </c>
      <c r="K3396" s="279" t="b">
        <v>0</v>
      </c>
      <c r="L3396" s="279" t="s">
        <v>867</v>
      </c>
      <c r="M3396" s="278">
        <f>IFERROR(VLOOKUP(C3396,'Budget Detail as of 11.30'!B:K,COLUMNS('Budget Detail as of 11.30'!B:K),FALSE),0)</f>
        <v>0</v>
      </c>
      <c r="N3396" s="155">
        <f>SUMIFS('Budget Detail as of 11.30'!L:L,'Budget Detail as of 11.30'!B:B,'Questica Mapping'!C3396)</f>
        <v>0</v>
      </c>
      <c r="O3396" s="100">
        <v>73566</v>
      </c>
      <c r="P3396" s="101">
        <f t="shared" si="130"/>
        <v>73566</v>
      </c>
    </row>
    <row r="3397" spans="1:16" hidden="1" x14ac:dyDescent="0.3">
      <c r="A3397" s="90">
        <v>584025</v>
      </c>
      <c r="B3397" s="92" t="s">
        <v>1162</v>
      </c>
      <c r="C3397" s="92" t="s">
        <v>6580</v>
      </c>
      <c r="D3397" s="92" t="s">
        <v>12</v>
      </c>
      <c r="E3397" s="103" t="s">
        <v>381</v>
      </c>
      <c r="F3397" s="92" t="s">
        <v>6581</v>
      </c>
      <c r="G3397" s="92" t="s">
        <v>1165</v>
      </c>
      <c r="H3397" s="92" t="s">
        <v>6543</v>
      </c>
      <c r="I3397" s="92" t="s">
        <v>865</v>
      </c>
      <c r="J3397" s="92">
        <v>0</v>
      </c>
      <c r="K3397" s="90" t="b">
        <v>0</v>
      </c>
      <c r="L3397" s="92" t="s">
        <v>1166</v>
      </c>
      <c r="M3397" s="278">
        <f>IFERROR(VLOOKUP(C3397,'Budget Detail as of 11.30'!B:K,COLUMNS('Budget Detail as of 11.30'!B:K),FALSE),0)</f>
        <v>806250</v>
      </c>
      <c r="N3397" s="155">
        <f>SUMIFS('Budget Detail as of 11.30'!L:L,'Budget Detail as of 11.30'!B:B,'Questica Mapping'!C3397)</f>
        <v>772080</v>
      </c>
      <c r="O3397" s="100">
        <v>-83924</v>
      </c>
      <c r="P3397" s="101">
        <f t="shared" si="130"/>
        <v>-83924</v>
      </c>
    </row>
    <row r="3398" spans="1:16" hidden="1" x14ac:dyDescent="0.3">
      <c r="A3398" s="90">
        <v>584026</v>
      </c>
      <c r="B3398" s="92" t="s">
        <v>1162</v>
      </c>
      <c r="C3398" s="92" t="s">
        <v>6582</v>
      </c>
      <c r="D3398" s="92" t="s">
        <v>12</v>
      </c>
      <c r="E3398" s="103" t="s">
        <v>381</v>
      </c>
      <c r="F3398" s="90" t="s">
        <v>6581</v>
      </c>
      <c r="G3398" s="90" t="s">
        <v>1165</v>
      </c>
      <c r="H3398" s="90" t="s">
        <v>6583</v>
      </c>
      <c r="I3398" s="178">
        <v>2</v>
      </c>
      <c r="J3398" s="269" t="s">
        <v>1251</v>
      </c>
      <c r="L3398" s="92"/>
      <c r="M3398" s="278">
        <f>IFERROR(VLOOKUP(C3398,'Budget Detail as of 11.30'!B:K,COLUMNS('Budget Detail as of 11.30'!B:K),FALSE),0)</f>
        <v>0</v>
      </c>
      <c r="N3398" s="155">
        <f>SUMIFS('Budget Detail as of 11.30'!L:L,'Budget Detail as of 11.30'!B:B,'Questica Mapping'!C3398)</f>
        <v>0</v>
      </c>
      <c r="O3398" s="100">
        <v>-83526</v>
      </c>
      <c r="P3398" s="101">
        <f t="shared" si="130"/>
        <v>-83526</v>
      </c>
    </row>
    <row r="3399" spans="1:16" hidden="1" x14ac:dyDescent="0.3">
      <c r="A3399" s="90">
        <v>591695</v>
      </c>
      <c r="B3399" s="92" t="s">
        <v>1162</v>
      </c>
      <c r="C3399" s="92" t="s">
        <v>6584</v>
      </c>
      <c r="D3399" s="92" t="s">
        <v>12</v>
      </c>
      <c r="E3399" s="103" t="s">
        <v>381</v>
      </c>
      <c r="F3399" s="90" t="s">
        <v>6581</v>
      </c>
      <c r="G3399" s="90" t="s">
        <v>1165</v>
      </c>
      <c r="H3399" s="90" t="s">
        <v>6583</v>
      </c>
      <c r="I3399" s="178">
        <v>3</v>
      </c>
      <c r="J3399" s="269" t="s">
        <v>1251</v>
      </c>
      <c r="L3399" s="92"/>
      <c r="M3399" s="278">
        <f>IFERROR(VLOOKUP(C3399,'Budget Detail as of 11.30'!B:K,COLUMNS('Budget Detail as of 11.30'!B:K),FALSE),0)</f>
        <v>0</v>
      </c>
      <c r="N3399" s="155">
        <f>SUMIFS('Budget Detail as of 11.30'!L:L,'Budget Detail as of 11.30'!B:B,'Questica Mapping'!C3399)</f>
        <v>0</v>
      </c>
      <c r="O3399" s="100">
        <v>12000</v>
      </c>
      <c r="P3399" s="101">
        <f t="shared" si="130"/>
        <v>12000</v>
      </c>
    </row>
    <row r="3400" spans="1:16" hidden="1" x14ac:dyDescent="0.3">
      <c r="A3400" s="90">
        <v>591696</v>
      </c>
      <c r="B3400" s="92" t="s">
        <v>1162</v>
      </c>
      <c r="C3400" s="92" t="s">
        <v>6585</v>
      </c>
      <c r="D3400" s="92" t="s">
        <v>12</v>
      </c>
      <c r="E3400" s="103" t="s">
        <v>381</v>
      </c>
      <c r="F3400" s="90" t="s">
        <v>6581</v>
      </c>
      <c r="G3400" s="90" t="s">
        <v>1165</v>
      </c>
      <c r="H3400" s="90" t="s">
        <v>6583</v>
      </c>
      <c r="I3400" s="178">
        <v>4</v>
      </c>
      <c r="J3400" s="269" t="s">
        <v>1251</v>
      </c>
      <c r="L3400" s="92"/>
      <c r="M3400" s="278">
        <f>IFERROR(VLOOKUP(C3400,'Budget Detail as of 11.30'!B:K,COLUMNS('Budget Detail as of 11.30'!B:K),FALSE),0)</f>
        <v>0</v>
      </c>
      <c r="N3400" s="155">
        <f>SUMIFS('Budget Detail as of 11.30'!L:L,'Budget Detail as of 11.30'!B:B,'Questica Mapping'!C3400)</f>
        <v>0</v>
      </c>
      <c r="O3400" s="100">
        <v>5000</v>
      </c>
      <c r="P3400" s="101">
        <f t="shared" si="130"/>
        <v>5000</v>
      </c>
    </row>
    <row r="3401" spans="1:16" hidden="1" x14ac:dyDescent="0.3">
      <c r="A3401" s="90">
        <v>591533</v>
      </c>
      <c r="B3401" s="92" t="s">
        <v>1162</v>
      </c>
      <c r="C3401" s="92" t="s">
        <v>6586</v>
      </c>
      <c r="D3401" s="92" t="s">
        <v>12</v>
      </c>
      <c r="E3401" s="103" t="s">
        <v>381</v>
      </c>
      <c r="F3401" s="92" t="s">
        <v>6581</v>
      </c>
      <c r="G3401" s="92" t="s">
        <v>1173</v>
      </c>
      <c r="H3401" s="92" t="s">
        <v>6543</v>
      </c>
      <c r="I3401" s="92" t="s">
        <v>865</v>
      </c>
      <c r="J3401" s="92" t="s">
        <v>1174</v>
      </c>
      <c r="K3401" s="90" t="b">
        <v>0</v>
      </c>
      <c r="L3401" s="92" t="s">
        <v>867</v>
      </c>
      <c r="M3401" s="278">
        <f>IFERROR(VLOOKUP(C3401,'Budget Detail as of 11.30'!B:K,COLUMNS('Budget Detail as of 11.30'!B:K),FALSE),0)</f>
        <v>5000</v>
      </c>
      <c r="N3401" s="155">
        <f>SUMIFS('Budget Detail as of 11.30'!L:L,'Budget Detail as of 11.30'!B:B,'Questica Mapping'!C3401)</f>
        <v>5000</v>
      </c>
      <c r="O3401" s="100">
        <v>0</v>
      </c>
      <c r="P3401" s="101">
        <f t="shared" si="130"/>
        <v>0</v>
      </c>
    </row>
    <row r="3402" spans="1:16" hidden="1" x14ac:dyDescent="0.3">
      <c r="A3402" s="90">
        <v>591534</v>
      </c>
      <c r="B3402" s="92" t="s">
        <v>1162</v>
      </c>
      <c r="C3402" s="92" t="s">
        <v>6587</v>
      </c>
      <c r="D3402" s="92" t="s">
        <v>12</v>
      </c>
      <c r="E3402" s="103" t="s">
        <v>381</v>
      </c>
      <c r="F3402" s="92" t="s">
        <v>6581</v>
      </c>
      <c r="G3402" s="92" t="s">
        <v>1173</v>
      </c>
      <c r="H3402" s="92" t="s">
        <v>6588</v>
      </c>
      <c r="I3402" s="92" t="s">
        <v>865</v>
      </c>
      <c r="J3402" s="92" t="s">
        <v>1174</v>
      </c>
      <c r="K3402" s="90" t="b">
        <v>0</v>
      </c>
      <c r="L3402" s="92" t="s">
        <v>867</v>
      </c>
      <c r="M3402" s="278">
        <f>IFERROR(VLOOKUP(C3402,'Budget Detail as of 11.30'!B:K,COLUMNS('Budget Detail as of 11.30'!B:K),FALSE),0)</f>
        <v>0</v>
      </c>
      <c r="N3402" s="155">
        <f>SUMIFS('Budget Detail as of 11.30'!L:L,'Budget Detail as of 11.30'!B:B,'Questica Mapping'!C3402)</f>
        <v>0</v>
      </c>
      <c r="O3402" s="100">
        <v>3000</v>
      </c>
      <c r="P3402" s="101">
        <f t="shared" si="130"/>
        <v>3000</v>
      </c>
    </row>
    <row r="3403" spans="1:16" hidden="1" x14ac:dyDescent="0.3">
      <c r="A3403" s="90">
        <v>591535</v>
      </c>
      <c r="B3403" s="92" t="s">
        <v>1162</v>
      </c>
      <c r="C3403" s="92" t="s">
        <v>6589</v>
      </c>
      <c r="D3403" s="92" t="s">
        <v>12</v>
      </c>
      <c r="E3403" s="103" t="s">
        <v>381</v>
      </c>
      <c r="F3403" s="92" t="s">
        <v>6581</v>
      </c>
      <c r="G3403" s="92" t="s">
        <v>1173</v>
      </c>
      <c r="H3403" s="92" t="s">
        <v>6590</v>
      </c>
      <c r="I3403" s="92" t="s">
        <v>865</v>
      </c>
      <c r="J3403" s="92" t="s">
        <v>1174</v>
      </c>
      <c r="K3403" s="90" t="b">
        <v>0</v>
      </c>
      <c r="L3403" s="92" t="s">
        <v>867</v>
      </c>
      <c r="M3403" s="278">
        <f>IFERROR(VLOOKUP(C3403,'Budget Detail as of 11.30'!B:K,COLUMNS('Budget Detail as of 11.30'!B:K),FALSE),0)</f>
        <v>0</v>
      </c>
      <c r="N3403" s="155">
        <f>SUMIFS('Budget Detail as of 11.30'!L:L,'Budget Detail as of 11.30'!B:B,'Questica Mapping'!C3403)</f>
        <v>0</v>
      </c>
      <c r="O3403" s="100">
        <v>12000</v>
      </c>
      <c r="P3403" s="101">
        <f t="shared" si="130"/>
        <v>12000</v>
      </c>
    </row>
    <row r="3404" spans="1:16" hidden="1" x14ac:dyDescent="0.3">
      <c r="A3404" s="90">
        <v>595813</v>
      </c>
      <c r="B3404" s="92" t="s">
        <v>1162</v>
      </c>
      <c r="C3404" s="92" t="s">
        <v>6591</v>
      </c>
      <c r="D3404" s="92" t="s">
        <v>12</v>
      </c>
      <c r="E3404" s="103" t="s">
        <v>381</v>
      </c>
      <c r="F3404" s="92" t="s">
        <v>6581</v>
      </c>
      <c r="G3404" s="92" t="s">
        <v>1173</v>
      </c>
      <c r="H3404" s="92" t="s">
        <v>6592</v>
      </c>
      <c r="I3404" s="92" t="s">
        <v>865</v>
      </c>
      <c r="J3404" s="92" t="s">
        <v>1174</v>
      </c>
      <c r="K3404" s="90" t="b">
        <v>0</v>
      </c>
      <c r="L3404" s="92" t="s">
        <v>867</v>
      </c>
      <c r="M3404" s="278">
        <f>IFERROR(VLOOKUP(C3404,'Budget Detail as of 11.30'!B:K,COLUMNS('Budget Detail as of 11.30'!B:K),FALSE),0)</f>
        <v>0</v>
      </c>
      <c r="N3404" s="155">
        <f>SUMIFS('Budget Detail as of 11.30'!L:L,'Budget Detail as of 11.30'!B:B,'Questica Mapping'!C3404)</f>
        <v>0</v>
      </c>
      <c r="O3404" s="100">
        <v>545830</v>
      </c>
      <c r="P3404" s="101">
        <f t="shared" si="130"/>
        <v>545830</v>
      </c>
    </row>
    <row r="3405" spans="1:16" hidden="1" x14ac:dyDescent="0.3">
      <c r="A3405" s="90">
        <v>595814</v>
      </c>
      <c r="B3405" s="92" t="s">
        <v>1162</v>
      </c>
      <c r="C3405" s="92" t="s">
        <v>6593</v>
      </c>
      <c r="D3405" s="92" t="s">
        <v>12</v>
      </c>
      <c r="E3405" s="103" t="s">
        <v>381</v>
      </c>
      <c r="F3405" s="92" t="s">
        <v>6581</v>
      </c>
      <c r="G3405" s="92" t="s">
        <v>1173</v>
      </c>
      <c r="H3405" s="92" t="s">
        <v>6594</v>
      </c>
      <c r="I3405" s="92" t="s">
        <v>865</v>
      </c>
      <c r="J3405" s="92" t="s">
        <v>1174</v>
      </c>
      <c r="K3405" s="90" t="b">
        <v>0</v>
      </c>
      <c r="L3405" s="92" t="s">
        <v>867</v>
      </c>
      <c r="M3405" s="278">
        <f>IFERROR(VLOOKUP(C3405,'Budget Detail as of 11.30'!B:K,COLUMNS('Budget Detail as of 11.30'!B:K),FALSE),0)</f>
        <v>0</v>
      </c>
      <c r="N3405" s="155">
        <f>SUMIFS('Budget Detail as of 11.30'!L:L,'Budget Detail as of 11.30'!B:B,'Questica Mapping'!C3405)</f>
        <v>0</v>
      </c>
      <c r="O3405" s="100">
        <v>14828</v>
      </c>
      <c r="P3405" s="101">
        <f t="shared" si="130"/>
        <v>14828</v>
      </c>
    </row>
    <row r="3406" spans="1:16" hidden="1" x14ac:dyDescent="0.3">
      <c r="A3406" s="90">
        <v>595815</v>
      </c>
      <c r="B3406" s="92" t="s">
        <v>1162</v>
      </c>
      <c r="C3406" s="92" t="s">
        <v>6595</v>
      </c>
      <c r="D3406" s="92" t="s">
        <v>12</v>
      </c>
      <c r="E3406" s="103" t="s">
        <v>381</v>
      </c>
      <c r="F3406" s="92" t="s">
        <v>6581</v>
      </c>
      <c r="G3406" s="92" t="s">
        <v>2117</v>
      </c>
      <c r="H3406" s="92" t="s">
        <v>6543</v>
      </c>
      <c r="I3406" s="92" t="s">
        <v>865</v>
      </c>
      <c r="J3406" s="92" t="s">
        <v>2118</v>
      </c>
      <c r="K3406" s="90" t="b">
        <v>0</v>
      </c>
      <c r="L3406" s="92" t="s">
        <v>867</v>
      </c>
      <c r="M3406" s="278">
        <f>IFERROR(VLOOKUP(C3406,'Budget Detail as of 11.30'!B:K,COLUMNS('Budget Detail as of 11.30'!B:K),FALSE),0)</f>
        <v>5000</v>
      </c>
      <c r="N3406" s="155">
        <f>SUMIFS('Budget Detail as of 11.30'!L:L,'Budget Detail as of 11.30'!B:B,'Questica Mapping'!C3406)</f>
        <v>5000</v>
      </c>
      <c r="O3406" s="100">
        <v>-69957</v>
      </c>
      <c r="P3406" s="101">
        <f t="shared" si="130"/>
        <v>-69957</v>
      </c>
    </row>
    <row r="3407" spans="1:16" hidden="1" x14ac:dyDescent="0.3">
      <c r="A3407" s="90">
        <v>595816</v>
      </c>
      <c r="B3407" s="92" t="s">
        <v>1162</v>
      </c>
      <c r="C3407" s="92" t="s">
        <v>6596</v>
      </c>
      <c r="D3407" s="92" t="s">
        <v>12</v>
      </c>
      <c r="E3407" s="103" t="s">
        <v>381</v>
      </c>
      <c r="F3407" s="92" t="s">
        <v>6581</v>
      </c>
      <c r="G3407" s="92" t="s">
        <v>1286</v>
      </c>
      <c r="H3407" s="92" t="s">
        <v>6543</v>
      </c>
      <c r="I3407" s="92" t="s">
        <v>865</v>
      </c>
      <c r="J3407" s="92" t="s">
        <v>1287</v>
      </c>
      <c r="K3407" s="90" t="b">
        <v>0</v>
      </c>
      <c r="L3407" s="92" t="s">
        <v>867</v>
      </c>
      <c r="M3407" s="278">
        <f>IFERROR(VLOOKUP(C3407,'Budget Detail as of 11.30'!B:K,COLUMNS('Budget Detail as of 11.30'!B:K),FALSE),0)</f>
        <v>12000</v>
      </c>
      <c r="N3407" s="155">
        <f>SUMIFS('Budget Detail as of 11.30'!L:L,'Budget Detail as of 11.30'!B:B,'Questica Mapping'!C3407)</f>
        <v>12000</v>
      </c>
      <c r="O3407" s="100">
        <v>34524</v>
      </c>
      <c r="P3407" s="101">
        <f t="shared" si="130"/>
        <v>34524</v>
      </c>
    </row>
    <row r="3408" spans="1:16" hidden="1" x14ac:dyDescent="0.3">
      <c r="A3408" s="90">
        <v>598361</v>
      </c>
      <c r="B3408" s="92" t="s">
        <v>1162</v>
      </c>
      <c r="C3408" s="92" t="s">
        <v>6597</v>
      </c>
      <c r="D3408" s="92" t="s">
        <v>12</v>
      </c>
      <c r="E3408" s="103" t="s">
        <v>381</v>
      </c>
      <c r="F3408" s="92" t="s">
        <v>6581</v>
      </c>
      <c r="G3408" s="92" t="s">
        <v>1176</v>
      </c>
      <c r="H3408" s="92" t="s">
        <v>6543</v>
      </c>
      <c r="I3408" s="92" t="s">
        <v>865</v>
      </c>
      <c r="J3408" s="92">
        <v>0</v>
      </c>
      <c r="K3408" s="90" t="b">
        <v>0</v>
      </c>
      <c r="L3408" s="92" t="s">
        <v>1166</v>
      </c>
      <c r="M3408" s="278">
        <f>IFERROR(VLOOKUP(C3408,'Budget Detail as of 11.30'!B:K,COLUMNS('Budget Detail as of 11.30'!B:K),FALSE),0)</f>
        <v>482040</v>
      </c>
      <c r="N3408" s="155">
        <f>SUMIFS('Budget Detail as of 11.30'!L:L,'Budget Detail as of 11.30'!B:B,'Questica Mapping'!C3408)</f>
        <v>472470</v>
      </c>
      <c r="O3408" s="100">
        <v>-52278</v>
      </c>
      <c r="P3408" s="101">
        <f t="shared" si="130"/>
        <v>-52278</v>
      </c>
    </row>
    <row r="3409" spans="1:16" hidden="1" x14ac:dyDescent="0.3">
      <c r="A3409" s="90">
        <v>591536</v>
      </c>
      <c r="B3409" s="92" t="s">
        <v>1162</v>
      </c>
      <c r="C3409" s="92" t="s">
        <v>6598</v>
      </c>
      <c r="D3409" s="92" t="s">
        <v>12</v>
      </c>
      <c r="E3409" s="103" t="s">
        <v>381</v>
      </c>
      <c r="F3409" s="90" t="s">
        <v>6581</v>
      </c>
      <c r="G3409" s="90" t="s">
        <v>1176</v>
      </c>
      <c r="H3409" s="90" t="s">
        <v>6583</v>
      </c>
      <c r="I3409" s="178">
        <v>2</v>
      </c>
      <c r="J3409" s="269" t="s">
        <v>1251</v>
      </c>
      <c r="L3409" s="92"/>
      <c r="M3409" s="278">
        <f>IFERROR(VLOOKUP(C3409,'Budget Detail as of 11.30'!B:K,COLUMNS('Budget Detail as of 11.30'!B:K),FALSE),0)</f>
        <v>0</v>
      </c>
      <c r="N3409" s="155">
        <f>SUMIFS('Budget Detail as of 11.30'!L:L,'Budget Detail as of 11.30'!B:B,'Questica Mapping'!C3409)</f>
        <v>0</v>
      </c>
      <c r="O3409" s="100">
        <v>-54488</v>
      </c>
      <c r="P3409" s="101">
        <f t="shared" si="130"/>
        <v>-54488</v>
      </c>
    </row>
    <row r="3410" spans="1:16" hidden="1" x14ac:dyDescent="0.3">
      <c r="A3410" s="90">
        <v>595818</v>
      </c>
      <c r="B3410" s="92" t="s">
        <v>1162</v>
      </c>
      <c r="C3410" s="92" t="s">
        <v>6599</v>
      </c>
      <c r="D3410" s="92" t="s">
        <v>12</v>
      </c>
      <c r="E3410" s="103" t="s">
        <v>381</v>
      </c>
      <c r="F3410" s="90" t="s">
        <v>6581</v>
      </c>
      <c r="G3410" s="90" t="s">
        <v>1176</v>
      </c>
      <c r="H3410" s="90" t="s">
        <v>6583</v>
      </c>
      <c r="I3410" s="178">
        <v>5</v>
      </c>
      <c r="J3410" s="269" t="s">
        <v>1251</v>
      </c>
      <c r="L3410" s="92"/>
      <c r="M3410" s="278">
        <f>IFERROR(VLOOKUP(C3410,'Budget Detail as of 11.30'!B:K,COLUMNS('Budget Detail as of 11.30'!B:K),FALSE),0)</f>
        <v>0</v>
      </c>
      <c r="N3410" s="155">
        <f>SUMIFS('Budget Detail as of 11.30'!L:L,'Budget Detail as of 11.30'!B:B,'Questica Mapping'!C3410)</f>
        <v>0</v>
      </c>
      <c r="O3410" s="100">
        <v>700</v>
      </c>
      <c r="P3410" s="101">
        <f t="shared" si="130"/>
        <v>700</v>
      </c>
    </row>
    <row r="3411" spans="1:16" hidden="1" x14ac:dyDescent="0.3">
      <c r="A3411" s="90">
        <v>595819</v>
      </c>
      <c r="B3411" s="92" t="s">
        <v>1162</v>
      </c>
      <c r="C3411" s="92" t="s">
        <v>6600</v>
      </c>
      <c r="D3411" s="92" t="s">
        <v>12</v>
      </c>
      <c r="E3411" s="103" t="s">
        <v>381</v>
      </c>
      <c r="F3411" s="90" t="s">
        <v>6581</v>
      </c>
      <c r="G3411" s="90" t="s">
        <v>1176</v>
      </c>
      <c r="H3411" s="90" t="s">
        <v>6583</v>
      </c>
      <c r="I3411" s="178">
        <v>6</v>
      </c>
      <c r="J3411" s="269" t="s">
        <v>1251</v>
      </c>
      <c r="L3411" s="92"/>
      <c r="M3411" s="278">
        <f>IFERROR(VLOOKUP(C3411,'Budget Detail as of 11.30'!B:K,COLUMNS('Budget Detail as of 11.30'!B:K),FALSE),0)</f>
        <v>0</v>
      </c>
      <c r="N3411" s="155">
        <f>SUMIFS('Budget Detail as of 11.30'!L:L,'Budget Detail as of 11.30'!B:B,'Questica Mapping'!C3411)</f>
        <v>0</v>
      </c>
      <c r="O3411" s="100">
        <v>125</v>
      </c>
      <c r="P3411" s="101">
        <f t="shared" si="130"/>
        <v>125</v>
      </c>
    </row>
    <row r="3412" spans="1:16" hidden="1" x14ac:dyDescent="0.3">
      <c r="A3412" s="90">
        <v>595820</v>
      </c>
      <c r="B3412" s="92" t="s">
        <v>1162</v>
      </c>
      <c r="C3412" s="92" t="s">
        <v>6601</v>
      </c>
      <c r="D3412" s="92" t="s">
        <v>12</v>
      </c>
      <c r="E3412" s="103" t="s">
        <v>381</v>
      </c>
      <c r="F3412" s="92" t="s">
        <v>6581</v>
      </c>
      <c r="G3412" s="92" t="s">
        <v>1624</v>
      </c>
      <c r="H3412" s="92" t="s">
        <v>6543</v>
      </c>
      <c r="I3412" s="92" t="s">
        <v>865</v>
      </c>
      <c r="J3412" s="92" t="s">
        <v>1625</v>
      </c>
      <c r="K3412" s="90" t="b">
        <v>0</v>
      </c>
      <c r="L3412" s="92" t="s">
        <v>867</v>
      </c>
      <c r="M3412" s="278">
        <f>IFERROR(VLOOKUP(C3412,'Budget Detail as of 11.30'!B:K,COLUMNS('Budget Detail as of 11.30'!B:K),FALSE),0)</f>
        <v>0</v>
      </c>
      <c r="N3412" s="155">
        <f>SUMIFS('Budget Detail as of 11.30'!L:L,'Budget Detail as of 11.30'!B:B,'Questica Mapping'!C3412)</f>
        <v>0</v>
      </c>
      <c r="O3412" s="100">
        <v>300</v>
      </c>
      <c r="P3412" s="101">
        <f t="shared" si="130"/>
        <v>300</v>
      </c>
    </row>
    <row r="3413" spans="1:16" hidden="1" x14ac:dyDescent="0.3">
      <c r="A3413" s="90">
        <v>591537</v>
      </c>
      <c r="B3413" s="92" t="s">
        <v>1162</v>
      </c>
      <c r="C3413" s="92" t="s">
        <v>6602</v>
      </c>
      <c r="D3413" s="92" t="s">
        <v>12</v>
      </c>
      <c r="E3413" s="103" t="s">
        <v>381</v>
      </c>
      <c r="F3413" s="92" t="s">
        <v>6581</v>
      </c>
      <c r="G3413" s="92" t="s">
        <v>1182</v>
      </c>
      <c r="H3413" s="92" t="s">
        <v>6543</v>
      </c>
      <c r="I3413" s="92" t="s">
        <v>865</v>
      </c>
      <c r="J3413" s="92" t="s">
        <v>1183</v>
      </c>
      <c r="K3413" s="90" t="b">
        <v>0</v>
      </c>
      <c r="L3413" s="92" t="s">
        <v>867</v>
      </c>
      <c r="M3413" s="278">
        <f>IFERROR(VLOOKUP(C3413,'Budget Detail as of 11.30'!B:K,COLUMNS('Budget Detail as of 11.30'!B:K),FALSE),0)</f>
        <v>0</v>
      </c>
      <c r="N3413" s="155">
        <f>SUMIFS('Budget Detail as of 11.30'!L:L,'Budget Detail as of 11.30'!B:B,'Questica Mapping'!C3413)</f>
        <v>0</v>
      </c>
      <c r="O3413" s="100">
        <v>1200</v>
      </c>
      <c r="P3413" s="101">
        <f t="shared" si="130"/>
        <v>1200</v>
      </c>
    </row>
    <row r="3414" spans="1:16" hidden="1" x14ac:dyDescent="0.3">
      <c r="A3414" s="90">
        <v>595821</v>
      </c>
      <c r="B3414" s="92" t="s">
        <v>1162</v>
      </c>
      <c r="C3414" s="92" t="s">
        <v>6603</v>
      </c>
      <c r="D3414" s="92" t="s">
        <v>12</v>
      </c>
      <c r="E3414" s="103">
        <v>44130</v>
      </c>
      <c r="F3414" s="92" t="s">
        <v>6581</v>
      </c>
      <c r="G3414" s="92" t="s">
        <v>1185</v>
      </c>
      <c r="H3414" s="92" t="s">
        <v>6543</v>
      </c>
      <c r="I3414" s="92" t="s">
        <v>865</v>
      </c>
      <c r="J3414" s="92" t="s">
        <v>1186</v>
      </c>
      <c r="K3414" s="90" t="b">
        <v>0</v>
      </c>
      <c r="L3414" s="92" t="s">
        <v>867</v>
      </c>
      <c r="M3414" s="278">
        <f>IFERROR(VLOOKUP(C3414,'Budget Detail as of 11.30'!B:K,COLUMNS('Budget Detail as of 11.30'!B:K),FALSE),0)</f>
        <v>700</v>
      </c>
      <c r="N3414" s="155">
        <f>SUMIFS('Budget Detail as of 11.30'!L:L,'Budget Detail as of 11.30'!B:B,'Questica Mapping'!C3414)</f>
        <v>700</v>
      </c>
      <c r="O3414" s="100">
        <v>0</v>
      </c>
      <c r="P3414" s="101">
        <f t="shared" si="130"/>
        <v>0</v>
      </c>
    </row>
    <row r="3415" spans="1:16" hidden="1" x14ac:dyDescent="0.3">
      <c r="A3415" s="90">
        <v>2589153</v>
      </c>
      <c r="B3415" s="92" t="s">
        <v>1162</v>
      </c>
      <c r="C3415" s="92" t="s">
        <v>6604</v>
      </c>
      <c r="D3415" s="92" t="s">
        <v>12</v>
      </c>
      <c r="E3415" s="103">
        <v>44130</v>
      </c>
      <c r="F3415" s="92" t="s">
        <v>6581</v>
      </c>
      <c r="G3415" s="92" t="s">
        <v>1185</v>
      </c>
      <c r="H3415" s="92" t="s">
        <v>6605</v>
      </c>
      <c r="I3415" s="92" t="s">
        <v>865</v>
      </c>
      <c r="J3415" s="92" t="s">
        <v>6606</v>
      </c>
      <c r="K3415" s="90" t="b">
        <v>0</v>
      </c>
      <c r="L3415" s="92" t="s">
        <v>867</v>
      </c>
      <c r="M3415" s="278">
        <f>IFERROR(VLOOKUP(C3415,'Budget Detail as of 11.30'!B:K,COLUMNS('Budget Detail as of 11.30'!B:K),FALSE),0)</f>
        <v>130</v>
      </c>
      <c r="N3415" s="155">
        <f>SUMIFS('Budget Detail as of 11.30'!L:L,'Budget Detail as of 11.30'!B:B,'Questica Mapping'!C3415)</f>
        <v>130</v>
      </c>
      <c r="O3415" s="100">
        <v>0</v>
      </c>
      <c r="P3415" s="101">
        <f t="shared" si="130"/>
        <v>0</v>
      </c>
    </row>
    <row r="3416" spans="1:16" hidden="1" x14ac:dyDescent="0.3">
      <c r="A3416" s="90">
        <v>595822</v>
      </c>
      <c r="B3416" s="92" t="s">
        <v>1162</v>
      </c>
      <c r="C3416" s="92" t="s">
        <v>6607</v>
      </c>
      <c r="D3416" s="92" t="s">
        <v>12</v>
      </c>
      <c r="E3416" s="103">
        <v>44130</v>
      </c>
      <c r="F3416" s="92" t="s">
        <v>6581</v>
      </c>
      <c r="G3416" s="92" t="s">
        <v>1418</v>
      </c>
      <c r="H3416" s="92" t="s">
        <v>6543</v>
      </c>
      <c r="I3416" s="92" t="s">
        <v>865</v>
      </c>
      <c r="J3416" s="92" t="s">
        <v>1636</v>
      </c>
      <c r="K3416" s="90" t="b">
        <v>0</v>
      </c>
      <c r="L3416" s="92" t="s">
        <v>867</v>
      </c>
      <c r="M3416" s="278">
        <f>IFERROR(VLOOKUP(C3416,'Budget Detail as of 11.30'!B:K,COLUMNS('Budget Detail as of 11.30'!B:K),FALSE),0)</f>
        <v>300</v>
      </c>
      <c r="N3416" s="155">
        <f>SUMIFS('Budget Detail as of 11.30'!L:L,'Budget Detail as of 11.30'!B:B,'Questica Mapping'!C3416)</f>
        <v>300</v>
      </c>
      <c r="O3416" s="100">
        <v>0</v>
      </c>
      <c r="P3416" s="101">
        <f t="shared" si="130"/>
        <v>0</v>
      </c>
    </row>
    <row r="3417" spans="1:16" hidden="1" x14ac:dyDescent="0.3">
      <c r="A3417" s="90">
        <v>595823</v>
      </c>
      <c r="B3417" s="92" t="s">
        <v>1162</v>
      </c>
      <c r="C3417" s="92" t="s">
        <v>6608</v>
      </c>
      <c r="D3417" s="92" t="s">
        <v>12</v>
      </c>
      <c r="E3417" s="103">
        <v>44130</v>
      </c>
      <c r="F3417" s="92" t="s">
        <v>6581</v>
      </c>
      <c r="G3417" s="92" t="s">
        <v>1188</v>
      </c>
      <c r="H3417" s="92" t="s">
        <v>6543</v>
      </c>
      <c r="I3417" s="92" t="s">
        <v>865</v>
      </c>
      <c r="J3417" s="92" t="s">
        <v>1189</v>
      </c>
      <c r="K3417" s="90" t="b">
        <v>0</v>
      </c>
      <c r="L3417" s="92" t="s">
        <v>867</v>
      </c>
      <c r="M3417" s="278">
        <f>IFERROR(VLOOKUP(C3417,'Budget Detail as of 11.30'!B:K,COLUMNS('Budget Detail as of 11.30'!B:K),FALSE),0)</f>
        <v>1110</v>
      </c>
      <c r="N3417" s="155">
        <f>SUMIFS('Budget Detail as of 11.30'!L:L,'Budget Detail as of 11.30'!B:B,'Questica Mapping'!C3417)</f>
        <v>1110</v>
      </c>
      <c r="O3417" s="100">
        <v>0</v>
      </c>
      <c r="P3417" s="101">
        <f t="shared" si="130"/>
        <v>0</v>
      </c>
    </row>
    <row r="3418" spans="1:16" hidden="1" x14ac:dyDescent="0.3">
      <c r="A3418" s="90">
        <v>595825</v>
      </c>
      <c r="B3418" s="92" t="s">
        <v>1162</v>
      </c>
      <c r="C3418" s="92" t="s">
        <v>6609</v>
      </c>
      <c r="D3418" s="92" t="s">
        <v>12</v>
      </c>
      <c r="E3418" s="103">
        <v>44130</v>
      </c>
      <c r="F3418" s="92" t="s">
        <v>6581</v>
      </c>
      <c r="G3418" s="92" t="s">
        <v>1188</v>
      </c>
      <c r="H3418" s="92" t="s">
        <v>6610</v>
      </c>
      <c r="I3418" s="92" t="s">
        <v>865</v>
      </c>
      <c r="J3418" s="92" t="s">
        <v>1189</v>
      </c>
      <c r="K3418" s="90" t="b">
        <v>0</v>
      </c>
      <c r="L3418" s="92" t="s">
        <v>867</v>
      </c>
      <c r="M3418" s="278">
        <f>IFERROR(VLOOKUP(C3418,'Budget Detail as of 11.30'!B:K,COLUMNS('Budget Detail as of 11.30'!B:K),FALSE),0)</f>
        <v>0</v>
      </c>
      <c r="N3418" s="155">
        <f>SUMIFS('Budget Detail as of 11.30'!L:L,'Budget Detail as of 11.30'!B:B,'Questica Mapping'!C3418)</f>
        <v>0</v>
      </c>
      <c r="O3418" s="100">
        <v>0</v>
      </c>
      <c r="P3418" s="101">
        <f t="shared" si="130"/>
        <v>0</v>
      </c>
    </row>
    <row r="3419" spans="1:16" hidden="1" x14ac:dyDescent="0.3">
      <c r="A3419" s="90">
        <v>595826</v>
      </c>
      <c r="B3419" s="92" t="s">
        <v>1162</v>
      </c>
      <c r="C3419" s="92" t="s">
        <v>6611</v>
      </c>
      <c r="D3419" s="92" t="s">
        <v>12</v>
      </c>
      <c r="E3419" s="103">
        <v>44130</v>
      </c>
      <c r="F3419" s="92" t="s">
        <v>6581</v>
      </c>
      <c r="G3419" s="92" t="s">
        <v>1188</v>
      </c>
      <c r="H3419" s="92" t="s">
        <v>6588</v>
      </c>
      <c r="I3419" s="92" t="s">
        <v>865</v>
      </c>
      <c r="J3419" s="92" t="s">
        <v>1189</v>
      </c>
      <c r="K3419" s="90" t="b">
        <v>0</v>
      </c>
      <c r="L3419" s="92" t="s">
        <v>867</v>
      </c>
      <c r="M3419" s="278">
        <f>IFERROR(VLOOKUP(C3419,'Budget Detail as of 11.30'!B:K,COLUMNS('Budget Detail as of 11.30'!B:K),FALSE),0)</f>
        <v>0</v>
      </c>
      <c r="N3419" s="155">
        <f>SUMIFS('Budget Detail as of 11.30'!L:L,'Budget Detail as of 11.30'!B:B,'Questica Mapping'!C3419)</f>
        <v>0</v>
      </c>
      <c r="O3419" s="100">
        <v>0</v>
      </c>
      <c r="P3419" s="101">
        <f t="shared" si="130"/>
        <v>0</v>
      </c>
    </row>
    <row r="3420" spans="1:16" hidden="1" x14ac:dyDescent="0.3">
      <c r="A3420" s="90">
        <v>595828</v>
      </c>
      <c r="B3420" s="92" t="s">
        <v>1162</v>
      </c>
      <c r="C3420" s="92" t="s">
        <v>6612</v>
      </c>
      <c r="D3420" s="92" t="s">
        <v>12</v>
      </c>
      <c r="E3420" s="103">
        <v>44130</v>
      </c>
      <c r="F3420" s="92" t="s">
        <v>6581</v>
      </c>
      <c r="G3420" s="92" t="s">
        <v>1188</v>
      </c>
      <c r="H3420" s="92" t="s">
        <v>6592</v>
      </c>
      <c r="I3420" s="92" t="s">
        <v>865</v>
      </c>
      <c r="J3420" s="92" t="s">
        <v>1189</v>
      </c>
      <c r="K3420" s="90" t="b">
        <v>0</v>
      </c>
      <c r="L3420" s="92" t="s">
        <v>867</v>
      </c>
      <c r="M3420" s="278">
        <f>IFERROR(VLOOKUP(C3420,'Budget Detail as of 11.30'!B:K,COLUMNS('Budget Detail as of 11.30'!B:K),FALSE),0)</f>
        <v>0</v>
      </c>
      <c r="N3420" s="155">
        <f>SUMIFS('Budget Detail as of 11.30'!L:L,'Budget Detail as of 11.30'!B:B,'Questica Mapping'!C3420)</f>
        <v>0</v>
      </c>
      <c r="O3420" s="100">
        <v>50</v>
      </c>
      <c r="P3420" s="101">
        <f t="shared" si="130"/>
        <v>50</v>
      </c>
    </row>
    <row r="3421" spans="1:16" hidden="1" x14ac:dyDescent="0.3">
      <c r="A3421" s="90">
        <v>595829</v>
      </c>
      <c r="B3421" s="92" t="s">
        <v>1162</v>
      </c>
      <c r="C3421" s="92" t="s">
        <v>6613</v>
      </c>
      <c r="D3421" s="92" t="s">
        <v>12</v>
      </c>
      <c r="E3421" s="103">
        <v>44130</v>
      </c>
      <c r="F3421" s="92" t="s">
        <v>6581</v>
      </c>
      <c r="G3421" s="92" t="s">
        <v>1188</v>
      </c>
      <c r="H3421" s="92" t="s">
        <v>6614</v>
      </c>
      <c r="I3421" s="92" t="s">
        <v>865</v>
      </c>
      <c r="J3421" s="92" t="s">
        <v>1189</v>
      </c>
      <c r="K3421" s="90" t="b">
        <v>0</v>
      </c>
      <c r="L3421" s="92" t="s">
        <v>867</v>
      </c>
      <c r="M3421" s="278">
        <f>IFERROR(VLOOKUP(C3421,'Budget Detail as of 11.30'!B:K,COLUMNS('Budget Detail as of 11.30'!B:K),FALSE),0)</f>
        <v>0</v>
      </c>
      <c r="N3421" s="155">
        <f>SUMIFS('Budget Detail as of 11.30'!L:L,'Budget Detail as of 11.30'!B:B,'Questica Mapping'!C3421)</f>
        <v>0</v>
      </c>
      <c r="O3421" s="100">
        <v>50</v>
      </c>
      <c r="P3421" s="101">
        <f t="shared" si="130"/>
        <v>50</v>
      </c>
    </row>
    <row r="3422" spans="1:16" hidden="1" x14ac:dyDescent="0.3">
      <c r="A3422" s="90">
        <v>588924</v>
      </c>
      <c r="B3422" s="92" t="s">
        <v>1162</v>
      </c>
      <c r="C3422" s="92" t="s">
        <v>6615</v>
      </c>
      <c r="D3422" s="92" t="s">
        <v>12</v>
      </c>
      <c r="E3422" s="103">
        <v>44130</v>
      </c>
      <c r="F3422" s="92" t="s">
        <v>6581</v>
      </c>
      <c r="G3422" s="92" t="s">
        <v>1188</v>
      </c>
      <c r="H3422" s="92" t="s">
        <v>6594</v>
      </c>
      <c r="I3422" s="92" t="s">
        <v>865</v>
      </c>
      <c r="J3422" s="92" t="s">
        <v>1189</v>
      </c>
      <c r="K3422" s="90" t="b">
        <v>0</v>
      </c>
      <c r="L3422" s="92" t="s">
        <v>867</v>
      </c>
      <c r="M3422" s="278">
        <f>IFERROR(VLOOKUP(C3422,'Budget Detail as of 11.30'!B:K,COLUMNS('Budget Detail as of 11.30'!B:K),FALSE),0)</f>
        <v>0</v>
      </c>
      <c r="N3422" s="155">
        <f>SUMIFS('Budget Detail as of 11.30'!L:L,'Budget Detail as of 11.30'!B:B,'Questica Mapping'!C3422)</f>
        <v>0</v>
      </c>
      <c r="O3422" s="100">
        <v>2000</v>
      </c>
      <c r="P3422" s="101">
        <f t="shared" si="130"/>
        <v>2000</v>
      </c>
    </row>
    <row r="3423" spans="1:16" hidden="1" x14ac:dyDescent="0.3">
      <c r="A3423" s="90">
        <v>591464</v>
      </c>
      <c r="B3423" s="92" t="s">
        <v>1162</v>
      </c>
      <c r="C3423" s="92" t="s">
        <v>6616</v>
      </c>
      <c r="D3423" s="92" t="s">
        <v>12</v>
      </c>
      <c r="E3423" s="103">
        <v>44130</v>
      </c>
      <c r="F3423" s="92" t="s">
        <v>6581</v>
      </c>
      <c r="G3423" s="92" t="s">
        <v>1188</v>
      </c>
      <c r="H3423" s="92" t="s">
        <v>6617</v>
      </c>
      <c r="I3423" s="92" t="s">
        <v>865</v>
      </c>
      <c r="J3423" s="92" t="s">
        <v>1189</v>
      </c>
      <c r="K3423" s="90" t="b">
        <v>0</v>
      </c>
      <c r="L3423" s="92" t="s">
        <v>867</v>
      </c>
      <c r="M3423" s="278">
        <f>IFERROR(VLOOKUP(C3423,'Budget Detail as of 11.30'!B:K,COLUMNS('Budget Detail as of 11.30'!B:K),FALSE),0)</f>
        <v>0</v>
      </c>
      <c r="N3423" s="155">
        <f>SUMIFS('Budget Detail as of 11.30'!L:L,'Budget Detail as of 11.30'!B:B,'Questica Mapping'!C3423)</f>
        <v>0</v>
      </c>
      <c r="O3423" s="100">
        <v>5200</v>
      </c>
      <c r="P3423" s="101">
        <f t="shared" si="130"/>
        <v>5200</v>
      </c>
    </row>
    <row r="3424" spans="1:16" hidden="1" x14ac:dyDescent="0.3">
      <c r="A3424" s="90">
        <v>585579</v>
      </c>
      <c r="B3424" s="92" t="s">
        <v>1162</v>
      </c>
      <c r="C3424" s="92" t="s">
        <v>6618</v>
      </c>
      <c r="D3424" s="92" t="s">
        <v>12</v>
      </c>
      <c r="E3424" s="103">
        <v>44130</v>
      </c>
      <c r="F3424" s="92" t="s">
        <v>6581</v>
      </c>
      <c r="G3424" s="92" t="s">
        <v>1191</v>
      </c>
      <c r="H3424" s="92" t="s">
        <v>6543</v>
      </c>
      <c r="I3424" s="92" t="s">
        <v>865</v>
      </c>
      <c r="J3424" s="92" t="s">
        <v>1192</v>
      </c>
      <c r="K3424" s="90" t="b">
        <v>0</v>
      </c>
      <c r="L3424" s="92" t="s">
        <v>867</v>
      </c>
      <c r="M3424" s="278">
        <f>IFERROR(VLOOKUP(C3424,'Budget Detail as of 11.30'!B:K,COLUMNS('Budget Detail as of 11.30'!B:K),FALSE),0)</f>
        <v>50</v>
      </c>
      <c r="N3424" s="155">
        <f>SUMIFS('Budget Detail as of 11.30'!L:L,'Budget Detail as of 11.30'!B:B,'Questica Mapping'!C3424)</f>
        <v>50</v>
      </c>
      <c r="O3424" s="100">
        <v>500</v>
      </c>
      <c r="P3424" s="101">
        <f t="shared" si="130"/>
        <v>500</v>
      </c>
    </row>
    <row r="3425" spans="1:16" hidden="1" x14ac:dyDescent="0.3">
      <c r="A3425" s="90">
        <v>602999</v>
      </c>
      <c r="B3425" s="92" t="s">
        <v>1162</v>
      </c>
      <c r="C3425" s="92" t="s">
        <v>6619</v>
      </c>
      <c r="D3425" s="92" t="s">
        <v>12</v>
      </c>
      <c r="E3425" s="103">
        <v>44130</v>
      </c>
      <c r="F3425" s="92" t="s">
        <v>6581</v>
      </c>
      <c r="G3425" s="92" t="s">
        <v>1194</v>
      </c>
      <c r="H3425" s="92" t="s">
        <v>6543</v>
      </c>
      <c r="I3425" s="92" t="s">
        <v>865</v>
      </c>
      <c r="J3425" s="92" t="s">
        <v>1195</v>
      </c>
      <c r="K3425" s="90" t="b">
        <v>0</v>
      </c>
      <c r="L3425" s="92" t="s">
        <v>867</v>
      </c>
      <c r="M3425" s="278">
        <f>IFERROR(VLOOKUP(C3425,'Budget Detail as of 11.30'!B:K,COLUMNS('Budget Detail as of 11.30'!B:K),FALSE),0)</f>
        <v>50</v>
      </c>
      <c r="N3425" s="155">
        <f>SUMIFS('Budget Detail as of 11.30'!L:L,'Budget Detail as of 11.30'!B:B,'Questica Mapping'!C3425)</f>
        <v>50</v>
      </c>
      <c r="O3425" s="100">
        <v>2400</v>
      </c>
      <c r="P3425" s="101">
        <f t="shared" ref="P3425:P3456" si="131">+O3425</f>
        <v>2400</v>
      </c>
    </row>
    <row r="3426" spans="1:16" hidden="1" x14ac:dyDescent="0.3">
      <c r="A3426" s="90">
        <v>591724</v>
      </c>
      <c r="B3426" s="92" t="s">
        <v>1162</v>
      </c>
      <c r="C3426" s="92" t="s">
        <v>6620</v>
      </c>
      <c r="D3426" s="92" t="s">
        <v>12</v>
      </c>
      <c r="E3426" s="103">
        <v>44130</v>
      </c>
      <c r="F3426" s="92" t="s">
        <v>6581</v>
      </c>
      <c r="G3426" s="92" t="s">
        <v>1202</v>
      </c>
      <c r="H3426" s="92" t="s">
        <v>6543</v>
      </c>
      <c r="I3426" s="92" t="s">
        <v>865</v>
      </c>
      <c r="J3426" s="92" t="s">
        <v>1203</v>
      </c>
      <c r="K3426" s="90" t="b">
        <v>0</v>
      </c>
      <c r="L3426" s="92" t="s">
        <v>867</v>
      </c>
      <c r="M3426" s="278">
        <f>IFERROR(VLOOKUP(C3426,'Budget Detail as of 11.30'!B:K,COLUMNS('Budget Detail as of 11.30'!B:K),FALSE),0)</f>
        <v>4680</v>
      </c>
      <c r="N3426" s="155">
        <f>SUMIFS('Budget Detail as of 11.30'!L:L,'Budget Detail as of 11.30'!B:B,'Questica Mapping'!C3426)</f>
        <v>4680</v>
      </c>
      <c r="O3426" s="100">
        <v>4300</v>
      </c>
      <c r="P3426" s="101">
        <f t="shared" si="131"/>
        <v>4300</v>
      </c>
    </row>
    <row r="3427" spans="1:16" hidden="1" x14ac:dyDescent="0.3">
      <c r="A3427" s="90">
        <v>591538</v>
      </c>
      <c r="B3427" s="92" t="s">
        <v>1162</v>
      </c>
      <c r="C3427" s="92" t="s">
        <v>6621</v>
      </c>
      <c r="D3427" s="92" t="s">
        <v>12</v>
      </c>
      <c r="E3427" s="103">
        <v>44130</v>
      </c>
      <c r="F3427" s="92" t="s">
        <v>6581</v>
      </c>
      <c r="G3427" s="92" t="s">
        <v>2514</v>
      </c>
      <c r="H3427" s="92" t="s">
        <v>6543</v>
      </c>
      <c r="I3427" s="92" t="s">
        <v>865</v>
      </c>
      <c r="J3427" s="92" t="s">
        <v>6622</v>
      </c>
      <c r="K3427" s="90" t="b">
        <v>0</v>
      </c>
      <c r="L3427" s="92" t="s">
        <v>867</v>
      </c>
      <c r="M3427" s="278">
        <f>IFERROR(VLOOKUP(C3427,'Budget Detail as of 11.30'!B:K,COLUMNS('Budget Detail as of 11.30'!B:K),FALSE),0)</f>
        <v>6500</v>
      </c>
      <c r="N3427" s="155">
        <f>SUMIFS('Budget Detail as of 11.30'!L:L,'Budget Detail as of 11.30'!B:B,'Questica Mapping'!C3427)</f>
        <v>6500</v>
      </c>
      <c r="O3427" s="100">
        <v>2300</v>
      </c>
      <c r="P3427" s="101">
        <f t="shared" si="131"/>
        <v>2300</v>
      </c>
    </row>
    <row r="3428" spans="1:16" hidden="1" x14ac:dyDescent="0.3">
      <c r="A3428" s="90">
        <v>591539</v>
      </c>
      <c r="B3428" s="92" t="s">
        <v>1162</v>
      </c>
      <c r="C3428" s="92" t="s">
        <v>6623</v>
      </c>
      <c r="D3428" s="92" t="s">
        <v>12</v>
      </c>
      <c r="E3428" s="103">
        <v>44130</v>
      </c>
      <c r="F3428" s="92" t="s">
        <v>6581</v>
      </c>
      <c r="G3428" s="92" t="s">
        <v>2514</v>
      </c>
      <c r="H3428" s="92" t="s">
        <v>6543</v>
      </c>
      <c r="I3428" s="92" t="s">
        <v>925</v>
      </c>
      <c r="J3428" s="92" t="s">
        <v>6624</v>
      </c>
      <c r="K3428" s="90" t="b">
        <v>0</v>
      </c>
      <c r="L3428" s="92" t="s">
        <v>867</v>
      </c>
      <c r="M3428" s="278">
        <f>IFERROR(VLOOKUP(C3428,'Budget Detail as of 11.30'!B:K,COLUMNS('Budget Detail as of 11.30'!B:K),FALSE),0)</f>
        <v>500</v>
      </c>
      <c r="N3428" s="155">
        <f>SUMIFS('Budget Detail as of 11.30'!L:L,'Budget Detail as of 11.30'!B:B,'Questica Mapping'!C3428)</f>
        <v>500</v>
      </c>
      <c r="O3428" s="100">
        <v>200</v>
      </c>
      <c r="P3428" s="101">
        <f t="shared" si="131"/>
        <v>200</v>
      </c>
    </row>
    <row r="3429" spans="1:16" hidden="1" x14ac:dyDescent="0.3">
      <c r="A3429" s="90">
        <v>1191762</v>
      </c>
      <c r="B3429" s="92" t="s">
        <v>1162</v>
      </c>
      <c r="C3429" s="92" t="s">
        <v>6625</v>
      </c>
      <c r="D3429" s="92" t="s">
        <v>12</v>
      </c>
      <c r="E3429" s="103">
        <v>44130</v>
      </c>
      <c r="F3429" s="92" t="s">
        <v>6581</v>
      </c>
      <c r="G3429" s="92" t="s">
        <v>1354</v>
      </c>
      <c r="H3429" s="92" t="s">
        <v>6543</v>
      </c>
      <c r="I3429" s="92" t="s">
        <v>865</v>
      </c>
      <c r="J3429" s="92" t="s">
        <v>3572</v>
      </c>
      <c r="K3429" s="90" t="b">
        <v>0</v>
      </c>
      <c r="L3429" s="92" t="s">
        <v>867</v>
      </c>
      <c r="M3429" s="278">
        <f>IFERROR(VLOOKUP(C3429,'Budget Detail as of 11.30'!B:K,COLUMNS('Budget Detail as of 11.30'!B:K),FALSE),0)</f>
        <v>2400</v>
      </c>
      <c r="N3429" s="155">
        <f>SUMIFS('Budget Detail as of 11.30'!L:L,'Budget Detail as of 11.30'!B:B,'Questica Mapping'!C3429)</f>
        <v>2400</v>
      </c>
      <c r="O3429" s="100">
        <v>400</v>
      </c>
      <c r="P3429" s="101">
        <f t="shared" si="131"/>
        <v>400</v>
      </c>
    </row>
    <row r="3430" spans="1:16" hidden="1" x14ac:dyDescent="0.3">
      <c r="A3430" s="90">
        <v>850097</v>
      </c>
      <c r="B3430" s="92" t="s">
        <v>1162</v>
      </c>
      <c r="C3430" s="92" t="s">
        <v>6626</v>
      </c>
      <c r="D3430" s="92" t="s">
        <v>12</v>
      </c>
      <c r="E3430" s="103">
        <v>44130</v>
      </c>
      <c r="F3430" s="92" t="s">
        <v>6581</v>
      </c>
      <c r="G3430" s="92" t="s">
        <v>1354</v>
      </c>
      <c r="H3430" s="92" t="s">
        <v>6543</v>
      </c>
      <c r="I3430" s="92" t="s">
        <v>925</v>
      </c>
      <c r="J3430" s="92" t="s">
        <v>6627</v>
      </c>
      <c r="K3430" s="90" t="b">
        <v>0</v>
      </c>
      <c r="L3430" s="92" t="s">
        <v>867</v>
      </c>
      <c r="M3430" s="278">
        <f>IFERROR(VLOOKUP(C3430,'Budget Detail as of 11.30'!B:K,COLUMNS('Budget Detail as of 11.30'!B:K),FALSE),0)</f>
        <v>4300</v>
      </c>
      <c r="N3430" s="155">
        <f>SUMIFS('Budget Detail as of 11.30'!L:L,'Budget Detail as of 11.30'!B:B,'Questica Mapping'!C3430)</f>
        <v>4300</v>
      </c>
      <c r="O3430" s="100">
        <v>1000</v>
      </c>
      <c r="P3430" s="101">
        <f t="shared" si="131"/>
        <v>1000</v>
      </c>
    </row>
    <row r="3431" spans="1:16" hidden="1" x14ac:dyDescent="0.3">
      <c r="A3431" s="90">
        <v>591489</v>
      </c>
      <c r="B3431" s="92" t="s">
        <v>1162</v>
      </c>
      <c r="C3431" s="92" t="s">
        <v>6628</v>
      </c>
      <c r="D3431" s="92" t="s">
        <v>12</v>
      </c>
      <c r="E3431" s="103">
        <v>44130</v>
      </c>
      <c r="F3431" s="92" t="s">
        <v>6581</v>
      </c>
      <c r="G3431" s="92" t="s">
        <v>1354</v>
      </c>
      <c r="H3431" s="92" t="s">
        <v>6543</v>
      </c>
      <c r="I3431" s="92" t="s">
        <v>928</v>
      </c>
      <c r="J3431" s="92" t="s">
        <v>6629</v>
      </c>
      <c r="K3431" s="90" t="b">
        <v>0</v>
      </c>
      <c r="L3431" s="92" t="s">
        <v>867</v>
      </c>
      <c r="M3431" s="278">
        <f>IFERROR(VLOOKUP(C3431,'Budget Detail as of 11.30'!B:K,COLUMNS('Budget Detail as of 11.30'!B:K),FALSE),0)</f>
        <v>2300</v>
      </c>
      <c r="N3431" s="155">
        <f>SUMIFS('Budget Detail as of 11.30'!L:L,'Budget Detail as of 11.30'!B:B,'Questica Mapping'!C3431)</f>
        <v>2300</v>
      </c>
      <c r="O3431" s="100">
        <v>0</v>
      </c>
      <c r="P3431" s="101">
        <f t="shared" si="131"/>
        <v>0</v>
      </c>
    </row>
    <row r="3432" spans="1:16" hidden="1" x14ac:dyDescent="0.3">
      <c r="A3432" s="90">
        <v>850947</v>
      </c>
      <c r="B3432" s="92" t="s">
        <v>1162</v>
      </c>
      <c r="C3432" s="92" t="s">
        <v>6630</v>
      </c>
      <c r="D3432" s="92" t="s">
        <v>12</v>
      </c>
      <c r="E3432" s="103">
        <v>44130</v>
      </c>
      <c r="F3432" s="92" t="s">
        <v>6581</v>
      </c>
      <c r="G3432" s="92" t="s">
        <v>1207</v>
      </c>
      <c r="H3432" s="92" t="s">
        <v>6543</v>
      </c>
      <c r="I3432" s="92" t="s">
        <v>865</v>
      </c>
      <c r="J3432" s="92" t="s">
        <v>3619</v>
      </c>
      <c r="K3432" s="90" t="b">
        <v>0</v>
      </c>
      <c r="L3432" s="92" t="s">
        <v>867</v>
      </c>
      <c r="M3432" s="278">
        <f>IFERROR(VLOOKUP(C3432,'Budget Detail as of 11.30'!B:K,COLUMNS('Budget Detail as of 11.30'!B:K),FALSE),0)</f>
        <v>700</v>
      </c>
      <c r="N3432" s="155">
        <f>SUMIFS('Budget Detail as of 11.30'!L:L,'Budget Detail as of 11.30'!B:B,'Questica Mapping'!C3432)</f>
        <v>700</v>
      </c>
      <c r="O3432" s="100">
        <v>0</v>
      </c>
      <c r="P3432" s="101">
        <f t="shared" si="131"/>
        <v>0</v>
      </c>
    </row>
    <row r="3433" spans="1:16" hidden="1" x14ac:dyDescent="0.3">
      <c r="A3433" s="90">
        <v>850948</v>
      </c>
      <c r="B3433" s="92" t="s">
        <v>1162</v>
      </c>
      <c r="C3433" s="92" t="s">
        <v>6631</v>
      </c>
      <c r="D3433" s="92" t="s">
        <v>12</v>
      </c>
      <c r="E3433" s="103">
        <v>44130</v>
      </c>
      <c r="F3433" s="92" t="s">
        <v>6581</v>
      </c>
      <c r="G3433" s="92" t="s">
        <v>1212</v>
      </c>
      <c r="H3433" s="92" t="s">
        <v>6543</v>
      </c>
      <c r="I3433" s="92" t="s">
        <v>865</v>
      </c>
      <c r="J3433" s="92" t="s">
        <v>6632</v>
      </c>
      <c r="K3433" s="90" t="b">
        <v>0</v>
      </c>
      <c r="L3433" s="92" t="s">
        <v>867</v>
      </c>
      <c r="M3433" s="278">
        <f>IFERROR(VLOOKUP(C3433,'Budget Detail as of 11.30'!B:K,COLUMNS('Budget Detail as of 11.30'!B:K),FALSE),0)</f>
        <v>400</v>
      </c>
      <c r="N3433" s="155">
        <f>SUMIFS('Budget Detail as of 11.30'!L:L,'Budget Detail as of 11.30'!B:B,'Questica Mapping'!C3433)</f>
        <v>400</v>
      </c>
      <c r="O3433" s="100">
        <v>500</v>
      </c>
      <c r="P3433" s="101">
        <f t="shared" si="131"/>
        <v>500</v>
      </c>
    </row>
    <row r="3434" spans="1:16" hidden="1" x14ac:dyDescent="0.3">
      <c r="A3434" s="90">
        <v>1210026</v>
      </c>
      <c r="B3434" s="92" t="s">
        <v>1162</v>
      </c>
      <c r="C3434" s="92" t="s">
        <v>6633</v>
      </c>
      <c r="D3434" s="92" t="s">
        <v>12</v>
      </c>
      <c r="E3434" s="103">
        <v>44130</v>
      </c>
      <c r="F3434" s="92" t="s">
        <v>6581</v>
      </c>
      <c r="G3434" s="92" t="s">
        <v>1212</v>
      </c>
      <c r="H3434" s="92" t="s">
        <v>6543</v>
      </c>
      <c r="I3434" s="92" t="s">
        <v>925</v>
      </c>
      <c r="J3434" s="92" t="s">
        <v>6634</v>
      </c>
      <c r="K3434" s="90" t="b">
        <v>0</v>
      </c>
      <c r="L3434" s="92" t="s">
        <v>867</v>
      </c>
      <c r="M3434" s="278">
        <f>IFERROR(VLOOKUP(C3434,'Budget Detail as of 11.30'!B:K,COLUMNS('Budget Detail as of 11.30'!B:K),FALSE),0)</f>
        <v>9970</v>
      </c>
      <c r="N3434" s="155">
        <f>SUMIFS('Budget Detail as of 11.30'!L:L,'Budget Detail as of 11.30'!B:B,'Questica Mapping'!C3434)</f>
        <v>9970</v>
      </c>
      <c r="O3434" s="100">
        <v>250</v>
      </c>
      <c r="P3434" s="101">
        <f t="shared" si="131"/>
        <v>250</v>
      </c>
    </row>
    <row r="3435" spans="1:16" hidden="1" x14ac:dyDescent="0.3">
      <c r="A3435" s="90">
        <v>588075</v>
      </c>
      <c r="B3435" s="92" t="s">
        <v>1162</v>
      </c>
      <c r="C3435" s="92" t="s">
        <v>6635</v>
      </c>
      <c r="D3435" s="92" t="s">
        <v>12</v>
      </c>
      <c r="E3435" s="103">
        <v>44130</v>
      </c>
      <c r="F3435" s="92" t="s">
        <v>6581</v>
      </c>
      <c r="G3435" s="92" t="s">
        <v>1212</v>
      </c>
      <c r="H3435" s="92" t="s">
        <v>6636</v>
      </c>
      <c r="I3435" s="92" t="s">
        <v>865</v>
      </c>
      <c r="J3435" s="92" t="s">
        <v>6637</v>
      </c>
      <c r="K3435" s="90" t="b">
        <v>0</v>
      </c>
      <c r="L3435" s="92" t="s">
        <v>867</v>
      </c>
      <c r="M3435" s="278">
        <f>IFERROR(VLOOKUP(C3435,'Budget Detail as of 11.30'!B:K,COLUMNS('Budget Detail as of 11.30'!B:K),FALSE),0)</f>
        <v>0</v>
      </c>
      <c r="N3435" s="155">
        <f>SUMIFS('Budget Detail as of 11.30'!L:L,'Budget Detail as of 11.30'!B:B,'Questica Mapping'!C3435)</f>
        <v>0</v>
      </c>
      <c r="O3435" s="100">
        <v>1500</v>
      </c>
      <c r="P3435" s="101">
        <f t="shared" si="131"/>
        <v>1500</v>
      </c>
    </row>
    <row r="3436" spans="1:16" hidden="1" x14ac:dyDescent="0.3">
      <c r="A3436" s="90">
        <v>588076</v>
      </c>
      <c r="B3436" s="92" t="s">
        <v>1162</v>
      </c>
      <c r="C3436" s="92" t="s">
        <v>6638</v>
      </c>
      <c r="D3436" s="92" t="s">
        <v>12</v>
      </c>
      <c r="E3436" s="103">
        <v>44130</v>
      </c>
      <c r="F3436" s="92" t="s">
        <v>6581</v>
      </c>
      <c r="G3436" s="92" t="s">
        <v>1212</v>
      </c>
      <c r="H3436" s="92" t="s">
        <v>6636</v>
      </c>
      <c r="I3436" s="92" t="s">
        <v>925</v>
      </c>
      <c r="J3436" s="92" t="s">
        <v>6639</v>
      </c>
      <c r="K3436" s="90" t="b">
        <v>0</v>
      </c>
      <c r="L3436" s="92" t="s">
        <v>867</v>
      </c>
      <c r="M3436" s="278">
        <f>IFERROR(VLOOKUP(C3436,'Budget Detail as of 11.30'!B:K,COLUMNS('Budget Detail as of 11.30'!B:K),FALSE),0)</f>
        <v>0</v>
      </c>
      <c r="N3436" s="155">
        <f>SUMIFS('Budget Detail as of 11.30'!L:L,'Budget Detail as of 11.30'!B:B,'Questica Mapping'!C3436)</f>
        <v>0</v>
      </c>
      <c r="O3436" s="100">
        <v>750</v>
      </c>
      <c r="P3436" s="101">
        <f t="shared" si="131"/>
        <v>750</v>
      </c>
    </row>
    <row r="3437" spans="1:16" hidden="1" x14ac:dyDescent="0.3">
      <c r="A3437" s="90">
        <v>850052</v>
      </c>
      <c r="B3437" s="92" t="s">
        <v>1162</v>
      </c>
      <c r="C3437" s="92" t="s">
        <v>6640</v>
      </c>
      <c r="D3437" s="92" t="s">
        <v>12</v>
      </c>
      <c r="E3437" s="103">
        <v>44130</v>
      </c>
      <c r="F3437" s="92" t="s">
        <v>6581</v>
      </c>
      <c r="G3437" s="92" t="s">
        <v>1215</v>
      </c>
      <c r="H3437" s="92" t="s">
        <v>6543</v>
      </c>
      <c r="I3437" s="92" t="s">
        <v>865</v>
      </c>
      <c r="J3437" s="92" t="s">
        <v>6641</v>
      </c>
      <c r="K3437" s="90" t="b">
        <v>0</v>
      </c>
      <c r="L3437" s="92" t="s">
        <v>867</v>
      </c>
      <c r="M3437" s="278">
        <f>IFERROR(VLOOKUP(C3437,'Budget Detail as of 11.30'!B:K,COLUMNS('Budget Detail as of 11.30'!B:K),FALSE),0)</f>
        <v>500</v>
      </c>
      <c r="N3437" s="155">
        <f>SUMIFS('Budget Detail as of 11.30'!L:L,'Budget Detail as of 11.30'!B:B,'Questica Mapping'!C3437)</f>
        <v>500</v>
      </c>
      <c r="O3437" s="100">
        <v>3000</v>
      </c>
      <c r="P3437" s="101">
        <f t="shared" si="131"/>
        <v>3000</v>
      </c>
    </row>
    <row r="3438" spans="1:16" hidden="1" x14ac:dyDescent="0.3">
      <c r="A3438" s="90">
        <v>1191488</v>
      </c>
      <c r="B3438" s="92" t="s">
        <v>1162</v>
      </c>
      <c r="C3438" s="92" t="s">
        <v>6642</v>
      </c>
      <c r="D3438" s="92" t="s">
        <v>12</v>
      </c>
      <c r="E3438" s="103">
        <v>44130</v>
      </c>
      <c r="F3438" s="92" t="s">
        <v>6581</v>
      </c>
      <c r="G3438" s="92" t="s">
        <v>1215</v>
      </c>
      <c r="H3438" s="92" t="s">
        <v>6543</v>
      </c>
      <c r="I3438" s="92" t="s">
        <v>925</v>
      </c>
      <c r="J3438" s="92" t="s">
        <v>3579</v>
      </c>
      <c r="K3438" s="90" t="b">
        <v>0</v>
      </c>
      <c r="L3438" s="92" t="s">
        <v>867</v>
      </c>
      <c r="M3438" s="278">
        <f>IFERROR(VLOOKUP(C3438,'Budget Detail as of 11.30'!B:K,COLUMNS('Budget Detail as of 11.30'!B:K),FALSE),0)</f>
        <v>250</v>
      </c>
      <c r="N3438" s="155">
        <f>SUMIFS('Budget Detail as of 11.30'!L:L,'Budget Detail as of 11.30'!B:B,'Questica Mapping'!C3438)</f>
        <v>250</v>
      </c>
      <c r="O3438" s="100">
        <v>0</v>
      </c>
      <c r="P3438" s="101">
        <f t="shared" si="131"/>
        <v>0</v>
      </c>
    </row>
    <row r="3439" spans="1:16" hidden="1" x14ac:dyDescent="0.3">
      <c r="A3439" s="90">
        <v>1191323</v>
      </c>
      <c r="B3439" s="92" t="s">
        <v>1162</v>
      </c>
      <c r="C3439" s="92" t="s">
        <v>6643</v>
      </c>
      <c r="D3439" s="92" t="s">
        <v>12</v>
      </c>
      <c r="E3439" s="103">
        <v>44130</v>
      </c>
      <c r="F3439" s="92" t="s">
        <v>6581</v>
      </c>
      <c r="G3439" s="92" t="s">
        <v>1215</v>
      </c>
      <c r="H3439" s="92" t="s">
        <v>6543</v>
      </c>
      <c r="I3439" s="92" t="s">
        <v>928</v>
      </c>
      <c r="J3439" s="92" t="s">
        <v>6644</v>
      </c>
      <c r="K3439" s="90" t="b">
        <v>0</v>
      </c>
      <c r="L3439" s="92" t="s">
        <v>867</v>
      </c>
      <c r="M3439" s="278">
        <f>IFERROR(VLOOKUP(C3439,'Budget Detail as of 11.30'!B:K,COLUMNS('Budget Detail as of 11.30'!B:K),FALSE),0)</f>
        <v>2000</v>
      </c>
      <c r="N3439" s="155">
        <f>SUMIFS('Budget Detail as of 11.30'!L:L,'Budget Detail as of 11.30'!B:B,'Questica Mapping'!C3439)</f>
        <v>2000</v>
      </c>
      <c r="O3439" s="100">
        <v>0</v>
      </c>
      <c r="P3439" s="101">
        <f t="shared" si="131"/>
        <v>0</v>
      </c>
    </row>
    <row r="3440" spans="1:16" hidden="1" x14ac:dyDescent="0.3">
      <c r="A3440" s="90">
        <v>1191490</v>
      </c>
      <c r="B3440" s="92" t="s">
        <v>1162</v>
      </c>
      <c r="C3440" s="92" t="s">
        <v>6645</v>
      </c>
      <c r="D3440" s="92" t="s">
        <v>12</v>
      </c>
      <c r="E3440" s="103">
        <v>44130</v>
      </c>
      <c r="F3440" s="92" t="s">
        <v>6581</v>
      </c>
      <c r="G3440" s="92" t="s">
        <v>1215</v>
      </c>
      <c r="H3440" s="92" t="s">
        <v>6543</v>
      </c>
      <c r="I3440" s="92" t="s">
        <v>931</v>
      </c>
      <c r="J3440" s="92" t="s">
        <v>6646</v>
      </c>
      <c r="K3440" s="90" t="b">
        <v>0</v>
      </c>
      <c r="L3440" s="92" t="s">
        <v>867</v>
      </c>
      <c r="M3440" s="278">
        <f>IFERROR(VLOOKUP(C3440,'Budget Detail as of 11.30'!B:K,COLUMNS('Budget Detail as of 11.30'!B:K),FALSE),0)</f>
        <v>750</v>
      </c>
      <c r="N3440" s="155">
        <f>SUMIFS('Budget Detail as of 11.30'!L:L,'Budget Detail as of 11.30'!B:B,'Questica Mapping'!C3440)</f>
        <v>750</v>
      </c>
      <c r="O3440" s="100">
        <v>0</v>
      </c>
      <c r="P3440" s="101">
        <f t="shared" si="131"/>
        <v>0</v>
      </c>
    </row>
    <row r="3441" spans="1:16" hidden="1" x14ac:dyDescent="0.3">
      <c r="A3441" s="90">
        <v>1210028</v>
      </c>
      <c r="B3441" s="92" t="s">
        <v>1162</v>
      </c>
      <c r="C3441" s="92" t="s">
        <v>6647</v>
      </c>
      <c r="D3441" s="92" t="s">
        <v>12</v>
      </c>
      <c r="E3441" s="103">
        <v>44130</v>
      </c>
      <c r="F3441" s="92" t="s">
        <v>6581</v>
      </c>
      <c r="G3441" s="92" t="s">
        <v>1220</v>
      </c>
      <c r="H3441" s="92" t="s">
        <v>6543</v>
      </c>
      <c r="I3441" s="92" t="s">
        <v>865</v>
      </c>
      <c r="J3441" s="92" t="s">
        <v>3581</v>
      </c>
      <c r="K3441" s="90" t="b">
        <v>0</v>
      </c>
      <c r="L3441" s="92" t="s">
        <v>867</v>
      </c>
      <c r="M3441" s="278">
        <f>IFERROR(VLOOKUP(C3441,'Budget Detail as of 11.30'!B:K,COLUMNS('Budget Detail as of 11.30'!B:K),FALSE),0)</f>
        <v>3500</v>
      </c>
      <c r="N3441" s="155">
        <f>SUMIFS('Budget Detail as of 11.30'!L:L,'Budget Detail as of 11.30'!B:B,'Questica Mapping'!C3441)</f>
        <v>3500</v>
      </c>
      <c r="O3441" s="100">
        <v>10285</v>
      </c>
      <c r="P3441" s="101">
        <f t="shared" si="131"/>
        <v>10285</v>
      </c>
    </row>
    <row r="3442" spans="1:16" hidden="1" x14ac:dyDescent="0.3">
      <c r="A3442" s="90">
        <v>588078</v>
      </c>
      <c r="B3442" s="92" t="s">
        <v>1162</v>
      </c>
      <c r="C3442" s="92" t="s">
        <v>6648</v>
      </c>
      <c r="D3442" s="92" t="s">
        <v>12</v>
      </c>
      <c r="E3442" s="103">
        <v>44130</v>
      </c>
      <c r="F3442" s="92" t="s">
        <v>6581</v>
      </c>
      <c r="G3442" s="92" t="s">
        <v>6443</v>
      </c>
      <c r="H3442" s="92" t="s">
        <v>6592</v>
      </c>
      <c r="I3442" s="92" t="s">
        <v>865</v>
      </c>
      <c r="J3442" s="270" t="s">
        <v>1251</v>
      </c>
      <c r="K3442" s="90" t="b">
        <v>0</v>
      </c>
      <c r="L3442" s="92" t="s">
        <v>867</v>
      </c>
      <c r="M3442" s="278">
        <f>IFERROR(VLOOKUP(C3442,'Budget Detail as of 11.30'!B:K,COLUMNS('Budget Detail as of 11.30'!B:K),FALSE),0)</f>
        <v>0</v>
      </c>
      <c r="N3442" s="155">
        <f>SUMIFS('Budget Detail as of 11.30'!L:L,'Budget Detail as of 11.30'!B:B,'Questica Mapping'!C3442)</f>
        <v>0</v>
      </c>
      <c r="O3442" s="100">
        <v>255</v>
      </c>
      <c r="P3442" s="101">
        <f t="shared" si="131"/>
        <v>255</v>
      </c>
    </row>
    <row r="3443" spans="1:16" hidden="1" x14ac:dyDescent="0.3">
      <c r="A3443" s="90">
        <v>588485</v>
      </c>
      <c r="B3443" s="92" t="s">
        <v>1162</v>
      </c>
      <c r="C3443" s="92" t="s">
        <v>6649</v>
      </c>
      <c r="D3443" s="92" t="s">
        <v>12</v>
      </c>
      <c r="E3443" s="103">
        <v>44130</v>
      </c>
      <c r="F3443" s="92" t="s">
        <v>6581</v>
      </c>
      <c r="G3443" s="92" t="s">
        <v>6443</v>
      </c>
      <c r="H3443" s="92" t="s">
        <v>6650</v>
      </c>
      <c r="I3443" s="92" t="s">
        <v>865</v>
      </c>
      <c r="J3443" s="92" t="s">
        <v>6651</v>
      </c>
      <c r="K3443" s="90" t="b">
        <v>0</v>
      </c>
      <c r="L3443" s="92" t="s">
        <v>867</v>
      </c>
      <c r="M3443" s="278">
        <f>IFERROR(VLOOKUP(C3443,'Budget Detail as of 11.30'!B:K,COLUMNS('Budget Detail as of 11.30'!B:K),FALSE),0)</f>
        <v>0</v>
      </c>
      <c r="N3443" s="155">
        <f>SUMIFS('Budget Detail as of 11.30'!L:L,'Budget Detail as of 11.30'!B:B,'Questica Mapping'!C3443)</f>
        <v>0</v>
      </c>
      <c r="O3443" s="100">
        <v>2500</v>
      </c>
      <c r="P3443" s="101">
        <f t="shared" si="131"/>
        <v>2500</v>
      </c>
    </row>
    <row r="3444" spans="1:16" hidden="1" x14ac:dyDescent="0.3">
      <c r="A3444" s="90">
        <v>850077</v>
      </c>
      <c r="B3444" s="92" t="s">
        <v>1162</v>
      </c>
      <c r="C3444" s="92" t="s">
        <v>6652</v>
      </c>
      <c r="D3444" s="92" t="s">
        <v>12</v>
      </c>
      <c r="E3444" s="103">
        <v>44130</v>
      </c>
      <c r="F3444" s="92" t="s">
        <v>6581</v>
      </c>
      <c r="G3444" s="92" t="s">
        <v>6443</v>
      </c>
      <c r="H3444" s="92" t="s">
        <v>6636</v>
      </c>
      <c r="I3444" s="92" t="s">
        <v>865</v>
      </c>
      <c r="J3444" s="92" t="s">
        <v>6653</v>
      </c>
      <c r="K3444" s="90" t="b">
        <v>0</v>
      </c>
      <c r="L3444" s="92" t="s">
        <v>867</v>
      </c>
      <c r="M3444" s="278">
        <f>IFERROR(VLOOKUP(C3444,'Budget Detail as of 11.30'!B:K,COLUMNS('Budget Detail as of 11.30'!B:K),FALSE),0)</f>
        <v>0</v>
      </c>
      <c r="N3444" s="155">
        <f>SUMIFS('Budget Detail as of 11.30'!L:L,'Budget Detail as of 11.30'!B:B,'Questica Mapping'!C3444)</f>
        <v>0</v>
      </c>
      <c r="O3444" s="100">
        <v>2000</v>
      </c>
      <c r="P3444" s="101">
        <f t="shared" si="131"/>
        <v>2000</v>
      </c>
    </row>
    <row r="3445" spans="1:16" hidden="1" x14ac:dyDescent="0.3">
      <c r="A3445" s="90">
        <v>588079</v>
      </c>
      <c r="B3445" s="92" t="s">
        <v>1162</v>
      </c>
      <c r="C3445" s="92" t="s">
        <v>6654</v>
      </c>
      <c r="D3445" s="92" t="s">
        <v>12</v>
      </c>
      <c r="E3445" s="103">
        <v>44130</v>
      </c>
      <c r="F3445" s="92" t="s">
        <v>6581</v>
      </c>
      <c r="G3445" s="92" t="s">
        <v>1229</v>
      </c>
      <c r="H3445" s="92" t="s">
        <v>6543</v>
      </c>
      <c r="I3445" s="92" t="s">
        <v>865</v>
      </c>
      <c r="J3445" s="92" t="s">
        <v>1457</v>
      </c>
      <c r="K3445" s="90" t="b">
        <v>0</v>
      </c>
      <c r="L3445" s="92" t="s">
        <v>867</v>
      </c>
      <c r="M3445" s="278">
        <f>IFERROR(VLOOKUP(C3445,'Budget Detail as of 11.30'!B:K,COLUMNS('Budget Detail as of 11.30'!B:K),FALSE),0)</f>
        <v>7240</v>
      </c>
      <c r="N3445" s="155">
        <f>SUMIFS('Budget Detail as of 11.30'!L:L,'Budget Detail as of 11.30'!B:B,'Questica Mapping'!C3445)</f>
        <v>7240</v>
      </c>
      <c r="O3445" s="100">
        <v>0</v>
      </c>
      <c r="P3445" s="101">
        <f t="shared" si="131"/>
        <v>0</v>
      </c>
    </row>
    <row r="3446" spans="1:16" hidden="1" x14ac:dyDescent="0.3">
      <c r="A3446" s="90">
        <v>850078</v>
      </c>
      <c r="B3446" s="92" t="s">
        <v>1162</v>
      </c>
      <c r="C3446" s="92" t="s">
        <v>6655</v>
      </c>
      <c r="D3446" s="92" t="s">
        <v>12</v>
      </c>
      <c r="E3446" s="103">
        <v>44130</v>
      </c>
      <c r="F3446" s="92" t="s">
        <v>6581</v>
      </c>
      <c r="G3446" s="92" t="s">
        <v>1229</v>
      </c>
      <c r="H3446" s="92" t="s">
        <v>6543</v>
      </c>
      <c r="I3446" s="92" t="s">
        <v>925</v>
      </c>
      <c r="J3446" s="92" t="s">
        <v>3526</v>
      </c>
      <c r="K3446" s="90" t="b">
        <v>0</v>
      </c>
      <c r="L3446" s="92" t="s">
        <v>867</v>
      </c>
      <c r="M3446" s="278">
        <f>IFERROR(VLOOKUP(C3446,'Budget Detail as of 11.30'!B:K,COLUMNS('Budget Detail as of 11.30'!B:K),FALSE),0)</f>
        <v>310</v>
      </c>
      <c r="N3446" s="155">
        <f>SUMIFS('Budget Detail as of 11.30'!L:L,'Budget Detail as of 11.30'!B:B,'Questica Mapping'!C3446)</f>
        <v>310</v>
      </c>
      <c r="O3446" s="100">
        <v>0</v>
      </c>
      <c r="P3446" s="101">
        <f t="shared" si="131"/>
        <v>0</v>
      </c>
    </row>
    <row r="3447" spans="1:16" hidden="1" x14ac:dyDescent="0.3">
      <c r="A3447" s="90">
        <v>588080</v>
      </c>
      <c r="B3447" s="92" t="s">
        <v>1162</v>
      </c>
      <c r="C3447" s="92" t="s">
        <v>6656</v>
      </c>
      <c r="D3447" s="92" t="s">
        <v>12</v>
      </c>
      <c r="E3447" s="103">
        <v>44130</v>
      </c>
      <c r="F3447" s="92" t="s">
        <v>6581</v>
      </c>
      <c r="G3447" s="92" t="s">
        <v>1229</v>
      </c>
      <c r="H3447" s="92" t="s">
        <v>6543</v>
      </c>
      <c r="I3447" s="92" t="s">
        <v>928</v>
      </c>
      <c r="J3447" s="92" t="s">
        <v>3528</v>
      </c>
      <c r="K3447" s="90" t="b">
        <v>0</v>
      </c>
      <c r="L3447" s="92" t="s">
        <v>867</v>
      </c>
      <c r="M3447" s="278">
        <f>IFERROR(VLOOKUP(C3447,'Budget Detail as of 11.30'!B:K,COLUMNS('Budget Detail as of 11.30'!B:K),FALSE),0)</f>
        <v>2400</v>
      </c>
      <c r="N3447" s="155">
        <f>SUMIFS('Budget Detail as of 11.30'!L:L,'Budget Detail as of 11.30'!B:B,'Questica Mapping'!C3447)</f>
        <v>2400</v>
      </c>
      <c r="O3447" s="100">
        <v>0</v>
      </c>
      <c r="P3447" s="101">
        <f t="shared" si="131"/>
        <v>0</v>
      </c>
    </row>
    <row r="3448" spans="1:16" hidden="1" x14ac:dyDescent="0.3">
      <c r="A3448" s="90">
        <v>587869</v>
      </c>
      <c r="B3448" s="92" t="s">
        <v>1162</v>
      </c>
      <c r="C3448" s="92" t="s">
        <v>6657</v>
      </c>
      <c r="D3448" s="92" t="s">
        <v>12</v>
      </c>
      <c r="E3448" s="103">
        <v>44130</v>
      </c>
      <c r="F3448" s="92" t="s">
        <v>6581</v>
      </c>
      <c r="G3448" s="92" t="s">
        <v>1229</v>
      </c>
      <c r="H3448" s="92" t="s">
        <v>6543</v>
      </c>
      <c r="I3448" s="92" t="s">
        <v>931</v>
      </c>
      <c r="J3448" s="92" t="s">
        <v>6658</v>
      </c>
      <c r="K3448" s="90" t="b">
        <v>0</v>
      </c>
      <c r="L3448" s="92" t="s">
        <v>867</v>
      </c>
      <c r="M3448" s="278">
        <f>IFERROR(VLOOKUP(C3448,'Budget Detail as of 11.30'!B:K,COLUMNS('Budget Detail as of 11.30'!B:K),FALSE),0)</f>
        <v>2000</v>
      </c>
      <c r="N3448" s="155">
        <f>SUMIFS('Budget Detail as of 11.30'!L:L,'Budget Detail as of 11.30'!B:B,'Questica Mapping'!C3448)</f>
        <v>2000</v>
      </c>
      <c r="O3448" s="100">
        <v>0</v>
      </c>
      <c r="P3448" s="101">
        <f t="shared" si="131"/>
        <v>0</v>
      </c>
    </row>
    <row r="3449" spans="1:16" hidden="1" x14ac:dyDescent="0.3">
      <c r="A3449" s="90">
        <v>587870</v>
      </c>
      <c r="B3449" s="92" t="s">
        <v>1162</v>
      </c>
      <c r="C3449" s="92" t="s">
        <v>6659</v>
      </c>
      <c r="D3449" s="92" t="s">
        <v>12</v>
      </c>
      <c r="E3449" s="103">
        <v>44130</v>
      </c>
      <c r="F3449" s="92" t="s">
        <v>6581</v>
      </c>
      <c r="G3449" s="92" t="s">
        <v>1229</v>
      </c>
      <c r="H3449" s="92" t="s">
        <v>6543</v>
      </c>
      <c r="I3449" s="92" t="s">
        <v>944</v>
      </c>
      <c r="J3449" s="92" t="s">
        <v>6660</v>
      </c>
      <c r="K3449" s="90" t="b">
        <v>0</v>
      </c>
      <c r="L3449" s="92" t="s">
        <v>867</v>
      </c>
      <c r="M3449" s="278">
        <f>IFERROR(VLOOKUP(C3449,'Budget Detail as of 11.30'!B:K,COLUMNS('Budget Detail as of 11.30'!B:K),FALSE),0)</f>
        <v>250000</v>
      </c>
      <c r="N3449" s="155">
        <f>SUMIFS('Budget Detail as of 11.30'!L:L,'Budget Detail as of 11.30'!B:B,'Questica Mapping'!C3449)</f>
        <v>250000</v>
      </c>
      <c r="O3449" s="100">
        <v>0</v>
      </c>
      <c r="P3449" s="101">
        <f t="shared" si="131"/>
        <v>0</v>
      </c>
    </row>
    <row r="3450" spans="1:16" hidden="1" x14ac:dyDescent="0.3">
      <c r="A3450" s="90">
        <v>587871</v>
      </c>
      <c r="B3450" s="92" t="s">
        <v>1162</v>
      </c>
      <c r="C3450" s="92" t="s">
        <v>6661</v>
      </c>
      <c r="D3450" s="92" t="s">
        <v>12</v>
      </c>
      <c r="E3450" s="103">
        <v>44130</v>
      </c>
      <c r="F3450" s="92" t="s">
        <v>6581</v>
      </c>
      <c r="G3450" s="92" t="s">
        <v>1229</v>
      </c>
      <c r="H3450" s="92" t="s">
        <v>6543</v>
      </c>
      <c r="I3450" s="92" t="s">
        <v>1060</v>
      </c>
      <c r="J3450" s="92" t="s">
        <v>6662</v>
      </c>
      <c r="K3450" s="90" t="b">
        <v>0</v>
      </c>
      <c r="L3450" s="92" t="s">
        <v>867</v>
      </c>
      <c r="M3450" s="278">
        <f>IFERROR(VLOOKUP(C3450,'Budget Detail as of 11.30'!B:K,COLUMNS('Budget Detail as of 11.30'!B:K),FALSE),0)</f>
        <v>25000</v>
      </c>
      <c r="N3450" s="155">
        <f>SUMIFS('Budget Detail as of 11.30'!L:L,'Budget Detail as of 11.30'!B:B,'Questica Mapping'!C3450)</f>
        <v>25000</v>
      </c>
      <c r="O3450" s="100">
        <v>4000</v>
      </c>
      <c r="P3450" s="101">
        <f t="shared" si="131"/>
        <v>4000</v>
      </c>
    </row>
    <row r="3451" spans="1:16" hidden="1" x14ac:dyDescent="0.3">
      <c r="A3451" s="90">
        <v>850053</v>
      </c>
      <c r="B3451" s="92" t="s">
        <v>1162</v>
      </c>
      <c r="C3451" s="92" t="s">
        <v>6663</v>
      </c>
      <c r="D3451" s="92" t="s">
        <v>12</v>
      </c>
      <c r="E3451" s="103">
        <v>44130</v>
      </c>
      <c r="F3451" s="92" t="s">
        <v>6581</v>
      </c>
      <c r="G3451" s="92" t="s">
        <v>1229</v>
      </c>
      <c r="H3451" s="92" t="s">
        <v>6543</v>
      </c>
      <c r="I3451" s="92" t="s">
        <v>1063</v>
      </c>
      <c r="J3451" s="92" t="s">
        <v>6664</v>
      </c>
      <c r="K3451" s="90" t="b">
        <v>0</v>
      </c>
      <c r="L3451" s="92" t="s">
        <v>867</v>
      </c>
      <c r="M3451" s="278">
        <f>IFERROR(VLOOKUP(C3451,'Budget Detail as of 11.30'!B:K,COLUMNS('Budget Detail as of 11.30'!B:K),FALSE),0)</f>
        <v>75000</v>
      </c>
      <c r="N3451" s="155">
        <f>SUMIFS('Budget Detail as of 11.30'!L:L,'Budget Detail as of 11.30'!B:B,'Questica Mapping'!C3451)</f>
        <v>75000</v>
      </c>
      <c r="O3451" s="100">
        <v>58309</v>
      </c>
      <c r="P3451" s="101">
        <f t="shared" si="131"/>
        <v>58309</v>
      </c>
    </row>
    <row r="3452" spans="1:16" hidden="1" x14ac:dyDescent="0.3">
      <c r="A3452" s="90">
        <v>588081</v>
      </c>
      <c r="B3452" s="92" t="s">
        <v>1162</v>
      </c>
      <c r="C3452" s="92" t="s">
        <v>6665</v>
      </c>
      <c r="D3452" s="92" t="s">
        <v>12</v>
      </c>
      <c r="E3452" s="103">
        <v>44130</v>
      </c>
      <c r="F3452" s="92" t="s">
        <v>6581</v>
      </c>
      <c r="G3452" s="92" t="s">
        <v>1229</v>
      </c>
      <c r="H3452" s="92" t="s">
        <v>6543</v>
      </c>
      <c r="I3452" s="92" t="s">
        <v>1088</v>
      </c>
      <c r="J3452" s="92" t="s">
        <v>6666</v>
      </c>
      <c r="K3452" s="90" t="b">
        <v>0</v>
      </c>
      <c r="L3452" s="92" t="s">
        <v>867</v>
      </c>
      <c r="M3452" s="278">
        <f>IFERROR(VLOOKUP(C3452,'Budget Detail as of 11.30'!B:K,COLUMNS('Budget Detail as of 11.30'!B:K),FALSE),0)</f>
        <v>118390</v>
      </c>
      <c r="N3452" s="155">
        <f>SUMIFS('Budget Detail as of 11.30'!L:L,'Budget Detail as of 11.30'!B:B,'Questica Mapping'!C3452)</f>
        <v>118390</v>
      </c>
      <c r="O3452" s="100">
        <v>2549201</v>
      </c>
      <c r="P3452" s="101">
        <f t="shared" si="131"/>
        <v>2549201</v>
      </c>
    </row>
    <row r="3453" spans="1:16" hidden="1" x14ac:dyDescent="0.3">
      <c r="A3453" s="90">
        <v>587872</v>
      </c>
      <c r="B3453" s="92" t="s">
        <v>1162</v>
      </c>
      <c r="C3453" s="92" t="s">
        <v>6667</v>
      </c>
      <c r="D3453" s="92" t="s">
        <v>12</v>
      </c>
      <c r="E3453" s="103">
        <v>44130</v>
      </c>
      <c r="F3453" s="92" t="s">
        <v>6581</v>
      </c>
      <c r="G3453" s="92" t="s">
        <v>1229</v>
      </c>
      <c r="H3453" s="92" t="s">
        <v>6636</v>
      </c>
      <c r="I3453" s="92" t="s">
        <v>865</v>
      </c>
      <c r="J3453" s="270" t="s">
        <v>1251</v>
      </c>
      <c r="K3453" s="90" t="b">
        <v>0</v>
      </c>
      <c r="L3453" s="92" t="s">
        <v>867</v>
      </c>
      <c r="M3453" s="278">
        <f>IFERROR(VLOOKUP(C3453,'Budget Detail as of 11.30'!B:K,COLUMNS('Budget Detail as of 11.30'!B:K),FALSE),0)</f>
        <v>0</v>
      </c>
      <c r="N3453" s="155">
        <f>SUMIFS('Budget Detail as of 11.30'!L:L,'Budget Detail as of 11.30'!B:B,'Questica Mapping'!C3453)</f>
        <v>0</v>
      </c>
      <c r="O3453" s="100">
        <v>3250</v>
      </c>
      <c r="P3453" s="101">
        <f t="shared" si="131"/>
        <v>3250</v>
      </c>
    </row>
    <row r="3454" spans="1:16" hidden="1" x14ac:dyDescent="0.3">
      <c r="A3454" s="90">
        <v>588082</v>
      </c>
      <c r="B3454" s="92" t="s">
        <v>1162</v>
      </c>
      <c r="C3454" s="92" t="s">
        <v>6668</v>
      </c>
      <c r="D3454" s="92" t="s">
        <v>12</v>
      </c>
      <c r="E3454" s="103">
        <v>44130</v>
      </c>
      <c r="F3454" s="92" t="s">
        <v>6581</v>
      </c>
      <c r="G3454" s="92" t="s">
        <v>1240</v>
      </c>
      <c r="H3454" s="92" t="s">
        <v>6543</v>
      </c>
      <c r="I3454" s="92" t="s">
        <v>865</v>
      </c>
      <c r="J3454" s="92" t="s">
        <v>3586</v>
      </c>
      <c r="K3454" s="90" t="b">
        <v>0</v>
      </c>
      <c r="L3454" s="92" t="s">
        <v>867</v>
      </c>
      <c r="M3454" s="278">
        <f>IFERROR(VLOOKUP(C3454,'Budget Detail as of 11.30'!B:K,COLUMNS('Budget Detail as of 11.30'!B:K),FALSE),0)</f>
        <v>4000</v>
      </c>
      <c r="N3454" s="155">
        <f>SUMIFS('Budget Detail as of 11.30'!L:L,'Budget Detail as of 11.30'!B:B,'Questica Mapping'!C3454)</f>
        <v>4000</v>
      </c>
      <c r="O3454" s="100">
        <v>16000</v>
      </c>
      <c r="P3454" s="101">
        <f t="shared" si="131"/>
        <v>16000</v>
      </c>
    </row>
    <row r="3455" spans="1:16" hidden="1" x14ac:dyDescent="0.3">
      <c r="A3455" s="90">
        <v>850523</v>
      </c>
      <c r="B3455" s="92" t="s">
        <v>1162</v>
      </c>
      <c r="C3455" s="92" t="s">
        <v>6669</v>
      </c>
      <c r="D3455" s="92" t="s">
        <v>12</v>
      </c>
      <c r="E3455" s="103">
        <v>44130</v>
      </c>
      <c r="F3455" s="92" t="s">
        <v>6581</v>
      </c>
      <c r="G3455" s="92" t="s">
        <v>1240</v>
      </c>
      <c r="H3455" s="92" t="s">
        <v>6543</v>
      </c>
      <c r="I3455" s="92" t="s">
        <v>925</v>
      </c>
      <c r="J3455" s="92" t="s">
        <v>6670</v>
      </c>
      <c r="K3455" s="90" t="b">
        <v>0</v>
      </c>
      <c r="L3455" s="92" t="s">
        <v>867</v>
      </c>
      <c r="M3455" s="278">
        <f>IFERROR(VLOOKUP(C3455,'Budget Detail as of 11.30'!B:K,COLUMNS('Budget Detail as of 11.30'!B:K),FALSE),0)</f>
        <v>75000</v>
      </c>
      <c r="N3455" s="155">
        <f>SUMIFS('Budget Detail as of 11.30'!L:L,'Budget Detail as of 11.30'!B:B,'Questica Mapping'!C3455)</f>
        <v>75000</v>
      </c>
      <c r="O3455" s="100">
        <v>0</v>
      </c>
      <c r="P3455" s="101">
        <f t="shared" si="131"/>
        <v>0</v>
      </c>
    </row>
    <row r="3456" spans="1:16" hidden="1" x14ac:dyDescent="0.3">
      <c r="A3456" s="90">
        <v>851450</v>
      </c>
      <c r="B3456" s="92" t="s">
        <v>1162</v>
      </c>
      <c r="C3456" s="92" t="s">
        <v>6671</v>
      </c>
      <c r="D3456" s="92" t="s">
        <v>12</v>
      </c>
      <c r="E3456" s="103" t="s">
        <v>382</v>
      </c>
      <c r="F3456" s="92" t="s">
        <v>6581</v>
      </c>
      <c r="G3456" s="92" t="s">
        <v>1576</v>
      </c>
      <c r="H3456" s="92" t="s">
        <v>6543</v>
      </c>
      <c r="I3456" s="92" t="s">
        <v>865</v>
      </c>
      <c r="J3456" s="92" t="s">
        <v>1577</v>
      </c>
      <c r="K3456" s="90" t="b">
        <v>0</v>
      </c>
      <c r="L3456" s="92" t="s">
        <v>867</v>
      </c>
      <c r="M3456" s="278">
        <f>IFERROR(VLOOKUP(C3456,'Budget Detail as of 11.30'!B:K,COLUMNS('Budget Detail as of 11.30'!B:K),FALSE),0)</f>
        <v>1281900</v>
      </c>
      <c r="N3456" s="155">
        <f>SUMIFS('Budget Detail as of 11.30'!L:L,'Budget Detail as of 11.30'!B:B,'Questica Mapping'!C3456)</f>
        <v>1281900</v>
      </c>
      <c r="O3456" s="100">
        <v>86938</v>
      </c>
      <c r="P3456" s="101">
        <f t="shared" si="131"/>
        <v>86938</v>
      </c>
    </row>
    <row r="3457" spans="1:16" hidden="1" x14ac:dyDescent="0.3">
      <c r="A3457" s="90">
        <v>850548</v>
      </c>
      <c r="B3457" s="92" t="s">
        <v>1162</v>
      </c>
      <c r="C3457" s="92" t="s">
        <v>6672</v>
      </c>
      <c r="D3457" s="92" t="s">
        <v>12</v>
      </c>
      <c r="E3457" s="103" t="s">
        <v>382</v>
      </c>
      <c r="F3457" s="92" t="s">
        <v>6581</v>
      </c>
      <c r="G3457" s="92" t="s">
        <v>1576</v>
      </c>
      <c r="H3457" s="92" t="s">
        <v>6543</v>
      </c>
      <c r="I3457" s="92" t="s">
        <v>925</v>
      </c>
      <c r="J3457" s="92" t="s">
        <v>6673</v>
      </c>
      <c r="K3457" s="90" t="b">
        <v>0</v>
      </c>
      <c r="L3457" s="92" t="s">
        <v>867</v>
      </c>
      <c r="M3457" s="278">
        <f>IFERROR(VLOOKUP(C3457,'Budget Detail as of 11.30'!B:K,COLUMNS('Budget Detail as of 11.30'!B:K),FALSE),0)</f>
        <v>10000</v>
      </c>
      <c r="N3457" s="155">
        <f>SUMIFS('Budget Detail as of 11.30'!L:L,'Budget Detail as of 11.30'!B:B,'Questica Mapping'!C3457)</f>
        <v>10000</v>
      </c>
      <c r="O3457" s="100">
        <v>1800</v>
      </c>
      <c r="P3457" s="101">
        <f t="shared" ref="P3457:P3462" si="132">+O3457</f>
        <v>1800</v>
      </c>
    </row>
    <row r="3458" spans="1:16" hidden="1" x14ac:dyDescent="0.3">
      <c r="A3458" s="90">
        <v>851451</v>
      </c>
      <c r="B3458" s="92" t="s">
        <v>1162</v>
      </c>
      <c r="C3458" s="92" t="s">
        <v>6674</v>
      </c>
      <c r="D3458" s="92" t="s">
        <v>12</v>
      </c>
      <c r="E3458" s="103" t="s">
        <v>382</v>
      </c>
      <c r="F3458" s="92" t="s">
        <v>6581</v>
      </c>
      <c r="G3458" s="92" t="s">
        <v>1576</v>
      </c>
      <c r="H3458" s="92" t="s">
        <v>6543</v>
      </c>
      <c r="I3458" s="92" t="s">
        <v>928</v>
      </c>
      <c r="J3458" s="92" t="s">
        <v>6675</v>
      </c>
      <c r="K3458" s="90" t="b">
        <v>0</v>
      </c>
      <c r="L3458" s="92" t="s">
        <v>867</v>
      </c>
      <c r="M3458" s="278">
        <f>IFERROR(VLOOKUP(C3458,'Budget Detail as of 11.30'!B:K,COLUMNS('Budget Detail as of 11.30'!B:K),FALSE),0)</f>
        <v>30000</v>
      </c>
      <c r="N3458" s="155">
        <f>SUMIFS('Budget Detail as of 11.30'!L:L,'Budget Detail as of 11.30'!B:B,'Questica Mapping'!C3458)</f>
        <v>30000</v>
      </c>
      <c r="O3458" s="100">
        <v>0</v>
      </c>
      <c r="P3458" s="101">
        <f t="shared" si="132"/>
        <v>0</v>
      </c>
    </row>
    <row r="3459" spans="1:16" hidden="1" x14ac:dyDescent="0.3">
      <c r="A3459" s="90">
        <v>850526</v>
      </c>
      <c r="B3459" s="92" t="s">
        <v>1162</v>
      </c>
      <c r="C3459" s="92" t="s">
        <v>6676</v>
      </c>
      <c r="D3459" s="92" t="s">
        <v>12</v>
      </c>
      <c r="E3459" s="103" t="s">
        <v>382</v>
      </c>
      <c r="F3459" s="92" t="s">
        <v>6581</v>
      </c>
      <c r="G3459" s="92" t="s">
        <v>1576</v>
      </c>
      <c r="H3459" s="92" t="s">
        <v>6543</v>
      </c>
      <c r="I3459" s="92" t="s">
        <v>931</v>
      </c>
      <c r="J3459" s="92" t="s">
        <v>6677</v>
      </c>
      <c r="K3459" s="90" t="b">
        <v>0</v>
      </c>
      <c r="L3459" s="92" t="s">
        <v>867</v>
      </c>
      <c r="M3459" s="278">
        <f>IFERROR(VLOOKUP(C3459,'Budget Detail as of 11.30'!B:K,COLUMNS('Budget Detail as of 11.30'!B:K),FALSE),0)</f>
        <v>2500</v>
      </c>
      <c r="N3459" s="155">
        <f>SUMIFS('Budget Detail as of 11.30'!L:L,'Budget Detail as of 11.30'!B:B,'Questica Mapping'!C3459)</f>
        <v>2500</v>
      </c>
      <c r="O3459" s="100">
        <v>23450</v>
      </c>
      <c r="P3459" s="101">
        <f t="shared" si="132"/>
        <v>23450</v>
      </c>
    </row>
    <row r="3460" spans="1:16" hidden="1" x14ac:dyDescent="0.3">
      <c r="A3460" s="90">
        <v>851452</v>
      </c>
      <c r="B3460" s="92" t="s">
        <v>1162</v>
      </c>
      <c r="C3460" s="92" t="s">
        <v>6678</v>
      </c>
      <c r="D3460" s="92" t="s">
        <v>12</v>
      </c>
      <c r="E3460" s="103" t="s">
        <v>382</v>
      </c>
      <c r="F3460" s="92" t="s">
        <v>6581</v>
      </c>
      <c r="G3460" s="92" t="s">
        <v>1243</v>
      </c>
      <c r="H3460" s="92" t="s">
        <v>6543</v>
      </c>
      <c r="I3460" s="92" t="s">
        <v>865</v>
      </c>
      <c r="J3460" s="92" t="s">
        <v>1244</v>
      </c>
      <c r="K3460" s="90" t="b">
        <v>0</v>
      </c>
      <c r="L3460" s="92" t="s">
        <v>867</v>
      </c>
      <c r="M3460" s="278">
        <f>IFERROR(VLOOKUP(C3460,'Budget Detail as of 11.30'!B:K,COLUMNS('Budget Detail as of 11.30'!B:K),FALSE),0)</f>
        <v>42000</v>
      </c>
      <c r="N3460" s="155">
        <f>SUMIFS('Budget Detail as of 11.30'!L:L,'Budget Detail as of 11.30'!B:B,'Questica Mapping'!C3460)</f>
        <v>42000</v>
      </c>
      <c r="O3460" s="100">
        <v>1200</v>
      </c>
      <c r="P3460" s="101">
        <f t="shared" si="132"/>
        <v>1200</v>
      </c>
    </row>
    <row r="3461" spans="1:16" hidden="1" x14ac:dyDescent="0.3">
      <c r="A3461" s="90">
        <v>850089</v>
      </c>
      <c r="B3461" s="92" t="s">
        <v>1162</v>
      </c>
      <c r="C3461" s="92" t="s">
        <v>6679</v>
      </c>
      <c r="D3461" s="92" t="s">
        <v>12</v>
      </c>
      <c r="E3461" s="103" t="s">
        <v>382</v>
      </c>
      <c r="F3461" s="92" t="s">
        <v>6581</v>
      </c>
      <c r="G3461" s="92" t="s">
        <v>1246</v>
      </c>
      <c r="H3461" s="92" t="s">
        <v>6543</v>
      </c>
      <c r="I3461" s="92" t="s">
        <v>865</v>
      </c>
      <c r="J3461" s="92" t="s">
        <v>1326</v>
      </c>
      <c r="K3461" s="90" t="b">
        <v>0</v>
      </c>
      <c r="L3461" s="92" t="s">
        <v>867</v>
      </c>
      <c r="M3461" s="278">
        <f>IFERROR(VLOOKUP(C3461,'Budget Detail as of 11.30'!B:K,COLUMNS('Budget Detail as of 11.30'!B:K),FALSE),0)</f>
        <v>1800</v>
      </c>
      <c r="N3461" s="155">
        <f>SUMIFS('Budget Detail as of 11.30'!L:L,'Budget Detail as of 11.30'!B:B,'Questica Mapping'!C3461)</f>
        <v>2160</v>
      </c>
      <c r="O3461" s="100">
        <v>0</v>
      </c>
      <c r="P3461" s="101">
        <f t="shared" si="132"/>
        <v>0</v>
      </c>
    </row>
    <row r="3462" spans="1:16" hidden="1" x14ac:dyDescent="0.3">
      <c r="A3462" s="90">
        <v>851453</v>
      </c>
      <c r="B3462" s="92" t="s">
        <v>1162</v>
      </c>
      <c r="C3462" s="92" t="s">
        <v>6680</v>
      </c>
      <c r="D3462" s="92" t="s">
        <v>12</v>
      </c>
      <c r="E3462" s="103" t="s">
        <v>382</v>
      </c>
      <c r="F3462" s="92" t="s">
        <v>6581</v>
      </c>
      <c r="G3462" s="92" t="s">
        <v>1246</v>
      </c>
      <c r="H3462" s="92" t="s">
        <v>6543</v>
      </c>
      <c r="I3462" s="92" t="s">
        <v>925</v>
      </c>
      <c r="J3462" s="270" t="s">
        <v>1251</v>
      </c>
      <c r="K3462" s="90" t="b">
        <v>0</v>
      </c>
      <c r="L3462" s="92" t="s">
        <v>867</v>
      </c>
      <c r="M3462" s="278">
        <f>IFERROR(VLOOKUP(C3462,'Budget Detail as of 11.30'!B:K,COLUMNS('Budget Detail as of 11.30'!B:K),FALSE),0)</f>
        <v>360</v>
      </c>
      <c r="N3462" s="155">
        <f>SUMIFS('Budget Detail as of 11.30'!L:L,'Budget Detail as of 11.30'!B:B,'Questica Mapping'!C3462)</f>
        <v>0</v>
      </c>
      <c r="O3462" s="100">
        <v>0</v>
      </c>
      <c r="P3462" s="101">
        <f t="shared" si="132"/>
        <v>0</v>
      </c>
    </row>
    <row r="3463" spans="1:16" hidden="1" x14ac:dyDescent="0.3">
      <c r="A3463" s="90">
        <v>599735</v>
      </c>
      <c r="B3463" s="92" t="s">
        <v>1162</v>
      </c>
      <c r="C3463" s="92" t="s">
        <v>6681</v>
      </c>
      <c r="D3463" s="92" t="s">
        <v>12</v>
      </c>
      <c r="E3463" s="103" t="s">
        <v>382</v>
      </c>
      <c r="F3463" s="92" t="s">
        <v>6581</v>
      </c>
      <c r="G3463" s="92" t="s">
        <v>1586</v>
      </c>
      <c r="H3463" s="92" t="s">
        <v>6543</v>
      </c>
      <c r="I3463" s="92" t="s">
        <v>865</v>
      </c>
      <c r="J3463" s="92" t="s">
        <v>1922</v>
      </c>
      <c r="K3463" s="90" t="b">
        <v>0</v>
      </c>
      <c r="L3463" s="92" t="s">
        <v>867</v>
      </c>
      <c r="M3463" s="278">
        <f>IFERROR(VLOOKUP(C3463,'Budget Detail as of 11.30'!B:K,COLUMNS('Budget Detail as of 11.30'!B:K),FALSE),0)</f>
        <v>22850</v>
      </c>
      <c r="N3463" s="155">
        <f>SUMIFS('Budget Detail as of 11.30'!L:L,'Budget Detail as of 11.30'!B:B,'Questica Mapping'!C3463)</f>
        <v>22850</v>
      </c>
      <c r="O3463" s="100"/>
      <c r="P3463" s="101"/>
    </row>
    <row r="3464" spans="1:16" hidden="1" x14ac:dyDescent="0.3">
      <c r="A3464" s="90">
        <v>851454</v>
      </c>
      <c r="B3464" s="92" t="s">
        <v>1162</v>
      </c>
      <c r="C3464" s="92" t="s">
        <v>6682</v>
      </c>
      <c r="D3464" s="92" t="s">
        <v>12</v>
      </c>
      <c r="E3464" s="103" t="s">
        <v>382</v>
      </c>
      <c r="F3464" s="90" t="s">
        <v>6581</v>
      </c>
      <c r="G3464" s="90" t="s">
        <v>1586</v>
      </c>
      <c r="H3464" s="90" t="s">
        <v>6583</v>
      </c>
      <c r="I3464" s="178">
        <v>2</v>
      </c>
      <c r="J3464" s="269" t="s">
        <v>1251</v>
      </c>
      <c r="L3464" s="92"/>
      <c r="M3464" s="278">
        <f>IFERROR(VLOOKUP(C3464,'Budget Detail as of 11.30'!B:K,COLUMNS('Budget Detail as of 11.30'!B:K),FALSE),0)</f>
        <v>0</v>
      </c>
      <c r="N3464" s="155">
        <f>SUMIFS('Budget Detail as of 11.30'!L:L,'Budget Detail as of 11.30'!B:B,'Questica Mapping'!C3464)</f>
        <v>0</v>
      </c>
      <c r="O3464" s="100"/>
      <c r="P3464" s="101"/>
    </row>
    <row r="3465" spans="1:16" hidden="1" x14ac:dyDescent="0.3">
      <c r="A3465" s="90">
        <v>851455</v>
      </c>
      <c r="B3465" s="92" t="s">
        <v>1162</v>
      </c>
      <c r="C3465" s="92" t="s">
        <v>6683</v>
      </c>
      <c r="D3465" s="92" t="s">
        <v>12</v>
      </c>
      <c r="E3465" s="103" t="s">
        <v>382</v>
      </c>
      <c r="F3465" s="92" t="s">
        <v>6581</v>
      </c>
      <c r="G3465" s="92" t="s">
        <v>1253</v>
      </c>
      <c r="H3465" s="92" t="s">
        <v>6543</v>
      </c>
      <c r="I3465" s="92" t="s">
        <v>865</v>
      </c>
      <c r="J3465" s="92" t="s">
        <v>1254</v>
      </c>
      <c r="K3465" s="90" t="b">
        <v>0</v>
      </c>
      <c r="L3465" s="92" t="s">
        <v>867</v>
      </c>
      <c r="M3465" s="278">
        <f>IFERROR(VLOOKUP(C3465,'Budget Detail as of 11.30'!B:K,COLUMNS('Budget Detail as of 11.30'!B:K),FALSE),0)</f>
        <v>18360</v>
      </c>
      <c r="N3465" s="155">
        <f>SUMIFS('Budget Detail as of 11.30'!L:L,'Budget Detail as of 11.30'!B:B,'Questica Mapping'!C3465)</f>
        <v>18360</v>
      </c>
      <c r="O3465" s="100">
        <v>5000</v>
      </c>
      <c r="P3465" s="101">
        <f t="shared" ref="P3465:P3496" si="133">+O3465</f>
        <v>5000</v>
      </c>
    </row>
    <row r="3466" spans="1:16" hidden="1" x14ac:dyDescent="0.3">
      <c r="A3466" s="90">
        <v>851456</v>
      </c>
      <c r="B3466" s="92" t="s">
        <v>1162</v>
      </c>
      <c r="C3466" s="92" t="s">
        <v>6684</v>
      </c>
      <c r="D3466" s="92" t="s">
        <v>12</v>
      </c>
      <c r="E3466" s="103" t="s">
        <v>382</v>
      </c>
      <c r="F3466" s="92" t="s">
        <v>6581</v>
      </c>
      <c r="G3466" s="92" t="s">
        <v>1253</v>
      </c>
      <c r="H3466" s="92" t="s">
        <v>6543</v>
      </c>
      <c r="I3466" s="92" t="s">
        <v>925</v>
      </c>
      <c r="J3466" s="92" t="s">
        <v>1256</v>
      </c>
      <c r="K3466" s="90" t="b">
        <v>0</v>
      </c>
      <c r="L3466" s="92" t="s">
        <v>867</v>
      </c>
      <c r="M3466" s="278">
        <f>IFERROR(VLOOKUP(C3466,'Budget Detail as of 11.30'!B:K,COLUMNS('Budget Detail as of 11.30'!B:K),FALSE),0)</f>
        <v>2470</v>
      </c>
      <c r="N3466" s="155">
        <f>SUMIFS('Budget Detail as of 11.30'!L:L,'Budget Detail as of 11.30'!B:B,'Questica Mapping'!C3466)</f>
        <v>2470</v>
      </c>
      <c r="O3466" s="100">
        <v>100</v>
      </c>
      <c r="P3466" s="101">
        <f t="shared" si="133"/>
        <v>100</v>
      </c>
    </row>
    <row r="3467" spans="1:16" hidden="1" x14ac:dyDescent="0.3">
      <c r="A3467" s="90">
        <v>603130</v>
      </c>
      <c r="B3467" s="92" t="s">
        <v>1162</v>
      </c>
      <c r="C3467" s="92" t="s">
        <v>6685</v>
      </c>
      <c r="D3467" s="279" t="s">
        <v>12</v>
      </c>
      <c r="E3467" s="103" t="s">
        <v>382</v>
      </c>
      <c r="F3467" s="90" t="s">
        <v>6581</v>
      </c>
      <c r="G3467" s="90" t="s">
        <v>1265</v>
      </c>
      <c r="H3467" s="90" t="s">
        <v>6543</v>
      </c>
      <c r="I3467" s="90" t="s">
        <v>865</v>
      </c>
      <c r="J3467" s="90" t="s">
        <v>1266</v>
      </c>
      <c r="K3467" s="90" t="b">
        <v>0</v>
      </c>
      <c r="L3467" s="90" t="s">
        <v>867</v>
      </c>
      <c r="M3467" s="278">
        <f>IFERROR(VLOOKUP(C3467,'Budget Detail as of 11.30'!B:K,COLUMNS('Budget Detail as of 11.30'!B:K),FALSE),0)</f>
        <v>101680</v>
      </c>
      <c r="N3467" s="155">
        <f>SUMIFS('Budget Detail as of 11.30'!L:L,'Budget Detail as of 11.30'!B:B,'Questica Mapping'!C3467)</f>
        <v>101680</v>
      </c>
      <c r="O3467" s="100">
        <v>0</v>
      </c>
      <c r="P3467" s="101">
        <f t="shared" si="133"/>
        <v>0</v>
      </c>
    </row>
    <row r="3468" spans="1:16" hidden="1" x14ac:dyDescent="0.3">
      <c r="A3468" s="90">
        <v>850039</v>
      </c>
      <c r="B3468" s="92" t="s">
        <v>1162</v>
      </c>
      <c r="C3468" s="92" t="s">
        <v>6686</v>
      </c>
      <c r="D3468" s="279" t="s">
        <v>12</v>
      </c>
      <c r="E3468" s="103" t="s">
        <v>382</v>
      </c>
      <c r="F3468" s="90" t="s">
        <v>6581</v>
      </c>
      <c r="G3468" s="90" t="s">
        <v>1265</v>
      </c>
      <c r="H3468" s="90" t="s">
        <v>6543</v>
      </c>
      <c r="I3468" s="90" t="s">
        <v>925</v>
      </c>
      <c r="J3468" s="90" t="s">
        <v>1391</v>
      </c>
      <c r="K3468" s="90" t="b">
        <v>0</v>
      </c>
      <c r="L3468" s="90" t="s">
        <v>867</v>
      </c>
      <c r="M3468" s="278">
        <f>IFERROR(VLOOKUP(C3468,'Budget Detail as of 11.30'!B:K,COLUMNS('Budget Detail as of 11.30'!B:K),FALSE),0)</f>
        <v>5650</v>
      </c>
      <c r="N3468" s="155">
        <f>SUMIFS('Budget Detail as of 11.30'!L:L,'Budget Detail as of 11.30'!B:B,'Questica Mapping'!C3468)</f>
        <v>5650</v>
      </c>
      <c r="O3468" s="100">
        <v>0</v>
      </c>
      <c r="P3468" s="101">
        <f t="shared" si="133"/>
        <v>0</v>
      </c>
    </row>
    <row r="3469" spans="1:16" hidden="1" x14ac:dyDescent="0.3">
      <c r="A3469" s="90">
        <v>851457</v>
      </c>
      <c r="B3469" s="92" t="s">
        <v>1162</v>
      </c>
      <c r="C3469" s="92" t="s">
        <v>6687</v>
      </c>
      <c r="D3469" s="92" t="s">
        <v>12</v>
      </c>
      <c r="E3469" s="103">
        <v>44130</v>
      </c>
      <c r="F3469" s="92" t="s">
        <v>6581</v>
      </c>
      <c r="G3469" s="92" t="s">
        <v>1268</v>
      </c>
      <c r="H3469" s="92" t="s">
        <v>6543</v>
      </c>
      <c r="I3469" s="92" t="s">
        <v>865</v>
      </c>
      <c r="J3469" s="92" t="s">
        <v>2333</v>
      </c>
      <c r="K3469" s="90" t="b">
        <v>0</v>
      </c>
      <c r="L3469" s="92" t="s">
        <v>867</v>
      </c>
      <c r="M3469" s="278">
        <f>IFERROR(VLOOKUP(C3469,'Budget Detail as of 11.30'!B:K,COLUMNS('Budget Detail as of 11.30'!B:K),FALSE),0)</f>
        <v>5000</v>
      </c>
      <c r="N3469" s="155">
        <f>SUMIFS('Budget Detail as of 11.30'!L:L,'Budget Detail as of 11.30'!B:B,'Questica Mapping'!C3469)</f>
        <v>5000</v>
      </c>
      <c r="O3469" s="100">
        <v>1000</v>
      </c>
      <c r="P3469" s="101">
        <f t="shared" si="133"/>
        <v>1000</v>
      </c>
    </row>
    <row r="3470" spans="1:16" hidden="1" x14ac:dyDescent="0.3">
      <c r="A3470" s="90">
        <v>851458</v>
      </c>
      <c r="B3470" s="92" t="s">
        <v>1162</v>
      </c>
      <c r="C3470" s="92" t="s">
        <v>6688</v>
      </c>
      <c r="D3470" s="92" t="s">
        <v>12</v>
      </c>
      <c r="E3470" s="103">
        <v>44130</v>
      </c>
      <c r="F3470" s="92" t="s">
        <v>6581</v>
      </c>
      <c r="G3470" s="92" t="s">
        <v>1268</v>
      </c>
      <c r="H3470" s="92" t="s">
        <v>6543</v>
      </c>
      <c r="I3470" s="92" t="s">
        <v>925</v>
      </c>
      <c r="J3470" s="92" t="s">
        <v>6689</v>
      </c>
      <c r="K3470" s="90" t="b">
        <v>0</v>
      </c>
      <c r="L3470" s="92" t="s">
        <v>867</v>
      </c>
      <c r="M3470" s="278">
        <f>IFERROR(VLOOKUP(C3470,'Budget Detail as of 11.30'!B:K,COLUMNS('Budget Detail as of 11.30'!B:K),FALSE),0)</f>
        <v>200</v>
      </c>
      <c r="N3470" s="155">
        <f>SUMIFS('Budget Detail as of 11.30'!L:L,'Budget Detail as of 11.30'!B:B,'Questica Mapping'!C3470)</f>
        <v>200</v>
      </c>
      <c r="O3470" s="100">
        <v>1000</v>
      </c>
      <c r="P3470" s="101">
        <f t="shared" si="133"/>
        <v>1000</v>
      </c>
    </row>
    <row r="3471" spans="1:16" hidden="1" x14ac:dyDescent="0.3">
      <c r="A3471" s="90">
        <v>850529</v>
      </c>
      <c r="B3471" s="92" t="s">
        <v>1162</v>
      </c>
      <c r="C3471" s="92" t="s">
        <v>6690</v>
      </c>
      <c r="D3471" s="92" t="s">
        <v>12</v>
      </c>
      <c r="E3471" s="103">
        <v>44130</v>
      </c>
      <c r="F3471" s="92" t="s">
        <v>6581</v>
      </c>
      <c r="G3471" s="92" t="s">
        <v>1268</v>
      </c>
      <c r="H3471" s="92" t="s">
        <v>6543</v>
      </c>
      <c r="I3471" s="92" t="s">
        <v>928</v>
      </c>
      <c r="J3471" s="92" t="s">
        <v>6691</v>
      </c>
      <c r="K3471" s="90" t="b">
        <v>0</v>
      </c>
      <c r="L3471" s="92" t="s">
        <v>867</v>
      </c>
      <c r="M3471" s="278">
        <f>IFERROR(VLOOKUP(C3471,'Budget Detail as of 11.30'!B:K,COLUMNS('Budget Detail as of 11.30'!B:K),FALSE),0)</f>
        <v>1000</v>
      </c>
      <c r="N3471" s="155">
        <f>SUMIFS('Budget Detail as of 11.30'!L:L,'Budget Detail as of 11.30'!B:B,'Questica Mapping'!C3471)</f>
        <v>1000</v>
      </c>
      <c r="O3471" s="100">
        <v>0</v>
      </c>
      <c r="P3471" s="101">
        <f t="shared" si="133"/>
        <v>0</v>
      </c>
    </row>
    <row r="3472" spans="1:16" hidden="1" x14ac:dyDescent="0.3">
      <c r="A3472" s="90">
        <v>851459</v>
      </c>
      <c r="B3472" s="92" t="s">
        <v>1162</v>
      </c>
      <c r="C3472" s="92" t="s">
        <v>6692</v>
      </c>
      <c r="D3472" s="92" t="s">
        <v>12</v>
      </c>
      <c r="E3472" s="103">
        <v>44130</v>
      </c>
      <c r="F3472" s="92" t="s">
        <v>6581</v>
      </c>
      <c r="G3472" s="92" t="s">
        <v>1268</v>
      </c>
      <c r="H3472" s="92" t="s">
        <v>6543</v>
      </c>
      <c r="I3472" s="92" t="s">
        <v>931</v>
      </c>
      <c r="J3472" s="92" t="s">
        <v>6693</v>
      </c>
      <c r="K3472" s="90" t="b">
        <v>0</v>
      </c>
      <c r="L3472" s="92" t="s">
        <v>867</v>
      </c>
      <c r="M3472" s="278">
        <f>IFERROR(VLOOKUP(C3472,'Budget Detail as of 11.30'!B:K,COLUMNS('Budget Detail as of 11.30'!B:K),FALSE),0)</f>
        <v>50000</v>
      </c>
      <c r="N3472" s="155">
        <f>SUMIFS('Budget Detail as of 11.30'!L:L,'Budget Detail as of 11.30'!B:B,'Questica Mapping'!C3472)</f>
        <v>50000</v>
      </c>
      <c r="O3472" s="100">
        <v>0</v>
      </c>
      <c r="P3472" s="101">
        <f t="shared" si="133"/>
        <v>0</v>
      </c>
    </row>
    <row r="3473" spans="1:16" hidden="1" x14ac:dyDescent="0.3">
      <c r="A3473" s="90">
        <v>591245</v>
      </c>
      <c r="B3473" s="92" t="s">
        <v>1162</v>
      </c>
      <c r="C3473" s="92" t="s">
        <v>6694</v>
      </c>
      <c r="D3473" s="92" t="s">
        <v>12</v>
      </c>
      <c r="E3473" s="103">
        <v>44130</v>
      </c>
      <c r="F3473" s="92" t="s">
        <v>6581</v>
      </c>
      <c r="G3473" s="92" t="s">
        <v>1273</v>
      </c>
      <c r="H3473" s="92" t="s">
        <v>6543</v>
      </c>
      <c r="I3473" s="92" t="s">
        <v>865</v>
      </c>
      <c r="J3473" s="92" t="s">
        <v>6695</v>
      </c>
      <c r="K3473" s="90" t="b">
        <v>0</v>
      </c>
      <c r="L3473" s="92" t="s">
        <v>867</v>
      </c>
      <c r="M3473" s="278">
        <f>IFERROR(VLOOKUP(C3473,'Budget Detail as of 11.30'!B:K,COLUMNS('Budget Detail as of 11.30'!B:K),FALSE),0)</f>
        <v>1000</v>
      </c>
      <c r="N3473" s="155">
        <f>SUMIFS('Budget Detail as of 11.30'!L:L,'Budget Detail as of 11.30'!B:B,'Questica Mapping'!C3473)</f>
        <v>1000</v>
      </c>
      <c r="O3473" s="100">
        <v>0</v>
      </c>
      <c r="P3473" s="101">
        <f t="shared" si="133"/>
        <v>0</v>
      </c>
    </row>
    <row r="3474" spans="1:16" hidden="1" x14ac:dyDescent="0.3">
      <c r="A3474" s="90">
        <v>850059</v>
      </c>
      <c r="B3474" s="92" t="s">
        <v>1162</v>
      </c>
      <c r="C3474" s="92" t="s">
        <v>6696</v>
      </c>
      <c r="D3474" s="92" t="s">
        <v>12</v>
      </c>
      <c r="E3474" s="103">
        <v>44130</v>
      </c>
      <c r="F3474" s="92" t="s">
        <v>6581</v>
      </c>
      <c r="G3474" s="92" t="s">
        <v>1273</v>
      </c>
      <c r="H3474" s="92" t="s">
        <v>6543</v>
      </c>
      <c r="I3474" s="92" t="s">
        <v>925</v>
      </c>
      <c r="J3474" s="92" t="s">
        <v>6697</v>
      </c>
      <c r="K3474" s="90" t="b">
        <v>0</v>
      </c>
      <c r="L3474" s="92" t="s">
        <v>867</v>
      </c>
      <c r="M3474" s="278">
        <f>IFERROR(VLOOKUP(C3474,'Budget Detail as of 11.30'!B:K,COLUMNS('Budget Detail as of 11.30'!B:K),FALSE),0)</f>
        <v>3500</v>
      </c>
      <c r="N3474" s="155">
        <f>SUMIFS('Budget Detail as of 11.30'!L:L,'Budget Detail as of 11.30'!B:B,'Questica Mapping'!C3474)</f>
        <v>3500</v>
      </c>
      <c r="O3474" s="100">
        <v>0</v>
      </c>
      <c r="P3474" s="101">
        <f t="shared" si="133"/>
        <v>0</v>
      </c>
    </row>
    <row r="3475" spans="1:16" hidden="1" x14ac:dyDescent="0.3">
      <c r="A3475" s="90">
        <v>850534</v>
      </c>
      <c r="B3475" s="92" t="s">
        <v>1162</v>
      </c>
      <c r="C3475" s="92" t="s">
        <v>6698</v>
      </c>
      <c r="D3475" s="92" t="s">
        <v>12</v>
      </c>
      <c r="E3475" s="103">
        <v>44130</v>
      </c>
      <c r="F3475" s="92" t="s">
        <v>6581</v>
      </c>
      <c r="G3475" s="92" t="s">
        <v>1273</v>
      </c>
      <c r="H3475" s="92" t="s">
        <v>6543</v>
      </c>
      <c r="I3475" s="92" t="s">
        <v>931</v>
      </c>
      <c r="J3475" s="92" t="s">
        <v>6699</v>
      </c>
      <c r="K3475" s="90" t="b">
        <v>0</v>
      </c>
      <c r="L3475" s="92" t="s">
        <v>867</v>
      </c>
      <c r="M3475" s="278">
        <f>IFERROR(VLOOKUP(C3475,'Budget Detail as of 11.30'!B:K,COLUMNS('Budget Detail as of 11.30'!B:K),FALSE),0)</f>
        <v>6800</v>
      </c>
      <c r="N3475" s="155">
        <f>SUMIFS('Budget Detail as of 11.30'!L:L,'Budget Detail as of 11.30'!B:B,'Questica Mapping'!C3475)</f>
        <v>6800</v>
      </c>
      <c r="O3475" s="100">
        <v>2000</v>
      </c>
      <c r="P3475" s="101">
        <f t="shared" si="133"/>
        <v>2000</v>
      </c>
    </row>
    <row r="3476" spans="1:16" hidden="1" x14ac:dyDescent="0.3">
      <c r="A3476" s="90">
        <v>850091</v>
      </c>
      <c r="B3476" s="92" t="s">
        <v>1162</v>
      </c>
      <c r="C3476" s="92" t="s">
        <v>6700</v>
      </c>
      <c r="D3476" s="92" t="s">
        <v>12</v>
      </c>
      <c r="E3476" s="103">
        <v>44130</v>
      </c>
      <c r="F3476" s="92" t="s">
        <v>6581</v>
      </c>
      <c r="G3476" s="92" t="s">
        <v>1273</v>
      </c>
      <c r="H3476" s="92" t="s">
        <v>6543</v>
      </c>
      <c r="I3476" s="92" t="s">
        <v>944</v>
      </c>
      <c r="J3476" s="92" t="s">
        <v>6701</v>
      </c>
      <c r="K3476" s="90" t="b">
        <v>0</v>
      </c>
      <c r="L3476" s="92" t="s">
        <v>867</v>
      </c>
      <c r="M3476" s="278">
        <f>IFERROR(VLOOKUP(C3476,'Budget Detail as of 11.30'!B:K,COLUMNS('Budget Detail as of 11.30'!B:K),FALSE),0)</f>
        <v>700</v>
      </c>
      <c r="N3476" s="155">
        <f>SUMIFS('Budget Detail as of 11.30'!L:L,'Budget Detail as of 11.30'!B:B,'Questica Mapping'!C3476)</f>
        <v>700</v>
      </c>
      <c r="O3476" s="100">
        <v>30000</v>
      </c>
      <c r="P3476" s="101">
        <f t="shared" si="133"/>
        <v>30000</v>
      </c>
    </row>
    <row r="3477" spans="1:16" hidden="1" x14ac:dyDescent="0.3">
      <c r="A3477" s="90">
        <v>850549</v>
      </c>
      <c r="B3477" s="92" t="s">
        <v>1162</v>
      </c>
      <c r="C3477" s="92" t="s">
        <v>6702</v>
      </c>
      <c r="D3477" s="92" t="s">
        <v>12</v>
      </c>
      <c r="E3477" s="103">
        <v>44130</v>
      </c>
      <c r="F3477" s="92" t="s">
        <v>6581</v>
      </c>
      <c r="G3477" s="92" t="s">
        <v>1273</v>
      </c>
      <c r="H3477" s="92" t="s">
        <v>6543</v>
      </c>
      <c r="I3477" s="92" t="s">
        <v>1060</v>
      </c>
      <c r="J3477" s="92" t="s">
        <v>6703</v>
      </c>
      <c r="K3477" s="90" t="b">
        <v>0</v>
      </c>
      <c r="L3477" s="92" t="s">
        <v>867</v>
      </c>
      <c r="M3477" s="278">
        <f>IFERROR(VLOOKUP(C3477,'Budget Detail as of 11.30'!B:K,COLUMNS('Budget Detail as of 11.30'!B:K),FALSE),0)</f>
        <v>500</v>
      </c>
      <c r="N3477" s="155">
        <f>SUMIFS('Budget Detail as of 11.30'!L:L,'Budget Detail as of 11.30'!B:B,'Questica Mapping'!C3477)</f>
        <v>500</v>
      </c>
      <c r="O3477" s="100">
        <v>300</v>
      </c>
      <c r="P3477" s="101">
        <f t="shared" si="133"/>
        <v>300</v>
      </c>
    </row>
    <row r="3478" spans="1:16" hidden="1" x14ac:dyDescent="0.3">
      <c r="A3478" s="90">
        <v>851460</v>
      </c>
      <c r="B3478" s="92" t="s">
        <v>1162</v>
      </c>
      <c r="C3478" s="92" t="s">
        <v>6704</v>
      </c>
      <c r="D3478" s="92" t="s">
        <v>12</v>
      </c>
      <c r="E3478" s="103">
        <v>44130</v>
      </c>
      <c r="F3478" s="92" t="s">
        <v>6581</v>
      </c>
      <c r="G3478" s="92" t="s">
        <v>3658</v>
      </c>
      <c r="H3478" s="92" t="s">
        <v>6543</v>
      </c>
      <c r="I3478" s="92" t="s">
        <v>865</v>
      </c>
      <c r="J3478" s="270" t="s">
        <v>1251</v>
      </c>
      <c r="K3478" s="90" t="b">
        <v>0</v>
      </c>
      <c r="L3478" s="92" t="s">
        <v>867</v>
      </c>
      <c r="M3478" s="278">
        <f>IFERROR(VLOOKUP(C3478,'Budget Detail as of 11.30'!B:K,COLUMNS('Budget Detail as of 11.30'!B:K),FALSE),0)</f>
        <v>0</v>
      </c>
      <c r="N3478" s="155">
        <f>SUMIFS('Budget Detail as of 11.30'!L:L,'Budget Detail as of 11.30'!B:B,'Questica Mapping'!C3478)</f>
        <v>0</v>
      </c>
      <c r="O3478" s="100">
        <v>2644000</v>
      </c>
      <c r="P3478" s="101">
        <f t="shared" si="133"/>
        <v>2644000</v>
      </c>
    </row>
    <row r="3479" spans="1:16" hidden="1" x14ac:dyDescent="0.3">
      <c r="A3479" s="90">
        <v>850537</v>
      </c>
      <c r="B3479" s="159" t="s">
        <v>1162</v>
      </c>
      <c r="C3479" s="283" t="s">
        <v>6705</v>
      </c>
      <c r="D3479" s="280" t="s">
        <v>12</v>
      </c>
      <c r="E3479" s="158">
        <v>44130</v>
      </c>
      <c r="F3479" s="279" t="s">
        <v>6581</v>
      </c>
      <c r="G3479" s="279" t="s">
        <v>1679</v>
      </c>
      <c r="H3479" s="279" t="s">
        <v>6543</v>
      </c>
      <c r="I3479" s="279" t="s">
        <v>865</v>
      </c>
      <c r="J3479" s="279" t="s">
        <v>326</v>
      </c>
      <c r="K3479" s="279"/>
      <c r="L3479" s="279"/>
      <c r="M3479" s="278">
        <f>IFERROR(VLOOKUP(C3479,'Budget Detail as of 11.30'!B:K,COLUMNS('Budget Detail as of 11.30'!B:K),FALSE),0)</f>
        <v>654990</v>
      </c>
      <c r="N3479" s="155">
        <f>SUMIFS('Budget Detail as of 11.30'!L:L,'Budget Detail as of 11.30'!B:B,'Questica Mapping'!C3479)</f>
        <v>654990</v>
      </c>
      <c r="O3479" s="100">
        <v>30406000</v>
      </c>
      <c r="P3479" s="101">
        <f t="shared" si="133"/>
        <v>30406000</v>
      </c>
    </row>
    <row r="3480" spans="1:16" hidden="1" x14ac:dyDescent="0.3">
      <c r="A3480" s="90">
        <v>850541</v>
      </c>
      <c r="B3480" s="159" t="s">
        <v>1162</v>
      </c>
      <c r="C3480" s="159" t="s">
        <v>6706</v>
      </c>
      <c r="D3480" s="280" t="s">
        <v>12</v>
      </c>
      <c r="E3480" s="158" t="s">
        <v>405</v>
      </c>
      <c r="F3480" s="279" t="s">
        <v>6581</v>
      </c>
      <c r="G3480" s="279" t="s">
        <v>1679</v>
      </c>
      <c r="H3480" s="279" t="s">
        <v>6543</v>
      </c>
      <c r="I3480" s="279" t="s">
        <v>925</v>
      </c>
      <c r="J3480" s="279" t="s">
        <v>6707</v>
      </c>
      <c r="K3480" s="279" t="b">
        <v>0</v>
      </c>
      <c r="L3480" s="279" t="s">
        <v>867</v>
      </c>
      <c r="M3480" s="278">
        <f>IFERROR(VLOOKUP(C3480,'Budget Detail as of 11.30'!B:K,COLUMNS('Budget Detail as of 11.30'!B:K),FALSE),0)</f>
        <v>38620</v>
      </c>
      <c r="N3480" s="155">
        <f>SUMIFS('Budget Detail as of 11.30'!L:L,'Budget Detail as of 11.30'!B:B,'Questica Mapping'!C3480)</f>
        <v>40870</v>
      </c>
      <c r="O3480" s="100">
        <v>101211</v>
      </c>
      <c r="P3480" s="101">
        <f t="shared" si="133"/>
        <v>101211</v>
      </c>
    </row>
    <row r="3481" spans="1:16" hidden="1" x14ac:dyDescent="0.3">
      <c r="A3481" s="90">
        <v>850093</v>
      </c>
      <c r="B3481" s="92" t="s">
        <v>1162</v>
      </c>
      <c r="C3481" s="92" t="s">
        <v>6708</v>
      </c>
      <c r="D3481" s="92" t="s">
        <v>12</v>
      </c>
      <c r="E3481" s="103">
        <v>44130</v>
      </c>
      <c r="F3481" s="92" t="s">
        <v>6581</v>
      </c>
      <c r="G3481" s="92" t="s">
        <v>1694</v>
      </c>
      <c r="H3481" s="92" t="s">
        <v>6709</v>
      </c>
      <c r="I3481" s="92" t="s">
        <v>865</v>
      </c>
      <c r="J3481" s="92" t="s">
        <v>6710</v>
      </c>
      <c r="K3481" s="90" t="b">
        <v>0</v>
      </c>
      <c r="L3481" s="92" t="s">
        <v>867</v>
      </c>
      <c r="M3481" s="278">
        <f>IFERROR(VLOOKUP(C3481,'Budget Detail as of 11.30'!B:K,COLUMNS('Budget Detail as of 11.30'!B:K),FALSE),0)</f>
        <v>2000</v>
      </c>
      <c r="N3481" s="155">
        <f>SUMIFS('Budget Detail as of 11.30'!L:L,'Budget Detail as of 11.30'!B:B,'Questica Mapping'!C3481)</f>
        <v>2000</v>
      </c>
      <c r="O3481" s="100">
        <v>24152</v>
      </c>
      <c r="P3481" s="101">
        <f t="shared" si="133"/>
        <v>24152</v>
      </c>
    </row>
    <row r="3482" spans="1:16" hidden="1" x14ac:dyDescent="0.3">
      <c r="A3482" s="90">
        <v>851461</v>
      </c>
      <c r="B3482" s="92" t="s">
        <v>1162</v>
      </c>
      <c r="C3482" s="92" t="s">
        <v>6711</v>
      </c>
      <c r="D3482" s="92" t="s">
        <v>12</v>
      </c>
      <c r="E3482" s="103">
        <v>44130</v>
      </c>
      <c r="F3482" s="92" t="s">
        <v>6581</v>
      </c>
      <c r="G3482" s="92" t="s">
        <v>1694</v>
      </c>
      <c r="H3482" s="92" t="s">
        <v>6709</v>
      </c>
      <c r="I3482" s="92" t="s">
        <v>925</v>
      </c>
      <c r="J3482" s="92" t="s">
        <v>6712</v>
      </c>
      <c r="K3482" s="90" t="b">
        <v>0</v>
      </c>
      <c r="L3482" s="92" t="s">
        <v>867</v>
      </c>
      <c r="M3482" s="278">
        <f>IFERROR(VLOOKUP(C3482,'Budget Detail as of 11.30'!B:K,COLUMNS('Budget Detail as of 11.30'!B:K),FALSE),0)</f>
        <v>30000</v>
      </c>
      <c r="N3482" s="155">
        <f>SUMIFS('Budget Detail as of 11.30'!L:L,'Budget Detail as of 11.30'!B:B,'Questica Mapping'!C3482)</f>
        <v>30000</v>
      </c>
      <c r="O3482" s="100">
        <v>0</v>
      </c>
      <c r="P3482" s="101">
        <f t="shared" si="133"/>
        <v>0</v>
      </c>
    </row>
    <row r="3483" spans="1:16" hidden="1" x14ac:dyDescent="0.3">
      <c r="A3483" s="90">
        <v>850544</v>
      </c>
      <c r="B3483" s="92" t="s">
        <v>1162</v>
      </c>
      <c r="C3483" s="92" t="s">
        <v>6713</v>
      </c>
      <c r="D3483" s="92" t="s">
        <v>12</v>
      </c>
      <c r="E3483" s="103">
        <v>44130</v>
      </c>
      <c r="F3483" s="92" t="s">
        <v>6581</v>
      </c>
      <c r="G3483" s="92" t="s">
        <v>1694</v>
      </c>
      <c r="H3483" s="92" t="s">
        <v>6714</v>
      </c>
      <c r="I3483" s="92" t="s">
        <v>865</v>
      </c>
      <c r="J3483" s="92" t="s">
        <v>6715</v>
      </c>
      <c r="K3483" s="90" t="b">
        <v>0</v>
      </c>
      <c r="L3483" s="92" t="s">
        <v>867</v>
      </c>
      <c r="M3483" s="278">
        <f>IFERROR(VLOOKUP(C3483,'Budget Detail as of 11.30'!B:K,COLUMNS('Budget Detail as of 11.30'!B:K),FALSE),0)</f>
        <v>300</v>
      </c>
      <c r="N3483" s="155">
        <f>SUMIFS('Budget Detail as of 11.30'!L:L,'Budget Detail as of 11.30'!B:B,'Questica Mapping'!C3483)</f>
        <v>300</v>
      </c>
      <c r="O3483" s="100">
        <v>23993417</v>
      </c>
      <c r="P3483" s="101">
        <f t="shared" si="133"/>
        <v>23993417</v>
      </c>
    </row>
    <row r="3484" spans="1:16" hidden="1" x14ac:dyDescent="0.3">
      <c r="A3484" s="90">
        <v>851462</v>
      </c>
      <c r="B3484" s="159" t="s">
        <v>1162</v>
      </c>
      <c r="C3484" s="159" t="s">
        <v>6716</v>
      </c>
      <c r="D3484" s="280" t="s">
        <v>12</v>
      </c>
      <c r="E3484" s="106" t="s">
        <v>385</v>
      </c>
      <c r="F3484" s="279" t="s">
        <v>6717</v>
      </c>
      <c r="G3484" s="279" t="s">
        <v>6443</v>
      </c>
      <c r="H3484" s="279" t="s">
        <v>6521</v>
      </c>
      <c r="I3484" s="279" t="s">
        <v>865</v>
      </c>
      <c r="J3484" s="279" t="s">
        <v>6718</v>
      </c>
      <c r="K3484" s="279" t="b">
        <v>0</v>
      </c>
      <c r="L3484" s="279" t="s">
        <v>867</v>
      </c>
      <c r="M3484" s="278">
        <f>IFERROR(VLOOKUP(C3484,'Budget Detail as of 11.30'!B:K,COLUMNS('Budget Detail as of 11.30'!B:K),FALSE),0)</f>
        <v>4157930</v>
      </c>
      <c r="N3484" s="155">
        <f>SUMIFS('Budget Detail as of 11.30'!L:L,'Budget Detail as of 11.30'!B:B,'Questica Mapping'!C3484)</f>
        <v>4157930</v>
      </c>
      <c r="O3484" s="100">
        <v>1100000</v>
      </c>
      <c r="P3484" s="101">
        <f t="shared" si="133"/>
        <v>1100000</v>
      </c>
    </row>
    <row r="3485" spans="1:16" hidden="1" x14ac:dyDescent="0.3">
      <c r="A3485" s="90">
        <v>850547</v>
      </c>
      <c r="B3485" s="92" t="s">
        <v>1162</v>
      </c>
      <c r="C3485" s="92" t="s">
        <v>6719</v>
      </c>
      <c r="D3485" s="92" t="s">
        <v>12</v>
      </c>
      <c r="E3485" s="103" t="s">
        <v>404</v>
      </c>
      <c r="F3485" s="92" t="s">
        <v>6717</v>
      </c>
      <c r="G3485" s="92" t="s">
        <v>3658</v>
      </c>
      <c r="H3485" s="92" t="s">
        <v>6521</v>
      </c>
      <c r="I3485" s="92" t="s">
        <v>865</v>
      </c>
      <c r="J3485" s="92" t="s">
        <v>6720</v>
      </c>
      <c r="K3485" s="90" t="b">
        <v>0</v>
      </c>
      <c r="L3485" s="92" t="s">
        <v>867</v>
      </c>
      <c r="M3485" s="278">
        <f>IFERROR(VLOOKUP(C3485,'Budget Detail as of 11.30'!B:K,COLUMNS('Budget Detail as of 11.30'!B:K),FALSE),0)</f>
        <v>2052070</v>
      </c>
      <c r="N3485" s="155">
        <f>SUMIFS('Budget Detail as of 11.30'!L:L,'Budget Detail as of 11.30'!B:B,'Questica Mapping'!C3485)</f>
        <v>2052070</v>
      </c>
      <c r="O3485" s="100">
        <v>1287809</v>
      </c>
      <c r="P3485" s="101">
        <f t="shared" si="133"/>
        <v>1287809</v>
      </c>
    </row>
    <row r="3486" spans="1:16" hidden="1" x14ac:dyDescent="0.3">
      <c r="A3486" s="90">
        <v>851463</v>
      </c>
      <c r="B3486" s="92" t="s">
        <v>1162</v>
      </c>
      <c r="C3486" s="92" t="s">
        <v>6721</v>
      </c>
      <c r="D3486" s="92" t="s">
        <v>12</v>
      </c>
      <c r="E3486" s="103" t="s">
        <v>387</v>
      </c>
      <c r="F3486" s="92" t="s">
        <v>6717</v>
      </c>
      <c r="G3486" s="92" t="s">
        <v>1694</v>
      </c>
      <c r="H3486" s="92" t="s">
        <v>6521</v>
      </c>
      <c r="I3486" s="92" t="s">
        <v>865</v>
      </c>
      <c r="J3486" s="92" t="s">
        <v>6722</v>
      </c>
      <c r="K3486" s="90" t="b">
        <v>0</v>
      </c>
      <c r="L3486" s="92" t="s">
        <v>867</v>
      </c>
      <c r="M3486" s="278">
        <f>IFERROR(VLOOKUP(C3486,'Budget Detail as of 11.30'!B:K,COLUMNS('Budget Detail as of 11.30'!B:K),FALSE),0)</f>
        <v>44965000</v>
      </c>
      <c r="N3486" s="155">
        <f>SUMIFS('Budget Detail as of 11.30'!L:L,'Budget Detail as of 11.30'!B:B,'Questica Mapping'!C3486)</f>
        <v>44965000</v>
      </c>
      <c r="O3486" s="100">
        <v>13650374</v>
      </c>
      <c r="P3486" s="101">
        <f t="shared" si="133"/>
        <v>13650374</v>
      </c>
    </row>
    <row r="3487" spans="1:16" hidden="1" x14ac:dyDescent="0.3">
      <c r="A3487" s="90">
        <v>588083</v>
      </c>
      <c r="B3487" s="92" t="s">
        <v>1162</v>
      </c>
      <c r="C3487" s="92" t="s">
        <v>6723</v>
      </c>
      <c r="D3487" s="92" t="s">
        <v>12</v>
      </c>
      <c r="E3487" s="103" t="s">
        <v>389</v>
      </c>
      <c r="F3487" s="92" t="s">
        <v>6724</v>
      </c>
      <c r="G3487" s="92" t="s">
        <v>1212</v>
      </c>
      <c r="H3487" s="92" t="s">
        <v>6527</v>
      </c>
      <c r="I3487" s="92" t="s">
        <v>865</v>
      </c>
      <c r="J3487" s="92" t="s">
        <v>6725</v>
      </c>
      <c r="K3487" s="90" t="b">
        <v>0</v>
      </c>
      <c r="L3487" s="92" t="s">
        <v>867</v>
      </c>
      <c r="M3487" s="278">
        <f>IFERROR(VLOOKUP(C3487,'Budget Detail as of 11.30'!B:K,COLUMNS('Budget Detail as of 11.30'!B:K),FALSE),0)</f>
        <v>0</v>
      </c>
      <c r="N3487" s="155">
        <f>SUMIFS('Budget Detail as of 11.30'!L:L,'Budget Detail as of 11.30'!B:B,'Questica Mapping'!C3487)</f>
        <v>0</v>
      </c>
      <c r="O3487" s="100">
        <v>1500000</v>
      </c>
      <c r="P3487" s="101">
        <f t="shared" si="133"/>
        <v>1500000</v>
      </c>
    </row>
    <row r="3488" spans="1:16" hidden="1" x14ac:dyDescent="0.3">
      <c r="A3488" s="90">
        <v>588084</v>
      </c>
      <c r="B3488" s="92" t="s">
        <v>1162</v>
      </c>
      <c r="C3488" s="92" t="s">
        <v>6726</v>
      </c>
      <c r="D3488" s="92" t="s">
        <v>12</v>
      </c>
      <c r="E3488" s="103" t="s">
        <v>389</v>
      </c>
      <c r="F3488" s="92" t="s">
        <v>6724</v>
      </c>
      <c r="G3488" s="92" t="s">
        <v>1212</v>
      </c>
      <c r="H3488" s="92" t="s">
        <v>6527</v>
      </c>
      <c r="I3488" s="92" t="s">
        <v>925</v>
      </c>
      <c r="J3488" s="92" t="s">
        <v>6727</v>
      </c>
      <c r="K3488" s="90" t="b">
        <v>0</v>
      </c>
      <c r="L3488" s="92" t="s">
        <v>867</v>
      </c>
      <c r="M3488" s="278">
        <f>IFERROR(VLOOKUP(C3488,'Budget Detail as of 11.30'!B:K,COLUMNS('Budget Detail as of 11.30'!B:K),FALSE),0)</f>
        <v>0</v>
      </c>
      <c r="N3488" s="155">
        <f>SUMIFS('Budget Detail as of 11.30'!L:L,'Budget Detail as of 11.30'!B:B,'Questica Mapping'!C3488)</f>
        <v>0</v>
      </c>
      <c r="O3488" s="100">
        <v>1656522</v>
      </c>
      <c r="P3488" s="101">
        <f t="shared" si="133"/>
        <v>1656522</v>
      </c>
    </row>
    <row r="3489" spans="1:16" hidden="1" x14ac:dyDescent="0.3">
      <c r="A3489" s="90">
        <v>587873</v>
      </c>
      <c r="B3489" s="92" t="s">
        <v>1162</v>
      </c>
      <c r="C3489" s="92" t="s">
        <v>6728</v>
      </c>
      <c r="D3489" s="92" t="s">
        <v>12</v>
      </c>
      <c r="E3489" s="103" t="s">
        <v>389</v>
      </c>
      <c r="F3489" s="92" t="s">
        <v>6724</v>
      </c>
      <c r="G3489" s="92" t="s">
        <v>1212</v>
      </c>
      <c r="H3489" s="92" t="s">
        <v>6527</v>
      </c>
      <c r="I3489" s="92" t="s">
        <v>928</v>
      </c>
      <c r="J3489" s="92" t="s">
        <v>6729</v>
      </c>
      <c r="K3489" s="90" t="b">
        <v>0</v>
      </c>
      <c r="L3489" s="92" t="s">
        <v>867</v>
      </c>
      <c r="M3489" s="278">
        <f>IFERROR(VLOOKUP(C3489,'Budget Detail as of 11.30'!B:K,COLUMNS('Budget Detail as of 11.30'!B:K),FALSE),0)</f>
        <v>0</v>
      </c>
      <c r="N3489" s="155">
        <f>SUMIFS('Budget Detail as of 11.30'!L:L,'Budget Detail as of 11.30'!B:B,'Questica Mapping'!C3489)</f>
        <v>0</v>
      </c>
      <c r="O3489" s="100">
        <v>3499069</v>
      </c>
      <c r="P3489" s="101">
        <f t="shared" si="133"/>
        <v>3499069</v>
      </c>
    </row>
    <row r="3490" spans="1:16" hidden="1" x14ac:dyDescent="0.3">
      <c r="A3490" s="90">
        <v>589136</v>
      </c>
      <c r="B3490" s="92" t="s">
        <v>1162</v>
      </c>
      <c r="C3490" s="92" t="s">
        <v>6730</v>
      </c>
      <c r="D3490" s="92" t="s">
        <v>12</v>
      </c>
      <c r="E3490" s="103" t="s">
        <v>389</v>
      </c>
      <c r="F3490" s="92" t="s">
        <v>6724</v>
      </c>
      <c r="G3490" s="92" t="s">
        <v>6443</v>
      </c>
      <c r="H3490" s="92" t="s">
        <v>6527</v>
      </c>
      <c r="I3490" s="92" t="s">
        <v>865</v>
      </c>
      <c r="J3490" s="92" t="s">
        <v>6731</v>
      </c>
      <c r="K3490" s="90" t="b">
        <v>0</v>
      </c>
      <c r="L3490" s="92" t="s">
        <v>867</v>
      </c>
      <c r="M3490" s="278">
        <f>IFERROR(VLOOKUP(C3490,'Budget Detail as of 11.30'!B:K,COLUMNS('Budget Detail as of 11.30'!B:K),FALSE),0)</f>
        <v>130722950</v>
      </c>
      <c r="N3490" s="155">
        <f>SUMIFS('Budget Detail as of 11.30'!L:L,'Budget Detail as of 11.30'!B:B,'Questica Mapping'!C3490)</f>
        <v>130722950</v>
      </c>
      <c r="O3490" s="100">
        <v>0</v>
      </c>
      <c r="P3490" s="101">
        <f t="shared" si="133"/>
        <v>0</v>
      </c>
    </row>
    <row r="3491" spans="1:16" hidden="1" x14ac:dyDescent="0.3">
      <c r="A3491" s="90">
        <v>598726</v>
      </c>
      <c r="B3491" s="92" t="s">
        <v>1162</v>
      </c>
      <c r="C3491" s="92" t="s">
        <v>6732</v>
      </c>
      <c r="D3491" s="92" t="s">
        <v>12</v>
      </c>
      <c r="E3491" s="103" t="s">
        <v>389</v>
      </c>
      <c r="F3491" s="92" t="s">
        <v>6724</v>
      </c>
      <c r="G3491" s="92" t="s">
        <v>6443</v>
      </c>
      <c r="H3491" s="92" t="s">
        <v>6527</v>
      </c>
      <c r="I3491" s="92" t="s">
        <v>925</v>
      </c>
      <c r="J3491" s="92" t="s">
        <v>6733</v>
      </c>
      <c r="K3491" s="90" t="b">
        <v>0</v>
      </c>
      <c r="L3491" s="92" t="s">
        <v>867</v>
      </c>
      <c r="M3491" s="278">
        <f>IFERROR(VLOOKUP(C3491,'Budget Detail as of 11.30'!B:K,COLUMNS('Budget Detail as of 11.30'!B:K),FALSE),0)</f>
        <v>0</v>
      </c>
      <c r="N3491" s="155">
        <f>SUMIFS('Budget Detail as of 11.30'!L:L,'Budget Detail as of 11.30'!B:B,'Questica Mapping'!C3491)</f>
        <v>0</v>
      </c>
      <c r="O3491" s="100">
        <v>0</v>
      </c>
      <c r="P3491" s="101">
        <f t="shared" si="133"/>
        <v>0</v>
      </c>
    </row>
    <row r="3492" spans="1:16" hidden="1" x14ac:dyDescent="0.3">
      <c r="A3492" s="90">
        <v>588085</v>
      </c>
      <c r="B3492" s="92" t="s">
        <v>1162</v>
      </c>
      <c r="C3492" s="92" t="s">
        <v>6734</v>
      </c>
      <c r="D3492" s="92" t="s">
        <v>12</v>
      </c>
      <c r="E3492" s="103" t="s">
        <v>389</v>
      </c>
      <c r="F3492" s="92" t="s">
        <v>6724</v>
      </c>
      <c r="G3492" s="92" t="s">
        <v>6443</v>
      </c>
      <c r="H3492" s="92" t="s">
        <v>6527</v>
      </c>
      <c r="I3492" s="92" t="s">
        <v>928</v>
      </c>
      <c r="J3492" s="92" t="s">
        <v>6735</v>
      </c>
      <c r="K3492" s="90" t="b">
        <v>0</v>
      </c>
      <c r="L3492" s="92" t="s">
        <v>867</v>
      </c>
      <c r="M3492" s="278">
        <f>IFERROR(VLOOKUP(C3492,'Budget Detail as of 11.30'!B:K,COLUMNS('Budget Detail as of 11.30'!B:K),FALSE),0)</f>
        <v>0</v>
      </c>
      <c r="N3492" s="155">
        <f>SUMIFS('Budget Detail as of 11.30'!L:L,'Budget Detail as of 11.30'!B:B,'Questica Mapping'!C3492)</f>
        <v>0</v>
      </c>
      <c r="O3492" s="100">
        <v>0</v>
      </c>
      <c r="P3492" s="101">
        <f t="shared" si="133"/>
        <v>0</v>
      </c>
    </row>
    <row r="3493" spans="1:16" hidden="1" x14ac:dyDescent="0.3">
      <c r="A3493" s="90">
        <v>588086</v>
      </c>
      <c r="B3493" s="92" t="s">
        <v>1162</v>
      </c>
      <c r="C3493" s="92" t="s">
        <v>6736</v>
      </c>
      <c r="D3493" s="92" t="s">
        <v>12</v>
      </c>
      <c r="E3493" s="103" t="s">
        <v>389</v>
      </c>
      <c r="F3493" s="92" t="s">
        <v>6724</v>
      </c>
      <c r="G3493" s="92" t="s">
        <v>6443</v>
      </c>
      <c r="H3493" s="92" t="s">
        <v>6527</v>
      </c>
      <c r="I3493" s="92" t="s">
        <v>931</v>
      </c>
      <c r="J3493" s="92" t="s">
        <v>6737</v>
      </c>
      <c r="K3493" s="90" t="b">
        <v>0</v>
      </c>
      <c r="L3493" s="92" t="s">
        <v>867</v>
      </c>
      <c r="M3493" s="278">
        <f>IFERROR(VLOOKUP(C3493,'Budget Detail as of 11.30'!B:K,COLUMNS('Budget Detail as of 11.30'!B:K),FALSE),0)</f>
        <v>0</v>
      </c>
      <c r="N3493" s="155">
        <f>SUMIFS('Budget Detail as of 11.30'!L:L,'Budget Detail as of 11.30'!B:B,'Questica Mapping'!C3493)</f>
        <v>0</v>
      </c>
      <c r="O3493" s="100">
        <v>7250</v>
      </c>
      <c r="P3493" s="101">
        <f t="shared" si="133"/>
        <v>7250</v>
      </c>
    </row>
    <row r="3494" spans="1:16" hidden="1" x14ac:dyDescent="0.3">
      <c r="A3494" s="90">
        <v>587874</v>
      </c>
      <c r="B3494" s="92" t="s">
        <v>1162</v>
      </c>
      <c r="C3494" s="92" t="s">
        <v>6738</v>
      </c>
      <c r="D3494" s="92" t="s">
        <v>12</v>
      </c>
      <c r="E3494" s="103" t="s">
        <v>389</v>
      </c>
      <c r="F3494" s="92" t="s">
        <v>6724</v>
      </c>
      <c r="G3494" s="92" t="s">
        <v>6443</v>
      </c>
      <c r="H3494" s="92" t="s">
        <v>6527</v>
      </c>
      <c r="I3494" s="92" t="s">
        <v>944</v>
      </c>
      <c r="J3494" s="92" t="s">
        <v>6739</v>
      </c>
      <c r="K3494" s="90" t="b">
        <v>0</v>
      </c>
      <c r="L3494" s="92" t="s">
        <v>867</v>
      </c>
      <c r="M3494" s="278">
        <f>IFERROR(VLOOKUP(C3494,'Budget Detail as of 11.30'!B:K,COLUMNS('Budget Detail as of 11.30'!B:K),FALSE),0)</f>
        <v>0</v>
      </c>
      <c r="N3494" s="155">
        <f>SUMIFS('Budget Detail as of 11.30'!L:L,'Budget Detail as of 11.30'!B:B,'Questica Mapping'!C3494)</f>
        <v>0</v>
      </c>
      <c r="O3494" s="100">
        <v>6397500</v>
      </c>
      <c r="P3494" s="101">
        <f t="shared" si="133"/>
        <v>6397500</v>
      </c>
    </row>
    <row r="3495" spans="1:16" hidden="1" x14ac:dyDescent="0.3">
      <c r="A3495" s="90">
        <v>599651</v>
      </c>
      <c r="B3495" s="92" t="s">
        <v>1162</v>
      </c>
      <c r="C3495" s="92" t="s">
        <v>6740</v>
      </c>
      <c r="D3495" s="92" t="s">
        <v>12</v>
      </c>
      <c r="E3495" s="103" t="s">
        <v>389</v>
      </c>
      <c r="F3495" s="92" t="s">
        <v>6724</v>
      </c>
      <c r="G3495" s="92" t="s">
        <v>6443</v>
      </c>
      <c r="H3495" s="92" t="s">
        <v>6527</v>
      </c>
      <c r="I3495" s="92" t="s">
        <v>1060</v>
      </c>
      <c r="J3495" s="92" t="s">
        <v>6741</v>
      </c>
      <c r="K3495" s="90" t="b">
        <v>0</v>
      </c>
      <c r="L3495" s="92" t="s">
        <v>867</v>
      </c>
      <c r="M3495" s="278">
        <f>IFERROR(VLOOKUP(C3495,'Budget Detail as of 11.30'!B:K,COLUMNS('Budget Detail as of 11.30'!B:K),FALSE),0)</f>
        <v>0</v>
      </c>
      <c r="N3495" s="155">
        <f>SUMIFS('Budget Detail as of 11.30'!L:L,'Budget Detail as of 11.30'!B:B,'Questica Mapping'!C3495)</f>
        <v>0</v>
      </c>
      <c r="O3495" s="100">
        <v>2500000</v>
      </c>
      <c r="P3495" s="101">
        <f t="shared" si="133"/>
        <v>2500000</v>
      </c>
    </row>
    <row r="3496" spans="1:16" hidden="1" x14ac:dyDescent="0.3">
      <c r="A3496" s="90">
        <v>588087</v>
      </c>
      <c r="B3496" s="92" t="s">
        <v>1162</v>
      </c>
      <c r="C3496" s="92" t="s">
        <v>6742</v>
      </c>
      <c r="D3496" s="92" t="s">
        <v>12</v>
      </c>
      <c r="E3496" s="103" t="s">
        <v>389</v>
      </c>
      <c r="F3496" s="92" t="s">
        <v>6724</v>
      </c>
      <c r="G3496" s="92" t="s">
        <v>6443</v>
      </c>
      <c r="H3496" s="92" t="s">
        <v>6527</v>
      </c>
      <c r="I3496" s="92" t="s">
        <v>1063</v>
      </c>
      <c r="J3496" s="92" t="s">
        <v>6743</v>
      </c>
      <c r="K3496" s="90" t="b">
        <v>0</v>
      </c>
      <c r="L3496" s="92" t="s">
        <v>867</v>
      </c>
      <c r="M3496" s="278">
        <f>IFERROR(VLOOKUP(C3496,'Budget Detail as of 11.30'!B:K,COLUMNS('Budget Detail as of 11.30'!B:K),FALSE),0)</f>
        <v>0</v>
      </c>
      <c r="N3496" s="155">
        <f>SUMIFS('Budget Detail as of 11.30'!L:L,'Budget Detail as of 11.30'!B:B,'Questica Mapping'!C3496)</f>
        <v>0</v>
      </c>
      <c r="O3496" s="100">
        <v>330435</v>
      </c>
      <c r="P3496" s="101">
        <f t="shared" si="133"/>
        <v>330435</v>
      </c>
    </row>
    <row r="3497" spans="1:16" hidden="1" x14ac:dyDescent="0.3">
      <c r="A3497" s="90">
        <v>587875</v>
      </c>
      <c r="B3497" s="92" t="s">
        <v>1162</v>
      </c>
      <c r="C3497" s="92" t="s">
        <v>6744</v>
      </c>
      <c r="D3497" s="92" t="s">
        <v>12</v>
      </c>
      <c r="E3497" s="103" t="s">
        <v>389</v>
      </c>
      <c r="F3497" s="92" t="s">
        <v>6724</v>
      </c>
      <c r="G3497" s="92" t="s">
        <v>1229</v>
      </c>
      <c r="H3497" s="92" t="s">
        <v>6527</v>
      </c>
      <c r="I3497" s="92" t="s">
        <v>865</v>
      </c>
      <c r="J3497" s="92" t="s">
        <v>6745</v>
      </c>
      <c r="K3497" s="90" t="b">
        <v>0</v>
      </c>
      <c r="L3497" s="92" t="s">
        <v>867</v>
      </c>
      <c r="M3497" s="278">
        <f>IFERROR(VLOOKUP(C3497,'Budget Detail as of 11.30'!B:K,COLUMNS('Budget Detail as of 11.30'!B:K),FALSE),0)</f>
        <v>0</v>
      </c>
      <c r="N3497" s="155">
        <f>SUMIFS('Budget Detail as of 11.30'!L:L,'Budget Detail as of 11.30'!B:B,'Questica Mapping'!C3497)</f>
        <v>0</v>
      </c>
      <c r="O3497" s="100">
        <v>300916</v>
      </c>
      <c r="P3497" s="101">
        <f t="shared" ref="P3497:P3528" si="134">+O3497</f>
        <v>300916</v>
      </c>
    </row>
    <row r="3498" spans="1:16" hidden="1" x14ac:dyDescent="0.3">
      <c r="A3498" s="90">
        <v>588088</v>
      </c>
      <c r="B3498" s="92" t="s">
        <v>1162</v>
      </c>
      <c r="C3498" s="92" t="s">
        <v>6746</v>
      </c>
      <c r="D3498" s="92" t="s">
        <v>12</v>
      </c>
      <c r="E3498" s="103" t="s">
        <v>389</v>
      </c>
      <c r="F3498" s="92" t="s">
        <v>6724</v>
      </c>
      <c r="G3498" s="92" t="s">
        <v>6747</v>
      </c>
      <c r="H3498" s="92" t="s">
        <v>6527</v>
      </c>
      <c r="I3498" s="92" t="s">
        <v>865</v>
      </c>
      <c r="J3498" s="92" t="s">
        <v>6748</v>
      </c>
      <c r="K3498" s="90" t="b">
        <v>0</v>
      </c>
      <c r="L3498" s="92" t="s">
        <v>867</v>
      </c>
      <c r="M3498" s="278">
        <f>IFERROR(VLOOKUP(C3498,'Budget Detail as of 11.30'!B:K,COLUMNS('Budget Detail as of 11.30'!B:K),FALSE),0)</f>
        <v>0</v>
      </c>
      <c r="N3498" s="155">
        <f>SUMIFS('Budget Detail as of 11.30'!L:L,'Budget Detail as of 11.30'!B:B,'Questica Mapping'!C3498)</f>
        <v>0</v>
      </c>
      <c r="O3498" s="100">
        <v>472863</v>
      </c>
      <c r="P3498" s="101">
        <f t="shared" si="134"/>
        <v>472863</v>
      </c>
    </row>
    <row r="3499" spans="1:16" hidden="1" x14ac:dyDescent="0.3">
      <c r="A3499" s="90">
        <v>588089</v>
      </c>
      <c r="B3499" s="92" t="s">
        <v>1162</v>
      </c>
      <c r="C3499" s="92" t="s">
        <v>6749</v>
      </c>
      <c r="D3499" s="92" t="s">
        <v>12</v>
      </c>
      <c r="E3499" s="103" t="s">
        <v>404</v>
      </c>
      <c r="F3499" s="92" t="s">
        <v>6724</v>
      </c>
      <c r="G3499" s="92" t="s">
        <v>3658</v>
      </c>
      <c r="H3499" s="92" t="s">
        <v>6527</v>
      </c>
      <c r="I3499" s="92" t="s">
        <v>865</v>
      </c>
      <c r="J3499" s="92" t="s">
        <v>6720</v>
      </c>
      <c r="K3499" s="90" t="b">
        <v>0</v>
      </c>
      <c r="L3499" s="92" t="s">
        <v>867</v>
      </c>
      <c r="M3499" s="278">
        <f>IFERROR(VLOOKUP(C3499,'Budget Detail as of 11.30'!B:K,COLUMNS('Budget Detail as of 11.30'!B:K),FALSE),0)</f>
        <v>0</v>
      </c>
      <c r="N3499" s="155">
        <f>SUMIFS('Budget Detail as of 11.30'!L:L,'Budget Detail as of 11.30'!B:B,'Questica Mapping'!C3499)</f>
        <v>0</v>
      </c>
      <c r="O3499" s="100">
        <v>9116</v>
      </c>
      <c r="P3499" s="101">
        <f t="shared" si="134"/>
        <v>9116</v>
      </c>
    </row>
    <row r="3500" spans="1:16" hidden="1" x14ac:dyDescent="0.3">
      <c r="A3500" s="90">
        <v>587876</v>
      </c>
      <c r="B3500" s="92" t="s">
        <v>1162</v>
      </c>
      <c r="C3500" s="92" t="s">
        <v>6750</v>
      </c>
      <c r="D3500" s="92" t="s">
        <v>12</v>
      </c>
      <c r="E3500" s="103" t="s">
        <v>404</v>
      </c>
      <c r="F3500" s="92" t="s">
        <v>6724</v>
      </c>
      <c r="G3500" s="92" t="s">
        <v>3658</v>
      </c>
      <c r="H3500" s="92" t="s">
        <v>6527</v>
      </c>
      <c r="I3500" s="92" t="s">
        <v>925</v>
      </c>
      <c r="J3500" s="92" t="s">
        <v>6751</v>
      </c>
      <c r="K3500" s="90" t="b">
        <v>0</v>
      </c>
      <c r="L3500" s="92" t="s">
        <v>867</v>
      </c>
      <c r="M3500" s="278">
        <f>IFERROR(VLOOKUP(C3500,'Budget Detail as of 11.30'!B:K,COLUMNS('Budget Detail as of 11.30'!B:K),FALSE),0)</f>
        <v>3381050</v>
      </c>
      <c r="N3500" s="155">
        <f>SUMIFS('Budget Detail as of 11.30'!L:L,'Budget Detail as of 11.30'!B:B,'Questica Mapping'!C3500)</f>
        <v>3381050</v>
      </c>
      <c r="O3500" s="100">
        <v>4260870</v>
      </c>
      <c r="P3500" s="101">
        <f t="shared" si="134"/>
        <v>4260870</v>
      </c>
    </row>
    <row r="3501" spans="1:16" hidden="1" x14ac:dyDescent="0.3">
      <c r="A3501" s="90">
        <v>587877</v>
      </c>
      <c r="B3501" s="92" t="s">
        <v>1162</v>
      </c>
      <c r="C3501" s="92" t="s">
        <v>6752</v>
      </c>
      <c r="D3501" s="92" t="s">
        <v>12</v>
      </c>
      <c r="E3501" s="103" t="s">
        <v>404</v>
      </c>
      <c r="F3501" s="92" t="s">
        <v>6724</v>
      </c>
      <c r="G3501" s="92" t="s">
        <v>3658</v>
      </c>
      <c r="H3501" s="92" t="s">
        <v>6527</v>
      </c>
      <c r="I3501" s="92" t="s">
        <v>928</v>
      </c>
      <c r="J3501" s="92" t="s">
        <v>6753</v>
      </c>
      <c r="K3501" s="90" t="b">
        <v>0</v>
      </c>
      <c r="L3501" s="92" t="s">
        <v>867</v>
      </c>
      <c r="M3501" s="278">
        <f>IFERROR(VLOOKUP(C3501,'Budget Detail as of 11.30'!B:K,COLUMNS('Budget Detail as of 11.30'!B:K),FALSE),0)</f>
        <v>6396000</v>
      </c>
      <c r="N3501" s="155">
        <f>SUMIFS('Budget Detail as of 11.30'!L:L,'Budget Detail as of 11.30'!B:B,'Questica Mapping'!C3501)</f>
        <v>6396000</v>
      </c>
      <c r="O3501" s="100">
        <v>132825</v>
      </c>
      <c r="P3501" s="101">
        <f t="shared" si="134"/>
        <v>132825</v>
      </c>
    </row>
    <row r="3502" spans="1:16" hidden="1" x14ac:dyDescent="0.3">
      <c r="A3502" s="90">
        <v>587878</v>
      </c>
      <c r="B3502" s="92" t="s">
        <v>1162</v>
      </c>
      <c r="C3502" s="92" t="s">
        <v>6754</v>
      </c>
      <c r="D3502" s="92" t="s">
        <v>12</v>
      </c>
      <c r="E3502" s="103" t="s">
        <v>389</v>
      </c>
      <c r="F3502" s="92" t="s">
        <v>6724</v>
      </c>
      <c r="G3502" s="92" t="s">
        <v>1694</v>
      </c>
      <c r="H3502" s="92" t="s">
        <v>6527</v>
      </c>
      <c r="I3502" s="92" t="s">
        <v>865</v>
      </c>
      <c r="J3502" s="92" t="s">
        <v>6755</v>
      </c>
      <c r="K3502" s="90" t="b">
        <v>0</v>
      </c>
      <c r="L3502" s="92" t="s">
        <v>867</v>
      </c>
      <c r="M3502" s="278">
        <f>IFERROR(VLOOKUP(C3502,'Budget Detail as of 11.30'!B:K,COLUMNS('Budget Detail as of 11.30'!B:K),FALSE),0)</f>
        <v>0</v>
      </c>
      <c r="N3502" s="155">
        <f>SUMIFS('Budget Detail as of 11.30'!L:L,'Budget Detail as of 11.30'!B:B,'Questica Mapping'!C3502)</f>
        <v>0</v>
      </c>
      <c r="O3502" s="100">
        <v>3880870</v>
      </c>
      <c r="P3502" s="101">
        <f t="shared" si="134"/>
        <v>3880870</v>
      </c>
    </row>
    <row r="3503" spans="1:16" hidden="1" x14ac:dyDescent="0.3">
      <c r="A3503" s="90">
        <v>599652</v>
      </c>
      <c r="B3503" s="92" t="s">
        <v>1162</v>
      </c>
      <c r="C3503" s="92" t="s">
        <v>6756</v>
      </c>
      <c r="D3503" s="92" t="s">
        <v>12</v>
      </c>
      <c r="E3503" s="103" t="s">
        <v>389</v>
      </c>
      <c r="F3503" s="92" t="s">
        <v>6724</v>
      </c>
      <c r="G3503" s="92" t="s">
        <v>1694</v>
      </c>
      <c r="H3503" s="92" t="s">
        <v>6527</v>
      </c>
      <c r="I3503" s="92" t="s">
        <v>1807</v>
      </c>
      <c r="J3503" s="92" t="s">
        <v>6757</v>
      </c>
      <c r="K3503" s="90" t="b">
        <v>0</v>
      </c>
      <c r="L3503" s="92" t="s">
        <v>867</v>
      </c>
      <c r="M3503" s="278">
        <f>IFERROR(VLOOKUP(C3503,'Budget Detail as of 11.30'!B:K,COLUMNS('Budget Detail as of 11.30'!B:K),FALSE),0)</f>
        <v>0</v>
      </c>
      <c r="N3503" s="155">
        <f>SUMIFS('Budget Detail as of 11.30'!L:L,'Budget Detail as of 11.30'!B:B,'Questica Mapping'!C3503)</f>
        <v>0</v>
      </c>
      <c r="O3503" s="100">
        <v>253124</v>
      </c>
      <c r="P3503" s="101">
        <f t="shared" si="134"/>
        <v>253124</v>
      </c>
    </row>
    <row r="3504" spans="1:16" hidden="1" x14ac:dyDescent="0.3">
      <c r="A3504" s="90">
        <v>589137</v>
      </c>
      <c r="B3504" s="92" t="s">
        <v>1162</v>
      </c>
      <c r="C3504" s="92" t="s">
        <v>6758</v>
      </c>
      <c r="D3504" s="92" t="s">
        <v>12</v>
      </c>
      <c r="E3504" s="103" t="s">
        <v>389</v>
      </c>
      <c r="F3504" s="92" t="s">
        <v>6724</v>
      </c>
      <c r="G3504" s="92" t="s">
        <v>1694</v>
      </c>
      <c r="H3504" s="92" t="s">
        <v>6527</v>
      </c>
      <c r="I3504" s="92" t="s">
        <v>1072</v>
      </c>
      <c r="J3504" s="92" t="s">
        <v>6759</v>
      </c>
      <c r="K3504" s="90" t="b">
        <v>0</v>
      </c>
      <c r="L3504" s="92" t="s">
        <v>867</v>
      </c>
      <c r="M3504" s="278">
        <f>IFERROR(VLOOKUP(C3504,'Budget Detail as of 11.30'!B:K,COLUMNS('Budget Detail as of 11.30'!B:K),FALSE),0)</f>
        <v>0</v>
      </c>
      <c r="N3504" s="155">
        <f>SUMIFS('Budget Detail as of 11.30'!L:L,'Budget Detail as of 11.30'!B:B,'Questica Mapping'!C3504)</f>
        <v>0</v>
      </c>
      <c r="O3504" s="100">
        <v>509566</v>
      </c>
      <c r="P3504" s="101">
        <f t="shared" si="134"/>
        <v>509566</v>
      </c>
    </row>
    <row r="3505" spans="1:16" hidden="1" x14ac:dyDescent="0.3">
      <c r="A3505" s="90">
        <v>588090</v>
      </c>
      <c r="B3505" s="92" t="s">
        <v>1162</v>
      </c>
      <c r="C3505" s="92" t="s">
        <v>6760</v>
      </c>
      <c r="D3505" s="92" t="s">
        <v>12</v>
      </c>
      <c r="E3505" s="103" t="s">
        <v>389</v>
      </c>
      <c r="F3505" s="92" t="s">
        <v>6724</v>
      </c>
      <c r="G3505" s="92" t="s">
        <v>1694</v>
      </c>
      <c r="H3505" s="92" t="s">
        <v>6527</v>
      </c>
      <c r="I3505" s="92" t="s">
        <v>1075</v>
      </c>
      <c r="J3505" s="92" t="s">
        <v>6761</v>
      </c>
      <c r="K3505" s="90" t="b">
        <v>0</v>
      </c>
      <c r="L3505" s="92" t="s">
        <v>867</v>
      </c>
      <c r="M3505" s="278">
        <f>IFERROR(VLOOKUP(C3505,'Budget Detail as of 11.30'!B:K,COLUMNS('Budget Detail as of 11.30'!B:K),FALSE),0)</f>
        <v>0</v>
      </c>
      <c r="N3505" s="155">
        <f>SUMIFS('Budget Detail as of 11.30'!L:L,'Budget Detail as of 11.30'!B:B,'Questica Mapping'!C3505)</f>
        <v>0</v>
      </c>
      <c r="O3505" s="100">
        <v>1790435</v>
      </c>
      <c r="P3505" s="101">
        <f t="shared" si="134"/>
        <v>1790435</v>
      </c>
    </row>
    <row r="3506" spans="1:16" hidden="1" x14ac:dyDescent="0.3">
      <c r="A3506" s="90">
        <v>588091</v>
      </c>
      <c r="B3506" s="92" t="s">
        <v>1162</v>
      </c>
      <c r="C3506" s="92" t="s">
        <v>6762</v>
      </c>
      <c r="D3506" s="92" t="s">
        <v>12</v>
      </c>
      <c r="E3506" s="103" t="s">
        <v>389</v>
      </c>
      <c r="F3506" s="92" t="s">
        <v>6724</v>
      </c>
      <c r="G3506" s="92" t="s">
        <v>1694</v>
      </c>
      <c r="H3506" s="92" t="s">
        <v>6527</v>
      </c>
      <c r="I3506" s="92" t="s">
        <v>1814</v>
      </c>
      <c r="J3506" s="92" t="s">
        <v>6763</v>
      </c>
      <c r="K3506" s="90" t="b">
        <v>0</v>
      </c>
      <c r="L3506" s="92" t="s">
        <v>867</v>
      </c>
      <c r="M3506" s="278">
        <f>IFERROR(VLOOKUP(C3506,'Budget Detail as of 11.30'!B:K,COLUMNS('Budget Detail as of 11.30'!B:K),FALSE),0)</f>
        <v>0</v>
      </c>
      <c r="N3506" s="155">
        <f>SUMIFS('Budget Detail as of 11.30'!L:L,'Budget Detail as of 11.30'!B:B,'Questica Mapping'!C3506)</f>
        <v>0</v>
      </c>
      <c r="O3506" s="100">
        <v>4715392</v>
      </c>
      <c r="P3506" s="101">
        <f t="shared" si="134"/>
        <v>4715392</v>
      </c>
    </row>
    <row r="3507" spans="1:16" hidden="1" x14ac:dyDescent="0.3">
      <c r="A3507" s="90">
        <v>588092</v>
      </c>
      <c r="B3507" s="92" t="s">
        <v>1162</v>
      </c>
      <c r="C3507" s="92" t="s">
        <v>6764</v>
      </c>
      <c r="D3507" s="92" t="s">
        <v>12</v>
      </c>
      <c r="E3507" s="103" t="s">
        <v>389</v>
      </c>
      <c r="F3507" s="92" t="s">
        <v>6724</v>
      </c>
      <c r="G3507" s="92" t="s">
        <v>1694</v>
      </c>
      <c r="H3507" s="92" t="s">
        <v>6527</v>
      </c>
      <c r="I3507" s="92" t="s">
        <v>1817</v>
      </c>
      <c r="J3507" s="92" t="s">
        <v>6765</v>
      </c>
      <c r="K3507" s="90" t="b">
        <v>0</v>
      </c>
      <c r="L3507" s="92" t="s">
        <v>867</v>
      </c>
      <c r="M3507" s="278">
        <f>IFERROR(VLOOKUP(C3507,'Budget Detail as of 11.30'!B:K,COLUMNS('Budget Detail as of 11.30'!B:K),FALSE),0)</f>
        <v>0</v>
      </c>
      <c r="N3507" s="155">
        <f>SUMIFS('Budget Detail as of 11.30'!L:L,'Budget Detail as of 11.30'!B:B,'Questica Mapping'!C3507)</f>
        <v>0</v>
      </c>
      <c r="O3507" s="100">
        <v>2434783</v>
      </c>
      <c r="P3507" s="101">
        <f t="shared" si="134"/>
        <v>2434783</v>
      </c>
    </row>
    <row r="3508" spans="1:16" hidden="1" x14ac:dyDescent="0.3">
      <c r="A3508" s="90">
        <v>588093</v>
      </c>
      <c r="B3508" s="92" t="s">
        <v>1162</v>
      </c>
      <c r="C3508" s="92" t="s">
        <v>6766</v>
      </c>
      <c r="D3508" s="92" t="s">
        <v>12</v>
      </c>
      <c r="E3508" s="103" t="s">
        <v>389</v>
      </c>
      <c r="F3508" s="92" t="s">
        <v>6724</v>
      </c>
      <c r="G3508" s="92" t="s">
        <v>1694</v>
      </c>
      <c r="H3508" s="92" t="s">
        <v>6527</v>
      </c>
      <c r="I3508" s="92" t="s">
        <v>4455</v>
      </c>
      <c r="J3508" s="92" t="s">
        <v>6767</v>
      </c>
      <c r="K3508" s="90" t="b">
        <v>0</v>
      </c>
      <c r="L3508" s="92" t="s">
        <v>867</v>
      </c>
      <c r="M3508" s="278">
        <f>IFERROR(VLOOKUP(C3508,'Budget Detail as of 11.30'!B:K,COLUMNS('Budget Detail as of 11.30'!B:K),FALSE),0)</f>
        <v>0</v>
      </c>
      <c r="N3508" s="155">
        <f>SUMIFS('Budget Detail as of 11.30'!L:L,'Budget Detail as of 11.30'!B:B,'Questica Mapping'!C3508)</f>
        <v>0</v>
      </c>
      <c r="O3508" s="100">
        <v>2372827</v>
      </c>
      <c r="P3508" s="101">
        <f t="shared" si="134"/>
        <v>2372827</v>
      </c>
    </row>
    <row r="3509" spans="1:16" hidden="1" x14ac:dyDescent="0.3">
      <c r="A3509" s="90">
        <v>588094</v>
      </c>
      <c r="B3509" s="92" t="s">
        <v>1162</v>
      </c>
      <c r="C3509" s="92" t="s">
        <v>6768</v>
      </c>
      <c r="D3509" s="92" t="s">
        <v>12</v>
      </c>
      <c r="E3509" s="103" t="s">
        <v>389</v>
      </c>
      <c r="F3509" s="92" t="s">
        <v>6724</v>
      </c>
      <c r="G3509" s="92" t="s">
        <v>1694</v>
      </c>
      <c r="H3509" s="92" t="s">
        <v>6527</v>
      </c>
      <c r="I3509" s="92" t="s">
        <v>4021</v>
      </c>
      <c r="J3509" s="92" t="s">
        <v>6769</v>
      </c>
      <c r="K3509" s="90" t="b">
        <v>0</v>
      </c>
      <c r="L3509" s="92" t="s">
        <v>867</v>
      </c>
      <c r="M3509" s="278">
        <f>IFERROR(VLOOKUP(C3509,'Budget Detail as of 11.30'!B:K,COLUMNS('Budget Detail as of 11.30'!B:K),FALSE),0)</f>
        <v>0</v>
      </c>
      <c r="N3509" s="155">
        <f>SUMIFS('Budget Detail as of 11.30'!L:L,'Budget Detail as of 11.30'!B:B,'Questica Mapping'!C3509)</f>
        <v>0</v>
      </c>
      <c r="O3509" s="100">
        <v>1980494</v>
      </c>
      <c r="P3509" s="101">
        <f t="shared" si="134"/>
        <v>1980494</v>
      </c>
    </row>
    <row r="3510" spans="1:16" hidden="1" x14ac:dyDescent="0.3">
      <c r="A3510" s="90">
        <v>588095</v>
      </c>
      <c r="B3510" s="92" t="s">
        <v>1162</v>
      </c>
      <c r="C3510" s="92" t="s">
        <v>6770</v>
      </c>
      <c r="D3510" s="92" t="s">
        <v>12</v>
      </c>
      <c r="E3510" s="103" t="s">
        <v>389</v>
      </c>
      <c r="F3510" s="92" t="s">
        <v>6724</v>
      </c>
      <c r="G3510" s="92" t="s">
        <v>1694</v>
      </c>
      <c r="H3510" s="92" t="s">
        <v>6527</v>
      </c>
      <c r="I3510" s="92" t="s">
        <v>6771</v>
      </c>
      <c r="J3510" s="92" t="s">
        <v>6772</v>
      </c>
      <c r="K3510" s="90" t="b">
        <v>0</v>
      </c>
      <c r="L3510" s="92" t="s">
        <v>867</v>
      </c>
      <c r="M3510" s="278">
        <f>IFERROR(VLOOKUP(C3510,'Budget Detail as of 11.30'!B:K,COLUMNS('Budget Detail as of 11.30'!B:K),FALSE),0)</f>
        <v>0</v>
      </c>
      <c r="N3510" s="155">
        <f>SUMIFS('Budget Detail as of 11.30'!L:L,'Budget Detail as of 11.30'!B:B,'Questica Mapping'!C3510)</f>
        <v>0</v>
      </c>
      <c r="O3510" s="100">
        <v>1443440</v>
      </c>
      <c r="P3510" s="101">
        <f t="shared" si="134"/>
        <v>1443440</v>
      </c>
    </row>
    <row r="3511" spans="1:16" hidden="1" x14ac:dyDescent="0.3">
      <c r="A3511" s="90">
        <v>588096</v>
      </c>
      <c r="B3511" s="92" t="s">
        <v>1162</v>
      </c>
      <c r="C3511" s="92" t="s">
        <v>6773</v>
      </c>
      <c r="D3511" s="92" t="s">
        <v>12</v>
      </c>
      <c r="E3511" s="103" t="s">
        <v>389</v>
      </c>
      <c r="F3511" s="92" t="s">
        <v>6724</v>
      </c>
      <c r="G3511" s="92" t="s">
        <v>1694</v>
      </c>
      <c r="H3511" s="92" t="s">
        <v>6527</v>
      </c>
      <c r="I3511" s="92" t="s">
        <v>6774</v>
      </c>
      <c r="J3511" s="92" t="s">
        <v>6775</v>
      </c>
      <c r="K3511" s="90" t="b">
        <v>0</v>
      </c>
      <c r="L3511" s="92" t="s">
        <v>867</v>
      </c>
      <c r="M3511" s="278">
        <f>IFERROR(VLOOKUP(C3511,'Budget Detail as of 11.30'!B:K,COLUMNS('Budget Detail as of 11.30'!B:K),FALSE),0)</f>
        <v>0</v>
      </c>
      <c r="N3511" s="155">
        <f>SUMIFS('Budget Detail as of 11.30'!L:L,'Budget Detail as of 11.30'!B:B,'Questica Mapping'!C3511)</f>
        <v>0</v>
      </c>
      <c r="O3511" s="100">
        <v>2222</v>
      </c>
      <c r="P3511" s="101">
        <f t="shared" si="134"/>
        <v>2222</v>
      </c>
    </row>
    <row r="3512" spans="1:16" hidden="1" x14ac:dyDescent="0.3">
      <c r="A3512" s="90">
        <v>598594</v>
      </c>
      <c r="B3512" s="92" t="s">
        <v>1162</v>
      </c>
      <c r="C3512" s="92" t="s">
        <v>6776</v>
      </c>
      <c r="D3512" s="92" t="s">
        <v>12</v>
      </c>
      <c r="E3512" s="103" t="s">
        <v>389</v>
      </c>
      <c r="F3512" s="92" t="s">
        <v>6724</v>
      </c>
      <c r="G3512" s="92" t="s">
        <v>1694</v>
      </c>
      <c r="H3512" s="92" t="s">
        <v>6527</v>
      </c>
      <c r="I3512" s="92" t="s">
        <v>6777</v>
      </c>
      <c r="J3512" s="92" t="s">
        <v>6778</v>
      </c>
      <c r="K3512" s="90" t="b">
        <v>0</v>
      </c>
      <c r="L3512" s="92" t="s">
        <v>867</v>
      </c>
      <c r="M3512" s="278">
        <f>IFERROR(VLOOKUP(C3512,'Budget Detail as of 11.30'!B:K,COLUMNS('Budget Detail as of 11.30'!B:K),FALSE),0)</f>
        <v>0</v>
      </c>
      <c r="N3512" s="155">
        <f>SUMIFS('Budget Detail as of 11.30'!L:L,'Budget Detail as of 11.30'!B:B,'Questica Mapping'!C3512)</f>
        <v>0</v>
      </c>
      <c r="O3512" s="100">
        <v>2410800</v>
      </c>
      <c r="P3512" s="101">
        <f t="shared" si="134"/>
        <v>2410800</v>
      </c>
    </row>
    <row r="3513" spans="1:16" hidden="1" x14ac:dyDescent="0.3">
      <c r="A3513" s="90">
        <v>587879</v>
      </c>
      <c r="B3513" s="92" t="s">
        <v>1162</v>
      </c>
      <c r="C3513" s="92" t="s">
        <v>6779</v>
      </c>
      <c r="D3513" s="92" t="s">
        <v>12</v>
      </c>
      <c r="E3513" s="103" t="s">
        <v>389</v>
      </c>
      <c r="F3513" s="92" t="s">
        <v>6724</v>
      </c>
      <c r="G3513" s="92" t="s">
        <v>1694</v>
      </c>
      <c r="H3513" s="92" t="s">
        <v>6527</v>
      </c>
      <c r="I3513" s="92" t="s">
        <v>925</v>
      </c>
      <c r="J3513" s="92" t="s">
        <v>6780</v>
      </c>
      <c r="K3513" s="90" t="b">
        <v>0</v>
      </c>
      <c r="L3513" s="92" t="s">
        <v>867</v>
      </c>
      <c r="M3513" s="278">
        <f>IFERROR(VLOOKUP(C3513,'Budget Detail as of 11.30'!B:K,COLUMNS('Budget Detail as of 11.30'!B:K),FALSE),0)</f>
        <v>0</v>
      </c>
      <c r="N3513" s="155">
        <f>SUMIFS('Budget Detail as of 11.30'!L:L,'Budget Detail as of 11.30'!B:B,'Questica Mapping'!C3513)</f>
        <v>0</v>
      </c>
      <c r="O3513" s="100">
        <v>10822835</v>
      </c>
      <c r="P3513" s="101">
        <f t="shared" si="134"/>
        <v>10822835</v>
      </c>
    </row>
    <row r="3514" spans="1:16" hidden="1" x14ac:dyDescent="0.3">
      <c r="A3514" s="90">
        <v>588097</v>
      </c>
      <c r="B3514" s="92" t="s">
        <v>1162</v>
      </c>
      <c r="C3514" s="92" t="s">
        <v>6781</v>
      </c>
      <c r="D3514" s="92" t="s">
        <v>12</v>
      </c>
      <c r="E3514" s="103" t="s">
        <v>389</v>
      </c>
      <c r="F3514" s="92" t="s">
        <v>6724</v>
      </c>
      <c r="G3514" s="92" t="s">
        <v>1694</v>
      </c>
      <c r="H3514" s="92" t="s">
        <v>6527</v>
      </c>
      <c r="I3514" s="92" t="s">
        <v>6782</v>
      </c>
      <c r="J3514" s="92" t="s">
        <v>6783</v>
      </c>
      <c r="K3514" s="90" t="b">
        <v>0</v>
      </c>
      <c r="L3514" s="92" t="s">
        <v>867</v>
      </c>
      <c r="M3514" s="278">
        <f>IFERROR(VLOOKUP(C3514,'Budget Detail as of 11.30'!B:K,COLUMNS('Budget Detail as of 11.30'!B:K),FALSE),0)</f>
        <v>0</v>
      </c>
      <c r="N3514" s="155">
        <f>SUMIFS('Budget Detail as of 11.30'!L:L,'Budget Detail as of 11.30'!B:B,'Questica Mapping'!C3514)</f>
        <v>0</v>
      </c>
      <c r="O3514" s="100">
        <v>262819</v>
      </c>
      <c r="P3514" s="101">
        <f t="shared" si="134"/>
        <v>262819</v>
      </c>
    </row>
    <row r="3515" spans="1:16" hidden="1" x14ac:dyDescent="0.3">
      <c r="A3515" s="90">
        <v>588098</v>
      </c>
      <c r="B3515" s="92" t="s">
        <v>1162</v>
      </c>
      <c r="C3515" s="92" t="s">
        <v>6784</v>
      </c>
      <c r="D3515" s="92" t="s">
        <v>12</v>
      </c>
      <c r="E3515" s="103" t="s">
        <v>389</v>
      </c>
      <c r="F3515" s="92" t="s">
        <v>6724</v>
      </c>
      <c r="G3515" s="92" t="s">
        <v>1694</v>
      </c>
      <c r="H3515" s="92" t="s">
        <v>6527</v>
      </c>
      <c r="I3515" s="92" t="s">
        <v>6785</v>
      </c>
      <c r="J3515" s="92" t="s">
        <v>6786</v>
      </c>
      <c r="K3515" s="90" t="b">
        <v>0</v>
      </c>
      <c r="L3515" s="92" t="s">
        <v>867</v>
      </c>
      <c r="M3515" s="278">
        <f>IFERROR(VLOOKUP(C3515,'Budget Detail as of 11.30'!B:K,COLUMNS('Budget Detail as of 11.30'!B:K),FALSE),0)</f>
        <v>0</v>
      </c>
      <c r="N3515" s="155">
        <f>SUMIFS('Budget Detail as of 11.30'!L:L,'Budget Detail as of 11.30'!B:B,'Questica Mapping'!C3515)</f>
        <v>0</v>
      </c>
      <c r="O3515" s="100">
        <v>2608696</v>
      </c>
      <c r="P3515" s="101">
        <f t="shared" si="134"/>
        <v>2608696</v>
      </c>
    </row>
    <row r="3516" spans="1:16" hidden="1" x14ac:dyDescent="0.3">
      <c r="A3516" s="90">
        <v>588099</v>
      </c>
      <c r="B3516" s="92" t="s">
        <v>1162</v>
      </c>
      <c r="C3516" s="92" t="s">
        <v>6787</v>
      </c>
      <c r="D3516" s="92" t="s">
        <v>12</v>
      </c>
      <c r="E3516" s="103" t="s">
        <v>389</v>
      </c>
      <c r="F3516" s="92" t="s">
        <v>6724</v>
      </c>
      <c r="G3516" s="92" t="s">
        <v>1694</v>
      </c>
      <c r="H3516" s="92" t="s">
        <v>6527</v>
      </c>
      <c r="I3516" s="92" t="s">
        <v>6788</v>
      </c>
      <c r="J3516" s="92" t="s">
        <v>6789</v>
      </c>
      <c r="K3516" s="90" t="b">
        <v>0</v>
      </c>
      <c r="L3516" s="92" t="s">
        <v>867</v>
      </c>
      <c r="M3516" s="278">
        <f>IFERROR(VLOOKUP(C3516,'Budget Detail as of 11.30'!B:K,COLUMNS('Budget Detail as of 11.30'!B:K),FALSE),0)</f>
        <v>0</v>
      </c>
      <c r="N3516" s="155">
        <f>SUMIFS('Budget Detail as of 11.30'!L:L,'Budget Detail as of 11.30'!B:B,'Questica Mapping'!C3516)</f>
        <v>0</v>
      </c>
      <c r="O3516" s="100">
        <v>1391305</v>
      </c>
      <c r="P3516" s="101">
        <f t="shared" si="134"/>
        <v>1391305</v>
      </c>
    </row>
    <row r="3517" spans="1:16" hidden="1" x14ac:dyDescent="0.3">
      <c r="A3517" s="90">
        <v>588482</v>
      </c>
      <c r="B3517" s="92" t="s">
        <v>1162</v>
      </c>
      <c r="C3517" s="92" t="s">
        <v>6790</v>
      </c>
      <c r="D3517" s="92" t="s">
        <v>12</v>
      </c>
      <c r="E3517" s="103" t="s">
        <v>389</v>
      </c>
      <c r="F3517" s="92" t="s">
        <v>6724</v>
      </c>
      <c r="G3517" s="92" t="s">
        <v>1694</v>
      </c>
      <c r="H3517" s="92" t="s">
        <v>6527</v>
      </c>
      <c r="I3517" s="92" t="s">
        <v>928</v>
      </c>
      <c r="J3517" s="92" t="s">
        <v>6791</v>
      </c>
      <c r="K3517" s="90" t="b">
        <v>0</v>
      </c>
      <c r="L3517" s="92" t="s">
        <v>867</v>
      </c>
      <c r="M3517" s="278">
        <f>IFERROR(VLOOKUP(C3517,'Budget Detail as of 11.30'!B:K,COLUMNS('Budget Detail as of 11.30'!B:K),FALSE),0)</f>
        <v>0</v>
      </c>
      <c r="N3517" s="155">
        <f>SUMIFS('Budget Detail as of 11.30'!L:L,'Budget Detail as of 11.30'!B:B,'Questica Mapping'!C3517)</f>
        <v>0</v>
      </c>
      <c r="O3517" s="100">
        <v>7608737</v>
      </c>
      <c r="P3517" s="101">
        <f t="shared" si="134"/>
        <v>7608737</v>
      </c>
    </row>
    <row r="3518" spans="1:16" hidden="1" x14ac:dyDescent="0.3">
      <c r="A3518" s="90">
        <v>587880</v>
      </c>
      <c r="B3518" s="92" t="s">
        <v>1162</v>
      </c>
      <c r="C3518" s="92" t="s">
        <v>6792</v>
      </c>
      <c r="D3518" s="92" t="s">
        <v>12</v>
      </c>
      <c r="E3518" s="103" t="s">
        <v>389</v>
      </c>
      <c r="F3518" s="92" t="s">
        <v>6724</v>
      </c>
      <c r="G3518" s="92" t="s">
        <v>1694</v>
      </c>
      <c r="H3518" s="92" t="s">
        <v>6527</v>
      </c>
      <c r="I3518" s="92" t="s">
        <v>931</v>
      </c>
      <c r="J3518" s="92" t="s">
        <v>6793</v>
      </c>
      <c r="K3518" s="90" t="b">
        <v>0</v>
      </c>
      <c r="L3518" s="92" t="s">
        <v>867</v>
      </c>
      <c r="M3518" s="278">
        <f>IFERROR(VLOOKUP(C3518,'Budget Detail as of 11.30'!B:K,COLUMNS('Budget Detail as of 11.30'!B:K),FALSE),0)</f>
        <v>0</v>
      </c>
      <c r="N3518" s="155">
        <f>SUMIFS('Budget Detail as of 11.30'!L:L,'Budget Detail as of 11.30'!B:B,'Questica Mapping'!C3518)</f>
        <v>0</v>
      </c>
      <c r="O3518" s="100">
        <v>1630326</v>
      </c>
      <c r="P3518" s="101">
        <f t="shared" si="134"/>
        <v>1630326</v>
      </c>
    </row>
    <row r="3519" spans="1:16" hidden="1" x14ac:dyDescent="0.3">
      <c r="A3519" s="90">
        <v>588100</v>
      </c>
      <c r="B3519" s="92" t="s">
        <v>1162</v>
      </c>
      <c r="C3519" s="92" t="s">
        <v>6794</v>
      </c>
      <c r="D3519" s="92" t="s">
        <v>12</v>
      </c>
      <c r="E3519" s="103" t="s">
        <v>389</v>
      </c>
      <c r="F3519" s="92" t="s">
        <v>6724</v>
      </c>
      <c r="G3519" s="92" t="s">
        <v>1694</v>
      </c>
      <c r="H3519" s="92" t="s">
        <v>6527</v>
      </c>
      <c r="I3519" s="92" t="s">
        <v>944</v>
      </c>
      <c r="J3519" s="92" t="s">
        <v>6795</v>
      </c>
      <c r="K3519" s="90" t="b">
        <v>0</v>
      </c>
      <c r="L3519" s="92" t="s">
        <v>867</v>
      </c>
      <c r="M3519" s="278">
        <f>IFERROR(VLOOKUP(C3519,'Budget Detail as of 11.30'!B:K,COLUMNS('Budget Detail as of 11.30'!B:K),FALSE),0)</f>
        <v>0</v>
      </c>
      <c r="N3519" s="155">
        <f>SUMIFS('Budget Detail as of 11.30'!L:L,'Budget Detail as of 11.30'!B:B,'Questica Mapping'!C3519)</f>
        <v>0</v>
      </c>
      <c r="O3519" s="100">
        <v>1269430</v>
      </c>
      <c r="P3519" s="101">
        <f t="shared" si="134"/>
        <v>1269430</v>
      </c>
    </row>
    <row r="3520" spans="1:16" hidden="1" x14ac:dyDescent="0.3">
      <c r="A3520" s="90">
        <v>587881</v>
      </c>
      <c r="B3520" s="92" t="s">
        <v>1162</v>
      </c>
      <c r="C3520" s="92" t="s">
        <v>6796</v>
      </c>
      <c r="D3520" s="92" t="s">
        <v>12</v>
      </c>
      <c r="E3520" s="103" t="s">
        <v>389</v>
      </c>
      <c r="F3520" s="92" t="s">
        <v>6724</v>
      </c>
      <c r="G3520" s="92" t="s">
        <v>1694</v>
      </c>
      <c r="H3520" s="92" t="s">
        <v>6527</v>
      </c>
      <c r="I3520" s="92" t="s">
        <v>1060</v>
      </c>
      <c r="J3520" s="92" t="s">
        <v>6797</v>
      </c>
      <c r="K3520" s="90" t="b">
        <v>0</v>
      </c>
      <c r="L3520" s="92" t="s">
        <v>867</v>
      </c>
      <c r="M3520" s="278">
        <f>IFERROR(VLOOKUP(C3520,'Budget Detail as of 11.30'!B:K,COLUMNS('Budget Detail as of 11.30'!B:K),FALSE),0)</f>
        <v>0</v>
      </c>
      <c r="N3520" s="155">
        <f>SUMIFS('Budget Detail as of 11.30'!L:L,'Budget Detail as of 11.30'!B:B,'Questica Mapping'!C3520)</f>
        <v>0</v>
      </c>
      <c r="O3520" s="100">
        <v>453000</v>
      </c>
      <c r="P3520" s="101">
        <f t="shared" si="134"/>
        <v>453000</v>
      </c>
    </row>
    <row r="3521" spans="1:16" hidden="1" x14ac:dyDescent="0.3">
      <c r="A3521" s="90">
        <v>598727</v>
      </c>
      <c r="B3521" s="92" t="s">
        <v>1162</v>
      </c>
      <c r="C3521" s="92" t="s">
        <v>6798</v>
      </c>
      <c r="D3521" s="92" t="s">
        <v>12</v>
      </c>
      <c r="E3521" s="103" t="s">
        <v>389</v>
      </c>
      <c r="F3521" s="92" t="s">
        <v>6724</v>
      </c>
      <c r="G3521" s="92" t="s">
        <v>1694</v>
      </c>
      <c r="H3521" s="92" t="s">
        <v>6527</v>
      </c>
      <c r="I3521" s="92" t="s">
        <v>1063</v>
      </c>
      <c r="J3521" s="92" t="s">
        <v>6799</v>
      </c>
      <c r="K3521" s="90" t="b">
        <v>0</v>
      </c>
      <c r="L3521" s="92" t="s">
        <v>867</v>
      </c>
      <c r="M3521" s="278">
        <f>IFERROR(VLOOKUP(C3521,'Budget Detail as of 11.30'!B:K,COLUMNS('Budget Detail as of 11.30'!B:K),FALSE),0)</f>
        <v>0</v>
      </c>
      <c r="N3521" s="155">
        <f>SUMIFS('Budget Detail as of 11.30'!L:L,'Budget Detail as of 11.30'!B:B,'Questica Mapping'!C3521)</f>
        <v>0</v>
      </c>
      <c r="O3521" s="100">
        <v>280000</v>
      </c>
      <c r="P3521" s="101">
        <f t="shared" si="134"/>
        <v>280000</v>
      </c>
    </row>
    <row r="3522" spans="1:16" hidden="1" x14ac:dyDescent="0.3">
      <c r="A3522" s="90">
        <v>588101</v>
      </c>
      <c r="B3522" s="92" t="s">
        <v>1162</v>
      </c>
      <c r="C3522" s="92" t="s">
        <v>6800</v>
      </c>
      <c r="D3522" s="92" t="s">
        <v>12</v>
      </c>
      <c r="E3522" s="103" t="s">
        <v>389</v>
      </c>
      <c r="F3522" s="92" t="s">
        <v>6724</v>
      </c>
      <c r="G3522" s="92" t="s">
        <v>1694</v>
      </c>
      <c r="H3522" s="92" t="s">
        <v>6527</v>
      </c>
      <c r="I3522" s="92" t="s">
        <v>1088</v>
      </c>
      <c r="J3522" s="92" t="s">
        <v>6801</v>
      </c>
      <c r="K3522" s="90" t="b">
        <v>0</v>
      </c>
      <c r="L3522" s="92" t="s">
        <v>867</v>
      </c>
      <c r="M3522" s="278">
        <f>IFERROR(VLOOKUP(C3522,'Budget Detail as of 11.30'!B:K,COLUMNS('Budget Detail as of 11.30'!B:K),FALSE),0)</f>
        <v>0</v>
      </c>
      <c r="N3522" s="155">
        <f>SUMIFS('Budget Detail as of 11.30'!L:L,'Budget Detail as of 11.30'!B:B,'Questica Mapping'!C3522)</f>
        <v>0</v>
      </c>
      <c r="O3522" s="100">
        <v>342000</v>
      </c>
      <c r="P3522" s="101">
        <f t="shared" si="134"/>
        <v>342000</v>
      </c>
    </row>
    <row r="3523" spans="1:16" hidden="1" x14ac:dyDescent="0.3">
      <c r="A3523" s="90">
        <v>850084</v>
      </c>
      <c r="B3523" s="92" t="s">
        <v>1162</v>
      </c>
      <c r="C3523" s="92" t="s">
        <v>6802</v>
      </c>
      <c r="D3523" s="92" t="s">
        <v>12</v>
      </c>
      <c r="E3523" s="103" t="s">
        <v>389</v>
      </c>
      <c r="F3523" s="92" t="s">
        <v>6724</v>
      </c>
      <c r="G3523" s="92" t="s">
        <v>1694</v>
      </c>
      <c r="H3523" s="92" t="s">
        <v>6527</v>
      </c>
      <c r="I3523" s="92" t="s">
        <v>1066</v>
      </c>
      <c r="J3523" s="92" t="s">
        <v>6803</v>
      </c>
      <c r="K3523" s="90" t="b">
        <v>0</v>
      </c>
      <c r="L3523" s="92" t="s">
        <v>867</v>
      </c>
      <c r="M3523" s="278">
        <f>IFERROR(VLOOKUP(C3523,'Budget Detail as of 11.30'!B:K,COLUMNS('Budget Detail as of 11.30'!B:K),FALSE),0)</f>
        <v>0</v>
      </c>
      <c r="N3523" s="155">
        <f>SUMIFS('Budget Detail as of 11.30'!L:L,'Budget Detail as of 11.30'!B:B,'Questica Mapping'!C3523)</f>
        <v>0</v>
      </c>
      <c r="O3523" s="100">
        <v>318400</v>
      </c>
      <c r="P3523" s="101">
        <f t="shared" si="134"/>
        <v>318400</v>
      </c>
    </row>
    <row r="3524" spans="1:16" hidden="1" x14ac:dyDescent="0.3">
      <c r="A3524" s="90">
        <v>850085</v>
      </c>
      <c r="B3524" s="92" t="s">
        <v>1162</v>
      </c>
      <c r="C3524" s="92" t="s">
        <v>6804</v>
      </c>
      <c r="D3524" s="92" t="s">
        <v>12</v>
      </c>
      <c r="E3524" s="103" t="s">
        <v>391</v>
      </c>
      <c r="F3524" s="92" t="s">
        <v>6805</v>
      </c>
      <c r="G3524" s="92" t="s">
        <v>6443</v>
      </c>
      <c r="H3524" s="92" t="s">
        <v>6549</v>
      </c>
      <c r="I3524" s="92" t="s">
        <v>865</v>
      </c>
      <c r="J3524" s="92" t="s">
        <v>6806</v>
      </c>
      <c r="K3524" s="90" t="b">
        <v>0</v>
      </c>
      <c r="L3524" s="92" t="s">
        <v>867</v>
      </c>
      <c r="M3524" s="278">
        <f>IFERROR(VLOOKUP(C3524,'Budget Detail as of 11.30'!B:K,COLUMNS('Budget Detail as of 11.30'!B:K),FALSE),0)</f>
        <v>11820060</v>
      </c>
      <c r="N3524" s="155">
        <f>SUMIFS('Budget Detail as of 11.30'!L:L,'Budget Detail as of 11.30'!B:B,'Questica Mapping'!C3524)</f>
        <v>11820060</v>
      </c>
      <c r="O3524" s="100">
        <v>624900</v>
      </c>
      <c r="P3524" s="101">
        <f t="shared" si="134"/>
        <v>624900</v>
      </c>
    </row>
    <row r="3525" spans="1:16" hidden="1" x14ac:dyDescent="0.3">
      <c r="A3525" s="90">
        <v>587882</v>
      </c>
      <c r="B3525" s="92" t="s">
        <v>1162</v>
      </c>
      <c r="C3525" s="92" t="s">
        <v>6807</v>
      </c>
      <c r="D3525" s="92" t="s">
        <v>12</v>
      </c>
      <c r="E3525" s="103" t="s">
        <v>404</v>
      </c>
      <c r="F3525" s="92" t="s">
        <v>6805</v>
      </c>
      <c r="G3525" s="92" t="s">
        <v>3658</v>
      </c>
      <c r="H3525" s="92" t="s">
        <v>6549</v>
      </c>
      <c r="I3525" s="92" t="s">
        <v>865</v>
      </c>
      <c r="J3525" s="92" t="s">
        <v>6808</v>
      </c>
      <c r="K3525" s="90" t="b">
        <v>0</v>
      </c>
      <c r="L3525" s="92" t="s">
        <v>867</v>
      </c>
      <c r="M3525" s="278">
        <f>IFERROR(VLOOKUP(C3525,'Budget Detail as of 11.30'!B:K,COLUMNS('Budget Detail as of 11.30'!B:K),FALSE),0)</f>
        <v>1629940</v>
      </c>
      <c r="N3525" s="155">
        <f>SUMIFS('Budget Detail as of 11.30'!L:L,'Budget Detail as of 11.30'!B:B,'Questica Mapping'!C3525)</f>
        <v>1629940</v>
      </c>
      <c r="O3525" s="100">
        <v>0</v>
      </c>
      <c r="P3525" s="101">
        <f t="shared" si="134"/>
        <v>0</v>
      </c>
    </row>
    <row r="3526" spans="1:16" hidden="1" x14ac:dyDescent="0.3">
      <c r="A3526" s="90">
        <v>587883</v>
      </c>
      <c r="B3526" s="92" t="s">
        <v>1162</v>
      </c>
      <c r="C3526" s="92" t="s">
        <v>6809</v>
      </c>
      <c r="D3526" s="92" t="s">
        <v>12</v>
      </c>
      <c r="E3526" s="103" t="s">
        <v>391</v>
      </c>
      <c r="F3526" s="92" t="s">
        <v>6805</v>
      </c>
      <c r="G3526" s="92" t="s">
        <v>1694</v>
      </c>
      <c r="H3526" s="92" t="s">
        <v>6549</v>
      </c>
      <c r="I3526" s="92" t="s">
        <v>865</v>
      </c>
      <c r="J3526" s="92" t="s">
        <v>6810</v>
      </c>
      <c r="K3526" s="90" t="b">
        <v>0</v>
      </c>
      <c r="L3526" s="92" t="s">
        <v>867</v>
      </c>
      <c r="M3526" s="278">
        <f>IFERROR(VLOOKUP(C3526,'Budget Detail as of 11.30'!B:K,COLUMNS('Budget Detail as of 11.30'!B:K),FALSE),0)</f>
        <v>0</v>
      </c>
      <c r="N3526" s="155">
        <f>SUMIFS('Budget Detail as of 11.30'!L:L,'Budget Detail as of 11.30'!B:B,'Questica Mapping'!C3526)</f>
        <v>0</v>
      </c>
      <c r="O3526" s="100">
        <v>150000</v>
      </c>
      <c r="P3526" s="101">
        <f t="shared" si="134"/>
        <v>150000</v>
      </c>
    </row>
    <row r="3527" spans="1:16" hidden="1" x14ac:dyDescent="0.3">
      <c r="A3527" s="90">
        <v>599653</v>
      </c>
      <c r="B3527" s="92" t="s">
        <v>1162</v>
      </c>
      <c r="C3527" s="92" t="s">
        <v>6811</v>
      </c>
      <c r="D3527" s="92" t="s">
        <v>12</v>
      </c>
      <c r="E3527" s="103" t="s">
        <v>391</v>
      </c>
      <c r="F3527" s="92" t="s">
        <v>6805</v>
      </c>
      <c r="G3527" s="92" t="s">
        <v>1694</v>
      </c>
      <c r="H3527" s="92" t="s">
        <v>6549</v>
      </c>
      <c r="I3527" s="92" t="s">
        <v>925</v>
      </c>
      <c r="J3527" s="92" t="s">
        <v>6812</v>
      </c>
      <c r="K3527" s="90" t="b">
        <v>0</v>
      </c>
      <c r="L3527" s="92" t="s">
        <v>867</v>
      </c>
      <c r="M3527" s="278">
        <f>IFERROR(VLOOKUP(C3527,'Budget Detail as of 11.30'!B:K,COLUMNS('Budget Detail as of 11.30'!B:K),FALSE),0)</f>
        <v>0</v>
      </c>
      <c r="N3527" s="155">
        <f>SUMIFS('Budget Detail as of 11.30'!L:L,'Budget Detail as of 11.30'!B:B,'Questica Mapping'!C3527)</f>
        <v>0</v>
      </c>
      <c r="O3527" s="100">
        <v>550000</v>
      </c>
      <c r="P3527" s="101">
        <f t="shared" si="134"/>
        <v>550000</v>
      </c>
    </row>
    <row r="3528" spans="1:16" hidden="1" x14ac:dyDescent="0.3">
      <c r="A3528" s="90">
        <v>850090</v>
      </c>
      <c r="B3528" s="92" t="s">
        <v>1162</v>
      </c>
      <c r="C3528" s="92" t="s">
        <v>6813</v>
      </c>
      <c r="D3528" s="92" t="s">
        <v>12</v>
      </c>
      <c r="E3528" s="103" t="s">
        <v>391</v>
      </c>
      <c r="F3528" s="92" t="s">
        <v>6805</v>
      </c>
      <c r="G3528" s="92" t="s">
        <v>1694</v>
      </c>
      <c r="H3528" s="92" t="s">
        <v>6549</v>
      </c>
      <c r="I3528" s="92" t="s">
        <v>928</v>
      </c>
      <c r="J3528" s="92" t="s">
        <v>6814</v>
      </c>
      <c r="K3528" s="90" t="b">
        <v>0</v>
      </c>
      <c r="L3528" s="92" t="s">
        <v>867</v>
      </c>
      <c r="M3528" s="278">
        <f>IFERROR(VLOOKUP(C3528,'Budget Detail as of 11.30'!B:K,COLUMNS('Budget Detail as of 11.30'!B:K),FALSE),0)</f>
        <v>0</v>
      </c>
      <c r="N3528" s="155">
        <f>SUMIFS('Budget Detail as of 11.30'!L:L,'Budget Detail as of 11.30'!B:B,'Questica Mapping'!C3528)</f>
        <v>0</v>
      </c>
      <c r="O3528" s="100">
        <v>900000</v>
      </c>
      <c r="P3528" s="101">
        <f t="shared" si="134"/>
        <v>900000</v>
      </c>
    </row>
    <row r="3529" spans="1:16" hidden="1" x14ac:dyDescent="0.3">
      <c r="A3529" s="90">
        <v>1191489</v>
      </c>
      <c r="B3529" s="92" t="s">
        <v>1162</v>
      </c>
      <c r="C3529" s="92" t="s">
        <v>6815</v>
      </c>
      <c r="D3529" s="92" t="s">
        <v>12</v>
      </c>
      <c r="E3529" s="103" t="s">
        <v>391</v>
      </c>
      <c r="F3529" s="92" t="s">
        <v>6805</v>
      </c>
      <c r="G3529" s="92" t="s">
        <v>1694</v>
      </c>
      <c r="H3529" s="92" t="s">
        <v>6549</v>
      </c>
      <c r="I3529" s="92" t="s">
        <v>931</v>
      </c>
      <c r="J3529" s="92" t="s">
        <v>6816</v>
      </c>
      <c r="K3529" s="90" t="b">
        <v>0</v>
      </c>
      <c r="L3529" s="92" t="s">
        <v>867</v>
      </c>
      <c r="M3529" s="278">
        <f>IFERROR(VLOOKUP(C3529,'Budget Detail as of 11.30'!B:K,COLUMNS('Budget Detail as of 11.30'!B:K),FALSE),0)</f>
        <v>0</v>
      </c>
      <c r="N3529" s="155">
        <f>SUMIFS('Budget Detail as of 11.30'!L:L,'Budget Detail as of 11.30'!B:B,'Questica Mapping'!C3529)</f>
        <v>0</v>
      </c>
      <c r="O3529" s="100">
        <v>100000</v>
      </c>
      <c r="P3529" s="101">
        <f t="shared" ref="P3529:P3548" si="135">+O3529</f>
        <v>100000</v>
      </c>
    </row>
    <row r="3530" spans="1:16" hidden="1" x14ac:dyDescent="0.3">
      <c r="A3530" s="90">
        <v>1191322</v>
      </c>
      <c r="B3530" s="92" t="s">
        <v>1162</v>
      </c>
      <c r="C3530" s="92" t="s">
        <v>6817</v>
      </c>
      <c r="D3530" s="92" t="s">
        <v>12</v>
      </c>
      <c r="E3530" s="103" t="s">
        <v>391</v>
      </c>
      <c r="F3530" s="92" t="s">
        <v>6805</v>
      </c>
      <c r="G3530" s="92" t="s">
        <v>1694</v>
      </c>
      <c r="H3530" s="92" t="s">
        <v>6549</v>
      </c>
      <c r="I3530" s="92" t="s">
        <v>944</v>
      </c>
      <c r="J3530" s="92" t="s">
        <v>6818</v>
      </c>
      <c r="K3530" s="90" t="b">
        <v>0</v>
      </c>
      <c r="L3530" s="92" t="s">
        <v>867</v>
      </c>
      <c r="M3530" s="278">
        <f>IFERROR(VLOOKUP(C3530,'Budget Detail as of 11.30'!B:K,COLUMNS('Budget Detail as of 11.30'!B:K),FALSE),0)</f>
        <v>0</v>
      </c>
      <c r="N3530" s="155">
        <f>SUMIFS('Budget Detail as of 11.30'!L:L,'Budget Detail as of 11.30'!B:B,'Questica Mapping'!C3530)</f>
        <v>0</v>
      </c>
      <c r="O3530" s="100">
        <v>250000</v>
      </c>
      <c r="P3530" s="101">
        <f t="shared" si="135"/>
        <v>250000</v>
      </c>
    </row>
    <row r="3531" spans="1:16" hidden="1" x14ac:dyDescent="0.3">
      <c r="A3531" s="90">
        <v>588102</v>
      </c>
      <c r="B3531" s="92" t="s">
        <v>1162</v>
      </c>
      <c r="C3531" s="92" t="s">
        <v>6819</v>
      </c>
      <c r="D3531" s="92" t="s">
        <v>12</v>
      </c>
      <c r="E3531" s="103" t="s">
        <v>391</v>
      </c>
      <c r="F3531" s="92" t="s">
        <v>6805</v>
      </c>
      <c r="G3531" s="92" t="s">
        <v>1694</v>
      </c>
      <c r="H3531" s="92" t="s">
        <v>6549</v>
      </c>
      <c r="I3531" s="92" t="s">
        <v>1060</v>
      </c>
      <c r="J3531" s="92" t="s">
        <v>6820</v>
      </c>
      <c r="K3531" s="90" t="b">
        <v>0</v>
      </c>
      <c r="L3531" s="92" t="s">
        <v>867</v>
      </c>
      <c r="M3531" s="278">
        <f>IFERROR(VLOOKUP(C3531,'Budget Detail as of 11.30'!B:K,COLUMNS('Budget Detail as of 11.30'!B:K),FALSE),0)</f>
        <v>0</v>
      </c>
      <c r="N3531" s="155">
        <f>SUMIFS('Budget Detail as of 11.30'!L:L,'Budget Detail as of 11.30'!B:B,'Questica Mapping'!C3531)</f>
        <v>0</v>
      </c>
      <c r="O3531" s="100">
        <v>1000000</v>
      </c>
      <c r="P3531" s="101">
        <f t="shared" si="135"/>
        <v>1000000</v>
      </c>
    </row>
    <row r="3532" spans="1:16" hidden="1" x14ac:dyDescent="0.3">
      <c r="A3532" s="90">
        <v>588103</v>
      </c>
      <c r="B3532" s="92" t="s">
        <v>1162</v>
      </c>
      <c r="C3532" s="92" t="s">
        <v>6821</v>
      </c>
      <c r="D3532" s="92" t="s">
        <v>12</v>
      </c>
      <c r="E3532" s="103" t="s">
        <v>397</v>
      </c>
      <c r="F3532" s="92" t="s">
        <v>6822</v>
      </c>
      <c r="G3532" s="92" t="s">
        <v>1212</v>
      </c>
      <c r="H3532" s="92" t="s">
        <v>6535</v>
      </c>
      <c r="I3532" s="92" t="s">
        <v>925</v>
      </c>
      <c r="J3532" s="92" t="s">
        <v>6823</v>
      </c>
      <c r="K3532" s="90" t="b">
        <v>0</v>
      </c>
      <c r="L3532" s="92" t="s">
        <v>867</v>
      </c>
      <c r="M3532" s="278">
        <f>IFERROR(VLOOKUP(C3532,'Budget Detail as of 11.30'!B:K,COLUMNS('Budget Detail as of 11.30'!B:K),FALSE),0)</f>
        <v>9000</v>
      </c>
      <c r="N3532" s="155">
        <f>SUMIFS('Budget Detail as of 11.30'!L:L,'Budget Detail as of 11.30'!B:B,'Questica Mapping'!C3532)</f>
        <v>9000</v>
      </c>
      <c r="O3532" s="100">
        <v>625000</v>
      </c>
      <c r="P3532" s="101">
        <f t="shared" si="135"/>
        <v>625000</v>
      </c>
    </row>
    <row r="3533" spans="1:16" hidden="1" x14ac:dyDescent="0.3">
      <c r="A3533" s="90">
        <v>603853</v>
      </c>
      <c r="B3533" s="92" t="s">
        <v>1162</v>
      </c>
      <c r="C3533" s="92" t="s">
        <v>6824</v>
      </c>
      <c r="D3533" s="92" t="s">
        <v>12</v>
      </c>
      <c r="E3533" s="103" t="s">
        <v>397</v>
      </c>
      <c r="F3533" s="92" t="s">
        <v>6822</v>
      </c>
      <c r="G3533" s="92" t="s">
        <v>6443</v>
      </c>
      <c r="H3533" s="92" t="s">
        <v>6535</v>
      </c>
      <c r="I3533" s="92" t="s">
        <v>865</v>
      </c>
      <c r="J3533" s="92" t="s">
        <v>6825</v>
      </c>
      <c r="K3533" s="90" t="b">
        <v>0</v>
      </c>
      <c r="L3533" s="92" t="s">
        <v>867</v>
      </c>
      <c r="M3533" s="278">
        <f>IFERROR(VLOOKUP(C3533,'Budget Detail as of 11.30'!B:K,COLUMNS('Budget Detail as of 11.30'!B:K),FALSE),0)</f>
        <v>1500000</v>
      </c>
      <c r="N3533" s="155">
        <f>SUMIFS('Budget Detail as of 11.30'!L:L,'Budget Detail as of 11.30'!B:B,'Questica Mapping'!C3533)</f>
        <v>1500000</v>
      </c>
      <c r="O3533" s="100">
        <v>100000</v>
      </c>
      <c r="P3533" s="101">
        <f t="shared" si="135"/>
        <v>100000</v>
      </c>
    </row>
    <row r="3534" spans="1:16" hidden="1" x14ac:dyDescent="0.3">
      <c r="A3534" s="90">
        <v>603854</v>
      </c>
      <c r="B3534" s="92" t="s">
        <v>1162</v>
      </c>
      <c r="C3534" s="92" t="s">
        <v>6826</v>
      </c>
      <c r="D3534" s="92" t="s">
        <v>12</v>
      </c>
      <c r="E3534" s="103" t="s">
        <v>397</v>
      </c>
      <c r="F3534" s="92" t="s">
        <v>6822</v>
      </c>
      <c r="G3534" s="92" t="s">
        <v>6443</v>
      </c>
      <c r="H3534" s="92" t="s">
        <v>6535</v>
      </c>
      <c r="I3534" s="92" t="s">
        <v>925</v>
      </c>
      <c r="J3534" s="92" t="s">
        <v>6827</v>
      </c>
      <c r="K3534" s="90" t="b">
        <v>0</v>
      </c>
      <c r="L3534" s="92" t="s">
        <v>867</v>
      </c>
      <c r="M3534" s="278">
        <f>IFERROR(VLOOKUP(C3534,'Budget Detail as of 11.30'!B:K,COLUMNS('Budget Detail as of 11.30'!B:K),FALSE),0)</f>
        <v>550000</v>
      </c>
      <c r="N3534" s="155">
        <f>SUMIFS('Budget Detail as of 11.30'!L:L,'Budget Detail as of 11.30'!B:B,'Questica Mapping'!C3534)</f>
        <v>550000</v>
      </c>
      <c r="O3534" s="100">
        <v>300000</v>
      </c>
      <c r="P3534" s="101">
        <f t="shared" si="135"/>
        <v>300000</v>
      </c>
    </row>
    <row r="3535" spans="1:16" hidden="1" x14ac:dyDescent="0.3">
      <c r="A3535" s="90">
        <v>584960</v>
      </c>
      <c r="B3535" s="92" t="s">
        <v>1162</v>
      </c>
      <c r="C3535" s="92" t="s">
        <v>6828</v>
      </c>
      <c r="D3535" s="92" t="s">
        <v>12</v>
      </c>
      <c r="E3535" s="103" t="s">
        <v>397</v>
      </c>
      <c r="F3535" s="92" t="s">
        <v>6822</v>
      </c>
      <c r="G3535" s="92" t="s">
        <v>6443</v>
      </c>
      <c r="H3535" s="92" t="s">
        <v>6535</v>
      </c>
      <c r="I3535" s="92" t="s">
        <v>928</v>
      </c>
      <c r="J3535" s="92" t="s">
        <v>6829</v>
      </c>
      <c r="K3535" s="90" t="b">
        <v>0</v>
      </c>
      <c r="L3535" s="92" t="s">
        <v>867</v>
      </c>
      <c r="M3535" s="278">
        <f>IFERROR(VLOOKUP(C3535,'Budget Detail as of 11.30'!B:K,COLUMNS('Budget Detail as of 11.30'!B:K),FALSE),0)</f>
        <v>700000</v>
      </c>
      <c r="N3535" s="155">
        <f>SUMIFS('Budget Detail as of 11.30'!L:L,'Budget Detail as of 11.30'!B:B,'Questica Mapping'!C3535)</f>
        <v>700000</v>
      </c>
      <c r="O3535" s="100">
        <v>750000</v>
      </c>
      <c r="P3535" s="101">
        <f t="shared" si="135"/>
        <v>750000</v>
      </c>
    </row>
    <row r="3536" spans="1:16" hidden="1" x14ac:dyDescent="0.3">
      <c r="A3536" s="90">
        <v>587884</v>
      </c>
      <c r="B3536" s="92" t="s">
        <v>1162</v>
      </c>
      <c r="C3536" s="92" t="s">
        <v>6830</v>
      </c>
      <c r="D3536" s="92" t="s">
        <v>12</v>
      </c>
      <c r="E3536" s="103" t="s">
        <v>397</v>
      </c>
      <c r="F3536" s="92" t="s">
        <v>6822</v>
      </c>
      <c r="G3536" s="92" t="s">
        <v>6443</v>
      </c>
      <c r="H3536" s="92" t="s">
        <v>6535</v>
      </c>
      <c r="I3536" s="92" t="s">
        <v>931</v>
      </c>
      <c r="J3536" s="92" t="s">
        <v>6651</v>
      </c>
      <c r="K3536" s="90" t="b">
        <v>0</v>
      </c>
      <c r="L3536" s="92" t="s">
        <v>867</v>
      </c>
      <c r="M3536" s="278">
        <f>IFERROR(VLOOKUP(C3536,'Budget Detail as of 11.30'!B:K,COLUMNS('Budget Detail as of 11.30'!B:K),FALSE),0)</f>
        <v>350000</v>
      </c>
      <c r="N3536" s="155">
        <f>SUMIFS('Budget Detail as of 11.30'!L:L,'Budget Detail as of 11.30'!B:B,'Questica Mapping'!C3536)</f>
        <v>350000</v>
      </c>
      <c r="O3536" s="100">
        <v>500000</v>
      </c>
      <c r="P3536" s="101">
        <f t="shared" si="135"/>
        <v>500000</v>
      </c>
    </row>
    <row r="3537" spans="1:16" hidden="1" x14ac:dyDescent="0.3">
      <c r="A3537" s="90">
        <v>587885</v>
      </c>
      <c r="B3537" s="92" t="s">
        <v>1162</v>
      </c>
      <c r="C3537" s="92" t="s">
        <v>6831</v>
      </c>
      <c r="D3537" s="92" t="s">
        <v>12</v>
      </c>
      <c r="E3537" s="103" t="s">
        <v>397</v>
      </c>
      <c r="F3537" s="92" t="s">
        <v>6822</v>
      </c>
      <c r="G3537" s="92" t="s">
        <v>6443</v>
      </c>
      <c r="H3537" s="92" t="s">
        <v>6535</v>
      </c>
      <c r="I3537" s="92" t="s">
        <v>944</v>
      </c>
      <c r="J3537" s="92" t="s">
        <v>6832</v>
      </c>
      <c r="K3537" s="90" t="b">
        <v>0</v>
      </c>
      <c r="L3537" s="92" t="s">
        <v>867</v>
      </c>
      <c r="M3537" s="278">
        <f>IFERROR(VLOOKUP(C3537,'Budget Detail as of 11.30'!B:K,COLUMNS('Budget Detail as of 11.30'!B:K),FALSE),0)</f>
        <v>0</v>
      </c>
      <c r="N3537" s="155">
        <f>SUMIFS('Budget Detail as of 11.30'!L:L,'Budget Detail as of 11.30'!B:B,'Questica Mapping'!C3537)</f>
        <v>0</v>
      </c>
      <c r="O3537" s="100">
        <v>100000</v>
      </c>
      <c r="P3537" s="101">
        <f t="shared" si="135"/>
        <v>100000</v>
      </c>
    </row>
    <row r="3538" spans="1:16" hidden="1" x14ac:dyDescent="0.3">
      <c r="A3538" s="90">
        <v>587886</v>
      </c>
      <c r="B3538" s="92" t="s">
        <v>1162</v>
      </c>
      <c r="C3538" s="92" t="s">
        <v>6833</v>
      </c>
      <c r="D3538" s="92" t="s">
        <v>12</v>
      </c>
      <c r="E3538" s="103" t="s">
        <v>397</v>
      </c>
      <c r="F3538" s="92" t="s">
        <v>6822</v>
      </c>
      <c r="G3538" s="92" t="s">
        <v>6443</v>
      </c>
      <c r="H3538" s="92" t="s">
        <v>6535</v>
      </c>
      <c r="I3538" s="92" t="s">
        <v>1060</v>
      </c>
      <c r="J3538" s="92" t="s">
        <v>6834</v>
      </c>
      <c r="K3538" s="90" t="b">
        <v>0</v>
      </c>
      <c r="L3538" s="92" t="s">
        <v>867</v>
      </c>
      <c r="M3538" s="278">
        <f>IFERROR(VLOOKUP(C3538,'Budget Detail as of 11.30'!B:K,COLUMNS('Budget Detail as of 11.30'!B:K),FALSE),0)</f>
        <v>0</v>
      </c>
      <c r="N3538" s="155">
        <f>SUMIFS('Budget Detail as of 11.30'!L:L,'Budget Detail as of 11.30'!B:B,'Questica Mapping'!C3538)</f>
        <v>0</v>
      </c>
      <c r="O3538" s="100">
        <v>50000</v>
      </c>
      <c r="P3538" s="101">
        <f t="shared" si="135"/>
        <v>50000</v>
      </c>
    </row>
    <row r="3539" spans="1:16" hidden="1" x14ac:dyDescent="0.3">
      <c r="A3539" s="90">
        <v>589138</v>
      </c>
      <c r="B3539" s="92" t="s">
        <v>1162</v>
      </c>
      <c r="C3539" s="92" t="s">
        <v>6835</v>
      </c>
      <c r="D3539" s="92" t="s">
        <v>12</v>
      </c>
      <c r="E3539" s="103" t="s">
        <v>397</v>
      </c>
      <c r="F3539" s="92" t="s">
        <v>6822</v>
      </c>
      <c r="G3539" s="92" t="s">
        <v>6443</v>
      </c>
      <c r="H3539" s="92" t="s">
        <v>6535</v>
      </c>
      <c r="I3539" s="92" t="s">
        <v>1063</v>
      </c>
      <c r="J3539" s="92" t="s">
        <v>6836</v>
      </c>
      <c r="K3539" s="90" t="b">
        <v>0</v>
      </c>
      <c r="L3539" s="92" t="s">
        <v>867</v>
      </c>
      <c r="M3539" s="278">
        <f>IFERROR(VLOOKUP(C3539,'Budget Detail as of 11.30'!B:K,COLUMNS('Budget Detail as of 11.30'!B:K),FALSE),0)</f>
        <v>0</v>
      </c>
      <c r="N3539" s="155">
        <f>SUMIFS('Budget Detail as of 11.30'!L:L,'Budget Detail as of 11.30'!B:B,'Questica Mapping'!C3539)</f>
        <v>0</v>
      </c>
      <c r="O3539" s="100">
        <v>15000</v>
      </c>
      <c r="P3539" s="101">
        <f t="shared" si="135"/>
        <v>15000</v>
      </c>
    </row>
    <row r="3540" spans="1:16" hidden="1" x14ac:dyDescent="0.3">
      <c r="A3540" s="90">
        <v>588104</v>
      </c>
      <c r="B3540" s="92" t="s">
        <v>1162</v>
      </c>
      <c r="C3540" s="92" t="s">
        <v>6837</v>
      </c>
      <c r="D3540" s="92" t="s">
        <v>12</v>
      </c>
      <c r="E3540" s="103" t="s">
        <v>397</v>
      </c>
      <c r="F3540" s="92" t="s">
        <v>6822</v>
      </c>
      <c r="G3540" s="92" t="s">
        <v>6443</v>
      </c>
      <c r="H3540" s="92" t="s">
        <v>6535</v>
      </c>
      <c r="I3540" s="92" t="s">
        <v>1088</v>
      </c>
      <c r="J3540" s="92" t="s">
        <v>6838</v>
      </c>
      <c r="K3540" s="90" t="b">
        <v>0</v>
      </c>
      <c r="L3540" s="92" t="s">
        <v>867</v>
      </c>
      <c r="M3540" s="278">
        <f>IFERROR(VLOOKUP(C3540,'Budget Detail as of 11.30'!B:K,COLUMNS('Budget Detail as of 11.30'!B:K),FALSE),0)</f>
        <v>100000</v>
      </c>
      <c r="N3540" s="155">
        <f>SUMIFS('Budget Detail as of 11.30'!L:L,'Budget Detail as of 11.30'!B:B,'Questica Mapping'!C3540)</f>
        <v>100000</v>
      </c>
      <c r="O3540" s="100">
        <v>0</v>
      </c>
      <c r="P3540" s="101">
        <f t="shared" si="135"/>
        <v>0</v>
      </c>
    </row>
    <row r="3541" spans="1:16" hidden="1" x14ac:dyDescent="0.3">
      <c r="A3541" s="90">
        <v>588483</v>
      </c>
      <c r="B3541" s="92" t="s">
        <v>1162</v>
      </c>
      <c r="C3541" s="92" t="s">
        <v>6839</v>
      </c>
      <c r="D3541" s="92" t="s">
        <v>12</v>
      </c>
      <c r="E3541" s="103" t="s">
        <v>397</v>
      </c>
      <c r="F3541" s="92" t="s">
        <v>6822</v>
      </c>
      <c r="G3541" s="92" t="s">
        <v>6443</v>
      </c>
      <c r="H3541" s="92" t="s">
        <v>6535</v>
      </c>
      <c r="I3541" s="92" t="s">
        <v>1066</v>
      </c>
      <c r="J3541" s="92" t="s">
        <v>6840</v>
      </c>
      <c r="K3541" s="90" t="b">
        <v>0</v>
      </c>
      <c r="L3541" s="92" t="s">
        <v>867</v>
      </c>
      <c r="M3541" s="278">
        <f>IFERROR(VLOOKUP(C3541,'Budget Detail as of 11.30'!B:K,COLUMNS('Budget Detail as of 11.30'!B:K),FALSE),0)</f>
        <v>400000</v>
      </c>
      <c r="N3541" s="155">
        <f>SUMIFS('Budget Detail as of 11.30'!L:L,'Budget Detail as of 11.30'!B:B,'Questica Mapping'!C3541)</f>
        <v>400000</v>
      </c>
      <c r="O3541" s="100">
        <v>0</v>
      </c>
      <c r="P3541" s="101">
        <f t="shared" si="135"/>
        <v>0</v>
      </c>
    </row>
    <row r="3542" spans="1:16" hidden="1" x14ac:dyDescent="0.3">
      <c r="A3542" s="90">
        <v>588105</v>
      </c>
      <c r="B3542" s="92" t="s">
        <v>1162</v>
      </c>
      <c r="C3542" s="92" t="s">
        <v>6841</v>
      </c>
      <c r="D3542" s="92" t="s">
        <v>12</v>
      </c>
      <c r="E3542" s="103" t="s">
        <v>397</v>
      </c>
      <c r="F3542" s="92" t="s">
        <v>6822</v>
      </c>
      <c r="G3542" s="92" t="s">
        <v>1229</v>
      </c>
      <c r="H3542" s="92" t="s">
        <v>6535</v>
      </c>
      <c r="I3542" s="92" t="s">
        <v>865</v>
      </c>
      <c r="J3542" s="92" t="s">
        <v>6660</v>
      </c>
      <c r="K3542" s="90" t="b">
        <v>0</v>
      </c>
      <c r="L3542" s="92" t="s">
        <v>867</v>
      </c>
      <c r="M3542" s="278">
        <f>IFERROR(VLOOKUP(C3542,'Budget Detail as of 11.30'!B:K,COLUMNS('Budget Detail as of 11.30'!B:K),FALSE),0)</f>
        <v>500000</v>
      </c>
      <c r="N3542" s="155">
        <f>SUMIFS('Budget Detail as of 11.30'!L:L,'Budget Detail as of 11.30'!B:B,'Questica Mapping'!C3542)</f>
        <v>500000</v>
      </c>
      <c r="O3542" s="100">
        <v>75000</v>
      </c>
      <c r="P3542" s="101">
        <f t="shared" si="135"/>
        <v>75000</v>
      </c>
    </row>
    <row r="3543" spans="1:16" hidden="1" x14ac:dyDescent="0.3">
      <c r="A3543" s="90">
        <v>850079</v>
      </c>
      <c r="B3543" s="92" t="s">
        <v>1162</v>
      </c>
      <c r="C3543" s="92" t="s">
        <v>6842</v>
      </c>
      <c r="D3543" s="92" t="s">
        <v>12</v>
      </c>
      <c r="E3543" s="103" t="s">
        <v>397</v>
      </c>
      <c r="F3543" s="92" t="s">
        <v>6822</v>
      </c>
      <c r="G3543" s="92" t="s">
        <v>1229</v>
      </c>
      <c r="H3543" s="92" t="s">
        <v>6535</v>
      </c>
      <c r="I3543" s="92" t="s">
        <v>925</v>
      </c>
      <c r="J3543" s="92" t="s">
        <v>6666</v>
      </c>
      <c r="K3543" s="90" t="b">
        <v>0</v>
      </c>
      <c r="L3543" s="92" t="s">
        <v>867</v>
      </c>
      <c r="M3543" s="278">
        <f>IFERROR(VLOOKUP(C3543,'Budget Detail as of 11.30'!B:K,COLUMNS('Budget Detail as of 11.30'!B:K),FALSE),0)</f>
        <v>1000000</v>
      </c>
      <c r="N3543" s="155">
        <f>SUMIFS('Budget Detail as of 11.30'!L:L,'Budget Detail as of 11.30'!B:B,'Questica Mapping'!C3543)</f>
        <v>1000000</v>
      </c>
      <c r="O3543" s="100">
        <v>0</v>
      </c>
      <c r="P3543" s="101">
        <f t="shared" si="135"/>
        <v>0</v>
      </c>
    </row>
    <row r="3544" spans="1:16" hidden="1" x14ac:dyDescent="0.3">
      <c r="A3544" s="90">
        <v>588106</v>
      </c>
      <c r="B3544" s="92" t="s">
        <v>1162</v>
      </c>
      <c r="C3544" s="92" t="s">
        <v>6843</v>
      </c>
      <c r="D3544" s="92" t="s">
        <v>12</v>
      </c>
      <c r="E3544" s="103" t="s">
        <v>397</v>
      </c>
      <c r="F3544" s="92" t="s">
        <v>6822</v>
      </c>
      <c r="G3544" s="92" t="s">
        <v>1229</v>
      </c>
      <c r="H3544" s="92" t="s">
        <v>6535</v>
      </c>
      <c r="I3544" s="92" t="s">
        <v>928</v>
      </c>
      <c r="J3544" s="92" t="s">
        <v>6664</v>
      </c>
      <c r="K3544" s="90" t="b">
        <v>0</v>
      </c>
      <c r="L3544" s="92" t="s">
        <v>867</v>
      </c>
      <c r="M3544" s="278">
        <f>IFERROR(VLOOKUP(C3544,'Budget Detail as of 11.30'!B:K,COLUMNS('Budget Detail as of 11.30'!B:K),FALSE),0)</f>
        <v>100000</v>
      </c>
      <c r="N3544" s="155">
        <f>SUMIFS('Budget Detail as of 11.30'!L:L,'Budget Detail as of 11.30'!B:B,'Questica Mapping'!C3544)</f>
        <v>100000</v>
      </c>
      <c r="O3544" s="100">
        <v>0</v>
      </c>
      <c r="P3544" s="101">
        <f t="shared" si="135"/>
        <v>0</v>
      </c>
    </row>
    <row r="3545" spans="1:16" hidden="1" x14ac:dyDescent="0.3">
      <c r="A3545" s="90">
        <v>603855</v>
      </c>
      <c r="B3545" s="92" t="s">
        <v>1162</v>
      </c>
      <c r="C3545" s="92" t="s">
        <v>6844</v>
      </c>
      <c r="D3545" s="92" t="s">
        <v>12</v>
      </c>
      <c r="E3545" s="103" t="s">
        <v>397</v>
      </c>
      <c r="F3545" s="92" t="s">
        <v>6822</v>
      </c>
      <c r="G3545" s="92" t="s">
        <v>1229</v>
      </c>
      <c r="H3545" s="92" t="s">
        <v>6535</v>
      </c>
      <c r="I3545" s="92" t="s">
        <v>931</v>
      </c>
      <c r="J3545" s="92" t="s">
        <v>6845</v>
      </c>
      <c r="K3545" s="90" t="b">
        <v>0</v>
      </c>
      <c r="L3545" s="92" t="s">
        <v>867</v>
      </c>
      <c r="M3545" s="278">
        <f>IFERROR(VLOOKUP(C3545,'Budget Detail as of 11.30'!B:K,COLUMNS('Budget Detail as of 11.30'!B:K),FALSE),0)</f>
        <v>50000</v>
      </c>
      <c r="N3545" s="155">
        <f>SUMIFS('Budget Detail as of 11.30'!L:L,'Budget Detail as of 11.30'!B:B,'Questica Mapping'!C3545)</f>
        <v>50000</v>
      </c>
      <c r="O3545" s="100">
        <v>8677522</v>
      </c>
      <c r="P3545" s="101">
        <f t="shared" si="135"/>
        <v>8677522</v>
      </c>
    </row>
    <row r="3546" spans="1:16" hidden="1" x14ac:dyDescent="0.3">
      <c r="A3546" s="90">
        <v>603856</v>
      </c>
      <c r="B3546" s="92" t="s">
        <v>1162</v>
      </c>
      <c r="C3546" s="92" t="s">
        <v>6846</v>
      </c>
      <c r="D3546" s="92" t="s">
        <v>12</v>
      </c>
      <c r="E3546" s="103" t="s">
        <v>397</v>
      </c>
      <c r="F3546" s="92" t="s">
        <v>6822</v>
      </c>
      <c r="G3546" s="92" t="s">
        <v>1229</v>
      </c>
      <c r="H3546" s="92" t="s">
        <v>6535</v>
      </c>
      <c r="I3546" s="92" t="s">
        <v>944</v>
      </c>
      <c r="J3546" s="92" t="s">
        <v>6662</v>
      </c>
      <c r="K3546" s="90" t="b">
        <v>0</v>
      </c>
      <c r="L3546" s="92" t="s">
        <v>867</v>
      </c>
      <c r="M3546" s="278">
        <f>IFERROR(VLOOKUP(C3546,'Budget Detail as of 11.30'!B:K,COLUMNS('Budget Detail as of 11.30'!B:K),FALSE),0)</f>
        <v>25000</v>
      </c>
      <c r="N3546" s="155">
        <f>SUMIFS('Budget Detail as of 11.30'!L:L,'Budget Detail as of 11.30'!B:B,'Questica Mapping'!C3546)</f>
        <v>25000</v>
      </c>
      <c r="O3546" s="100">
        <v>11017000</v>
      </c>
      <c r="P3546" s="101">
        <f t="shared" si="135"/>
        <v>11017000</v>
      </c>
    </row>
    <row r="3547" spans="1:16" hidden="1" x14ac:dyDescent="0.3">
      <c r="A3547" s="90">
        <v>603106</v>
      </c>
      <c r="B3547" s="92" t="s">
        <v>1162</v>
      </c>
      <c r="C3547" s="92" t="s">
        <v>6847</v>
      </c>
      <c r="D3547" s="92" t="s">
        <v>12</v>
      </c>
      <c r="E3547" s="103" t="s">
        <v>397</v>
      </c>
      <c r="F3547" s="92" t="s">
        <v>6822</v>
      </c>
      <c r="G3547" s="92" t="s">
        <v>1229</v>
      </c>
      <c r="H3547" s="92" t="s">
        <v>6535</v>
      </c>
      <c r="I3547" s="92" t="s">
        <v>1060</v>
      </c>
      <c r="J3547" s="92" t="s">
        <v>6848</v>
      </c>
      <c r="K3547" s="90" t="b">
        <v>0</v>
      </c>
      <c r="L3547" s="92" t="s">
        <v>867</v>
      </c>
      <c r="M3547" s="278">
        <f>IFERROR(VLOOKUP(C3547,'Budget Detail as of 11.30'!B:K,COLUMNS('Budget Detail as of 11.30'!B:K),FALSE),0)</f>
        <v>5000</v>
      </c>
      <c r="N3547" s="155">
        <f>SUMIFS('Budget Detail as of 11.30'!L:L,'Budget Detail as of 11.30'!B:B,'Questica Mapping'!C3547)</f>
        <v>5000</v>
      </c>
      <c r="O3547" s="100">
        <v>11017000</v>
      </c>
      <c r="P3547" s="101">
        <f t="shared" si="135"/>
        <v>11017000</v>
      </c>
    </row>
    <row r="3548" spans="1:16" hidden="1" x14ac:dyDescent="0.3">
      <c r="A3548" s="90">
        <v>591231</v>
      </c>
      <c r="B3548" s="92" t="s">
        <v>1162</v>
      </c>
      <c r="C3548" s="92" t="s">
        <v>6849</v>
      </c>
      <c r="D3548" s="92" t="s">
        <v>12</v>
      </c>
      <c r="E3548" s="103" t="s">
        <v>397</v>
      </c>
      <c r="F3548" s="92" t="s">
        <v>6822</v>
      </c>
      <c r="G3548" s="92" t="s">
        <v>1229</v>
      </c>
      <c r="H3548" s="92" t="s">
        <v>6535</v>
      </c>
      <c r="I3548" s="92" t="s">
        <v>1088</v>
      </c>
      <c r="J3548" s="92" t="s">
        <v>6850</v>
      </c>
      <c r="K3548" s="90" t="b">
        <v>0</v>
      </c>
      <c r="L3548" s="92" t="s">
        <v>867</v>
      </c>
      <c r="M3548" s="278">
        <f>IFERROR(VLOOKUP(C3548,'Budget Detail as of 11.30'!B:K,COLUMNS('Budget Detail as of 11.30'!B:K),FALSE),0)</f>
        <v>125000</v>
      </c>
      <c r="N3548" s="155">
        <f>SUMIFS('Budget Detail as of 11.30'!L:L,'Budget Detail as of 11.30'!B:B,'Questica Mapping'!C3548)</f>
        <v>125000</v>
      </c>
      <c r="O3548" s="100">
        <v>27542000</v>
      </c>
      <c r="P3548" s="101">
        <f t="shared" si="135"/>
        <v>27542000</v>
      </c>
    </row>
    <row r="3549" spans="1:16" hidden="1" x14ac:dyDescent="0.3">
      <c r="A3549" s="90">
        <v>587887</v>
      </c>
      <c r="B3549" s="92" t="s">
        <v>1162</v>
      </c>
      <c r="C3549" s="92" t="s">
        <v>6851</v>
      </c>
      <c r="D3549" s="92" t="s">
        <v>12</v>
      </c>
      <c r="E3549" s="103" t="s">
        <v>397</v>
      </c>
      <c r="F3549" s="92" t="s">
        <v>6822</v>
      </c>
      <c r="G3549" s="92" t="s">
        <v>1268</v>
      </c>
      <c r="H3549" s="92" t="s">
        <v>6535</v>
      </c>
      <c r="I3549" s="92" t="s">
        <v>865</v>
      </c>
      <c r="J3549" s="92" t="s">
        <v>6693</v>
      </c>
      <c r="K3549" s="90" t="b">
        <v>0</v>
      </c>
      <c r="L3549" s="92" t="s">
        <v>867</v>
      </c>
      <c r="M3549" s="278">
        <f>IFERROR(VLOOKUP(C3549,'Budget Detail as of 11.30'!B:K,COLUMNS('Budget Detail as of 11.30'!B:K),FALSE),0)</f>
        <v>75000</v>
      </c>
      <c r="N3549" s="155">
        <f>SUMIFS('Budget Detail as of 11.30'!L:L,'Budget Detail as of 11.30'!B:B,'Questica Mapping'!C3549)</f>
        <v>75000</v>
      </c>
      <c r="O3549" s="100">
        <v>-4000000</v>
      </c>
      <c r="P3549" s="101">
        <f t="shared" ref="P3549:P3580" si="136">-O3549</f>
        <v>4000000</v>
      </c>
    </row>
    <row r="3550" spans="1:16" hidden="1" x14ac:dyDescent="0.3">
      <c r="A3550" s="90">
        <v>587888</v>
      </c>
      <c r="B3550" s="92" t="s">
        <v>1162</v>
      </c>
      <c r="C3550" s="92" t="s">
        <v>6852</v>
      </c>
      <c r="D3550" s="92" t="s">
        <v>12</v>
      </c>
      <c r="E3550" s="103" t="s">
        <v>397</v>
      </c>
      <c r="F3550" s="92" t="s">
        <v>6822</v>
      </c>
      <c r="G3550" s="92" t="s">
        <v>1268</v>
      </c>
      <c r="H3550" s="92" t="s">
        <v>6535</v>
      </c>
      <c r="I3550" s="92" t="s">
        <v>925</v>
      </c>
      <c r="J3550" s="92" t="s">
        <v>6853</v>
      </c>
      <c r="K3550" s="90" t="b">
        <v>0</v>
      </c>
      <c r="L3550" s="92" t="s">
        <v>867</v>
      </c>
      <c r="M3550" s="278">
        <f>IFERROR(VLOOKUP(C3550,'Budget Detail as of 11.30'!B:K,COLUMNS('Budget Detail as of 11.30'!B:K),FALSE),0)</f>
        <v>10000</v>
      </c>
      <c r="N3550" s="155">
        <f>SUMIFS('Budget Detail as of 11.30'!L:L,'Budget Detail as of 11.30'!B:B,'Questica Mapping'!C3550)</f>
        <v>10000</v>
      </c>
      <c r="O3550" s="100">
        <v>-1300000</v>
      </c>
      <c r="P3550" s="101">
        <f t="shared" si="136"/>
        <v>1300000</v>
      </c>
    </row>
    <row r="3551" spans="1:16" hidden="1" x14ac:dyDescent="0.3">
      <c r="A3551" s="90">
        <v>587889</v>
      </c>
      <c r="B3551" s="92" t="s">
        <v>1162</v>
      </c>
      <c r="C3551" s="92" t="s">
        <v>6854</v>
      </c>
      <c r="D3551" s="92" t="s">
        <v>12</v>
      </c>
      <c r="E3551" s="103" t="s">
        <v>397</v>
      </c>
      <c r="F3551" s="92" t="s">
        <v>6822</v>
      </c>
      <c r="G3551" s="92" t="s">
        <v>1268</v>
      </c>
      <c r="H3551" s="92" t="s">
        <v>6535</v>
      </c>
      <c r="I3551" s="92" t="s">
        <v>928</v>
      </c>
      <c r="J3551" s="92" t="s">
        <v>6691</v>
      </c>
      <c r="K3551" s="90" t="b">
        <v>0</v>
      </c>
      <c r="L3551" s="92" t="s">
        <v>867</v>
      </c>
      <c r="M3551" s="278">
        <f>IFERROR(VLOOKUP(C3551,'Budget Detail as of 11.30'!B:K,COLUMNS('Budget Detail as of 11.30'!B:K),FALSE),0)</f>
        <v>1000</v>
      </c>
      <c r="N3551" s="155">
        <f>SUMIFS('Budget Detail as of 11.30'!L:L,'Budget Detail as of 11.30'!B:B,'Questica Mapping'!C3551)</f>
        <v>1000</v>
      </c>
      <c r="O3551" s="100">
        <v>-3000000</v>
      </c>
      <c r="P3551" s="101">
        <f t="shared" si="136"/>
        <v>3000000</v>
      </c>
    </row>
    <row r="3552" spans="1:16" hidden="1" x14ac:dyDescent="0.3">
      <c r="A3552" s="90">
        <v>850054</v>
      </c>
      <c r="B3552" s="92" t="s">
        <v>1162</v>
      </c>
      <c r="C3552" s="92" t="s">
        <v>6855</v>
      </c>
      <c r="D3552" s="92" t="s">
        <v>12</v>
      </c>
      <c r="E3552" s="103" t="s">
        <v>397</v>
      </c>
      <c r="F3552" s="92" t="s">
        <v>6822</v>
      </c>
      <c r="G3552" s="92" t="s">
        <v>1679</v>
      </c>
      <c r="H3552" s="92" t="s">
        <v>6535</v>
      </c>
      <c r="I3552" s="92" t="s">
        <v>865</v>
      </c>
      <c r="J3552" s="92" t="s">
        <v>326</v>
      </c>
      <c r="K3552" s="90" t="b">
        <v>0</v>
      </c>
      <c r="L3552" s="92" t="s">
        <v>867</v>
      </c>
      <c r="M3552" s="278">
        <f>IFERROR(VLOOKUP(C3552,'Budget Detail as of 11.30'!B:K,COLUMNS('Budget Detail as of 11.30'!B:K),FALSE),0)</f>
        <v>17100000</v>
      </c>
      <c r="N3552" s="155">
        <f>SUMIFS('Budget Detail as of 11.30'!L:L,'Budget Detail as of 11.30'!B:B,'Questica Mapping'!C3552)</f>
        <v>17100000</v>
      </c>
      <c r="O3552" s="100">
        <v>-22000000</v>
      </c>
      <c r="P3552" s="101">
        <f t="shared" si="136"/>
        <v>22000000</v>
      </c>
    </row>
    <row r="3553" spans="1:16" hidden="1" x14ac:dyDescent="0.3">
      <c r="A3553" s="90">
        <v>599654</v>
      </c>
      <c r="B3553" s="92" t="s">
        <v>1162</v>
      </c>
      <c r="C3553" s="92" t="s">
        <v>6856</v>
      </c>
      <c r="D3553" s="92" t="s">
        <v>12</v>
      </c>
      <c r="E3553" s="103" t="s">
        <v>399</v>
      </c>
      <c r="F3553" s="92" t="s">
        <v>6822</v>
      </c>
      <c r="G3553" s="92" t="s">
        <v>1694</v>
      </c>
      <c r="H3553" s="92" t="s">
        <v>6535</v>
      </c>
      <c r="I3553" s="92" t="s">
        <v>865</v>
      </c>
      <c r="J3553" s="92" t="s">
        <v>6857</v>
      </c>
      <c r="K3553" s="90" t="b">
        <v>0</v>
      </c>
      <c r="L3553" s="92" t="s">
        <v>867</v>
      </c>
      <c r="M3553" s="278">
        <f>IFERROR(VLOOKUP(C3553,'Budget Detail as of 11.30'!B:K,COLUMNS('Budget Detail as of 11.30'!B:K),FALSE),0)</f>
        <v>16000000</v>
      </c>
      <c r="N3553" s="155">
        <f>SUMIFS('Budget Detail as of 11.30'!L:L,'Budget Detail as of 11.30'!B:B,'Questica Mapping'!C3553)</f>
        <v>16000000</v>
      </c>
      <c r="O3553" s="100">
        <v>0</v>
      </c>
      <c r="P3553" s="101">
        <f t="shared" si="136"/>
        <v>0</v>
      </c>
    </row>
    <row r="3554" spans="1:16" hidden="1" x14ac:dyDescent="0.3">
      <c r="A3554" s="90">
        <v>589139</v>
      </c>
      <c r="B3554" s="92" t="s">
        <v>1162</v>
      </c>
      <c r="C3554" s="92" t="s">
        <v>6858</v>
      </c>
      <c r="D3554" s="92" t="s">
        <v>12</v>
      </c>
      <c r="E3554" s="103" t="s">
        <v>399</v>
      </c>
      <c r="F3554" s="92" t="s">
        <v>6822</v>
      </c>
      <c r="G3554" s="92" t="s">
        <v>1694</v>
      </c>
      <c r="H3554" s="92" t="s">
        <v>6535</v>
      </c>
      <c r="I3554" s="92" t="s">
        <v>925</v>
      </c>
      <c r="J3554" s="92" t="s">
        <v>6859</v>
      </c>
      <c r="K3554" s="90" t="b">
        <v>0</v>
      </c>
      <c r="L3554" s="92" t="s">
        <v>867</v>
      </c>
      <c r="M3554" s="278">
        <f>IFERROR(VLOOKUP(C3554,'Budget Detail as of 11.30'!B:K,COLUMNS('Budget Detail as of 11.30'!B:K),FALSE),0)</f>
        <v>16000000</v>
      </c>
      <c r="N3554" s="155">
        <f>SUMIFS('Budget Detail as of 11.30'!L:L,'Budget Detail as of 11.30'!B:B,'Questica Mapping'!C3554)</f>
        <v>16000000</v>
      </c>
      <c r="O3554" s="100">
        <v>0</v>
      </c>
      <c r="P3554" s="101">
        <f t="shared" si="136"/>
        <v>0</v>
      </c>
    </row>
    <row r="3555" spans="1:16" hidden="1" x14ac:dyDescent="0.3">
      <c r="A3555" s="90">
        <v>850092</v>
      </c>
      <c r="B3555" s="92" t="s">
        <v>1162</v>
      </c>
      <c r="C3555" s="92" t="s">
        <v>6860</v>
      </c>
      <c r="D3555" s="92" t="s">
        <v>12</v>
      </c>
      <c r="E3555" s="103" t="s">
        <v>402</v>
      </c>
      <c r="F3555" s="92" t="s">
        <v>6861</v>
      </c>
      <c r="G3555" s="92" t="s">
        <v>1694</v>
      </c>
      <c r="H3555" s="92" t="s">
        <v>6531</v>
      </c>
      <c r="I3555" s="92" t="s">
        <v>865</v>
      </c>
      <c r="J3555" s="92" t="s">
        <v>6862</v>
      </c>
      <c r="K3555" s="90" t="b">
        <v>0</v>
      </c>
      <c r="L3555" s="92" t="s">
        <v>867</v>
      </c>
      <c r="M3555" s="278">
        <f>IFERROR(VLOOKUP(C3555,'Budget Detail as of 11.30'!B:K,COLUMNS('Budget Detail as of 11.30'!B:K),FALSE),0)</f>
        <v>40000000</v>
      </c>
      <c r="N3555" s="155">
        <f>SUMIFS('Budget Detail as of 11.30'!L:L,'Budget Detail as of 11.30'!B:B,'Questica Mapping'!C3555)</f>
        <v>40000000</v>
      </c>
      <c r="O3555" s="100">
        <v>-10000</v>
      </c>
      <c r="P3555" s="101">
        <f t="shared" si="136"/>
        <v>10000</v>
      </c>
    </row>
    <row r="3556" spans="1:16" hidden="1" x14ac:dyDescent="0.3">
      <c r="A3556" s="90">
        <v>598729</v>
      </c>
      <c r="B3556" s="92" t="s">
        <v>3</v>
      </c>
      <c r="C3556" s="92" t="s">
        <v>6863</v>
      </c>
      <c r="D3556" s="92" t="s">
        <v>13</v>
      </c>
      <c r="E3556" s="103" t="s">
        <v>410</v>
      </c>
      <c r="F3556" s="92" t="s">
        <v>872</v>
      </c>
      <c r="G3556" s="92" t="s">
        <v>882</v>
      </c>
      <c r="H3556" s="92" t="s">
        <v>6864</v>
      </c>
      <c r="I3556" s="92" t="s">
        <v>865</v>
      </c>
      <c r="J3556" s="92" t="s">
        <v>6865</v>
      </c>
      <c r="K3556" s="90" t="b">
        <v>0</v>
      </c>
      <c r="L3556" s="92" t="s">
        <v>867</v>
      </c>
      <c r="M3556" s="278">
        <f>IFERROR(VLOOKUP(C3556,'Budget Detail as of 11.30'!B:K,COLUMNS('Budget Detail as of 11.30'!B:K),FALSE),0)</f>
        <v>4000000</v>
      </c>
      <c r="N3556" s="155">
        <f>SUMIFS('Budget Detail as of 11.30'!L:L,'Budget Detail as of 11.30'!B:B,'Questica Mapping'!C3556)</f>
        <v>4000000</v>
      </c>
      <c r="O3556" s="100">
        <v>-74244</v>
      </c>
      <c r="P3556" s="101">
        <f t="shared" si="136"/>
        <v>74244</v>
      </c>
    </row>
    <row r="3557" spans="1:16" hidden="1" x14ac:dyDescent="0.3">
      <c r="A3557" s="90">
        <v>588107</v>
      </c>
      <c r="B3557" s="92" t="s">
        <v>3</v>
      </c>
      <c r="C3557" s="92" t="s">
        <v>6866</v>
      </c>
      <c r="D3557" s="92" t="s">
        <v>13</v>
      </c>
      <c r="E3557" s="103" t="s">
        <v>410</v>
      </c>
      <c r="F3557" s="92" t="s">
        <v>872</v>
      </c>
      <c r="G3557" s="92" t="s">
        <v>882</v>
      </c>
      <c r="H3557" s="92" t="s">
        <v>6864</v>
      </c>
      <c r="I3557" s="92" t="s">
        <v>925</v>
      </c>
      <c r="J3557" s="92" t="s">
        <v>6867</v>
      </c>
      <c r="K3557" s="90" t="b">
        <v>0</v>
      </c>
      <c r="L3557" s="92" t="s">
        <v>867</v>
      </c>
      <c r="M3557" s="278">
        <f>IFERROR(VLOOKUP(C3557,'Budget Detail as of 11.30'!B:K,COLUMNS('Budget Detail as of 11.30'!B:K),FALSE),0)</f>
        <v>1300000</v>
      </c>
      <c r="N3557" s="155">
        <f>SUMIFS('Budget Detail as of 11.30'!L:L,'Budget Detail as of 11.30'!B:B,'Questica Mapping'!C3557)</f>
        <v>1300000</v>
      </c>
      <c r="O3557" s="100">
        <v>-725140</v>
      </c>
      <c r="P3557" s="101">
        <f t="shared" si="136"/>
        <v>725140</v>
      </c>
    </row>
    <row r="3558" spans="1:16" hidden="1" x14ac:dyDescent="0.3">
      <c r="A3558" s="90">
        <v>588108</v>
      </c>
      <c r="B3558" s="92" t="s">
        <v>3</v>
      </c>
      <c r="C3558" s="92" t="s">
        <v>6868</v>
      </c>
      <c r="D3558" s="92" t="s">
        <v>13</v>
      </c>
      <c r="E3558" s="103" t="s">
        <v>414</v>
      </c>
      <c r="F3558" s="92" t="s">
        <v>6461</v>
      </c>
      <c r="G3558" s="92" t="s">
        <v>882</v>
      </c>
      <c r="H3558" s="92" t="s">
        <v>6864</v>
      </c>
      <c r="I3558" s="92" t="s">
        <v>865</v>
      </c>
      <c r="J3558" s="92" t="s">
        <v>6869</v>
      </c>
      <c r="K3558" s="90" t="b">
        <v>0</v>
      </c>
      <c r="L3558" s="92" t="s">
        <v>867</v>
      </c>
      <c r="M3558" s="278">
        <f>IFERROR(VLOOKUP(C3558,'Budget Detail as of 11.30'!B:K,COLUMNS('Budget Detail as of 11.30'!B:K),FALSE),0)</f>
        <v>3325010</v>
      </c>
      <c r="N3558" s="155">
        <f>SUMIFS('Budget Detail as of 11.30'!L:L,'Budget Detail as of 11.30'!B:B,'Questica Mapping'!C3558)</f>
        <v>3325010</v>
      </c>
      <c r="O3558" s="100">
        <v>0</v>
      </c>
      <c r="P3558" s="101">
        <f t="shared" si="136"/>
        <v>0</v>
      </c>
    </row>
    <row r="3559" spans="1:16" hidden="1" x14ac:dyDescent="0.3">
      <c r="A3559" s="90">
        <v>587890</v>
      </c>
      <c r="B3559" s="92" t="s">
        <v>3</v>
      </c>
      <c r="C3559" s="92" t="s">
        <v>6870</v>
      </c>
      <c r="D3559" s="92" t="s">
        <v>13</v>
      </c>
      <c r="E3559" s="103" t="s">
        <v>412</v>
      </c>
      <c r="F3559" s="92" t="s">
        <v>6461</v>
      </c>
      <c r="G3559" s="92" t="s">
        <v>882</v>
      </c>
      <c r="H3559" s="92" t="s">
        <v>6864</v>
      </c>
      <c r="I3559" s="92" t="s">
        <v>925</v>
      </c>
      <c r="J3559" s="92" t="s">
        <v>6871</v>
      </c>
      <c r="K3559" s="90" t="b">
        <v>0</v>
      </c>
      <c r="L3559" s="92" t="s">
        <v>867</v>
      </c>
      <c r="M3559" s="278">
        <f>IFERROR(VLOOKUP(C3559,'Budget Detail as of 11.30'!B:K,COLUMNS('Budget Detail as of 11.30'!B:K),FALSE),0)</f>
        <v>5000000</v>
      </c>
      <c r="N3559" s="155">
        <f>SUMIFS('Budget Detail as of 11.30'!L:L,'Budget Detail as of 11.30'!B:B,'Questica Mapping'!C3559)</f>
        <v>5000000</v>
      </c>
      <c r="O3559" s="100">
        <v>-486417</v>
      </c>
      <c r="P3559" s="101">
        <f t="shared" si="136"/>
        <v>486417</v>
      </c>
    </row>
    <row r="3560" spans="1:16" hidden="1" x14ac:dyDescent="0.3">
      <c r="A3560" s="90">
        <v>1191324</v>
      </c>
      <c r="B3560" s="92" t="s">
        <v>3</v>
      </c>
      <c r="C3560" s="92" t="s">
        <v>6872</v>
      </c>
      <c r="D3560" s="92" t="s">
        <v>13</v>
      </c>
      <c r="E3560" s="106" t="s">
        <v>416</v>
      </c>
      <c r="F3560" s="92" t="s">
        <v>6873</v>
      </c>
      <c r="G3560" s="92" t="s">
        <v>882</v>
      </c>
      <c r="H3560" s="92" t="s">
        <v>6874</v>
      </c>
      <c r="I3560" s="92" t="s">
        <v>865</v>
      </c>
      <c r="J3560" s="92" t="s">
        <v>6875</v>
      </c>
      <c r="K3560" s="90" t="b">
        <v>0</v>
      </c>
      <c r="L3560" s="92" t="s">
        <v>867</v>
      </c>
      <c r="M3560" s="278">
        <f>IFERROR(VLOOKUP(C3560,'Budget Detail as of 11.30'!B:K,COLUMNS('Budget Detail as of 11.30'!B:K),FALSE),0)</f>
        <v>5000</v>
      </c>
      <c r="N3560" s="155">
        <f>SUMIFS('Budget Detail as of 11.30'!L:L,'Budget Detail as of 11.30'!B:B,'Questica Mapping'!C3560)</f>
        <v>5000</v>
      </c>
      <c r="O3560" s="100">
        <v>-10000</v>
      </c>
      <c r="P3560" s="101">
        <f t="shared" si="136"/>
        <v>10000</v>
      </c>
    </row>
    <row r="3561" spans="1:16" hidden="1" x14ac:dyDescent="0.3">
      <c r="A3561" s="90">
        <v>850055</v>
      </c>
      <c r="B3561" s="92" t="s">
        <v>3</v>
      </c>
      <c r="C3561" s="92" t="s">
        <v>6876</v>
      </c>
      <c r="D3561" s="92" t="s">
        <v>13</v>
      </c>
      <c r="E3561" s="103" t="s">
        <v>418</v>
      </c>
      <c r="F3561" s="92" t="s">
        <v>6877</v>
      </c>
      <c r="G3561" s="92" t="s">
        <v>882</v>
      </c>
      <c r="H3561" s="92" t="s">
        <v>6878</v>
      </c>
      <c r="I3561" s="92" t="s">
        <v>865</v>
      </c>
      <c r="J3561" s="92" t="s">
        <v>6879</v>
      </c>
      <c r="K3561" s="90" t="b">
        <v>0</v>
      </c>
      <c r="L3561" s="92" t="s">
        <v>867</v>
      </c>
      <c r="M3561" s="278">
        <f>IFERROR(VLOOKUP(C3561,'Budget Detail as of 11.30'!B:K,COLUMNS('Budget Detail as of 11.30'!B:K),FALSE),0)</f>
        <v>10000</v>
      </c>
      <c r="N3561" s="155">
        <f>SUMIFS('Budget Detail as of 11.30'!L:L,'Budget Detail as of 11.30'!B:B,'Questica Mapping'!C3561)</f>
        <v>10000</v>
      </c>
      <c r="O3561" s="100">
        <v>-20000</v>
      </c>
      <c r="P3561" s="101">
        <f t="shared" si="136"/>
        <v>20000</v>
      </c>
    </row>
    <row r="3562" spans="1:16" hidden="1" x14ac:dyDescent="0.3">
      <c r="A3562" s="90">
        <v>588109</v>
      </c>
      <c r="B3562" s="92" t="s">
        <v>3</v>
      </c>
      <c r="C3562" s="92" t="s">
        <v>6880</v>
      </c>
      <c r="D3562" s="92" t="s">
        <v>13</v>
      </c>
      <c r="E3562" s="103" t="s">
        <v>420</v>
      </c>
      <c r="F3562" s="92" t="s">
        <v>6881</v>
      </c>
      <c r="G3562" s="92" t="s">
        <v>863</v>
      </c>
      <c r="H3562" s="92" t="s">
        <v>1492</v>
      </c>
      <c r="I3562" s="92" t="s">
        <v>865</v>
      </c>
      <c r="J3562" s="92" t="s">
        <v>6882</v>
      </c>
      <c r="K3562" s="90" t="b">
        <v>0</v>
      </c>
      <c r="L3562" s="92" t="s">
        <v>867</v>
      </c>
      <c r="M3562" s="278">
        <f>IFERROR(VLOOKUP(C3562,'Budget Detail as of 11.30'!B:K,COLUMNS('Budget Detail as of 11.30'!B:K),FALSE),0)</f>
        <v>61780</v>
      </c>
      <c r="N3562" s="155">
        <f>SUMIFS('Budget Detail as of 11.30'!L:L,'Budget Detail as of 11.30'!B:B,'Questica Mapping'!C3562)</f>
        <v>59770</v>
      </c>
      <c r="O3562" s="100">
        <v>-500000</v>
      </c>
      <c r="P3562" s="101">
        <f t="shared" si="136"/>
        <v>500000</v>
      </c>
    </row>
    <row r="3563" spans="1:16" hidden="1" x14ac:dyDescent="0.3">
      <c r="A3563" s="90">
        <v>587893</v>
      </c>
      <c r="B3563" s="92" t="s">
        <v>3</v>
      </c>
      <c r="C3563" s="92" t="s">
        <v>6883</v>
      </c>
      <c r="D3563" s="92" t="s">
        <v>13</v>
      </c>
      <c r="E3563" s="103" t="s">
        <v>422</v>
      </c>
      <c r="F3563" s="92" t="s">
        <v>6884</v>
      </c>
      <c r="G3563" s="92" t="s">
        <v>882</v>
      </c>
      <c r="H3563" s="92" t="s">
        <v>6885</v>
      </c>
      <c r="I3563" s="92" t="s">
        <v>865</v>
      </c>
      <c r="J3563" s="92" t="s">
        <v>6886</v>
      </c>
      <c r="K3563" s="90" t="b">
        <v>0</v>
      </c>
      <c r="L3563" s="92" t="s">
        <v>867</v>
      </c>
      <c r="M3563" s="278">
        <f>IFERROR(VLOOKUP(C3563,'Budget Detail as of 11.30'!B:K,COLUMNS('Budget Detail as of 11.30'!B:K),FALSE),0)</f>
        <v>0</v>
      </c>
      <c r="N3563" s="155">
        <f>SUMIFS('Budget Detail as of 11.30'!L:L,'Budget Detail as of 11.30'!B:B,'Questica Mapping'!C3563)</f>
        <v>0</v>
      </c>
      <c r="O3563" s="100">
        <v>-5000</v>
      </c>
      <c r="P3563" s="101">
        <f t="shared" si="136"/>
        <v>5000</v>
      </c>
    </row>
    <row r="3564" spans="1:16" hidden="1" x14ac:dyDescent="0.3">
      <c r="A3564" s="90">
        <v>850056</v>
      </c>
      <c r="B3564" s="92" t="s">
        <v>3</v>
      </c>
      <c r="C3564" s="92" t="s">
        <v>6887</v>
      </c>
      <c r="D3564" s="92" t="s">
        <v>13</v>
      </c>
      <c r="E3564" s="103" t="s">
        <v>422</v>
      </c>
      <c r="F3564" s="92" t="s">
        <v>6884</v>
      </c>
      <c r="G3564" s="92" t="s">
        <v>882</v>
      </c>
      <c r="H3564" s="92" t="s">
        <v>6888</v>
      </c>
      <c r="I3564" s="92" t="s">
        <v>865</v>
      </c>
      <c r="J3564" s="270" t="s">
        <v>1251</v>
      </c>
      <c r="K3564" s="90" t="b">
        <v>0</v>
      </c>
      <c r="L3564" s="92" t="s">
        <v>867</v>
      </c>
      <c r="M3564" s="278">
        <f>IFERROR(VLOOKUP(C3564,'Budget Detail as of 11.30'!B:K,COLUMNS('Budget Detail as of 11.30'!B:K),FALSE),0)</f>
        <v>0</v>
      </c>
      <c r="N3564" s="155">
        <f>SUMIFS('Budget Detail as of 11.30'!L:L,'Budget Detail as of 11.30'!B:B,'Questica Mapping'!C3564)</f>
        <v>0</v>
      </c>
      <c r="O3564" s="100">
        <v>-50000</v>
      </c>
      <c r="P3564" s="101">
        <f t="shared" si="136"/>
        <v>50000</v>
      </c>
    </row>
    <row r="3565" spans="1:16" hidden="1" x14ac:dyDescent="0.3">
      <c r="A3565" s="90">
        <v>588110</v>
      </c>
      <c r="B3565" s="92" t="s">
        <v>3</v>
      </c>
      <c r="C3565" s="92" t="s">
        <v>6889</v>
      </c>
      <c r="D3565" s="92" t="s">
        <v>13</v>
      </c>
      <c r="E3565" s="103" t="s">
        <v>422</v>
      </c>
      <c r="F3565" s="92" t="s">
        <v>6890</v>
      </c>
      <c r="G3565" s="92" t="s">
        <v>882</v>
      </c>
      <c r="H3565" s="92" t="s">
        <v>6891</v>
      </c>
      <c r="I3565" s="92" t="s">
        <v>865</v>
      </c>
      <c r="J3565" s="92" t="s">
        <v>6892</v>
      </c>
      <c r="K3565" s="90" t="b">
        <v>0</v>
      </c>
      <c r="L3565" s="92" t="s">
        <v>867</v>
      </c>
      <c r="M3565" s="278">
        <f>IFERROR(VLOOKUP(C3565,'Budget Detail as of 11.30'!B:K,COLUMNS('Budget Detail as of 11.30'!B:K),FALSE),0)</f>
        <v>467000</v>
      </c>
      <c r="N3565" s="155">
        <f>SUMIFS('Budget Detail as of 11.30'!L:L,'Budget Detail as of 11.30'!B:B,'Questica Mapping'!C3565)</f>
        <v>467000</v>
      </c>
      <c r="O3565" s="100">
        <v>-130000</v>
      </c>
      <c r="P3565" s="101">
        <f t="shared" si="136"/>
        <v>130000</v>
      </c>
    </row>
    <row r="3566" spans="1:16" hidden="1" x14ac:dyDescent="0.3">
      <c r="A3566" s="90">
        <v>2589154</v>
      </c>
      <c r="B3566" s="92" t="s">
        <v>3</v>
      </c>
      <c r="C3566" s="92" t="s">
        <v>6893</v>
      </c>
      <c r="D3566" s="92" t="s">
        <v>13</v>
      </c>
      <c r="E3566" s="103" t="s">
        <v>422</v>
      </c>
      <c r="F3566" s="92" t="s">
        <v>6890</v>
      </c>
      <c r="G3566" s="92" t="s">
        <v>882</v>
      </c>
      <c r="H3566" s="92" t="s">
        <v>6894</v>
      </c>
      <c r="I3566" s="92" t="s">
        <v>865</v>
      </c>
      <c r="J3566" s="270" t="s">
        <v>1251</v>
      </c>
      <c r="K3566" s="90" t="b">
        <v>0</v>
      </c>
      <c r="L3566" s="92" t="s">
        <v>867</v>
      </c>
      <c r="M3566" s="278">
        <f>IFERROR(VLOOKUP(C3566,'Budget Detail as of 11.30'!B:K,COLUMNS('Budget Detail as of 11.30'!B:K),FALSE),0)</f>
        <v>0</v>
      </c>
      <c r="N3566" s="155">
        <f>SUMIFS('Budget Detail as of 11.30'!L:L,'Budget Detail as of 11.30'!B:B,'Questica Mapping'!C3566)</f>
        <v>0</v>
      </c>
      <c r="O3566" s="100">
        <v>-8000</v>
      </c>
      <c r="P3566" s="101">
        <f t="shared" si="136"/>
        <v>8000</v>
      </c>
    </row>
    <row r="3567" spans="1:16" hidden="1" x14ac:dyDescent="0.3">
      <c r="A3567" s="90">
        <v>587894</v>
      </c>
      <c r="B3567" s="92" t="s">
        <v>3</v>
      </c>
      <c r="C3567" s="92" t="s">
        <v>6895</v>
      </c>
      <c r="D3567" s="92" t="s">
        <v>13</v>
      </c>
      <c r="E3567" s="103" t="s">
        <v>424</v>
      </c>
      <c r="F3567" s="92" t="s">
        <v>3709</v>
      </c>
      <c r="G3567" s="92" t="s">
        <v>882</v>
      </c>
      <c r="H3567" s="92" t="s">
        <v>6896</v>
      </c>
      <c r="I3567" s="92" t="s">
        <v>865</v>
      </c>
      <c r="J3567" s="92" t="s">
        <v>6897</v>
      </c>
      <c r="K3567" s="90" t="b">
        <v>0</v>
      </c>
      <c r="L3567" s="92" t="s">
        <v>867</v>
      </c>
      <c r="M3567" s="278">
        <f>IFERROR(VLOOKUP(C3567,'Budget Detail as of 11.30'!B:K,COLUMNS('Budget Detail as of 11.30'!B:K),FALSE),0)</f>
        <v>10000</v>
      </c>
      <c r="N3567" s="155">
        <f>SUMIFS('Budget Detail as of 11.30'!L:L,'Budget Detail as of 11.30'!B:B,'Questica Mapping'!C3567)</f>
        <v>10000</v>
      </c>
      <c r="O3567" s="100">
        <v>-5000</v>
      </c>
      <c r="P3567" s="101">
        <f t="shared" si="136"/>
        <v>5000</v>
      </c>
    </row>
    <row r="3568" spans="1:16" hidden="1" x14ac:dyDescent="0.3">
      <c r="A3568" s="90">
        <v>588111</v>
      </c>
      <c r="B3568" s="92" t="s">
        <v>3</v>
      </c>
      <c r="C3568" s="92" t="s">
        <v>6898</v>
      </c>
      <c r="D3568" s="92" t="s">
        <v>13</v>
      </c>
      <c r="E3568" s="103" t="s">
        <v>424</v>
      </c>
      <c r="F3568" s="92" t="s">
        <v>3709</v>
      </c>
      <c r="G3568" s="92" t="s">
        <v>935</v>
      </c>
      <c r="H3568" s="92" t="s">
        <v>6899</v>
      </c>
      <c r="I3568" s="92" t="s">
        <v>865</v>
      </c>
      <c r="J3568" s="270" t="s">
        <v>1251</v>
      </c>
      <c r="K3568" s="90" t="b">
        <v>0</v>
      </c>
      <c r="L3568" s="92" t="s">
        <v>867</v>
      </c>
      <c r="M3568" s="278">
        <f>IFERROR(VLOOKUP(C3568,'Budget Detail as of 11.30'!B:K,COLUMNS('Budget Detail as of 11.30'!B:K),FALSE),0)</f>
        <v>0</v>
      </c>
      <c r="N3568" s="155">
        <f>SUMIFS('Budget Detail as of 11.30'!L:L,'Budget Detail as of 11.30'!B:B,'Questica Mapping'!C3568)</f>
        <v>0</v>
      </c>
      <c r="O3568" s="100">
        <v>-100000</v>
      </c>
      <c r="P3568" s="101">
        <f t="shared" si="136"/>
        <v>100000</v>
      </c>
    </row>
    <row r="3569" spans="1:16" hidden="1" x14ac:dyDescent="0.3">
      <c r="A3569" s="90">
        <v>1877075</v>
      </c>
      <c r="B3569" s="92" t="s">
        <v>3</v>
      </c>
      <c r="C3569" s="92" t="s">
        <v>6900</v>
      </c>
      <c r="D3569" s="92" t="s">
        <v>13</v>
      </c>
      <c r="E3569" s="103" t="s">
        <v>424</v>
      </c>
      <c r="F3569" s="92" t="s">
        <v>6901</v>
      </c>
      <c r="G3569" s="92" t="s">
        <v>882</v>
      </c>
      <c r="H3569" s="92" t="s">
        <v>6902</v>
      </c>
      <c r="I3569" s="92" t="s">
        <v>865</v>
      </c>
      <c r="J3569" s="92" t="s">
        <v>6903</v>
      </c>
      <c r="K3569" s="90" t="b">
        <v>0</v>
      </c>
      <c r="L3569" s="92" t="s">
        <v>867</v>
      </c>
      <c r="M3569" s="278">
        <f>IFERROR(VLOOKUP(C3569,'Budget Detail as of 11.30'!B:K,COLUMNS('Budget Detail as of 11.30'!B:K),FALSE),0)</f>
        <v>500000</v>
      </c>
      <c r="N3569" s="155">
        <f>SUMIFS('Budget Detail as of 11.30'!L:L,'Budget Detail as of 11.30'!B:B,'Questica Mapping'!C3569)</f>
        <v>500000</v>
      </c>
      <c r="O3569" s="100">
        <v>-15000</v>
      </c>
      <c r="P3569" s="101">
        <f t="shared" si="136"/>
        <v>15000</v>
      </c>
    </row>
    <row r="3570" spans="1:16" hidden="1" x14ac:dyDescent="0.3">
      <c r="A3570" s="90">
        <v>587895</v>
      </c>
      <c r="B3570" s="92" t="s">
        <v>3</v>
      </c>
      <c r="C3570" s="92" t="s">
        <v>6904</v>
      </c>
      <c r="D3570" s="92" t="s">
        <v>13</v>
      </c>
      <c r="E3570" s="103" t="s">
        <v>424</v>
      </c>
      <c r="F3570" s="90" t="s">
        <v>6905</v>
      </c>
      <c r="G3570" s="90" t="s">
        <v>882</v>
      </c>
      <c r="H3570" s="90" t="s">
        <v>6906</v>
      </c>
      <c r="I3570" s="178">
        <v>1</v>
      </c>
      <c r="J3570" s="269" t="s">
        <v>1251</v>
      </c>
      <c r="L3570" s="92"/>
      <c r="M3570" s="278">
        <f>IFERROR(VLOOKUP(C3570,'Budget Detail as of 11.30'!B:K,COLUMNS('Budget Detail as of 11.30'!B:K),FALSE),0)</f>
        <v>0</v>
      </c>
      <c r="N3570" s="155">
        <f>SUMIFS('Budget Detail as of 11.30'!L:L,'Budget Detail as of 11.30'!B:B,'Questica Mapping'!C3570)</f>
        <v>0</v>
      </c>
      <c r="O3570" s="100">
        <v>-171845</v>
      </c>
      <c r="P3570" s="101">
        <f t="shared" si="136"/>
        <v>171845</v>
      </c>
    </row>
    <row r="3571" spans="1:16" hidden="1" x14ac:dyDescent="0.3">
      <c r="A3571" s="90">
        <v>2171785</v>
      </c>
      <c r="B3571" s="92" t="s">
        <v>3</v>
      </c>
      <c r="C3571" s="92" t="s">
        <v>6907</v>
      </c>
      <c r="D3571" s="92" t="s">
        <v>13</v>
      </c>
      <c r="E3571" s="103" t="s">
        <v>424</v>
      </c>
      <c r="F3571" s="90" t="s">
        <v>6905</v>
      </c>
      <c r="G3571" s="90" t="s">
        <v>863</v>
      </c>
      <c r="H3571" s="90" t="s">
        <v>6908</v>
      </c>
      <c r="I3571" s="178">
        <v>1</v>
      </c>
      <c r="J3571" s="269" t="s">
        <v>1251</v>
      </c>
      <c r="L3571" s="92"/>
      <c r="M3571" s="278">
        <f>IFERROR(VLOOKUP(C3571,'Budget Detail as of 11.30'!B:K,COLUMNS('Budget Detail as of 11.30'!B:K),FALSE),0)</f>
        <v>0</v>
      </c>
      <c r="N3571" s="155">
        <f>SUMIFS('Budget Detail as of 11.30'!L:L,'Budget Detail as of 11.30'!B:B,'Questica Mapping'!C3571)</f>
        <v>0</v>
      </c>
      <c r="O3571" s="100">
        <v>-12000</v>
      </c>
      <c r="P3571" s="101">
        <f t="shared" si="136"/>
        <v>12000</v>
      </c>
    </row>
    <row r="3572" spans="1:16" hidden="1" x14ac:dyDescent="0.3">
      <c r="A3572" s="90">
        <v>588112</v>
      </c>
      <c r="B3572" s="92" t="s">
        <v>3</v>
      </c>
      <c r="C3572" s="92" t="s">
        <v>6909</v>
      </c>
      <c r="D3572" s="92" t="s">
        <v>13</v>
      </c>
      <c r="E3572" s="103" t="s">
        <v>424</v>
      </c>
      <c r="F3572" s="92" t="s">
        <v>6910</v>
      </c>
      <c r="G3572" s="92" t="s">
        <v>882</v>
      </c>
      <c r="H3572" s="92" t="s">
        <v>6911</v>
      </c>
      <c r="I3572" s="92" t="s">
        <v>865</v>
      </c>
      <c r="J3572" s="92" t="s">
        <v>6912</v>
      </c>
      <c r="K3572" s="90" t="b">
        <v>0</v>
      </c>
      <c r="L3572" s="92" t="s">
        <v>867</v>
      </c>
      <c r="M3572" s="278">
        <f>IFERROR(VLOOKUP(C3572,'Budget Detail as of 11.30'!B:K,COLUMNS('Budget Detail as of 11.30'!B:K),FALSE),0)</f>
        <v>150000</v>
      </c>
      <c r="N3572" s="155">
        <f>SUMIFS('Budget Detail as of 11.30'!L:L,'Budget Detail as of 11.30'!B:B,'Questica Mapping'!C3572)</f>
        <v>173560</v>
      </c>
      <c r="O3572" s="100">
        <v>-5684</v>
      </c>
      <c r="P3572" s="101">
        <f t="shared" si="136"/>
        <v>5684</v>
      </c>
    </row>
    <row r="3573" spans="1:16" hidden="1" x14ac:dyDescent="0.3">
      <c r="A3573" s="90">
        <v>588113</v>
      </c>
      <c r="B3573" s="92" t="s">
        <v>3</v>
      </c>
      <c r="C3573" s="92" t="s">
        <v>6913</v>
      </c>
      <c r="D3573" s="92" t="s">
        <v>13</v>
      </c>
      <c r="E3573" s="103" t="s">
        <v>424</v>
      </c>
      <c r="F3573" s="92" t="s">
        <v>6914</v>
      </c>
      <c r="G3573" s="92" t="s">
        <v>882</v>
      </c>
      <c r="H3573" s="92" t="s">
        <v>6915</v>
      </c>
      <c r="I3573" s="92" t="s">
        <v>865</v>
      </c>
      <c r="J3573" s="92" t="s">
        <v>6916</v>
      </c>
      <c r="K3573" s="90" t="b">
        <v>0</v>
      </c>
      <c r="L3573" s="92" t="s">
        <v>867</v>
      </c>
      <c r="M3573" s="278">
        <f>IFERROR(VLOOKUP(C3573,'Budget Detail as of 11.30'!B:K,COLUMNS('Budget Detail as of 11.30'!B:K),FALSE),0)</f>
        <v>8000</v>
      </c>
      <c r="N3573" s="155">
        <f>SUMIFS('Budget Detail as of 11.30'!L:L,'Budget Detail as of 11.30'!B:B,'Questica Mapping'!C3573)</f>
        <v>8000</v>
      </c>
      <c r="O3573" s="100">
        <v>-20000</v>
      </c>
      <c r="P3573" s="101">
        <f t="shared" si="136"/>
        <v>20000</v>
      </c>
    </row>
    <row r="3574" spans="1:16" hidden="1" x14ac:dyDescent="0.3">
      <c r="A3574" s="90">
        <v>850080</v>
      </c>
      <c r="B3574" s="92" t="s">
        <v>3</v>
      </c>
      <c r="C3574" s="92" t="s">
        <v>6917</v>
      </c>
      <c r="D3574" s="92" t="s">
        <v>13</v>
      </c>
      <c r="E3574" s="103" t="s">
        <v>424</v>
      </c>
      <c r="F3574" s="92" t="s">
        <v>6918</v>
      </c>
      <c r="G3574" s="92" t="s">
        <v>882</v>
      </c>
      <c r="H3574" s="92" t="s">
        <v>6919</v>
      </c>
      <c r="I3574" s="92" t="s">
        <v>865</v>
      </c>
      <c r="J3574" s="92" t="s">
        <v>6920</v>
      </c>
      <c r="K3574" s="90" t="b">
        <v>0</v>
      </c>
      <c r="L3574" s="92" t="s">
        <v>867</v>
      </c>
      <c r="M3574" s="278">
        <f>IFERROR(VLOOKUP(C3574,'Budget Detail as of 11.30'!B:K,COLUMNS('Budget Detail as of 11.30'!B:K),FALSE),0)</f>
        <v>10000</v>
      </c>
      <c r="N3574" s="155">
        <f>SUMIFS('Budget Detail as of 11.30'!L:L,'Budget Detail as of 11.30'!B:B,'Questica Mapping'!C3574)</f>
        <v>10000</v>
      </c>
      <c r="O3574" s="100">
        <v>-45000</v>
      </c>
      <c r="P3574" s="101">
        <f t="shared" si="136"/>
        <v>45000</v>
      </c>
    </row>
    <row r="3575" spans="1:16" hidden="1" x14ac:dyDescent="0.3">
      <c r="A3575" s="90">
        <v>850050</v>
      </c>
      <c r="B3575" s="92" t="s">
        <v>3</v>
      </c>
      <c r="C3575" s="92" t="s">
        <v>6921</v>
      </c>
      <c r="D3575" s="92" t="s">
        <v>13</v>
      </c>
      <c r="E3575" s="103" t="s">
        <v>424</v>
      </c>
      <c r="F3575" s="92" t="s">
        <v>6922</v>
      </c>
      <c r="G3575" s="92" t="s">
        <v>882</v>
      </c>
      <c r="H3575" s="92" t="s">
        <v>6923</v>
      </c>
      <c r="I3575" s="92" t="s">
        <v>865</v>
      </c>
      <c r="J3575" s="92" t="s">
        <v>6924</v>
      </c>
      <c r="K3575" s="90" t="b">
        <v>0</v>
      </c>
      <c r="L3575" s="92" t="s">
        <v>867</v>
      </c>
      <c r="M3575" s="278">
        <f>IFERROR(VLOOKUP(C3575,'Budget Detail as of 11.30'!B:K,COLUMNS('Budget Detail as of 11.30'!B:K),FALSE),0)</f>
        <v>100000</v>
      </c>
      <c r="N3575" s="155">
        <f>SUMIFS('Budget Detail as of 11.30'!L:L,'Budget Detail as of 11.30'!B:B,'Questica Mapping'!C3575)</f>
        <v>100000</v>
      </c>
      <c r="O3575" s="100">
        <v>-85000</v>
      </c>
      <c r="P3575" s="101">
        <f t="shared" si="136"/>
        <v>85000</v>
      </c>
    </row>
    <row r="3576" spans="1:16" hidden="1" x14ac:dyDescent="0.3">
      <c r="A3576" s="90">
        <v>850051</v>
      </c>
      <c r="B3576" s="92" t="s">
        <v>3</v>
      </c>
      <c r="C3576" s="92" t="s">
        <v>6925</v>
      </c>
      <c r="D3576" s="92" t="s">
        <v>13</v>
      </c>
      <c r="E3576" s="103" t="s">
        <v>424</v>
      </c>
      <c r="F3576" s="92" t="s">
        <v>6922</v>
      </c>
      <c r="G3576" s="92" t="s">
        <v>935</v>
      </c>
      <c r="H3576" s="92" t="s">
        <v>6926</v>
      </c>
      <c r="I3576" s="92" t="s">
        <v>865</v>
      </c>
      <c r="J3576" s="92" t="s">
        <v>6927</v>
      </c>
      <c r="K3576" s="90" t="b">
        <v>0</v>
      </c>
      <c r="L3576" s="92" t="s">
        <v>867</v>
      </c>
      <c r="M3576" s="278">
        <f>IFERROR(VLOOKUP(C3576,'Budget Detail as of 11.30'!B:K,COLUMNS('Budget Detail as of 11.30'!B:K),FALSE),0)</f>
        <v>15000</v>
      </c>
      <c r="N3576" s="155">
        <f>SUMIFS('Budget Detail as of 11.30'!L:L,'Budget Detail as of 11.30'!B:B,'Questica Mapping'!C3576)</f>
        <v>15000</v>
      </c>
      <c r="O3576" s="100">
        <v>-600000</v>
      </c>
      <c r="P3576" s="101">
        <f t="shared" si="136"/>
        <v>600000</v>
      </c>
    </row>
    <row r="3577" spans="1:16" hidden="1" x14ac:dyDescent="0.3">
      <c r="A3577" s="90">
        <v>850057</v>
      </c>
      <c r="B3577" s="92" t="s">
        <v>3</v>
      </c>
      <c r="C3577" s="92" t="s">
        <v>6928</v>
      </c>
      <c r="D3577" s="92" t="s">
        <v>13</v>
      </c>
      <c r="E3577" s="103" t="s">
        <v>424</v>
      </c>
      <c r="F3577" s="92" t="s">
        <v>6929</v>
      </c>
      <c r="G3577" s="92" t="s">
        <v>882</v>
      </c>
      <c r="H3577" s="92" t="s">
        <v>6930</v>
      </c>
      <c r="I3577" s="92" t="s">
        <v>865</v>
      </c>
      <c r="J3577" s="92" t="s">
        <v>6931</v>
      </c>
      <c r="K3577" s="90" t="b">
        <v>0</v>
      </c>
      <c r="L3577" s="92" t="s">
        <v>867</v>
      </c>
      <c r="M3577" s="278">
        <f>IFERROR(VLOOKUP(C3577,'Budget Detail as of 11.30'!B:K,COLUMNS('Budget Detail as of 11.30'!B:K),FALSE),0)</f>
        <v>128350</v>
      </c>
      <c r="N3577" s="155">
        <f>SUMIFS('Budget Detail as of 11.30'!L:L,'Budget Detail as of 11.30'!B:B,'Questica Mapping'!C3577)</f>
        <v>128350</v>
      </c>
      <c r="O3577" s="100">
        <v>-7000</v>
      </c>
      <c r="P3577" s="101">
        <f t="shared" si="136"/>
        <v>7000</v>
      </c>
    </row>
    <row r="3578" spans="1:16" hidden="1" x14ac:dyDescent="0.3">
      <c r="A3578" s="90">
        <v>588114</v>
      </c>
      <c r="B3578" s="92" t="s">
        <v>3</v>
      </c>
      <c r="C3578" s="92" t="s">
        <v>6932</v>
      </c>
      <c r="D3578" s="92" t="s">
        <v>13</v>
      </c>
      <c r="E3578" s="103" t="s">
        <v>424</v>
      </c>
      <c r="F3578" s="92" t="s">
        <v>6929</v>
      </c>
      <c r="G3578" s="92" t="s">
        <v>6933</v>
      </c>
      <c r="H3578" s="92" t="s">
        <v>6934</v>
      </c>
      <c r="I3578" s="92" t="s">
        <v>865</v>
      </c>
      <c r="J3578" s="92" t="s">
        <v>6935</v>
      </c>
      <c r="K3578" s="90" t="b">
        <v>0</v>
      </c>
      <c r="L3578" s="92" t="s">
        <v>867</v>
      </c>
      <c r="M3578" s="278">
        <f>IFERROR(VLOOKUP(C3578,'Budget Detail as of 11.30'!B:K,COLUMNS('Budget Detail as of 11.30'!B:K),FALSE),0)</f>
        <v>22000</v>
      </c>
      <c r="N3578" s="155">
        <f>SUMIFS('Budget Detail as of 11.30'!L:L,'Budget Detail as of 11.30'!B:B,'Questica Mapping'!C3578)</f>
        <v>22000</v>
      </c>
      <c r="O3578" s="100">
        <v>-10000</v>
      </c>
      <c r="P3578" s="101">
        <f t="shared" si="136"/>
        <v>10000</v>
      </c>
    </row>
    <row r="3579" spans="1:16" hidden="1" x14ac:dyDescent="0.3">
      <c r="A3579" s="90">
        <v>588115</v>
      </c>
      <c r="B3579" s="92" t="s">
        <v>3</v>
      </c>
      <c r="C3579" s="92" t="s">
        <v>6936</v>
      </c>
      <c r="D3579" s="92" t="s">
        <v>13</v>
      </c>
      <c r="E3579" s="103" t="s">
        <v>424</v>
      </c>
      <c r="F3579" s="90" t="s">
        <v>6929</v>
      </c>
      <c r="G3579" s="90" t="s">
        <v>6933</v>
      </c>
      <c r="H3579" s="90" t="s">
        <v>6937</v>
      </c>
      <c r="I3579" s="178">
        <v>2</v>
      </c>
      <c r="J3579" s="269" t="s">
        <v>1251</v>
      </c>
      <c r="L3579" s="92"/>
      <c r="M3579" s="278">
        <f>IFERROR(VLOOKUP(C3579,'Budget Detail as of 11.30'!B:K,COLUMNS('Budget Detail as of 11.30'!B:K),FALSE),0)</f>
        <v>0</v>
      </c>
      <c r="N3579" s="155">
        <f>SUMIFS('Budget Detail as of 11.30'!L:L,'Budget Detail as of 11.30'!B:B,'Questica Mapping'!C3579)</f>
        <v>0</v>
      </c>
      <c r="O3579" s="100">
        <v>-50000</v>
      </c>
      <c r="P3579" s="101">
        <f t="shared" si="136"/>
        <v>50000</v>
      </c>
    </row>
    <row r="3580" spans="1:16" hidden="1" x14ac:dyDescent="0.3">
      <c r="A3580" s="90">
        <v>1191325</v>
      </c>
      <c r="B3580" s="92" t="s">
        <v>3</v>
      </c>
      <c r="C3580" s="92" t="s">
        <v>6938</v>
      </c>
      <c r="D3580" s="92" t="s">
        <v>13</v>
      </c>
      <c r="E3580" s="103" t="s">
        <v>424</v>
      </c>
      <c r="F3580" s="92" t="s">
        <v>6939</v>
      </c>
      <c r="G3580" s="92" t="s">
        <v>882</v>
      </c>
      <c r="H3580" s="92" t="s">
        <v>6940</v>
      </c>
      <c r="I3580" s="92" t="s">
        <v>865</v>
      </c>
      <c r="J3580" s="92" t="s">
        <v>6941</v>
      </c>
      <c r="K3580" s="90" t="b">
        <v>0</v>
      </c>
      <c r="L3580" s="92" t="s">
        <v>867</v>
      </c>
      <c r="M3580" s="278">
        <f>IFERROR(VLOOKUP(C3580,'Budget Detail as of 11.30'!B:K,COLUMNS('Budget Detail as of 11.30'!B:K),FALSE),0)</f>
        <v>20000</v>
      </c>
      <c r="N3580" s="155">
        <f>SUMIFS('Budget Detail as of 11.30'!L:L,'Budget Detail as of 11.30'!B:B,'Questica Mapping'!C3580)</f>
        <v>20000</v>
      </c>
      <c r="O3580" s="100">
        <v>-150000</v>
      </c>
      <c r="P3580" s="101">
        <f t="shared" si="136"/>
        <v>150000</v>
      </c>
    </row>
    <row r="3581" spans="1:16" hidden="1" x14ac:dyDescent="0.3">
      <c r="A3581" s="90">
        <v>850081</v>
      </c>
      <c r="B3581" s="92" t="s">
        <v>3</v>
      </c>
      <c r="C3581" s="92" t="s">
        <v>6942</v>
      </c>
      <c r="D3581" s="92" t="s">
        <v>13</v>
      </c>
      <c r="E3581" s="103" t="s">
        <v>424</v>
      </c>
      <c r="F3581" s="92" t="s">
        <v>6943</v>
      </c>
      <c r="G3581" s="92" t="s">
        <v>882</v>
      </c>
      <c r="H3581" s="92" t="s">
        <v>6944</v>
      </c>
      <c r="I3581" s="92" t="s">
        <v>865</v>
      </c>
      <c r="J3581" s="92" t="s">
        <v>6945</v>
      </c>
      <c r="K3581" s="90" t="b">
        <v>0</v>
      </c>
      <c r="L3581" s="92" t="s">
        <v>867</v>
      </c>
      <c r="M3581" s="278">
        <f>IFERROR(VLOOKUP(C3581,'Budget Detail as of 11.30'!B:K,COLUMNS('Budget Detail as of 11.30'!B:K),FALSE),0)</f>
        <v>45000</v>
      </c>
      <c r="N3581" s="155">
        <f>SUMIFS('Budget Detail as of 11.30'!L:L,'Budget Detail as of 11.30'!B:B,'Questica Mapping'!C3581)</f>
        <v>45000</v>
      </c>
      <c r="O3581" s="100">
        <v>-30000</v>
      </c>
      <c r="P3581" s="101">
        <f t="shared" ref="P3581:P3612" si="137">-O3581</f>
        <v>30000</v>
      </c>
    </row>
    <row r="3582" spans="1:16" hidden="1" x14ac:dyDescent="0.3">
      <c r="A3582" s="90">
        <v>850082</v>
      </c>
      <c r="B3582" s="92" t="s">
        <v>3</v>
      </c>
      <c r="C3582" s="92" t="s">
        <v>6946</v>
      </c>
      <c r="D3582" s="92" t="s">
        <v>13</v>
      </c>
      <c r="E3582" s="103" t="s">
        <v>424</v>
      </c>
      <c r="F3582" s="92" t="s">
        <v>6947</v>
      </c>
      <c r="G3582" s="92" t="s">
        <v>882</v>
      </c>
      <c r="H3582" s="92" t="s">
        <v>6948</v>
      </c>
      <c r="I3582" s="92" t="s">
        <v>865</v>
      </c>
      <c r="J3582" s="92" t="s">
        <v>6949</v>
      </c>
      <c r="K3582" s="90" t="b">
        <v>0</v>
      </c>
      <c r="L3582" s="92" t="s">
        <v>867</v>
      </c>
      <c r="M3582" s="278">
        <f>IFERROR(VLOOKUP(C3582,'Budget Detail as of 11.30'!B:K,COLUMNS('Budget Detail as of 11.30'!B:K),FALSE),0)</f>
        <v>85000</v>
      </c>
      <c r="N3582" s="155">
        <f>SUMIFS('Budget Detail as of 11.30'!L:L,'Budget Detail as of 11.30'!B:B,'Questica Mapping'!C3582)</f>
        <v>85000</v>
      </c>
      <c r="O3582" s="100">
        <v>-8844</v>
      </c>
      <c r="P3582" s="101">
        <f t="shared" si="137"/>
        <v>8844</v>
      </c>
    </row>
    <row r="3583" spans="1:16" hidden="1" x14ac:dyDescent="0.3">
      <c r="A3583" s="90">
        <v>850083</v>
      </c>
      <c r="B3583" s="92" t="s">
        <v>3</v>
      </c>
      <c r="C3583" s="92" t="s">
        <v>6950</v>
      </c>
      <c r="D3583" s="92" t="s">
        <v>13</v>
      </c>
      <c r="E3583" s="103" t="s">
        <v>424</v>
      </c>
      <c r="F3583" s="92" t="s">
        <v>6951</v>
      </c>
      <c r="G3583" s="92" t="s">
        <v>882</v>
      </c>
      <c r="H3583" s="92" t="s">
        <v>6952</v>
      </c>
      <c r="I3583" s="92" t="s">
        <v>865</v>
      </c>
      <c r="J3583" s="92" t="s">
        <v>6953</v>
      </c>
      <c r="K3583" s="90" t="b">
        <v>0</v>
      </c>
      <c r="L3583" s="92" t="s">
        <v>867</v>
      </c>
      <c r="M3583" s="278">
        <f>IFERROR(VLOOKUP(C3583,'Budget Detail as of 11.30'!B:K,COLUMNS('Budget Detail as of 11.30'!B:K),FALSE),0)</f>
        <v>600000</v>
      </c>
      <c r="N3583" s="155">
        <f>SUMIFS('Budget Detail as of 11.30'!L:L,'Budget Detail as of 11.30'!B:B,'Questica Mapping'!C3583)</f>
        <v>600000</v>
      </c>
      <c r="O3583" s="100">
        <v>-3156</v>
      </c>
      <c r="P3583" s="101">
        <f t="shared" si="137"/>
        <v>3156</v>
      </c>
    </row>
    <row r="3584" spans="1:16" hidden="1" x14ac:dyDescent="0.3">
      <c r="A3584" s="90">
        <v>850088</v>
      </c>
      <c r="B3584" s="92" t="s">
        <v>3</v>
      </c>
      <c r="C3584" s="92" t="s">
        <v>6954</v>
      </c>
      <c r="D3584" s="92" t="s">
        <v>13</v>
      </c>
      <c r="E3584" s="103" t="s">
        <v>424</v>
      </c>
      <c r="F3584" s="92" t="s">
        <v>6955</v>
      </c>
      <c r="G3584" s="92" t="s">
        <v>882</v>
      </c>
      <c r="H3584" s="92" t="s">
        <v>6956</v>
      </c>
      <c r="I3584" s="92" t="s">
        <v>865</v>
      </c>
      <c r="J3584" s="92" t="s">
        <v>6957</v>
      </c>
      <c r="K3584" s="90" t="b">
        <v>0</v>
      </c>
      <c r="L3584" s="92" t="s">
        <v>867</v>
      </c>
      <c r="M3584" s="278">
        <f>IFERROR(VLOOKUP(C3584,'Budget Detail as of 11.30'!B:K,COLUMNS('Budget Detail as of 11.30'!B:K),FALSE),0)</f>
        <v>7000</v>
      </c>
      <c r="N3584" s="155">
        <f>SUMIFS('Budget Detail as of 11.30'!L:L,'Budget Detail as of 11.30'!B:B,'Questica Mapping'!C3584)</f>
        <v>7000</v>
      </c>
      <c r="O3584" s="100">
        <v>-7500</v>
      </c>
      <c r="P3584" s="101">
        <f t="shared" si="137"/>
        <v>7500</v>
      </c>
    </row>
    <row r="3585" spans="1:16" hidden="1" x14ac:dyDescent="0.3">
      <c r="A3585" s="90">
        <v>1191326</v>
      </c>
      <c r="B3585" s="92" t="s">
        <v>3</v>
      </c>
      <c r="C3585" s="92" t="s">
        <v>6958</v>
      </c>
      <c r="D3585" s="92" t="s">
        <v>13</v>
      </c>
      <c r="E3585" s="103" t="s">
        <v>424</v>
      </c>
      <c r="F3585" s="92" t="s">
        <v>6959</v>
      </c>
      <c r="G3585" s="92" t="s">
        <v>882</v>
      </c>
      <c r="H3585" s="92" t="s">
        <v>6960</v>
      </c>
      <c r="I3585" s="92" t="s">
        <v>865</v>
      </c>
      <c r="J3585" s="92" t="s">
        <v>6961</v>
      </c>
      <c r="K3585" s="90" t="b">
        <v>0</v>
      </c>
      <c r="L3585" s="92" t="s">
        <v>867</v>
      </c>
      <c r="M3585" s="278">
        <f>IFERROR(VLOOKUP(C3585,'Budget Detail as of 11.30'!B:K,COLUMNS('Budget Detail as of 11.30'!B:K),FALSE),0)</f>
        <v>10000</v>
      </c>
      <c r="N3585" s="155">
        <f>SUMIFS('Budget Detail as of 11.30'!L:L,'Budget Detail as of 11.30'!B:B,'Questica Mapping'!C3585)</f>
        <v>10000</v>
      </c>
      <c r="O3585" s="100">
        <v>0</v>
      </c>
      <c r="P3585" s="101">
        <f t="shared" si="137"/>
        <v>0</v>
      </c>
    </row>
    <row r="3586" spans="1:16" hidden="1" x14ac:dyDescent="0.3">
      <c r="A3586" s="90">
        <v>850058</v>
      </c>
      <c r="B3586" s="92" t="s">
        <v>3</v>
      </c>
      <c r="C3586" s="92" t="s">
        <v>6962</v>
      </c>
      <c r="D3586" s="92" t="s">
        <v>13</v>
      </c>
      <c r="E3586" s="103" t="s">
        <v>426</v>
      </c>
      <c r="F3586" s="92" t="s">
        <v>6963</v>
      </c>
      <c r="G3586" s="92" t="s">
        <v>882</v>
      </c>
      <c r="H3586" s="92" t="s">
        <v>6964</v>
      </c>
      <c r="I3586" s="92" t="s">
        <v>865</v>
      </c>
      <c r="J3586" s="92" t="s">
        <v>6965</v>
      </c>
      <c r="K3586" s="90" t="b">
        <v>0</v>
      </c>
      <c r="L3586" s="92" t="s">
        <v>867</v>
      </c>
      <c r="M3586" s="278">
        <f>IFERROR(VLOOKUP(C3586,'Budget Detail as of 11.30'!B:K,COLUMNS('Budget Detail as of 11.30'!B:K),FALSE),0)</f>
        <v>150000</v>
      </c>
      <c r="N3586" s="155">
        <f>SUMIFS('Budget Detail as of 11.30'!L:L,'Budget Detail as of 11.30'!B:B,'Questica Mapping'!C3586)</f>
        <v>150000</v>
      </c>
      <c r="O3586" s="100">
        <v>0</v>
      </c>
      <c r="P3586" s="101">
        <f t="shared" si="137"/>
        <v>0</v>
      </c>
    </row>
    <row r="3587" spans="1:16" hidden="1" x14ac:dyDescent="0.3">
      <c r="A3587" s="90">
        <v>591232</v>
      </c>
      <c r="B3587" s="92" t="s">
        <v>3</v>
      </c>
      <c r="C3587" s="92" t="s">
        <v>6966</v>
      </c>
      <c r="D3587" s="92" t="s">
        <v>13</v>
      </c>
      <c r="E3587" s="103" t="s">
        <v>426</v>
      </c>
      <c r="F3587" s="92" t="s">
        <v>6967</v>
      </c>
      <c r="G3587" s="92" t="s">
        <v>882</v>
      </c>
      <c r="H3587" s="92" t="s">
        <v>6968</v>
      </c>
      <c r="I3587" s="92" t="s">
        <v>865</v>
      </c>
      <c r="J3587" s="92" t="s">
        <v>6969</v>
      </c>
      <c r="K3587" s="90" t="b">
        <v>0</v>
      </c>
      <c r="L3587" s="92" t="s">
        <v>867</v>
      </c>
      <c r="M3587" s="278">
        <f>IFERROR(VLOOKUP(C3587,'Budget Detail as of 11.30'!B:K,COLUMNS('Budget Detail as of 11.30'!B:K),FALSE),0)</f>
        <v>1150000</v>
      </c>
      <c r="N3587" s="155">
        <f>SUMIFS('Budget Detail as of 11.30'!L:L,'Budget Detail as of 11.30'!B:B,'Questica Mapping'!C3587)</f>
        <v>1150000</v>
      </c>
      <c r="O3587" s="100">
        <v>0</v>
      </c>
      <c r="P3587" s="101">
        <f t="shared" si="137"/>
        <v>0</v>
      </c>
    </row>
    <row r="3588" spans="1:16" hidden="1" x14ac:dyDescent="0.3">
      <c r="A3588" s="90">
        <v>591233</v>
      </c>
      <c r="B3588" s="92" t="s">
        <v>3</v>
      </c>
      <c r="C3588" s="92" t="s">
        <v>6970</v>
      </c>
      <c r="D3588" s="92" t="s">
        <v>13</v>
      </c>
      <c r="E3588" s="103" t="s">
        <v>424</v>
      </c>
      <c r="F3588" s="92" t="s">
        <v>910</v>
      </c>
      <c r="G3588" s="92" t="s">
        <v>882</v>
      </c>
      <c r="H3588" s="92" t="s">
        <v>6971</v>
      </c>
      <c r="I3588" s="92" t="s">
        <v>865</v>
      </c>
      <c r="J3588" s="92" t="s">
        <v>6972</v>
      </c>
      <c r="K3588" s="90" t="b">
        <v>0</v>
      </c>
      <c r="L3588" s="92" t="s">
        <v>867</v>
      </c>
      <c r="M3588" s="278">
        <f>IFERROR(VLOOKUP(C3588,'Budget Detail as of 11.30'!B:K,COLUMNS('Budget Detail as of 11.30'!B:K),FALSE),0)</f>
        <v>50000</v>
      </c>
      <c r="N3588" s="155">
        <f>SUMIFS('Budget Detail as of 11.30'!L:L,'Budget Detail as of 11.30'!B:B,'Questica Mapping'!C3588)</f>
        <v>50000</v>
      </c>
      <c r="O3588" s="100">
        <v>0</v>
      </c>
      <c r="P3588" s="101">
        <f t="shared" si="137"/>
        <v>0</v>
      </c>
    </row>
    <row r="3589" spans="1:16" hidden="1" x14ac:dyDescent="0.3">
      <c r="A3589" s="90">
        <v>587898</v>
      </c>
      <c r="B3589" s="92" t="s">
        <v>3</v>
      </c>
      <c r="C3589" s="92" t="s">
        <v>6973</v>
      </c>
      <c r="D3589" s="92" t="s">
        <v>13</v>
      </c>
      <c r="E3589" s="103" t="s">
        <v>424</v>
      </c>
      <c r="F3589" s="92" t="s">
        <v>6974</v>
      </c>
      <c r="G3589" s="92" t="s">
        <v>882</v>
      </c>
      <c r="H3589" s="92" t="s">
        <v>6975</v>
      </c>
      <c r="I3589" s="92" t="s">
        <v>865</v>
      </c>
      <c r="J3589" s="92" t="s">
        <v>6976</v>
      </c>
      <c r="K3589" s="90" t="b">
        <v>0</v>
      </c>
      <c r="L3589" s="92" t="s">
        <v>867</v>
      </c>
      <c r="M3589" s="278">
        <f>IFERROR(VLOOKUP(C3589,'Budget Detail as of 11.30'!B:K,COLUMNS('Budget Detail as of 11.30'!B:K),FALSE),0)</f>
        <v>12600</v>
      </c>
      <c r="N3589" s="155">
        <f>SUMIFS('Budget Detail as of 11.30'!L:L,'Budget Detail as of 11.30'!B:B,'Questica Mapping'!C3589)</f>
        <v>12600</v>
      </c>
      <c r="O3589" s="100">
        <v>0</v>
      </c>
      <c r="P3589" s="101">
        <f t="shared" si="137"/>
        <v>0</v>
      </c>
    </row>
    <row r="3590" spans="1:16" hidden="1" x14ac:dyDescent="0.3">
      <c r="A3590" s="90">
        <v>1210030</v>
      </c>
      <c r="B3590" s="92" t="s">
        <v>3</v>
      </c>
      <c r="C3590" s="92" t="s">
        <v>6977</v>
      </c>
      <c r="D3590" s="92" t="s">
        <v>13</v>
      </c>
      <c r="E3590" s="103" t="s">
        <v>424</v>
      </c>
      <c r="F3590" s="92" t="s">
        <v>6974</v>
      </c>
      <c r="G3590" s="92" t="s">
        <v>882</v>
      </c>
      <c r="H3590" s="92" t="s">
        <v>6978</v>
      </c>
      <c r="I3590" s="92" t="s">
        <v>865</v>
      </c>
      <c r="J3590" s="92" t="s">
        <v>6979</v>
      </c>
      <c r="K3590" s="90" t="b">
        <v>0</v>
      </c>
      <c r="L3590" s="92" t="s">
        <v>867</v>
      </c>
      <c r="M3590" s="278">
        <f>IFERROR(VLOOKUP(C3590,'Budget Detail as of 11.30'!B:K,COLUMNS('Budget Detail as of 11.30'!B:K),FALSE),0)</f>
        <v>0</v>
      </c>
      <c r="N3590" s="155">
        <f>SUMIFS('Budget Detail as of 11.30'!L:L,'Budget Detail as of 11.30'!B:B,'Questica Mapping'!C3590)</f>
        <v>8830</v>
      </c>
      <c r="O3590" s="100">
        <v>0</v>
      </c>
      <c r="P3590" s="101">
        <f t="shared" si="137"/>
        <v>0</v>
      </c>
    </row>
    <row r="3591" spans="1:16" hidden="1" x14ac:dyDescent="0.3">
      <c r="A3591" s="90">
        <v>2061324</v>
      </c>
      <c r="B3591" s="92" t="s">
        <v>3</v>
      </c>
      <c r="C3591" s="92" t="s">
        <v>6980</v>
      </c>
      <c r="D3591" s="92" t="s">
        <v>13</v>
      </c>
      <c r="E3591" s="103" t="s">
        <v>424</v>
      </c>
      <c r="F3591" s="92" t="s">
        <v>6974</v>
      </c>
      <c r="G3591" s="92" t="s">
        <v>882</v>
      </c>
      <c r="H3591" s="92" t="s">
        <v>6981</v>
      </c>
      <c r="I3591" s="92" t="s">
        <v>865</v>
      </c>
      <c r="J3591" s="92" t="s">
        <v>6982</v>
      </c>
      <c r="K3591" s="90" t="b">
        <v>0</v>
      </c>
      <c r="L3591" s="92" t="s">
        <v>867</v>
      </c>
      <c r="M3591" s="278">
        <f>IFERROR(VLOOKUP(C3591,'Budget Detail as of 11.30'!B:K,COLUMNS('Budget Detail as of 11.30'!B:K),FALSE),0)</f>
        <v>7880</v>
      </c>
      <c r="N3591" s="155">
        <f>SUMIFS('Budget Detail as of 11.30'!L:L,'Budget Detail as of 11.30'!B:B,'Questica Mapping'!C3591)</f>
        <v>7880</v>
      </c>
      <c r="O3591" s="100">
        <v>-592856</v>
      </c>
      <c r="P3591" s="101">
        <f t="shared" si="137"/>
        <v>592856</v>
      </c>
    </row>
    <row r="3592" spans="1:16" hidden="1" x14ac:dyDescent="0.3">
      <c r="A3592" s="90">
        <v>589000</v>
      </c>
      <c r="B3592" s="92" t="s">
        <v>3</v>
      </c>
      <c r="C3592" s="92" t="s">
        <v>6983</v>
      </c>
      <c r="D3592" s="92" t="s">
        <v>13</v>
      </c>
      <c r="E3592" s="106" t="s">
        <v>434</v>
      </c>
      <c r="F3592" s="92" t="s">
        <v>6984</v>
      </c>
      <c r="G3592" s="92" t="s">
        <v>882</v>
      </c>
      <c r="H3592" s="92" t="s">
        <v>6985</v>
      </c>
      <c r="I3592" s="92" t="s">
        <v>865</v>
      </c>
      <c r="J3592" s="270" t="s">
        <v>1251</v>
      </c>
      <c r="K3592" s="90" t="b">
        <v>0</v>
      </c>
      <c r="L3592" s="92" t="s">
        <v>867</v>
      </c>
      <c r="M3592" s="278">
        <f>IFERROR(VLOOKUP(C3592,'Budget Detail as of 11.30'!B:K,COLUMNS('Budget Detail as of 11.30'!B:K),FALSE),0)</f>
        <v>0</v>
      </c>
      <c r="N3592" s="155">
        <f>SUMIFS('Budget Detail as of 11.30'!L:L,'Budget Detail as of 11.30'!B:B,'Questica Mapping'!C3592)</f>
        <v>0</v>
      </c>
      <c r="O3592" s="100">
        <v>-20000</v>
      </c>
      <c r="P3592" s="101">
        <f t="shared" si="137"/>
        <v>20000</v>
      </c>
    </row>
    <row r="3593" spans="1:16" hidden="1" x14ac:dyDescent="0.3">
      <c r="A3593" s="90">
        <v>589074</v>
      </c>
      <c r="B3593" s="92" t="s">
        <v>3</v>
      </c>
      <c r="C3593" s="92" t="s">
        <v>6986</v>
      </c>
      <c r="D3593" s="92" t="s">
        <v>13</v>
      </c>
      <c r="E3593" s="106" t="s">
        <v>412</v>
      </c>
      <c r="F3593" s="92" t="s">
        <v>6987</v>
      </c>
      <c r="G3593" s="92" t="s">
        <v>882</v>
      </c>
      <c r="H3593" s="92" t="s">
        <v>6988</v>
      </c>
      <c r="I3593" s="92" t="s">
        <v>865</v>
      </c>
      <c r="J3593" s="270" t="s">
        <v>1251</v>
      </c>
      <c r="K3593" s="90" t="b">
        <v>0</v>
      </c>
      <c r="L3593" s="92" t="s">
        <v>867</v>
      </c>
      <c r="M3593" s="278">
        <f>IFERROR(VLOOKUP(C3593,'Budget Detail as of 11.30'!B:K,COLUMNS('Budget Detail as of 11.30'!B:K),FALSE),0)</f>
        <v>0</v>
      </c>
      <c r="N3593" s="155">
        <f>SUMIFS('Budget Detail as of 11.30'!L:L,'Budget Detail as of 11.30'!B:B,'Questica Mapping'!C3593)</f>
        <v>0</v>
      </c>
      <c r="O3593" s="100">
        <v>-100000</v>
      </c>
      <c r="P3593" s="101">
        <f t="shared" si="137"/>
        <v>100000</v>
      </c>
    </row>
    <row r="3594" spans="1:16" hidden="1" x14ac:dyDescent="0.3">
      <c r="A3594" s="90">
        <v>1210029</v>
      </c>
      <c r="B3594" s="92" t="s">
        <v>3</v>
      </c>
      <c r="C3594" s="92" t="s">
        <v>6989</v>
      </c>
      <c r="D3594" s="92" t="s">
        <v>13</v>
      </c>
      <c r="E3594" s="106" t="s">
        <v>422</v>
      </c>
      <c r="F3594" s="92" t="s">
        <v>6990</v>
      </c>
      <c r="G3594" s="92" t="s">
        <v>882</v>
      </c>
      <c r="H3594" s="92" t="s">
        <v>6991</v>
      </c>
      <c r="I3594" s="92" t="s">
        <v>865</v>
      </c>
      <c r="J3594" s="270" t="s">
        <v>1251</v>
      </c>
      <c r="K3594" s="90" t="b">
        <v>0</v>
      </c>
      <c r="L3594" s="92" t="s">
        <v>867</v>
      </c>
      <c r="M3594" s="278">
        <f>IFERROR(VLOOKUP(C3594,'Budget Detail as of 11.30'!B:K,COLUMNS('Budget Detail as of 11.30'!B:K),FALSE),0)</f>
        <v>0</v>
      </c>
      <c r="N3594" s="155">
        <f>SUMIFS('Budget Detail as of 11.30'!L:L,'Budget Detail as of 11.30'!B:B,'Questica Mapping'!C3594)</f>
        <v>0</v>
      </c>
      <c r="O3594" s="100">
        <v>-75000</v>
      </c>
      <c r="P3594" s="101">
        <f t="shared" si="137"/>
        <v>75000</v>
      </c>
    </row>
    <row r="3595" spans="1:16" hidden="1" x14ac:dyDescent="0.3">
      <c r="A3595" s="90">
        <v>2061325</v>
      </c>
      <c r="B3595" s="92" t="s">
        <v>3</v>
      </c>
      <c r="C3595" s="92" t="s">
        <v>6992</v>
      </c>
      <c r="D3595" s="92" t="s">
        <v>13</v>
      </c>
      <c r="E3595" s="106" t="s">
        <v>412</v>
      </c>
      <c r="F3595" s="92" t="s">
        <v>6993</v>
      </c>
      <c r="G3595" s="92" t="s">
        <v>882</v>
      </c>
      <c r="H3595" s="92" t="s">
        <v>6994</v>
      </c>
      <c r="I3595" s="92" t="s">
        <v>865</v>
      </c>
      <c r="J3595" s="92" t="s">
        <v>6995</v>
      </c>
      <c r="K3595" s="90" t="b">
        <v>0</v>
      </c>
      <c r="L3595" s="92" t="s">
        <v>867</v>
      </c>
      <c r="M3595" s="278">
        <f>IFERROR(VLOOKUP(C3595,'Budget Detail as of 11.30'!B:K,COLUMNS('Budget Detail as of 11.30'!B:K),FALSE),0)</f>
        <v>0</v>
      </c>
      <c r="N3595" s="155">
        <f>SUMIFS('Budget Detail as of 11.30'!L:L,'Budget Detail as of 11.30'!B:B,'Questica Mapping'!C3595)</f>
        <v>0</v>
      </c>
      <c r="O3595" s="100">
        <v>-150000</v>
      </c>
      <c r="P3595" s="101">
        <f t="shared" si="137"/>
        <v>150000</v>
      </c>
    </row>
    <row r="3596" spans="1:16" hidden="1" x14ac:dyDescent="0.3">
      <c r="A3596" s="90">
        <v>1707864</v>
      </c>
      <c r="B3596" s="92" t="s">
        <v>3</v>
      </c>
      <c r="C3596" s="92" t="s">
        <v>6996</v>
      </c>
      <c r="D3596" s="92" t="s">
        <v>13</v>
      </c>
      <c r="E3596" s="106" t="s">
        <v>412</v>
      </c>
      <c r="F3596" s="92" t="s">
        <v>6997</v>
      </c>
      <c r="G3596" s="92" t="s">
        <v>882</v>
      </c>
      <c r="H3596" s="92" t="s">
        <v>6998</v>
      </c>
      <c r="I3596" s="92" t="s">
        <v>865</v>
      </c>
      <c r="J3596" s="92" t="s">
        <v>6999</v>
      </c>
      <c r="K3596" s="90" t="b">
        <v>0</v>
      </c>
      <c r="L3596" s="92" t="s">
        <v>867</v>
      </c>
      <c r="M3596" s="278">
        <f>IFERROR(VLOOKUP(C3596,'Budget Detail as of 11.30'!B:K,COLUMNS('Budget Detail as of 11.30'!B:K),FALSE),0)</f>
        <v>123000000</v>
      </c>
      <c r="N3596" s="155">
        <f>SUMIFS('Budget Detail as of 11.30'!L:L,'Budget Detail as of 11.30'!B:B,'Questica Mapping'!C3596)</f>
        <v>123000000</v>
      </c>
      <c r="O3596" s="100">
        <v>-165848</v>
      </c>
      <c r="P3596" s="101">
        <f t="shared" si="137"/>
        <v>165848</v>
      </c>
    </row>
    <row r="3597" spans="1:16" hidden="1" x14ac:dyDescent="0.3">
      <c r="A3597" s="90">
        <v>589002</v>
      </c>
      <c r="B3597" s="92" t="s">
        <v>3</v>
      </c>
      <c r="C3597" s="92" t="s">
        <v>7000</v>
      </c>
      <c r="D3597" s="92" t="s">
        <v>13</v>
      </c>
      <c r="E3597" s="103" t="s">
        <v>428</v>
      </c>
      <c r="F3597" s="92" t="s">
        <v>3713</v>
      </c>
      <c r="G3597" s="92" t="s">
        <v>882</v>
      </c>
      <c r="H3597" s="92" t="s">
        <v>7001</v>
      </c>
      <c r="I3597" s="92" t="s">
        <v>865</v>
      </c>
      <c r="J3597" s="92" t="s">
        <v>7002</v>
      </c>
      <c r="K3597" s="90" t="b">
        <v>0</v>
      </c>
      <c r="L3597" s="92" t="s">
        <v>867</v>
      </c>
      <c r="M3597" s="278">
        <f>IFERROR(VLOOKUP(C3597,'Budget Detail as of 11.30'!B:K,COLUMNS('Budget Detail as of 11.30'!B:K),FALSE),0)</f>
        <v>0</v>
      </c>
      <c r="N3597" s="155">
        <f>SUMIFS('Budget Detail as of 11.30'!L:L,'Budget Detail as of 11.30'!B:B,'Questica Mapping'!C3597)</f>
        <v>0</v>
      </c>
      <c r="O3597" s="100">
        <v>-165000</v>
      </c>
      <c r="P3597" s="101">
        <f t="shared" si="137"/>
        <v>165000</v>
      </c>
    </row>
    <row r="3598" spans="1:16" hidden="1" x14ac:dyDescent="0.3">
      <c r="A3598" s="90">
        <v>1707863</v>
      </c>
      <c r="B3598" s="92" t="s">
        <v>3</v>
      </c>
      <c r="C3598" s="92" t="s">
        <v>7003</v>
      </c>
      <c r="D3598" s="92" t="s">
        <v>13</v>
      </c>
      <c r="E3598" s="103" t="s">
        <v>428</v>
      </c>
      <c r="F3598" s="92" t="s">
        <v>3713</v>
      </c>
      <c r="G3598" s="92" t="s">
        <v>882</v>
      </c>
      <c r="H3598" s="92" t="s">
        <v>6650</v>
      </c>
      <c r="I3598" s="92" t="s">
        <v>865</v>
      </c>
      <c r="J3598" s="92" t="s">
        <v>7004</v>
      </c>
      <c r="K3598" s="90" t="b">
        <v>0</v>
      </c>
      <c r="L3598" s="92" t="s">
        <v>867</v>
      </c>
      <c r="M3598" s="278">
        <f>IFERROR(VLOOKUP(C3598,'Budget Detail as of 11.30'!B:K,COLUMNS('Budget Detail as of 11.30'!B:K),FALSE),0)</f>
        <v>0</v>
      </c>
      <c r="N3598" s="155">
        <f>SUMIFS('Budget Detail as of 11.30'!L:L,'Budget Detail as of 11.30'!B:B,'Questica Mapping'!C3598)</f>
        <v>0</v>
      </c>
      <c r="O3598" s="100">
        <v>-2000000</v>
      </c>
      <c r="P3598" s="101">
        <f t="shared" si="137"/>
        <v>2000000</v>
      </c>
    </row>
    <row r="3599" spans="1:16" hidden="1" x14ac:dyDescent="0.3">
      <c r="A3599" s="90">
        <v>589003</v>
      </c>
      <c r="B3599" s="92" t="s">
        <v>3</v>
      </c>
      <c r="C3599" s="92" t="s">
        <v>7005</v>
      </c>
      <c r="D3599" s="92" t="s">
        <v>13</v>
      </c>
      <c r="E3599" s="103" t="s">
        <v>428</v>
      </c>
      <c r="F3599" s="92" t="s">
        <v>7006</v>
      </c>
      <c r="G3599" s="92" t="s">
        <v>882</v>
      </c>
      <c r="H3599" s="92" t="s">
        <v>6709</v>
      </c>
      <c r="I3599" s="92" t="s">
        <v>865</v>
      </c>
      <c r="J3599" s="92" t="s">
        <v>7007</v>
      </c>
      <c r="K3599" s="90" t="b">
        <v>0</v>
      </c>
      <c r="L3599" s="92" t="s">
        <v>867</v>
      </c>
      <c r="M3599" s="278">
        <f>IFERROR(VLOOKUP(C3599,'Budget Detail as of 11.30'!B:K,COLUMNS('Budget Detail as of 11.30'!B:K),FALSE),0)</f>
        <v>0</v>
      </c>
      <c r="N3599" s="155">
        <f>SUMIFS('Budget Detail as of 11.30'!L:L,'Budget Detail as of 11.30'!B:B,'Questica Mapping'!C3599)</f>
        <v>0</v>
      </c>
      <c r="O3599" s="100">
        <v>-15000000</v>
      </c>
      <c r="P3599" s="101">
        <f t="shared" si="137"/>
        <v>15000000</v>
      </c>
    </row>
    <row r="3600" spans="1:16" hidden="1" x14ac:dyDescent="0.3">
      <c r="A3600" s="90">
        <v>589004</v>
      </c>
      <c r="B3600" s="92" t="s">
        <v>3</v>
      </c>
      <c r="C3600" s="92" t="s">
        <v>7008</v>
      </c>
      <c r="D3600" s="92" t="s">
        <v>13</v>
      </c>
      <c r="E3600" s="103" t="s">
        <v>428</v>
      </c>
      <c r="F3600" s="92" t="s">
        <v>7006</v>
      </c>
      <c r="G3600" s="92" t="s">
        <v>882</v>
      </c>
      <c r="H3600" s="92" t="s">
        <v>7009</v>
      </c>
      <c r="I3600" s="92" t="s">
        <v>865</v>
      </c>
      <c r="J3600" s="92" t="s">
        <v>7010</v>
      </c>
      <c r="K3600" s="90" t="b">
        <v>0</v>
      </c>
      <c r="L3600" s="92" t="s">
        <v>867</v>
      </c>
      <c r="M3600" s="278">
        <f>IFERROR(VLOOKUP(C3600,'Budget Detail as of 11.30'!B:K,COLUMNS('Budget Detail as of 11.30'!B:K),FALSE),0)</f>
        <v>100000</v>
      </c>
      <c r="N3600" s="155">
        <f>SUMIFS('Budget Detail as of 11.30'!L:L,'Budget Detail as of 11.30'!B:B,'Questica Mapping'!C3600)</f>
        <v>100000</v>
      </c>
      <c r="O3600" s="100">
        <v>-50000</v>
      </c>
      <c r="P3600" s="101">
        <f t="shared" si="137"/>
        <v>50000</v>
      </c>
    </row>
    <row r="3601" spans="1:16" hidden="1" x14ac:dyDescent="0.3">
      <c r="A3601" s="90">
        <v>589005</v>
      </c>
      <c r="B3601" s="92" t="s">
        <v>3</v>
      </c>
      <c r="C3601" s="92" t="s">
        <v>7011</v>
      </c>
      <c r="D3601" s="92" t="s">
        <v>13</v>
      </c>
      <c r="E3601" s="103" t="s">
        <v>428</v>
      </c>
      <c r="F3601" s="90" t="s">
        <v>7006</v>
      </c>
      <c r="G3601" s="90" t="s">
        <v>882</v>
      </c>
      <c r="H3601" s="90" t="s">
        <v>7012</v>
      </c>
      <c r="I3601" s="178">
        <v>1</v>
      </c>
      <c r="J3601" s="269" t="s">
        <v>1251</v>
      </c>
      <c r="L3601" s="92"/>
      <c r="M3601" s="278">
        <f>IFERROR(VLOOKUP(C3601,'Budget Detail as of 11.30'!B:K,COLUMNS('Budget Detail as of 11.30'!B:K),FALSE),0)</f>
        <v>0</v>
      </c>
      <c r="N3601" s="155">
        <f>SUMIFS('Budget Detail as of 11.30'!L:L,'Budget Detail as of 11.30'!B:B,'Questica Mapping'!C3601)</f>
        <v>0</v>
      </c>
      <c r="O3601" s="100">
        <v>-17500</v>
      </c>
      <c r="P3601" s="101">
        <f t="shared" si="137"/>
        <v>17500</v>
      </c>
    </row>
    <row r="3602" spans="1:16" hidden="1" x14ac:dyDescent="0.3">
      <c r="A3602" s="90">
        <v>589006</v>
      </c>
      <c r="B3602" s="92" t="s">
        <v>3</v>
      </c>
      <c r="C3602" s="92" t="s">
        <v>7013</v>
      </c>
      <c r="D3602" s="92" t="s">
        <v>13</v>
      </c>
      <c r="E3602" s="103" t="s">
        <v>428</v>
      </c>
      <c r="F3602" s="92" t="s">
        <v>7006</v>
      </c>
      <c r="G3602" s="92" t="s">
        <v>882</v>
      </c>
      <c r="H3602" s="92" t="s">
        <v>7014</v>
      </c>
      <c r="I3602" s="92" t="s">
        <v>925</v>
      </c>
      <c r="J3602" s="92" t="s">
        <v>7015</v>
      </c>
      <c r="K3602" s="90" t="b">
        <v>0</v>
      </c>
      <c r="L3602" s="92" t="s">
        <v>867</v>
      </c>
      <c r="M3602" s="278">
        <f>IFERROR(VLOOKUP(C3602,'Budget Detail as of 11.30'!B:K,COLUMNS('Budget Detail as of 11.30'!B:K),FALSE),0)</f>
        <v>150000</v>
      </c>
      <c r="N3602" s="155">
        <f>SUMIFS('Budget Detail as of 11.30'!L:L,'Budget Detail as of 11.30'!B:B,'Questica Mapping'!C3602)</f>
        <v>150000</v>
      </c>
      <c r="O3602" s="100">
        <v>-17500</v>
      </c>
      <c r="P3602" s="101">
        <f t="shared" si="137"/>
        <v>17500</v>
      </c>
    </row>
    <row r="3603" spans="1:16" hidden="1" x14ac:dyDescent="0.3">
      <c r="A3603" s="90">
        <v>589007</v>
      </c>
      <c r="B3603" s="92" t="s">
        <v>3</v>
      </c>
      <c r="C3603" s="92" t="s">
        <v>7016</v>
      </c>
      <c r="D3603" s="92" t="s">
        <v>13</v>
      </c>
      <c r="E3603" s="103" t="s">
        <v>428</v>
      </c>
      <c r="F3603" s="90" t="s">
        <v>7006</v>
      </c>
      <c r="G3603" s="90" t="s">
        <v>882</v>
      </c>
      <c r="H3603" s="90" t="s">
        <v>7017</v>
      </c>
      <c r="I3603" s="178">
        <v>1</v>
      </c>
      <c r="J3603" s="269" t="s">
        <v>1251</v>
      </c>
      <c r="L3603" s="92"/>
      <c r="M3603" s="278">
        <f>IFERROR(VLOOKUP(C3603,'Budget Detail as of 11.30'!B:K,COLUMNS('Budget Detail as of 11.30'!B:K),FALSE),0)</f>
        <v>0</v>
      </c>
      <c r="N3603" s="155">
        <f>SUMIFS('Budget Detail as of 11.30'!L:L,'Budget Detail as of 11.30'!B:B,'Questica Mapping'!C3603)</f>
        <v>0</v>
      </c>
      <c r="O3603" s="100">
        <v>-10000</v>
      </c>
      <c r="P3603" s="101">
        <f t="shared" si="137"/>
        <v>10000</v>
      </c>
    </row>
    <row r="3604" spans="1:16" hidden="1" x14ac:dyDescent="0.3">
      <c r="A3604" s="90">
        <v>589008</v>
      </c>
      <c r="B3604" s="92" t="s">
        <v>3</v>
      </c>
      <c r="C3604" s="92" t="s">
        <v>7018</v>
      </c>
      <c r="D3604" s="92" t="s">
        <v>13</v>
      </c>
      <c r="E3604" s="103" t="s">
        <v>428</v>
      </c>
      <c r="F3604" s="92" t="s">
        <v>7006</v>
      </c>
      <c r="G3604" s="92" t="s">
        <v>882</v>
      </c>
      <c r="H3604" s="92" t="s">
        <v>7019</v>
      </c>
      <c r="I3604" s="92" t="s">
        <v>925</v>
      </c>
      <c r="J3604" s="92" t="s">
        <v>7020</v>
      </c>
      <c r="K3604" s="90" t="b">
        <v>0</v>
      </c>
      <c r="L3604" s="92" t="s">
        <v>867</v>
      </c>
      <c r="M3604" s="278">
        <f>IFERROR(VLOOKUP(C3604,'Budget Detail as of 11.30'!B:K,COLUMNS('Budget Detail as of 11.30'!B:K),FALSE),0)</f>
        <v>250000</v>
      </c>
      <c r="N3604" s="155">
        <f>SUMIFS('Budget Detail as of 11.30'!L:L,'Budget Detail as of 11.30'!B:B,'Questica Mapping'!C3604)</f>
        <v>250000</v>
      </c>
      <c r="O3604" s="100">
        <v>-10000</v>
      </c>
      <c r="P3604" s="101">
        <f t="shared" si="137"/>
        <v>10000</v>
      </c>
    </row>
    <row r="3605" spans="1:16" hidden="1" x14ac:dyDescent="0.3">
      <c r="A3605" s="90">
        <v>589009</v>
      </c>
      <c r="B3605" s="92" t="s">
        <v>3</v>
      </c>
      <c r="C3605" s="92" t="s">
        <v>7021</v>
      </c>
      <c r="D3605" s="92" t="s">
        <v>13</v>
      </c>
      <c r="E3605" s="103" t="s">
        <v>428</v>
      </c>
      <c r="F3605" s="92" t="s">
        <v>7006</v>
      </c>
      <c r="G3605" s="92" t="s">
        <v>882</v>
      </c>
      <c r="H3605" s="92" t="s">
        <v>7022</v>
      </c>
      <c r="I3605" s="92" t="s">
        <v>865</v>
      </c>
      <c r="J3605" s="92" t="s">
        <v>7023</v>
      </c>
      <c r="K3605" s="90" t="b">
        <v>0</v>
      </c>
      <c r="L3605" s="92" t="s">
        <v>867</v>
      </c>
      <c r="M3605" s="278">
        <f>IFERROR(VLOOKUP(C3605,'Budget Detail as of 11.30'!B:K,COLUMNS('Budget Detail as of 11.30'!B:K),FALSE),0)</f>
        <v>2136480</v>
      </c>
      <c r="N3605" s="155">
        <f>SUMIFS('Budget Detail as of 11.30'!L:L,'Budget Detail as of 11.30'!B:B,'Questica Mapping'!C3605)</f>
        <v>2131620</v>
      </c>
      <c r="O3605" s="100">
        <v>-2000000</v>
      </c>
      <c r="P3605" s="101">
        <f t="shared" si="137"/>
        <v>2000000</v>
      </c>
    </row>
    <row r="3606" spans="1:16" hidden="1" x14ac:dyDescent="0.3">
      <c r="A3606" s="90">
        <v>589076</v>
      </c>
      <c r="B3606" s="92" t="s">
        <v>3</v>
      </c>
      <c r="C3606" s="92" t="s">
        <v>7024</v>
      </c>
      <c r="D3606" s="92" t="s">
        <v>13</v>
      </c>
      <c r="E3606" s="103" t="s">
        <v>428</v>
      </c>
      <c r="F3606" s="92" t="s">
        <v>7006</v>
      </c>
      <c r="G3606" s="92" t="s">
        <v>882</v>
      </c>
      <c r="H3606" s="92" t="s">
        <v>7022</v>
      </c>
      <c r="I3606" s="92" t="s">
        <v>925</v>
      </c>
      <c r="J3606" s="92" t="s">
        <v>7025</v>
      </c>
      <c r="K3606" s="90" t="b">
        <v>0</v>
      </c>
      <c r="L3606" s="92" t="s">
        <v>867</v>
      </c>
      <c r="M3606" s="278">
        <f>IFERROR(VLOOKUP(C3606,'Budget Detail as of 11.30'!B:K,COLUMNS('Budget Detail as of 11.30'!B:K),FALSE),0)</f>
        <v>5000000</v>
      </c>
      <c r="N3606" s="155">
        <f>SUMIFS('Budget Detail as of 11.30'!L:L,'Budget Detail as of 11.30'!B:B,'Questica Mapping'!C3606)</f>
        <v>5000000</v>
      </c>
      <c r="O3606" s="100">
        <v>0</v>
      </c>
      <c r="P3606" s="101">
        <f t="shared" si="137"/>
        <v>0</v>
      </c>
    </row>
    <row r="3607" spans="1:16" hidden="1" x14ac:dyDescent="0.3">
      <c r="A3607" s="90">
        <v>589010</v>
      </c>
      <c r="B3607" s="92" t="s">
        <v>3</v>
      </c>
      <c r="C3607" s="92" t="s">
        <v>7026</v>
      </c>
      <c r="D3607" s="92" t="s">
        <v>13</v>
      </c>
      <c r="E3607" s="103" t="s">
        <v>428</v>
      </c>
      <c r="F3607" s="92" t="s">
        <v>7006</v>
      </c>
      <c r="G3607" s="92" t="s">
        <v>882</v>
      </c>
      <c r="H3607" s="92" t="s">
        <v>7027</v>
      </c>
      <c r="I3607" s="92" t="s">
        <v>865</v>
      </c>
      <c r="J3607" s="92" t="s">
        <v>7028</v>
      </c>
      <c r="K3607" s="90" t="b">
        <v>0</v>
      </c>
      <c r="L3607" s="92" t="s">
        <v>867</v>
      </c>
      <c r="M3607" s="278">
        <f>IFERROR(VLOOKUP(C3607,'Budget Detail as of 11.30'!B:K,COLUMNS('Budget Detail as of 11.30'!B:K),FALSE),0)</f>
        <v>50000</v>
      </c>
      <c r="N3607" s="155">
        <f>SUMIFS('Budget Detail as of 11.30'!L:L,'Budget Detail as of 11.30'!B:B,'Questica Mapping'!C3607)</f>
        <v>50000</v>
      </c>
      <c r="O3607" s="100">
        <v>0</v>
      </c>
      <c r="P3607" s="101">
        <f t="shared" si="137"/>
        <v>0</v>
      </c>
    </row>
    <row r="3608" spans="1:16" hidden="1" x14ac:dyDescent="0.3">
      <c r="A3608" s="90">
        <v>589011</v>
      </c>
      <c r="B3608" s="92" t="s">
        <v>3</v>
      </c>
      <c r="C3608" s="92" t="s">
        <v>7029</v>
      </c>
      <c r="D3608" s="92" t="s">
        <v>13</v>
      </c>
      <c r="E3608" s="103" t="s">
        <v>428</v>
      </c>
      <c r="F3608" s="90" t="s">
        <v>7006</v>
      </c>
      <c r="G3608" s="90" t="s">
        <v>882</v>
      </c>
      <c r="H3608" s="90" t="s">
        <v>7030</v>
      </c>
      <c r="I3608" s="178">
        <v>1</v>
      </c>
      <c r="J3608" s="269" t="s">
        <v>1251</v>
      </c>
      <c r="L3608" s="92"/>
      <c r="M3608" s="278">
        <f>IFERROR(VLOOKUP(C3608,'Budget Detail as of 11.30'!B:K,COLUMNS('Budget Detail as of 11.30'!B:K),FALSE),0)</f>
        <v>0</v>
      </c>
      <c r="N3608" s="155">
        <f>SUMIFS('Budget Detail as of 11.30'!L:L,'Budget Detail as of 11.30'!B:B,'Questica Mapping'!C3608)</f>
        <v>0</v>
      </c>
      <c r="O3608" s="100">
        <v>-3000</v>
      </c>
      <c r="P3608" s="101">
        <f t="shared" si="137"/>
        <v>3000</v>
      </c>
    </row>
    <row r="3609" spans="1:16" hidden="1" x14ac:dyDescent="0.3">
      <c r="A3609" s="90">
        <v>589012</v>
      </c>
      <c r="B3609" s="92" t="s">
        <v>3</v>
      </c>
      <c r="C3609" s="92" t="s">
        <v>7031</v>
      </c>
      <c r="D3609" s="92" t="s">
        <v>13</v>
      </c>
      <c r="E3609" s="103" t="s">
        <v>428</v>
      </c>
      <c r="F3609" s="92" t="s">
        <v>7006</v>
      </c>
      <c r="G3609" s="92" t="s">
        <v>882</v>
      </c>
      <c r="H3609" s="92" t="s">
        <v>7032</v>
      </c>
      <c r="I3609" s="92" t="s">
        <v>925</v>
      </c>
      <c r="J3609" s="92" t="s">
        <v>7033</v>
      </c>
      <c r="K3609" s="90" t="b">
        <v>0</v>
      </c>
      <c r="L3609" s="92" t="s">
        <v>867</v>
      </c>
      <c r="M3609" s="278">
        <f>IFERROR(VLOOKUP(C3609,'Budget Detail as of 11.30'!B:K,COLUMNS('Budget Detail as of 11.30'!B:K),FALSE),0)</f>
        <v>50000</v>
      </c>
      <c r="N3609" s="155">
        <f>SUMIFS('Budget Detail as of 11.30'!L:L,'Budget Detail as of 11.30'!B:B,'Questica Mapping'!C3609)</f>
        <v>50000</v>
      </c>
      <c r="O3609" s="100">
        <v>0</v>
      </c>
      <c r="P3609" s="101">
        <f t="shared" si="137"/>
        <v>0</v>
      </c>
    </row>
    <row r="3610" spans="1:16" hidden="1" x14ac:dyDescent="0.3">
      <c r="A3610" s="90">
        <v>589013</v>
      </c>
      <c r="B3610" s="92" t="s">
        <v>3</v>
      </c>
      <c r="C3610" s="92" t="s">
        <v>7034</v>
      </c>
      <c r="D3610" s="92" t="s">
        <v>13</v>
      </c>
      <c r="E3610" s="103" t="s">
        <v>428</v>
      </c>
      <c r="F3610" s="92" t="s">
        <v>7006</v>
      </c>
      <c r="G3610" s="92" t="s">
        <v>882</v>
      </c>
      <c r="H3610" s="92" t="s">
        <v>7035</v>
      </c>
      <c r="I3610" s="92" t="s">
        <v>865</v>
      </c>
      <c r="J3610" s="92" t="s">
        <v>7036</v>
      </c>
      <c r="K3610" s="90" t="b">
        <v>0</v>
      </c>
      <c r="L3610" s="92" t="s">
        <v>867</v>
      </c>
      <c r="M3610" s="278">
        <f>IFERROR(VLOOKUP(C3610,'Budget Detail as of 11.30'!B:K,COLUMNS('Budget Detail as of 11.30'!B:K),FALSE),0)</f>
        <v>10000</v>
      </c>
      <c r="N3610" s="155">
        <f>SUMIFS('Budget Detail as of 11.30'!L:L,'Budget Detail as of 11.30'!B:B,'Questica Mapping'!C3610)</f>
        <v>10000</v>
      </c>
      <c r="O3610" s="100">
        <v>-250000</v>
      </c>
      <c r="P3610" s="101">
        <f t="shared" si="137"/>
        <v>250000</v>
      </c>
    </row>
    <row r="3611" spans="1:16" hidden="1" x14ac:dyDescent="0.3">
      <c r="A3611" s="90">
        <v>589014</v>
      </c>
      <c r="B3611" s="92" t="s">
        <v>3</v>
      </c>
      <c r="C3611" s="92" t="s">
        <v>7037</v>
      </c>
      <c r="D3611" s="92" t="s">
        <v>13</v>
      </c>
      <c r="E3611" s="103" t="s">
        <v>428</v>
      </c>
      <c r="F3611" s="92" t="s">
        <v>7006</v>
      </c>
      <c r="G3611" s="92" t="s">
        <v>882</v>
      </c>
      <c r="H3611" s="92" t="s">
        <v>7038</v>
      </c>
      <c r="I3611" s="92" t="s">
        <v>865</v>
      </c>
      <c r="J3611" s="92" t="s">
        <v>7039</v>
      </c>
      <c r="K3611" s="90" t="b">
        <v>0</v>
      </c>
      <c r="L3611" s="92" t="s">
        <v>867</v>
      </c>
      <c r="M3611" s="278">
        <f>IFERROR(VLOOKUP(C3611,'Budget Detail as of 11.30'!B:K,COLUMNS('Budget Detail as of 11.30'!B:K),FALSE),0)</f>
        <v>10000</v>
      </c>
      <c r="N3611" s="155">
        <f>SUMIFS('Budget Detail as of 11.30'!L:L,'Budget Detail as of 11.30'!B:B,'Questica Mapping'!C3611)</f>
        <v>10000</v>
      </c>
      <c r="O3611" s="100">
        <v>0</v>
      </c>
      <c r="P3611" s="101">
        <f t="shared" si="137"/>
        <v>0</v>
      </c>
    </row>
    <row r="3612" spans="1:16" hidden="1" x14ac:dyDescent="0.3">
      <c r="A3612" s="90">
        <v>589015</v>
      </c>
      <c r="B3612" s="92" t="s">
        <v>3</v>
      </c>
      <c r="C3612" s="92" t="s">
        <v>7040</v>
      </c>
      <c r="D3612" s="92" t="s">
        <v>13</v>
      </c>
      <c r="E3612" s="103" t="s">
        <v>432</v>
      </c>
      <c r="F3612" s="92" t="s">
        <v>7041</v>
      </c>
      <c r="G3612" s="92" t="s">
        <v>882</v>
      </c>
      <c r="H3612" s="92" t="s">
        <v>7042</v>
      </c>
      <c r="I3612" s="92" t="s">
        <v>865</v>
      </c>
      <c r="J3612" s="92" t="s">
        <v>7043</v>
      </c>
      <c r="K3612" s="90" t="b">
        <v>0</v>
      </c>
      <c r="L3612" s="92" t="s">
        <v>867</v>
      </c>
      <c r="M3612" s="278">
        <f>IFERROR(VLOOKUP(C3612,'Budget Detail as of 11.30'!B:K,COLUMNS('Budget Detail as of 11.30'!B:K),FALSE),0)</f>
        <v>2000000</v>
      </c>
      <c r="N3612" s="155">
        <f>SUMIFS('Budget Detail as of 11.30'!L:L,'Budget Detail as of 11.30'!B:B,'Questica Mapping'!C3612)</f>
        <v>2000000</v>
      </c>
      <c r="O3612" s="100">
        <v>-898000</v>
      </c>
      <c r="P3612" s="101">
        <f t="shared" si="137"/>
        <v>898000</v>
      </c>
    </row>
    <row r="3613" spans="1:16" hidden="1" x14ac:dyDescent="0.3">
      <c r="A3613" s="90">
        <v>589016</v>
      </c>
      <c r="B3613" s="92" t="s">
        <v>3</v>
      </c>
      <c r="C3613" s="92" t="s">
        <v>7044</v>
      </c>
      <c r="D3613" s="92" t="s">
        <v>13</v>
      </c>
      <c r="E3613" s="106" t="s">
        <v>412</v>
      </c>
      <c r="F3613" s="92" t="s">
        <v>7045</v>
      </c>
      <c r="G3613" s="92" t="s">
        <v>882</v>
      </c>
      <c r="H3613" s="92" t="s">
        <v>7046</v>
      </c>
      <c r="I3613" s="92" t="s">
        <v>865</v>
      </c>
      <c r="J3613" s="92" t="s">
        <v>7047</v>
      </c>
      <c r="K3613" s="90" t="b">
        <v>0</v>
      </c>
      <c r="L3613" s="92" t="s">
        <v>867</v>
      </c>
      <c r="M3613" s="278">
        <f>IFERROR(VLOOKUP(C3613,'Budget Detail as of 11.30'!B:K,COLUMNS('Budget Detail as of 11.30'!B:K),FALSE),0)</f>
        <v>0</v>
      </c>
      <c r="N3613" s="155">
        <f>SUMIFS('Budget Detail as of 11.30'!L:L,'Budget Detail as of 11.30'!B:B,'Questica Mapping'!C3613)</f>
        <v>0</v>
      </c>
      <c r="O3613" s="100">
        <v>-50000</v>
      </c>
      <c r="P3613" s="101">
        <f t="shared" ref="P3613:P3618" si="138">-O3613</f>
        <v>50000</v>
      </c>
    </row>
    <row r="3614" spans="1:16" hidden="1" x14ac:dyDescent="0.3">
      <c r="A3614" s="90">
        <v>589017</v>
      </c>
      <c r="B3614" s="92" t="s">
        <v>3</v>
      </c>
      <c r="C3614" s="92" t="s">
        <v>7048</v>
      </c>
      <c r="D3614" s="92" t="s">
        <v>13</v>
      </c>
      <c r="E3614" s="106" t="s">
        <v>412</v>
      </c>
      <c r="F3614" s="92" t="s">
        <v>3737</v>
      </c>
      <c r="G3614" s="92" t="s">
        <v>882</v>
      </c>
      <c r="H3614" s="92" t="s">
        <v>1336</v>
      </c>
      <c r="I3614" s="92" t="s">
        <v>865</v>
      </c>
      <c r="J3614" s="270" t="s">
        <v>1251</v>
      </c>
      <c r="K3614" s="90" t="b">
        <v>0</v>
      </c>
      <c r="L3614" s="92" t="s">
        <v>867</v>
      </c>
      <c r="M3614" s="278">
        <f>IFERROR(VLOOKUP(C3614,'Budget Detail as of 11.30'!B:K,COLUMNS('Budget Detail as of 11.30'!B:K),FALSE),0)</f>
        <v>0</v>
      </c>
      <c r="N3614" s="155">
        <f>SUMIFS('Budget Detail as of 11.30'!L:L,'Budget Detail as of 11.30'!B:B,'Questica Mapping'!C3614)</f>
        <v>0</v>
      </c>
      <c r="O3614" s="100">
        <v>-23000</v>
      </c>
      <c r="P3614" s="101">
        <f t="shared" si="138"/>
        <v>23000</v>
      </c>
    </row>
    <row r="3615" spans="1:16" hidden="1" x14ac:dyDescent="0.3">
      <c r="A3615" s="90">
        <v>589071</v>
      </c>
      <c r="B3615" s="92" t="s">
        <v>3</v>
      </c>
      <c r="C3615" s="92" t="s">
        <v>7049</v>
      </c>
      <c r="D3615" s="92" t="s">
        <v>13</v>
      </c>
      <c r="E3615" s="103" t="s">
        <v>430</v>
      </c>
      <c r="F3615" s="92" t="s">
        <v>7050</v>
      </c>
      <c r="G3615" s="92" t="s">
        <v>882</v>
      </c>
      <c r="H3615" s="92" t="s">
        <v>7051</v>
      </c>
      <c r="I3615" s="92" t="s">
        <v>865</v>
      </c>
      <c r="J3615" s="92" t="s">
        <v>7052</v>
      </c>
      <c r="K3615" s="90" t="b">
        <v>0</v>
      </c>
      <c r="L3615" s="92" t="s">
        <v>867</v>
      </c>
      <c r="M3615" s="278">
        <f>IFERROR(VLOOKUP(C3615,'Budget Detail as of 11.30'!B:K,COLUMNS('Budget Detail as of 11.30'!B:K),FALSE),0)</f>
        <v>4150</v>
      </c>
      <c r="N3615" s="155">
        <f>SUMIFS('Budget Detail as of 11.30'!L:L,'Budget Detail as of 11.30'!B:B,'Questica Mapping'!C3615)</f>
        <v>4150</v>
      </c>
      <c r="O3615" s="100">
        <v>-21000</v>
      </c>
      <c r="P3615" s="101">
        <f t="shared" si="138"/>
        <v>21000</v>
      </c>
    </row>
    <row r="3616" spans="1:16" hidden="1" x14ac:dyDescent="0.3">
      <c r="A3616" s="90">
        <v>589072</v>
      </c>
      <c r="B3616" s="92" t="s">
        <v>3</v>
      </c>
      <c r="C3616" s="92" t="s">
        <v>7053</v>
      </c>
      <c r="D3616" s="92" t="s">
        <v>13</v>
      </c>
      <c r="E3616" s="103" t="s">
        <v>428</v>
      </c>
      <c r="F3616" s="92" t="s">
        <v>7054</v>
      </c>
      <c r="G3616" s="92" t="s">
        <v>882</v>
      </c>
      <c r="H3616" s="92" t="s">
        <v>7055</v>
      </c>
      <c r="I3616" s="92" t="s">
        <v>865</v>
      </c>
      <c r="J3616" s="92" t="s">
        <v>7056</v>
      </c>
      <c r="K3616" s="90" t="b">
        <v>0</v>
      </c>
      <c r="L3616" s="92" t="s">
        <v>867</v>
      </c>
      <c r="M3616" s="278">
        <f>IFERROR(VLOOKUP(C3616,'Budget Detail as of 11.30'!B:K,COLUMNS('Budget Detail as of 11.30'!B:K),FALSE),0)</f>
        <v>500000</v>
      </c>
      <c r="N3616" s="155">
        <f>SUMIFS('Budget Detail as of 11.30'!L:L,'Budget Detail as of 11.30'!B:B,'Questica Mapping'!C3616)</f>
        <v>500000</v>
      </c>
      <c r="O3616" s="100">
        <v>-26350</v>
      </c>
      <c r="P3616" s="101">
        <f t="shared" si="138"/>
        <v>26350</v>
      </c>
    </row>
    <row r="3617" spans="1:16" hidden="1" x14ac:dyDescent="0.3">
      <c r="A3617" s="90">
        <v>589018</v>
      </c>
      <c r="B3617" s="92" t="s">
        <v>3</v>
      </c>
      <c r="C3617" s="92" t="s">
        <v>7057</v>
      </c>
      <c r="D3617" s="92" t="s">
        <v>13</v>
      </c>
      <c r="E3617" s="103" t="s">
        <v>428</v>
      </c>
      <c r="F3617" s="92" t="s">
        <v>7054</v>
      </c>
      <c r="G3617" s="92" t="s">
        <v>882</v>
      </c>
      <c r="H3617" s="92" t="s">
        <v>7058</v>
      </c>
      <c r="I3617" s="92" t="s">
        <v>865</v>
      </c>
      <c r="J3617" s="92" t="s">
        <v>7059</v>
      </c>
      <c r="K3617" s="90" t="b">
        <v>0</v>
      </c>
      <c r="L3617" s="92" t="s">
        <v>867</v>
      </c>
      <c r="M3617" s="278">
        <f>IFERROR(VLOOKUP(C3617,'Budget Detail as of 11.30'!B:K,COLUMNS('Budget Detail as of 11.30'!B:K),FALSE),0)</f>
        <v>0</v>
      </c>
      <c r="N3617" s="155">
        <f>SUMIFS('Budget Detail as of 11.30'!L:L,'Budget Detail as of 11.30'!B:B,'Questica Mapping'!C3617)</f>
        <v>0</v>
      </c>
      <c r="O3617" s="100">
        <v>-16000</v>
      </c>
      <c r="P3617" s="101">
        <f t="shared" si="138"/>
        <v>16000</v>
      </c>
    </row>
    <row r="3618" spans="1:16" hidden="1" x14ac:dyDescent="0.3">
      <c r="A3618" s="90">
        <v>589019</v>
      </c>
      <c r="B3618" s="92" t="s">
        <v>3</v>
      </c>
      <c r="C3618" s="92" t="s">
        <v>7060</v>
      </c>
      <c r="D3618" s="92" t="s">
        <v>13</v>
      </c>
      <c r="E3618" s="103" t="s">
        <v>436</v>
      </c>
      <c r="F3618" s="92" t="s">
        <v>921</v>
      </c>
      <c r="G3618" s="92" t="s">
        <v>882</v>
      </c>
      <c r="H3618" s="92" t="s">
        <v>1336</v>
      </c>
      <c r="I3618" s="92" t="s">
        <v>865</v>
      </c>
      <c r="J3618" s="270" t="s">
        <v>1251</v>
      </c>
      <c r="K3618" s="90" t="b">
        <v>0</v>
      </c>
      <c r="L3618" s="92" t="s">
        <v>867</v>
      </c>
      <c r="M3618" s="278">
        <f>IFERROR(VLOOKUP(C3618,'Budget Detail as of 11.30'!B:K,COLUMNS('Budget Detail as of 11.30'!B:K),FALSE),0)</f>
        <v>0</v>
      </c>
      <c r="N3618" s="155">
        <f>SUMIFS('Budget Detail as of 11.30'!L:L,'Budget Detail as of 11.30'!B:B,'Questica Mapping'!C3618)</f>
        <v>0</v>
      </c>
      <c r="O3618" s="100">
        <v>-2500000</v>
      </c>
      <c r="P3618" s="101">
        <f t="shared" si="138"/>
        <v>2500000</v>
      </c>
    </row>
    <row r="3619" spans="1:16" hidden="1" x14ac:dyDescent="0.3">
      <c r="A3619" s="90">
        <v>589020</v>
      </c>
      <c r="B3619" s="159" t="s">
        <v>3</v>
      </c>
      <c r="C3619" s="159" t="s">
        <v>7061</v>
      </c>
      <c r="D3619" s="181" t="s">
        <v>13</v>
      </c>
      <c r="E3619" s="103" t="s">
        <v>436</v>
      </c>
      <c r="F3619" s="179" t="s">
        <v>921</v>
      </c>
      <c r="G3619" s="179" t="s">
        <v>882</v>
      </c>
      <c r="H3619" s="179" t="s">
        <v>922</v>
      </c>
      <c r="I3619" s="179" t="s">
        <v>865</v>
      </c>
      <c r="J3619" s="179" t="s">
        <v>923</v>
      </c>
      <c r="K3619" s="179" t="b">
        <f>VLOOKUP($C3619,'Budget Detail as of 11.30'!$B:$K,COLUMNS('Budget Detail as of 11.30'!$B:I),FALSE)</f>
        <v>0</v>
      </c>
      <c r="L3619" s="179" t="str">
        <f>VLOOKUP($C3619,'Budget Detail as of 11.30'!$B:$K,COLUMNS('Budget Detail as of 11.30'!$B:J),FALSE)</f>
        <v>Operating</v>
      </c>
      <c r="M3619" s="278">
        <f>IFERROR(VLOOKUP(C3619,'Budget Detail as of 11.30'!B:K,COLUMNS('Budget Detail as of 11.30'!B:K),FALSE),0)</f>
        <v>10000</v>
      </c>
      <c r="N3619" s="155">
        <f>SUMIFS('Budget Detail as of 11.30'!L:L,'Budget Detail as of 11.30'!B:B,'Questica Mapping'!C3619)</f>
        <v>10000</v>
      </c>
    </row>
    <row r="3620" spans="1:16" hidden="1" x14ac:dyDescent="0.3">
      <c r="A3620" s="90">
        <v>589077</v>
      </c>
      <c r="B3620" s="92" t="s">
        <v>3</v>
      </c>
      <c r="C3620" s="92" t="s">
        <v>7062</v>
      </c>
      <c r="D3620" s="92" t="s">
        <v>13</v>
      </c>
      <c r="E3620" s="103" t="s">
        <v>444</v>
      </c>
      <c r="F3620" s="92" t="s">
        <v>934</v>
      </c>
      <c r="G3620" s="92" t="s">
        <v>952</v>
      </c>
      <c r="H3620" s="92" t="s">
        <v>7063</v>
      </c>
      <c r="I3620" s="92" t="s">
        <v>865</v>
      </c>
      <c r="J3620" s="270" t="s">
        <v>1251</v>
      </c>
      <c r="K3620" s="90" t="b">
        <v>0</v>
      </c>
      <c r="L3620" s="92" t="s">
        <v>867</v>
      </c>
      <c r="M3620" s="278">
        <f>IFERROR(VLOOKUP(C3620,'Budget Detail as of 11.30'!B:K,COLUMNS('Budget Detail as of 11.30'!B:K),FALSE),0)</f>
        <v>0</v>
      </c>
      <c r="N3620" s="155">
        <f>SUMIFS('Budget Detail as of 11.30'!L:L,'Budget Detail as of 11.30'!B:B,'Questica Mapping'!C3620)</f>
        <v>0</v>
      </c>
      <c r="O3620" s="100">
        <v>-1698271</v>
      </c>
      <c r="P3620" s="101">
        <f t="shared" ref="P3620:P3638" si="139">-O3620</f>
        <v>1698271</v>
      </c>
    </row>
    <row r="3621" spans="1:16" hidden="1" x14ac:dyDescent="0.3">
      <c r="A3621" s="90">
        <v>588973</v>
      </c>
      <c r="B3621" s="92" t="s">
        <v>3</v>
      </c>
      <c r="C3621" s="92" t="s">
        <v>7064</v>
      </c>
      <c r="D3621" s="92" t="s">
        <v>13</v>
      </c>
      <c r="E3621" s="103" t="s">
        <v>438</v>
      </c>
      <c r="F3621" s="92" t="s">
        <v>7065</v>
      </c>
      <c r="G3621" s="92" t="s">
        <v>863</v>
      </c>
      <c r="H3621" s="92" t="s">
        <v>957</v>
      </c>
      <c r="I3621" s="92" t="s">
        <v>865</v>
      </c>
      <c r="J3621" s="92" t="s">
        <v>7066</v>
      </c>
      <c r="K3621" s="90" t="b">
        <v>0</v>
      </c>
      <c r="L3621" s="92" t="s">
        <v>867</v>
      </c>
      <c r="M3621" s="278">
        <f>IFERROR(VLOOKUP(C3621,'Budget Detail as of 11.30'!B:K,COLUMNS('Budget Detail as of 11.30'!B:K),FALSE),0)</f>
        <v>50000</v>
      </c>
      <c r="N3621" s="155">
        <f>SUMIFS('Budget Detail as of 11.30'!L:L,'Budget Detail as of 11.30'!B:B,'Questica Mapping'!C3621)</f>
        <v>50000</v>
      </c>
      <c r="O3621" s="100">
        <v>-75000</v>
      </c>
      <c r="P3621" s="101">
        <f t="shared" si="139"/>
        <v>75000</v>
      </c>
    </row>
    <row r="3622" spans="1:16" hidden="1" x14ac:dyDescent="0.3">
      <c r="A3622" s="90">
        <v>588974</v>
      </c>
      <c r="B3622" s="92" t="s">
        <v>3</v>
      </c>
      <c r="C3622" s="92" t="s">
        <v>7067</v>
      </c>
      <c r="D3622" s="92" t="s">
        <v>13</v>
      </c>
      <c r="E3622" s="103" t="s">
        <v>438</v>
      </c>
      <c r="F3622" s="92" t="s">
        <v>7068</v>
      </c>
      <c r="G3622" s="92" t="s">
        <v>882</v>
      </c>
      <c r="H3622" s="92" t="s">
        <v>7069</v>
      </c>
      <c r="I3622" s="92" t="s">
        <v>865</v>
      </c>
      <c r="J3622" s="92" t="s">
        <v>7070</v>
      </c>
      <c r="K3622" s="90" t="b">
        <v>0</v>
      </c>
      <c r="L3622" s="92" t="s">
        <v>867</v>
      </c>
      <c r="M3622" s="278">
        <f>IFERROR(VLOOKUP(C3622,'Budget Detail as of 11.30'!B:K,COLUMNS('Budget Detail as of 11.30'!B:K),FALSE),0)</f>
        <v>23000</v>
      </c>
      <c r="N3622" s="155">
        <f>SUMIFS('Budget Detail as of 11.30'!L:L,'Budget Detail as of 11.30'!B:B,'Questica Mapping'!C3622)</f>
        <v>23000</v>
      </c>
      <c r="O3622" s="100">
        <v>-120000</v>
      </c>
      <c r="P3622" s="101">
        <f t="shared" si="139"/>
        <v>120000</v>
      </c>
    </row>
    <row r="3623" spans="1:16" hidden="1" x14ac:dyDescent="0.3">
      <c r="A3623" s="90">
        <v>2061346</v>
      </c>
      <c r="B3623" s="92" t="s">
        <v>3</v>
      </c>
      <c r="C3623" s="92" t="s">
        <v>7071</v>
      </c>
      <c r="D3623" s="92" t="s">
        <v>13</v>
      </c>
      <c r="E3623" s="103" t="s">
        <v>438</v>
      </c>
      <c r="F3623" s="92" t="s">
        <v>7068</v>
      </c>
      <c r="G3623" s="92" t="s">
        <v>882</v>
      </c>
      <c r="H3623" s="92" t="s">
        <v>7072</v>
      </c>
      <c r="I3623" s="92" t="s">
        <v>865</v>
      </c>
      <c r="J3623" s="92" t="s">
        <v>7073</v>
      </c>
      <c r="K3623" s="90" t="b">
        <v>0</v>
      </c>
      <c r="L3623" s="92" t="s">
        <v>867</v>
      </c>
      <c r="M3623" s="278">
        <f>IFERROR(VLOOKUP(C3623,'Budget Detail as of 11.30'!B:K,COLUMNS('Budget Detail as of 11.30'!B:K),FALSE),0)</f>
        <v>21000</v>
      </c>
      <c r="N3623" s="155">
        <f>SUMIFS('Budget Detail as of 11.30'!L:L,'Budget Detail as of 11.30'!B:B,'Questica Mapping'!C3623)</f>
        <v>21000</v>
      </c>
      <c r="O3623" s="100">
        <v>-500000</v>
      </c>
      <c r="P3623" s="101">
        <f t="shared" si="139"/>
        <v>500000</v>
      </c>
    </row>
    <row r="3624" spans="1:16" hidden="1" x14ac:dyDescent="0.3">
      <c r="A3624" s="90">
        <v>588975</v>
      </c>
      <c r="B3624" s="92" t="s">
        <v>3</v>
      </c>
      <c r="C3624" s="92" t="s">
        <v>7074</v>
      </c>
      <c r="D3624" s="92" t="s">
        <v>13</v>
      </c>
      <c r="E3624" s="103" t="s">
        <v>438</v>
      </c>
      <c r="F3624" s="92" t="s">
        <v>982</v>
      </c>
      <c r="G3624" s="92" t="s">
        <v>882</v>
      </c>
      <c r="H3624" s="92" t="s">
        <v>983</v>
      </c>
      <c r="I3624" s="92" t="s">
        <v>865</v>
      </c>
      <c r="J3624" s="92" t="s">
        <v>7075</v>
      </c>
      <c r="K3624" s="90" t="b">
        <v>0</v>
      </c>
      <c r="L3624" s="92" t="s">
        <v>867</v>
      </c>
      <c r="M3624" s="278">
        <f>IFERROR(VLOOKUP(C3624,'Budget Detail as of 11.30'!B:K,COLUMNS('Budget Detail as of 11.30'!B:K),FALSE),0)</f>
        <v>30000</v>
      </c>
      <c r="N3624" s="155">
        <f>SUMIFS('Budget Detail as of 11.30'!L:L,'Budget Detail as of 11.30'!B:B,'Questica Mapping'!C3624)</f>
        <v>30000</v>
      </c>
      <c r="O3624" s="100">
        <v>-96870</v>
      </c>
      <c r="P3624" s="101">
        <f t="shared" si="139"/>
        <v>96870</v>
      </c>
    </row>
    <row r="3625" spans="1:16" hidden="1" x14ac:dyDescent="0.3">
      <c r="A3625" s="90">
        <v>850126</v>
      </c>
      <c r="B3625" s="92" t="s">
        <v>3</v>
      </c>
      <c r="C3625" s="92" t="s">
        <v>7076</v>
      </c>
      <c r="D3625" s="92" t="s">
        <v>13</v>
      </c>
      <c r="E3625" s="103" t="s">
        <v>438</v>
      </c>
      <c r="F3625" s="92" t="s">
        <v>7077</v>
      </c>
      <c r="G3625" s="92" t="s">
        <v>882</v>
      </c>
      <c r="H3625" s="92" t="s">
        <v>7078</v>
      </c>
      <c r="I3625" s="92" t="s">
        <v>865</v>
      </c>
      <c r="J3625" s="92" t="s">
        <v>7079</v>
      </c>
      <c r="K3625" s="90" t="b">
        <v>0</v>
      </c>
      <c r="L3625" s="92" t="s">
        <v>867</v>
      </c>
      <c r="M3625" s="278">
        <f>IFERROR(VLOOKUP(C3625,'Budget Detail as of 11.30'!B:K,COLUMNS('Budget Detail as of 11.30'!B:K),FALSE),0)</f>
        <v>16000</v>
      </c>
      <c r="N3625" s="155">
        <f>SUMIFS('Budget Detail as of 11.30'!L:L,'Budget Detail as of 11.30'!B:B,'Questica Mapping'!C3625)</f>
        <v>16000</v>
      </c>
      <c r="O3625" s="100">
        <v>-28002</v>
      </c>
      <c r="P3625" s="101">
        <f t="shared" si="139"/>
        <v>28002</v>
      </c>
    </row>
    <row r="3626" spans="1:16" hidden="1" x14ac:dyDescent="0.3">
      <c r="A3626" s="90">
        <v>589021</v>
      </c>
      <c r="B3626" s="92" t="s">
        <v>3</v>
      </c>
      <c r="C3626" s="92" t="s">
        <v>7080</v>
      </c>
      <c r="D3626" s="92" t="s">
        <v>13</v>
      </c>
      <c r="E3626" s="103" t="s">
        <v>446</v>
      </c>
      <c r="F3626" s="92" t="s">
        <v>7081</v>
      </c>
      <c r="G3626" s="92" t="s">
        <v>882</v>
      </c>
      <c r="H3626" s="92" t="s">
        <v>6864</v>
      </c>
      <c r="I3626" s="92" t="s">
        <v>865</v>
      </c>
      <c r="J3626" s="92" t="s">
        <v>7082</v>
      </c>
      <c r="K3626" s="90" t="b">
        <v>0</v>
      </c>
      <c r="L3626" s="92" t="s">
        <v>867</v>
      </c>
      <c r="M3626" s="278">
        <f>IFERROR(VLOOKUP(C3626,'Budget Detail as of 11.30'!B:K,COLUMNS('Budget Detail as of 11.30'!B:K),FALSE),0)</f>
        <v>2500000</v>
      </c>
      <c r="N3626" s="155">
        <f>SUMIFS('Budget Detail as of 11.30'!L:L,'Budget Detail as of 11.30'!B:B,'Questica Mapping'!C3626)</f>
        <v>2500000</v>
      </c>
      <c r="O3626" s="100">
        <v>0</v>
      </c>
      <c r="P3626" s="101">
        <f t="shared" si="139"/>
        <v>0</v>
      </c>
    </row>
    <row r="3627" spans="1:16" hidden="1" x14ac:dyDescent="0.3">
      <c r="A3627" s="90">
        <v>589044</v>
      </c>
      <c r="B3627" s="92" t="s">
        <v>3</v>
      </c>
      <c r="C3627" s="92" t="s">
        <v>7083</v>
      </c>
      <c r="D3627" s="92" t="s">
        <v>13</v>
      </c>
      <c r="E3627" s="103" t="s">
        <v>440</v>
      </c>
      <c r="F3627" s="92" t="s">
        <v>7084</v>
      </c>
      <c r="G3627" s="92" t="s">
        <v>882</v>
      </c>
      <c r="H3627" s="92" t="s">
        <v>7085</v>
      </c>
      <c r="I3627" s="92" t="s">
        <v>865</v>
      </c>
      <c r="J3627" s="92" t="s">
        <v>7086</v>
      </c>
      <c r="K3627" s="90" t="b">
        <v>0</v>
      </c>
      <c r="L3627" s="92" t="s">
        <v>867</v>
      </c>
      <c r="M3627" s="278">
        <f>IFERROR(VLOOKUP(C3627,'Budget Detail as of 11.30'!B:K,COLUMNS('Budget Detail as of 11.30'!B:K),FALSE),0)</f>
        <v>2205780</v>
      </c>
      <c r="N3627" s="155">
        <f>SUMIFS('Budget Detail as of 11.30'!L:L,'Budget Detail as of 11.30'!B:B,'Questica Mapping'!C3627)</f>
        <v>2444050</v>
      </c>
      <c r="O3627" s="100">
        <v>0</v>
      </c>
      <c r="P3627" s="101">
        <f t="shared" si="139"/>
        <v>0</v>
      </c>
    </row>
    <row r="3628" spans="1:16" hidden="1" x14ac:dyDescent="0.3">
      <c r="A3628" s="90">
        <v>589078</v>
      </c>
      <c r="B3628" s="92" t="s">
        <v>3</v>
      </c>
      <c r="C3628" s="92" t="s">
        <v>7087</v>
      </c>
      <c r="D3628" s="92" t="s">
        <v>13</v>
      </c>
      <c r="E3628" s="103" t="s">
        <v>442</v>
      </c>
      <c r="F3628" s="92" t="s">
        <v>7088</v>
      </c>
      <c r="G3628" s="92" t="s">
        <v>882</v>
      </c>
      <c r="H3628" s="92" t="s">
        <v>7089</v>
      </c>
      <c r="I3628" s="92" t="s">
        <v>865</v>
      </c>
      <c r="J3628" s="92" t="s">
        <v>7090</v>
      </c>
      <c r="K3628" s="90" t="b">
        <v>0</v>
      </c>
      <c r="L3628" s="92" t="s">
        <v>867</v>
      </c>
      <c r="M3628" s="278">
        <f>IFERROR(VLOOKUP(C3628,'Budget Detail as of 11.30'!B:K,COLUMNS('Budget Detail as of 11.30'!B:K),FALSE),0)</f>
        <v>50000</v>
      </c>
      <c r="N3628" s="155">
        <f>SUMIFS('Budget Detail as of 11.30'!L:L,'Budget Detail as of 11.30'!B:B,'Questica Mapping'!C3628)</f>
        <v>50000</v>
      </c>
      <c r="O3628" s="100">
        <v>0</v>
      </c>
      <c r="P3628" s="101">
        <f t="shared" si="139"/>
        <v>0</v>
      </c>
    </row>
    <row r="3629" spans="1:16" hidden="1" x14ac:dyDescent="0.3">
      <c r="A3629" s="90">
        <v>1858203</v>
      </c>
      <c r="B3629" s="92" t="s">
        <v>3</v>
      </c>
      <c r="C3629" s="92" t="s">
        <v>7091</v>
      </c>
      <c r="D3629" s="92" t="s">
        <v>13</v>
      </c>
      <c r="E3629" s="103" t="s">
        <v>442</v>
      </c>
      <c r="F3629" s="92" t="s">
        <v>7088</v>
      </c>
      <c r="G3629" s="92" t="s">
        <v>882</v>
      </c>
      <c r="H3629" s="92" t="s">
        <v>7092</v>
      </c>
      <c r="I3629" s="92" t="s">
        <v>865</v>
      </c>
      <c r="J3629" s="92" t="s">
        <v>7093</v>
      </c>
      <c r="K3629" s="90" t="b">
        <v>0</v>
      </c>
      <c r="L3629" s="92" t="s">
        <v>867</v>
      </c>
      <c r="M3629" s="278">
        <f>IFERROR(VLOOKUP(C3629,'Budget Detail as of 11.30'!B:K,COLUMNS('Budget Detail as of 11.30'!B:K),FALSE),0)</f>
        <v>100000</v>
      </c>
      <c r="N3629" s="155">
        <f>SUMIFS('Budget Detail as of 11.30'!L:L,'Budget Detail as of 11.30'!B:B,'Questica Mapping'!C3629)</f>
        <v>100000</v>
      </c>
      <c r="O3629" s="100">
        <v>0</v>
      </c>
      <c r="P3629" s="101">
        <f t="shared" si="139"/>
        <v>0</v>
      </c>
    </row>
    <row r="3630" spans="1:16" hidden="1" x14ac:dyDescent="0.3">
      <c r="A3630" s="90">
        <v>1210035</v>
      </c>
      <c r="B3630" s="92" t="s">
        <v>3</v>
      </c>
      <c r="C3630" s="92" t="s">
        <v>7094</v>
      </c>
      <c r="D3630" s="92" t="s">
        <v>13</v>
      </c>
      <c r="E3630" s="103" t="s">
        <v>442</v>
      </c>
      <c r="F3630" s="92" t="s">
        <v>7095</v>
      </c>
      <c r="G3630" s="92" t="s">
        <v>882</v>
      </c>
      <c r="H3630" s="92" t="s">
        <v>7022</v>
      </c>
      <c r="I3630" s="92" t="s">
        <v>865</v>
      </c>
      <c r="J3630" s="92" t="s">
        <v>7096</v>
      </c>
      <c r="K3630" s="90" t="b">
        <v>0</v>
      </c>
      <c r="L3630" s="92" t="s">
        <v>867</v>
      </c>
      <c r="M3630" s="278">
        <f>IFERROR(VLOOKUP(C3630,'Budget Detail as of 11.30'!B:K,COLUMNS('Budget Detail as of 11.30'!B:K),FALSE),0)</f>
        <v>750000</v>
      </c>
      <c r="N3630" s="155">
        <f>SUMIFS('Budget Detail as of 11.30'!L:L,'Budget Detail as of 11.30'!B:B,'Questica Mapping'!C3630)</f>
        <v>750000</v>
      </c>
      <c r="O3630" s="100">
        <v>-20000</v>
      </c>
      <c r="P3630" s="101">
        <f t="shared" si="139"/>
        <v>20000</v>
      </c>
    </row>
    <row r="3631" spans="1:16" hidden="1" x14ac:dyDescent="0.3">
      <c r="A3631" s="90">
        <v>1191757</v>
      </c>
      <c r="B3631" s="92" t="s">
        <v>3</v>
      </c>
      <c r="C3631" s="92" t="s">
        <v>7097</v>
      </c>
      <c r="D3631" s="92" t="s">
        <v>13</v>
      </c>
      <c r="E3631" s="103" t="s">
        <v>442</v>
      </c>
      <c r="F3631" s="92" t="s">
        <v>7098</v>
      </c>
      <c r="G3631" s="92" t="s">
        <v>882</v>
      </c>
      <c r="H3631" s="92" t="s">
        <v>7089</v>
      </c>
      <c r="I3631" s="92" t="s">
        <v>865</v>
      </c>
      <c r="J3631" s="92" t="s">
        <v>7099</v>
      </c>
      <c r="K3631" s="90" t="b">
        <v>0</v>
      </c>
      <c r="L3631" s="92" t="s">
        <v>867</v>
      </c>
      <c r="M3631" s="278">
        <f>IFERROR(VLOOKUP(C3631,'Budget Detail as of 11.30'!B:K,COLUMNS('Budget Detail as of 11.30'!B:K),FALSE),0)</f>
        <v>50000</v>
      </c>
      <c r="N3631" s="155">
        <f>SUMIFS('Budget Detail as of 11.30'!L:L,'Budget Detail as of 11.30'!B:B,'Questica Mapping'!C3631)</f>
        <v>50000</v>
      </c>
      <c r="O3631" s="100">
        <v>-300</v>
      </c>
      <c r="P3631" s="101">
        <f t="shared" si="139"/>
        <v>300</v>
      </c>
    </row>
    <row r="3632" spans="1:16" hidden="1" x14ac:dyDescent="0.3">
      <c r="A3632" s="90">
        <v>591453</v>
      </c>
      <c r="B3632" s="92" t="s">
        <v>3</v>
      </c>
      <c r="C3632" s="92" t="s">
        <v>7100</v>
      </c>
      <c r="D3632" s="92" t="s">
        <v>13</v>
      </c>
      <c r="E3632" s="103" t="s">
        <v>442</v>
      </c>
      <c r="F3632" s="92" t="s">
        <v>7098</v>
      </c>
      <c r="G3632" s="92" t="s">
        <v>882</v>
      </c>
      <c r="H3632" s="92" t="s">
        <v>7101</v>
      </c>
      <c r="I3632" s="92" t="s">
        <v>865</v>
      </c>
      <c r="J3632" s="92" t="s">
        <v>7102</v>
      </c>
      <c r="K3632" s="90" t="b">
        <v>0</v>
      </c>
      <c r="L3632" s="92" t="s">
        <v>867</v>
      </c>
      <c r="M3632" s="278">
        <f>IFERROR(VLOOKUP(C3632,'Budget Detail as of 11.30'!B:K,COLUMNS('Budget Detail as of 11.30'!B:K),FALSE),0)</f>
        <v>15000</v>
      </c>
      <c r="N3632" s="155">
        <f>SUMIFS('Budget Detail as of 11.30'!L:L,'Budget Detail as of 11.30'!B:B,'Questica Mapping'!C3632)</f>
        <v>15000</v>
      </c>
      <c r="O3632" s="100">
        <v>0</v>
      </c>
      <c r="P3632" s="101">
        <f t="shared" si="139"/>
        <v>0</v>
      </c>
    </row>
    <row r="3633" spans="1:16" hidden="1" x14ac:dyDescent="0.3">
      <c r="A3633" s="90">
        <v>1191108</v>
      </c>
      <c r="B3633" s="92" t="s">
        <v>3</v>
      </c>
      <c r="C3633" s="92" t="s">
        <v>7103</v>
      </c>
      <c r="D3633" s="92" t="s">
        <v>13</v>
      </c>
      <c r="E3633" s="106" t="s">
        <v>452</v>
      </c>
      <c r="F3633" s="92" t="s">
        <v>1135</v>
      </c>
      <c r="G3633" s="92" t="s">
        <v>882</v>
      </c>
      <c r="H3633" s="92" t="s">
        <v>7085</v>
      </c>
      <c r="I3633" s="92" t="s">
        <v>865</v>
      </c>
      <c r="J3633" s="92" t="s">
        <v>7104</v>
      </c>
      <c r="K3633" s="90" t="b">
        <v>0</v>
      </c>
      <c r="L3633" s="92" t="s">
        <v>867</v>
      </c>
      <c r="M3633" s="278">
        <f>IFERROR(VLOOKUP(C3633,'Budget Detail as of 11.30'!B:K,COLUMNS('Budget Detail as of 11.30'!B:K),FALSE),0)</f>
        <v>0</v>
      </c>
      <c r="N3633" s="155">
        <f>SUMIFS('Budget Detail as of 11.30'!L:L,'Budget Detail as of 11.30'!B:B,'Questica Mapping'!C3633)</f>
        <v>0</v>
      </c>
      <c r="O3633" s="100">
        <v>-112911</v>
      </c>
      <c r="P3633" s="101">
        <f t="shared" si="139"/>
        <v>112911</v>
      </c>
    </row>
    <row r="3634" spans="1:16" hidden="1" x14ac:dyDescent="0.3">
      <c r="A3634" s="90">
        <v>1191758</v>
      </c>
      <c r="B3634" s="92" t="s">
        <v>3</v>
      </c>
      <c r="C3634" s="92" t="s">
        <v>7105</v>
      </c>
      <c r="D3634" s="92" t="s">
        <v>13</v>
      </c>
      <c r="E3634" s="106" t="s">
        <v>452</v>
      </c>
      <c r="F3634" s="92" t="s">
        <v>1146</v>
      </c>
      <c r="G3634" s="92" t="s">
        <v>882</v>
      </c>
      <c r="H3634" s="92" t="s">
        <v>7085</v>
      </c>
      <c r="I3634" s="92" t="s">
        <v>865</v>
      </c>
      <c r="J3634" s="92" t="s">
        <v>6569</v>
      </c>
      <c r="K3634" s="90" t="b">
        <v>0</v>
      </c>
      <c r="L3634" s="92" t="s">
        <v>867</v>
      </c>
      <c r="M3634" s="278">
        <f>IFERROR(VLOOKUP(C3634,'Budget Detail as of 11.30'!B:K,COLUMNS('Budget Detail as of 11.30'!B:K),FALSE),0)</f>
        <v>0</v>
      </c>
      <c r="N3634" s="155">
        <f>SUMIFS('Budget Detail as of 11.30'!L:L,'Budget Detail as of 11.30'!B:B,'Questica Mapping'!C3634)</f>
        <v>0</v>
      </c>
      <c r="O3634" s="100">
        <v>-50000</v>
      </c>
      <c r="P3634" s="101">
        <f t="shared" si="139"/>
        <v>50000</v>
      </c>
    </row>
    <row r="3635" spans="1:16" hidden="1" x14ac:dyDescent="0.3">
      <c r="A3635" s="90">
        <v>603332</v>
      </c>
      <c r="B3635" s="92" t="s">
        <v>3</v>
      </c>
      <c r="C3635" s="92" t="s">
        <v>7106</v>
      </c>
      <c r="D3635" s="92" t="s">
        <v>13</v>
      </c>
      <c r="E3635" s="106" t="s">
        <v>452</v>
      </c>
      <c r="F3635" s="92" t="s">
        <v>1149</v>
      </c>
      <c r="G3635" s="92" t="s">
        <v>882</v>
      </c>
      <c r="H3635" s="92" t="s">
        <v>6985</v>
      </c>
      <c r="I3635" s="92" t="s">
        <v>865</v>
      </c>
      <c r="J3635" s="270" t="s">
        <v>1251</v>
      </c>
      <c r="K3635" s="90" t="b">
        <v>0</v>
      </c>
      <c r="L3635" s="92" t="s">
        <v>867</v>
      </c>
      <c r="M3635" s="278">
        <f>IFERROR(VLOOKUP(C3635,'Budget Detail as of 11.30'!B:K,COLUMNS('Budget Detail as of 11.30'!B:K),FALSE),0)</f>
        <v>0</v>
      </c>
      <c r="N3635" s="155">
        <f>SUMIFS('Budget Detail as of 11.30'!L:L,'Budget Detail as of 11.30'!B:B,'Questica Mapping'!C3635)</f>
        <v>0</v>
      </c>
      <c r="O3635" s="100">
        <v>-990</v>
      </c>
      <c r="P3635" s="101">
        <f t="shared" si="139"/>
        <v>990</v>
      </c>
    </row>
    <row r="3636" spans="1:16" hidden="1" x14ac:dyDescent="0.3">
      <c r="A3636" s="90">
        <v>850023</v>
      </c>
      <c r="B3636" s="92" t="s">
        <v>3</v>
      </c>
      <c r="C3636" s="92" t="s">
        <v>7107</v>
      </c>
      <c r="D3636" s="92" t="s">
        <v>13</v>
      </c>
      <c r="E3636" s="103" t="s">
        <v>306</v>
      </c>
      <c r="F3636" s="92" t="s">
        <v>4230</v>
      </c>
      <c r="G3636" s="92" t="s">
        <v>882</v>
      </c>
      <c r="H3636" s="92" t="s">
        <v>1336</v>
      </c>
      <c r="I3636" s="92" t="s">
        <v>865</v>
      </c>
      <c r="J3636" s="92" t="s">
        <v>7108</v>
      </c>
      <c r="K3636" s="90" t="b">
        <v>0</v>
      </c>
      <c r="L3636" s="92" t="s">
        <v>867</v>
      </c>
      <c r="M3636" s="278">
        <f>IFERROR(VLOOKUP(C3636,'Budget Detail as of 11.30'!B:K,COLUMNS('Budget Detail as of 11.30'!B:K),FALSE),0)</f>
        <v>99450</v>
      </c>
      <c r="N3636" s="155">
        <f>SUMIFS('Budget Detail as of 11.30'!L:L,'Budget Detail as of 11.30'!B:B,'Questica Mapping'!C3636)</f>
        <v>99450</v>
      </c>
      <c r="O3636" s="100">
        <v>-20000</v>
      </c>
      <c r="P3636" s="101">
        <f t="shared" si="139"/>
        <v>20000</v>
      </c>
    </row>
    <row r="3637" spans="1:16" hidden="1" x14ac:dyDescent="0.3">
      <c r="A3637" s="90">
        <v>1191107</v>
      </c>
      <c r="B3637" s="92" t="s">
        <v>3</v>
      </c>
      <c r="C3637" s="92" t="s">
        <v>7109</v>
      </c>
      <c r="D3637" s="92" t="s">
        <v>13</v>
      </c>
      <c r="E3637" s="103" t="s">
        <v>454</v>
      </c>
      <c r="F3637" s="92" t="s">
        <v>1159</v>
      </c>
      <c r="G3637" s="92" t="s">
        <v>882</v>
      </c>
      <c r="H3637" s="92" t="s">
        <v>1010</v>
      </c>
      <c r="I3637" s="92" t="s">
        <v>865</v>
      </c>
      <c r="J3637" s="92" t="s">
        <v>7110</v>
      </c>
      <c r="K3637" s="90" t="b">
        <v>0</v>
      </c>
      <c r="L3637" s="92" t="s">
        <v>867</v>
      </c>
      <c r="M3637" s="278">
        <f>IFERROR(VLOOKUP(C3637,'Budget Detail as of 11.30'!B:K,COLUMNS('Budget Detail as of 11.30'!B:K),FALSE),0)</f>
        <v>1000</v>
      </c>
      <c r="N3637" s="155">
        <f>SUMIFS('Budget Detail as of 11.30'!L:L,'Budget Detail as of 11.30'!B:B,'Questica Mapping'!C3637)</f>
        <v>1000</v>
      </c>
      <c r="O3637" s="100">
        <v>0</v>
      </c>
      <c r="P3637" s="101">
        <f t="shared" si="139"/>
        <v>0</v>
      </c>
    </row>
    <row r="3638" spans="1:16" hidden="1" x14ac:dyDescent="0.3">
      <c r="A3638" s="90">
        <v>595431</v>
      </c>
      <c r="B3638" s="92" t="s">
        <v>3</v>
      </c>
      <c r="C3638" s="92" t="s">
        <v>7111</v>
      </c>
      <c r="D3638" s="92" t="s">
        <v>13</v>
      </c>
      <c r="E3638" s="103" t="s">
        <v>454</v>
      </c>
      <c r="F3638" s="92" t="s">
        <v>1159</v>
      </c>
      <c r="G3638" s="92" t="s">
        <v>882</v>
      </c>
      <c r="H3638" s="92" t="s">
        <v>1954</v>
      </c>
      <c r="I3638" s="92" t="s">
        <v>865</v>
      </c>
      <c r="J3638" s="92" t="s">
        <v>7112</v>
      </c>
      <c r="K3638" s="90" t="b">
        <v>0</v>
      </c>
      <c r="L3638" s="92" t="s">
        <v>867</v>
      </c>
      <c r="M3638" s="278">
        <f>IFERROR(VLOOKUP(C3638,'Budget Detail as of 11.30'!B:K,COLUMNS('Budget Detail as of 11.30'!B:K),FALSE),0)</f>
        <v>0</v>
      </c>
      <c r="N3638" s="155">
        <f>SUMIFS('Budget Detail as of 11.30'!L:L,'Budget Detail as of 11.30'!B:B,'Questica Mapping'!C3638)</f>
        <v>0</v>
      </c>
      <c r="O3638" s="100">
        <v>0</v>
      </c>
      <c r="P3638" s="101">
        <f t="shared" si="139"/>
        <v>0</v>
      </c>
    </row>
    <row r="3639" spans="1:16" hidden="1" x14ac:dyDescent="0.3">
      <c r="A3639" s="90">
        <v>1191110</v>
      </c>
      <c r="B3639" s="92" t="s">
        <v>3</v>
      </c>
      <c r="C3639" s="92" t="s">
        <v>7113</v>
      </c>
      <c r="D3639" s="92" t="s">
        <v>13</v>
      </c>
      <c r="E3639" s="103" t="s">
        <v>454</v>
      </c>
      <c r="F3639" s="92" t="s">
        <v>1159</v>
      </c>
      <c r="G3639" s="92" t="s">
        <v>882</v>
      </c>
      <c r="H3639" s="92" t="s">
        <v>961</v>
      </c>
      <c r="I3639" s="92" t="s">
        <v>865</v>
      </c>
      <c r="J3639" s="92" t="s">
        <v>7114</v>
      </c>
      <c r="K3639" s="90" t="b">
        <v>0</v>
      </c>
      <c r="L3639" s="92" t="s">
        <v>867</v>
      </c>
      <c r="M3639" s="278">
        <f>IFERROR(VLOOKUP(C3639,'Budget Detail as of 11.30'!B:K,COLUMNS('Budget Detail as of 11.30'!B:K),FALSE),0)</f>
        <v>0</v>
      </c>
      <c r="N3639" s="155">
        <f>SUMIFS('Budget Detail as of 11.30'!L:L,'Budget Detail as of 11.30'!B:B,'Questica Mapping'!C3639)</f>
        <v>0</v>
      </c>
      <c r="O3639" s="100">
        <v>22000000</v>
      </c>
      <c r="P3639" s="101">
        <f t="shared" ref="P3639:P3670" si="140">+O3639</f>
        <v>22000000</v>
      </c>
    </row>
    <row r="3640" spans="1:16" hidden="1" x14ac:dyDescent="0.3">
      <c r="A3640" s="90">
        <v>1191109</v>
      </c>
      <c r="B3640" s="92" t="s">
        <v>3</v>
      </c>
      <c r="C3640" s="92" t="s">
        <v>7115</v>
      </c>
      <c r="D3640" s="92" t="s">
        <v>13</v>
      </c>
      <c r="E3640" s="103" t="s">
        <v>454</v>
      </c>
      <c r="F3640" s="92" t="s">
        <v>1159</v>
      </c>
      <c r="G3640" s="92" t="s">
        <v>882</v>
      </c>
      <c r="H3640" s="92" t="s">
        <v>2350</v>
      </c>
      <c r="I3640" s="92" t="s">
        <v>865</v>
      </c>
      <c r="J3640" s="92" t="s">
        <v>7116</v>
      </c>
      <c r="K3640" s="90" t="b">
        <v>0</v>
      </c>
      <c r="L3640" s="92" t="s">
        <v>867</v>
      </c>
      <c r="M3640" s="278">
        <f>IFERROR(VLOOKUP(C3640,'Budget Detail as of 11.30'!B:K,COLUMNS('Budget Detail as of 11.30'!B:K),FALSE),0)</f>
        <v>112920</v>
      </c>
      <c r="N3640" s="155">
        <f>SUMIFS('Budget Detail as of 11.30'!L:L,'Budget Detail as of 11.30'!B:B,'Questica Mapping'!C3640)</f>
        <v>112920</v>
      </c>
      <c r="O3640" s="100">
        <v>2500000</v>
      </c>
      <c r="P3640" s="101">
        <f t="shared" si="140"/>
        <v>2500000</v>
      </c>
    </row>
    <row r="3641" spans="1:16" hidden="1" x14ac:dyDescent="0.3">
      <c r="A3641" s="90">
        <v>851286</v>
      </c>
      <c r="B3641" s="92" t="s">
        <v>3</v>
      </c>
      <c r="C3641" s="92" t="s">
        <v>7117</v>
      </c>
      <c r="D3641" s="92" t="s">
        <v>13</v>
      </c>
      <c r="E3641" s="103" t="s">
        <v>454</v>
      </c>
      <c r="F3641" s="92" t="s">
        <v>1159</v>
      </c>
      <c r="G3641" s="92" t="s">
        <v>882</v>
      </c>
      <c r="H3641" s="92" t="s">
        <v>991</v>
      </c>
      <c r="I3641" s="92" t="s">
        <v>865</v>
      </c>
      <c r="J3641" s="92" t="s">
        <v>7118</v>
      </c>
      <c r="K3641" s="90" t="b">
        <v>0</v>
      </c>
      <c r="L3641" s="92" t="s">
        <v>867</v>
      </c>
      <c r="M3641" s="278">
        <f>IFERROR(VLOOKUP(C3641,'Budget Detail as of 11.30'!B:K,COLUMNS('Budget Detail as of 11.30'!B:K),FALSE),0)</f>
        <v>30000</v>
      </c>
      <c r="N3641" s="155">
        <f>SUMIFS('Budget Detail as of 11.30'!L:L,'Budget Detail as of 11.30'!B:B,'Questica Mapping'!C3641)</f>
        <v>30000</v>
      </c>
      <c r="O3641" s="100">
        <v>7226</v>
      </c>
      <c r="P3641" s="101">
        <f t="shared" si="140"/>
        <v>7226</v>
      </c>
    </row>
    <row r="3642" spans="1:16" hidden="1" x14ac:dyDescent="0.3">
      <c r="A3642" s="90">
        <v>1210036</v>
      </c>
      <c r="B3642" s="92" t="s">
        <v>3</v>
      </c>
      <c r="C3642" s="92" t="s">
        <v>7119</v>
      </c>
      <c r="D3642" s="92" t="s">
        <v>13</v>
      </c>
      <c r="E3642" s="103" t="s">
        <v>454</v>
      </c>
      <c r="F3642" s="92" t="s">
        <v>1159</v>
      </c>
      <c r="G3642" s="92" t="s">
        <v>882</v>
      </c>
      <c r="H3642" s="92" t="s">
        <v>2481</v>
      </c>
      <c r="I3642" s="92" t="s">
        <v>865</v>
      </c>
      <c r="J3642" s="92" t="s">
        <v>7120</v>
      </c>
      <c r="K3642" s="90" t="b">
        <v>0</v>
      </c>
      <c r="L3642" s="92" t="s">
        <v>867</v>
      </c>
      <c r="M3642" s="278">
        <f>IFERROR(VLOOKUP(C3642,'Budget Detail as of 11.30'!B:K,COLUMNS('Budget Detail as of 11.30'!B:K),FALSE),0)</f>
        <v>0</v>
      </c>
      <c r="N3642" s="155">
        <f>SUMIFS('Budget Detail as of 11.30'!L:L,'Budget Detail as of 11.30'!B:B,'Questica Mapping'!C3642)</f>
        <v>0</v>
      </c>
      <c r="O3642" s="100">
        <v>119596</v>
      </c>
      <c r="P3642" s="101">
        <f t="shared" si="140"/>
        <v>119596</v>
      </c>
    </row>
    <row r="3643" spans="1:16" hidden="1" x14ac:dyDescent="0.3">
      <c r="A3643" s="90">
        <v>850062</v>
      </c>
      <c r="B3643" s="92" t="s">
        <v>3</v>
      </c>
      <c r="C3643" s="92" t="s">
        <v>7121</v>
      </c>
      <c r="D3643" s="92" t="s">
        <v>13</v>
      </c>
      <c r="E3643" s="103" t="s">
        <v>454</v>
      </c>
      <c r="F3643" s="92" t="s">
        <v>1159</v>
      </c>
      <c r="G3643" s="92" t="s">
        <v>882</v>
      </c>
      <c r="H3643" s="92" t="s">
        <v>7122</v>
      </c>
      <c r="I3643" s="92" t="s">
        <v>865</v>
      </c>
      <c r="J3643" s="92" t="s">
        <v>7123</v>
      </c>
      <c r="K3643" s="90" t="b">
        <v>0</v>
      </c>
      <c r="L3643" s="92" t="s">
        <v>867</v>
      </c>
      <c r="M3643" s="278">
        <f>IFERROR(VLOOKUP(C3643,'Budget Detail as of 11.30'!B:K,COLUMNS('Budget Detail as of 11.30'!B:K),FALSE),0)</f>
        <v>40000</v>
      </c>
      <c r="N3643" s="155">
        <f>SUMIFS('Budget Detail as of 11.30'!L:L,'Budget Detail as of 11.30'!B:B,'Questica Mapping'!C3643)</f>
        <v>40000</v>
      </c>
      <c r="O3643" s="100">
        <v>7521</v>
      </c>
      <c r="P3643" s="101">
        <f t="shared" si="140"/>
        <v>7521</v>
      </c>
    </row>
    <row r="3644" spans="1:16" hidden="1" x14ac:dyDescent="0.3">
      <c r="A3644" s="90">
        <v>1191759</v>
      </c>
      <c r="B3644" s="92" t="s">
        <v>3</v>
      </c>
      <c r="C3644" s="92" t="s">
        <v>7124</v>
      </c>
      <c r="D3644" s="92" t="s">
        <v>13</v>
      </c>
      <c r="E3644" s="103" t="s">
        <v>454</v>
      </c>
      <c r="F3644" s="92" t="s">
        <v>1159</v>
      </c>
      <c r="G3644" s="92" t="s">
        <v>882</v>
      </c>
      <c r="H3644" s="92" t="s">
        <v>7125</v>
      </c>
      <c r="I3644" s="92" t="s">
        <v>865</v>
      </c>
      <c r="J3644" s="270" t="s">
        <v>1251</v>
      </c>
      <c r="K3644" s="90" t="b">
        <v>0</v>
      </c>
      <c r="L3644" s="92" t="s">
        <v>867</v>
      </c>
      <c r="M3644" s="278">
        <f>IFERROR(VLOOKUP(C3644,'Budget Detail as of 11.30'!B:K,COLUMNS('Budget Detail as of 11.30'!B:K),FALSE),0)</f>
        <v>0</v>
      </c>
      <c r="N3644" s="155">
        <f>SUMIFS('Budget Detail as of 11.30'!L:L,'Budget Detail as of 11.30'!B:B,'Questica Mapping'!C3644)</f>
        <v>0</v>
      </c>
      <c r="O3644" s="100">
        <v>30000</v>
      </c>
      <c r="P3644" s="101">
        <f t="shared" si="140"/>
        <v>30000</v>
      </c>
    </row>
    <row r="3645" spans="1:16" hidden="1" x14ac:dyDescent="0.3">
      <c r="A3645" s="90">
        <v>1191111</v>
      </c>
      <c r="B3645" s="92" t="s">
        <v>3</v>
      </c>
      <c r="C3645" s="92" t="s">
        <v>7126</v>
      </c>
      <c r="D3645" s="92" t="s">
        <v>13</v>
      </c>
      <c r="E3645" s="103" t="s">
        <v>458</v>
      </c>
      <c r="F3645" s="92" t="s">
        <v>7127</v>
      </c>
      <c r="G3645" s="92" t="s">
        <v>882</v>
      </c>
      <c r="H3645" s="92" t="s">
        <v>6874</v>
      </c>
      <c r="I3645" s="92" t="s">
        <v>865</v>
      </c>
      <c r="J3645" s="92" t="s">
        <v>7128</v>
      </c>
      <c r="K3645" s="90" t="b">
        <v>0</v>
      </c>
      <c r="L3645" s="92" t="s">
        <v>867</v>
      </c>
      <c r="M3645" s="278">
        <f>IFERROR(VLOOKUP(C3645,'Budget Detail as of 11.30'!B:K,COLUMNS('Budget Detail as of 11.30'!B:K),FALSE),0)</f>
        <v>5000</v>
      </c>
      <c r="N3645" s="155">
        <f>SUMIFS('Budget Detail as of 11.30'!L:L,'Budget Detail as of 11.30'!B:B,'Questica Mapping'!C3645)</f>
        <v>5000</v>
      </c>
      <c r="O3645" s="100">
        <v>20000</v>
      </c>
      <c r="P3645" s="101">
        <f t="shared" si="140"/>
        <v>20000</v>
      </c>
    </row>
    <row r="3646" spans="1:16" hidden="1" x14ac:dyDescent="0.3">
      <c r="A3646" s="90">
        <v>589982</v>
      </c>
      <c r="B3646" s="92" t="s">
        <v>1162</v>
      </c>
      <c r="C3646" s="92" t="s">
        <v>7129</v>
      </c>
      <c r="D3646" s="92" t="s">
        <v>13</v>
      </c>
      <c r="E3646" s="103" t="s">
        <v>466</v>
      </c>
      <c r="F3646" s="92" t="s">
        <v>7130</v>
      </c>
      <c r="G3646" s="92" t="s">
        <v>1212</v>
      </c>
      <c r="H3646" s="92" t="s">
        <v>6864</v>
      </c>
      <c r="I3646" s="92" t="s">
        <v>865</v>
      </c>
      <c r="J3646" s="92" t="s">
        <v>6871</v>
      </c>
      <c r="K3646" s="90" t="b">
        <v>0</v>
      </c>
      <c r="L3646" s="92" t="s">
        <v>867</v>
      </c>
      <c r="M3646" s="278">
        <f>IFERROR(VLOOKUP(C3646,'Budget Detail as of 11.30'!B:K,COLUMNS('Budget Detail as of 11.30'!B:K),FALSE),0)</f>
        <v>5000000</v>
      </c>
      <c r="N3646" s="155">
        <f>SUMIFS('Budget Detail as of 11.30'!L:L,'Budget Detail as of 11.30'!B:B,'Questica Mapping'!C3646)</f>
        <v>5000000</v>
      </c>
      <c r="O3646" s="100">
        <v>109258</v>
      </c>
      <c r="P3646" s="101">
        <f t="shared" si="140"/>
        <v>109258</v>
      </c>
    </row>
    <row r="3647" spans="1:16" hidden="1" x14ac:dyDescent="0.3">
      <c r="A3647" s="90">
        <v>850066</v>
      </c>
      <c r="B3647" s="92" t="s">
        <v>1162</v>
      </c>
      <c r="C3647" s="92" t="s">
        <v>7131</v>
      </c>
      <c r="D3647" s="92" t="s">
        <v>13</v>
      </c>
      <c r="E3647" s="103" t="s">
        <v>468</v>
      </c>
      <c r="F3647" s="92" t="s">
        <v>7130</v>
      </c>
      <c r="G3647" s="92" t="s">
        <v>1694</v>
      </c>
      <c r="H3647" s="92" t="s">
        <v>6864</v>
      </c>
      <c r="I3647" s="92" t="s">
        <v>865</v>
      </c>
      <c r="J3647" s="92" t="s">
        <v>7132</v>
      </c>
      <c r="K3647" s="90" t="b">
        <v>0</v>
      </c>
      <c r="L3647" s="92" t="s">
        <v>867</v>
      </c>
      <c r="M3647" s="278">
        <f>IFERROR(VLOOKUP(C3647,'Budget Detail as of 11.30'!B:K,COLUMNS('Budget Detail as of 11.30'!B:K),FALSE),0)</f>
        <v>2500000</v>
      </c>
      <c r="N3647" s="155">
        <f>SUMIFS('Budget Detail as of 11.30'!L:L,'Budget Detail as of 11.30'!B:B,'Questica Mapping'!C3647)</f>
        <v>2500000</v>
      </c>
      <c r="O3647" s="100">
        <v>70326</v>
      </c>
      <c r="P3647" s="101">
        <f t="shared" si="140"/>
        <v>70326</v>
      </c>
    </row>
    <row r="3648" spans="1:16" hidden="1" x14ac:dyDescent="0.3">
      <c r="A3648" s="90">
        <v>589983</v>
      </c>
      <c r="B3648" s="92" t="s">
        <v>1162</v>
      </c>
      <c r="C3648" s="92" t="s">
        <v>7133</v>
      </c>
      <c r="D3648" s="92" t="s">
        <v>13</v>
      </c>
      <c r="E3648" s="103" t="s">
        <v>464</v>
      </c>
      <c r="F3648" s="92" t="s">
        <v>7130</v>
      </c>
      <c r="G3648" s="92" t="s">
        <v>1694</v>
      </c>
      <c r="H3648" s="92" t="s">
        <v>6864</v>
      </c>
      <c r="I3648" s="92" t="s">
        <v>1807</v>
      </c>
      <c r="J3648" s="92" t="s">
        <v>7134</v>
      </c>
      <c r="K3648" s="90" t="b">
        <v>0</v>
      </c>
      <c r="L3648" s="92" t="s">
        <v>867</v>
      </c>
      <c r="M3648" s="278">
        <f>IFERROR(VLOOKUP(C3648,'Budget Detail as of 11.30'!B:K,COLUMNS('Budget Detail as of 11.30'!B:K),FALSE),0)</f>
        <v>27470</v>
      </c>
      <c r="N3648" s="155">
        <f>SUMIFS('Budget Detail as of 11.30'!L:L,'Budget Detail as of 11.30'!B:B,'Questica Mapping'!C3648)</f>
        <v>27470</v>
      </c>
      <c r="O3648" s="100">
        <v>26000</v>
      </c>
      <c r="P3648" s="101">
        <f t="shared" si="140"/>
        <v>26000</v>
      </c>
    </row>
    <row r="3649" spans="1:16" hidden="1" x14ac:dyDescent="0.3">
      <c r="A3649" s="90">
        <v>589984</v>
      </c>
      <c r="B3649" s="92" t="s">
        <v>1162</v>
      </c>
      <c r="C3649" s="92" t="s">
        <v>7135</v>
      </c>
      <c r="D3649" s="92" t="s">
        <v>13</v>
      </c>
      <c r="E3649" s="103" t="s">
        <v>464</v>
      </c>
      <c r="F3649" s="92" t="s">
        <v>7130</v>
      </c>
      <c r="G3649" s="92" t="s">
        <v>1694</v>
      </c>
      <c r="H3649" s="92" t="s">
        <v>6864</v>
      </c>
      <c r="I3649" s="92" t="s">
        <v>1072</v>
      </c>
      <c r="J3649" s="92" t="s">
        <v>7136</v>
      </c>
      <c r="K3649" s="90" t="b">
        <v>0</v>
      </c>
      <c r="L3649" s="92" t="s">
        <v>867</v>
      </c>
      <c r="M3649" s="278">
        <f>IFERROR(VLOOKUP(C3649,'Budget Detail as of 11.30'!B:K,COLUMNS('Budget Detail as of 11.30'!B:K),FALSE),0)</f>
        <v>11140</v>
      </c>
      <c r="N3649" s="155">
        <f>SUMIFS('Budget Detail as of 11.30'!L:L,'Budget Detail as of 11.30'!B:B,'Questica Mapping'!C3649)</f>
        <v>11140</v>
      </c>
      <c r="O3649" s="100">
        <v>25000</v>
      </c>
      <c r="P3649" s="101">
        <f t="shared" si="140"/>
        <v>25000</v>
      </c>
    </row>
    <row r="3650" spans="1:16" hidden="1" x14ac:dyDescent="0.3">
      <c r="A3650" s="90">
        <v>589985</v>
      </c>
      <c r="B3650" s="92" t="s">
        <v>1162</v>
      </c>
      <c r="C3650" s="92" t="s">
        <v>7137</v>
      </c>
      <c r="D3650" s="92" t="s">
        <v>13</v>
      </c>
      <c r="E3650" s="103" t="s">
        <v>464</v>
      </c>
      <c r="F3650" s="92" t="s">
        <v>7130</v>
      </c>
      <c r="G3650" s="92" t="s">
        <v>1694</v>
      </c>
      <c r="H3650" s="92" t="s">
        <v>6864</v>
      </c>
      <c r="I3650" s="92" t="s">
        <v>1075</v>
      </c>
      <c r="J3650" s="92" t="s">
        <v>7138</v>
      </c>
      <c r="K3650" s="90" t="b">
        <v>0</v>
      </c>
      <c r="L3650" s="92" t="s">
        <v>867</v>
      </c>
      <c r="M3650" s="278">
        <f>IFERROR(VLOOKUP(C3650,'Budget Detail as of 11.30'!B:K,COLUMNS('Budget Detail as of 11.30'!B:K),FALSE),0)</f>
        <v>109260</v>
      </c>
      <c r="N3650" s="155">
        <f>SUMIFS('Budget Detail as of 11.30'!L:L,'Budget Detail as of 11.30'!B:B,'Questica Mapping'!C3650)</f>
        <v>109260</v>
      </c>
      <c r="O3650" s="100">
        <v>7766</v>
      </c>
      <c r="P3650" s="101">
        <f t="shared" si="140"/>
        <v>7766</v>
      </c>
    </row>
    <row r="3651" spans="1:16" hidden="1" x14ac:dyDescent="0.3">
      <c r="A3651" s="90">
        <v>589986</v>
      </c>
      <c r="B3651" s="92" t="s">
        <v>1162</v>
      </c>
      <c r="C3651" s="92" t="s">
        <v>7139</v>
      </c>
      <c r="D3651" s="92" t="s">
        <v>13</v>
      </c>
      <c r="E3651" s="103" t="s">
        <v>464</v>
      </c>
      <c r="F3651" s="92" t="s">
        <v>7130</v>
      </c>
      <c r="G3651" s="92" t="s">
        <v>1694</v>
      </c>
      <c r="H3651" s="92" t="s">
        <v>6864</v>
      </c>
      <c r="I3651" s="92" t="s">
        <v>1814</v>
      </c>
      <c r="J3651" s="92" t="s">
        <v>7140</v>
      </c>
      <c r="K3651" s="90" t="b">
        <v>0</v>
      </c>
      <c r="L3651" s="92" t="s">
        <v>867</v>
      </c>
      <c r="M3651" s="278">
        <f>IFERROR(VLOOKUP(C3651,'Budget Detail as of 11.30'!B:K,COLUMNS('Budget Detail as of 11.30'!B:K),FALSE),0)</f>
        <v>19800</v>
      </c>
      <c r="N3651" s="155">
        <f>SUMIFS('Budget Detail as of 11.30'!L:L,'Budget Detail as of 11.30'!B:B,'Questica Mapping'!C3651)</f>
        <v>19800</v>
      </c>
      <c r="O3651" s="100">
        <v>4000000</v>
      </c>
      <c r="P3651" s="101">
        <f t="shared" si="140"/>
        <v>4000000</v>
      </c>
    </row>
    <row r="3652" spans="1:16" hidden="1" x14ac:dyDescent="0.3">
      <c r="A3652" s="90">
        <v>589987</v>
      </c>
      <c r="B3652" s="92" t="s">
        <v>1162</v>
      </c>
      <c r="C3652" s="92" t="s">
        <v>7141</v>
      </c>
      <c r="D3652" s="92" t="s">
        <v>13</v>
      </c>
      <c r="E3652" s="103" t="s">
        <v>464</v>
      </c>
      <c r="F3652" s="92" t="s">
        <v>7130</v>
      </c>
      <c r="G3652" s="92" t="s">
        <v>1694</v>
      </c>
      <c r="H3652" s="92" t="s">
        <v>6864</v>
      </c>
      <c r="I3652" s="92" t="s">
        <v>1817</v>
      </c>
      <c r="J3652" s="92" t="s">
        <v>7142</v>
      </c>
      <c r="K3652" s="90" t="b">
        <v>0</v>
      </c>
      <c r="L3652" s="92" t="s">
        <v>867</v>
      </c>
      <c r="M3652" s="278">
        <f>IFERROR(VLOOKUP(C3652,'Budget Detail as of 11.30'!B:K,COLUMNS('Budget Detail as of 11.30'!B:K),FALSE),0)</f>
        <v>26000</v>
      </c>
      <c r="N3652" s="155">
        <f>SUMIFS('Budget Detail as of 11.30'!L:L,'Budget Detail as of 11.30'!B:B,'Questica Mapping'!C3652)</f>
        <v>26000</v>
      </c>
      <c r="O3652" s="100">
        <v>43650</v>
      </c>
      <c r="P3652" s="101">
        <f t="shared" si="140"/>
        <v>43650</v>
      </c>
    </row>
    <row r="3653" spans="1:16" hidden="1" x14ac:dyDescent="0.3">
      <c r="A3653" s="90">
        <v>589988</v>
      </c>
      <c r="B3653" s="92" t="s">
        <v>1162</v>
      </c>
      <c r="C3653" s="92" t="s">
        <v>7143</v>
      </c>
      <c r="D3653" s="92" t="s">
        <v>13</v>
      </c>
      <c r="E3653" s="103" t="s">
        <v>464</v>
      </c>
      <c r="F3653" s="92" t="s">
        <v>7130</v>
      </c>
      <c r="G3653" s="92" t="s">
        <v>1694</v>
      </c>
      <c r="H3653" s="92" t="s">
        <v>6864</v>
      </c>
      <c r="I3653" s="92" t="s">
        <v>4455</v>
      </c>
      <c r="J3653" s="92" t="s">
        <v>7144</v>
      </c>
      <c r="K3653" s="90" t="b">
        <v>0</v>
      </c>
      <c r="L3653" s="92" t="s">
        <v>867</v>
      </c>
      <c r="M3653" s="278">
        <f>IFERROR(VLOOKUP(C3653,'Budget Detail as of 11.30'!B:K,COLUMNS('Budget Detail as of 11.30'!B:K),FALSE),0)</f>
        <v>10000</v>
      </c>
      <c r="N3653" s="155">
        <f>SUMIFS('Budget Detail as of 11.30'!L:L,'Budget Detail as of 11.30'!B:B,'Questica Mapping'!C3653)</f>
        <v>10000</v>
      </c>
      <c r="O3653" s="100">
        <v>249000</v>
      </c>
      <c r="P3653" s="101">
        <f t="shared" si="140"/>
        <v>249000</v>
      </c>
    </row>
    <row r="3654" spans="1:16" hidden="1" x14ac:dyDescent="0.3">
      <c r="A3654" s="90">
        <v>589989</v>
      </c>
      <c r="B3654" s="92" t="s">
        <v>1162</v>
      </c>
      <c r="C3654" s="92" t="s">
        <v>7145</v>
      </c>
      <c r="D3654" s="92" t="s">
        <v>13</v>
      </c>
      <c r="E3654" s="103" t="s">
        <v>464</v>
      </c>
      <c r="F3654" s="92" t="s">
        <v>7130</v>
      </c>
      <c r="G3654" s="92" t="s">
        <v>1694</v>
      </c>
      <c r="H3654" s="92" t="s">
        <v>6864</v>
      </c>
      <c r="I3654" s="92" t="s">
        <v>4021</v>
      </c>
      <c r="J3654" s="92" t="s">
        <v>7146</v>
      </c>
      <c r="K3654" s="90" t="b">
        <v>0</v>
      </c>
      <c r="L3654" s="92" t="s">
        <v>867</v>
      </c>
      <c r="M3654" s="278">
        <f>IFERROR(VLOOKUP(C3654,'Budget Detail as of 11.30'!B:K,COLUMNS('Budget Detail as of 11.30'!B:K),FALSE),0)</f>
        <v>20000</v>
      </c>
      <c r="N3654" s="155">
        <f>SUMIFS('Budget Detail as of 11.30'!L:L,'Budget Detail as of 11.30'!B:B,'Questica Mapping'!C3654)</f>
        <v>20000</v>
      </c>
      <c r="O3654" s="100">
        <v>235000</v>
      </c>
      <c r="P3654" s="101">
        <f t="shared" si="140"/>
        <v>235000</v>
      </c>
    </row>
    <row r="3655" spans="1:16" hidden="1" x14ac:dyDescent="0.3">
      <c r="A3655" s="90">
        <v>850065</v>
      </c>
      <c r="B3655" s="92" t="s">
        <v>1162</v>
      </c>
      <c r="C3655" s="92" t="s">
        <v>7147</v>
      </c>
      <c r="D3655" s="92" t="s">
        <v>13</v>
      </c>
      <c r="E3655" s="103" t="s">
        <v>464</v>
      </c>
      <c r="F3655" s="92" t="s">
        <v>7130</v>
      </c>
      <c r="G3655" s="92" t="s">
        <v>1694</v>
      </c>
      <c r="H3655" s="92" t="s">
        <v>6864</v>
      </c>
      <c r="I3655" s="92" t="s">
        <v>6771</v>
      </c>
      <c r="J3655" s="92" t="s">
        <v>7148</v>
      </c>
      <c r="K3655" s="90" t="b">
        <v>0</v>
      </c>
      <c r="L3655" s="92" t="s">
        <v>867</v>
      </c>
      <c r="M3655" s="278">
        <f>IFERROR(VLOOKUP(C3655,'Budget Detail as of 11.30'!B:K,COLUMNS('Budget Detail as of 11.30'!B:K),FALSE),0)</f>
        <v>13220</v>
      </c>
      <c r="N3655" s="155">
        <f>SUMIFS('Budget Detail as of 11.30'!L:L,'Budget Detail as of 11.30'!B:B,'Questica Mapping'!C3655)</f>
        <v>13220</v>
      </c>
      <c r="O3655" s="100">
        <v>75000</v>
      </c>
      <c r="P3655" s="101">
        <f t="shared" si="140"/>
        <v>75000</v>
      </c>
    </row>
    <row r="3656" spans="1:16" hidden="1" x14ac:dyDescent="0.3">
      <c r="A3656" s="90">
        <v>598604</v>
      </c>
      <c r="B3656" s="92" t="s">
        <v>1162</v>
      </c>
      <c r="C3656" s="92" t="s">
        <v>7149</v>
      </c>
      <c r="D3656" s="92" t="s">
        <v>13</v>
      </c>
      <c r="E3656" s="103" t="s">
        <v>464</v>
      </c>
      <c r="F3656" s="92" t="s">
        <v>7130</v>
      </c>
      <c r="G3656" s="92" t="s">
        <v>1694</v>
      </c>
      <c r="H3656" s="92" t="s">
        <v>6864</v>
      </c>
      <c r="I3656" s="92" t="s">
        <v>6774</v>
      </c>
      <c r="J3656" s="92" t="s">
        <v>7150</v>
      </c>
      <c r="K3656" s="90" t="b">
        <v>0</v>
      </c>
      <c r="L3656" s="92" t="s">
        <v>867</v>
      </c>
      <c r="M3656" s="278">
        <f>IFERROR(VLOOKUP(C3656,'Budget Detail as of 11.30'!B:K,COLUMNS('Budget Detail as of 11.30'!B:K),FALSE),0)</f>
        <v>30000</v>
      </c>
      <c r="N3656" s="155">
        <f>SUMIFS('Budget Detail as of 11.30'!L:L,'Budget Detail as of 11.30'!B:B,'Questica Mapping'!C3656)</f>
        <v>30000</v>
      </c>
      <c r="O3656" s="100">
        <v>0</v>
      </c>
      <c r="P3656" s="101">
        <f t="shared" si="140"/>
        <v>0</v>
      </c>
    </row>
    <row r="3657" spans="1:16" hidden="1" x14ac:dyDescent="0.3">
      <c r="A3657" s="90">
        <v>1191327</v>
      </c>
      <c r="B3657" s="92" t="s">
        <v>1162</v>
      </c>
      <c r="C3657" s="92" t="s">
        <v>7151</v>
      </c>
      <c r="D3657" s="92" t="s">
        <v>13</v>
      </c>
      <c r="E3657" s="103" t="s">
        <v>464</v>
      </c>
      <c r="F3657" s="92" t="s">
        <v>7130</v>
      </c>
      <c r="G3657" s="92" t="s">
        <v>1694</v>
      </c>
      <c r="H3657" s="92" t="s">
        <v>6864</v>
      </c>
      <c r="I3657" s="92" t="s">
        <v>6777</v>
      </c>
      <c r="J3657" s="92" t="s">
        <v>7152</v>
      </c>
      <c r="K3657" s="90" t="b">
        <v>0</v>
      </c>
      <c r="L3657" s="92" t="s">
        <v>867</v>
      </c>
      <c r="M3657" s="278">
        <f>IFERROR(VLOOKUP(C3657,'Budget Detail as of 11.30'!B:K,COLUMNS('Budget Detail as of 11.30'!B:K),FALSE),0)</f>
        <v>49570</v>
      </c>
      <c r="N3657" s="155">
        <f>SUMIFS('Budget Detail as of 11.30'!L:L,'Budget Detail as of 11.30'!B:B,'Questica Mapping'!C3657)</f>
        <v>49570</v>
      </c>
      <c r="O3657" s="100">
        <v>0</v>
      </c>
      <c r="P3657" s="101">
        <f t="shared" si="140"/>
        <v>0</v>
      </c>
    </row>
    <row r="3658" spans="1:16" hidden="1" x14ac:dyDescent="0.3">
      <c r="A3658" s="90">
        <v>583382</v>
      </c>
      <c r="B3658" s="92" t="s">
        <v>1162</v>
      </c>
      <c r="C3658" s="92" t="s">
        <v>7153</v>
      </c>
      <c r="D3658" s="92" t="s">
        <v>13</v>
      </c>
      <c r="E3658" s="103" t="s">
        <v>469</v>
      </c>
      <c r="F3658" s="92" t="s">
        <v>7130</v>
      </c>
      <c r="G3658" s="92" t="s">
        <v>1694</v>
      </c>
      <c r="H3658" s="92" t="s">
        <v>6864</v>
      </c>
      <c r="I3658" s="92" t="s">
        <v>925</v>
      </c>
      <c r="J3658" s="92" t="s">
        <v>7154</v>
      </c>
      <c r="K3658" s="90" t="b">
        <v>0</v>
      </c>
      <c r="L3658" s="92" t="s">
        <v>867</v>
      </c>
      <c r="M3658" s="278">
        <f>IFERROR(VLOOKUP(C3658,'Budget Detail as of 11.30'!B:K,COLUMNS('Budget Detail as of 11.30'!B:K),FALSE),0)</f>
        <v>4000000</v>
      </c>
      <c r="N3658" s="155">
        <f>SUMIFS('Budget Detail as of 11.30'!L:L,'Budget Detail as of 11.30'!B:B,'Questica Mapping'!C3658)</f>
        <v>4000000</v>
      </c>
      <c r="O3658" s="100">
        <v>0</v>
      </c>
      <c r="P3658" s="101">
        <f t="shared" si="140"/>
        <v>0</v>
      </c>
    </row>
    <row r="3659" spans="1:16" hidden="1" x14ac:dyDescent="0.3">
      <c r="A3659" s="90">
        <v>589990</v>
      </c>
      <c r="B3659" s="92" t="s">
        <v>1162</v>
      </c>
      <c r="C3659" s="92" t="s">
        <v>7155</v>
      </c>
      <c r="D3659" s="92" t="s">
        <v>13</v>
      </c>
      <c r="E3659" s="103" t="s">
        <v>464</v>
      </c>
      <c r="F3659" s="92" t="s">
        <v>7130</v>
      </c>
      <c r="G3659" s="92" t="s">
        <v>1694</v>
      </c>
      <c r="H3659" s="92" t="s">
        <v>6864</v>
      </c>
      <c r="I3659" s="92" t="s">
        <v>6782</v>
      </c>
      <c r="J3659" s="92" t="s">
        <v>7156</v>
      </c>
      <c r="K3659" s="90" t="b">
        <v>0</v>
      </c>
      <c r="L3659" s="92" t="s">
        <v>867</v>
      </c>
      <c r="M3659" s="278">
        <f>IFERROR(VLOOKUP(C3659,'Budget Detail as of 11.30'!B:K,COLUMNS('Budget Detail as of 11.30'!B:K),FALSE),0)</f>
        <v>20000</v>
      </c>
      <c r="N3659" s="155">
        <f>SUMIFS('Budget Detail as of 11.30'!L:L,'Budget Detail as of 11.30'!B:B,'Questica Mapping'!C3659)</f>
        <v>20000</v>
      </c>
      <c r="O3659" s="100">
        <v>0</v>
      </c>
      <c r="P3659" s="101">
        <f t="shared" si="140"/>
        <v>0</v>
      </c>
    </row>
    <row r="3660" spans="1:16" hidden="1" x14ac:dyDescent="0.3">
      <c r="A3660" s="90">
        <v>589991</v>
      </c>
      <c r="B3660" s="92" t="s">
        <v>1162</v>
      </c>
      <c r="C3660" s="92" t="s">
        <v>7157</v>
      </c>
      <c r="D3660" s="92" t="s">
        <v>13</v>
      </c>
      <c r="E3660" s="103" t="s">
        <v>464</v>
      </c>
      <c r="F3660" s="92" t="s">
        <v>7130</v>
      </c>
      <c r="G3660" s="92" t="s">
        <v>1694</v>
      </c>
      <c r="H3660" s="92" t="s">
        <v>6864</v>
      </c>
      <c r="I3660" s="92" t="s">
        <v>6785</v>
      </c>
      <c r="J3660" s="92" t="s">
        <v>7158</v>
      </c>
      <c r="K3660" s="90" t="b">
        <v>0</v>
      </c>
      <c r="L3660" s="92" t="s">
        <v>867</v>
      </c>
      <c r="M3660" s="278">
        <f>IFERROR(VLOOKUP(C3660,'Budget Detail as of 11.30'!B:K,COLUMNS('Budget Detail as of 11.30'!B:K),FALSE),0)</f>
        <v>25000</v>
      </c>
      <c r="N3660" s="155">
        <f>SUMIFS('Budget Detail as of 11.30'!L:L,'Budget Detail as of 11.30'!B:B,'Questica Mapping'!C3660)</f>
        <v>25000</v>
      </c>
      <c r="O3660" s="100">
        <v>1300000</v>
      </c>
      <c r="P3660" s="101">
        <f t="shared" si="140"/>
        <v>1300000</v>
      </c>
    </row>
    <row r="3661" spans="1:16" hidden="1" x14ac:dyDescent="0.3">
      <c r="A3661" s="90">
        <v>598605</v>
      </c>
      <c r="B3661" s="92" t="s">
        <v>1162</v>
      </c>
      <c r="C3661" s="92" t="s">
        <v>7159</v>
      </c>
      <c r="D3661" s="92" t="s">
        <v>13</v>
      </c>
      <c r="E3661" s="103" t="s">
        <v>464</v>
      </c>
      <c r="F3661" s="92" t="s">
        <v>7130</v>
      </c>
      <c r="G3661" s="92" t="s">
        <v>1694</v>
      </c>
      <c r="H3661" s="92" t="s">
        <v>6864</v>
      </c>
      <c r="I3661" s="92" t="s">
        <v>6788</v>
      </c>
      <c r="J3661" s="92" t="s">
        <v>7160</v>
      </c>
      <c r="K3661" s="90" t="b">
        <v>0</v>
      </c>
      <c r="L3661" s="92" t="s">
        <v>867</v>
      </c>
      <c r="M3661" s="278">
        <f>IFERROR(VLOOKUP(C3661,'Budget Detail as of 11.30'!B:K,COLUMNS('Budget Detail as of 11.30'!B:K),FALSE),0)</f>
        <v>405070</v>
      </c>
      <c r="N3661" s="155">
        <f>SUMIFS('Budget Detail as of 11.30'!L:L,'Budget Detail as of 11.30'!B:B,'Questica Mapping'!C3661)</f>
        <v>405070</v>
      </c>
      <c r="O3661" s="100">
        <v>0</v>
      </c>
      <c r="P3661" s="101">
        <f t="shared" si="140"/>
        <v>0</v>
      </c>
    </row>
    <row r="3662" spans="1:16" hidden="1" x14ac:dyDescent="0.3">
      <c r="A3662" s="90">
        <v>603333</v>
      </c>
      <c r="B3662" s="92" t="s">
        <v>1162</v>
      </c>
      <c r="C3662" s="92" t="s">
        <v>7161</v>
      </c>
      <c r="D3662" s="92" t="s">
        <v>13</v>
      </c>
      <c r="E3662" s="103" t="s">
        <v>464</v>
      </c>
      <c r="F3662" s="92" t="s">
        <v>7130</v>
      </c>
      <c r="G3662" s="92" t="s">
        <v>1694</v>
      </c>
      <c r="H3662" s="92" t="s">
        <v>6864</v>
      </c>
      <c r="I3662" s="92" t="s">
        <v>7162</v>
      </c>
      <c r="J3662" s="92" t="s">
        <v>7163</v>
      </c>
      <c r="K3662" s="90" t="b">
        <v>0</v>
      </c>
      <c r="L3662" s="92" t="s">
        <v>867</v>
      </c>
      <c r="M3662" s="278">
        <f>IFERROR(VLOOKUP(C3662,'Budget Detail as of 11.30'!B:K,COLUMNS('Budget Detail as of 11.30'!B:K),FALSE),0)</f>
        <v>500000</v>
      </c>
      <c r="N3662" s="155">
        <f>SUMIFS('Budget Detail as of 11.30'!L:L,'Budget Detail as of 11.30'!B:B,'Questica Mapping'!C3662)</f>
        <v>500000</v>
      </c>
      <c r="O3662" s="100">
        <v>0</v>
      </c>
      <c r="P3662" s="101">
        <f t="shared" si="140"/>
        <v>0</v>
      </c>
    </row>
    <row r="3663" spans="1:16" hidden="1" x14ac:dyDescent="0.3">
      <c r="A3663" s="90">
        <v>850024</v>
      </c>
      <c r="B3663" s="92" t="s">
        <v>1162</v>
      </c>
      <c r="C3663" s="92" t="s">
        <v>7164</v>
      </c>
      <c r="D3663" s="92" t="s">
        <v>13</v>
      </c>
      <c r="E3663" s="103" t="s">
        <v>464</v>
      </c>
      <c r="F3663" s="92" t="s">
        <v>7130</v>
      </c>
      <c r="G3663" s="92" t="s">
        <v>1694</v>
      </c>
      <c r="H3663" s="92" t="s">
        <v>6864</v>
      </c>
      <c r="I3663" s="92" t="s">
        <v>7165</v>
      </c>
      <c r="J3663" s="92" t="s">
        <v>7166</v>
      </c>
      <c r="K3663" s="90" t="b">
        <v>0</v>
      </c>
      <c r="L3663" s="92" t="s">
        <v>867</v>
      </c>
      <c r="M3663" s="278">
        <f>IFERROR(VLOOKUP(C3663,'Budget Detail as of 11.30'!B:K,COLUMNS('Budget Detail as of 11.30'!B:K),FALSE),0)</f>
        <v>30000</v>
      </c>
      <c r="N3663" s="155">
        <f>SUMIFS('Budget Detail as of 11.30'!L:L,'Budget Detail as of 11.30'!B:B,'Questica Mapping'!C3663)</f>
        <v>30000</v>
      </c>
      <c r="O3663" s="100">
        <v>0</v>
      </c>
      <c r="P3663" s="101">
        <f t="shared" si="140"/>
        <v>0</v>
      </c>
    </row>
    <row r="3664" spans="1:16" hidden="1" x14ac:dyDescent="0.3">
      <c r="A3664" s="90">
        <v>850026</v>
      </c>
      <c r="B3664" s="92" t="s">
        <v>1162</v>
      </c>
      <c r="C3664" s="92" t="s">
        <v>7167</v>
      </c>
      <c r="D3664" s="92" t="s">
        <v>13</v>
      </c>
      <c r="E3664" s="103" t="s">
        <v>464</v>
      </c>
      <c r="F3664" s="92" t="s">
        <v>7130</v>
      </c>
      <c r="G3664" s="92" t="s">
        <v>1694</v>
      </c>
      <c r="H3664" s="92" t="s">
        <v>6864</v>
      </c>
      <c r="I3664" s="92" t="s">
        <v>7168</v>
      </c>
      <c r="J3664" s="92" t="s">
        <v>7169</v>
      </c>
      <c r="K3664" s="90" t="b">
        <v>0</v>
      </c>
      <c r="L3664" s="92" t="s">
        <v>867</v>
      </c>
      <c r="M3664" s="278">
        <f>IFERROR(VLOOKUP(C3664,'Budget Detail as of 11.30'!B:K,COLUMNS('Budget Detail as of 11.30'!B:K),FALSE),0)</f>
        <v>225000</v>
      </c>
      <c r="N3664" s="155">
        <f>SUMIFS('Budget Detail as of 11.30'!L:L,'Budget Detail as of 11.30'!B:B,'Questica Mapping'!C3664)</f>
        <v>225000</v>
      </c>
      <c r="O3664" s="100">
        <v>0</v>
      </c>
      <c r="P3664" s="101">
        <f t="shared" si="140"/>
        <v>0</v>
      </c>
    </row>
    <row r="3665" spans="1:16" hidden="1" x14ac:dyDescent="0.3">
      <c r="A3665" s="90">
        <v>595433</v>
      </c>
      <c r="B3665" s="92" t="s">
        <v>1162</v>
      </c>
      <c r="C3665" s="92" t="s">
        <v>7170</v>
      </c>
      <c r="D3665" s="92" t="s">
        <v>13</v>
      </c>
      <c r="E3665" s="103" t="s">
        <v>464</v>
      </c>
      <c r="F3665" s="92" t="s">
        <v>7130</v>
      </c>
      <c r="G3665" s="92" t="s">
        <v>1694</v>
      </c>
      <c r="H3665" s="92" t="s">
        <v>6864</v>
      </c>
      <c r="I3665" s="92" t="s">
        <v>7171</v>
      </c>
      <c r="J3665" s="271" t="s">
        <v>1251</v>
      </c>
      <c r="K3665" s="90" t="b">
        <v>0</v>
      </c>
      <c r="L3665" s="92" t="s">
        <v>867</v>
      </c>
      <c r="M3665" s="278">
        <f>IFERROR(VLOOKUP(C3665,'Budget Detail as of 11.30'!B:K,COLUMNS('Budget Detail as of 11.30'!B:K),FALSE),0)</f>
        <v>0</v>
      </c>
      <c r="N3665" s="155">
        <f>SUMIFS('Budget Detail as of 11.30'!L:L,'Budget Detail as of 11.30'!B:B,'Questica Mapping'!C3665)</f>
        <v>0</v>
      </c>
      <c r="O3665" s="100">
        <v>1586324</v>
      </c>
      <c r="P3665" s="101">
        <f t="shared" si="140"/>
        <v>1586324</v>
      </c>
    </row>
    <row r="3666" spans="1:16" hidden="1" x14ac:dyDescent="0.3">
      <c r="A3666" s="90">
        <v>602025</v>
      </c>
      <c r="B3666" s="92" t="s">
        <v>1162</v>
      </c>
      <c r="C3666" s="92" t="s">
        <v>7172</v>
      </c>
      <c r="D3666" s="92" t="s">
        <v>13</v>
      </c>
      <c r="E3666" s="103" t="s">
        <v>464</v>
      </c>
      <c r="F3666" s="92" t="s">
        <v>7130</v>
      </c>
      <c r="G3666" s="92" t="s">
        <v>1694</v>
      </c>
      <c r="H3666" s="92" t="s">
        <v>6864</v>
      </c>
      <c r="I3666" s="92" t="s">
        <v>7173</v>
      </c>
      <c r="J3666" s="271" t="s">
        <v>1251</v>
      </c>
      <c r="K3666" s="90" t="b">
        <v>0</v>
      </c>
      <c r="L3666" s="92" t="s">
        <v>867</v>
      </c>
      <c r="M3666" s="278">
        <f>IFERROR(VLOOKUP(C3666,'Budget Detail as of 11.30'!B:K,COLUMNS('Budget Detail as of 11.30'!B:K),FALSE),0)</f>
        <v>0</v>
      </c>
      <c r="N3666" s="155">
        <f>SUMIFS('Budget Detail as of 11.30'!L:L,'Budget Detail as of 11.30'!B:B,'Questica Mapping'!C3666)</f>
        <v>0</v>
      </c>
      <c r="O3666" s="100">
        <v>350000</v>
      </c>
      <c r="P3666" s="101">
        <f t="shared" si="140"/>
        <v>350000</v>
      </c>
    </row>
    <row r="3667" spans="1:16" hidden="1" x14ac:dyDescent="0.3">
      <c r="A3667" s="90">
        <v>851449</v>
      </c>
      <c r="B3667" s="92" t="s">
        <v>1162</v>
      </c>
      <c r="C3667" s="92" t="s">
        <v>7174</v>
      </c>
      <c r="D3667" s="92" t="s">
        <v>13</v>
      </c>
      <c r="E3667" s="103" t="s">
        <v>469</v>
      </c>
      <c r="F3667" s="92" t="s">
        <v>7130</v>
      </c>
      <c r="G3667" s="92" t="s">
        <v>1694</v>
      </c>
      <c r="H3667" s="92" t="s">
        <v>6864</v>
      </c>
      <c r="I3667" s="92" t="s">
        <v>928</v>
      </c>
      <c r="J3667" s="92" t="s">
        <v>7175</v>
      </c>
      <c r="K3667" s="90" t="b">
        <v>0</v>
      </c>
      <c r="L3667" s="92" t="s">
        <v>867</v>
      </c>
      <c r="M3667" s="278">
        <f>IFERROR(VLOOKUP(C3667,'Budget Detail as of 11.30'!B:K,COLUMNS('Budget Detail as of 11.30'!B:K),FALSE),0)</f>
        <v>1300000</v>
      </c>
      <c r="N3667" s="155">
        <f>SUMIFS('Budget Detail as of 11.30'!L:L,'Budget Detail as of 11.30'!B:B,'Questica Mapping'!C3667)</f>
        <v>1300000</v>
      </c>
      <c r="O3667" s="100">
        <v>19036</v>
      </c>
      <c r="P3667" s="101">
        <f t="shared" si="140"/>
        <v>19036</v>
      </c>
    </row>
    <row r="3668" spans="1:16" hidden="1" x14ac:dyDescent="0.3">
      <c r="A3668" s="90">
        <v>589992</v>
      </c>
      <c r="B3668" s="92" t="s">
        <v>1162</v>
      </c>
      <c r="C3668" s="92" t="s">
        <v>7176</v>
      </c>
      <c r="D3668" s="92" t="s">
        <v>13</v>
      </c>
      <c r="E3668" s="103" t="s">
        <v>464</v>
      </c>
      <c r="F3668" s="92" t="s">
        <v>7130</v>
      </c>
      <c r="G3668" s="92" t="s">
        <v>1694</v>
      </c>
      <c r="H3668" s="92" t="s">
        <v>6864</v>
      </c>
      <c r="I3668" s="92" t="s">
        <v>7177</v>
      </c>
      <c r="J3668" s="271" t="s">
        <v>1251</v>
      </c>
      <c r="K3668" s="90" t="b">
        <v>0</v>
      </c>
      <c r="L3668" s="92" t="s">
        <v>867</v>
      </c>
      <c r="M3668" s="278">
        <f>IFERROR(VLOOKUP(C3668,'Budget Detail as of 11.30'!B:K,COLUMNS('Budget Detail as of 11.30'!B:K),FALSE),0)</f>
        <v>0</v>
      </c>
      <c r="N3668" s="155">
        <f>SUMIFS('Budget Detail as of 11.30'!L:L,'Budget Detail as of 11.30'!B:B,'Questica Mapping'!C3668)</f>
        <v>0</v>
      </c>
      <c r="O3668" s="100">
        <v>13327</v>
      </c>
      <c r="P3668" s="101">
        <f t="shared" si="140"/>
        <v>13327</v>
      </c>
    </row>
    <row r="3669" spans="1:16" hidden="1" x14ac:dyDescent="0.3">
      <c r="A3669" s="90">
        <v>603334</v>
      </c>
      <c r="B3669" s="92" t="s">
        <v>1162</v>
      </c>
      <c r="C3669" s="92" t="s">
        <v>7178</v>
      </c>
      <c r="D3669" s="92" t="s">
        <v>13</v>
      </c>
      <c r="E3669" s="103" t="s">
        <v>464</v>
      </c>
      <c r="F3669" s="92" t="s">
        <v>7130</v>
      </c>
      <c r="G3669" s="92" t="s">
        <v>1694</v>
      </c>
      <c r="H3669" s="92" t="s">
        <v>6864</v>
      </c>
      <c r="I3669" s="92" t="s">
        <v>7179</v>
      </c>
      <c r="J3669" s="271" t="s">
        <v>1251</v>
      </c>
      <c r="K3669" s="90" t="b">
        <v>0</v>
      </c>
      <c r="L3669" s="92" t="s">
        <v>867</v>
      </c>
      <c r="M3669" s="278">
        <f>IFERROR(VLOOKUP(C3669,'Budget Detail as of 11.30'!B:K,COLUMNS('Budget Detail as of 11.30'!B:K),FALSE),0)</f>
        <v>0</v>
      </c>
      <c r="N3669" s="155">
        <f>SUMIFS('Budget Detail as of 11.30'!L:L,'Budget Detail as of 11.30'!B:B,'Questica Mapping'!C3669)</f>
        <v>0</v>
      </c>
      <c r="O3669" s="100">
        <v>1700</v>
      </c>
      <c r="P3669" s="101">
        <f t="shared" si="140"/>
        <v>1700</v>
      </c>
    </row>
    <row r="3670" spans="1:16" hidden="1" x14ac:dyDescent="0.3">
      <c r="A3670" s="90">
        <v>603335</v>
      </c>
      <c r="B3670" s="92" t="s">
        <v>1162</v>
      </c>
      <c r="C3670" s="92" t="s">
        <v>7180</v>
      </c>
      <c r="D3670" s="92" t="s">
        <v>13</v>
      </c>
      <c r="E3670" s="103" t="s">
        <v>464</v>
      </c>
      <c r="F3670" s="92" t="s">
        <v>7130</v>
      </c>
      <c r="G3670" s="92" t="s">
        <v>1694</v>
      </c>
      <c r="H3670" s="92" t="s">
        <v>6864</v>
      </c>
      <c r="I3670" s="92" t="s">
        <v>7181</v>
      </c>
      <c r="J3670" s="271" t="s">
        <v>1251</v>
      </c>
      <c r="K3670" s="90" t="b">
        <v>0</v>
      </c>
      <c r="L3670" s="92" t="s">
        <v>867</v>
      </c>
      <c r="M3670" s="278">
        <f>IFERROR(VLOOKUP(C3670,'Budget Detail as of 11.30'!B:K,COLUMNS('Budget Detail as of 11.30'!B:K),FALSE),0)</f>
        <v>0</v>
      </c>
      <c r="N3670" s="155">
        <f>SUMIFS('Budget Detail as of 11.30'!L:L,'Budget Detail as of 11.30'!B:B,'Questica Mapping'!C3670)</f>
        <v>0</v>
      </c>
      <c r="O3670" s="100">
        <v>4270</v>
      </c>
      <c r="P3670" s="101">
        <f t="shared" si="140"/>
        <v>4270</v>
      </c>
    </row>
    <row r="3671" spans="1:16" hidden="1" x14ac:dyDescent="0.3">
      <c r="A3671" s="90">
        <v>583383</v>
      </c>
      <c r="B3671" s="92" t="s">
        <v>1162</v>
      </c>
      <c r="C3671" s="92" t="s">
        <v>7182</v>
      </c>
      <c r="D3671" s="92" t="s">
        <v>13</v>
      </c>
      <c r="E3671" s="103" t="s">
        <v>464</v>
      </c>
      <c r="F3671" s="92" t="s">
        <v>7130</v>
      </c>
      <c r="G3671" s="92" t="s">
        <v>1694</v>
      </c>
      <c r="H3671" s="92" t="s">
        <v>6864</v>
      </c>
      <c r="I3671" s="92" t="s">
        <v>931</v>
      </c>
      <c r="J3671" s="92" t="s">
        <v>7183</v>
      </c>
      <c r="K3671" s="90" t="b">
        <v>0</v>
      </c>
      <c r="L3671" s="92" t="s">
        <v>867</v>
      </c>
      <c r="M3671" s="278">
        <f>IFERROR(VLOOKUP(C3671,'Budget Detail as of 11.30'!B:K,COLUMNS('Budget Detail as of 11.30'!B:K),FALSE),0)</f>
        <v>953720</v>
      </c>
      <c r="N3671" s="155">
        <f>SUMIFS('Budget Detail as of 11.30'!L:L,'Budget Detail as of 11.30'!B:B,'Questica Mapping'!C3671)</f>
        <v>953720</v>
      </c>
      <c r="O3671" s="100">
        <v>0</v>
      </c>
      <c r="P3671" s="101">
        <f t="shared" ref="P3671:P3702" si="141">+O3671</f>
        <v>0</v>
      </c>
    </row>
    <row r="3672" spans="1:16" hidden="1" x14ac:dyDescent="0.3">
      <c r="A3672" s="90">
        <v>850518</v>
      </c>
      <c r="B3672" s="92" t="s">
        <v>1162</v>
      </c>
      <c r="C3672" s="92" t="s">
        <v>7184</v>
      </c>
      <c r="D3672" s="92" t="s">
        <v>13</v>
      </c>
      <c r="E3672" s="103" t="s">
        <v>464</v>
      </c>
      <c r="F3672" s="92" t="s">
        <v>7130</v>
      </c>
      <c r="G3672" s="92" t="s">
        <v>1694</v>
      </c>
      <c r="H3672" s="92" t="s">
        <v>6864</v>
      </c>
      <c r="I3672" s="92" t="s">
        <v>944</v>
      </c>
      <c r="J3672" s="92" t="s">
        <v>7185</v>
      </c>
      <c r="K3672" s="90" t="b">
        <v>0</v>
      </c>
      <c r="L3672" s="92" t="s">
        <v>867</v>
      </c>
      <c r="M3672" s="278">
        <f>IFERROR(VLOOKUP(C3672,'Budget Detail as of 11.30'!B:K,COLUMNS('Budget Detail as of 11.30'!B:K),FALSE),0)</f>
        <v>180000</v>
      </c>
      <c r="N3672" s="155">
        <f>SUMIFS('Budget Detail as of 11.30'!L:L,'Budget Detail as of 11.30'!B:B,'Questica Mapping'!C3672)</f>
        <v>180000</v>
      </c>
      <c r="O3672" s="100">
        <v>0</v>
      </c>
      <c r="P3672" s="101">
        <f t="shared" si="141"/>
        <v>0</v>
      </c>
    </row>
    <row r="3673" spans="1:16" hidden="1" x14ac:dyDescent="0.3">
      <c r="A3673" s="90">
        <v>589993</v>
      </c>
      <c r="B3673" s="92" t="s">
        <v>1162</v>
      </c>
      <c r="C3673" s="92" t="s">
        <v>7186</v>
      </c>
      <c r="D3673" s="92" t="s">
        <v>13</v>
      </c>
      <c r="E3673" s="103" t="s">
        <v>464</v>
      </c>
      <c r="F3673" s="92" t="s">
        <v>7130</v>
      </c>
      <c r="G3673" s="92" t="s">
        <v>1694</v>
      </c>
      <c r="H3673" s="92" t="s">
        <v>6864</v>
      </c>
      <c r="I3673" s="92" t="s">
        <v>1060</v>
      </c>
      <c r="J3673" s="92" t="s">
        <v>7187</v>
      </c>
      <c r="K3673" s="90" t="b">
        <v>0</v>
      </c>
      <c r="L3673" s="92" t="s">
        <v>867</v>
      </c>
      <c r="M3673" s="278">
        <f>IFERROR(VLOOKUP(C3673,'Budget Detail as of 11.30'!B:K,COLUMNS('Budget Detail as of 11.30'!B:K),FALSE),0)</f>
        <v>153590</v>
      </c>
      <c r="N3673" s="155">
        <f>SUMIFS('Budget Detail as of 11.30'!L:L,'Budget Detail as of 11.30'!B:B,'Questica Mapping'!C3673)</f>
        <v>153590</v>
      </c>
      <c r="O3673" s="100">
        <v>0</v>
      </c>
      <c r="P3673" s="101">
        <f t="shared" si="141"/>
        <v>0</v>
      </c>
    </row>
    <row r="3674" spans="1:16" hidden="1" x14ac:dyDescent="0.3">
      <c r="A3674" s="90">
        <v>589994</v>
      </c>
      <c r="B3674" s="92" t="s">
        <v>1162</v>
      </c>
      <c r="C3674" s="92" t="s">
        <v>7188</v>
      </c>
      <c r="D3674" s="92" t="s">
        <v>13</v>
      </c>
      <c r="E3674" s="103" t="s">
        <v>464</v>
      </c>
      <c r="F3674" s="92" t="s">
        <v>7130</v>
      </c>
      <c r="G3674" s="92" t="s">
        <v>1694</v>
      </c>
      <c r="H3674" s="92" t="s">
        <v>6864</v>
      </c>
      <c r="I3674" s="92" t="s">
        <v>1063</v>
      </c>
      <c r="J3674" s="92" t="s">
        <v>7189</v>
      </c>
      <c r="K3674" s="90" t="b">
        <v>0</v>
      </c>
      <c r="L3674" s="92" t="s">
        <v>867</v>
      </c>
      <c r="M3674" s="278">
        <f>IFERROR(VLOOKUP(C3674,'Budget Detail as of 11.30'!B:K,COLUMNS('Budget Detail as of 11.30'!B:K),FALSE),0)</f>
        <v>235000</v>
      </c>
      <c r="N3674" s="155">
        <f>SUMIFS('Budget Detail as of 11.30'!L:L,'Budget Detail as of 11.30'!B:B,'Questica Mapping'!C3674)</f>
        <v>235000</v>
      </c>
      <c r="O3674" s="100">
        <v>0</v>
      </c>
      <c r="P3674" s="101">
        <f t="shared" si="141"/>
        <v>0</v>
      </c>
    </row>
    <row r="3675" spans="1:16" hidden="1" x14ac:dyDescent="0.3">
      <c r="A3675" s="90">
        <v>603336</v>
      </c>
      <c r="B3675" s="92" t="s">
        <v>1162</v>
      </c>
      <c r="C3675" s="92" t="s">
        <v>7190</v>
      </c>
      <c r="D3675" s="92" t="s">
        <v>13</v>
      </c>
      <c r="E3675" s="103" t="s">
        <v>464</v>
      </c>
      <c r="F3675" s="92" t="s">
        <v>7130</v>
      </c>
      <c r="G3675" s="92" t="s">
        <v>1694</v>
      </c>
      <c r="H3675" s="92" t="s">
        <v>6864</v>
      </c>
      <c r="I3675" s="92" t="s">
        <v>1088</v>
      </c>
      <c r="J3675" s="92" t="s">
        <v>7191</v>
      </c>
      <c r="K3675" s="90" t="b">
        <v>0</v>
      </c>
      <c r="L3675" s="92" t="s">
        <v>867</v>
      </c>
      <c r="M3675" s="278">
        <f>IFERROR(VLOOKUP(C3675,'Budget Detail as of 11.30'!B:K,COLUMNS('Budget Detail as of 11.30'!B:K),FALSE),0)</f>
        <v>75000</v>
      </c>
      <c r="N3675" s="155">
        <f>SUMIFS('Budget Detail as of 11.30'!L:L,'Budget Detail as of 11.30'!B:B,'Questica Mapping'!C3675)</f>
        <v>75000</v>
      </c>
      <c r="O3675" s="100">
        <v>0</v>
      </c>
      <c r="P3675" s="101">
        <f t="shared" si="141"/>
        <v>0</v>
      </c>
    </row>
    <row r="3676" spans="1:16" hidden="1" x14ac:dyDescent="0.3">
      <c r="A3676" s="90">
        <v>603337</v>
      </c>
      <c r="B3676" s="92" t="s">
        <v>1162</v>
      </c>
      <c r="C3676" s="92" t="s">
        <v>7192</v>
      </c>
      <c r="D3676" s="92" t="s">
        <v>13</v>
      </c>
      <c r="E3676" s="103" t="s">
        <v>464</v>
      </c>
      <c r="F3676" s="92" t="s">
        <v>7130</v>
      </c>
      <c r="G3676" s="92" t="s">
        <v>1694</v>
      </c>
      <c r="H3676" s="92" t="s">
        <v>6864</v>
      </c>
      <c r="I3676" s="92" t="s">
        <v>1066</v>
      </c>
      <c r="J3676" s="92" t="s">
        <v>7193</v>
      </c>
      <c r="K3676" s="90" t="b">
        <v>0</v>
      </c>
      <c r="L3676" s="92" t="s">
        <v>867</v>
      </c>
      <c r="M3676" s="278">
        <f>IFERROR(VLOOKUP(C3676,'Budget Detail as of 11.30'!B:K,COLUMNS('Budget Detail as of 11.30'!B:K),FALSE),0)</f>
        <v>206170</v>
      </c>
      <c r="N3676" s="155">
        <f>SUMIFS('Budget Detail as of 11.30'!L:L,'Budget Detail as of 11.30'!B:B,'Questica Mapping'!C3676)</f>
        <v>206170</v>
      </c>
      <c r="O3676" s="100">
        <v>0</v>
      </c>
      <c r="P3676" s="101">
        <f t="shared" si="141"/>
        <v>0</v>
      </c>
    </row>
    <row r="3677" spans="1:16" hidden="1" x14ac:dyDescent="0.3">
      <c r="A3677" s="90">
        <v>586977</v>
      </c>
      <c r="B3677" s="92" t="s">
        <v>1162</v>
      </c>
      <c r="C3677" s="92" t="s">
        <v>7194</v>
      </c>
      <c r="D3677" s="92" t="s">
        <v>13</v>
      </c>
      <c r="E3677" s="103">
        <v>0</v>
      </c>
      <c r="F3677" s="92" t="s">
        <v>7195</v>
      </c>
      <c r="G3677" s="92" t="s">
        <v>1173</v>
      </c>
      <c r="H3677" s="92" t="s">
        <v>6994</v>
      </c>
      <c r="I3677" s="92" t="s">
        <v>865</v>
      </c>
      <c r="J3677" s="92" t="s">
        <v>1174</v>
      </c>
      <c r="K3677" s="90" t="b">
        <v>0</v>
      </c>
      <c r="L3677" s="92" t="s">
        <v>867</v>
      </c>
      <c r="M3677" s="278">
        <f>IFERROR(VLOOKUP(C3677,'Budget Detail as of 11.30'!B:K,COLUMNS('Budget Detail as of 11.30'!B:K),FALSE),0)</f>
        <v>0</v>
      </c>
      <c r="N3677" s="155">
        <f>SUMIFS('Budget Detail as of 11.30'!L:L,'Budget Detail as of 11.30'!B:B,'Questica Mapping'!C3677)</f>
        <v>0</v>
      </c>
      <c r="O3677" s="100">
        <v>0</v>
      </c>
      <c r="P3677" s="101">
        <f t="shared" si="141"/>
        <v>0</v>
      </c>
    </row>
    <row r="3678" spans="1:16" hidden="1" x14ac:dyDescent="0.3">
      <c r="A3678" s="90">
        <v>590348</v>
      </c>
      <c r="B3678" s="92" t="s">
        <v>1162</v>
      </c>
      <c r="C3678" s="92" t="s">
        <v>7196</v>
      </c>
      <c r="D3678" s="92" t="s">
        <v>13</v>
      </c>
      <c r="E3678" s="103">
        <v>0</v>
      </c>
      <c r="F3678" s="92" t="s">
        <v>7195</v>
      </c>
      <c r="G3678" s="92" t="s">
        <v>1191</v>
      </c>
      <c r="H3678" s="92" t="s">
        <v>6994</v>
      </c>
      <c r="I3678" s="92" t="s">
        <v>865</v>
      </c>
      <c r="J3678" s="92" t="s">
        <v>7197</v>
      </c>
      <c r="K3678" s="90" t="b">
        <v>0</v>
      </c>
      <c r="L3678" s="92" t="s">
        <v>867</v>
      </c>
      <c r="M3678" s="278">
        <f>IFERROR(VLOOKUP(C3678,'Budget Detail as of 11.30'!B:K,COLUMNS('Budget Detail as of 11.30'!B:K),FALSE),0)</f>
        <v>0</v>
      </c>
      <c r="N3678" s="155">
        <f>SUMIFS('Budget Detail as of 11.30'!L:L,'Budget Detail as of 11.30'!B:B,'Questica Mapping'!C3678)</f>
        <v>0</v>
      </c>
      <c r="O3678" s="100">
        <v>0</v>
      </c>
      <c r="P3678" s="101">
        <f t="shared" si="141"/>
        <v>0</v>
      </c>
    </row>
    <row r="3679" spans="1:16" hidden="1" x14ac:dyDescent="0.3">
      <c r="A3679" s="90">
        <v>590349</v>
      </c>
      <c r="B3679" s="92" t="s">
        <v>1162</v>
      </c>
      <c r="C3679" s="92" t="s">
        <v>7198</v>
      </c>
      <c r="D3679" s="92" t="s">
        <v>13</v>
      </c>
      <c r="E3679" s="103">
        <v>0</v>
      </c>
      <c r="F3679" s="92" t="s">
        <v>7195</v>
      </c>
      <c r="G3679" s="92" t="s">
        <v>1191</v>
      </c>
      <c r="H3679" s="92" t="s">
        <v>6994</v>
      </c>
      <c r="I3679" s="92" t="s">
        <v>925</v>
      </c>
      <c r="J3679" s="92" t="s">
        <v>7199</v>
      </c>
      <c r="K3679" s="90" t="b">
        <v>0</v>
      </c>
      <c r="L3679" s="92" t="s">
        <v>867</v>
      </c>
      <c r="M3679" s="278">
        <f>IFERROR(VLOOKUP(C3679,'Budget Detail as of 11.30'!B:K,COLUMNS('Budget Detail as of 11.30'!B:K),FALSE),0)</f>
        <v>0</v>
      </c>
      <c r="N3679" s="155">
        <f>SUMIFS('Budget Detail as of 11.30'!L:L,'Budget Detail as of 11.30'!B:B,'Questica Mapping'!C3679)</f>
        <v>0</v>
      </c>
      <c r="O3679" s="100">
        <v>0</v>
      </c>
      <c r="P3679" s="101">
        <f t="shared" si="141"/>
        <v>0</v>
      </c>
    </row>
    <row r="3680" spans="1:16" hidden="1" x14ac:dyDescent="0.3">
      <c r="A3680" s="90">
        <v>590350</v>
      </c>
      <c r="B3680" s="92" t="s">
        <v>1162</v>
      </c>
      <c r="C3680" s="92" t="s">
        <v>7200</v>
      </c>
      <c r="D3680" s="92" t="s">
        <v>13</v>
      </c>
      <c r="E3680" s="103">
        <v>0</v>
      </c>
      <c r="F3680" s="92" t="s">
        <v>7195</v>
      </c>
      <c r="G3680" s="92" t="s">
        <v>1191</v>
      </c>
      <c r="H3680" s="92" t="s">
        <v>6994</v>
      </c>
      <c r="I3680" s="92" t="s">
        <v>928</v>
      </c>
      <c r="J3680" s="92" t="s">
        <v>7201</v>
      </c>
      <c r="K3680" s="90" t="b">
        <v>0</v>
      </c>
      <c r="L3680" s="92" t="s">
        <v>867</v>
      </c>
      <c r="M3680" s="278">
        <f>IFERROR(VLOOKUP(C3680,'Budget Detail as of 11.30'!B:K,COLUMNS('Budget Detail as of 11.30'!B:K),FALSE),0)</f>
        <v>0</v>
      </c>
      <c r="N3680" s="155">
        <f>SUMIFS('Budget Detail as of 11.30'!L:L,'Budget Detail as of 11.30'!B:B,'Questica Mapping'!C3680)</f>
        <v>0</v>
      </c>
      <c r="O3680" s="100">
        <v>0</v>
      </c>
      <c r="P3680" s="101">
        <f t="shared" si="141"/>
        <v>0</v>
      </c>
    </row>
    <row r="3681" spans="1:16" hidden="1" x14ac:dyDescent="0.3">
      <c r="A3681" s="90">
        <v>590351</v>
      </c>
      <c r="B3681" s="92" t="s">
        <v>1162</v>
      </c>
      <c r="C3681" s="92" t="s">
        <v>7202</v>
      </c>
      <c r="D3681" s="92" t="s">
        <v>13</v>
      </c>
      <c r="E3681" s="103">
        <v>0</v>
      </c>
      <c r="F3681" s="92" t="s">
        <v>7195</v>
      </c>
      <c r="G3681" s="92" t="s">
        <v>1191</v>
      </c>
      <c r="H3681" s="92" t="s">
        <v>6994</v>
      </c>
      <c r="I3681" s="92" t="s">
        <v>931</v>
      </c>
      <c r="J3681" s="92" t="s">
        <v>7203</v>
      </c>
      <c r="K3681" s="90" t="b">
        <v>0</v>
      </c>
      <c r="L3681" s="92" t="s">
        <v>867</v>
      </c>
      <c r="M3681" s="278">
        <f>IFERROR(VLOOKUP(C3681,'Budget Detail as of 11.30'!B:K,COLUMNS('Budget Detail as of 11.30'!B:K),FALSE),0)</f>
        <v>0</v>
      </c>
      <c r="N3681" s="155">
        <f>SUMIFS('Budget Detail as of 11.30'!L:L,'Budget Detail as of 11.30'!B:B,'Questica Mapping'!C3681)</f>
        <v>0</v>
      </c>
      <c r="O3681" s="100">
        <v>0</v>
      </c>
      <c r="P3681" s="101">
        <f t="shared" si="141"/>
        <v>0</v>
      </c>
    </row>
    <row r="3682" spans="1:16" hidden="1" x14ac:dyDescent="0.3">
      <c r="A3682" s="90">
        <v>850105</v>
      </c>
      <c r="B3682" s="92" t="s">
        <v>1162</v>
      </c>
      <c r="C3682" s="92" t="s">
        <v>7204</v>
      </c>
      <c r="D3682" s="92" t="s">
        <v>13</v>
      </c>
      <c r="E3682" s="103">
        <v>0</v>
      </c>
      <c r="F3682" s="92" t="s">
        <v>7195</v>
      </c>
      <c r="G3682" s="92" t="s">
        <v>1191</v>
      </c>
      <c r="H3682" s="92" t="s">
        <v>6994</v>
      </c>
      <c r="I3682" s="92" t="s">
        <v>944</v>
      </c>
      <c r="J3682" s="92" t="s">
        <v>7205</v>
      </c>
      <c r="K3682" s="90" t="b">
        <v>0</v>
      </c>
      <c r="L3682" s="92" t="s">
        <v>867</v>
      </c>
      <c r="M3682" s="278">
        <f>IFERROR(VLOOKUP(C3682,'Budget Detail as of 11.30'!B:K,COLUMNS('Budget Detail as of 11.30'!B:K),FALSE),0)</f>
        <v>0</v>
      </c>
      <c r="N3682" s="155">
        <f>SUMIFS('Budget Detail as of 11.30'!L:L,'Budget Detail as of 11.30'!B:B,'Questica Mapping'!C3682)</f>
        <v>0</v>
      </c>
      <c r="O3682" s="100">
        <v>0</v>
      </c>
      <c r="P3682" s="101">
        <f t="shared" si="141"/>
        <v>0</v>
      </c>
    </row>
    <row r="3683" spans="1:16" hidden="1" x14ac:dyDescent="0.3">
      <c r="A3683" s="90">
        <v>587055</v>
      </c>
      <c r="B3683" s="92" t="s">
        <v>1162</v>
      </c>
      <c r="C3683" s="92" t="s">
        <v>7206</v>
      </c>
      <c r="D3683" s="92" t="s">
        <v>13</v>
      </c>
      <c r="E3683" s="103">
        <v>0</v>
      </c>
      <c r="F3683" s="92" t="s">
        <v>7195</v>
      </c>
      <c r="G3683" s="92" t="s">
        <v>1191</v>
      </c>
      <c r="H3683" s="92" t="s">
        <v>7207</v>
      </c>
      <c r="I3683" s="92" t="s">
        <v>865</v>
      </c>
      <c r="J3683" s="92" t="s">
        <v>7208</v>
      </c>
      <c r="K3683" s="90" t="b">
        <v>0</v>
      </c>
      <c r="L3683" s="92" t="s">
        <v>867</v>
      </c>
      <c r="M3683" s="278">
        <f>IFERROR(VLOOKUP(C3683,'Budget Detail as of 11.30'!B:K,COLUMNS('Budget Detail as of 11.30'!B:K),FALSE),0)</f>
        <v>0</v>
      </c>
      <c r="N3683" s="155">
        <f>SUMIFS('Budget Detail as of 11.30'!L:L,'Budget Detail as of 11.30'!B:B,'Questica Mapping'!C3683)</f>
        <v>0</v>
      </c>
      <c r="O3683" s="100">
        <v>0</v>
      </c>
      <c r="P3683" s="101">
        <f t="shared" si="141"/>
        <v>0</v>
      </c>
    </row>
    <row r="3684" spans="1:16" hidden="1" x14ac:dyDescent="0.3">
      <c r="A3684" s="90">
        <v>1191330</v>
      </c>
      <c r="B3684" s="92" t="s">
        <v>1162</v>
      </c>
      <c r="C3684" s="92" t="s">
        <v>7209</v>
      </c>
      <c r="D3684" s="92" t="s">
        <v>13</v>
      </c>
      <c r="E3684" s="103">
        <v>0</v>
      </c>
      <c r="F3684" s="92" t="s">
        <v>7195</v>
      </c>
      <c r="G3684" s="92" t="s">
        <v>1191</v>
      </c>
      <c r="H3684" s="92" t="s">
        <v>7207</v>
      </c>
      <c r="I3684" s="92" t="s">
        <v>925</v>
      </c>
      <c r="J3684" s="92" t="s">
        <v>7210</v>
      </c>
      <c r="K3684" s="90" t="b">
        <v>0</v>
      </c>
      <c r="L3684" s="92" t="s">
        <v>867</v>
      </c>
      <c r="M3684" s="278">
        <f>IFERROR(VLOOKUP(C3684,'Budget Detail as of 11.30'!B:K,COLUMNS('Budget Detail as of 11.30'!B:K),FALSE),0)</f>
        <v>0</v>
      </c>
      <c r="N3684" s="155">
        <f>SUMIFS('Budget Detail as of 11.30'!L:L,'Budget Detail as of 11.30'!B:B,'Questica Mapping'!C3684)</f>
        <v>0</v>
      </c>
      <c r="O3684" s="100">
        <v>0</v>
      </c>
      <c r="P3684" s="101">
        <f t="shared" si="141"/>
        <v>0</v>
      </c>
    </row>
    <row r="3685" spans="1:16" hidden="1" x14ac:dyDescent="0.3">
      <c r="A3685" s="90">
        <v>1191331</v>
      </c>
      <c r="B3685" s="92" t="s">
        <v>1162</v>
      </c>
      <c r="C3685" s="92" t="s">
        <v>7211</v>
      </c>
      <c r="D3685" s="92" t="s">
        <v>13</v>
      </c>
      <c r="E3685" s="103">
        <v>0</v>
      </c>
      <c r="F3685" s="92" t="s">
        <v>7195</v>
      </c>
      <c r="G3685" s="92" t="s">
        <v>1202</v>
      </c>
      <c r="H3685" s="92" t="s">
        <v>6994</v>
      </c>
      <c r="I3685" s="92" t="s">
        <v>865</v>
      </c>
      <c r="J3685" s="92" t="s">
        <v>7212</v>
      </c>
      <c r="K3685" s="90" t="b">
        <v>0</v>
      </c>
      <c r="L3685" s="92" t="s">
        <v>867</v>
      </c>
      <c r="M3685" s="278">
        <f>IFERROR(VLOOKUP(C3685,'Budget Detail as of 11.30'!B:K,COLUMNS('Budget Detail as of 11.30'!B:K),FALSE),0)</f>
        <v>0</v>
      </c>
      <c r="N3685" s="155">
        <f>SUMIFS('Budget Detail as of 11.30'!L:L,'Budget Detail as of 11.30'!B:B,'Questica Mapping'!C3685)</f>
        <v>0</v>
      </c>
      <c r="O3685" s="100">
        <v>0</v>
      </c>
      <c r="P3685" s="101">
        <f t="shared" si="141"/>
        <v>0</v>
      </c>
    </row>
    <row r="3686" spans="1:16" hidden="1" x14ac:dyDescent="0.3">
      <c r="A3686" s="90">
        <v>590352</v>
      </c>
      <c r="B3686" s="92" t="s">
        <v>1162</v>
      </c>
      <c r="C3686" s="92" t="s">
        <v>7213</v>
      </c>
      <c r="D3686" s="92" t="s">
        <v>13</v>
      </c>
      <c r="E3686" s="103">
        <v>0</v>
      </c>
      <c r="F3686" s="92" t="s">
        <v>7195</v>
      </c>
      <c r="G3686" s="92" t="s">
        <v>1202</v>
      </c>
      <c r="H3686" s="92" t="s">
        <v>6994</v>
      </c>
      <c r="I3686" s="92" t="s">
        <v>925</v>
      </c>
      <c r="J3686" s="92" t="s">
        <v>7214</v>
      </c>
      <c r="K3686" s="90" t="b">
        <v>0</v>
      </c>
      <c r="L3686" s="92" t="s">
        <v>867</v>
      </c>
      <c r="M3686" s="278">
        <f>IFERROR(VLOOKUP(C3686,'Budget Detail as of 11.30'!B:K,COLUMNS('Budget Detail as of 11.30'!B:K),FALSE),0)</f>
        <v>0</v>
      </c>
      <c r="N3686" s="155">
        <f>SUMIFS('Budget Detail as of 11.30'!L:L,'Budget Detail as of 11.30'!B:B,'Questica Mapping'!C3686)</f>
        <v>0</v>
      </c>
      <c r="O3686" s="100">
        <v>0</v>
      </c>
      <c r="P3686" s="101">
        <f t="shared" si="141"/>
        <v>0</v>
      </c>
    </row>
    <row r="3687" spans="1:16" hidden="1" x14ac:dyDescent="0.3">
      <c r="A3687" s="90">
        <v>583341</v>
      </c>
      <c r="B3687" s="92" t="s">
        <v>1162</v>
      </c>
      <c r="C3687" s="92" t="s">
        <v>7215</v>
      </c>
      <c r="D3687" s="92" t="s">
        <v>13</v>
      </c>
      <c r="E3687" s="103">
        <v>0</v>
      </c>
      <c r="F3687" s="92" t="s">
        <v>7195</v>
      </c>
      <c r="G3687" s="92" t="s">
        <v>1202</v>
      </c>
      <c r="H3687" s="92" t="s">
        <v>6994</v>
      </c>
      <c r="I3687" s="92" t="s">
        <v>928</v>
      </c>
      <c r="J3687" s="92" t="s">
        <v>7216</v>
      </c>
      <c r="K3687" s="90" t="b">
        <v>0</v>
      </c>
      <c r="L3687" s="92" t="s">
        <v>867</v>
      </c>
      <c r="M3687" s="278">
        <f>IFERROR(VLOOKUP(C3687,'Budget Detail as of 11.30'!B:K,COLUMNS('Budget Detail as of 11.30'!B:K),FALSE),0)</f>
        <v>0</v>
      </c>
      <c r="N3687" s="155">
        <f>SUMIFS('Budget Detail as of 11.30'!L:L,'Budget Detail as of 11.30'!B:B,'Questica Mapping'!C3687)</f>
        <v>0</v>
      </c>
      <c r="O3687" s="100">
        <v>0</v>
      </c>
      <c r="P3687" s="101">
        <f t="shared" si="141"/>
        <v>0</v>
      </c>
    </row>
    <row r="3688" spans="1:16" hidden="1" x14ac:dyDescent="0.3">
      <c r="A3688" s="90">
        <v>587253</v>
      </c>
      <c r="B3688" s="92" t="s">
        <v>1162</v>
      </c>
      <c r="C3688" s="92" t="s">
        <v>7217</v>
      </c>
      <c r="D3688" s="92" t="s">
        <v>13</v>
      </c>
      <c r="E3688" s="103">
        <v>0</v>
      </c>
      <c r="F3688" s="92" t="s">
        <v>7195</v>
      </c>
      <c r="G3688" s="92" t="s">
        <v>1202</v>
      </c>
      <c r="H3688" s="92" t="s">
        <v>7207</v>
      </c>
      <c r="I3688" s="92" t="s">
        <v>865</v>
      </c>
      <c r="J3688" s="92" t="s">
        <v>7218</v>
      </c>
      <c r="K3688" s="90" t="b">
        <v>0</v>
      </c>
      <c r="L3688" s="92" t="s">
        <v>867</v>
      </c>
      <c r="M3688" s="278">
        <f>IFERROR(VLOOKUP(C3688,'Budget Detail as of 11.30'!B:K,COLUMNS('Budget Detail as of 11.30'!B:K),FALSE),0)</f>
        <v>0</v>
      </c>
      <c r="N3688" s="155">
        <f>SUMIFS('Budget Detail as of 11.30'!L:L,'Budget Detail as of 11.30'!B:B,'Questica Mapping'!C3688)</f>
        <v>0</v>
      </c>
      <c r="O3688" s="100">
        <v>0</v>
      </c>
      <c r="P3688" s="101">
        <f t="shared" si="141"/>
        <v>0</v>
      </c>
    </row>
    <row r="3689" spans="1:16" hidden="1" x14ac:dyDescent="0.3">
      <c r="A3689" s="90">
        <v>602758</v>
      </c>
      <c r="B3689" s="92" t="s">
        <v>1162</v>
      </c>
      <c r="C3689" s="92" t="s">
        <v>7219</v>
      </c>
      <c r="D3689" s="92" t="s">
        <v>13</v>
      </c>
      <c r="E3689" s="103">
        <v>0</v>
      </c>
      <c r="F3689" s="92" t="s">
        <v>7195</v>
      </c>
      <c r="G3689" s="92" t="s">
        <v>1202</v>
      </c>
      <c r="H3689" s="92" t="s">
        <v>7207</v>
      </c>
      <c r="I3689" s="92" t="s">
        <v>925</v>
      </c>
      <c r="J3689" s="92" t="s">
        <v>7220</v>
      </c>
      <c r="K3689" s="90" t="b">
        <v>0</v>
      </c>
      <c r="L3689" s="92" t="s">
        <v>867</v>
      </c>
      <c r="M3689" s="278">
        <f>IFERROR(VLOOKUP(C3689,'Budget Detail as of 11.30'!B:K,COLUMNS('Budget Detail as of 11.30'!B:K),FALSE),0)</f>
        <v>0</v>
      </c>
      <c r="N3689" s="155">
        <f>SUMIFS('Budget Detail as of 11.30'!L:L,'Budget Detail as of 11.30'!B:B,'Questica Mapping'!C3689)</f>
        <v>0</v>
      </c>
      <c r="O3689" s="100">
        <v>0</v>
      </c>
      <c r="P3689" s="101">
        <f t="shared" si="141"/>
        <v>0</v>
      </c>
    </row>
    <row r="3690" spans="1:16" hidden="1" x14ac:dyDescent="0.3">
      <c r="A3690" s="90">
        <v>602759</v>
      </c>
      <c r="B3690" s="92" t="s">
        <v>1162</v>
      </c>
      <c r="C3690" s="92" t="s">
        <v>7221</v>
      </c>
      <c r="D3690" s="92" t="s">
        <v>13</v>
      </c>
      <c r="E3690" s="103">
        <v>0</v>
      </c>
      <c r="F3690" s="92" t="s">
        <v>7195</v>
      </c>
      <c r="G3690" s="92" t="s">
        <v>2668</v>
      </c>
      <c r="H3690" s="92" t="s">
        <v>6994</v>
      </c>
      <c r="I3690" s="92" t="s">
        <v>865</v>
      </c>
      <c r="J3690" s="92" t="s">
        <v>7222</v>
      </c>
      <c r="K3690" s="90" t="b">
        <v>0</v>
      </c>
      <c r="L3690" s="92" t="s">
        <v>867</v>
      </c>
      <c r="M3690" s="278">
        <f>IFERROR(VLOOKUP(C3690,'Budget Detail as of 11.30'!B:K,COLUMNS('Budget Detail as of 11.30'!B:K),FALSE),0)</f>
        <v>0</v>
      </c>
      <c r="N3690" s="155">
        <f>SUMIFS('Budget Detail as of 11.30'!L:L,'Budget Detail as of 11.30'!B:B,'Questica Mapping'!C3690)</f>
        <v>0</v>
      </c>
      <c r="O3690" s="100">
        <v>0</v>
      </c>
      <c r="P3690" s="101">
        <f t="shared" si="141"/>
        <v>0</v>
      </c>
    </row>
    <row r="3691" spans="1:16" hidden="1" x14ac:dyDescent="0.3">
      <c r="A3691" s="90">
        <v>587245</v>
      </c>
      <c r="B3691" s="92" t="s">
        <v>1162</v>
      </c>
      <c r="C3691" s="92" t="s">
        <v>7223</v>
      </c>
      <c r="D3691" s="92" t="s">
        <v>13</v>
      </c>
      <c r="E3691" s="103">
        <v>0</v>
      </c>
      <c r="F3691" s="92" t="s">
        <v>7195</v>
      </c>
      <c r="G3691" s="92" t="s">
        <v>2668</v>
      </c>
      <c r="H3691" s="92" t="s">
        <v>6994</v>
      </c>
      <c r="I3691" s="92" t="s">
        <v>1807</v>
      </c>
      <c r="J3691" s="92" t="s">
        <v>7224</v>
      </c>
      <c r="K3691" s="90" t="b">
        <v>0</v>
      </c>
      <c r="L3691" s="92" t="s">
        <v>867</v>
      </c>
      <c r="M3691" s="278">
        <f>IFERROR(VLOOKUP(C3691,'Budget Detail as of 11.30'!B:K,COLUMNS('Budget Detail as of 11.30'!B:K),FALSE),0)</f>
        <v>0</v>
      </c>
      <c r="N3691" s="155">
        <f>SUMIFS('Budget Detail as of 11.30'!L:L,'Budget Detail as of 11.30'!B:B,'Questica Mapping'!C3691)</f>
        <v>0</v>
      </c>
      <c r="O3691" s="100">
        <v>0</v>
      </c>
      <c r="P3691" s="101">
        <f t="shared" si="141"/>
        <v>0</v>
      </c>
    </row>
    <row r="3692" spans="1:16" hidden="1" x14ac:dyDescent="0.3">
      <c r="A3692" s="90">
        <v>587246</v>
      </c>
      <c r="B3692" s="92" t="s">
        <v>1162</v>
      </c>
      <c r="C3692" s="92" t="s">
        <v>7225</v>
      </c>
      <c r="D3692" s="92" t="s">
        <v>13</v>
      </c>
      <c r="E3692" s="103">
        <v>0</v>
      </c>
      <c r="F3692" s="92" t="s">
        <v>7195</v>
      </c>
      <c r="G3692" s="92" t="s">
        <v>2668</v>
      </c>
      <c r="H3692" s="92" t="s">
        <v>6994</v>
      </c>
      <c r="I3692" s="92" t="s">
        <v>1072</v>
      </c>
      <c r="J3692" s="92" t="s">
        <v>7226</v>
      </c>
      <c r="K3692" s="90" t="b">
        <v>0</v>
      </c>
      <c r="L3692" s="92" t="s">
        <v>867</v>
      </c>
      <c r="M3692" s="278">
        <f>IFERROR(VLOOKUP(C3692,'Budget Detail as of 11.30'!B:K,COLUMNS('Budget Detail as of 11.30'!B:K),FALSE),0)</f>
        <v>0</v>
      </c>
      <c r="N3692" s="155">
        <f>SUMIFS('Budget Detail as of 11.30'!L:L,'Budget Detail as of 11.30'!B:B,'Questica Mapping'!C3692)</f>
        <v>0</v>
      </c>
      <c r="O3692" s="100">
        <v>0</v>
      </c>
      <c r="P3692" s="101">
        <f t="shared" si="141"/>
        <v>0</v>
      </c>
    </row>
    <row r="3693" spans="1:16" hidden="1" x14ac:dyDescent="0.3">
      <c r="A3693" s="90">
        <v>1191329</v>
      </c>
      <c r="B3693" s="92" t="s">
        <v>1162</v>
      </c>
      <c r="C3693" s="92" t="s">
        <v>7227</v>
      </c>
      <c r="D3693" s="92" t="s">
        <v>13</v>
      </c>
      <c r="E3693" s="103">
        <v>0</v>
      </c>
      <c r="F3693" s="92" t="s">
        <v>7195</v>
      </c>
      <c r="G3693" s="92" t="s">
        <v>2668</v>
      </c>
      <c r="H3693" s="92" t="s">
        <v>6994</v>
      </c>
      <c r="I3693" s="92" t="s">
        <v>1075</v>
      </c>
      <c r="J3693" s="92" t="s">
        <v>7228</v>
      </c>
      <c r="K3693" s="90" t="b">
        <v>0</v>
      </c>
      <c r="L3693" s="92" t="s">
        <v>867</v>
      </c>
      <c r="M3693" s="278">
        <f>IFERROR(VLOOKUP(C3693,'Budget Detail as of 11.30'!B:K,COLUMNS('Budget Detail as of 11.30'!B:K),FALSE),0)</f>
        <v>0</v>
      </c>
      <c r="N3693" s="155">
        <f>SUMIFS('Budget Detail as of 11.30'!L:L,'Budget Detail as of 11.30'!B:B,'Questica Mapping'!C3693)</f>
        <v>0</v>
      </c>
      <c r="O3693" s="100">
        <v>0</v>
      </c>
      <c r="P3693" s="101">
        <f t="shared" si="141"/>
        <v>0</v>
      </c>
    </row>
    <row r="3694" spans="1:16" hidden="1" x14ac:dyDescent="0.3">
      <c r="A3694" s="90">
        <v>586978</v>
      </c>
      <c r="B3694" s="92" t="s">
        <v>1162</v>
      </c>
      <c r="C3694" s="92" t="s">
        <v>7229</v>
      </c>
      <c r="D3694" s="92" t="s">
        <v>13</v>
      </c>
      <c r="E3694" s="103">
        <v>0</v>
      </c>
      <c r="F3694" s="92" t="s">
        <v>7195</v>
      </c>
      <c r="G3694" s="92" t="s">
        <v>2668</v>
      </c>
      <c r="H3694" s="92" t="s">
        <v>6994</v>
      </c>
      <c r="I3694" s="92" t="s">
        <v>1814</v>
      </c>
      <c r="J3694" s="92" t="s">
        <v>7230</v>
      </c>
      <c r="K3694" s="90" t="b">
        <v>0</v>
      </c>
      <c r="L3694" s="92" t="s">
        <v>867</v>
      </c>
      <c r="M3694" s="278">
        <f>IFERROR(VLOOKUP(C3694,'Budget Detail as of 11.30'!B:K,COLUMNS('Budget Detail as of 11.30'!B:K),FALSE),0)</f>
        <v>0</v>
      </c>
      <c r="N3694" s="155">
        <f>SUMIFS('Budget Detail as of 11.30'!L:L,'Budget Detail as of 11.30'!B:B,'Questica Mapping'!C3694)</f>
        <v>0</v>
      </c>
      <c r="O3694" s="100">
        <v>0</v>
      </c>
      <c r="P3694" s="101">
        <f t="shared" si="141"/>
        <v>0</v>
      </c>
    </row>
    <row r="3695" spans="1:16" hidden="1" x14ac:dyDescent="0.3">
      <c r="A3695" s="90">
        <v>586979</v>
      </c>
      <c r="B3695" s="92" t="s">
        <v>1162</v>
      </c>
      <c r="C3695" s="92" t="s">
        <v>7231</v>
      </c>
      <c r="D3695" s="92" t="s">
        <v>13</v>
      </c>
      <c r="E3695" s="103">
        <v>0</v>
      </c>
      <c r="F3695" s="92" t="s">
        <v>7195</v>
      </c>
      <c r="G3695" s="92" t="s">
        <v>2668</v>
      </c>
      <c r="H3695" s="92" t="s">
        <v>6994</v>
      </c>
      <c r="I3695" s="92" t="s">
        <v>4455</v>
      </c>
      <c r="J3695" s="92" t="s">
        <v>7232</v>
      </c>
      <c r="K3695" s="90" t="b">
        <v>0</v>
      </c>
      <c r="L3695" s="92" t="s">
        <v>867</v>
      </c>
      <c r="M3695" s="278">
        <f>IFERROR(VLOOKUP(C3695,'Budget Detail as of 11.30'!B:K,COLUMNS('Budget Detail as of 11.30'!B:K),FALSE),0)</f>
        <v>0</v>
      </c>
      <c r="N3695" s="155">
        <f>SUMIFS('Budget Detail as of 11.30'!L:L,'Budget Detail as of 11.30'!B:B,'Questica Mapping'!C3695)</f>
        <v>0</v>
      </c>
      <c r="O3695" s="100">
        <v>0</v>
      </c>
      <c r="P3695" s="101">
        <f t="shared" si="141"/>
        <v>0</v>
      </c>
    </row>
    <row r="3696" spans="1:16" hidden="1" x14ac:dyDescent="0.3">
      <c r="A3696" s="90">
        <v>586980</v>
      </c>
      <c r="B3696" s="92" t="s">
        <v>1162</v>
      </c>
      <c r="C3696" s="92" t="s">
        <v>7233</v>
      </c>
      <c r="D3696" s="92" t="s">
        <v>13</v>
      </c>
      <c r="E3696" s="103">
        <v>0</v>
      </c>
      <c r="F3696" s="92" t="s">
        <v>7195</v>
      </c>
      <c r="G3696" s="92" t="s">
        <v>2668</v>
      </c>
      <c r="H3696" s="92" t="s">
        <v>6994</v>
      </c>
      <c r="I3696" s="92" t="s">
        <v>4021</v>
      </c>
      <c r="J3696" s="92" t="s">
        <v>7234</v>
      </c>
      <c r="K3696" s="90" t="b">
        <v>0</v>
      </c>
      <c r="L3696" s="92" t="s">
        <v>867</v>
      </c>
      <c r="M3696" s="278">
        <f>IFERROR(VLOOKUP(C3696,'Budget Detail as of 11.30'!B:K,COLUMNS('Budget Detail as of 11.30'!B:K),FALSE),0)</f>
        <v>0</v>
      </c>
      <c r="N3696" s="155">
        <f>SUMIFS('Budget Detail as of 11.30'!L:L,'Budget Detail as of 11.30'!B:B,'Questica Mapping'!C3696)</f>
        <v>0</v>
      </c>
      <c r="O3696" s="100">
        <v>0</v>
      </c>
      <c r="P3696" s="101">
        <f t="shared" si="141"/>
        <v>0</v>
      </c>
    </row>
    <row r="3697" spans="1:16" hidden="1" x14ac:dyDescent="0.3">
      <c r="A3697" s="90">
        <v>586981</v>
      </c>
      <c r="B3697" s="92" t="s">
        <v>1162</v>
      </c>
      <c r="C3697" s="92" t="s">
        <v>7235</v>
      </c>
      <c r="D3697" s="92" t="s">
        <v>13</v>
      </c>
      <c r="E3697" s="103">
        <v>0</v>
      </c>
      <c r="F3697" s="92" t="s">
        <v>7195</v>
      </c>
      <c r="G3697" s="92" t="s">
        <v>2668</v>
      </c>
      <c r="H3697" s="92" t="s">
        <v>6994</v>
      </c>
      <c r="I3697" s="92" t="s">
        <v>6771</v>
      </c>
      <c r="J3697" s="92" t="s">
        <v>7236</v>
      </c>
      <c r="K3697" s="90" t="b">
        <v>0</v>
      </c>
      <c r="L3697" s="92" t="s">
        <v>867</v>
      </c>
      <c r="M3697" s="278">
        <f>IFERROR(VLOOKUP(C3697,'Budget Detail as of 11.30'!B:K,COLUMNS('Budget Detail as of 11.30'!B:K),FALSE),0)</f>
        <v>0</v>
      </c>
      <c r="N3697" s="155">
        <f>SUMIFS('Budget Detail as of 11.30'!L:L,'Budget Detail as of 11.30'!B:B,'Questica Mapping'!C3697)</f>
        <v>0</v>
      </c>
      <c r="O3697" s="100">
        <v>0</v>
      </c>
      <c r="P3697" s="101">
        <f t="shared" si="141"/>
        <v>0</v>
      </c>
    </row>
    <row r="3698" spans="1:16" hidden="1" x14ac:dyDescent="0.3">
      <c r="A3698" s="90">
        <v>586982</v>
      </c>
      <c r="B3698" s="92" t="s">
        <v>1162</v>
      </c>
      <c r="C3698" s="92" t="s">
        <v>7237</v>
      </c>
      <c r="D3698" s="92" t="s">
        <v>13</v>
      </c>
      <c r="E3698" s="103">
        <v>0</v>
      </c>
      <c r="F3698" s="92" t="s">
        <v>7195</v>
      </c>
      <c r="G3698" s="92" t="s">
        <v>2668</v>
      </c>
      <c r="H3698" s="92" t="s">
        <v>6994</v>
      </c>
      <c r="I3698" s="92" t="s">
        <v>6774</v>
      </c>
      <c r="J3698" s="92" t="s">
        <v>7238</v>
      </c>
      <c r="K3698" s="90" t="b">
        <v>0</v>
      </c>
      <c r="L3698" s="92" t="s">
        <v>867</v>
      </c>
      <c r="M3698" s="278">
        <f>IFERROR(VLOOKUP(C3698,'Budget Detail as of 11.30'!B:K,COLUMNS('Budget Detail as of 11.30'!B:K),FALSE),0)</f>
        <v>0</v>
      </c>
      <c r="N3698" s="155">
        <f>SUMIFS('Budget Detail as of 11.30'!L:L,'Budget Detail as of 11.30'!B:B,'Questica Mapping'!C3698)</f>
        <v>0</v>
      </c>
      <c r="O3698" s="100">
        <v>0</v>
      </c>
      <c r="P3698" s="101">
        <f t="shared" si="141"/>
        <v>0</v>
      </c>
    </row>
    <row r="3699" spans="1:16" hidden="1" x14ac:dyDescent="0.3">
      <c r="A3699" s="90">
        <v>586983</v>
      </c>
      <c r="B3699" s="92" t="s">
        <v>1162</v>
      </c>
      <c r="C3699" s="92" t="s">
        <v>7239</v>
      </c>
      <c r="D3699" s="92" t="s">
        <v>13</v>
      </c>
      <c r="E3699" s="103">
        <v>0</v>
      </c>
      <c r="F3699" s="92" t="s">
        <v>7195</v>
      </c>
      <c r="G3699" s="92" t="s">
        <v>2668</v>
      </c>
      <c r="H3699" s="92" t="s">
        <v>6994</v>
      </c>
      <c r="I3699" s="92" t="s">
        <v>6777</v>
      </c>
      <c r="J3699" s="92" t="s">
        <v>7240</v>
      </c>
      <c r="K3699" s="90" t="b">
        <v>0</v>
      </c>
      <c r="L3699" s="92" t="s">
        <v>867</v>
      </c>
      <c r="M3699" s="278">
        <f>IFERROR(VLOOKUP(C3699,'Budget Detail as of 11.30'!B:K,COLUMNS('Budget Detail as of 11.30'!B:K),FALSE),0)</f>
        <v>0</v>
      </c>
      <c r="N3699" s="155">
        <f>SUMIFS('Budget Detail as of 11.30'!L:L,'Budget Detail as of 11.30'!B:B,'Questica Mapping'!C3699)</f>
        <v>0</v>
      </c>
      <c r="O3699" s="100">
        <v>0</v>
      </c>
      <c r="P3699" s="101">
        <f t="shared" si="141"/>
        <v>0</v>
      </c>
    </row>
    <row r="3700" spans="1:16" hidden="1" x14ac:dyDescent="0.3">
      <c r="A3700" s="90">
        <v>586984</v>
      </c>
      <c r="B3700" s="92" t="s">
        <v>1162</v>
      </c>
      <c r="C3700" s="92" t="s">
        <v>7241</v>
      </c>
      <c r="D3700" s="92" t="s">
        <v>13</v>
      </c>
      <c r="E3700" s="103">
        <v>0</v>
      </c>
      <c r="F3700" s="92" t="s">
        <v>7195</v>
      </c>
      <c r="G3700" s="92" t="s">
        <v>2668</v>
      </c>
      <c r="H3700" s="92" t="s">
        <v>6994</v>
      </c>
      <c r="I3700" s="92" t="s">
        <v>6782</v>
      </c>
      <c r="J3700" s="92" t="s">
        <v>7242</v>
      </c>
      <c r="K3700" s="90" t="b">
        <v>0</v>
      </c>
      <c r="L3700" s="92" t="s">
        <v>867</v>
      </c>
      <c r="M3700" s="278">
        <f>IFERROR(VLOOKUP(C3700,'Budget Detail as of 11.30'!B:K,COLUMNS('Budget Detail as of 11.30'!B:K),FALSE),0)</f>
        <v>0</v>
      </c>
      <c r="N3700" s="155">
        <f>SUMIFS('Budget Detail as of 11.30'!L:L,'Budget Detail as of 11.30'!B:B,'Questica Mapping'!C3700)</f>
        <v>0</v>
      </c>
      <c r="O3700" s="100">
        <v>0</v>
      </c>
      <c r="P3700" s="101">
        <f t="shared" si="141"/>
        <v>0</v>
      </c>
    </row>
    <row r="3701" spans="1:16" hidden="1" x14ac:dyDescent="0.3">
      <c r="A3701" s="90">
        <v>586985</v>
      </c>
      <c r="B3701" s="92" t="s">
        <v>1162</v>
      </c>
      <c r="C3701" s="92" t="s">
        <v>7243</v>
      </c>
      <c r="D3701" s="92" t="s">
        <v>13</v>
      </c>
      <c r="E3701" s="103">
        <v>0</v>
      </c>
      <c r="F3701" s="92" t="s">
        <v>7195</v>
      </c>
      <c r="G3701" s="92" t="s">
        <v>2668</v>
      </c>
      <c r="H3701" s="92" t="s">
        <v>6994</v>
      </c>
      <c r="I3701" s="92" t="s">
        <v>6785</v>
      </c>
      <c r="J3701" s="92" t="s">
        <v>7216</v>
      </c>
      <c r="K3701" s="90" t="b">
        <v>0</v>
      </c>
      <c r="L3701" s="92" t="s">
        <v>867</v>
      </c>
      <c r="M3701" s="278">
        <f>IFERROR(VLOOKUP(C3701,'Budget Detail as of 11.30'!B:K,COLUMNS('Budget Detail as of 11.30'!B:K),FALSE),0)</f>
        <v>0</v>
      </c>
      <c r="N3701" s="155">
        <f>SUMIFS('Budget Detail as of 11.30'!L:L,'Budget Detail as of 11.30'!B:B,'Questica Mapping'!C3701)</f>
        <v>0</v>
      </c>
      <c r="O3701" s="100">
        <v>0</v>
      </c>
      <c r="P3701" s="101">
        <f t="shared" si="141"/>
        <v>0</v>
      </c>
    </row>
    <row r="3702" spans="1:16" hidden="1" x14ac:dyDescent="0.3">
      <c r="A3702" s="90">
        <v>1191764</v>
      </c>
      <c r="B3702" s="92" t="s">
        <v>1162</v>
      </c>
      <c r="C3702" s="92" t="s">
        <v>7244</v>
      </c>
      <c r="D3702" s="92" t="s">
        <v>13</v>
      </c>
      <c r="E3702" s="103">
        <v>0</v>
      </c>
      <c r="F3702" s="92" t="s">
        <v>7195</v>
      </c>
      <c r="G3702" s="92" t="s">
        <v>2668</v>
      </c>
      <c r="H3702" s="92" t="s">
        <v>6994</v>
      </c>
      <c r="I3702" s="92" t="s">
        <v>1060</v>
      </c>
      <c r="J3702" s="92" t="s">
        <v>7245</v>
      </c>
      <c r="K3702" s="90" t="b">
        <v>0</v>
      </c>
      <c r="L3702" s="92" t="s">
        <v>867</v>
      </c>
      <c r="M3702" s="278">
        <f>IFERROR(VLOOKUP(C3702,'Budget Detail as of 11.30'!B:K,COLUMNS('Budget Detail as of 11.30'!B:K),FALSE),0)</f>
        <v>0</v>
      </c>
      <c r="N3702" s="155">
        <f>SUMIFS('Budget Detail as of 11.30'!L:L,'Budget Detail as of 11.30'!B:B,'Questica Mapping'!C3702)</f>
        <v>0</v>
      </c>
      <c r="O3702" s="100">
        <v>0</v>
      </c>
      <c r="P3702" s="101">
        <f t="shared" si="141"/>
        <v>0</v>
      </c>
    </row>
    <row r="3703" spans="1:16" hidden="1" x14ac:dyDescent="0.3">
      <c r="A3703" s="90">
        <v>1210084</v>
      </c>
      <c r="B3703" s="92" t="s">
        <v>1162</v>
      </c>
      <c r="C3703" s="92" t="s">
        <v>7246</v>
      </c>
      <c r="D3703" s="92" t="s">
        <v>13</v>
      </c>
      <c r="E3703" s="103">
        <v>0</v>
      </c>
      <c r="F3703" s="92" t="s">
        <v>7195</v>
      </c>
      <c r="G3703" s="92" t="s">
        <v>2668</v>
      </c>
      <c r="H3703" s="92" t="s">
        <v>6994</v>
      </c>
      <c r="I3703" s="92" t="s">
        <v>1063</v>
      </c>
      <c r="J3703" s="92" t="s">
        <v>7247</v>
      </c>
      <c r="K3703" s="90" t="b">
        <v>0</v>
      </c>
      <c r="L3703" s="92" t="s">
        <v>867</v>
      </c>
      <c r="M3703" s="278">
        <f>IFERROR(VLOOKUP(C3703,'Budget Detail as of 11.30'!B:K,COLUMNS('Budget Detail as of 11.30'!B:K),FALSE),0)</f>
        <v>0</v>
      </c>
      <c r="N3703" s="155">
        <f>SUMIFS('Budget Detail as of 11.30'!L:L,'Budget Detail as of 11.30'!B:B,'Questica Mapping'!C3703)</f>
        <v>0</v>
      </c>
      <c r="O3703" s="100">
        <v>0</v>
      </c>
      <c r="P3703" s="101">
        <f t="shared" ref="P3703:P3734" si="142">+O3703</f>
        <v>0</v>
      </c>
    </row>
    <row r="3704" spans="1:16" hidden="1" x14ac:dyDescent="0.3">
      <c r="A3704" s="90">
        <v>594969</v>
      </c>
      <c r="B3704" s="92" t="s">
        <v>1162</v>
      </c>
      <c r="C3704" s="92" t="s">
        <v>7248</v>
      </c>
      <c r="D3704" s="92" t="s">
        <v>13</v>
      </c>
      <c r="E3704" s="103">
        <v>0</v>
      </c>
      <c r="F3704" s="92" t="s">
        <v>7195</v>
      </c>
      <c r="G3704" s="92" t="s">
        <v>2668</v>
      </c>
      <c r="H3704" s="92" t="s">
        <v>6994</v>
      </c>
      <c r="I3704" s="92" t="s">
        <v>1066</v>
      </c>
      <c r="J3704" s="92" t="s">
        <v>7249</v>
      </c>
      <c r="K3704" s="90" t="b">
        <v>0</v>
      </c>
      <c r="L3704" s="92" t="s">
        <v>867</v>
      </c>
      <c r="M3704" s="278">
        <f>IFERROR(VLOOKUP(C3704,'Budget Detail as of 11.30'!B:K,COLUMNS('Budget Detail as of 11.30'!B:K),FALSE),0)</f>
        <v>0</v>
      </c>
      <c r="N3704" s="155">
        <f>SUMIFS('Budget Detail as of 11.30'!L:L,'Budget Detail as of 11.30'!B:B,'Questica Mapping'!C3704)</f>
        <v>0</v>
      </c>
      <c r="O3704" s="100">
        <v>0</v>
      </c>
      <c r="P3704" s="101">
        <f t="shared" si="142"/>
        <v>0</v>
      </c>
    </row>
    <row r="3705" spans="1:16" hidden="1" x14ac:dyDescent="0.3">
      <c r="A3705" s="90">
        <v>1210083</v>
      </c>
      <c r="B3705" s="92" t="s">
        <v>1162</v>
      </c>
      <c r="C3705" s="92" t="s">
        <v>7250</v>
      </c>
      <c r="D3705" s="92" t="s">
        <v>13</v>
      </c>
      <c r="E3705" s="103">
        <v>0</v>
      </c>
      <c r="F3705" s="92" t="s">
        <v>7195</v>
      </c>
      <c r="G3705" s="92" t="s">
        <v>2668</v>
      </c>
      <c r="H3705" s="92" t="s">
        <v>7207</v>
      </c>
      <c r="I3705" s="92" t="s">
        <v>865</v>
      </c>
      <c r="J3705" s="92" t="s">
        <v>7251</v>
      </c>
      <c r="K3705" s="90" t="b">
        <v>0</v>
      </c>
      <c r="L3705" s="92" t="s">
        <v>867</v>
      </c>
      <c r="M3705" s="278">
        <f>IFERROR(VLOOKUP(C3705,'Budget Detail as of 11.30'!B:K,COLUMNS('Budget Detail as of 11.30'!B:K),FALSE),0)</f>
        <v>0</v>
      </c>
      <c r="N3705" s="155">
        <f>SUMIFS('Budget Detail as of 11.30'!L:L,'Budget Detail as of 11.30'!B:B,'Questica Mapping'!C3705)</f>
        <v>0</v>
      </c>
      <c r="O3705" s="100">
        <v>0</v>
      </c>
      <c r="P3705" s="101">
        <f t="shared" si="142"/>
        <v>0</v>
      </c>
    </row>
    <row r="3706" spans="1:16" hidden="1" x14ac:dyDescent="0.3">
      <c r="A3706" s="90">
        <v>595024</v>
      </c>
      <c r="B3706" s="92" t="s">
        <v>1162</v>
      </c>
      <c r="C3706" s="92" t="s">
        <v>7252</v>
      </c>
      <c r="D3706" s="92" t="s">
        <v>13</v>
      </c>
      <c r="E3706" s="103">
        <v>0</v>
      </c>
      <c r="F3706" s="92" t="s">
        <v>7195</v>
      </c>
      <c r="G3706" s="92" t="s">
        <v>2668</v>
      </c>
      <c r="H3706" s="92" t="s">
        <v>7207</v>
      </c>
      <c r="I3706" s="92" t="s">
        <v>925</v>
      </c>
      <c r="J3706" s="92" t="s">
        <v>7253</v>
      </c>
      <c r="K3706" s="90" t="b">
        <v>0</v>
      </c>
      <c r="L3706" s="92" t="s">
        <v>867</v>
      </c>
      <c r="M3706" s="278">
        <f>IFERROR(VLOOKUP(C3706,'Budget Detail as of 11.30'!B:K,COLUMNS('Budget Detail as of 11.30'!B:K),FALSE),0)</f>
        <v>0</v>
      </c>
      <c r="N3706" s="155">
        <f>SUMIFS('Budget Detail as of 11.30'!L:L,'Budget Detail as of 11.30'!B:B,'Questica Mapping'!C3706)</f>
        <v>0</v>
      </c>
      <c r="O3706" s="100">
        <v>0</v>
      </c>
      <c r="P3706" s="101">
        <f t="shared" si="142"/>
        <v>0</v>
      </c>
    </row>
    <row r="3707" spans="1:16" hidden="1" x14ac:dyDescent="0.3">
      <c r="A3707" s="90">
        <v>594972</v>
      </c>
      <c r="B3707" s="92" t="s">
        <v>1162</v>
      </c>
      <c r="C3707" s="92" t="s">
        <v>7254</v>
      </c>
      <c r="D3707" s="92" t="s">
        <v>13</v>
      </c>
      <c r="E3707" s="103">
        <v>0</v>
      </c>
      <c r="F3707" s="92" t="s">
        <v>7195</v>
      </c>
      <c r="G3707" s="92" t="s">
        <v>2668</v>
      </c>
      <c r="H3707" s="92" t="s">
        <v>7207</v>
      </c>
      <c r="I3707" s="92" t="s">
        <v>928</v>
      </c>
      <c r="J3707" s="92" t="s">
        <v>7255</v>
      </c>
      <c r="K3707" s="90" t="b">
        <v>0</v>
      </c>
      <c r="L3707" s="92" t="s">
        <v>867</v>
      </c>
      <c r="M3707" s="278">
        <f>IFERROR(VLOOKUP(C3707,'Budget Detail as of 11.30'!B:K,COLUMNS('Budget Detail as of 11.30'!B:K),FALSE),0)</f>
        <v>0</v>
      </c>
      <c r="N3707" s="155">
        <f>SUMIFS('Budget Detail as of 11.30'!L:L,'Budget Detail as of 11.30'!B:B,'Questica Mapping'!C3707)</f>
        <v>0</v>
      </c>
      <c r="O3707" s="100">
        <v>0</v>
      </c>
      <c r="P3707" s="101">
        <f t="shared" si="142"/>
        <v>0</v>
      </c>
    </row>
    <row r="3708" spans="1:16" hidden="1" x14ac:dyDescent="0.3">
      <c r="A3708" s="90">
        <v>850016</v>
      </c>
      <c r="B3708" s="92" t="s">
        <v>1162</v>
      </c>
      <c r="C3708" s="92" t="s">
        <v>7256</v>
      </c>
      <c r="D3708" s="92" t="s">
        <v>13</v>
      </c>
      <c r="E3708" s="103">
        <v>0</v>
      </c>
      <c r="F3708" s="92" t="s">
        <v>7195</v>
      </c>
      <c r="G3708" s="92" t="s">
        <v>2668</v>
      </c>
      <c r="H3708" s="92" t="s">
        <v>7207</v>
      </c>
      <c r="I3708" s="92" t="s">
        <v>931</v>
      </c>
      <c r="J3708" s="92" t="s">
        <v>7257</v>
      </c>
      <c r="K3708" s="90" t="b">
        <v>0</v>
      </c>
      <c r="L3708" s="92" t="s">
        <v>867</v>
      </c>
      <c r="M3708" s="278">
        <f>IFERROR(VLOOKUP(C3708,'Budget Detail as of 11.30'!B:K,COLUMNS('Budget Detail as of 11.30'!B:K),FALSE),0)</f>
        <v>0</v>
      </c>
      <c r="N3708" s="155">
        <f>SUMIFS('Budget Detail as of 11.30'!L:L,'Budget Detail as of 11.30'!B:B,'Questica Mapping'!C3708)</f>
        <v>0</v>
      </c>
      <c r="O3708" s="100">
        <v>0</v>
      </c>
      <c r="P3708" s="101">
        <f t="shared" si="142"/>
        <v>0</v>
      </c>
    </row>
    <row r="3709" spans="1:16" hidden="1" x14ac:dyDescent="0.3">
      <c r="A3709" s="90">
        <v>594973</v>
      </c>
      <c r="B3709" s="92" t="s">
        <v>1162</v>
      </c>
      <c r="C3709" s="92" t="s">
        <v>7258</v>
      </c>
      <c r="D3709" s="92" t="s">
        <v>13</v>
      </c>
      <c r="E3709" s="103">
        <v>0</v>
      </c>
      <c r="F3709" s="92" t="s">
        <v>7195</v>
      </c>
      <c r="G3709" s="92" t="s">
        <v>2514</v>
      </c>
      <c r="H3709" s="92" t="s">
        <v>6994</v>
      </c>
      <c r="I3709" s="92" t="s">
        <v>865</v>
      </c>
      <c r="J3709" s="92" t="s">
        <v>7259</v>
      </c>
      <c r="K3709" s="90" t="b">
        <v>0</v>
      </c>
      <c r="L3709" s="92" t="s">
        <v>867</v>
      </c>
      <c r="M3709" s="278">
        <f>IFERROR(VLOOKUP(C3709,'Budget Detail as of 11.30'!B:K,COLUMNS('Budget Detail as of 11.30'!B:K),FALSE),0)</f>
        <v>0</v>
      </c>
      <c r="N3709" s="155">
        <f>SUMIFS('Budget Detail as of 11.30'!L:L,'Budget Detail as of 11.30'!B:B,'Questica Mapping'!C3709)</f>
        <v>0</v>
      </c>
      <c r="O3709" s="100">
        <v>0</v>
      </c>
      <c r="P3709" s="101">
        <f t="shared" si="142"/>
        <v>0</v>
      </c>
    </row>
    <row r="3710" spans="1:16" hidden="1" x14ac:dyDescent="0.3">
      <c r="A3710" s="90">
        <v>594974</v>
      </c>
      <c r="B3710" s="92" t="s">
        <v>1162</v>
      </c>
      <c r="C3710" s="92" t="s">
        <v>7260</v>
      </c>
      <c r="D3710" s="92" t="s">
        <v>13</v>
      </c>
      <c r="E3710" s="103">
        <v>0</v>
      </c>
      <c r="F3710" s="92" t="s">
        <v>7195</v>
      </c>
      <c r="G3710" s="92" t="s">
        <v>2514</v>
      </c>
      <c r="H3710" s="92" t="s">
        <v>6994</v>
      </c>
      <c r="I3710" s="92" t="s">
        <v>925</v>
      </c>
      <c r="J3710" s="92" t="s">
        <v>7261</v>
      </c>
      <c r="K3710" s="90" t="b">
        <v>0</v>
      </c>
      <c r="L3710" s="92" t="s">
        <v>867</v>
      </c>
      <c r="M3710" s="278">
        <f>IFERROR(VLOOKUP(C3710,'Budget Detail as of 11.30'!B:K,COLUMNS('Budget Detail as of 11.30'!B:K),FALSE),0)</f>
        <v>0</v>
      </c>
      <c r="N3710" s="155">
        <f>SUMIFS('Budget Detail as of 11.30'!L:L,'Budget Detail as of 11.30'!B:B,'Questica Mapping'!C3710)</f>
        <v>0</v>
      </c>
      <c r="O3710" s="100">
        <v>0</v>
      </c>
      <c r="P3710" s="101">
        <f t="shared" si="142"/>
        <v>0</v>
      </c>
    </row>
    <row r="3711" spans="1:16" hidden="1" x14ac:dyDescent="0.3">
      <c r="A3711" s="90">
        <v>594975</v>
      </c>
      <c r="B3711" s="92" t="s">
        <v>1162</v>
      </c>
      <c r="C3711" s="92" t="s">
        <v>7262</v>
      </c>
      <c r="D3711" s="92" t="s">
        <v>13</v>
      </c>
      <c r="E3711" s="103">
        <v>0</v>
      </c>
      <c r="F3711" s="92" t="s">
        <v>7195</v>
      </c>
      <c r="G3711" s="92" t="s">
        <v>2514</v>
      </c>
      <c r="H3711" s="92" t="s">
        <v>6994</v>
      </c>
      <c r="I3711" s="92" t="s">
        <v>928</v>
      </c>
      <c r="J3711" s="92" t="s">
        <v>7263</v>
      </c>
      <c r="K3711" s="90" t="b">
        <v>0</v>
      </c>
      <c r="L3711" s="92" t="s">
        <v>867</v>
      </c>
      <c r="M3711" s="278">
        <f>IFERROR(VLOOKUP(C3711,'Budget Detail as of 11.30'!B:K,COLUMNS('Budget Detail as of 11.30'!B:K),FALSE),0)</f>
        <v>0</v>
      </c>
      <c r="N3711" s="155">
        <f>SUMIFS('Budget Detail as of 11.30'!L:L,'Budget Detail as of 11.30'!B:B,'Questica Mapping'!C3711)</f>
        <v>0</v>
      </c>
      <c r="O3711" s="100">
        <v>0</v>
      </c>
      <c r="P3711" s="101">
        <f t="shared" si="142"/>
        <v>0</v>
      </c>
    </row>
    <row r="3712" spans="1:16" hidden="1" x14ac:dyDescent="0.3">
      <c r="A3712" s="90">
        <v>594976</v>
      </c>
      <c r="B3712" s="92" t="s">
        <v>1162</v>
      </c>
      <c r="C3712" s="92" t="s">
        <v>7264</v>
      </c>
      <c r="D3712" s="92" t="s">
        <v>13</v>
      </c>
      <c r="E3712" s="103">
        <v>0</v>
      </c>
      <c r="F3712" s="92" t="s">
        <v>7195</v>
      </c>
      <c r="G3712" s="92" t="s">
        <v>2514</v>
      </c>
      <c r="H3712" s="92" t="s">
        <v>6994</v>
      </c>
      <c r="I3712" s="92" t="s">
        <v>944</v>
      </c>
      <c r="J3712" s="92" t="s">
        <v>7265</v>
      </c>
      <c r="K3712" s="90" t="b">
        <v>0</v>
      </c>
      <c r="L3712" s="92" t="s">
        <v>867</v>
      </c>
      <c r="M3712" s="278">
        <f>IFERROR(VLOOKUP(C3712,'Budget Detail as of 11.30'!B:K,COLUMNS('Budget Detail as of 11.30'!B:K),FALSE),0)</f>
        <v>0</v>
      </c>
      <c r="N3712" s="155">
        <f>SUMIFS('Budget Detail as of 11.30'!L:L,'Budget Detail as of 11.30'!B:B,'Questica Mapping'!C3712)</f>
        <v>0</v>
      </c>
      <c r="O3712" s="100">
        <v>0</v>
      </c>
      <c r="P3712" s="101">
        <f t="shared" si="142"/>
        <v>0</v>
      </c>
    </row>
    <row r="3713" spans="1:16" hidden="1" x14ac:dyDescent="0.3">
      <c r="A3713" s="90">
        <v>594977</v>
      </c>
      <c r="B3713" s="92" t="s">
        <v>1162</v>
      </c>
      <c r="C3713" s="92" t="s">
        <v>7266</v>
      </c>
      <c r="D3713" s="92" t="s">
        <v>13</v>
      </c>
      <c r="E3713" s="103">
        <v>0</v>
      </c>
      <c r="F3713" s="92" t="s">
        <v>7195</v>
      </c>
      <c r="G3713" s="92" t="s">
        <v>2514</v>
      </c>
      <c r="H3713" s="92" t="s">
        <v>7207</v>
      </c>
      <c r="I3713" s="92" t="s">
        <v>865</v>
      </c>
      <c r="J3713" s="92" t="s">
        <v>7267</v>
      </c>
      <c r="K3713" s="90" t="b">
        <v>0</v>
      </c>
      <c r="L3713" s="92" t="s">
        <v>867</v>
      </c>
      <c r="M3713" s="278">
        <f>IFERROR(VLOOKUP(C3713,'Budget Detail as of 11.30'!B:K,COLUMNS('Budget Detail as of 11.30'!B:K),FALSE),0)</f>
        <v>0</v>
      </c>
      <c r="N3713" s="155">
        <f>SUMIFS('Budget Detail as of 11.30'!L:L,'Budget Detail as of 11.30'!B:B,'Questica Mapping'!C3713)</f>
        <v>0</v>
      </c>
      <c r="O3713" s="100">
        <v>0</v>
      </c>
      <c r="P3713" s="101">
        <f t="shared" si="142"/>
        <v>0</v>
      </c>
    </row>
    <row r="3714" spans="1:16" hidden="1" x14ac:dyDescent="0.3">
      <c r="A3714" s="90">
        <v>594978</v>
      </c>
      <c r="B3714" s="92" t="s">
        <v>1162</v>
      </c>
      <c r="C3714" s="92" t="s">
        <v>7268</v>
      </c>
      <c r="D3714" s="92" t="s">
        <v>13</v>
      </c>
      <c r="E3714" s="103">
        <v>0</v>
      </c>
      <c r="F3714" s="92" t="s">
        <v>7195</v>
      </c>
      <c r="G3714" s="92" t="s">
        <v>1354</v>
      </c>
      <c r="H3714" s="92" t="s">
        <v>6994</v>
      </c>
      <c r="I3714" s="92" t="s">
        <v>925</v>
      </c>
      <c r="J3714" s="92" t="s">
        <v>7269</v>
      </c>
      <c r="K3714" s="90" t="b">
        <v>0</v>
      </c>
      <c r="L3714" s="92" t="s">
        <v>867</v>
      </c>
      <c r="M3714" s="278">
        <f>IFERROR(VLOOKUP(C3714,'Budget Detail as of 11.30'!B:K,COLUMNS('Budget Detail as of 11.30'!B:K),FALSE),0)</f>
        <v>0</v>
      </c>
      <c r="N3714" s="155">
        <f>SUMIFS('Budget Detail as of 11.30'!L:L,'Budget Detail as of 11.30'!B:B,'Questica Mapping'!C3714)</f>
        <v>0</v>
      </c>
      <c r="O3714" s="100">
        <v>0</v>
      </c>
      <c r="P3714" s="101">
        <f t="shared" si="142"/>
        <v>0</v>
      </c>
    </row>
    <row r="3715" spans="1:16" hidden="1" x14ac:dyDescent="0.3">
      <c r="A3715" s="90">
        <v>594979</v>
      </c>
      <c r="B3715" s="92" t="s">
        <v>1162</v>
      </c>
      <c r="C3715" s="92" t="s">
        <v>7270</v>
      </c>
      <c r="D3715" s="92" t="s">
        <v>13</v>
      </c>
      <c r="E3715" s="103">
        <v>0</v>
      </c>
      <c r="F3715" s="92" t="s">
        <v>7195</v>
      </c>
      <c r="G3715" s="92" t="s">
        <v>1354</v>
      </c>
      <c r="H3715" s="92" t="s">
        <v>6994</v>
      </c>
      <c r="I3715" s="92" t="s">
        <v>928</v>
      </c>
      <c r="J3715" s="92" t="s">
        <v>7271</v>
      </c>
      <c r="K3715" s="90" t="b">
        <v>1</v>
      </c>
      <c r="L3715" s="92" t="s">
        <v>867</v>
      </c>
      <c r="M3715" s="278">
        <f>IFERROR(VLOOKUP(C3715,'Budget Detail as of 11.30'!B:K,COLUMNS('Budget Detail as of 11.30'!B:K),FALSE),0)</f>
        <v>0</v>
      </c>
      <c r="N3715" s="155">
        <f>SUMIFS('Budget Detail as of 11.30'!L:L,'Budget Detail as of 11.30'!B:B,'Questica Mapping'!C3715)</f>
        <v>0</v>
      </c>
      <c r="O3715" s="100">
        <v>0</v>
      </c>
      <c r="P3715" s="101">
        <f t="shared" si="142"/>
        <v>0</v>
      </c>
    </row>
    <row r="3716" spans="1:16" hidden="1" x14ac:dyDescent="0.3">
      <c r="A3716" s="90">
        <v>594980</v>
      </c>
      <c r="B3716" s="92" t="s">
        <v>1162</v>
      </c>
      <c r="C3716" s="92" t="s">
        <v>7272</v>
      </c>
      <c r="D3716" s="92" t="s">
        <v>13</v>
      </c>
      <c r="E3716" s="103">
        <v>0</v>
      </c>
      <c r="F3716" s="92" t="s">
        <v>7195</v>
      </c>
      <c r="G3716" s="92" t="s">
        <v>1354</v>
      </c>
      <c r="H3716" s="92" t="s">
        <v>7207</v>
      </c>
      <c r="I3716" s="92" t="s">
        <v>865</v>
      </c>
      <c r="J3716" s="92" t="s">
        <v>7273</v>
      </c>
      <c r="K3716" s="90" t="b">
        <v>1</v>
      </c>
      <c r="L3716" s="92" t="s">
        <v>867</v>
      </c>
      <c r="M3716" s="278">
        <f>IFERROR(VLOOKUP(C3716,'Budget Detail as of 11.30'!B:K,COLUMNS('Budget Detail as of 11.30'!B:K),FALSE),0)</f>
        <v>0</v>
      </c>
      <c r="N3716" s="155">
        <f>SUMIFS('Budget Detail as of 11.30'!L:L,'Budget Detail as of 11.30'!B:B,'Questica Mapping'!C3716)</f>
        <v>0</v>
      </c>
      <c r="O3716" s="100">
        <v>0</v>
      </c>
      <c r="P3716" s="101">
        <f t="shared" si="142"/>
        <v>0</v>
      </c>
    </row>
    <row r="3717" spans="1:16" hidden="1" x14ac:dyDescent="0.3">
      <c r="A3717" s="90">
        <v>594981</v>
      </c>
      <c r="B3717" s="92" t="s">
        <v>1162</v>
      </c>
      <c r="C3717" s="92" t="s">
        <v>7274</v>
      </c>
      <c r="D3717" s="92" t="s">
        <v>13</v>
      </c>
      <c r="E3717" s="103">
        <v>0</v>
      </c>
      <c r="F3717" s="92" t="s">
        <v>7195</v>
      </c>
      <c r="G3717" s="92" t="s">
        <v>1212</v>
      </c>
      <c r="H3717" s="92" t="s">
        <v>7207</v>
      </c>
      <c r="I3717" s="92" t="s">
        <v>925</v>
      </c>
      <c r="J3717" s="92" t="s">
        <v>7275</v>
      </c>
      <c r="K3717" s="90" t="b">
        <v>0</v>
      </c>
      <c r="L3717" s="92" t="s">
        <v>867</v>
      </c>
      <c r="M3717" s="278">
        <f>IFERROR(VLOOKUP(C3717,'Budget Detail as of 11.30'!B:K,COLUMNS('Budget Detail as of 11.30'!B:K),FALSE),0)</f>
        <v>0</v>
      </c>
      <c r="N3717" s="155">
        <f>SUMIFS('Budget Detail as of 11.30'!L:L,'Budget Detail as of 11.30'!B:B,'Questica Mapping'!C3717)</f>
        <v>0</v>
      </c>
      <c r="O3717" s="100">
        <v>0</v>
      </c>
      <c r="P3717" s="101">
        <f t="shared" si="142"/>
        <v>0</v>
      </c>
    </row>
    <row r="3718" spans="1:16" hidden="1" x14ac:dyDescent="0.3">
      <c r="A3718" s="90">
        <v>850017</v>
      </c>
      <c r="B3718" s="92" t="s">
        <v>1162</v>
      </c>
      <c r="C3718" s="92" t="s">
        <v>7276</v>
      </c>
      <c r="D3718" s="92" t="s">
        <v>13</v>
      </c>
      <c r="E3718" s="103">
        <v>0</v>
      </c>
      <c r="F3718" s="92" t="s">
        <v>7195</v>
      </c>
      <c r="G3718" s="92" t="s">
        <v>3062</v>
      </c>
      <c r="H3718" s="92" t="s">
        <v>7207</v>
      </c>
      <c r="I3718" s="92" t="s">
        <v>865</v>
      </c>
      <c r="J3718" s="92" t="s">
        <v>7277</v>
      </c>
      <c r="K3718" s="90" t="b">
        <v>0</v>
      </c>
      <c r="L3718" s="92" t="s">
        <v>867</v>
      </c>
      <c r="M3718" s="278">
        <f>IFERROR(VLOOKUP(C3718,'Budget Detail as of 11.30'!B:K,COLUMNS('Budget Detail as of 11.30'!B:K),FALSE),0)</f>
        <v>0</v>
      </c>
      <c r="N3718" s="155">
        <f>SUMIFS('Budget Detail as of 11.30'!L:L,'Budget Detail as of 11.30'!B:B,'Questica Mapping'!C3718)</f>
        <v>0</v>
      </c>
      <c r="O3718" s="100">
        <v>0</v>
      </c>
      <c r="P3718" s="101">
        <f t="shared" si="142"/>
        <v>0</v>
      </c>
    </row>
    <row r="3719" spans="1:16" hidden="1" x14ac:dyDescent="0.3">
      <c r="A3719" s="90">
        <v>594982</v>
      </c>
      <c r="B3719" s="92" t="s">
        <v>1162</v>
      </c>
      <c r="C3719" s="92" t="s">
        <v>7278</v>
      </c>
      <c r="D3719" s="92" t="s">
        <v>13</v>
      </c>
      <c r="E3719" s="103">
        <v>0</v>
      </c>
      <c r="F3719" s="92" t="s">
        <v>7195</v>
      </c>
      <c r="G3719" s="92" t="s">
        <v>1229</v>
      </c>
      <c r="H3719" s="92" t="s">
        <v>6994</v>
      </c>
      <c r="I3719" s="92" t="s">
        <v>865</v>
      </c>
      <c r="J3719" s="92" t="s">
        <v>7279</v>
      </c>
      <c r="K3719" s="90" t="b">
        <v>0</v>
      </c>
      <c r="L3719" s="92" t="s">
        <v>867</v>
      </c>
      <c r="M3719" s="278">
        <f>IFERROR(VLOOKUP(C3719,'Budget Detail as of 11.30'!B:K,COLUMNS('Budget Detail as of 11.30'!B:K),FALSE),0)</f>
        <v>0</v>
      </c>
      <c r="N3719" s="155">
        <f>SUMIFS('Budget Detail as of 11.30'!L:L,'Budget Detail as of 11.30'!B:B,'Questica Mapping'!C3719)</f>
        <v>0</v>
      </c>
      <c r="O3719" s="100">
        <v>0</v>
      </c>
      <c r="P3719" s="101">
        <f t="shared" si="142"/>
        <v>0</v>
      </c>
    </row>
    <row r="3720" spans="1:16" hidden="1" x14ac:dyDescent="0.3">
      <c r="A3720" s="90">
        <v>594983</v>
      </c>
      <c r="B3720" s="92" t="s">
        <v>1162</v>
      </c>
      <c r="C3720" s="92" t="s">
        <v>7280</v>
      </c>
      <c r="D3720" s="92" t="s">
        <v>13</v>
      </c>
      <c r="E3720" s="103">
        <v>0</v>
      </c>
      <c r="F3720" s="92" t="s">
        <v>7195</v>
      </c>
      <c r="G3720" s="92" t="s">
        <v>1229</v>
      </c>
      <c r="H3720" s="92" t="s">
        <v>6994</v>
      </c>
      <c r="I3720" s="92" t="s">
        <v>1807</v>
      </c>
      <c r="J3720" s="92" t="s">
        <v>7228</v>
      </c>
      <c r="K3720" s="90" t="b">
        <v>0</v>
      </c>
      <c r="L3720" s="92" t="s">
        <v>867</v>
      </c>
      <c r="M3720" s="278">
        <f>IFERROR(VLOOKUP(C3720,'Budget Detail as of 11.30'!B:K,COLUMNS('Budget Detail as of 11.30'!B:K),FALSE),0)</f>
        <v>0</v>
      </c>
      <c r="N3720" s="155">
        <f>SUMIFS('Budget Detail as of 11.30'!L:L,'Budget Detail as of 11.30'!B:B,'Questica Mapping'!C3720)</f>
        <v>0</v>
      </c>
      <c r="O3720" s="100">
        <v>0</v>
      </c>
      <c r="P3720" s="101">
        <f t="shared" si="142"/>
        <v>0</v>
      </c>
    </row>
    <row r="3721" spans="1:16" hidden="1" x14ac:dyDescent="0.3">
      <c r="A3721" s="90">
        <v>594984</v>
      </c>
      <c r="B3721" s="92" t="s">
        <v>1162</v>
      </c>
      <c r="C3721" s="92" t="s">
        <v>7281</v>
      </c>
      <c r="D3721" s="92" t="s">
        <v>13</v>
      </c>
      <c r="E3721" s="103">
        <v>0</v>
      </c>
      <c r="F3721" s="92" t="s">
        <v>7195</v>
      </c>
      <c r="G3721" s="92" t="s">
        <v>1229</v>
      </c>
      <c r="H3721" s="92" t="s">
        <v>6994</v>
      </c>
      <c r="I3721" s="92" t="s">
        <v>925</v>
      </c>
      <c r="J3721" s="92" t="s">
        <v>7282</v>
      </c>
      <c r="K3721" s="90" t="b">
        <v>0</v>
      </c>
      <c r="L3721" s="92" t="s">
        <v>867</v>
      </c>
      <c r="M3721" s="278">
        <f>IFERROR(VLOOKUP(C3721,'Budget Detail as of 11.30'!B:K,COLUMNS('Budget Detail as of 11.30'!B:K),FALSE),0)</f>
        <v>0</v>
      </c>
      <c r="N3721" s="155">
        <f>SUMIFS('Budget Detail as of 11.30'!L:L,'Budget Detail as of 11.30'!B:B,'Questica Mapping'!C3721)</f>
        <v>0</v>
      </c>
      <c r="O3721" s="100">
        <v>0</v>
      </c>
      <c r="P3721" s="101">
        <f t="shared" si="142"/>
        <v>0</v>
      </c>
    </row>
    <row r="3722" spans="1:16" hidden="1" x14ac:dyDescent="0.3">
      <c r="A3722" s="90">
        <v>594985</v>
      </c>
      <c r="B3722" s="92" t="s">
        <v>1162</v>
      </c>
      <c r="C3722" s="92" t="s">
        <v>7283</v>
      </c>
      <c r="D3722" s="92" t="s">
        <v>13</v>
      </c>
      <c r="E3722" s="103">
        <v>0</v>
      </c>
      <c r="F3722" s="92" t="s">
        <v>7195</v>
      </c>
      <c r="G3722" s="92" t="s">
        <v>1229</v>
      </c>
      <c r="H3722" s="92" t="s">
        <v>6994</v>
      </c>
      <c r="I3722" s="92" t="s">
        <v>928</v>
      </c>
      <c r="J3722" s="92" t="s">
        <v>7284</v>
      </c>
      <c r="K3722" s="90" t="b">
        <v>0</v>
      </c>
      <c r="L3722" s="92" t="s">
        <v>867</v>
      </c>
      <c r="M3722" s="278">
        <f>IFERROR(VLOOKUP(C3722,'Budget Detail as of 11.30'!B:K,COLUMNS('Budget Detail as of 11.30'!B:K),FALSE),0)</f>
        <v>0</v>
      </c>
      <c r="N3722" s="155">
        <f>SUMIFS('Budget Detail as of 11.30'!L:L,'Budget Detail as of 11.30'!B:B,'Questica Mapping'!C3722)</f>
        <v>0</v>
      </c>
      <c r="O3722" s="100">
        <v>0</v>
      </c>
      <c r="P3722" s="101">
        <f t="shared" si="142"/>
        <v>0</v>
      </c>
    </row>
    <row r="3723" spans="1:16" hidden="1" x14ac:dyDescent="0.3">
      <c r="A3723" s="90">
        <v>594986</v>
      </c>
      <c r="B3723" s="92" t="s">
        <v>1162</v>
      </c>
      <c r="C3723" s="92" t="s">
        <v>7285</v>
      </c>
      <c r="D3723" s="92" t="s">
        <v>13</v>
      </c>
      <c r="E3723" s="103">
        <v>0</v>
      </c>
      <c r="F3723" s="92" t="s">
        <v>7195</v>
      </c>
      <c r="G3723" s="92" t="s">
        <v>1229</v>
      </c>
      <c r="H3723" s="92" t="s">
        <v>6994</v>
      </c>
      <c r="I3723" s="92" t="s">
        <v>931</v>
      </c>
      <c r="J3723" s="92" t="s">
        <v>7286</v>
      </c>
      <c r="K3723" s="90" t="b">
        <v>0</v>
      </c>
      <c r="L3723" s="92" t="s">
        <v>867</v>
      </c>
      <c r="M3723" s="278">
        <f>IFERROR(VLOOKUP(C3723,'Budget Detail as of 11.30'!B:K,COLUMNS('Budget Detail as of 11.30'!B:K),FALSE),0)</f>
        <v>0</v>
      </c>
      <c r="N3723" s="155">
        <f>SUMIFS('Budget Detail as of 11.30'!L:L,'Budget Detail as of 11.30'!B:B,'Questica Mapping'!C3723)</f>
        <v>0</v>
      </c>
      <c r="O3723" s="100">
        <v>0</v>
      </c>
      <c r="P3723" s="101">
        <f t="shared" si="142"/>
        <v>0</v>
      </c>
    </row>
    <row r="3724" spans="1:16" hidden="1" x14ac:dyDescent="0.3">
      <c r="A3724" s="90">
        <v>594987</v>
      </c>
      <c r="B3724" s="92" t="s">
        <v>1162</v>
      </c>
      <c r="C3724" s="92" t="s">
        <v>7287</v>
      </c>
      <c r="D3724" s="92" t="s">
        <v>13</v>
      </c>
      <c r="E3724" s="103">
        <v>0</v>
      </c>
      <c r="F3724" s="92" t="s">
        <v>7195</v>
      </c>
      <c r="G3724" s="92" t="s">
        <v>1229</v>
      </c>
      <c r="H3724" s="92" t="s">
        <v>6994</v>
      </c>
      <c r="I3724" s="92" t="s">
        <v>944</v>
      </c>
      <c r="J3724" s="92" t="s">
        <v>7288</v>
      </c>
      <c r="K3724" s="90" t="b">
        <v>0</v>
      </c>
      <c r="L3724" s="92" t="s">
        <v>867</v>
      </c>
      <c r="M3724" s="278">
        <f>IFERROR(VLOOKUP(C3724,'Budget Detail as of 11.30'!B:K,COLUMNS('Budget Detail as of 11.30'!B:K),FALSE),0)</f>
        <v>0</v>
      </c>
      <c r="N3724" s="155">
        <f>SUMIFS('Budget Detail as of 11.30'!L:L,'Budget Detail as of 11.30'!B:B,'Questica Mapping'!C3724)</f>
        <v>0</v>
      </c>
      <c r="O3724" s="100">
        <v>0</v>
      </c>
      <c r="P3724" s="101">
        <f t="shared" si="142"/>
        <v>0</v>
      </c>
    </row>
    <row r="3725" spans="1:16" hidden="1" x14ac:dyDescent="0.3">
      <c r="A3725" s="90">
        <v>594988</v>
      </c>
      <c r="B3725" s="92" t="s">
        <v>1162</v>
      </c>
      <c r="C3725" s="92" t="s">
        <v>7289</v>
      </c>
      <c r="D3725" s="92" t="s">
        <v>13</v>
      </c>
      <c r="E3725" s="103">
        <v>0</v>
      </c>
      <c r="F3725" s="92" t="s">
        <v>7195</v>
      </c>
      <c r="G3725" s="92" t="s">
        <v>1229</v>
      </c>
      <c r="H3725" s="92" t="s">
        <v>6994</v>
      </c>
      <c r="I3725" s="92" t="s">
        <v>1063</v>
      </c>
      <c r="J3725" s="92" t="s">
        <v>7290</v>
      </c>
      <c r="K3725" s="90" t="b">
        <v>0</v>
      </c>
      <c r="L3725" s="92" t="s">
        <v>867</v>
      </c>
      <c r="M3725" s="278">
        <f>IFERROR(VLOOKUP(C3725,'Budget Detail as of 11.30'!B:K,COLUMNS('Budget Detail as of 11.30'!B:K),FALSE),0)</f>
        <v>0</v>
      </c>
      <c r="N3725" s="155">
        <f>SUMIFS('Budget Detail as of 11.30'!L:L,'Budget Detail as of 11.30'!B:B,'Questica Mapping'!C3725)</f>
        <v>0</v>
      </c>
      <c r="O3725" s="100">
        <v>0</v>
      </c>
      <c r="P3725" s="101">
        <f t="shared" si="142"/>
        <v>0</v>
      </c>
    </row>
    <row r="3726" spans="1:16" hidden="1" x14ac:dyDescent="0.3">
      <c r="A3726" s="90">
        <v>594997</v>
      </c>
      <c r="B3726" s="92" t="s">
        <v>1162</v>
      </c>
      <c r="C3726" s="92" t="s">
        <v>7291</v>
      </c>
      <c r="D3726" s="92" t="s">
        <v>13</v>
      </c>
      <c r="E3726" s="103">
        <v>0</v>
      </c>
      <c r="F3726" s="92" t="s">
        <v>7195</v>
      </c>
      <c r="G3726" s="92" t="s">
        <v>1229</v>
      </c>
      <c r="H3726" s="92" t="s">
        <v>6994</v>
      </c>
      <c r="I3726" s="92" t="s">
        <v>1088</v>
      </c>
      <c r="J3726" s="92" t="s">
        <v>7292</v>
      </c>
      <c r="K3726" s="90" t="b">
        <v>0</v>
      </c>
      <c r="L3726" s="92" t="s">
        <v>867</v>
      </c>
      <c r="M3726" s="278">
        <f>IFERROR(VLOOKUP(C3726,'Budget Detail as of 11.30'!B:K,COLUMNS('Budget Detail as of 11.30'!B:K),FALSE),0)</f>
        <v>0</v>
      </c>
      <c r="N3726" s="155">
        <f>SUMIFS('Budget Detail as of 11.30'!L:L,'Budget Detail as of 11.30'!B:B,'Questica Mapping'!C3726)</f>
        <v>0</v>
      </c>
      <c r="O3726" s="100">
        <v>0</v>
      </c>
      <c r="P3726" s="101">
        <f t="shared" si="142"/>
        <v>0</v>
      </c>
    </row>
    <row r="3727" spans="1:16" hidden="1" x14ac:dyDescent="0.3">
      <c r="A3727" s="90">
        <v>594998</v>
      </c>
      <c r="B3727" s="92" t="s">
        <v>1162</v>
      </c>
      <c r="C3727" s="92" t="s">
        <v>7293</v>
      </c>
      <c r="D3727" s="92" t="s">
        <v>13</v>
      </c>
      <c r="E3727" s="103">
        <v>0</v>
      </c>
      <c r="F3727" s="92" t="s">
        <v>7195</v>
      </c>
      <c r="G3727" s="92" t="s">
        <v>1229</v>
      </c>
      <c r="H3727" s="92" t="s">
        <v>6994</v>
      </c>
      <c r="I3727" s="92" t="s">
        <v>1066</v>
      </c>
      <c r="J3727" s="92" t="s">
        <v>7294</v>
      </c>
      <c r="K3727" s="90" t="b">
        <v>0</v>
      </c>
      <c r="L3727" s="92" t="s">
        <v>867</v>
      </c>
      <c r="M3727" s="278">
        <f>IFERROR(VLOOKUP(C3727,'Budget Detail as of 11.30'!B:K,COLUMNS('Budget Detail as of 11.30'!B:K),FALSE),0)</f>
        <v>0</v>
      </c>
      <c r="N3727" s="155">
        <f>SUMIFS('Budget Detail as of 11.30'!L:L,'Budget Detail as of 11.30'!B:B,'Questica Mapping'!C3727)</f>
        <v>0</v>
      </c>
      <c r="O3727" s="100">
        <v>0</v>
      </c>
      <c r="P3727" s="101">
        <f t="shared" si="142"/>
        <v>0</v>
      </c>
    </row>
    <row r="3728" spans="1:16" hidden="1" x14ac:dyDescent="0.3">
      <c r="A3728" s="90">
        <v>594999</v>
      </c>
      <c r="B3728" s="92" t="s">
        <v>1162</v>
      </c>
      <c r="C3728" s="92" t="s">
        <v>7295</v>
      </c>
      <c r="D3728" s="92" t="s">
        <v>13</v>
      </c>
      <c r="E3728" s="103">
        <v>0</v>
      </c>
      <c r="F3728" s="92" t="s">
        <v>7195</v>
      </c>
      <c r="G3728" s="92" t="s">
        <v>1229</v>
      </c>
      <c r="H3728" s="92" t="s">
        <v>7207</v>
      </c>
      <c r="I3728" s="92" t="s">
        <v>865</v>
      </c>
      <c r="J3728" s="92" t="s">
        <v>7296</v>
      </c>
      <c r="K3728" s="90" t="b">
        <v>0</v>
      </c>
      <c r="L3728" s="92" t="s">
        <v>867</v>
      </c>
      <c r="M3728" s="278">
        <f>IFERROR(VLOOKUP(C3728,'Budget Detail as of 11.30'!B:K,COLUMNS('Budget Detail as of 11.30'!B:K),FALSE),0)</f>
        <v>0</v>
      </c>
      <c r="N3728" s="155">
        <f>SUMIFS('Budget Detail as of 11.30'!L:L,'Budget Detail as of 11.30'!B:B,'Questica Mapping'!C3728)</f>
        <v>0</v>
      </c>
      <c r="O3728" s="100">
        <v>0</v>
      </c>
      <c r="P3728" s="101">
        <f t="shared" si="142"/>
        <v>0</v>
      </c>
    </row>
    <row r="3729" spans="1:16" hidden="1" x14ac:dyDescent="0.3">
      <c r="A3729" s="90">
        <v>594989</v>
      </c>
      <c r="B3729" s="92" t="s">
        <v>1162</v>
      </c>
      <c r="C3729" s="92" t="s">
        <v>7297</v>
      </c>
      <c r="D3729" s="92" t="s">
        <v>13</v>
      </c>
      <c r="E3729" s="103">
        <v>0</v>
      </c>
      <c r="F3729" s="92" t="s">
        <v>7195</v>
      </c>
      <c r="G3729" s="92" t="s">
        <v>1229</v>
      </c>
      <c r="H3729" s="92" t="s">
        <v>7207</v>
      </c>
      <c r="I3729" s="92" t="s">
        <v>1807</v>
      </c>
      <c r="J3729" s="92" t="s">
        <v>7298</v>
      </c>
      <c r="K3729" s="90" t="b">
        <v>0</v>
      </c>
      <c r="L3729" s="92" t="s">
        <v>867</v>
      </c>
      <c r="M3729" s="278">
        <f>IFERROR(VLOOKUP(C3729,'Budget Detail as of 11.30'!B:K,COLUMNS('Budget Detail as of 11.30'!B:K),FALSE),0)</f>
        <v>0</v>
      </c>
      <c r="N3729" s="155">
        <f>SUMIFS('Budget Detail as of 11.30'!L:L,'Budget Detail as of 11.30'!B:B,'Questica Mapping'!C3729)</f>
        <v>0</v>
      </c>
      <c r="O3729" s="100">
        <v>0</v>
      </c>
      <c r="P3729" s="101">
        <f t="shared" si="142"/>
        <v>0</v>
      </c>
    </row>
    <row r="3730" spans="1:16" hidden="1" x14ac:dyDescent="0.3">
      <c r="A3730" s="90">
        <v>594990</v>
      </c>
      <c r="B3730" s="92" t="s">
        <v>1162</v>
      </c>
      <c r="C3730" s="92" t="s">
        <v>7299</v>
      </c>
      <c r="D3730" s="92" t="s">
        <v>13</v>
      </c>
      <c r="E3730" s="103">
        <v>0</v>
      </c>
      <c r="F3730" s="92" t="s">
        <v>7195</v>
      </c>
      <c r="G3730" s="92" t="s">
        <v>1229</v>
      </c>
      <c r="H3730" s="92" t="s">
        <v>7207</v>
      </c>
      <c r="I3730" s="92" t="s">
        <v>1072</v>
      </c>
      <c r="J3730" s="92" t="s">
        <v>7300</v>
      </c>
      <c r="K3730" s="90" t="b">
        <v>0</v>
      </c>
      <c r="L3730" s="92" t="s">
        <v>867</v>
      </c>
      <c r="M3730" s="278">
        <f>IFERROR(VLOOKUP(C3730,'Budget Detail as of 11.30'!B:K,COLUMNS('Budget Detail as of 11.30'!B:K),FALSE),0)</f>
        <v>0</v>
      </c>
      <c r="N3730" s="155">
        <f>SUMIFS('Budget Detail as of 11.30'!L:L,'Budget Detail as of 11.30'!B:B,'Questica Mapping'!C3730)</f>
        <v>0</v>
      </c>
      <c r="O3730" s="100">
        <v>0</v>
      </c>
      <c r="P3730" s="101">
        <f t="shared" si="142"/>
        <v>0</v>
      </c>
    </row>
    <row r="3731" spans="1:16" hidden="1" x14ac:dyDescent="0.3">
      <c r="A3731" s="90">
        <v>594991</v>
      </c>
      <c r="B3731" s="92" t="s">
        <v>1162</v>
      </c>
      <c r="C3731" s="92" t="s">
        <v>7301</v>
      </c>
      <c r="D3731" s="92" t="s">
        <v>13</v>
      </c>
      <c r="E3731" s="103">
        <v>0</v>
      </c>
      <c r="F3731" s="92" t="s">
        <v>7195</v>
      </c>
      <c r="G3731" s="92" t="s">
        <v>1229</v>
      </c>
      <c r="H3731" s="92" t="s">
        <v>7207</v>
      </c>
      <c r="I3731" s="92" t="s">
        <v>1814</v>
      </c>
      <c r="J3731" s="92" t="s">
        <v>7302</v>
      </c>
      <c r="K3731" s="90" t="b">
        <v>0</v>
      </c>
      <c r="L3731" s="92" t="s">
        <v>867</v>
      </c>
      <c r="M3731" s="278">
        <f>IFERROR(VLOOKUP(C3731,'Budget Detail as of 11.30'!B:K,COLUMNS('Budget Detail as of 11.30'!B:K),FALSE),0)</f>
        <v>0</v>
      </c>
      <c r="N3731" s="155">
        <f>SUMIFS('Budget Detail as of 11.30'!L:L,'Budget Detail as of 11.30'!B:B,'Questica Mapping'!C3731)</f>
        <v>0</v>
      </c>
      <c r="O3731" s="100">
        <v>0</v>
      </c>
      <c r="P3731" s="101">
        <f t="shared" si="142"/>
        <v>0</v>
      </c>
    </row>
    <row r="3732" spans="1:16" hidden="1" x14ac:dyDescent="0.3">
      <c r="A3732" s="90">
        <v>594992</v>
      </c>
      <c r="B3732" s="92" t="s">
        <v>1162</v>
      </c>
      <c r="C3732" s="92" t="s">
        <v>7303</v>
      </c>
      <c r="D3732" s="92" t="s">
        <v>13</v>
      </c>
      <c r="E3732" s="103">
        <v>0</v>
      </c>
      <c r="F3732" s="92" t="s">
        <v>7195</v>
      </c>
      <c r="G3732" s="92" t="s">
        <v>1229</v>
      </c>
      <c r="H3732" s="92" t="s">
        <v>7207</v>
      </c>
      <c r="I3732" s="92" t="s">
        <v>1817</v>
      </c>
      <c r="J3732" s="92" t="s">
        <v>7304</v>
      </c>
      <c r="K3732" s="90" t="b">
        <v>0</v>
      </c>
      <c r="L3732" s="92" t="s">
        <v>867</v>
      </c>
      <c r="M3732" s="278">
        <f>IFERROR(VLOOKUP(C3732,'Budget Detail as of 11.30'!B:K,COLUMNS('Budget Detail as of 11.30'!B:K),FALSE),0)</f>
        <v>0</v>
      </c>
      <c r="N3732" s="155">
        <f>SUMIFS('Budget Detail as of 11.30'!L:L,'Budget Detail as of 11.30'!B:B,'Questica Mapping'!C3732)</f>
        <v>0</v>
      </c>
      <c r="O3732" s="100">
        <v>0</v>
      </c>
      <c r="P3732" s="101">
        <f t="shared" si="142"/>
        <v>0</v>
      </c>
    </row>
    <row r="3733" spans="1:16" hidden="1" x14ac:dyDescent="0.3">
      <c r="A3733" s="90">
        <v>594993</v>
      </c>
      <c r="B3733" s="92" t="s">
        <v>1162</v>
      </c>
      <c r="C3733" s="92" t="s">
        <v>7305</v>
      </c>
      <c r="D3733" s="92" t="s">
        <v>13</v>
      </c>
      <c r="E3733" s="103">
        <v>0</v>
      </c>
      <c r="F3733" s="92" t="s">
        <v>7195</v>
      </c>
      <c r="G3733" s="92" t="s">
        <v>1229</v>
      </c>
      <c r="H3733" s="92" t="s">
        <v>7207</v>
      </c>
      <c r="I3733" s="92" t="s">
        <v>4455</v>
      </c>
      <c r="J3733" s="92" t="s">
        <v>7306</v>
      </c>
      <c r="K3733" s="90" t="b">
        <v>0</v>
      </c>
      <c r="L3733" s="92" t="s">
        <v>867</v>
      </c>
      <c r="M3733" s="278">
        <f>IFERROR(VLOOKUP(C3733,'Budget Detail as of 11.30'!B:K,COLUMNS('Budget Detail as of 11.30'!B:K),FALSE),0)</f>
        <v>0</v>
      </c>
      <c r="N3733" s="155">
        <f>SUMIFS('Budget Detail as of 11.30'!L:L,'Budget Detail as of 11.30'!B:B,'Questica Mapping'!C3733)</f>
        <v>0</v>
      </c>
      <c r="O3733" s="100">
        <v>0</v>
      </c>
      <c r="P3733" s="101">
        <f t="shared" si="142"/>
        <v>0</v>
      </c>
    </row>
    <row r="3734" spans="1:16" hidden="1" x14ac:dyDescent="0.3">
      <c r="A3734" s="90">
        <v>594994</v>
      </c>
      <c r="B3734" s="92" t="s">
        <v>1162</v>
      </c>
      <c r="C3734" s="92" t="s">
        <v>7307</v>
      </c>
      <c r="D3734" s="92" t="s">
        <v>13</v>
      </c>
      <c r="E3734" s="103">
        <v>0</v>
      </c>
      <c r="F3734" s="92" t="s">
        <v>7195</v>
      </c>
      <c r="G3734" s="92" t="s">
        <v>1229</v>
      </c>
      <c r="H3734" s="92" t="s">
        <v>7207</v>
      </c>
      <c r="I3734" s="92" t="s">
        <v>925</v>
      </c>
      <c r="J3734" s="92" t="s">
        <v>7308</v>
      </c>
      <c r="K3734" s="90" t="b">
        <v>0</v>
      </c>
      <c r="L3734" s="92" t="s">
        <v>867</v>
      </c>
      <c r="M3734" s="278">
        <f>IFERROR(VLOOKUP(C3734,'Budget Detail as of 11.30'!B:K,COLUMNS('Budget Detail as of 11.30'!B:K),FALSE),0)</f>
        <v>0</v>
      </c>
      <c r="N3734" s="155">
        <f>SUMIFS('Budget Detail as of 11.30'!L:L,'Budget Detail as of 11.30'!B:B,'Questica Mapping'!C3734)</f>
        <v>0</v>
      </c>
      <c r="O3734" s="100">
        <v>0</v>
      </c>
      <c r="P3734" s="101">
        <f t="shared" si="142"/>
        <v>0</v>
      </c>
    </row>
    <row r="3735" spans="1:16" hidden="1" x14ac:dyDescent="0.3">
      <c r="A3735" s="90">
        <v>594995</v>
      </c>
      <c r="B3735" s="92" t="s">
        <v>1162</v>
      </c>
      <c r="C3735" s="92" t="s">
        <v>7309</v>
      </c>
      <c r="D3735" s="92" t="s">
        <v>13</v>
      </c>
      <c r="E3735" s="103">
        <v>0</v>
      </c>
      <c r="F3735" s="92" t="s">
        <v>7195</v>
      </c>
      <c r="G3735" s="92" t="s">
        <v>1229</v>
      </c>
      <c r="H3735" s="92" t="s">
        <v>7207</v>
      </c>
      <c r="I3735" s="92" t="s">
        <v>928</v>
      </c>
      <c r="J3735" s="92" t="s">
        <v>7310</v>
      </c>
      <c r="K3735" s="90" t="b">
        <v>0</v>
      </c>
      <c r="L3735" s="92" t="s">
        <v>867</v>
      </c>
      <c r="M3735" s="278">
        <f>IFERROR(VLOOKUP(C3735,'Budget Detail as of 11.30'!B:K,COLUMNS('Budget Detail as of 11.30'!B:K),FALSE),0)</f>
        <v>0</v>
      </c>
      <c r="N3735" s="155">
        <f>SUMIFS('Budget Detail as of 11.30'!L:L,'Budget Detail as of 11.30'!B:B,'Questica Mapping'!C3735)</f>
        <v>0</v>
      </c>
      <c r="O3735" s="100">
        <v>0</v>
      </c>
      <c r="P3735" s="101">
        <f t="shared" ref="P3735:P3740" si="143">+O3735</f>
        <v>0</v>
      </c>
    </row>
    <row r="3736" spans="1:16" hidden="1" x14ac:dyDescent="0.3">
      <c r="A3736" s="90">
        <v>594996</v>
      </c>
      <c r="B3736" s="92" t="s">
        <v>1162</v>
      </c>
      <c r="C3736" s="92" t="s">
        <v>7311</v>
      </c>
      <c r="D3736" s="92" t="s">
        <v>13</v>
      </c>
      <c r="E3736" s="103">
        <v>0</v>
      </c>
      <c r="F3736" s="92" t="s">
        <v>7195</v>
      </c>
      <c r="G3736" s="92" t="s">
        <v>1229</v>
      </c>
      <c r="H3736" s="92" t="s">
        <v>7207</v>
      </c>
      <c r="I3736" s="92" t="s">
        <v>1060</v>
      </c>
      <c r="J3736" s="92" t="s">
        <v>7312</v>
      </c>
      <c r="K3736" s="90" t="b">
        <v>0</v>
      </c>
      <c r="L3736" s="92" t="s">
        <v>867</v>
      </c>
      <c r="M3736" s="278">
        <f>IFERROR(VLOOKUP(C3736,'Budget Detail as of 11.30'!B:K,COLUMNS('Budget Detail as of 11.30'!B:K),FALSE),0)</f>
        <v>0</v>
      </c>
      <c r="N3736" s="155">
        <f>SUMIFS('Budget Detail as of 11.30'!L:L,'Budget Detail as of 11.30'!B:B,'Questica Mapping'!C3736)</f>
        <v>0</v>
      </c>
      <c r="O3736" s="100">
        <v>0</v>
      </c>
      <c r="P3736" s="101">
        <f t="shared" si="143"/>
        <v>0</v>
      </c>
    </row>
    <row r="3737" spans="1:16" hidden="1" x14ac:dyDescent="0.3">
      <c r="A3737" s="90">
        <v>595000</v>
      </c>
      <c r="B3737" s="92" t="s">
        <v>1162</v>
      </c>
      <c r="C3737" s="92" t="s">
        <v>7313</v>
      </c>
      <c r="D3737" s="92" t="s">
        <v>13</v>
      </c>
      <c r="E3737" s="103">
        <v>0</v>
      </c>
      <c r="F3737" s="92" t="s">
        <v>7195</v>
      </c>
      <c r="G3737" s="92" t="s">
        <v>1229</v>
      </c>
      <c r="H3737" s="92" t="s">
        <v>7207</v>
      </c>
      <c r="I3737" s="92" t="s">
        <v>1063</v>
      </c>
      <c r="J3737" s="92" t="s">
        <v>7314</v>
      </c>
      <c r="K3737" s="90" t="b">
        <v>0</v>
      </c>
      <c r="L3737" s="92" t="s">
        <v>867</v>
      </c>
      <c r="M3737" s="278">
        <f>IFERROR(VLOOKUP(C3737,'Budget Detail as of 11.30'!B:K,COLUMNS('Budget Detail as of 11.30'!B:K),FALSE),0)</f>
        <v>0</v>
      </c>
      <c r="N3737" s="155">
        <f>SUMIFS('Budget Detail as of 11.30'!L:L,'Budget Detail as of 11.30'!B:B,'Questica Mapping'!C3737)</f>
        <v>0</v>
      </c>
      <c r="O3737" s="100">
        <v>0</v>
      </c>
      <c r="P3737" s="101">
        <f t="shared" si="143"/>
        <v>0</v>
      </c>
    </row>
    <row r="3738" spans="1:16" hidden="1" x14ac:dyDescent="0.3">
      <c r="A3738" s="90">
        <v>595001</v>
      </c>
      <c r="B3738" s="92" t="s">
        <v>1162</v>
      </c>
      <c r="C3738" s="92" t="s">
        <v>7315</v>
      </c>
      <c r="D3738" s="92" t="s">
        <v>13</v>
      </c>
      <c r="E3738" s="103">
        <v>0</v>
      </c>
      <c r="F3738" s="92" t="s">
        <v>7195</v>
      </c>
      <c r="G3738" s="92" t="s">
        <v>1229</v>
      </c>
      <c r="H3738" s="92" t="s">
        <v>7207</v>
      </c>
      <c r="I3738" s="92" t="s">
        <v>1088</v>
      </c>
      <c r="J3738" s="92" t="s">
        <v>7316</v>
      </c>
      <c r="K3738" s="90" t="b">
        <v>0</v>
      </c>
      <c r="L3738" s="92" t="s">
        <v>867</v>
      </c>
      <c r="M3738" s="278">
        <f>IFERROR(VLOOKUP(C3738,'Budget Detail as of 11.30'!B:K,COLUMNS('Budget Detail as of 11.30'!B:K),FALSE),0)</f>
        <v>0</v>
      </c>
      <c r="N3738" s="155">
        <f>SUMIFS('Budget Detail as of 11.30'!L:L,'Budget Detail as of 11.30'!B:B,'Questica Mapping'!C3738)</f>
        <v>0</v>
      </c>
      <c r="O3738" s="100">
        <v>0</v>
      </c>
      <c r="P3738" s="101">
        <f t="shared" si="143"/>
        <v>0</v>
      </c>
    </row>
    <row r="3739" spans="1:16" hidden="1" x14ac:dyDescent="0.3">
      <c r="A3739" s="90">
        <v>595002</v>
      </c>
      <c r="B3739" s="92" t="s">
        <v>1162</v>
      </c>
      <c r="C3739" s="92" t="s">
        <v>7317</v>
      </c>
      <c r="D3739" s="92" t="s">
        <v>13</v>
      </c>
      <c r="E3739" s="103">
        <v>0</v>
      </c>
      <c r="F3739" s="92" t="s">
        <v>7195</v>
      </c>
      <c r="G3739" s="92" t="s">
        <v>1229</v>
      </c>
      <c r="H3739" s="92" t="s">
        <v>7207</v>
      </c>
      <c r="I3739" s="92" t="s">
        <v>1066</v>
      </c>
      <c r="J3739" s="92" t="s">
        <v>7318</v>
      </c>
      <c r="K3739" s="90" t="b">
        <v>0</v>
      </c>
      <c r="L3739" s="92" t="s">
        <v>867</v>
      </c>
      <c r="M3739" s="278">
        <f>IFERROR(VLOOKUP(C3739,'Budget Detail as of 11.30'!B:K,COLUMNS('Budget Detail as of 11.30'!B:K),FALSE),0)</f>
        <v>0</v>
      </c>
      <c r="N3739" s="155">
        <f>SUMIFS('Budget Detail as of 11.30'!L:L,'Budget Detail as of 11.30'!B:B,'Questica Mapping'!C3739)</f>
        <v>0</v>
      </c>
      <c r="O3739" s="100">
        <v>0</v>
      </c>
      <c r="P3739" s="101">
        <f t="shared" si="143"/>
        <v>0</v>
      </c>
    </row>
    <row r="3740" spans="1:16" hidden="1" x14ac:dyDescent="0.3">
      <c r="A3740" s="90">
        <v>1820525</v>
      </c>
      <c r="B3740" s="92" t="s">
        <v>1162</v>
      </c>
      <c r="C3740" s="92" t="s">
        <v>7319</v>
      </c>
      <c r="D3740" s="92" t="s">
        <v>13</v>
      </c>
      <c r="E3740" s="103">
        <v>0</v>
      </c>
      <c r="F3740" s="92" t="s">
        <v>7195</v>
      </c>
      <c r="G3740" s="92" t="s">
        <v>1240</v>
      </c>
      <c r="H3740" s="92" t="s">
        <v>7207</v>
      </c>
      <c r="I3740" s="92" t="s">
        <v>865</v>
      </c>
      <c r="J3740" s="92" t="s">
        <v>7320</v>
      </c>
      <c r="K3740" s="90" t="b">
        <v>0</v>
      </c>
      <c r="L3740" s="92" t="s">
        <v>867</v>
      </c>
      <c r="M3740" s="278">
        <f>IFERROR(VLOOKUP(C3740,'Budget Detail as of 11.30'!B:K,COLUMNS('Budget Detail as of 11.30'!B:K),FALSE),0)</f>
        <v>0</v>
      </c>
      <c r="N3740" s="155">
        <f>SUMIFS('Budget Detail as of 11.30'!L:L,'Budget Detail as of 11.30'!B:B,'Questica Mapping'!C3740)</f>
        <v>0</v>
      </c>
      <c r="O3740" s="100">
        <v>0</v>
      </c>
      <c r="P3740" s="101">
        <f t="shared" si="143"/>
        <v>0</v>
      </c>
    </row>
    <row r="3741" spans="1:16" hidden="1" x14ac:dyDescent="0.3">
      <c r="A3741" s="90">
        <v>595027</v>
      </c>
      <c r="B3741" s="92" t="s">
        <v>1162</v>
      </c>
      <c r="C3741" s="92" t="s">
        <v>7321</v>
      </c>
      <c r="D3741" s="92" t="s">
        <v>13</v>
      </c>
      <c r="E3741" s="103">
        <v>0</v>
      </c>
      <c r="F3741" s="92" t="s">
        <v>7195</v>
      </c>
      <c r="G3741" s="92" t="s">
        <v>2045</v>
      </c>
      <c r="H3741" s="92" t="s">
        <v>6994</v>
      </c>
      <c r="I3741" s="92" t="s">
        <v>865</v>
      </c>
      <c r="J3741" s="92" t="s">
        <v>7322</v>
      </c>
      <c r="K3741" s="90" t="b">
        <v>0</v>
      </c>
      <c r="L3741" s="92" t="s">
        <v>867</v>
      </c>
      <c r="M3741" s="278">
        <f>IFERROR(VLOOKUP(C3741,'Budget Detail as of 11.30'!B:K,COLUMNS('Budget Detail as of 11.30'!B:K),FALSE),0)</f>
        <v>0</v>
      </c>
      <c r="N3741" s="155">
        <f>SUMIFS('Budget Detail as of 11.30'!L:L,'Budget Detail as of 11.30'!B:B,'Questica Mapping'!C3741)</f>
        <v>0</v>
      </c>
      <c r="O3741" s="100"/>
      <c r="P3741" s="101"/>
    </row>
    <row r="3742" spans="1:16" hidden="1" x14ac:dyDescent="0.3">
      <c r="A3742" s="90">
        <v>595003</v>
      </c>
      <c r="B3742" s="92" t="s">
        <v>1162</v>
      </c>
      <c r="C3742" s="92" t="s">
        <v>7323</v>
      </c>
      <c r="D3742" s="92" t="s">
        <v>13</v>
      </c>
      <c r="E3742" s="103">
        <v>0</v>
      </c>
      <c r="F3742" s="92" t="s">
        <v>7195</v>
      </c>
      <c r="G3742" s="92" t="s">
        <v>2045</v>
      </c>
      <c r="H3742" s="92" t="s">
        <v>7207</v>
      </c>
      <c r="I3742" s="92" t="s">
        <v>865</v>
      </c>
      <c r="J3742" s="92" t="s">
        <v>7324</v>
      </c>
      <c r="K3742" s="90" t="b">
        <v>0</v>
      </c>
      <c r="L3742" s="92" t="s">
        <v>867</v>
      </c>
      <c r="M3742" s="278">
        <f>IFERROR(VLOOKUP(C3742,'Budget Detail as of 11.30'!B:K,COLUMNS('Budget Detail as of 11.30'!B:K),FALSE),0)</f>
        <v>0</v>
      </c>
      <c r="N3742" s="155">
        <f>SUMIFS('Budget Detail as of 11.30'!L:L,'Budget Detail as of 11.30'!B:B,'Questica Mapping'!C3742)</f>
        <v>0</v>
      </c>
      <c r="O3742" s="100"/>
      <c r="P3742" s="101"/>
    </row>
    <row r="3743" spans="1:16" hidden="1" x14ac:dyDescent="0.3">
      <c r="A3743" s="90">
        <v>595047</v>
      </c>
      <c r="B3743" s="92" t="s">
        <v>1162</v>
      </c>
      <c r="C3743" s="92" t="s">
        <v>7325</v>
      </c>
      <c r="D3743" s="92" t="s">
        <v>13</v>
      </c>
      <c r="E3743" s="103">
        <v>0</v>
      </c>
      <c r="F3743" s="92" t="s">
        <v>7195</v>
      </c>
      <c r="G3743" s="92" t="s">
        <v>1576</v>
      </c>
      <c r="H3743" s="92" t="s">
        <v>6994</v>
      </c>
      <c r="I3743" s="92" t="s">
        <v>865</v>
      </c>
      <c r="J3743" s="270" t="s">
        <v>1251</v>
      </c>
      <c r="K3743" s="90" t="b">
        <v>0</v>
      </c>
      <c r="L3743" s="92" t="s">
        <v>867</v>
      </c>
      <c r="M3743" s="278">
        <f>IFERROR(VLOOKUP(C3743,'Budget Detail as of 11.30'!B:K,COLUMNS('Budget Detail as of 11.30'!B:K),FALSE),0)</f>
        <v>0</v>
      </c>
      <c r="N3743" s="155">
        <f>SUMIFS('Budget Detail as of 11.30'!L:L,'Budget Detail as of 11.30'!B:B,'Questica Mapping'!C3743)</f>
        <v>0</v>
      </c>
      <c r="O3743" s="100">
        <v>0</v>
      </c>
      <c r="P3743" s="101">
        <f>+O3743</f>
        <v>0</v>
      </c>
    </row>
    <row r="3744" spans="1:16" hidden="1" x14ac:dyDescent="0.3">
      <c r="A3744" s="90">
        <v>595005</v>
      </c>
      <c r="B3744" s="92" t="s">
        <v>1162</v>
      </c>
      <c r="C3744" s="92" t="s">
        <v>7326</v>
      </c>
      <c r="D3744" s="92" t="s">
        <v>13</v>
      </c>
      <c r="E3744" s="103">
        <v>0</v>
      </c>
      <c r="F3744" s="92" t="s">
        <v>7195</v>
      </c>
      <c r="G3744" s="92" t="s">
        <v>1246</v>
      </c>
      <c r="H3744" s="92" t="s">
        <v>6994</v>
      </c>
      <c r="I3744" s="92" t="s">
        <v>925</v>
      </c>
      <c r="J3744" s="92" t="s">
        <v>7327</v>
      </c>
      <c r="K3744" s="90" t="b">
        <v>0</v>
      </c>
      <c r="L3744" s="92" t="s">
        <v>867</v>
      </c>
      <c r="M3744" s="278">
        <f>IFERROR(VLOOKUP(C3744,'Budget Detail as of 11.30'!B:K,COLUMNS('Budget Detail as of 11.30'!B:K),FALSE),0)</f>
        <v>0</v>
      </c>
      <c r="N3744" s="155">
        <f>SUMIFS('Budget Detail as of 11.30'!L:L,'Budget Detail as of 11.30'!B:B,'Questica Mapping'!C3744)</f>
        <v>0</v>
      </c>
      <c r="O3744" s="100">
        <v>0</v>
      </c>
      <c r="P3744" s="101">
        <f>+O3744</f>
        <v>0</v>
      </c>
    </row>
    <row r="3745" spans="1:16" hidden="1" x14ac:dyDescent="0.3">
      <c r="A3745" s="90">
        <v>595006</v>
      </c>
      <c r="B3745" s="92" t="s">
        <v>1162</v>
      </c>
      <c r="C3745" s="92" t="s">
        <v>7328</v>
      </c>
      <c r="D3745" s="92" t="s">
        <v>13</v>
      </c>
      <c r="E3745" s="103">
        <v>0</v>
      </c>
      <c r="F3745" s="92" t="s">
        <v>7195</v>
      </c>
      <c r="G3745" s="92" t="s">
        <v>1246</v>
      </c>
      <c r="H3745" s="92" t="s">
        <v>6994</v>
      </c>
      <c r="I3745" s="92" t="s">
        <v>928</v>
      </c>
      <c r="J3745" s="92" t="s">
        <v>7329</v>
      </c>
      <c r="K3745" s="90" t="b">
        <v>0</v>
      </c>
      <c r="L3745" s="92" t="s">
        <v>867</v>
      </c>
      <c r="M3745" s="278">
        <f>IFERROR(VLOOKUP(C3745,'Budget Detail as of 11.30'!B:K,COLUMNS('Budget Detail as of 11.30'!B:K),FALSE),0)</f>
        <v>0</v>
      </c>
      <c r="N3745" s="155">
        <f>SUMIFS('Budget Detail as of 11.30'!L:L,'Budget Detail as of 11.30'!B:B,'Questica Mapping'!C3745)</f>
        <v>0</v>
      </c>
      <c r="O3745" s="100">
        <v>0</v>
      </c>
      <c r="P3745" s="101">
        <f>+O3745</f>
        <v>0</v>
      </c>
    </row>
    <row r="3746" spans="1:16" hidden="1" x14ac:dyDescent="0.3">
      <c r="A3746" s="90">
        <v>595007</v>
      </c>
      <c r="B3746" s="92" t="s">
        <v>1162</v>
      </c>
      <c r="C3746" s="92" t="s">
        <v>7330</v>
      </c>
      <c r="D3746" s="92" t="s">
        <v>13</v>
      </c>
      <c r="E3746" s="103">
        <v>0</v>
      </c>
      <c r="F3746" s="92" t="s">
        <v>7195</v>
      </c>
      <c r="G3746" s="92" t="s">
        <v>1253</v>
      </c>
      <c r="H3746" s="92" t="s">
        <v>6994</v>
      </c>
      <c r="I3746" s="92" t="s">
        <v>925</v>
      </c>
      <c r="J3746" s="270" t="s">
        <v>1251</v>
      </c>
      <c r="K3746" s="90" t="b">
        <v>0</v>
      </c>
      <c r="L3746" s="92" t="s">
        <v>867</v>
      </c>
      <c r="M3746" s="278">
        <f>IFERROR(VLOOKUP(C3746,'Budget Detail as of 11.30'!B:K,COLUMNS('Budget Detail as of 11.30'!B:K),FALSE),0)</f>
        <v>0</v>
      </c>
      <c r="N3746" s="155">
        <f>SUMIFS('Budget Detail as of 11.30'!L:L,'Budget Detail as of 11.30'!B:B,'Questica Mapping'!C3746)</f>
        <v>0</v>
      </c>
      <c r="O3746" s="100"/>
      <c r="P3746" s="101"/>
    </row>
    <row r="3747" spans="1:16" hidden="1" x14ac:dyDescent="0.3">
      <c r="A3747" s="90">
        <v>599147</v>
      </c>
      <c r="B3747" s="159" t="s">
        <v>1162</v>
      </c>
      <c r="C3747" s="159" t="s">
        <v>7331</v>
      </c>
      <c r="D3747" s="280" t="s">
        <v>13</v>
      </c>
      <c r="E3747" s="281">
        <v>0</v>
      </c>
      <c r="F3747" s="279" t="s">
        <v>7195</v>
      </c>
      <c r="G3747" s="279" t="s">
        <v>1253</v>
      </c>
      <c r="H3747" s="279" t="s">
        <v>6994</v>
      </c>
      <c r="I3747" s="279" t="s">
        <v>931</v>
      </c>
      <c r="J3747" s="269" t="s">
        <v>1251</v>
      </c>
      <c r="K3747" s="279" t="b">
        <v>0</v>
      </c>
      <c r="L3747" s="279" t="s">
        <v>867</v>
      </c>
      <c r="M3747" s="278">
        <f>IFERROR(VLOOKUP(C3747,'Budget Detail as of 11.30'!B:K,COLUMNS('Budget Detail as of 11.30'!B:K),FALSE),0)</f>
        <v>0</v>
      </c>
      <c r="N3747" s="155">
        <f>SUMIFS('Budget Detail as of 11.30'!L:L,'Budget Detail as of 11.30'!B:B,'Questica Mapping'!C3747)</f>
        <v>0</v>
      </c>
      <c r="O3747" s="100"/>
      <c r="P3747" s="101"/>
    </row>
    <row r="3748" spans="1:16" hidden="1" x14ac:dyDescent="0.3">
      <c r="A3748" s="90">
        <v>850257</v>
      </c>
      <c r="B3748" s="159" t="s">
        <v>1162</v>
      </c>
      <c r="C3748" s="159" t="s">
        <v>7332</v>
      </c>
      <c r="D3748" s="280" t="s">
        <v>13</v>
      </c>
      <c r="E3748" s="281">
        <v>0</v>
      </c>
      <c r="F3748" s="279" t="s">
        <v>7195</v>
      </c>
      <c r="G3748" s="279" t="s">
        <v>1253</v>
      </c>
      <c r="H3748" s="279" t="s">
        <v>6994</v>
      </c>
      <c r="I3748" s="279" t="s">
        <v>944</v>
      </c>
      <c r="J3748" s="269" t="s">
        <v>1251</v>
      </c>
      <c r="K3748" s="279" t="b">
        <v>0</v>
      </c>
      <c r="L3748" s="279" t="s">
        <v>867</v>
      </c>
      <c r="M3748" s="278">
        <f>IFERROR(VLOOKUP(C3748,'Budget Detail as of 11.30'!B:K,COLUMNS('Budget Detail as of 11.30'!B:K),FALSE),0)</f>
        <v>0</v>
      </c>
      <c r="N3748" s="155">
        <f>SUMIFS('Budget Detail as of 11.30'!L:L,'Budget Detail as of 11.30'!B:B,'Questica Mapping'!C3748)</f>
        <v>0</v>
      </c>
      <c r="O3748" s="100">
        <v>0</v>
      </c>
      <c r="P3748" s="101">
        <f t="shared" ref="P3748:P3766" si="144">+O3748</f>
        <v>0</v>
      </c>
    </row>
    <row r="3749" spans="1:16" hidden="1" x14ac:dyDescent="0.3">
      <c r="A3749" s="90">
        <v>1210129</v>
      </c>
      <c r="B3749" s="92" t="s">
        <v>1162</v>
      </c>
      <c r="C3749" s="92" t="s">
        <v>7333</v>
      </c>
      <c r="D3749" s="92" t="s">
        <v>13</v>
      </c>
      <c r="E3749" s="103">
        <v>0</v>
      </c>
      <c r="F3749" s="92" t="s">
        <v>7195</v>
      </c>
      <c r="G3749" s="92" t="s">
        <v>1253</v>
      </c>
      <c r="H3749" s="92" t="s">
        <v>7207</v>
      </c>
      <c r="I3749" s="92" t="s">
        <v>931</v>
      </c>
      <c r="J3749" s="92" t="s">
        <v>7334</v>
      </c>
      <c r="K3749" s="90" t="b">
        <v>0</v>
      </c>
      <c r="L3749" s="92" t="s">
        <v>867</v>
      </c>
      <c r="M3749" s="278">
        <f>IFERROR(VLOOKUP(C3749,'Budget Detail as of 11.30'!B:K,COLUMNS('Budget Detail as of 11.30'!B:K),FALSE),0)</f>
        <v>0</v>
      </c>
      <c r="N3749" s="155">
        <f>SUMIFS('Budget Detail as of 11.30'!L:L,'Budget Detail as of 11.30'!B:B,'Questica Mapping'!C3749)</f>
        <v>0</v>
      </c>
      <c r="O3749" s="100">
        <v>0</v>
      </c>
      <c r="P3749" s="101">
        <f t="shared" si="144"/>
        <v>0</v>
      </c>
    </row>
    <row r="3750" spans="1:16" hidden="1" x14ac:dyDescent="0.3">
      <c r="A3750" s="90">
        <v>1337442</v>
      </c>
      <c r="B3750" s="159" t="s">
        <v>1162</v>
      </c>
      <c r="C3750" s="159" t="s">
        <v>7335</v>
      </c>
      <c r="D3750" s="280" t="s">
        <v>13</v>
      </c>
      <c r="E3750" s="281">
        <v>0</v>
      </c>
      <c r="F3750" s="279" t="s">
        <v>7195</v>
      </c>
      <c r="G3750" s="279" t="s">
        <v>1253</v>
      </c>
      <c r="H3750" s="279" t="s">
        <v>7207</v>
      </c>
      <c r="I3750" s="279" t="s">
        <v>944</v>
      </c>
      <c r="J3750" s="279" t="s">
        <v>7336</v>
      </c>
      <c r="K3750" s="279" t="b">
        <v>0</v>
      </c>
      <c r="L3750" s="279" t="s">
        <v>867</v>
      </c>
      <c r="M3750" s="278">
        <f>IFERROR(VLOOKUP(C3750,'Budget Detail as of 11.30'!B:K,COLUMNS('Budget Detail as of 11.30'!B:K),FALSE),0)</f>
        <v>0</v>
      </c>
      <c r="N3750" s="155">
        <f>SUMIFS('Budget Detail as of 11.30'!L:L,'Budget Detail as of 11.30'!B:B,'Questica Mapping'!C3750)</f>
        <v>0</v>
      </c>
      <c r="O3750" s="100">
        <v>0</v>
      </c>
      <c r="P3750" s="101">
        <f t="shared" si="144"/>
        <v>0</v>
      </c>
    </row>
    <row r="3751" spans="1:16" hidden="1" x14ac:dyDescent="0.3">
      <c r="A3751" s="90">
        <v>600587</v>
      </c>
      <c r="B3751" s="92" t="s">
        <v>1162</v>
      </c>
      <c r="C3751" s="92" t="s">
        <v>7337</v>
      </c>
      <c r="D3751" s="92" t="s">
        <v>13</v>
      </c>
      <c r="E3751" s="103">
        <v>0</v>
      </c>
      <c r="F3751" s="92" t="s">
        <v>7195</v>
      </c>
      <c r="G3751" s="92" t="s">
        <v>1253</v>
      </c>
      <c r="H3751" s="92" t="s">
        <v>7207</v>
      </c>
      <c r="I3751" s="92" t="s">
        <v>1060</v>
      </c>
      <c r="J3751" s="92" t="s">
        <v>7338</v>
      </c>
      <c r="K3751" s="90" t="b">
        <v>0</v>
      </c>
      <c r="L3751" s="92" t="s">
        <v>867</v>
      </c>
      <c r="M3751" s="278">
        <f>IFERROR(VLOOKUP(C3751,'Budget Detail as of 11.30'!B:K,COLUMNS('Budget Detail as of 11.30'!B:K),FALSE),0)</f>
        <v>0</v>
      </c>
      <c r="N3751" s="155">
        <f>SUMIFS('Budget Detail as of 11.30'!L:L,'Budget Detail as of 11.30'!B:B,'Questica Mapping'!C3751)</f>
        <v>0</v>
      </c>
      <c r="O3751" s="100">
        <v>0</v>
      </c>
      <c r="P3751" s="101">
        <f t="shared" si="144"/>
        <v>0</v>
      </c>
    </row>
    <row r="3752" spans="1:16" hidden="1" x14ac:dyDescent="0.3">
      <c r="A3752" s="90">
        <v>600558</v>
      </c>
      <c r="B3752" s="159" t="s">
        <v>1162</v>
      </c>
      <c r="C3752" s="159" t="s">
        <v>7339</v>
      </c>
      <c r="D3752" s="280" t="s">
        <v>13</v>
      </c>
      <c r="E3752" s="281">
        <v>0</v>
      </c>
      <c r="F3752" s="279" t="s">
        <v>7195</v>
      </c>
      <c r="G3752" s="279" t="s">
        <v>1253</v>
      </c>
      <c r="H3752" s="279" t="s">
        <v>7207</v>
      </c>
      <c r="I3752" s="279" t="s">
        <v>1063</v>
      </c>
      <c r="J3752" s="279" t="s">
        <v>7340</v>
      </c>
      <c r="K3752" s="279" t="b">
        <v>0</v>
      </c>
      <c r="L3752" s="279" t="s">
        <v>867</v>
      </c>
      <c r="M3752" s="278">
        <f>IFERROR(VLOOKUP(C3752,'Budget Detail as of 11.30'!B:K,COLUMNS('Budget Detail as of 11.30'!B:K),FALSE),0)</f>
        <v>0</v>
      </c>
      <c r="N3752" s="155">
        <f>SUMIFS('Budget Detail as of 11.30'!L:L,'Budget Detail as of 11.30'!B:B,'Questica Mapping'!C3752)</f>
        <v>0</v>
      </c>
      <c r="O3752" s="100">
        <v>0</v>
      </c>
      <c r="P3752" s="101">
        <f t="shared" si="144"/>
        <v>0</v>
      </c>
    </row>
    <row r="3753" spans="1:16" hidden="1" x14ac:dyDescent="0.3">
      <c r="A3753" s="90">
        <v>851283</v>
      </c>
      <c r="B3753" s="92" t="s">
        <v>1162</v>
      </c>
      <c r="C3753" s="92" t="s">
        <v>7341</v>
      </c>
      <c r="D3753" s="92" t="s">
        <v>13</v>
      </c>
      <c r="E3753" s="103">
        <v>0</v>
      </c>
      <c r="F3753" s="92" t="s">
        <v>7195</v>
      </c>
      <c r="G3753" s="92" t="s">
        <v>1268</v>
      </c>
      <c r="H3753" s="92" t="s">
        <v>6994</v>
      </c>
      <c r="I3753" s="92" t="s">
        <v>865</v>
      </c>
      <c r="J3753" s="92" t="s">
        <v>7342</v>
      </c>
      <c r="K3753" s="90" t="b">
        <v>0</v>
      </c>
      <c r="L3753" s="92" t="s">
        <v>867</v>
      </c>
      <c r="M3753" s="278">
        <f>IFERROR(VLOOKUP(C3753,'Budget Detail as of 11.30'!B:K,COLUMNS('Budget Detail as of 11.30'!B:K),FALSE),0)</f>
        <v>0</v>
      </c>
      <c r="N3753" s="155">
        <f>SUMIFS('Budget Detail as of 11.30'!L:L,'Budget Detail as of 11.30'!B:B,'Questica Mapping'!C3753)</f>
        <v>0</v>
      </c>
      <c r="O3753" s="100">
        <v>0</v>
      </c>
      <c r="P3753" s="101">
        <f t="shared" si="144"/>
        <v>0</v>
      </c>
    </row>
    <row r="3754" spans="1:16" hidden="1" x14ac:dyDescent="0.3">
      <c r="A3754" s="90">
        <v>1210130</v>
      </c>
      <c r="B3754" s="92" t="s">
        <v>1162</v>
      </c>
      <c r="C3754" s="92" t="s">
        <v>7343</v>
      </c>
      <c r="D3754" s="92" t="s">
        <v>13</v>
      </c>
      <c r="E3754" s="103">
        <v>0</v>
      </c>
      <c r="F3754" s="92" t="s">
        <v>7195</v>
      </c>
      <c r="G3754" s="92" t="s">
        <v>1268</v>
      </c>
      <c r="H3754" s="92" t="s">
        <v>7207</v>
      </c>
      <c r="I3754" s="92" t="s">
        <v>865</v>
      </c>
      <c r="J3754" s="92" t="s">
        <v>7344</v>
      </c>
      <c r="K3754" s="90" t="b">
        <v>0</v>
      </c>
      <c r="L3754" s="92" t="s">
        <v>867</v>
      </c>
      <c r="M3754" s="278">
        <f>IFERROR(VLOOKUP(C3754,'Budget Detail as of 11.30'!B:K,COLUMNS('Budget Detail as of 11.30'!B:K),FALSE),0)</f>
        <v>0</v>
      </c>
      <c r="N3754" s="155">
        <f>SUMIFS('Budget Detail as of 11.30'!L:L,'Budget Detail as of 11.30'!B:B,'Questica Mapping'!C3754)</f>
        <v>0</v>
      </c>
      <c r="O3754" s="100">
        <v>0</v>
      </c>
      <c r="P3754" s="101">
        <f t="shared" si="144"/>
        <v>0</v>
      </c>
    </row>
    <row r="3755" spans="1:16" hidden="1" x14ac:dyDescent="0.3">
      <c r="A3755" s="90">
        <v>1337443</v>
      </c>
      <c r="B3755" s="92" t="s">
        <v>1162</v>
      </c>
      <c r="C3755" s="92" t="s">
        <v>7345</v>
      </c>
      <c r="D3755" s="92" t="s">
        <v>13</v>
      </c>
      <c r="E3755" s="103">
        <v>0</v>
      </c>
      <c r="F3755" s="92" t="s">
        <v>7195</v>
      </c>
      <c r="G3755" s="92" t="s">
        <v>1268</v>
      </c>
      <c r="H3755" s="92" t="s">
        <v>7207</v>
      </c>
      <c r="I3755" s="92" t="s">
        <v>925</v>
      </c>
      <c r="J3755" s="92" t="s">
        <v>7346</v>
      </c>
      <c r="K3755" s="90" t="b">
        <v>0</v>
      </c>
      <c r="L3755" s="92" t="s">
        <v>867</v>
      </c>
      <c r="M3755" s="278">
        <f>IFERROR(VLOOKUP(C3755,'Budget Detail as of 11.30'!B:K,COLUMNS('Budget Detail as of 11.30'!B:K),FALSE),0)</f>
        <v>0</v>
      </c>
      <c r="N3755" s="155">
        <f>SUMIFS('Budget Detail as of 11.30'!L:L,'Budget Detail as of 11.30'!B:B,'Questica Mapping'!C3755)</f>
        <v>0</v>
      </c>
      <c r="O3755" s="100">
        <v>0</v>
      </c>
      <c r="P3755" s="101">
        <f t="shared" si="144"/>
        <v>0</v>
      </c>
    </row>
    <row r="3756" spans="1:16" hidden="1" x14ac:dyDescent="0.3">
      <c r="A3756" s="90">
        <v>600625</v>
      </c>
      <c r="B3756" s="92" t="s">
        <v>1162</v>
      </c>
      <c r="C3756" s="92" t="s">
        <v>7347</v>
      </c>
      <c r="D3756" s="92" t="s">
        <v>13</v>
      </c>
      <c r="E3756" s="103">
        <v>0</v>
      </c>
      <c r="F3756" s="92" t="s">
        <v>7195</v>
      </c>
      <c r="G3756" s="92" t="s">
        <v>1617</v>
      </c>
      <c r="H3756" s="92" t="s">
        <v>7207</v>
      </c>
      <c r="I3756" s="92" t="s">
        <v>865</v>
      </c>
      <c r="J3756" s="92" t="s">
        <v>7348</v>
      </c>
      <c r="K3756" s="90" t="b">
        <v>0</v>
      </c>
      <c r="L3756" s="92" t="s">
        <v>867</v>
      </c>
      <c r="M3756" s="278">
        <f>IFERROR(VLOOKUP(C3756,'Budget Detail as of 11.30'!B:K,COLUMNS('Budget Detail as of 11.30'!B:K),FALSE),0)</f>
        <v>0</v>
      </c>
      <c r="N3756" s="155">
        <f>SUMIFS('Budget Detail as of 11.30'!L:L,'Budget Detail as of 11.30'!B:B,'Questica Mapping'!C3756)</f>
        <v>0</v>
      </c>
      <c r="O3756" s="100">
        <v>0</v>
      </c>
      <c r="P3756" s="101">
        <f t="shared" si="144"/>
        <v>0</v>
      </c>
    </row>
    <row r="3757" spans="1:16" hidden="1" x14ac:dyDescent="0.3">
      <c r="A3757" s="90">
        <v>600589</v>
      </c>
      <c r="B3757" s="92" t="s">
        <v>1162</v>
      </c>
      <c r="C3757" s="92" t="s">
        <v>7349</v>
      </c>
      <c r="D3757" s="92" t="s">
        <v>13</v>
      </c>
      <c r="E3757" s="103">
        <v>0</v>
      </c>
      <c r="F3757" s="92" t="s">
        <v>7195</v>
      </c>
      <c r="G3757" s="92" t="s">
        <v>1273</v>
      </c>
      <c r="H3757" s="92" t="s">
        <v>6994</v>
      </c>
      <c r="I3757" s="92" t="s">
        <v>865</v>
      </c>
      <c r="J3757" s="92" t="s">
        <v>7350</v>
      </c>
      <c r="K3757" s="90" t="b">
        <v>0</v>
      </c>
      <c r="L3757" s="92" t="s">
        <v>867</v>
      </c>
      <c r="M3757" s="278">
        <f>IFERROR(VLOOKUP(C3757,'Budget Detail as of 11.30'!B:K,COLUMNS('Budget Detail as of 11.30'!B:K),FALSE),0)</f>
        <v>0</v>
      </c>
      <c r="N3757" s="155">
        <f>SUMIFS('Budget Detail as of 11.30'!L:L,'Budget Detail as of 11.30'!B:B,'Questica Mapping'!C3757)</f>
        <v>0</v>
      </c>
      <c r="O3757" s="100">
        <v>0</v>
      </c>
      <c r="P3757" s="101">
        <f t="shared" si="144"/>
        <v>0</v>
      </c>
    </row>
    <row r="3758" spans="1:16" hidden="1" x14ac:dyDescent="0.3">
      <c r="A3758" s="90">
        <v>600590</v>
      </c>
      <c r="B3758" s="92" t="s">
        <v>1162</v>
      </c>
      <c r="C3758" s="92" t="s">
        <v>7351</v>
      </c>
      <c r="D3758" s="92" t="s">
        <v>13</v>
      </c>
      <c r="E3758" s="103">
        <v>0</v>
      </c>
      <c r="F3758" s="92" t="s">
        <v>7195</v>
      </c>
      <c r="G3758" s="92" t="s">
        <v>1273</v>
      </c>
      <c r="H3758" s="92" t="s">
        <v>6994</v>
      </c>
      <c r="I3758" s="92" t="s">
        <v>925</v>
      </c>
      <c r="J3758" s="92" t="s">
        <v>7352</v>
      </c>
      <c r="K3758" s="90" t="b">
        <v>0</v>
      </c>
      <c r="L3758" s="92" t="s">
        <v>867</v>
      </c>
      <c r="M3758" s="278">
        <f>IFERROR(VLOOKUP(C3758,'Budget Detail as of 11.30'!B:K,COLUMNS('Budget Detail as of 11.30'!B:K),FALSE),0)</f>
        <v>0</v>
      </c>
      <c r="N3758" s="155">
        <f>SUMIFS('Budget Detail as of 11.30'!L:L,'Budget Detail as of 11.30'!B:B,'Questica Mapping'!C3758)</f>
        <v>0</v>
      </c>
      <c r="O3758" s="100">
        <v>0</v>
      </c>
      <c r="P3758" s="101">
        <f t="shared" si="144"/>
        <v>0</v>
      </c>
    </row>
    <row r="3759" spans="1:16" hidden="1" x14ac:dyDescent="0.3">
      <c r="A3759" s="90">
        <v>600657</v>
      </c>
      <c r="B3759" s="92" t="s">
        <v>1162</v>
      </c>
      <c r="C3759" s="92" t="s">
        <v>7353</v>
      </c>
      <c r="D3759" s="92" t="s">
        <v>13</v>
      </c>
      <c r="E3759" s="103">
        <v>0</v>
      </c>
      <c r="F3759" s="92" t="s">
        <v>7195</v>
      </c>
      <c r="G3759" s="92" t="s">
        <v>1273</v>
      </c>
      <c r="H3759" s="92" t="s">
        <v>6994</v>
      </c>
      <c r="I3759" s="92" t="s">
        <v>928</v>
      </c>
      <c r="J3759" s="92" t="s">
        <v>7354</v>
      </c>
      <c r="K3759" s="90" t="b">
        <v>0</v>
      </c>
      <c r="L3759" s="92" t="s">
        <v>867</v>
      </c>
      <c r="M3759" s="278">
        <f>IFERROR(VLOOKUP(C3759,'Budget Detail as of 11.30'!B:K,COLUMNS('Budget Detail as of 11.30'!B:K),FALSE),0)</f>
        <v>0</v>
      </c>
      <c r="N3759" s="155">
        <f>SUMIFS('Budget Detail as of 11.30'!L:L,'Budget Detail as of 11.30'!B:B,'Questica Mapping'!C3759)</f>
        <v>0</v>
      </c>
      <c r="O3759" s="100">
        <v>0</v>
      </c>
      <c r="P3759" s="101">
        <f t="shared" si="144"/>
        <v>0</v>
      </c>
    </row>
    <row r="3760" spans="1:16" hidden="1" x14ac:dyDescent="0.3">
      <c r="A3760" s="90">
        <v>850129</v>
      </c>
      <c r="B3760" s="92" t="s">
        <v>1162</v>
      </c>
      <c r="C3760" s="92" t="s">
        <v>7355</v>
      </c>
      <c r="D3760" s="92" t="s">
        <v>13</v>
      </c>
      <c r="E3760" s="103">
        <v>0</v>
      </c>
      <c r="F3760" s="92" t="s">
        <v>7195</v>
      </c>
      <c r="G3760" s="92" t="s">
        <v>1273</v>
      </c>
      <c r="H3760" s="92" t="s">
        <v>6994</v>
      </c>
      <c r="I3760" s="92" t="s">
        <v>931</v>
      </c>
      <c r="J3760" s="92" t="s">
        <v>7356</v>
      </c>
      <c r="K3760" s="90" t="b">
        <v>0</v>
      </c>
      <c r="L3760" s="92" t="s">
        <v>867</v>
      </c>
      <c r="M3760" s="278">
        <f>IFERROR(VLOOKUP(C3760,'Budget Detail as of 11.30'!B:K,COLUMNS('Budget Detail as of 11.30'!B:K),FALSE),0)</f>
        <v>0</v>
      </c>
      <c r="N3760" s="155">
        <f>SUMIFS('Budget Detail as of 11.30'!L:L,'Budget Detail as of 11.30'!B:B,'Questica Mapping'!C3760)</f>
        <v>0</v>
      </c>
      <c r="O3760" s="100">
        <v>0</v>
      </c>
      <c r="P3760" s="101">
        <f t="shared" si="144"/>
        <v>0</v>
      </c>
    </row>
    <row r="3761" spans="1:16" hidden="1" x14ac:dyDescent="0.3">
      <c r="A3761" s="90">
        <v>600662</v>
      </c>
      <c r="B3761" s="92" t="s">
        <v>1162</v>
      </c>
      <c r="C3761" s="92" t="s">
        <v>7357</v>
      </c>
      <c r="D3761" s="92" t="s">
        <v>13</v>
      </c>
      <c r="E3761" s="103">
        <v>0</v>
      </c>
      <c r="F3761" s="92" t="s">
        <v>7195</v>
      </c>
      <c r="G3761" s="92" t="s">
        <v>1273</v>
      </c>
      <c r="H3761" s="92" t="s">
        <v>6994</v>
      </c>
      <c r="I3761" s="92" t="s">
        <v>944</v>
      </c>
      <c r="J3761" s="92" t="s">
        <v>7358</v>
      </c>
      <c r="K3761" s="90" t="b">
        <v>0</v>
      </c>
      <c r="L3761" s="92" t="s">
        <v>867</v>
      </c>
      <c r="M3761" s="278">
        <f>IFERROR(VLOOKUP(C3761,'Budget Detail as of 11.30'!B:K,COLUMNS('Budget Detail as of 11.30'!B:K),FALSE),0)</f>
        <v>0</v>
      </c>
      <c r="N3761" s="155">
        <f>SUMIFS('Budget Detail as of 11.30'!L:L,'Budget Detail as of 11.30'!B:B,'Questica Mapping'!C3761)</f>
        <v>0</v>
      </c>
      <c r="O3761" s="100">
        <v>0</v>
      </c>
      <c r="P3761" s="101">
        <f t="shared" si="144"/>
        <v>0</v>
      </c>
    </row>
    <row r="3762" spans="1:16" hidden="1" x14ac:dyDescent="0.3">
      <c r="A3762" s="90">
        <v>600666</v>
      </c>
      <c r="B3762" s="92" t="s">
        <v>1162</v>
      </c>
      <c r="C3762" s="92" t="s">
        <v>7359</v>
      </c>
      <c r="D3762" s="92" t="s">
        <v>13</v>
      </c>
      <c r="E3762" s="103">
        <v>0</v>
      </c>
      <c r="F3762" s="92" t="s">
        <v>7195</v>
      </c>
      <c r="G3762" s="92" t="s">
        <v>1273</v>
      </c>
      <c r="H3762" s="92" t="s">
        <v>6994</v>
      </c>
      <c r="I3762" s="92" t="s">
        <v>1060</v>
      </c>
      <c r="J3762" s="92" t="s">
        <v>7360</v>
      </c>
      <c r="K3762" s="90" t="b">
        <v>0</v>
      </c>
      <c r="L3762" s="92" t="s">
        <v>867</v>
      </c>
      <c r="M3762" s="278">
        <f>IFERROR(VLOOKUP(C3762,'Budget Detail as of 11.30'!B:K,COLUMNS('Budget Detail as of 11.30'!B:K),FALSE),0)</f>
        <v>0</v>
      </c>
      <c r="N3762" s="155">
        <f>SUMIFS('Budget Detail as of 11.30'!L:L,'Budget Detail as of 11.30'!B:B,'Questica Mapping'!C3762)</f>
        <v>0</v>
      </c>
      <c r="O3762" s="100">
        <v>0</v>
      </c>
      <c r="P3762" s="101">
        <f t="shared" si="144"/>
        <v>0</v>
      </c>
    </row>
    <row r="3763" spans="1:16" hidden="1" x14ac:dyDescent="0.3">
      <c r="A3763" s="90">
        <v>600674</v>
      </c>
      <c r="B3763" s="92" t="s">
        <v>1162</v>
      </c>
      <c r="C3763" s="92" t="s">
        <v>7361</v>
      </c>
      <c r="D3763" s="92" t="s">
        <v>13</v>
      </c>
      <c r="E3763" s="103">
        <v>0</v>
      </c>
      <c r="F3763" s="92" t="s">
        <v>7195</v>
      </c>
      <c r="G3763" s="92" t="s">
        <v>1273</v>
      </c>
      <c r="H3763" s="92" t="s">
        <v>6994</v>
      </c>
      <c r="I3763" s="92" t="s">
        <v>1063</v>
      </c>
      <c r="J3763" s="92" t="s">
        <v>7362</v>
      </c>
      <c r="K3763" s="90" t="b">
        <v>1</v>
      </c>
      <c r="L3763" s="92" t="s">
        <v>867</v>
      </c>
      <c r="M3763" s="278">
        <f>IFERROR(VLOOKUP(C3763,'Budget Detail as of 11.30'!B:K,COLUMNS('Budget Detail as of 11.30'!B:K),FALSE),0)</f>
        <v>0</v>
      </c>
      <c r="N3763" s="155">
        <f>SUMIFS('Budget Detail as of 11.30'!L:L,'Budget Detail as of 11.30'!B:B,'Questica Mapping'!C3763)</f>
        <v>0</v>
      </c>
      <c r="O3763" s="100">
        <v>0</v>
      </c>
      <c r="P3763" s="101">
        <f t="shared" si="144"/>
        <v>0</v>
      </c>
    </row>
    <row r="3764" spans="1:16" hidden="1" x14ac:dyDescent="0.3">
      <c r="A3764" s="90">
        <v>600676</v>
      </c>
      <c r="B3764" s="92" t="s">
        <v>1162</v>
      </c>
      <c r="C3764" s="92" t="s">
        <v>7363</v>
      </c>
      <c r="D3764" s="92" t="s">
        <v>13</v>
      </c>
      <c r="E3764" s="103">
        <v>0</v>
      </c>
      <c r="F3764" s="92" t="s">
        <v>7195</v>
      </c>
      <c r="G3764" s="92" t="s">
        <v>1273</v>
      </c>
      <c r="H3764" s="92" t="s">
        <v>7207</v>
      </c>
      <c r="I3764" s="92" t="s">
        <v>865</v>
      </c>
      <c r="J3764" s="92" t="s">
        <v>7364</v>
      </c>
      <c r="K3764" s="90" t="b">
        <v>0</v>
      </c>
      <c r="L3764" s="92" t="s">
        <v>867</v>
      </c>
      <c r="M3764" s="278">
        <f>IFERROR(VLOOKUP(C3764,'Budget Detail as of 11.30'!B:K,COLUMNS('Budget Detail as of 11.30'!B:K),FALSE),0)</f>
        <v>0</v>
      </c>
      <c r="N3764" s="155">
        <f>SUMIFS('Budget Detail as of 11.30'!L:L,'Budget Detail as of 11.30'!B:B,'Questica Mapping'!C3764)</f>
        <v>0</v>
      </c>
      <c r="O3764" s="100">
        <v>0</v>
      </c>
      <c r="P3764" s="101">
        <f t="shared" si="144"/>
        <v>0</v>
      </c>
    </row>
    <row r="3765" spans="1:16" hidden="1" x14ac:dyDescent="0.3">
      <c r="A3765" s="90">
        <v>850608</v>
      </c>
      <c r="B3765" s="92" t="s">
        <v>1162</v>
      </c>
      <c r="C3765" s="92" t="s">
        <v>7365</v>
      </c>
      <c r="D3765" s="92" t="s">
        <v>13</v>
      </c>
      <c r="E3765" s="103">
        <v>0</v>
      </c>
      <c r="F3765" s="92" t="s">
        <v>7195</v>
      </c>
      <c r="G3765" s="92" t="s">
        <v>1273</v>
      </c>
      <c r="H3765" s="92" t="s">
        <v>7207</v>
      </c>
      <c r="I3765" s="92" t="s">
        <v>925</v>
      </c>
      <c r="J3765" s="92" t="s">
        <v>7366</v>
      </c>
      <c r="K3765" s="90" t="b">
        <v>0</v>
      </c>
      <c r="L3765" s="92" t="s">
        <v>867</v>
      </c>
      <c r="M3765" s="278">
        <f>IFERROR(VLOOKUP(C3765,'Budget Detail as of 11.30'!B:K,COLUMNS('Budget Detail as of 11.30'!B:K),FALSE),0)</f>
        <v>0</v>
      </c>
      <c r="N3765" s="155">
        <f>SUMIFS('Budget Detail as of 11.30'!L:L,'Budget Detail as of 11.30'!B:B,'Questica Mapping'!C3765)</f>
        <v>0</v>
      </c>
      <c r="O3765" s="100">
        <v>0</v>
      </c>
      <c r="P3765" s="101">
        <f t="shared" si="144"/>
        <v>0</v>
      </c>
    </row>
    <row r="3766" spans="1:16" hidden="1" x14ac:dyDescent="0.3">
      <c r="A3766" s="90">
        <v>600591</v>
      </c>
      <c r="B3766" s="92" t="s">
        <v>1162</v>
      </c>
      <c r="C3766" s="92" t="s">
        <v>7367</v>
      </c>
      <c r="D3766" s="92" t="s">
        <v>13</v>
      </c>
      <c r="E3766" s="103">
        <v>0</v>
      </c>
      <c r="F3766" s="92" t="s">
        <v>7195</v>
      </c>
      <c r="G3766" s="92" t="s">
        <v>1273</v>
      </c>
      <c r="H3766" s="92" t="s">
        <v>7207</v>
      </c>
      <c r="I3766" s="92" t="s">
        <v>928</v>
      </c>
      <c r="J3766" s="92" t="s">
        <v>7368</v>
      </c>
      <c r="K3766" s="90" t="b">
        <v>0</v>
      </c>
      <c r="L3766" s="92" t="s">
        <v>867</v>
      </c>
      <c r="M3766" s="278">
        <f>IFERROR(VLOOKUP(C3766,'Budget Detail as of 11.30'!B:K,COLUMNS('Budget Detail as of 11.30'!B:K),FALSE),0)</f>
        <v>0</v>
      </c>
      <c r="N3766" s="155">
        <f>SUMIFS('Budget Detail as of 11.30'!L:L,'Budget Detail as of 11.30'!B:B,'Questica Mapping'!C3766)</f>
        <v>0</v>
      </c>
      <c r="O3766" s="100">
        <v>0</v>
      </c>
      <c r="P3766" s="101">
        <f t="shared" si="144"/>
        <v>0</v>
      </c>
    </row>
    <row r="3767" spans="1:16" hidden="1" x14ac:dyDescent="0.3">
      <c r="A3767" s="90">
        <v>600592</v>
      </c>
      <c r="B3767" s="92" t="s">
        <v>1162</v>
      </c>
      <c r="C3767" s="92" t="s">
        <v>7369</v>
      </c>
      <c r="D3767" s="92" t="s">
        <v>13</v>
      </c>
      <c r="E3767" s="103">
        <v>0</v>
      </c>
      <c r="F3767" s="92" t="s">
        <v>7195</v>
      </c>
      <c r="G3767" s="92" t="s">
        <v>1273</v>
      </c>
      <c r="H3767" s="92" t="s">
        <v>7207</v>
      </c>
      <c r="I3767" s="92" t="s">
        <v>931</v>
      </c>
      <c r="J3767" s="92" t="s">
        <v>7348</v>
      </c>
      <c r="K3767" s="90" t="b">
        <v>0</v>
      </c>
      <c r="L3767" s="92" t="s">
        <v>867</v>
      </c>
      <c r="M3767" s="278">
        <f>IFERROR(VLOOKUP(C3767,'Budget Detail as of 11.30'!B:K,COLUMNS('Budget Detail as of 11.30'!B:K),FALSE),0)</f>
        <v>0</v>
      </c>
      <c r="N3767" s="155">
        <f>SUMIFS('Budget Detail as of 11.30'!L:L,'Budget Detail as of 11.30'!B:B,'Questica Mapping'!C3767)</f>
        <v>0</v>
      </c>
      <c r="O3767" s="100"/>
      <c r="P3767" s="101"/>
    </row>
    <row r="3768" spans="1:16" hidden="1" x14ac:dyDescent="0.3">
      <c r="A3768" s="90">
        <v>600593</v>
      </c>
      <c r="B3768" s="92" t="s">
        <v>1162</v>
      </c>
      <c r="C3768" s="92" t="s">
        <v>7370</v>
      </c>
      <c r="D3768" s="92" t="s">
        <v>13</v>
      </c>
      <c r="E3768" s="103">
        <v>0</v>
      </c>
      <c r="F3768" s="92" t="s">
        <v>7195</v>
      </c>
      <c r="G3768" s="92" t="s">
        <v>1273</v>
      </c>
      <c r="H3768" s="92" t="s">
        <v>7207</v>
      </c>
      <c r="I3768" s="92" t="s">
        <v>944</v>
      </c>
      <c r="J3768" s="92" t="s">
        <v>7371</v>
      </c>
      <c r="K3768" s="90" t="b">
        <v>0</v>
      </c>
      <c r="L3768" s="92" t="s">
        <v>867</v>
      </c>
      <c r="M3768" s="278">
        <f>IFERROR(VLOOKUP(C3768,'Budget Detail as of 11.30'!B:K,COLUMNS('Budget Detail as of 11.30'!B:K),FALSE),0)</f>
        <v>0</v>
      </c>
      <c r="N3768" s="155">
        <f>SUMIFS('Budget Detail as of 11.30'!L:L,'Budget Detail as of 11.30'!B:B,'Questica Mapping'!C3768)</f>
        <v>0</v>
      </c>
      <c r="O3768" s="100"/>
      <c r="P3768" s="101"/>
    </row>
    <row r="3769" spans="1:16" hidden="1" x14ac:dyDescent="0.3">
      <c r="A3769" s="90">
        <v>600594</v>
      </c>
      <c r="B3769" s="92" t="s">
        <v>1162</v>
      </c>
      <c r="C3769" s="92" t="s">
        <v>7372</v>
      </c>
      <c r="D3769" s="92" t="s">
        <v>13</v>
      </c>
      <c r="E3769" s="103">
        <v>0</v>
      </c>
      <c r="F3769" s="92" t="s">
        <v>7195</v>
      </c>
      <c r="G3769" s="92" t="s">
        <v>1273</v>
      </c>
      <c r="H3769" s="92" t="s">
        <v>7207</v>
      </c>
      <c r="I3769" s="92" t="s">
        <v>1060</v>
      </c>
      <c r="J3769" s="92" t="s">
        <v>7373</v>
      </c>
      <c r="K3769" s="90" t="b">
        <v>0</v>
      </c>
      <c r="L3769" s="92" t="s">
        <v>867</v>
      </c>
      <c r="M3769" s="278">
        <f>IFERROR(VLOOKUP(C3769,'Budget Detail as of 11.30'!B:K,COLUMNS('Budget Detail as of 11.30'!B:K),FALSE),0)</f>
        <v>0</v>
      </c>
      <c r="N3769" s="155">
        <f>SUMIFS('Budget Detail as of 11.30'!L:L,'Budget Detail as of 11.30'!B:B,'Questica Mapping'!C3769)</f>
        <v>0</v>
      </c>
      <c r="O3769" s="100"/>
      <c r="P3769" s="101"/>
    </row>
    <row r="3770" spans="1:16" hidden="1" x14ac:dyDescent="0.3">
      <c r="A3770" s="90">
        <v>850134</v>
      </c>
      <c r="B3770" s="92" t="s">
        <v>1162</v>
      </c>
      <c r="C3770" s="92" t="s">
        <v>7374</v>
      </c>
      <c r="D3770" s="92" t="s">
        <v>13</v>
      </c>
      <c r="E3770" s="103">
        <v>0</v>
      </c>
      <c r="F3770" s="92" t="s">
        <v>7195</v>
      </c>
      <c r="G3770" s="92" t="s">
        <v>1273</v>
      </c>
      <c r="H3770" s="92" t="s">
        <v>7207</v>
      </c>
      <c r="I3770" s="92" t="s">
        <v>1063</v>
      </c>
      <c r="J3770" s="92" t="s">
        <v>7375</v>
      </c>
      <c r="K3770" s="90" t="b">
        <v>0</v>
      </c>
      <c r="L3770" s="92" t="s">
        <v>867</v>
      </c>
      <c r="M3770" s="278">
        <f>IFERROR(VLOOKUP(C3770,'Budget Detail as of 11.30'!B:K,COLUMNS('Budget Detail as of 11.30'!B:K),FALSE),0)</f>
        <v>0</v>
      </c>
      <c r="N3770" s="155">
        <f>SUMIFS('Budget Detail as of 11.30'!L:L,'Budget Detail as of 11.30'!B:B,'Questica Mapping'!C3770)</f>
        <v>0</v>
      </c>
      <c r="O3770" s="100"/>
      <c r="P3770" s="101"/>
    </row>
    <row r="3771" spans="1:16" hidden="1" x14ac:dyDescent="0.3">
      <c r="A3771" s="90">
        <v>600595</v>
      </c>
      <c r="B3771" s="92" t="s">
        <v>1162</v>
      </c>
      <c r="C3771" s="92" t="s">
        <v>7376</v>
      </c>
      <c r="D3771" s="92" t="s">
        <v>13</v>
      </c>
      <c r="E3771" s="103">
        <v>0</v>
      </c>
      <c r="F3771" s="92" t="s">
        <v>7195</v>
      </c>
      <c r="G3771" s="92" t="s">
        <v>1273</v>
      </c>
      <c r="H3771" s="92" t="s">
        <v>7207</v>
      </c>
      <c r="I3771" s="92" t="s">
        <v>1088</v>
      </c>
      <c r="J3771" s="92" t="s">
        <v>7377</v>
      </c>
      <c r="K3771" s="90" t="b">
        <v>0</v>
      </c>
      <c r="L3771" s="92" t="s">
        <v>867</v>
      </c>
      <c r="M3771" s="278">
        <f>IFERROR(VLOOKUP(C3771,'Budget Detail as of 11.30'!B:K,COLUMNS('Budget Detail as of 11.30'!B:K),FALSE),0)</f>
        <v>0</v>
      </c>
      <c r="N3771" s="155">
        <f>SUMIFS('Budget Detail as of 11.30'!L:L,'Budget Detail as of 11.30'!B:B,'Questica Mapping'!C3771)</f>
        <v>0</v>
      </c>
      <c r="O3771" s="100">
        <v>0</v>
      </c>
      <c r="P3771" s="101">
        <f>+O3771</f>
        <v>0</v>
      </c>
    </row>
    <row r="3772" spans="1:16" hidden="1" x14ac:dyDescent="0.3">
      <c r="A3772" s="90">
        <v>600596</v>
      </c>
      <c r="B3772" s="92" t="s">
        <v>1162</v>
      </c>
      <c r="C3772" s="92" t="s">
        <v>7378</v>
      </c>
      <c r="D3772" s="92" t="s">
        <v>13</v>
      </c>
      <c r="E3772" s="103">
        <v>0</v>
      </c>
      <c r="F3772" s="92" t="s">
        <v>7195</v>
      </c>
      <c r="G3772" s="92" t="s">
        <v>2109</v>
      </c>
      <c r="H3772" s="92" t="s">
        <v>7207</v>
      </c>
      <c r="I3772" s="92" t="s">
        <v>865</v>
      </c>
      <c r="J3772" s="92" t="s">
        <v>7379</v>
      </c>
      <c r="K3772" s="90" t="b">
        <v>0</v>
      </c>
      <c r="L3772" s="92" t="s">
        <v>867</v>
      </c>
      <c r="M3772" s="278">
        <f>IFERROR(VLOOKUP(C3772,'Budget Detail as of 11.30'!B:K,COLUMNS('Budget Detail as of 11.30'!B:K),FALSE),0)</f>
        <v>0</v>
      </c>
      <c r="N3772" s="155">
        <f>SUMIFS('Budget Detail as of 11.30'!L:L,'Budget Detail as of 11.30'!B:B,'Questica Mapping'!C3772)</f>
        <v>0</v>
      </c>
      <c r="O3772" s="100">
        <v>0</v>
      </c>
      <c r="P3772" s="101">
        <f>+O3772</f>
        <v>0</v>
      </c>
    </row>
    <row r="3773" spans="1:16" hidden="1" x14ac:dyDescent="0.3">
      <c r="A3773" s="90">
        <v>600597</v>
      </c>
      <c r="B3773" s="92" t="s">
        <v>1162</v>
      </c>
      <c r="C3773" s="92" t="s">
        <v>7380</v>
      </c>
      <c r="D3773" s="92" t="s">
        <v>13</v>
      </c>
      <c r="E3773" s="103">
        <v>0</v>
      </c>
      <c r="F3773" s="92" t="s">
        <v>7381</v>
      </c>
      <c r="G3773" s="92" t="s">
        <v>1694</v>
      </c>
      <c r="H3773" s="92" t="s">
        <v>7382</v>
      </c>
      <c r="I3773" s="92" t="s">
        <v>925</v>
      </c>
      <c r="J3773" s="92" t="s">
        <v>7383</v>
      </c>
      <c r="K3773" s="90" t="b">
        <v>0</v>
      </c>
      <c r="L3773" s="92" t="s">
        <v>867</v>
      </c>
      <c r="M3773" s="278">
        <f>IFERROR(VLOOKUP(C3773,'Budget Detail as of 11.30'!B:K,COLUMNS('Budget Detail as of 11.30'!B:K),FALSE),0)</f>
        <v>0</v>
      </c>
      <c r="N3773" s="155">
        <f>SUMIFS('Budget Detail as of 11.30'!L:L,'Budget Detail as of 11.30'!B:B,'Questica Mapping'!C3773)</f>
        <v>0</v>
      </c>
      <c r="O3773" s="100">
        <v>0</v>
      </c>
      <c r="P3773" s="101">
        <f>+O3773</f>
        <v>0</v>
      </c>
    </row>
    <row r="3774" spans="1:16" hidden="1" x14ac:dyDescent="0.3">
      <c r="A3774" s="90">
        <v>600598</v>
      </c>
      <c r="B3774" s="92" t="s">
        <v>1162</v>
      </c>
      <c r="C3774" s="92" t="s">
        <v>7384</v>
      </c>
      <c r="D3774" s="280" t="s">
        <v>13</v>
      </c>
      <c r="E3774" s="103" t="s">
        <v>476</v>
      </c>
      <c r="F3774" s="279" t="s">
        <v>7385</v>
      </c>
      <c r="G3774" s="279" t="s">
        <v>1165</v>
      </c>
      <c r="H3774" s="279" t="s">
        <v>6998</v>
      </c>
      <c r="I3774" s="279" t="s">
        <v>865</v>
      </c>
      <c r="J3774" s="279">
        <v>0</v>
      </c>
      <c r="K3774" s="279" t="b">
        <v>0</v>
      </c>
      <c r="L3774" s="279" t="s">
        <v>1166</v>
      </c>
      <c r="M3774" s="278">
        <f>IFERROR(VLOOKUP(C3774,'Budget Detail as of 11.30'!B:K,COLUMNS('Budget Detail as of 11.30'!B:K),FALSE),0)</f>
        <v>154550</v>
      </c>
      <c r="N3774" s="155">
        <f>SUMIFS('Budget Detail as of 11.30'!L:L,'Budget Detail as of 11.30'!B:B,'Questica Mapping'!C3774)</f>
        <v>154550</v>
      </c>
      <c r="O3774" s="100">
        <v>0</v>
      </c>
      <c r="P3774" s="101">
        <f>+O3774</f>
        <v>0</v>
      </c>
    </row>
    <row r="3775" spans="1:16" hidden="1" x14ac:dyDescent="0.3">
      <c r="A3775" s="90">
        <v>600599</v>
      </c>
      <c r="B3775" s="92" t="s">
        <v>1162</v>
      </c>
      <c r="C3775" s="92" t="s">
        <v>7386</v>
      </c>
      <c r="D3775" s="280" t="s">
        <v>13</v>
      </c>
      <c r="E3775" s="103" t="s">
        <v>476</v>
      </c>
      <c r="F3775" s="279" t="s">
        <v>7385</v>
      </c>
      <c r="G3775" s="279" t="s">
        <v>1165</v>
      </c>
      <c r="H3775" s="279" t="s">
        <v>6998</v>
      </c>
      <c r="I3775" s="279" t="s">
        <v>925</v>
      </c>
      <c r="J3775" s="279" t="s">
        <v>7387</v>
      </c>
      <c r="K3775" s="279" t="b">
        <v>0</v>
      </c>
      <c r="L3775" s="279" t="s">
        <v>867</v>
      </c>
      <c r="M3775" s="278">
        <f>IFERROR(VLOOKUP(C3775,'Budget Detail as of 11.30'!B:K,COLUMNS('Budget Detail as of 11.30'!B:K),FALSE),0)</f>
        <v>67910</v>
      </c>
      <c r="N3775" s="155">
        <f>SUMIFS('Budget Detail as of 11.30'!L:L,'Budget Detail as of 11.30'!B:B,'Questica Mapping'!C3775)</f>
        <v>67910</v>
      </c>
      <c r="O3775" s="100">
        <v>0</v>
      </c>
      <c r="P3775" s="101">
        <f>+O3775</f>
        <v>0</v>
      </c>
    </row>
    <row r="3776" spans="1:16" hidden="1" x14ac:dyDescent="0.3">
      <c r="A3776" s="90">
        <v>850132</v>
      </c>
      <c r="B3776" s="92" t="s">
        <v>1162</v>
      </c>
      <c r="C3776" s="92" t="s">
        <v>7388</v>
      </c>
      <c r="D3776" s="280" t="s">
        <v>13</v>
      </c>
      <c r="E3776" s="103" t="s">
        <v>476</v>
      </c>
      <c r="F3776" s="279" t="s">
        <v>7385</v>
      </c>
      <c r="G3776" s="279" t="s">
        <v>1176</v>
      </c>
      <c r="H3776" s="279" t="s">
        <v>6998</v>
      </c>
      <c r="I3776" s="279" t="s">
        <v>865</v>
      </c>
      <c r="J3776" s="279">
        <v>0</v>
      </c>
      <c r="K3776" s="279" t="b">
        <v>0</v>
      </c>
      <c r="L3776" s="279" t="s">
        <v>1166</v>
      </c>
      <c r="M3776" s="278">
        <f>IFERROR(VLOOKUP(C3776,'Budget Detail as of 11.30'!B:K,COLUMNS('Budget Detail as of 11.30'!B:K),FALSE),0)</f>
        <v>78950</v>
      </c>
      <c r="N3776" s="155">
        <f>SUMIFS('Budget Detail as of 11.30'!L:L,'Budget Detail as of 11.30'!B:B,'Questica Mapping'!C3776)</f>
        <v>78950</v>
      </c>
      <c r="O3776" s="100"/>
      <c r="P3776" s="101"/>
    </row>
    <row r="3777" spans="1:16" hidden="1" x14ac:dyDescent="0.3">
      <c r="A3777" s="90">
        <v>600600</v>
      </c>
      <c r="B3777" s="92" t="s">
        <v>1162</v>
      </c>
      <c r="C3777" s="92" t="s">
        <v>7389</v>
      </c>
      <c r="D3777" s="280" t="s">
        <v>13</v>
      </c>
      <c r="E3777" s="103" t="s">
        <v>476</v>
      </c>
      <c r="F3777" s="279" t="s">
        <v>7385</v>
      </c>
      <c r="G3777" s="279" t="s">
        <v>1176</v>
      </c>
      <c r="H3777" s="279" t="s">
        <v>6998</v>
      </c>
      <c r="I3777" s="279" t="s">
        <v>925</v>
      </c>
      <c r="J3777" s="279" t="s">
        <v>7390</v>
      </c>
      <c r="K3777" s="279" t="b">
        <v>0</v>
      </c>
      <c r="L3777" s="279" t="s">
        <v>867</v>
      </c>
      <c r="M3777" s="278">
        <f>IFERROR(VLOOKUP(C3777,'Budget Detail as of 11.30'!B:K,COLUMNS('Budget Detail as of 11.30'!B:K),FALSE),0)</f>
        <v>32760</v>
      </c>
      <c r="N3777" s="155">
        <f>SUMIFS('Budget Detail as of 11.30'!L:L,'Budget Detail as of 11.30'!B:B,'Questica Mapping'!C3777)</f>
        <v>32760</v>
      </c>
      <c r="O3777" s="100">
        <v>0</v>
      </c>
      <c r="P3777" s="101">
        <f t="shared" ref="P3777:P3791" si="145">+O3777</f>
        <v>0</v>
      </c>
    </row>
    <row r="3778" spans="1:16" hidden="1" x14ac:dyDescent="0.3">
      <c r="A3778" s="90">
        <v>600601</v>
      </c>
      <c r="B3778" s="92" t="s">
        <v>1162</v>
      </c>
      <c r="C3778" s="92" t="s">
        <v>7391</v>
      </c>
      <c r="D3778" s="92" t="s">
        <v>13</v>
      </c>
      <c r="E3778" s="103">
        <v>41125</v>
      </c>
      <c r="F3778" s="92" t="s">
        <v>7385</v>
      </c>
      <c r="G3778" s="92" t="s">
        <v>1240</v>
      </c>
      <c r="H3778" s="92" t="s">
        <v>6998</v>
      </c>
      <c r="I3778" s="92" t="s">
        <v>865</v>
      </c>
      <c r="J3778" s="92" t="s">
        <v>7392</v>
      </c>
      <c r="K3778" s="90" t="b">
        <v>0</v>
      </c>
      <c r="L3778" s="92" t="s">
        <v>867</v>
      </c>
      <c r="M3778" s="278">
        <f>IFERROR(VLOOKUP(C3778,'Budget Detail as of 11.30'!B:K,COLUMNS('Budget Detail as of 11.30'!B:K),FALSE),0)</f>
        <v>0</v>
      </c>
      <c r="N3778" s="155">
        <f>SUMIFS('Budget Detail as of 11.30'!L:L,'Budget Detail as of 11.30'!B:B,'Questica Mapping'!C3778)</f>
        <v>0</v>
      </c>
      <c r="O3778" s="100">
        <v>10000</v>
      </c>
      <c r="P3778" s="101">
        <f t="shared" si="145"/>
        <v>10000</v>
      </c>
    </row>
    <row r="3779" spans="1:16" hidden="1" x14ac:dyDescent="0.3">
      <c r="A3779" s="90">
        <v>600602</v>
      </c>
      <c r="B3779" s="92" t="s">
        <v>1162</v>
      </c>
      <c r="C3779" s="92" t="s">
        <v>7393</v>
      </c>
      <c r="D3779" s="92" t="s">
        <v>13</v>
      </c>
      <c r="E3779" s="103" t="s">
        <v>477</v>
      </c>
      <c r="F3779" s="92" t="s">
        <v>7385</v>
      </c>
      <c r="G3779" s="92" t="s">
        <v>1243</v>
      </c>
      <c r="H3779" s="92" t="s">
        <v>6998</v>
      </c>
      <c r="I3779" s="92" t="s">
        <v>925</v>
      </c>
      <c r="J3779" s="92" t="s">
        <v>7394</v>
      </c>
      <c r="K3779" s="90" t="b">
        <v>0</v>
      </c>
      <c r="L3779" s="92" t="s">
        <v>867</v>
      </c>
      <c r="M3779" s="278">
        <f>IFERROR(VLOOKUP(C3779,'Budget Detail as of 11.30'!B:K,COLUMNS('Budget Detail as of 11.30'!B:K),FALSE),0)</f>
        <v>0</v>
      </c>
      <c r="N3779" s="155">
        <f>SUMIFS('Budget Detail as of 11.30'!L:L,'Budget Detail as of 11.30'!B:B,'Questica Mapping'!C3779)</f>
        <v>0</v>
      </c>
      <c r="O3779" s="100">
        <v>20000</v>
      </c>
      <c r="P3779" s="101">
        <f t="shared" si="145"/>
        <v>20000</v>
      </c>
    </row>
    <row r="3780" spans="1:16" hidden="1" x14ac:dyDescent="0.3">
      <c r="A3780" s="90">
        <v>600603</v>
      </c>
      <c r="B3780" s="92" t="s">
        <v>1162</v>
      </c>
      <c r="C3780" s="92" t="s">
        <v>7395</v>
      </c>
      <c r="D3780" s="92" t="s">
        <v>13</v>
      </c>
      <c r="E3780" s="103" t="s">
        <v>477</v>
      </c>
      <c r="F3780" s="92" t="s">
        <v>7385</v>
      </c>
      <c r="G3780" s="92" t="s">
        <v>1246</v>
      </c>
      <c r="H3780" s="92" t="s">
        <v>6998</v>
      </c>
      <c r="I3780" s="92" t="s">
        <v>865</v>
      </c>
      <c r="J3780" s="92" t="s">
        <v>1326</v>
      </c>
      <c r="K3780" s="90" t="b">
        <v>0</v>
      </c>
      <c r="L3780" s="92" t="s">
        <v>867</v>
      </c>
      <c r="M3780" s="278">
        <f>IFERROR(VLOOKUP(C3780,'Budget Detail as of 11.30'!B:K,COLUMNS('Budget Detail as of 11.30'!B:K),FALSE),0)</f>
        <v>1800</v>
      </c>
      <c r="N3780" s="155">
        <f>SUMIFS('Budget Detail as of 11.30'!L:L,'Budget Detail as of 11.30'!B:B,'Questica Mapping'!C3780)</f>
        <v>2160</v>
      </c>
      <c r="O3780" s="100">
        <v>0</v>
      </c>
      <c r="P3780" s="101">
        <f t="shared" si="145"/>
        <v>0</v>
      </c>
    </row>
    <row r="3781" spans="1:16" hidden="1" x14ac:dyDescent="0.3">
      <c r="A3781" s="90">
        <v>600604</v>
      </c>
      <c r="B3781" s="92" t="s">
        <v>1162</v>
      </c>
      <c r="C3781" s="92" t="s">
        <v>7396</v>
      </c>
      <c r="D3781" s="92" t="s">
        <v>13</v>
      </c>
      <c r="E3781" s="103" t="s">
        <v>477</v>
      </c>
      <c r="F3781" s="92" t="s">
        <v>7385</v>
      </c>
      <c r="G3781" s="92" t="s">
        <v>1246</v>
      </c>
      <c r="H3781" s="92" t="s">
        <v>6998</v>
      </c>
      <c r="I3781" s="92" t="s">
        <v>925</v>
      </c>
      <c r="J3781" s="270" t="s">
        <v>1251</v>
      </c>
      <c r="K3781" s="90" t="b">
        <v>0</v>
      </c>
      <c r="L3781" s="92" t="s">
        <v>867</v>
      </c>
      <c r="M3781" s="278">
        <f>IFERROR(VLOOKUP(C3781,'Budget Detail as of 11.30'!B:K,COLUMNS('Budget Detail as of 11.30'!B:K),FALSE),0)</f>
        <v>360</v>
      </c>
      <c r="N3781" s="155">
        <f>SUMIFS('Budget Detail as of 11.30'!L:L,'Budget Detail as of 11.30'!B:B,'Questica Mapping'!C3781)</f>
        <v>0</v>
      </c>
      <c r="O3781" s="100">
        <v>32622</v>
      </c>
      <c r="P3781" s="101">
        <f t="shared" si="145"/>
        <v>32622</v>
      </c>
    </row>
    <row r="3782" spans="1:16" hidden="1" x14ac:dyDescent="0.3">
      <c r="A3782" s="90">
        <v>850131</v>
      </c>
      <c r="B3782" s="159" t="s">
        <v>1162</v>
      </c>
      <c r="C3782" s="159" t="s">
        <v>7397</v>
      </c>
      <c r="D3782" s="280" t="s">
        <v>13</v>
      </c>
      <c r="E3782" s="281">
        <v>0</v>
      </c>
      <c r="F3782" s="279" t="s">
        <v>7385</v>
      </c>
      <c r="G3782" s="279" t="s">
        <v>1253</v>
      </c>
      <c r="H3782" s="279" t="s">
        <v>6998</v>
      </c>
      <c r="I3782" s="279" t="s">
        <v>931</v>
      </c>
      <c r="J3782" s="279" t="s">
        <v>7398</v>
      </c>
      <c r="K3782" s="279" t="b">
        <v>0</v>
      </c>
      <c r="L3782" s="279" t="s">
        <v>867</v>
      </c>
      <c r="M3782" s="278">
        <f>IFERROR(VLOOKUP(C3782,'Budget Detail as of 11.30'!B:K,COLUMNS('Budget Detail as of 11.30'!B:K),FALSE),0)</f>
        <v>0</v>
      </c>
      <c r="N3782" s="155">
        <f>SUMIFS('Budget Detail as of 11.30'!L:L,'Budget Detail as of 11.30'!B:B,'Questica Mapping'!C3782)</f>
        <v>0</v>
      </c>
      <c r="O3782" s="100">
        <v>20000</v>
      </c>
      <c r="P3782" s="101">
        <f t="shared" si="145"/>
        <v>20000</v>
      </c>
    </row>
    <row r="3783" spans="1:16" hidden="1" x14ac:dyDescent="0.3">
      <c r="A3783" s="90">
        <v>600663</v>
      </c>
      <c r="B3783" s="159" t="s">
        <v>1162</v>
      </c>
      <c r="C3783" s="159" t="s">
        <v>7399</v>
      </c>
      <c r="D3783" s="280" t="s">
        <v>13</v>
      </c>
      <c r="E3783" s="106">
        <v>41125</v>
      </c>
      <c r="F3783" s="279" t="s">
        <v>7385</v>
      </c>
      <c r="G3783" s="279" t="s">
        <v>1679</v>
      </c>
      <c r="H3783" s="279" t="s">
        <v>6998</v>
      </c>
      <c r="I3783" s="279" t="s">
        <v>865</v>
      </c>
      <c r="J3783" s="279" t="s">
        <v>7400</v>
      </c>
      <c r="K3783" s="279" t="b">
        <v>0</v>
      </c>
      <c r="L3783" s="279" t="s">
        <v>867</v>
      </c>
      <c r="M3783" s="278">
        <f>IFERROR(VLOOKUP(C3783,'Budget Detail as of 11.30'!B:K,COLUMNS('Budget Detail as of 11.30'!B:K),FALSE),0)</f>
        <v>122663670</v>
      </c>
      <c r="N3783" s="155">
        <f>SUMIFS('Budget Detail as of 11.30'!L:L,'Budget Detail as of 11.30'!B:B,'Questica Mapping'!C3783)</f>
        <v>122663670</v>
      </c>
      <c r="O3783" s="100">
        <v>10000</v>
      </c>
      <c r="P3783" s="101">
        <f t="shared" si="145"/>
        <v>10000</v>
      </c>
    </row>
    <row r="3784" spans="1:16" hidden="1" x14ac:dyDescent="0.3">
      <c r="A3784" s="90">
        <v>600667</v>
      </c>
      <c r="B3784" s="92" t="s">
        <v>1162</v>
      </c>
      <c r="C3784" s="92" t="s">
        <v>7401</v>
      </c>
      <c r="D3784" s="92" t="s">
        <v>13</v>
      </c>
      <c r="E3784" s="103" t="s">
        <v>162</v>
      </c>
      <c r="F3784" s="92" t="s">
        <v>1164</v>
      </c>
      <c r="G3784" s="92" t="s">
        <v>1253</v>
      </c>
      <c r="H3784" s="92" t="s">
        <v>6878</v>
      </c>
      <c r="I3784" s="92" t="s">
        <v>925</v>
      </c>
      <c r="J3784" s="270" t="s">
        <v>1251</v>
      </c>
      <c r="K3784" s="90" t="b">
        <v>0</v>
      </c>
      <c r="L3784" s="92" t="s">
        <v>867</v>
      </c>
      <c r="M3784" s="278">
        <f>IFERROR(VLOOKUP(C3784,'Budget Detail as of 11.30'!B:K,COLUMNS('Budget Detail as of 11.30'!B:K),FALSE),0)</f>
        <v>0</v>
      </c>
      <c r="N3784" s="155">
        <f>SUMIFS('Budget Detail as of 11.30'!L:L,'Budget Detail as of 11.30'!B:B,'Questica Mapping'!C3784)</f>
        <v>0</v>
      </c>
      <c r="O3784" s="100">
        <v>5000</v>
      </c>
      <c r="P3784" s="101">
        <f t="shared" si="145"/>
        <v>5000</v>
      </c>
    </row>
    <row r="3785" spans="1:16" hidden="1" x14ac:dyDescent="0.3">
      <c r="A3785" s="90">
        <v>603849</v>
      </c>
      <c r="B3785" s="92" t="s">
        <v>1162</v>
      </c>
      <c r="C3785" s="92" t="s">
        <v>7402</v>
      </c>
      <c r="D3785" s="92" t="s">
        <v>13</v>
      </c>
      <c r="E3785" s="103" t="s">
        <v>162</v>
      </c>
      <c r="F3785" s="92" t="s">
        <v>1164</v>
      </c>
      <c r="G3785" s="92" t="s">
        <v>1679</v>
      </c>
      <c r="H3785" s="92" t="s">
        <v>6878</v>
      </c>
      <c r="I3785" s="92" t="s">
        <v>865</v>
      </c>
      <c r="J3785" s="92" t="s">
        <v>7403</v>
      </c>
      <c r="K3785" s="90" t="b">
        <v>0</v>
      </c>
      <c r="L3785" s="92" t="s">
        <v>867</v>
      </c>
      <c r="M3785" s="278">
        <f>IFERROR(VLOOKUP(C3785,'Budget Detail as of 11.30'!B:K,COLUMNS('Budget Detail as of 11.30'!B:K),FALSE),0)</f>
        <v>10000</v>
      </c>
      <c r="N3785" s="155">
        <f>SUMIFS('Budget Detail as of 11.30'!L:L,'Budget Detail as of 11.30'!B:B,'Questica Mapping'!C3785)</f>
        <v>10000</v>
      </c>
      <c r="O3785" s="100">
        <v>436</v>
      </c>
      <c r="P3785" s="101">
        <f t="shared" si="145"/>
        <v>436</v>
      </c>
    </row>
    <row r="3786" spans="1:16" hidden="1" x14ac:dyDescent="0.3">
      <c r="A3786" s="90">
        <v>603850</v>
      </c>
      <c r="B3786" s="92" t="s">
        <v>1162</v>
      </c>
      <c r="C3786" s="92" t="s">
        <v>7404</v>
      </c>
      <c r="D3786" s="92" t="s">
        <v>13</v>
      </c>
      <c r="E3786" s="103" t="s">
        <v>192</v>
      </c>
      <c r="F3786" s="92" t="s">
        <v>1335</v>
      </c>
      <c r="G3786" s="92" t="s">
        <v>1240</v>
      </c>
      <c r="H3786" s="92" t="s">
        <v>1336</v>
      </c>
      <c r="I3786" s="92" t="s">
        <v>865</v>
      </c>
      <c r="J3786" s="92" t="s">
        <v>7405</v>
      </c>
      <c r="K3786" s="90" t="b">
        <v>0</v>
      </c>
      <c r="L3786" s="92" t="s">
        <v>867</v>
      </c>
      <c r="M3786" s="278">
        <f>IFERROR(VLOOKUP(C3786,'Budget Detail as of 11.30'!B:K,COLUMNS('Budget Detail as of 11.30'!B:K),FALSE),0)</f>
        <v>99450</v>
      </c>
      <c r="N3786" s="155">
        <f>SUMIFS('Budget Detail as of 11.30'!L:L,'Budget Detail as of 11.30'!B:B,'Questica Mapping'!C3786)</f>
        <v>99450</v>
      </c>
      <c r="O3786" s="100">
        <v>990</v>
      </c>
      <c r="P3786" s="101">
        <f t="shared" si="145"/>
        <v>990</v>
      </c>
    </row>
    <row r="3787" spans="1:16" hidden="1" x14ac:dyDescent="0.3">
      <c r="A3787" s="90">
        <v>600670</v>
      </c>
      <c r="B3787" s="92" t="s">
        <v>1162</v>
      </c>
      <c r="C3787" s="92" t="s">
        <v>7406</v>
      </c>
      <c r="D3787" s="92" t="s">
        <v>13</v>
      </c>
      <c r="E3787" s="103" t="s">
        <v>192</v>
      </c>
      <c r="F3787" s="92" t="s">
        <v>1395</v>
      </c>
      <c r="G3787" s="92" t="s">
        <v>1165</v>
      </c>
      <c r="H3787" s="92" t="s">
        <v>922</v>
      </c>
      <c r="I3787" s="92" t="s">
        <v>865</v>
      </c>
      <c r="J3787" s="270" t="s">
        <v>1251</v>
      </c>
      <c r="K3787" s="90" t="b">
        <v>0</v>
      </c>
      <c r="L3787" s="92" t="s">
        <v>1166</v>
      </c>
      <c r="M3787" s="278">
        <f>IFERROR(VLOOKUP(C3787,'Budget Detail as of 11.30'!B:K,COLUMNS('Budget Detail as of 11.30'!B:K),FALSE),0)</f>
        <v>0</v>
      </c>
      <c r="N3787" s="155">
        <f>SUMIFS('Budget Detail as of 11.30'!L:L,'Budget Detail as of 11.30'!B:B,'Questica Mapping'!C3787)</f>
        <v>0</v>
      </c>
      <c r="O3787" s="100">
        <v>1500</v>
      </c>
      <c r="P3787" s="101">
        <f t="shared" si="145"/>
        <v>1500</v>
      </c>
    </row>
    <row r="3788" spans="1:16" hidden="1" x14ac:dyDescent="0.3">
      <c r="A3788" s="90">
        <v>850127</v>
      </c>
      <c r="B3788" s="92" t="s">
        <v>1162</v>
      </c>
      <c r="C3788" s="92" t="s">
        <v>7407</v>
      </c>
      <c r="D3788" s="92" t="s">
        <v>13</v>
      </c>
      <c r="E3788" s="103" t="s">
        <v>192</v>
      </c>
      <c r="F3788" s="90" t="s">
        <v>1395</v>
      </c>
      <c r="G3788" s="90" t="s">
        <v>1165</v>
      </c>
      <c r="H3788" s="90" t="s">
        <v>7408</v>
      </c>
      <c r="I3788" s="178">
        <v>1</v>
      </c>
      <c r="J3788" s="90">
        <v>0</v>
      </c>
      <c r="L3788" s="92"/>
      <c r="M3788" s="278">
        <f>IFERROR(VLOOKUP(C3788,'Budget Detail as of 11.30'!B:K,COLUMNS('Budget Detail as of 11.30'!B:K),FALSE),0)</f>
        <v>37800</v>
      </c>
      <c r="N3788" s="155">
        <f>SUMIFS('Budget Detail as of 11.30'!L:L,'Budget Detail as of 11.30'!B:B,'Questica Mapping'!C3788)</f>
        <v>36180</v>
      </c>
      <c r="O3788" s="100">
        <v>3696</v>
      </c>
      <c r="P3788" s="101">
        <f t="shared" si="145"/>
        <v>3696</v>
      </c>
    </row>
    <row r="3789" spans="1:16" hidden="1" x14ac:dyDescent="0.3">
      <c r="A3789" s="90">
        <v>600605</v>
      </c>
      <c r="B3789" s="92" t="s">
        <v>1162</v>
      </c>
      <c r="C3789" s="92" t="s">
        <v>7409</v>
      </c>
      <c r="D3789" s="92" t="s">
        <v>13</v>
      </c>
      <c r="E3789" s="103" t="s">
        <v>192</v>
      </c>
      <c r="F3789" s="90" t="s">
        <v>1395</v>
      </c>
      <c r="G3789" s="90" t="s">
        <v>1176</v>
      </c>
      <c r="H3789" s="90" t="s">
        <v>7408</v>
      </c>
      <c r="I3789" s="178">
        <v>1</v>
      </c>
      <c r="J3789" s="90">
        <v>0</v>
      </c>
      <c r="L3789" s="92"/>
      <c r="M3789" s="278">
        <f>IFERROR(VLOOKUP(C3789,'Budget Detail as of 11.30'!B:K,COLUMNS('Budget Detail as of 11.30'!B:K),FALSE),0)</f>
        <v>16440</v>
      </c>
      <c r="N3789" s="155">
        <f>SUMIFS('Budget Detail as of 11.30'!L:L,'Budget Detail as of 11.30'!B:B,'Questica Mapping'!C3789)</f>
        <v>16050</v>
      </c>
      <c r="O3789" s="100">
        <v>0</v>
      </c>
      <c r="P3789" s="101">
        <f t="shared" si="145"/>
        <v>0</v>
      </c>
    </row>
    <row r="3790" spans="1:16" hidden="1" x14ac:dyDescent="0.3">
      <c r="A3790" s="90">
        <v>600606</v>
      </c>
      <c r="B3790" s="92" t="s">
        <v>1162</v>
      </c>
      <c r="C3790" s="92" t="s">
        <v>7410</v>
      </c>
      <c r="D3790" s="92" t="s">
        <v>13</v>
      </c>
      <c r="E3790" s="103" t="s">
        <v>192</v>
      </c>
      <c r="F3790" s="92" t="s">
        <v>1395</v>
      </c>
      <c r="G3790" s="92" t="s">
        <v>1418</v>
      </c>
      <c r="H3790" s="92" t="s">
        <v>922</v>
      </c>
      <c r="I3790" s="92" t="s">
        <v>865</v>
      </c>
      <c r="J3790" s="92" t="s">
        <v>7411</v>
      </c>
      <c r="K3790" s="90" t="b">
        <v>0</v>
      </c>
      <c r="L3790" s="92" t="s">
        <v>867</v>
      </c>
      <c r="M3790" s="278">
        <f>IFERROR(VLOOKUP(C3790,'Budget Detail as of 11.30'!B:K,COLUMNS('Budget Detail as of 11.30'!B:K),FALSE),0)</f>
        <v>10000</v>
      </c>
      <c r="N3790" s="155">
        <f>SUMIFS('Budget Detail as of 11.30'!L:L,'Budget Detail as of 11.30'!B:B,'Questica Mapping'!C3790)</f>
        <v>10000</v>
      </c>
      <c r="O3790" s="100">
        <v>0</v>
      </c>
      <c r="P3790" s="101">
        <f t="shared" si="145"/>
        <v>0</v>
      </c>
    </row>
    <row r="3791" spans="1:16" hidden="1" x14ac:dyDescent="0.3">
      <c r="A3791" s="90">
        <v>600664</v>
      </c>
      <c r="B3791" s="92" t="s">
        <v>1162</v>
      </c>
      <c r="C3791" s="92" t="s">
        <v>7412</v>
      </c>
      <c r="D3791" s="92" t="s">
        <v>13</v>
      </c>
      <c r="E3791" s="103" t="s">
        <v>192</v>
      </c>
      <c r="F3791" s="92" t="s">
        <v>1395</v>
      </c>
      <c r="G3791" s="92" t="s">
        <v>1188</v>
      </c>
      <c r="H3791" s="92" t="s">
        <v>1492</v>
      </c>
      <c r="I3791" s="92" t="s">
        <v>865</v>
      </c>
      <c r="J3791" s="92" t="s">
        <v>1189</v>
      </c>
      <c r="K3791" s="90" t="b">
        <v>0</v>
      </c>
      <c r="L3791" s="92" t="s">
        <v>867</v>
      </c>
      <c r="M3791" s="278">
        <f>IFERROR(VLOOKUP(C3791,'Budget Detail as of 11.30'!B:K,COLUMNS('Budget Detail as of 11.30'!B:K),FALSE),0)</f>
        <v>500</v>
      </c>
      <c r="N3791" s="155">
        <f>SUMIFS('Budget Detail as of 11.30'!L:L,'Budget Detail as of 11.30'!B:B,'Questica Mapping'!C3791)</f>
        <v>500</v>
      </c>
      <c r="O3791" s="100">
        <v>0</v>
      </c>
      <c r="P3791" s="101">
        <f t="shared" si="145"/>
        <v>0</v>
      </c>
    </row>
    <row r="3792" spans="1:16" hidden="1" x14ac:dyDescent="0.3">
      <c r="A3792" s="90">
        <v>600668</v>
      </c>
      <c r="B3792" s="92" t="s">
        <v>1162</v>
      </c>
      <c r="C3792" s="92" t="s">
        <v>7413</v>
      </c>
      <c r="D3792" s="92" t="s">
        <v>13</v>
      </c>
      <c r="E3792" s="103" t="s">
        <v>192</v>
      </c>
      <c r="F3792" s="92" t="s">
        <v>1395</v>
      </c>
      <c r="G3792" s="92" t="s">
        <v>1202</v>
      </c>
      <c r="H3792" s="92" t="s">
        <v>1492</v>
      </c>
      <c r="I3792" s="92" t="s">
        <v>865</v>
      </c>
      <c r="J3792" s="92" t="s">
        <v>2831</v>
      </c>
      <c r="K3792" s="90" t="b">
        <v>0</v>
      </c>
      <c r="L3792" s="92" t="s">
        <v>867</v>
      </c>
      <c r="M3792" s="278">
        <f>IFERROR(VLOOKUP(C3792,'Budget Detail as of 11.30'!B:K,COLUMNS('Budget Detail as of 11.30'!B:K),FALSE),0)</f>
        <v>600</v>
      </c>
      <c r="N3792" s="155">
        <f>SUMIFS('Budget Detail as of 11.30'!L:L,'Budget Detail as of 11.30'!B:B,'Questica Mapping'!C3792)</f>
        <v>600</v>
      </c>
      <c r="O3792" s="100"/>
      <c r="P3792" s="101"/>
    </row>
    <row r="3793" spans="1:16" hidden="1" x14ac:dyDescent="0.3">
      <c r="A3793" s="90">
        <v>600584</v>
      </c>
      <c r="B3793" s="92" t="s">
        <v>1162</v>
      </c>
      <c r="C3793" s="92" t="s">
        <v>7414</v>
      </c>
      <c r="D3793" s="92" t="s">
        <v>13</v>
      </c>
      <c r="E3793" s="103" t="s">
        <v>192</v>
      </c>
      <c r="F3793" s="92" t="s">
        <v>1395</v>
      </c>
      <c r="G3793" s="92" t="s">
        <v>1354</v>
      </c>
      <c r="H3793" s="92" t="s">
        <v>1492</v>
      </c>
      <c r="I3793" s="92" t="s">
        <v>865</v>
      </c>
      <c r="J3793" s="92" t="s">
        <v>7415</v>
      </c>
      <c r="K3793" s="90" t="b">
        <v>0</v>
      </c>
      <c r="L3793" s="92" t="s">
        <v>867</v>
      </c>
      <c r="M3793" s="278">
        <f>IFERROR(VLOOKUP(C3793,'Budget Detail as of 11.30'!B:K,COLUMNS('Budget Detail as of 11.30'!B:K),FALSE),0)</f>
        <v>900</v>
      </c>
      <c r="N3793" s="155">
        <f>SUMIFS('Budget Detail as of 11.30'!L:L,'Budget Detail as of 11.30'!B:B,'Questica Mapping'!C3793)</f>
        <v>900</v>
      </c>
      <c r="O3793" s="100">
        <v>0</v>
      </c>
      <c r="P3793" s="101">
        <f>+O3793</f>
        <v>0</v>
      </c>
    </row>
    <row r="3794" spans="1:16" hidden="1" x14ac:dyDescent="0.3">
      <c r="A3794" s="90">
        <v>603851</v>
      </c>
      <c r="B3794" s="92" t="s">
        <v>1162</v>
      </c>
      <c r="C3794" s="92" t="s">
        <v>7416</v>
      </c>
      <c r="D3794" s="92" t="s">
        <v>13</v>
      </c>
      <c r="E3794" s="103" t="s">
        <v>192</v>
      </c>
      <c r="F3794" s="92" t="s">
        <v>1395</v>
      </c>
      <c r="G3794" s="92" t="s">
        <v>1215</v>
      </c>
      <c r="H3794" s="92" t="s">
        <v>1492</v>
      </c>
      <c r="I3794" s="92" t="s">
        <v>865</v>
      </c>
      <c r="J3794" s="92" t="s">
        <v>7417</v>
      </c>
      <c r="K3794" s="90" t="b">
        <v>0</v>
      </c>
      <c r="L3794" s="92" t="s">
        <v>867</v>
      </c>
      <c r="M3794" s="278">
        <f>IFERROR(VLOOKUP(C3794,'Budget Detail as of 11.30'!B:K,COLUMNS('Budget Detail as of 11.30'!B:K),FALSE),0)</f>
        <v>1200</v>
      </c>
      <c r="N3794" s="155">
        <f>SUMIFS('Budget Detail as of 11.30'!L:L,'Budget Detail as of 11.30'!B:B,'Questica Mapping'!C3794)</f>
        <v>1200</v>
      </c>
      <c r="O3794" s="100">
        <v>0</v>
      </c>
      <c r="P3794" s="101">
        <f>+O3794</f>
        <v>0</v>
      </c>
    </row>
    <row r="3795" spans="1:16" hidden="1" x14ac:dyDescent="0.3">
      <c r="A3795" s="90">
        <v>600607</v>
      </c>
      <c r="B3795" s="92" t="s">
        <v>1162</v>
      </c>
      <c r="C3795" s="92" t="s">
        <v>7418</v>
      </c>
      <c r="D3795" s="92" t="s">
        <v>13</v>
      </c>
      <c r="E3795" s="103" t="s">
        <v>192</v>
      </c>
      <c r="F3795" s="92" t="s">
        <v>1395</v>
      </c>
      <c r="G3795" s="92" t="s">
        <v>1229</v>
      </c>
      <c r="H3795" s="92" t="s">
        <v>1492</v>
      </c>
      <c r="I3795" s="92" t="s">
        <v>865</v>
      </c>
      <c r="J3795" s="92" t="s">
        <v>1457</v>
      </c>
      <c r="K3795" s="90" t="b">
        <v>0</v>
      </c>
      <c r="L3795" s="92" t="s">
        <v>867</v>
      </c>
      <c r="M3795" s="278">
        <f>IFERROR(VLOOKUP(C3795,'Budget Detail as of 11.30'!B:K,COLUMNS('Budget Detail as of 11.30'!B:K),FALSE),0)</f>
        <v>1000</v>
      </c>
      <c r="N3795" s="155">
        <f>SUMIFS('Budget Detail as of 11.30'!L:L,'Budget Detail as of 11.30'!B:B,'Questica Mapping'!C3795)</f>
        <v>1000</v>
      </c>
      <c r="O3795" s="100">
        <v>0</v>
      </c>
      <c r="P3795" s="101">
        <f>+O3795</f>
        <v>0</v>
      </c>
    </row>
    <row r="3796" spans="1:16" hidden="1" x14ac:dyDescent="0.3">
      <c r="A3796" s="90">
        <v>600608</v>
      </c>
      <c r="B3796" s="92" t="s">
        <v>1162</v>
      </c>
      <c r="C3796" s="92" t="s">
        <v>7419</v>
      </c>
      <c r="D3796" s="92" t="s">
        <v>13</v>
      </c>
      <c r="E3796" s="103" t="s">
        <v>192</v>
      </c>
      <c r="F3796" s="92" t="s">
        <v>1395</v>
      </c>
      <c r="G3796" s="92" t="s">
        <v>1240</v>
      </c>
      <c r="H3796" s="92" t="s">
        <v>1492</v>
      </c>
      <c r="I3796" s="92" t="s">
        <v>865</v>
      </c>
      <c r="J3796" s="92" t="s">
        <v>7420</v>
      </c>
      <c r="K3796" s="90" t="b">
        <v>0</v>
      </c>
      <c r="L3796" s="92" t="s">
        <v>867</v>
      </c>
      <c r="M3796" s="278">
        <f>IFERROR(VLOOKUP(C3796,'Budget Detail as of 11.30'!B:K,COLUMNS('Budget Detail as of 11.30'!B:K),FALSE),0)</f>
        <v>750</v>
      </c>
      <c r="N3796" s="155">
        <f>SUMIFS('Budget Detail as of 11.30'!L:L,'Budget Detail as of 11.30'!B:B,'Questica Mapping'!C3796)</f>
        <v>750</v>
      </c>
      <c r="O3796" s="100">
        <v>0</v>
      </c>
      <c r="P3796" s="101">
        <f>+O3796</f>
        <v>0</v>
      </c>
    </row>
    <row r="3797" spans="1:16" hidden="1" x14ac:dyDescent="0.3">
      <c r="A3797" s="90">
        <v>600609</v>
      </c>
      <c r="B3797" s="92" t="s">
        <v>1162</v>
      </c>
      <c r="C3797" s="92" t="s">
        <v>7421</v>
      </c>
      <c r="D3797" s="92" t="s">
        <v>13</v>
      </c>
      <c r="E3797" s="103" t="s">
        <v>192</v>
      </c>
      <c r="F3797" s="92" t="s">
        <v>1395</v>
      </c>
      <c r="G3797" s="92" t="s">
        <v>1243</v>
      </c>
      <c r="H3797" s="92" t="s">
        <v>1492</v>
      </c>
      <c r="I3797" s="92" t="s">
        <v>925</v>
      </c>
      <c r="J3797" s="92" t="s">
        <v>7422</v>
      </c>
      <c r="K3797" s="90" t="b">
        <v>0</v>
      </c>
      <c r="L3797" s="92" t="s">
        <v>867</v>
      </c>
      <c r="M3797" s="278">
        <f>IFERROR(VLOOKUP(C3797,'Budget Detail as of 11.30'!B:K,COLUMNS('Budget Detail as of 11.30'!B:K),FALSE),0)</f>
        <v>0</v>
      </c>
      <c r="N3797" s="155">
        <f>SUMIFS('Budget Detail as of 11.30'!L:L,'Budget Detail as of 11.30'!B:B,'Questica Mapping'!C3797)</f>
        <v>0</v>
      </c>
      <c r="O3797" s="100">
        <v>0</v>
      </c>
      <c r="P3797" s="101">
        <f>+O3797</f>
        <v>0</v>
      </c>
    </row>
    <row r="3798" spans="1:16" hidden="1" x14ac:dyDescent="0.3">
      <c r="A3798" s="90">
        <v>600610</v>
      </c>
      <c r="B3798" s="92" t="s">
        <v>1162</v>
      </c>
      <c r="C3798" s="92" t="s">
        <v>7423</v>
      </c>
      <c r="D3798" s="92" t="s">
        <v>13</v>
      </c>
      <c r="E3798" s="103" t="s">
        <v>192</v>
      </c>
      <c r="F3798" s="92" t="s">
        <v>1395</v>
      </c>
      <c r="G3798" s="92" t="s">
        <v>1253</v>
      </c>
      <c r="H3798" s="92" t="s">
        <v>1492</v>
      </c>
      <c r="I3798" s="92" t="s">
        <v>865</v>
      </c>
      <c r="J3798" s="92" t="s">
        <v>1254</v>
      </c>
      <c r="K3798" s="90" t="b">
        <v>0</v>
      </c>
      <c r="L3798" s="92" t="s">
        <v>867</v>
      </c>
      <c r="M3798" s="278">
        <f>IFERROR(VLOOKUP(C3798,'Budget Detail as of 11.30'!B:K,COLUMNS('Budget Detail as of 11.30'!B:K),FALSE),0)</f>
        <v>2590</v>
      </c>
      <c r="N3798" s="155">
        <f>SUMIFS('Budget Detail as of 11.30'!L:L,'Budget Detail as of 11.30'!B:B,'Questica Mapping'!C3798)</f>
        <v>2590</v>
      </c>
      <c r="O3798" s="100"/>
      <c r="P3798" s="101"/>
    </row>
    <row r="3799" spans="1:16" hidden="1" x14ac:dyDescent="0.3">
      <c r="A3799" s="90">
        <v>600611</v>
      </c>
      <c r="B3799" s="159" t="s">
        <v>1162</v>
      </c>
      <c r="C3799" s="159" t="s">
        <v>7424</v>
      </c>
      <c r="D3799" s="280" t="s">
        <v>13</v>
      </c>
      <c r="E3799" s="281">
        <v>0</v>
      </c>
      <c r="F3799" s="279" t="s">
        <v>1395</v>
      </c>
      <c r="G3799" s="279" t="s">
        <v>1253</v>
      </c>
      <c r="H3799" s="279" t="s">
        <v>1492</v>
      </c>
      <c r="I3799" s="279" t="s">
        <v>931</v>
      </c>
      <c r="J3799" s="279" t="s">
        <v>7425</v>
      </c>
      <c r="K3799" s="279" t="b">
        <v>0</v>
      </c>
      <c r="L3799" s="279" t="s">
        <v>867</v>
      </c>
      <c r="M3799" s="278">
        <f>IFERROR(VLOOKUP(C3799,'Budget Detail as of 11.30'!B:K,COLUMNS('Budget Detail as of 11.30'!B:K),FALSE),0)</f>
        <v>0</v>
      </c>
      <c r="N3799" s="155">
        <f>SUMIFS('Budget Detail as of 11.30'!L:L,'Budget Detail as of 11.30'!B:B,'Questica Mapping'!C3799)</f>
        <v>0</v>
      </c>
      <c r="O3799" s="100">
        <v>20000</v>
      </c>
      <c r="P3799" s="101">
        <f t="shared" ref="P3799:P3830" si="146">+O3799</f>
        <v>20000</v>
      </c>
    </row>
    <row r="3800" spans="1:16" hidden="1" x14ac:dyDescent="0.3">
      <c r="A3800" s="90">
        <v>850128</v>
      </c>
      <c r="B3800" s="92" t="s">
        <v>1162</v>
      </c>
      <c r="C3800" s="92" t="s">
        <v>7426</v>
      </c>
      <c r="D3800" s="92" t="s">
        <v>13</v>
      </c>
      <c r="E3800" s="103" t="s">
        <v>192</v>
      </c>
      <c r="F3800" s="92" t="s">
        <v>1395</v>
      </c>
      <c r="G3800" s="92" t="s">
        <v>1273</v>
      </c>
      <c r="H3800" s="92" t="s">
        <v>1492</v>
      </c>
      <c r="I3800" s="92" t="s">
        <v>865</v>
      </c>
      <c r="J3800" s="92" t="s">
        <v>2469</v>
      </c>
      <c r="K3800" s="90" t="b">
        <v>0</v>
      </c>
      <c r="L3800" s="92" t="s">
        <v>867</v>
      </c>
      <c r="M3800" s="278">
        <f>IFERROR(VLOOKUP(C3800,'Budget Detail as of 11.30'!B:K,COLUMNS('Budget Detail as of 11.30'!B:K),FALSE),0)</f>
        <v>0</v>
      </c>
      <c r="N3800" s="155">
        <f>SUMIFS('Budget Detail as of 11.30'!L:L,'Budget Detail as of 11.30'!B:B,'Questica Mapping'!C3800)</f>
        <v>0</v>
      </c>
      <c r="O3800" s="100">
        <v>1980000</v>
      </c>
      <c r="P3800" s="101">
        <f t="shared" si="146"/>
        <v>1980000</v>
      </c>
    </row>
    <row r="3801" spans="1:16" hidden="1" x14ac:dyDescent="0.3">
      <c r="A3801" s="90">
        <v>850133</v>
      </c>
      <c r="B3801" s="92" t="s">
        <v>1162</v>
      </c>
      <c r="C3801" s="92" t="s">
        <v>7427</v>
      </c>
      <c r="D3801" s="92" t="s">
        <v>13</v>
      </c>
      <c r="E3801" s="103" t="s">
        <v>192</v>
      </c>
      <c r="F3801" s="92" t="s">
        <v>1395</v>
      </c>
      <c r="G3801" s="92" t="s">
        <v>1273</v>
      </c>
      <c r="H3801" s="92" t="s">
        <v>1492</v>
      </c>
      <c r="I3801" s="92" t="s">
        <v>925</v>
      </c>
      <c r="J3801" s="92" t="s">
        <v>7428</v>
      </c>
      <c r="K3801" s="90" t="b">
        <v>0</v>
      </c>
      <c r="L3801" s="92" t="s">
        <v>867</v>
      </c>
      <c r="M3801" s="278">
        <f>IFERROR(VLOOKUP(C3801,'Budget Detail as of 11.30'!B:K,COLUMNS('Budget Detail as of 11.30'!B:K),FALSE),0)</f>
        <v>0</v>
      </c>
      <c r="N3801" s="155">
        <f>SUMIFS('Budget Detail as of 11.30'!L:L,'Budget Detail as of 11.30'!B:B,'Questica Mapping'!C3801)</f>
        <v>0</v>
      </c>
      <c r="O3801" s="100">
        <v>0</v>
      </c>
      <c r="P3801" s="101">
        <f t="shared" si="146"/>
        <v>0</v>
      </c>
    </row>
    <row r="3802" spans="1:16" hidden="1" x14ac:dyDescent="0.3">
      <c r="A3802" s="90">
        <v>600560</v>
      </c>
      <c r="B3802" s="92" t="s">
        <v>1162</v>
      </c>
      <c r="C3802" s="92" t="s">
        <v>7429</v>
      </c>
      <c r="D3802" s="92" t="s">
        <v>13</v>
      </c>
      <c r="E3802" s="103" t="s">
        <v>192</v>
      </c>
      <c r="F3802" s="92" t="s">
        <v>1395</v>
      </c>
      <c r="G3802" s="92" t="s">
        <v>1273</v>
      </c>
      <c r="H3802" s="92" t="s">
        <v>1492</v>
      </c>
      <c r="I3802" s="92" t="s">
        <v>928</v>
      </c>
      <c r="J3802" s="92" t="s">
        <v>7430</v>
      </c>
      <c r="K3802" s="90" t="b">
        <v>0</v>
      </c>
      <c r="L3802" s="92" t="s">
        <v>867</v>
      </c>
      <c r="M3802" s="278">
        <f>IFERROR(VLOOKUP(C3802,'Budget Detail as of 11.30'!B:K,COLUMNS('Budget Detail as of 11.30'!B:K),FALSE),0)</f>
        <v>0</v>
      </c>
      <c r="N3802" s="155">
        <f>SUMIFS('Budget Detail as of 11.30'!L:L,'Budget Detail as of 11.30'!B:B,'Questica Mapping'!C3802)</f>
        <v>0</v>
      </c>
      <c r="O3802" s="100">
        <v>0</v>
      </c>
      <c r="P3802" s="101">
        <f t="shared" si="146"/>
        <v>0</v>
      </c>
    </row>
    <row r="3803" spans="1:16" hidden="1" x14ac:dyDescent="0.3">
      <c r="A3803" s="90">
        <v>600612</v>
      </c>
      <c r="B3803" s="92" t="s">
        <v>1162</v>
      </c>
      <c r="C3803" s="92" t="s">
        <v>7431</v>
      </c>
      <c r="D3803" s="92" t="s">
        <v>13</v>
      </c>
      <c r="E3803" s="103" t="s">
        <v>192</v>
      </c>
      <c r="F3803" s="92" t="s">
        <v>1395</v>
      </c>
      <c r="G3803" s="92" t="s">
        <v>1273</v>
      </c>
      <c r="H3803" s="92" t="s">
        <v>1492</v>
      </c>
      <c r="I3803" s="92" t="s">
        <v>931</v>
      </c>
      <c r="J3803" s="92" t="s">
        <v>7432</v>
      </c>
      <c r="K3803" s="90" t="b">
        <v>0</v>
      </c>
      <c r="L3803" s="92" t="s">
        <v>867</v>
      </c>
      <c r="M3803" s="278">
        <f>IFERROR(VLOOKUP(C3803,'Budget Detail as of 11.30'!B:K,COLUMNS('Budget Detail as of 11.30'!B:K),FALSE),0)</f>
        <v>0</v>
      </c>
      <c r="N3803" s="155">
        <f>SUMIFS('Budget Detail as of 11.30'!L:L,'Budget Detail as of 11.30'!B:B,'Questica Mapping'!C3803)</f>
        <v>0</v>
      </c>
      <c r="O3803" s="100">
        <v>80000</v>
      </c>
      <c r="P3803" s="101">
        <f t="shared" si="146"/>
        <v>80000</v>
      </c>
    </row>
    <row r="3804" spans="1:16" hidden="1" x14ac:dyDescent="0.3">
      <c r="A3804" s="90">
        <v>603505</v>
      </c>
      <c r="B3804" s="92" t="s">
        <v>1162</v>
      </c>
      <c r="C3804" s="92" t="s">
        <v>7433</v>
      </c>
      <c r="D3804" s="92" t="s">
        <v>13</v>
      </c>
      <c r="E3804" s="103" t="s">
        <v>481</v>
      </c>
      <c r="F3804" s="92" t="s">
        <v>1621</v>
      </c>
      <c r="G3804" s="92" t="s">
        <v>1694</v>
      </c>
      <c r="H3804" s="92" t="s">
        <v>6874</v>
      </c>
      <c r="I3804" s="92" t="s">
        <v>865</v>
      </c>
      <c r="J3804" s="92" t="s">
        <v>7434</v>
      </c>
      <c r="K3804" s="90" t="b">
        <v>0</v>
      </c>
      <c r="L3804" s="92" t="s">
        <v>867</v>
      </c>
      <c r="M3804" s="278">
        <f>IFERROR(VLOOKUP(C3804,'Budget Detail as of 11.30'!B:K,COLUMNS('Budget Detail as of 11.30'!B:K),FALSE),0)</f>
        <v>10000</v>
      </c>
      <c r="N3804" s="155">
        <f>SUMIFS('Budget Detail as of 11.30'!L:L,'Budget Detail as of 11.30'!B:B,'Questica Mapping'!C3804)</f>
        <v>10000</v>
      </c>
      <c r="O3804" s="100">
        <v>0</v>
      </c>
      <c r="P3804" s="101">
        <f t="shared" si="146"/>
        <v>0</v>
      </c>
    </row>
    <row r="3805" spans="1:16" hidden="1" x14ac:dyDescent="0.3">
      <c r="A3805" s="90">
        <v>1191515</v>
      </c>
      <c r="B3805" s="92" t="s">
        <v>1162</v>
      </c>
      <c r="C3805" s="92" t="s">
        <v>7435</v>
      </c>
      <c r="D3805" s="92" t="s">
        <v>13</v>
      </c>
      <c r="E3805" s="103" t="s">
        <v>210</v>
      </c>
      <c r="F3805" s="92" t="s">
        <v>1684</v>
      </c>
      <c r="G3805" s="92" t="s">
        <v>1212</v>
      </c>
      <c r="H3805" s="92" t="s">
        <v>7042</v>
      </c>
      <c r="I3805" s="92" t="s">
        <v>865</v>
      </c>
      <c r="J3805" s="92" t="s">
        <v>7436</v>
      </c>
      <c r="K3805" s="90" t="b">
        <v>0</v>
      </c>
      <c r="L3805" s="92" t="s">
        <v>867</v>
      </c>
      <c r="M3805" s="278">
        <f>IFERROR(VLOOKUP(C3805,'Budget Detail as of 11.30'!B:K,COLUMNS('Budget Detail as of 11.30'!B:K),FALSE),0)</f>
        <v>20000</v>
      </c>
      <c r="N3805" s="155">
        <f>SUMIFS('Budget Detail as of 11.30'!L:L,'Budget Detail as of 11.30'!B:B,'Questica Mapping'!C3805)</f>
        <v>20000</v>
      </c>
      <c r="O3805" s="100">
        <v>0</v>
      </c>
      <c r="P3805" s="101">
        <f t="shared" si="146"/>
        <v>0</v>
      </c>
    </row>
    <row r="3806" spans="1:16" hidden="1" x14ac:dyDescent="0.3">
      <c r="A3806" s="90">
        <v>1191516</v>
      </c>
      <c r="B3806" s="92" t="s">
        <v>1162</v>
      </c>
      <c r="C3806" s="92" t="s">
        <v>7437</v>
      </c>
      <c r="D3806" s="92" t="s">
        <v>13</v>
      </c>
      <c r="E3806" s="103" t="s">
        <v>210</v>
      </c>
      <c r="F3806" s="92" t="s">
        <v>1684</v>
      </c>
      <c r="G3806" s="92" t="s">
        <v>1694</v>
      </c>
      <c r="H3806" s="92" t="s">
        <v>7042</v>
      </c>
      <c r="I3806" s="92" t="s">
        <v>865</v>
      </c>
      <c r="J3806" s="92" t="s">
        <v>7438</v>
      </c>
      <c r="K3806" s="90" t="b">
        <v>0</v>
      </c>
      <c r="L3806" s="92" t="s">
        <v>867</v>
      </c>
      <c r="M3806" s="278">
        <f>IFERROR(VLOOKUP(C3806,'Budget Detail as of 11.30'!B:K,COLUMNS('Budget Detail as of 11.30'!B:K),FALSE),0)</f>
        <v>1980000</v>
      </c>
      <c r="N3806" s="155">
        <f>SUMIFS('Budget Detail as of 11.30'!L:L,'Budget Detail as of 11.30'!B:B,'Questica Mapping'!C3806)</f>
        <v>1980000</v>
      </c>
      <c r="O3806" s="100">
        <v>0</v>
      </c>
      <c r="P3806" s="101">
        <f t="shared" si="146"/>
        <v>0</v>
      </c>
    </row>
    <row r="3807" spans="1:16" hidden="1" x14ac:dyDescent="0.3">
      <c r="A3807" s="90">
        <v>1191517</v>
      </c>
      <c r="B3807" s="92" t="s">
        <v>1162</v>
      </c>
      <c r="C3807" s="92" t="s">
        <v>7439</v>
      </c>
      <c r="D3807" s="92" t="s">
        <v>13</v>
      </c>
      <c r="E3807" s="103" t="s">
        <v>210</v>
      </c>
      <c r="F3807" s="92" t="s">
        <v>1684</v>
      </c>
      <c r="G3807" s="92" t="s">
        <v>1694</v>
      </c>
      <c r="H3807" s="92" t="s">
        <v>7046</v>
      </c>
      <c r="I3807" s="92" t="s">
        <v>925</v>
      </c>
      <c r="J3807" s="92" t="s">
        <v>7440</v>
      </c>
      <c r="K3807" s="90" t="b">
        <v>0</v>
      </c>
      <c r="L3807" s="92" t="s">
        <v>867</v>
      </c>
      <c r="M3807" s="278">
        <f>IFERROR(VLOOKUP(C3807,'Budget Detail as of 11.30'!B:K,COLUMNS('Budget Detail as of 11.30'!B:K),FALSE),0)</f>
        <v>0</v>
      </c>
      <c r="N3807" s="155">
        <f>SUMIFS('Budget Detail as of 11.30'!L:L,'Budget Detail as of 11.30'!B:B,'Questica Mapping'!C3807)</f>
        <v>0</v>
      </c>
      <c r="O3807" s="100">
        <v>1000</v>
      </c>
      <c r="P3807" s="101">
        <f t="shared" si="146"/>
        <v>1000</v>
      </c>
    </row>
    <row r="3808" spans="1:16" hidden="1" x14ac:dyDescent="0.3">
      <c r="A3808" s="90">
        <v>1191158</v>
      </c>
      <c r="B3808" s="92" t="s">
        <v>1162</v>
      </c>
      <c r="C3808" s="92" t="s">
        <v>7441</v>
      </c>
      <c r="D3808" s="92" t="s">
        <v>13</v>
      </c>
      <c r="E3808" s="103" t="s">
        <v>212</v>
      </c>
      <c r="F3808" s="92" t="s">
        <v>1713</v>
      </c>
      <c r="G3808" s="92" t="s">
        <v>1173</v>
      </c>
      <c r="H3808" s="92" t="s">
        <v>6888</v>
      </c>
      <c r="I3808" s="92" t="s">
        <v>865</v>
      </c>
      <c r="J3808" s="270" t="s">
        <v>1251</v>
      </c>
      <c r="K3808" s="90" t="b">
        <v>0</v>
      </c>
      <c r="L3808" s="92" t="s">
        <v>867</v>
      </c>
      <c r="M3808" s="278">
        <f>IFERROR(VLOOKUP(C3808,'Budget Detail as of 11.30'!B:K,COLUMNS('Budget Detail as of 11.30'!B:K),FALSE),0)</f>
        <v>0</v>
      </c>
      <c r="N3808" s="155">
        <f>SUMIFS('Budget Detail as of 11.30'!L:L,'Budget Detail as of 11.30'!B:B,'Questica Mapping'!C3808)</f>
        <v>0</v>
      </c>
      <c r="O3808" s="100">
        <v>0</v>
      </c>
      <c r="P3808" s="101">
        <f t="shared" si="146"/>
        <v>0</v>
      </c>
    </row>
    <row r="3809" spans="1:16" hidden="1" x14ac:dyDescent="0.3">
      <c r="A3809" s="90">
        <v>1210164</v>
      </c>
      <c r="B3809" s="92" t="s">
        <v>1162</v>
      </c>
      <c r="C3809" s="92" t="s">
        <v>7442</v>
      </c>
      <c r="D3809" s="92" t="s">
        <v>13</v>
      </c>
      <c r="E3809" s="103" t="s">
        <v>212</v>
      </c>
      <c r="F3809" s="92" t="s">
        <v>1713</v>
      </c>
      <c r="G3809" s="92" t="s">
        <v>1286</v>
      </c>
      <c r="H3809" s="92" t="s">
        <v>7063</v>
      </c>
      <c r="I3809" s="92" t="s">
        <v>865</v>
      </c>
      <c r="J3809" s="92" t="s">
        <v>1287</v>
      </c>
      <c r="K3809" s="90" t="b">
        <v>0</v>
      </c>
      <c r="L3809" s="92" t="s">
        <v>867</v>
      </c>
      <c r="M3809" s="278">
        <f>IFERROR(VLOOKUP(C3809,'Budget Detail as of 11.30'!B:K,COLUMNS('Budget Detail as of 11.30'!B:K),FALSE),0)</f>
        <v>0</v>
      </c>
      <c r="N3809" s="155">
        <f>SUMIFS('Budget Detail as of 11.30'!L:L,'Budget Detail as of 11.30'!B:B,'Questica Mapping'!C3809)</f>
        <v>0</v>
      </c>
      <c r="O3809" s="100">
        <v>0</v>
      </c>
      <c r="P3809" s="101">
        <f t="shared" si="146"/>
        <v>0</v>
      </c>
    </row>
    <row r="3810" spans="1:16" hidden="1" x14ac:dyDescent="0.3">
      <c r="A3810" s="90">
        <v>603557</v>
      </c>
      <c r="B3810" s="92" t="s">
        <v>1162</v>
      </c>
      <c r="C3810" s="92" t="s">
        <v>7443</v>
      </c>
      <c r="D3810" s="92" t="s">
        <v>13</v>
      </c>
      <c r="E3810" s="103" t="s">
        <v>212</v>
      </c>
      <c r="F3810" s="92" t="s">
        <v>1713</v>
      </c>
      <c r="G3810" s="92" t="s">
        <v>1286</v>
      </c>
      <c r="H3810" s="92" t="s">
        <v>6888</v>
      </c>
      <c r="I3810" s="92" t="s">
        <v>865</v>
      </c>
      <c r="J3810" s="270" t="s">
        <v>1251</v>
      </c>
      <c r="K3810" s="90" t="b">
        <v>0</v>
      </c>
      <c r="L3810" s="92" t="s">
        <v>867</v>
      </c>
      <c r="M3810" s="278">
        <f>IFERROR(VLOOKUP(C3810,'Budget Detail as of 11.30'!B:K,COLUMNS('Budget Detail as of 11.30'!B:K),FALSE),0)</f>
        <v>0</v>
      </c>
      <c r="N3810" s="155">
        <f>SUMIFS('Budget Detail as of 11.30'!L:L,'Budget Detail as of 11.30'!B:B,'Questica Mapping'!C3810)</f>
        <v>0</v>
      </c>
      <c r="O3810" s="100">
        <v>0</v>
      </c>
      <c r="P3810" s="101">
        <f t="shared" si="146"/>
        <v>0</v>
      </c>
    </row>
    <row r="3811" spans="1:16" hidden="1" x14ac:dyDescent="0.3">
      <c r="A3811" s="90">
        <v>603507</v>
      </c>
      <c r="B3811" s="92" t="s">
        <v>1162</v>
      </c>
      <c r="C3811" s="92" t="s">
        <v>7444</v>
      </c>
      <c r="D3811" s="92" t="s">
        <v>13</v>
      </c>
      <c r="E3811" s="103" t="s">
        <v>212</v>
      </c>
      <c r="F3811" s="92" t="s">
        <v>1713</v>
      </c>
      <c r="G3811" s="92" t="s">
        <v>1286</v>
      </c>
      <c r="H3811" s="92" t="s">
        <v>6991</v>
      </c>
      <c r="I3811" s="92" t="s">
        <v>865</v>
      </c>
      <c r="J3811" s="270" t="s">
        <v>1251</v>
      </c>
      <c r="K3811" s="90" t="b">
        <v>0</v>
      </c>
      <c r="L3811" s="92" t="s">
        <v>867</v>
      </c>
      <c r="M3811" s="278">
        <f>IFERROR(VLOOKUP(C3811,'Budget Detail as of 11.30'!B:K,COLUMNS('Budget Detail as of 11.30'!B:K),FALSE),0)</f>
        <v>0</v>
      </c>
      <c r="N3811" s="155">
        <f>SUMIFS('Budget Detail as of 11.30'!L:L,'Budget Detail as of 11.30'!B:B,'Questica Mapping'!C3811)</f>
        <v>0</v>
      </c>
      <c r="O3811" s="100">
        <v>2000</v>
      </c>
      <c r="P3811" s="101">
        <f t="shared" si="146"/>
        <v>2000</v>
      </c>
    </row>
    <row r="3812" spans="1:16" hidden="1" x14ac:dyDescent="0.3">
      <c r="A3812" s="90">
        <v>603508</v>
      </c>
      <c r="B3812" s="92" t="s">
        <v>1162</v>
      </c>
      <c r="C3812" s="92" t="s">
        <v>7445</v>
      </c>
      <c r="D3812" s="92" t="s">
        <v>13</v>
      </c>
      <c r="E3812" s="103" t="s">
        <v>212</v>
      </c>
      <c r="F3812" s="92" t="s">
        <v>1713</v>
      </c>
      <c r="G3812" s="92" t="s">
        <v>1418</v>
      </c>
      <c r="H3812" s="92" t="s">
        <v>7063</v>
      </c>
      <c r="I3812" s="92" t="s">
        <v>865</v>
      </c>
      <c r="J3812" s="92" t="s">
        <v>1636</v>
      </c>
      <c r="K3812" s="90" t="b">
        <v>0</v>
      </c>
      <c r="L3812" s="92" t="s">
        <v>867</v>
      </c>
      <c r="M3812" s="278">
        <f>IFERROR(VLOOKUP(C3812,'Budget Detail as of 11.30'!B:K,COLUMNS('Budget Detail as of 11.30'!B:K),FALSE),0)</f>
        <v>0</v>
      </c>
      <c r="N3812" s="155">
        <f>SUMIFS('Budget Detail as of 11.30'!L:L,'Budget Detail as of 11.30'!B:B,'Questica Mapping'!C3812)</f>
        <v>0</v>
      </c>
      <c r="O3812" s="100">
        <v>428000</v>
      </c>
      <c r="P3812" s="101">
        <f t="shared" si="146"/>
        <v>428000</v>
      </c>
    </row>
    <row r="3813" spans="1:16" hidden="1" x14ac:dyDescent="0.3">
      <c r="A3813" s="90">
        <v>851318</v>
      </c>
      <c r="B3813" s="92" t="s">
        <v>1162</v>
      </c>
      <c r="C3813" s="92" t="s">
        <v>7446</v>
      </c>
      <c r="D3813" s="92" t="s">
        <v>13</v>
      </c>
      <c r="E3813" s="103" t="s">
        <v>212</v>
      </c>
      <c r="F3813" s="92" t="s">
        <v>1713</v>
      </c>
      <c r="G3813" s="92" t="s">
        <v>1188</v>
      </c>
      <c r="H3813" s="92" t="s">
        <v>7063</v>
      </c>
      <c r="I3813" s="92" t="s">
        <v>865</v>
      </c>
      <c r="J3813" s="92" t="s">
        <v>1189</v>
      </c>
      <c r="K3813" s="90" t="b">
        <v>0</v>
      </c>
      <c r="L3813" s="92" t="s">
        <v>867</v>
      </c>
      <c r="M3813" s="278">
        <f>IFERROR(VLOOKUP(C3813,'Budget Detail as of 11.30'!B:K,COLUMNS('Budget Detail as of 11.30'!B:K),FALSE),0)</f>
        <v>0</v>
      </c>
      <c r="N3813" s="155">
        <f>SUMIFS('Budget Detail as of 11.30'!L:L,'Budget Detail as of 11.30'!B:B,'Questica Mapping'!C3813)</f>
        <v>0</v>
      </c>
      <c r="O3813" s="100">
        <v>0</v>
      </c>
      <c r="P3813" s="101">
        <f t="shared" si="146"/>
        <v>0</v>
      </c>
    </row>
    <row r="3814" spans="1:16" hidden="1" x14ac:dyDescent="0.3">
      <c r="A3814" s="90">
        <v>850120</v>
      </c>
      <c r="B3814" s="92" t="s">
        <v>1162</v>
      </c>
      <c r="C3814" s="92" t="s">
        <v>7447</v>
      </c>
      <c r="D3814" s="92" t="s">
        <v>13</v>
      </c>
      <c r="E3814" s="103" t="s">
        <v>212</v>
      </c>
      <c r="F3814" s="92" t="s">
        <v>1713</v>
      </c>
      <c r="G3814" s="92" t="s">
        <v>1188</v>
      </c>
      <c r="H3814" s="92" t="s">
        <v>7063</v>
      </c>
      <c r="I3814" s="92" t="s">
        <v>1060</v>
      </c>
      <c r="J3814" s="92" t="s">
        <v>7448</v>
      </c>
      <c r="K3814" s="90" t="b">
        <v>0</v>
      </c>
      <c r="L3814" s="92" t="s">
        <v>867</v>
      </c>
      <c r="M3814" s="278">
        <f>IFERROR(VLOOKUP(C3814,'Budget Detail as of 11.30'!B:K,COLUMNS('Budget Detail as of 11.30'!B:K),FALSE),0)</f>
        <v>0</v>
      </c>
      <c r="N3814" s="155">
        <f>SUMIFS('Budget Detail as of 11.30'!L:L,'Budget Detail as of 11.30'!B:B,'Questica Mapping'!C3814)</f>
        <v>0</v>
      </c>
      <c r="O3814" s="100">
        <v>0</v>
      </c>
      <c r="P3814" s="101">
        <f t="shared" si="146"/>
        <v>0</v>
      </c>
    </row>
    <row r="3815" spans="1:16" hidden="1" x14ac:dyDescent="0.3">
      <c r="A3815" s="90">
        <v>851480</v>
      </c>
      <c r="B3815" s="92" t="s">
        <v>1162</v>
      </c>
      <c r="C3815" s="92" t="s">
        <v>7449</v>
      </c>
      <c r="D3815" s="92" t="s">
        <v>13</v>
      </c>
      <c r="E3815" s="103" t="s">
        <v>212</v>
      </c>
      <c r="F3815" s="92" t="s">
        <v>1713</v>
      </c>
      <c r="G3815" s="92" t="s">
        <v>1188</v>
      </c>
      <c r="H3815" s="92" t="s">
        <v>6888</v>
      </c>
      <c r="I3815" s="92" t="s">
        <v>925</v>
      </c>
      <c r="J3815" s="270" t="s">
        <v>1251</v>
      </c>
      <c r="K3815" s="90" t="b">
        <v>0</v>
      </c>
      <c r="L3815" s="92" t="s">
        <v>867</v>
      </c>
      <c r="M3815" s="278">
        <f>IFERROR(VLOOKUP(C3815,'Budget Detail as of 11.30'!B:K,COLUMNS('Budget Detail as of 11.30'!B:K),FALSE),0)</f>
        <v>0</v>
      </c>
      <c r="N3815" s="155">
        <f>SUMIFS('Budget Detail as of 11.30'!L:L,'Budget Detail as of 11.30'!B:B,'Questica Mapping'!C3815)</f>
        <v>0</v>
      </c>
      <c r="O3815" s="100">
        <v>200000</v>
      </c>
      <c r="P3815" s="101">
        <f t="shared" si="146"/>
        <v>200000</v>
      </c>
    </row>
    <row r="3816" spans="1:16" hidden="1" x14ac:dyDescent="0.3">
      <c r="A3816" s="90">
        <v>603511</v>
      </c>
      <c r="B3816" s="92" t="s">
        <v>1162</v>
      </c>
      <c r="C3816" s="92" t="s">
        <v>7450</v>
      </c>
      <c r="D3816" s="92" t="s">
        <v>13</v>
      </c>
      <c r="E3816" s="103" t="s">
        <v>212</v>
      </c>
      <c r="F3816" s="92" t="s">
        <v>1713</v>
      </c>
      <c r="G3816" s="92" t="s">
        <v>1191</v>
      </c>
      <c r="H3816" s="92" t="s">
        <v>7063</v>
      </c>
      <c r="I3816" s="92" t="s">
        <v>925</v>
      </c>
      <c r="J3816" s="92" t="s">
        <v>1747</v>
      </c>
      <c r="K3816" s="90" t="b">
        <v>0</v>
      </c>
      <c r="L3816" s="92" t="s">
        <v>867</v>
      </c>
      <c r="M3816" s="278">
        <f>IFERROR(VLOOKUP(C3816,'Budget Detail as of 11.30'!B:K,COLUMNS('Budget Detail as of 11.30'!B:K),FALSE),0)</f>
        <v>0</v>
      </c>
      <c r="N3816" s="155">
        <f>SUMIFS('Budget Detail as of 11.30'!L:L,'Budget Detail as of 11.30'!B:B,'Questica Mapping'!C3816)</f>
        <v>0</v>
      </c>
      <c r="O3816" s="100">
        <v>0</v>
      </c>
      <c r="P3816" s="101">
        <f t="shared" si="146"/>
        <v>0</v>
      </c>
    </row>
    <row r="3817" spans="1:16" hidden="1" x14ac:dyDescent="0.3">
      <c r="A3817" s="90">
        <v>851309</v>
      </c>
      <c r="B3817" s="92" t="s">
        <v>1162</v>
      </c>
      <c r="C3817" s="92" t="s">
        <v>7451</v>
      </c>
      <c r="D3817" s="92" t="s">
        <v>13</v>
      </c>
      <c r="E3817" s="103" t="s">
        <v>212</v>
      </c>
      <c r="F3817" s="92" t="s">
        <v>1713</v>
      </c>
      <c r="G3817" s="92" t="s">
        <v>1194</v>
      </c>
      <c r="H3817" s="92" t="s">
        <v>7063</v>
      </c>
      <c r="I3817" s="92" t="s">
        <v>865</v>
      </c>
      <c r="J3817" s="92" t="s">
        <v>1195</v>
      </c>
      <c r="K3817" s="90" t="b">
        <v>0</v>
      </c>
      <c r="L3817" s="92" t="s">
        <v>867</v>
      </c>
      <c r="M3817" s="278">
        <f>IFERROR(VLOOKUP(C3817,'Budget Detail as of 11.30'!B:K,COLUMNS('Budget Detail as of 11.30'!B:K),FALSE),0)</f>
        <v>0</v>
      </c>
      <c r="N3817" s="155">
        <f>SUMIFS('Budget Detail as of 11.30'!L:L,'Budget Detail as of 11.30'!B:B,'Questica Mapping'!C3817)</f>
        <v>0</v>
      </c>
      <c r="O3817" s="100">
        <v>0</v>
      </c>
      <c r="P3817" s="101">
        <f t="shared" si="146"/>
        <v>0</v>
      </c>
    </row>
    <row r="3818" spans="1:16" hidden="1" x14ac:dyDescent="0.3">
      <c r="A3818" s="90">
        <v>603518</v>
      </c>
      <c r="B3818" s="92" t="s">
        <v>1162</v>
      </c>
      <c r="C3818" s="92" t="s">
        <v>7452</v>
      </c>
      <c r="D3818" s="92" t="s">
        <v>13</v>
      </c>
      <c r="E3818" s="103" t="s">
        <v>212</v>
      </c>
      <c r="F3818" s="92" t="s">
        <v>1713</v>
      </c>
      <c r="G3818" s="92" t="s">
        <v>1202</v>
      </c>
      <c r="H3818" s="92" t="s">
        <v>6885</v>
      </c>
      <c r="I3818" s="92" t="s">
        <v>865</v>
      </c>
      <c r="J3818" s="92" t="s">
        <v>7453</v>
      </c>
      <c r="K3818" s="90" t="b">
        <v>0</v>
      </c>
      <c r="L3818" s="92" t="s">
        <v>867</v>
      </c>
      <c r="M3818" s="278">
        <f>IFERROR(VLOOKUP(C3818,'Budget Detail as of 11.30'!B:K,COLUMNS('Budget Detail as of 11.30'!B:K),FALSE),0)</f>
        <v>0</v>
      </c>
      <c r="N3818" s="155">
        <f>SUMIFS('Budget Detail as of 11.30'!L:L,'Budget Detail as of 11.30'!B:B,'Questica Mapping'!C3818)</f>
        <v>0</v>
      </c>
      <c r="O3818" s="100">
        <v>0</v>
      </c>
      <c r="P3818" s="101">
        <f t="shared" si="146"/>
        <v>0</v>
      </c>
    </row>
    <row r="3819" spans="1:16" hidden="1" x14ac:dyDescent="0.3">
      <c r="A3819" s="90">
        <v>603519</v>
      </c>
      <c r="B3819" s="92" t="s">
        <v>1162</v>
      </c>
      <c r="C3819" s="92" t="s">
        <v>7454</v>
      </c>
      <c r="D3819" s="92" t="s">
        <v>13</v>
      </c>
      <c r="E3819" s="103" t="s">
        <v>212</v>
      </c>
      <c r="F3819" s="92" t="s">
        <v>1713</v>
      </c>
      <c r="G3819" s="92" t="s">
        <v>1202</v>
      </c>
      <c r="H3819" s="92" t="s">
        <v>6891</v>
      </c>
      <c r="I3819" s="92" t="s">
        <v>865</v>
      </c>
      <c r="J3819" s="92" t="s">
        <v>2831</v>
      </c>
      <c r="K3819" s="90" t="b">
        <v>0</v>
      </c>
      <c r="L3819" s="92" t="s">
        <v>867</v>
      </c>
      <c r="M3819" s="278">
        <f>IFERROR(VLOOKUP(C3819,'Budget Detail as of 11.30'!B:K,COLUMNS('Budget Detail as of 11.30'!B:K),FALSE),0)</f>
        <v>0</v>
      </c>
      <c r="N3819" s="155">
        <f>SUMIFS('Budget Detail as of 11.30'!L:L,'Budget Detail as of 11.30'!B:B,'Questica Mapping'!C3819)</f>
        <v>0</v>
      </c>
      <c r="O3819" s="100">
        <v>0</v>
      </c>
      <c r="P3819" s="101">
        <f t="shared" si="146"/>
        <v>0</v>
      </c>
    </row>
    <row r="3820" spans="1:16" hidden="1" x14ac:dyDescent="0.3">
      <c r="A3820" s="90">
        <v>603523</v>
      </c>
      <c r="B3820" s="92" t="s">
        <v>1162</v>
      </c>
      <c r="C3820" s="92" t="s">
        <v>7455</v>
      </c>
      <c r="D3820" s="92" t="s">
        <v>13</v>
      </c>
      <c r="E3820" s="103" t="s">
        <v>212</v>
      </c>
      <c r="F3820" s="92" t="s">
        <v>1713</v>
      </c>
      <c r="G3820" s="92" t="s">
        <v>1354</v>
      </c>
      <c r="H3820" s="92" t="s">
        <v>7063</v>
      </c>
      <c r="I3820" s="92" t="s">
        <v>925</v>
      </c>
      <c r="J3820" s="92" t="s">
        <v>7456</v>
      </c>
      <c r="K3820" s="90" t="b">
        <v>0</v>
      </c>
      <c r="L3820" s="92" t="s">
        <v>867</v>
      </c>
      <c r="M3820" s="278">
        <f>IFERROR(VLOOKUP(C3820,'Budget Detail as of 11.30'!B:K,COLUMNS('Budget Detail as of 11.30'!B:K),FALSE),0)</f>
        <v>0</v>
      </c>
      <c r="N3820" s="155">
        <f>SUMIFS('Budget Detail as of 11.30'!L:L,'Budget Detail as of 11.30'!B:B,'Questica Mapping'!C3820)</f>
        <v>0</v>
      </c>
      <c r="O3820" s="100">
        <v>0</v>
      </c>
      <c r="P3820" s="101">
        <f t="shared" si="146"/>
        <v>0</v>
      </c>
    </row>
    <row r="3821" spans="1:16" hidden="1" x14ac:dyDescent="0.3">
      <c r="A3821" s="90">
        <v>603524</v>
      </c>
      <c r="B3821" s="92" t="s">
        <v>1162</v>
      </c>
      <c r="C3821" s="92" t="s">
        <v>7457</v>
      </c>
      <c r="D3821" s="92" t="s">
        <v>13</v>
      </c>
      <c r="E3821" s="103" t="s">
        <v>212</v>
      </c>
      <c r="F3821" s="92" t="s">
        <v>1713</v>
      </c>
      <c r="G3821" s="92" t="s">
        <v>1354</v>
      </c>
      <c r="H3821" s="92" t="s">
        <v>7063</v>
      </c>
      <c r="I3821" s="92" t="s">
        <v>928</v>
      </c>
      <c r="J3821" s="92" t="s">
        <v>7458</v>
      </c>
      <c r="K3821" s="90" t="b">
        <v>0</v>
      </c>
      <c r="L3821" s="92" t="s">
        <v>867</v>
      </c>
      <c r="M3821" s="278">
        <f>IFERROR(VLOOKUP(C3821,'Budget Detail as of 11.30'!B:K,COLUMNS('Budget Detail as of 11.30'!B:K),FALSE),0)</f>
        <v>0</v>
      </c>
      <c r="N3821" s="155">
        <f>SUMIFS('Budget Detail as of 11.30'!L:L,'Budget Detail as of 11.30'!B:B,'Questica Mapping'!C3821)</f>
        <v>0</v>
      </c>
      <c r="O3821" s="100">
        <v>0</v>
      </c>
      <c r="P3821" s="101">
        <f t="shared" si="146"/>
        <v>0</v>
      </c>
    </row>
    <row r="3822" spans="1:16" hidden="1" x14ac:dyDescent="0.3">
      <c r="A3822" s="90">
        <v>603525</v>
      </c>
      <c r="B3822" s="92" t="s">
        <v>1162</v>
      </c>
      <c r="C3822" s="92" t="s">
        <v>7459</v>
      </c>
      <c r="D3822" s="92" t="s">
        <v>13</v>
      </c>
      <c r="E3822" s="103" t="s">
        <v>212</v>
      </c>
      <c r="F3822" s="92" t="s">
        <v>1713</v>
      </c>
      <c r="G3822" s="92" t="s">
        <v>1354</v>
      </c>
      <c r="H3822" s="92" t="s">
        <v>7063</v>
      </c>
      <c r="I3822" s="92" t="s">
        <v>1060</v>
      </c>
      <c r="J3822" s="92" t="s">
        <v>7458</v>
      </c>
      <c r="K3822" s="90" t="b">
        <v>0</v>
      </c>
      <c r="L3822" s="92" t="s">
        <v>867</v>
      </c>
      <c r="M3822" s="278">
        <f>IFERROR(VLOOKUP(C3822,'Budget Detail as of 11.30'!B:K,COLUMNS('Budget Detail as of 11.30'!B:K),FALSE),0)</f>
        <v>0</v>
      </c>
      <c r="N3822" s="155">
        <f>SUMIFS('Budget Detail as of 11.30'!L:L,'Budget Detail as of 11.30'!B:B,'Questica Mapping'!C3822)</f>
        <v>0</v>
      </c>
      <c r="O3822" s="100">
        <v>0</v>
      </c>
      <c r="P3822" s="101">
        <f t="shared" si="146"/>
        <v>0</v>
      </c>
    </row>
    <row r="3823" spans="1:16" hidden="1" x14ac:dyDescent="0.3">
      <c r="A3823" s="90">
        <v>603526</v>
      </c>
      <c r="B3823" s="92" t="s">
        <v>1162</v>
      </c>
      <c r="C3823" s="92" t="s">
        <v>7460</v>
      </c>
      <c r="D3823" s="92" t="s">
        <v>13</v>
      </c>
      <c r="E3823" s="103" t="s">
        <v>212</v>
      </c>
      <c r="F3823" s="92" t="s">
        <v>1713</v>
      </c>
      <c r="G3823" s="92" t="s">
        <v>1354</v>
      </c>
      <c r="H3823" s="92" t="s">
        <v>6891</v>
      </c>
      <c r="I3823" s="92" t="s">
        <v>865</v>
      </c>
      <c r="J3823" s="92" t="s">
        <v>1763</v>
      </c>
      <c r="K3823" s="90" t="b">
        <v>1</v>
      </c>
      <c r="L3823" s="92" t="s">
        <v>867</v>
      </c>
      <c r="M3823" s="278">
        <f>IFERROR(VLOOKUP(C3823,'Budget Detail as of 11.30'!B:K,COLUMNS('Budget Detail as of 11.30'!B:K),FALSE),0)</f>
        <v>0</v>
      </c>
      <c r="N3823" s="155">
        <f>SUMIFS('Budget Detail as of 11.30'!L:L,'Budget Detail as of 11.30'!B:B,'Questica Mapping'!C3823)</f>
        <v>0</v>
      </c>
      <c r="O3823" s="100">
        <v>0</v>
      </c>
      <c r="P3823" s="101">
        <f t="shared" si="146"/>
        <v>0</v>
      </c>
    </row>
    <row r="3824" spans="1:16" hidden="1" x14ac:dyDescent="0.3">
      <c r="A3824" s="90">
        <v>603529</v>
      </c>
      <c r="B3824" s="92" t="s">
        <v>1162</v>
      </c>
      <c r="C3824" s="92" t="s">
        <v>7461</v>
      </c>
      <c r="D3824" s="92" t="s">
        <v>13</v>
      </c>
      <c r="E3824" s="103" t="s">
        <v>212</v>
      </c>
      <c r="F3824" s="92" t="s">
        <v>1713</v>
      </c>
      <c r="G3824" s="92" t="s">
        <v>1212</v>
      </c>
      <c r="H3824" s="92" t="s">
        <v>6885</v>
      </c>
      <c r="I3824" s="92" t="s">
        <v>928</v>
      </c>
      <c r="J3824" s="92" t="s">
        <v>7462</v>
      </c>
      <c r="K3824" s="90" t="b">
        <v>0</v>
      </c>
      <c r="L3824" s="92" t="s">
        <v>867</v>
      </c>
      <c r="M3824" s="278">
        <f>IFERROR(VLOOKUP(C3824,'Budget Detail as of 11.30'!B:K,COLUMNS('Budget Detail as of 11.30'!B:K),FALSE),0)</f>
        <v>0</v>
      </c>
      <c r="N3824" s="155">
        <f>SUMIFS('Budget Detail as of 11.30'!L:L,'Budget Detail as of 11.30'!B:B,'Questica Mapping'!C3824)</f>
        <v>0</v>
      </c>
      <c r="O3824" s="100">
        <v>294062</v>
      </c>
      <c r="P3824" s="101">
        <f t="shared" si="146"/>
        <v>294062</v>
      </c>
    </row>
    <row r="3825" spans="1:16" hidden="1" x14ac:dyDescent="0.3">
      <c r="A3825" s="90">
        <v>603530</v>
      </c>
      <c r="B3825" s="92" t="s">
        <v>1162</v>
      </c>
      <c r="C3825" s="92" t="s">
        <v>7463</v>
      </c>
      <c r="D3825" s="92" t="s">
        <v>13</v>
      </c>
      <c r="E3825" s="103" t="s">
        <v>212</v>
      </c>
      <c r="F3825" s="92" t="s">
        <v>1713</v>
      </c>
      <c r="G3825" s="92" t="s">
        <v>1212</v>
      </c>
      <c r="H3825" s="92" t="s">
        <v>7063</v>
      </c>
      <c r="I3825" s="92" t="s">
        <v>1060</v>
      </c>
      <c r="J3825" s="92" t="s">
        <v>7464</v>
      </c>
      <c r="K3825" s="90" t="b">
        <v>0</v>
      </c>
      <c r="L3825" s="92" t="s">
        <v>867</v>
      </c>
      <c r="M3825" s="278">
        <f>IFERROR(VLOOKUP(C3825,'Budget Detail as of 11.30'!B:K,COLUMNS('Budget Detail as of 11.30'!B:K),FALSE),0)</f>
        <v>0</v>
      </c>
      <c r="N3825" s="155">
        <f>SUMIFS('Budget Detail as of 11.30'!L:L,'Budget Detail as of 11.30'!B:B,'Questica Mapping'!C3825)</f>
        <v>0</v>
      </c>
      <c r="O3825" s="100">
        <v>175000</v>
      </c>
      <c r="P3825" s="101">
        <f t="shared" si="146"/>
        <v>175000</v>
      </c>
    </row>
    <row r="3826" spans="1:16" hidden="1" x14ac:dyDescent="0.3">
      <c r="A3826" s="90">
        <v>603942</v>
      </c>
      <c r="B3826" s="92" t="s">
        <v>1162</v>
      </c>
      <c r="C3826" s="92" t="s">
        <v>7465</v>
      </c>
      <c r="D3826" s="92" t="s">
        <v>13</v>
      </c>
      <c r="E3826" s="103" t="s">
        <v>212</v>
      </c>
      <c r="F3826" s="92" t="s">
        <v>1713</v>
      </c>
      <c r="G3826" s="92" t="s">
        <v>1212</v>
      </c>
      <c r="H3826" s="92" t="s">
        <v>6891</v>
      </c>
      <c r="I3826" s="92" t="s">
        <v>928</v>
      </c>
      <c r="J3826" s="92" t="s">
        <v>7466</v>
      </c>
      <c r="K3826" s="90" t="b">
        <v>0</v>
      </c>
      <c r="L3826" s="92" t="s">
        <v>867</v>
      </c>
      <c r="M3826" s="278">
        <f>IFERROR(VLOOKUP(C3826,'Budget Detail as of 11.30'!B:K,COLUMNS('Budget Detail as of 11.30'!B:K),FALSE),0)</f>
        <v>0</v>
      </c>
      <c r="N3826" s="155">
        <f>SUMIFS('Budget Detail as of 11.30'!L:L,'Budget Detail as of 11.30'!B:B,'Questica Mapping'!C3826)</f>
        <v>0</v>
      </c>
      <c r="O3826" s="100">
        <v>486417</v>
      </c>
      <c r="P3826" s="101">
        <f t="shared" si="146"/>
        <v>486417</v>
      </c>
    </row>
    <row r="3827" spans="1:16" hidden="1" x14ac:dyDescent="0.3">
      <c r="A3827" s="90">
        <v>603531</v>
      </c>
      <c r="B3827" s="92" t="s">
        <v>1162</v>
      </c>
      <c r="C3827" s="92" t="s">
        <v>7467</v>
      </c>
      <c r="D3827" s="92" t="s">
        <v>13</v>
      </c>
      <c r="E3827" s="103" t="s">
        <v>212</v>
      </c>
      <c r="F3827" s="92" t="s">
        <v>1713</v>
      </c>
      <c r="G3827" s="92" t="s">
        <v>1212</v>
      </c>
      <c r="H3827" s="92" t="s">
        <v>6891</v>
      </c>
      <c r="I3827" s="92" t="s">
        <v>931</v>
      </c>
      <c r="J3827" s="92" t="s">
        <v>7468</v>
      </c>
      <c r="K3827" s="90" t="b">
        <v>0</v>
      </c>
      <c r="L3827" s="92" t="s">
        <v>867</v>
      </c>
      <c r="M3827" s="278">
        <f>IFERROR(VLOOKUP(C3827,'Budget Detail as of 11.30'!B:K,COLUMNS('Budget Detail as of 11.30'!B:K),FALSE),0)</f>
        <v>0</v>
      </c>
      <c r="N3827" s="155">
        <f>SUMIFS('Budget Detail as of 11.30'!L:L,'Budget Detail as of 11.30'!B:B,'Questica Mapping'!C3827)</f>
        <v>0</v>
      </c>
      <c r="O3827" s="100">
        <v>0</v>
      </c>
      <c r="P3827" s="101">
        <f t="shared" si="146"/>
        <v>0</v>
      </c>
    </row>
    <row r="3828" spans="1:16" hidden="1" x14ac:dyDescent="0.3">
      <c r="A3828" s="90">
        <v>851313</v>
      </c>
      <c r="B3828" s="92" t="s">
        <v>1162</v>
      </c>
      <c r="C3828" s="92" t="s">
        <v>7469</v>
      </c>
      <c r="D3828" s="92" t="s">
        <v>13</v>
      </c>
      <c r="E3828" s="103" t="s">
        <v>212</v>
      </c>
      <c r="F3828" s="92" t="s">
        <v>1713</v>
      </c>
      <c r="G3828" s="92" t="s">
        <v>1229</v>
      </c>
      <c r="H3828" s="92" t="s">
        <v>6885</v>
      </c>
      <c r="I3828" s="92" t="s">
        <v>865</v>
      </c>
      <c r="J3828" s="92" t="s">
        <v>1457</v>
      </c>
      <c r="K3828" s="90" t="b">
        <v>0</v>
      </c>
      <c r="L3828" s="92" t="s">
        <v>867</v>
      </c>
      <c r="M3828" s="278">
        <f>IFERROR(VLOOKUP(C3828,'Budget Detail as of 11.30'!B:K,COLUMNS('Budget Detail as of 11.30'!B:K),FALSE),0)</f>
        <v>0</v>
      </c>
      <c r="N3828" s="155">
        <f>SUMIFS('Budget Detail as of 11.30'!L:L,'Budget Detail as of 11.30'!B:B,'Questica Mapping'!C3828)</f>
        <v>0</v>
      </c>
      <c r="O3828" s="100">
        <v>0</v>
      </c>
      <c r="P3828" s="101">
        <f t="shared" si="146"/>
        <v>0</v>
      </c>
    </row>
    <row r="3829" spans="1:16" hidden="1" x14ac:dyDescent="0.3">
      <c r="A3829" s="90">
        <v>851314</v>
      </c>
      <c r="B3829" s="92" t="s">
        <v>1162</v>
      </c>
      <c r="C3829" s="92" t="s">
        <v>7470</v>
      </c>
      <c r="D3829" s="92" t="s">
        <v>13</v>
      </c>
      <c r="E3829" s="103" t="s">
        <v>212</v>
      </c>
      <c r="F3829" s="92" t="s">
        <v>1713</v>
      </c>
      <c r="G3829" s="92" t="s">
        <v>1229</v>
      </c>
      <c r="H3829" s="92" t="s">
        <v>7063</v>
      </c>
      <c r="I3829" s="92" t="s">
        <v>865</v>
      </c>
      <c r="J3829" s="92" t="s">
        <v>1457</v>
      </c>
      <c r="K3829" s="90" t="b">
        <v>0</v>
      </c>
      <c r="L3829" s="92" t="s">
        <v>867</v>
      </c>
      <c r="M3829" s="278">
        <f>IFERROR(VLOOKUP(C3829,'Budget Detail as of 11.30'!B:K,COLUMNS('Budget Detail as of 11.30'!B:K),FALSE),0)</f>
        <v>0</v>
      </c>
      <c r="N3829" s="155">
        <f>SUMIFS('Budget Detail as of 11.30'!L:L,'Budget Detail as of 11.30'!B:B,'Questica Mapping'!C3829)</f>
        <v>0</v>
      </c>
      <c r="O3829" s="100">
        <v>48160</v>
      </c>
      <c r="P3829" s="101">
        <f t="shared" si="146"/>
        <v>48160</v>
      </c>
    </row>
    <row r="3830" spans="1:16" hidden="1" x14ac:dyDescent="0.3">
      <c r="A3830" s="90">
        <v>851315</v>
      </c>
      <c r="B3830" s="92" t="s">
        <v>1162</v>
      </c>
      <c r="C3830" s="92" t="s">
        <v>7471</v>
      </c>
      <c r="D3830" s="92" t="s">
        <v>13</v>
      </c>
      <c r="E3830" s="103" t="s">
        <v>212</v>
      </c>
      <c r="F3830" s="92" t="s">
        <v>1713</v>
      </c>
      <c r="G3830" s="92" t="s">
        <v>1229</v>
      </c>
      <c r="H3830" s="92" t="s">
        <v>6891</v>
      </c>
      <c r="I3830" s="92" t="s">
        <v>865</v>
      </c>
      <c r="J3830" s="92" t="s">
        <v>1457</v>
      </c>
      <c r="K3830" s="90" t="b">
        <v>0</v>
      </c>
      <c r="L3830" s="92" t="s">
        <v>867</v>
      </c>
      <c r="M3830" s="278">
        <f>IFERROR(VLOOKUP(C3830,'Budget Detail as of 11.30'!B:K,COLUMNS('Budget Detail as of 11.30'!B:K),FALSE),0)</f>
        <v>467000</v>
      </c>
      <c r="N3830" s="155">
        <f>SUMIFS('Budget Detail as of 11.30'!L:L,'Budget Detail as of 11.30'!B:B,'Questica Mapping'!C3830)</f>
        <v>467000</v>
      </c>
      <c r="O3830" s="100">
        <v>0</v>
      </c>
      <c r="P3830" s="101">
        <f t="shared" si="146"/>
        <v>0</v>
      </c>
    </row>
    <row r="3831" spans="1:16" hidden="1" x14ac:dyDescent="0.3">
      <c r="A3831" s="90">
        <v>585062</v>
      </c>
      <c r="B3831" s="92" t="s">
        <v>1162</v>
      </c>
      <c r="C3831" s="92" t="s">
        <v>7472</v>
      </c>
      <c r="D3831" s="92" t="s">
        <v>13</v>
      </c>
      <c r="E3831" s="103" t="s">
        <v>212</v>
      </c>
      <c r="F3831" s="92" t="s">
        <v>1713</v>
      </c>
      <c r="G3831" s="92" t="s">
        <v>1240</v>
      </c>
      <c r="H3831" s="92" t="s">
        <v>6885</v>
      </c>
      <c r="I3831" s="92" t="s">
        <v>865</v>
      </c>
      <c r="J3831" s="92" t="s">
        <v>1832</v>
      </c>
      <c r="K3831" s="90" t="b">
        <v>0</v>
      </c>
      <c r="L3831" s="92" t="s">
        <v>867</v>
      </c>
      <c r="M3831" s="278">
        <f>IFERROR(VLOOKUP(C3831,'Budget Detail as of 11.30'!B:K,COLUMNS('Budget Detail as of 11.30'!B:K),FALSE),0)</f>
        <v>0</v>
      </c>
      <c r="N3831" s="155">
        <f>SUMIFS('Budget Detail as of 11.30'!L:L,'Budget Detail as of 11.30'!B:B,'Questica Mapping'!C3831)</f>
        <v>0</v>
      </c>
      <c r="O3831" s="100">
        <v>0</v>
      </c>
      <c r="P3831" s="101">
        <f t="shared" ref="P3831:P3862" si="147">+O3831</f>
        <v>0</v>
      </c>
    </row>
    <row r="3832" spans="1:16" hidden="1" x14ac:dyDescent="0.3">
      <c r="A3832" s="90">
        <v>598592</v>
      </c>
      <c r="B3832" s="92" t="s">
        <v>1162</v>
      </c>
      <c r="C3832" s="92" t="s">
        <v>7473</v>
      </c>
      <c r="D3832" s="92" t="s">
        <v>13</v>
      </c>
      <c r="E3832" s="103" t="s">
        <v>212</v>
      </c>
      <c r="F3832" s="92" t="s">
        <v>1713</v>
      </c>
      <c r="G3832" s="92" t="s">
        <v>1240</v>
      </c>
      <c r="H3832" s="92" t="s">
        <v>7063</v>
      </c>
      <c r="I3832" s="92" t="s">
        <v>925</v>
      </c>
      <c r="J3832" s="92" t="s">
        <v>7474</v>
      </c>
      <c r="K3832" s="90" t="b">
        <v>0</v>
      </c>
      <c r="L3832" s="92" t="s">
        <v>867</v>
      </c>
      <c r="M3832" s="278">
        <f>IFERROR(VLOOKUP(C3832,'Budget Detail as of 11.30'!B:K,COLUMNS('Budget Detail as of 11.30'!B:K),FALSE),0)</f>
        <v>0</v>
      </c>
      <c r="N3832" s="155">
        <f>SUMIFS('Budget Detail as of 11.30'!L:L,'Budget Detail as of 11.30'!B:B,'Questica Mapping'!C3832)</f>
        <v>0</v>
      </c>
      <c r="O3832" s="100">
        <v>0</v>
      </c>
      <c r="P3832" s="101">
        <f t="shared" si="147"/>
        <v>0</v>
      </c>
    </row>
    <row r="3833" spans="1:16" hidden="1" x14ac:dyDescent="0.3">
      <c r="A3833" s="90">
        <v>603943</v>
      </c>
      <c r="B3833" s="92" t="s">
        <v>1162</v>
      </c>
      <c r="C3833" s="92" t="s">
        <v>7475</v>
      </c>
      <c r="D3833" s="92" t="s">
        <v>13</v>
      </c>
      <c r="E3833" s="103" t="s">
        <v>212</v>
      </c>
      <c r="F3833" s="92" t="s">
        <v>1713</v>
      </c>
      <c r="G3833" s="92" t="s">
        <v>1240</v>
      </c>
      <c r="H3833" s="92" t="s">
        <v>7063</v>
      </c>
      <c r="I3833" s="92" t="s">
        <v>928</v>
      </c>
      <c r="J3833" s="92" t="s">
        <v>7476</v>
      </c>
      <c r="K3833" s="90" t="b">
        <v>0</v>
      </c>
      <c r="L3833" s="92" t="s">
        <v>867</v>
      </c>
      <c r="M3833" s="278">
        <f>IFERROR(VLOOKUP(C3833,'Budget Detail as of 11.30'!B:K,COLUMNS('Budget Detail as of 11.30'!B:K),FALSE),0)</f>
        <v>0</v>
      </c>
      <c r="N3833" s="155">
        <f>SUMIFS('Budget Detail as of 11.30'!L:L,'Budget Detail as of 11.30'!B:B,'Questica Mapping'!C3833)</f>
        <v>0</v>
      </c>
      <c r="O3833" s="100">
        <v>0</v>
      </c>
      <c r="P3833" s="101">
        <f t="shared" si="147"/>
        <v>0</v>
      </c>
    </row>
    <row r="3834" spans="1:16" hidden="1" x14ac:dyDescent="0.3">
      <c r="A3834" s="90">
        <v>603533</v>
      </c>
      <c r="B3834" s="92" t="s">
        <v>1162</v>
      </c>
      <c r="C3834" s="92" t="s">
        <v>7477</v>
      </c>
      <c r="D3834" s="92" t="s">
        <v>13</v>
      </c>
      <c r="E3834" s="103" t="s">
        <v>212</v>
      </c>
      <c r="F3834" s="92" t="s">
        <v>1713</v>
      </c>
      <c r="G3834" s="92" t="s">
        <v>1240</v>
      </c>
      <c r="H3834" s="92" t="s">
        <v>7063</v>
      </c>
      <c r="I3834" s="92" t="s">
        <v>931</v>
      </c>
      <c r="J3834" s="92" t="s">
        <v>7478</v>
      </c>
      <c r="K3834" s="90" t="b">
        <v>0</v>
      </c>
      <c r="L3834" s="92" t="s">
        <v>867</v>
      </c>
      <c r="M3834" s="278">
        <f>IFERROR(VLOOKUP(C3834,'Budget Detail as of 11.30'!B:K,COLUMNS('Budget Detail as of 11.30'!B:K),FALSE),0)</f>
        <v>0</v>
      </c>
      <c r="N3834" s="155">
        <f>SUMIFS('Budget Detail as of 11.30'!L:L,'Budget Detail as of 11.30'!B:B,'Questica Mapping'!C3834)</f>
        <v>0</v>
      </c>
      <c r="O3834" s="100">
        <v>0</v>
      </c>
      <c r="P3834" s="101">
        <f t="shared" si="147"/>
        <v>0</v>
      </c>
    </row>
    <row r="3835" spans="1:16" hidden="1" x14ac:dyDescent="0.3">
      <c r="A3835" s="90">
        <v>603534</v>
      </c>
      <c r="B3835" s="92" t="s">
        <v>1162</v>
      </c>
      <c r="C3835" s="92" t="s">
        <v>7479</v>
      </c>
      <c r="D3835" s="92" t="s">
        <v>13</v>
      </c>
      <c r="E3835" s="103" t="s">
        <v>212</v>
      </c>
      <c r="F3835" s="92" t="s">
        <v>1713</v>
      </c>
      <c r="G3835" s="92" t="s">
        <v>1240</v>
      </c>
      <c r="H3835" s="92" t="s">
        <v>7063</v>
      </c>
      <c r="I3835" s="92" t="s">
        <v>944</v>
      </c>
      <c r="J3835" s="92" t="s">
        <v>4489</v>
      </c>
      <c r="K3835" s="90" t="b">
        <v>0</v>
      </c>
      <c r="L3835" s="92" t="s">
        <v>867</v>
      </c>
      <c r="M3835" s="278">
        <f>IFERROR(VLOOKUP(C3835,'Budget Detail as of 11.30'!B:K,COLUMNS('Budget Detail as of 11.30'!B:K),FALSE),0)</f>
        <v>0</v>
      </c>
      <c r="N3835" s="155">
        <f>SUMIFS('Budget Detail as of 11.30'!L:L,'Budget Detail as of 11.30'!B:B,'Questica Mapping'!C3835)</f>
        <v>0</v>
      </c>
      <c r="O3835" s="100">
        <v>0</v>
      </c>
      <c r="P3835" s="101">
        <f t="shared" si="147"/>
        <v>0</v>
      </c>
    </row>
    <row r="3836" spans="1:16" hidden="1" x14ac:dyDescent="0.3">
      <c r="A3836" s="90">
        <v>603535</v>
      </c>
      <c r="B3836" s="92" t="s">
        <v>1162</v>
      </c>
      <c r="C3836" s="92" t="s">
        <v>7480</v>
      </c>
      <c r="D3836" s="92" t="s">
        <v>13</v>
      </c>
      <c r="E3836" s="103" t="s">
        <v>212</v>
      </c>
      <c r="F3836" s="92" t="s">
        <v>1713</v>
      </c>
      <c r="G3836" s="92" t="s">
        <v>1240</v>
      </c>
      <c r="H3836" s="92" t="s">
        <v>6891</v>
      </c>
      <c r="I3836" s="92" t="s">
        <v>925</v>
      </c>
      <c r="J3836" s="92" t="s">
        <v>7481</v>
      </c>
      <c r="K3836" s="90" t="b">
        <v>1</v>
      </c>
      <c r="L3836" s="92" t="s">
        <v>867</v>
      </c>
      <c r="M3836" s="278">
        <f>IFERROR(VLOOKUP(C3836,'Budget Detail as of 11.30'!B:K,COLUMNS('Budget Detail as of 11.30'!B:K),FALSE),0)</f>
        <v>0</v>
      </c>
      <c r="N3836" s="155">
        <f>SUMIFS('Budget Detail as of 11.30'!L:L,'Budget Detail as of 11.30'!B:B,'Questica Mapping'!C3836)</f>
        <v>0</v>
      </c>
      <c r="O3836" s="100">
        <v>0</v>
      </c>
      <c r="P3836" s="101">
        <f t="shared" si="147"/>
        <v>0</v>
      </c>
    </row>
    <row r="3837" spans="1:16" hidden="1" x14ac:dyDescent="0.3">
      <c r="A3837" s="90">
        <v>597365</v>
      </c>
      <c r="B3837" s="92" t="s">
        <v>1162</v>
      </c>
      <c r="C3837" s="92" t="s">
        <v>7482</v>
      </c>
      <c r="D3837" s="92" t="s">
        <v>13</v>
      </c>
      <c r="E3837" s="103" t="s">
        <v>212</v>
      </c>
      <c r="F3837" s="92" t="s">
        <v>1713</v>
      </c>
      <c r="G3837" s="92" t="s">
        <v>1240</v>
      </c>
      <c r="H3837" s="92" t="s">
        <v>6891</v>
      </c>
      <c r="I3837" s="92" t="s">
        <v>928</v>
      </c>
      <c r="J3837" s="92" t="s">
        <v>7483</v>
      </c>
      <c r="K3837" s="90" t="b">
        <v>1</v>
      </c>
      <c r="L3837" s="92" t="s">
        <v>867</v>
      </c>
      <c r="M3837" s="278">
        <f>IFERROR(VLOOKUP(C3837,'Budget Detail as of 11.30'!B:K,COLUMNS('Budget Detail as of 11.30'!B:K),FALSE),0)</f>
        <v>0</v>
      </c>
      <c r="N3837" s="155">
        <f>SUMIFS('Budget Detail as of 11.30'!L:L,'Budget Detail as of 11.30'!B:B,'Questica Mapping'!C3837)</f>
        <v>0</v>
      </c>
      <c r="O3837" s="100">
        <v>0</v>
      </c>
      <c r="P3837" s="101">
        <f t="shared" si="147"/>
        <v>0</v>
      </c>
    </row>
    <row r="3838" spans="1:16" hidden="1" x14ac:dyDescent="0.3">
      <c r="A3838" s="90">
        <v>585063</v>
      </c>
      <c r="B3838" s="92" t="s">
        <v>1162</v>
      </c>
      <c r="C3838" s="92" t="s">
        <v>7484</v>
      </c>
      <c r="D3838" s="92" t="s">
        <v>13</v>
      </c>
      <c r="E3838" s="103" t="s">
        <v>212</v>
      </c>
      <c r="F3838" s="92" t="s">
        <v>1713</v>
      </c>
      <c r="G3838" s="92" t="s">
        <v>1240</v>
      </c>
      <c r="H3838" s="92" t="s">
        <v>6891</v>
      </c>
      <c r="I3838" s="92" t="s">
        <v>1066</v>
      </c>
      <c r="J3838" s="92" t="s">
        <v>7485</v>
      </c>
      <c r="K3838" s="90" t="b">
        <v>0</v>
      </c>
      <c r="L3838" s="92" t="s">
        <v>867</v>
      </c>
      <c r="M3838" s="278">
        <f>IFERROR(VLOOKUP(C3838,'Budget Detail as of 11.30'!B:K,COLUMNS('Budget Detail as of 11.30'!B:K),FALSE),0)</f>
        <v>0</v>
      </c>
      <c r="N3838" s="155">
        <f>SUMIFS('Budget Detail as of 11.30'!L:L,'Budget Detail as of 11.30'!B:B,'Questica Mapping'!C3838)</f>
        <v>0</v>
      </c>
      <c r="O3838" s="100">
        <v>0</v>
      </c>
      <c r="P3838" s="101">
        <f t="shared" si="147"/>
        <v>0</v>
      </c>
    </row>
    <row r="3839" spans="1:16" hidden="1" x14ac:dyDescent="0.3">
      <c r="A3839" s="90">
        <v>598544</v>
      </c>
      <c r="B3839" s="92" t="s">
        <v>1162</v>
      </c>
      <c r="C3839" s="92" t="s">
        <v>7486</v>
      </c>
      <c r="D3839" s="92" t="s">
        <v>13</v>
      </c>
      <c r="E3839" s="103" t="s">
        <v>212</v>
      </c>
      <c r="F3839" s="92" t="s">
        <v>1713</v>
      </c>
      <c r="G3839" s="92" t="s">
        <v>1240</v>
      </c>
      <c r="H3839" s="92" t="s">
        <v>6991</v>
      </c>
      <c r="I3839" s="92" t="s">
        <v>865</v>
      </c>
      <c r="J3839" s="270" t="s">
        <v>1251</v>
      </c>
      <c r="K3839" s="90" t="b">
        <v>0</v>
      </c>
      <c r="L3839" s="92" t="s">
        <v>867</v>
      </c>
      <c r="M3839" s="278">
        <f>IFERROR(VLOOKUP(C3839,'Budget Detail as of 11.30'!B:K,COLUMNS('Budget Detail as of 11.30'!B:K),FALSE),0)</f>
        <v>0</v>
      </c>
      <c r="N3839" s="155">
        <f>SUMIFS('Budget Detail as of 11.30'!L:L,'Budget Detail as of 11.30'!B:B,'Questica Mapping'!C3839)</f>
        <v>0</v>
      </c>
      <c r="O3839" s="100">
        <v>12000</v>
      </c>
      <c r="P3839" s="101">
        <f t="shared" si="147"/>
        <v>12000</v>
      </c>
    </row>
    <row r="3840" spans="1:16" hidden="1" x14ac:dyDescent="0.3">
      <c r="A3840" s="90">
        <v>603840</v>
      </c>
      <c r="B3840" s="92" t="s">
        <v>1162</v>
      </c>
      <c r="C3840" s="92" t="s">
        <v>7487</v>
      </c>
      <c r="D3840" s="92" t="s">
        <v>13</v>
      </c>
      <c r="E3840" s="103" t="s">
        <v>212</v>
      </c>
      <c r="F3840" s="92" t="s">
        <v>1713</v>
      </c>
      <c r="G3840" s="92" t="s">
        <v>1243</v>
      </c>
      <c r="H3840" s="92" t="s">
        <v>6891</v>
      </c>
      <c r="I3840" s="92" t="s">
        <v>928</v>
      </c>
      <c r="J3840" s="92" t="s">
        <v>7488</v>
      </c>
      <c r="K3840" s="90" t="b">
        <v>0</v>
      </c>
      <c r="L3840" s="92" t="s">
        <v>867</v>
      </c>
      <c r="M3840" s="278">
        <f>IFERROR(VLOOKUP(C3840,'Budget Detail as of 11.30'!B:K,COLUMNS('Budget Detail as of 11.30'!B:K),FALSE),0)</f>
        <v>0</v>
      </c>
      <c r="N3840" s="155">
        <f>SUMIFS('Budget Detail as of 11.30'!L:L,'Budget Detail as of 11.30'!B:B,'Questica Mapping'!C3840)</f>
        <v>0</v>
      </c>
      <c r="O3840" s="100">
        <v>0</v>
      </c>
      <c r="P3840" s="101">
        <f t="shared" si="147"/>
        <v>0</v>
      </c>
    </row>
    <row r="3841" spans="1:16" hidden="1" x14ac:dyDescent="0.3">
      <c r="A3841" s="90">
        <v>603829</v>
      </c>
      <c r="B3841" s="92" t="s">
        <v>1162</v>
      </c>
      <c r="C3841" s="92" t="s">
        <v>7489</v>
      </c>
      <c r="D3841" s="92" t="s">
        <v>13</v>
      </c>
      <c r="E3841" s="103" t="s">
        <v>212</v>
      </c>
      <c r="F3841" s="92" t="s">
        <v>1713</v>
      </c>
      <c r="G3841" s="92" t="s">
        <v>1268</v>
      </c>
      <c r="H3841" s="92" t="s">
        <v>7063</v>
      </c>
      <c r="I3841" s="92" t="s">
        <v>925</v>
      </c>
      <c r="J3841" s="92" t="s">
        <v>7490</v>
      </c>
      <c r="K3841" s="90" t="b">
        <v>0</v>
      </c>
      <c r="L3841" s="92" t="s">
        <v>867</v>
      </c>
      <c r="M3841" s="278">
        <f>IFERROR(VLOOKUP(C3841,'Budget Detail as of 11.30'!B:K,COLUMNS('Budget Detail as of 11.30'!B:K),FALSE),0)</f>
        <v>0</v>
      </c>
      <c r="N3841" s="155">
        <f>SUMIFS('Budget Detail as of 11.30'!L:L,'Budget Detail as of 11.30'!B:B,'Questica Mapping'!C3841)</f>
        <v>0</v>
      </c>
      <c r="O3841" s="100">
        <v>0</v>
      </c>
      <c r="P3841" s="101">
        <f t="shared" si="147"/>
        <v>0</v>
      </c>
    </row>
    <row r="3842" spans="1:16" hidden="1" x14ac:dyDescent="0.3">
      <c r="A3842" s="90">
        <v>850124</v>
      </c>
      <c r="B3842" s="92" t="s">
        <v>1162</v>
      </c>
      <c r="C3842" s="92" t="s">
        <v>7491</v>
      </c>
      <c r="D3842" s="92" t="s">
        <v>13</v>
      </c>
      <c r="E3842" s="103" t="s">
        <v>212</v>
      </c>
      <c r="F3842" s="92" t="s">
        <v>1713</v>
      </c>
      <c r="G3842" s="92" t="s">
        <v>1268</v>
      </c>
      <c r="H3842" s="92" t="s">
        <v>6891</v>
      </c>
      <c r="I3842" s="92" t="s">
        <v>865</v>
      </c>
      <c r="J3842" s="92" t="s">
        <v>1333</v>
      </c>
      <c r="K3842" s="90" t="b">
        <v>0</v>
      </c>
      <c r="L3842" s="92" t="s">
        <v>867</v>
      </c>
      <c r="M3842" s="278">
        <f>IFERROR(VLOOKUP(C3842,'Budget Detail as of 11.30'!B:K,COLUMNS('Budget Detail as of 11.30'!B:K),FALSE),0)</f>
        <v>0</v>
      </c>
      <c r="N3842" s="155">
        <f>SUMIFS('Budget Detail as of 11.30'!L:L,'Budget Detail as of 11.30'!B:B,'Questica Mapping'!C3842)</f>
        <v>0</v>
      </c>
      <c r="O3842" s="100">
        <v>0</v>
      </c>
      <c r="P3842" s="101">
        <f t="shared" si="147"/>
        <v>0</v>
      </c>
    </row>
    <row r="3843" spans="1:16" hidden="1" x14ac:dyDescent="0.3">
      <c r="A3843" s="90">
        <v>850121</v>
      </c>
      <c r="B3843" s="92" t="s">
        <v>1162</v>
      </c>
      <c r="C3843" s="92" t="s">
        <v>7492</v>
      </c>
      <c r="D3843" s="92" t="s">
        <v>13</v>
      </c>
      <c r="E3843" s="103" t="s">
        <v>212</v>
      </c>
      <c r="F3843" s="92" t="s">
        <v>1713</v>
      </c>
      <c r="G3843" s="92" t="s">
        <v>1617</v>
      </c>
      <c r="H3843" s="92" t="s">
        <v>6885</v>
      </c>
      <c r="I3843" s="92" t="s">
        <v>865</v>
      </c>
      <c r="J3843" s="92" t="s">
        <v>7493</v>
      </c>
      <c r="K3843" s="90" t="b">
        <v>0</v>
      </c>
      <c r="L3843" s="92" t="s">
        <v>867</v>
      </c>
      <c r="M3843" s="278">
        <f>IFERROR(VLOOKUP(C3843,'Budget Detail as of 11.30'!B:K,COLUMNS('Budget Detail as of 11.30'!B:K),FALSE),0)</f>
        <v>0</v>
      </c>
      <c r="N3843" s="155">
        <f>SUMIFS('Budget Detail as of 11.30'!L:L,'Budget Detail as of 11.30'!B:B,'Questica Mapping'!C3843)</f>
        <v>0</v>
      </c>
      <c r="O3843" s="100">
        <v>0</v>
      </c>
      <c r="P3843" s="101">
        <f t="shared" si="147"/>
        <v>0</v>
      </c>
    </row>
    <row r="3844" spans="1:16" hidden="1" x14ac:dyDescent="0.3">
      <c r="A3844" s="90">
        <v>850125</v>
      </c>
      <c r="B3844" s="92" t="s">
        <v>1162</v>
      </c>
      <c r="C3844" s="92" t="s">
        <v>7494</v>
      </c>
      <c r="D3844" s="92" t="s">
        <v>13</v>
      </c>
      <c r="E3844" s="103" t="s">
        <v>212</v>
      </c>
      <c r="F3844" s="92" t="s">
        <v>1713</v>
      </c>
      <c r="G3844" s="92" t="s">
        <v>1617</v>
      </c>
      <c r="H3844" s="92" t="s">
        <v>6891</v>
      </c>
      <c r="I3844" s="92" t="s">
        <v>865</v>
      </c>
      <c r="J3844" s="92" t="s">
        <v>7495</v>
      </c>
      <c r="K3844" s="90" t="b">
        <v>0</v>
      </c>
      <c r="L3844" s="92" t="s">
        <v>867</v>
      </c>
      <c r="M3844" s="278">
        <f>IFERROR(VLOOKUP(C3844,'Budget Detail as of 11.30'!B:K,COLUMNS('Budget Detail as of 11.30'!B:K),FALSE),0)</f>
        <v>0</v>
      </c>
      <c r="N3844" s="155">
        <f>SUMIFS('Budget Detail as of 11.30'!L:L,'Budget Detail as of 11.30'!B:B,'Questica Mapping'!C3844)</f>
        <v>0</v>
      </c>
      <c r="O3844" s="100">
        <v>0</v>
      </c>
      <c r="P3844" s="101">
        <f t="shared" si="147"/>
        <v>0</v>
      </c>
    </row>
    <row r="3845" spans="1:16" hidden="1" x14ac:dyDescent="0.3">
      <c r="A3845" s="90">
        <v>1190899</v>
      </c>
      <c r="B3845" s="92" t="s">
        <v>1162</v>
      </c>
      <c r="C3845" s="92" t="s">
        <v>7496</v>
      </c>
      <c r="D3845" s="92" t="s">
        <v>13</v>
      </c>
      <c r="E3845" s="103" t="s">
        <v>212</v>
      </c>
      <c r="F3845" s="92" t="s">
        <v>1713</v>
      </c>
      <c r="G3845" s="92" t="s">
        <v>1617</v>
      </c>
      <c r="H3845" s="92" t="s">
        <v>6891</v>
      </c>
      <c r="I3845" s="92" t="s">
        <v>925</v>
      </c>
      <c r="J3845" s="92" t="s">
        <v>7497</v>
      </c>
      <c r="K3845" s="90" t="b">
        <v>0</v>
      </c>
      <c r="L3845" s="92" t="s">
        <v>867</v>
      </c>
      <c r="M3845" s="278">
        <f>IFERROR(VLOOKUP(C3845,'Budget Detail as of 11.30'!B:K,COLUMNS('Budget Detail as of 11.30'!B:K),FALSE),0)</f>
        <v>0</v>
      </c>
      <c r="N3845" s="155">
        <f>SUMIFS('Budget Detail as of 11.30'!L:L,'Budget Detail as of 11.30'!B:B,'Questica Mapping'!C3845)</f>
        <v>0</v>
      </c>
      <c r="O3845" s="100">
        <v>0</v>
      </c>
      <c r="P3845" s="101">
        <f t="shared" si="147"/>
        <v>0</v>
      </c>
    </row>
    <row r="3846" spans="1:16" hidden="1" x14ac:dyDescent="0.3">
      <c r="A3846" s="90">
        <v>598532</v>
      </c>
      <c r="B3846" s="92" t="s">
        <v>1162</v>
      </c>
      <c r="C3846" s="92" t="s">
        <v>7498</v>
      </c>
      <c r="D3846" s="92" t="s">
        <v>13</v>
      </c>
      <c r="E3846" s="103" t="s">
        <v>212</v>
      </c>
      <c r="F3846" s="92" t="s">
        <v>1713</v>
      </c>
      <c r="G3846" s="92" t="s">
        <v>1617</v>
      </c>
      <c r="H3846" s="92" t="s">
        <v>6891</v>
      </c>
      <c r="I3846" s="92" t="s">
        <v>928</v>
      </c>
      <c r="J3846" s="92" t="s">
        <v>7499</v>
      </c>
      <c r="K3846" s="90" t="b">
        <v>0</v>
      </c>
      <c r="L3846" s="92" t="s">
        <v>867</v>
      </c>
      <c r="M3846" s="278">
        <f>IFERROR(VLOOKUP(C3846,'Budget Detail as of 11.30'!B:K,COLUMNS('Budget Detail as of 11.30'!B:K),FALSE),0)</f>
        <v>0</v>
      </c>
      <c r="N3846" s="155">
        <f>SUMIFS('Budget Detail as of 11.30'!L:L,'Budget Detail as of 11.30'!B:B,'Questica Mapping'!C3846)</f>
        <v>0</v>
      </c>
      <c r="O3846" s="100">
        <v>0</v>
      </c>
      <c r="P3846" s="101">
        <f t="shared" si="147"/>
        <v>0</v>
      </c>
    </row>
    <row r="3847" spans="1:16" hidden="1" x14ac:dyDescent="0.3">
      <c r="A3847" s="90">
        <v>1191765</v>
      </c>
      <c r="B3847" s="92" t="s">
        <v>1162</v>
      </c>
      <c r="C3847" s="92" t="s">
        <v>7500</v>
      </c>
      <c r="D3847" s="92" t="s">
        <v>13</v>
      </c>
      <c r="E3847" s="103" t="s">
        <v>212</v>
      </c>
      <c r="F3847" s="92" t="s">
        <v>1713</v>
      </c>
      <c r="G3847" s="92" t="s">
        <v>1273</v>
      </c>
      <c r="H3847" s="92" t="s">
        <v>6885</v>
      </c>
      <c r="I3847" s="92" t="s">
        <v>865</v>
      </c>
      <c r="J3847" s="92" t="s">
        <v>7501</v>
      </c>
      <c r="K3847" s="90" t="b">
        <v>0</v>
      </c>
      <c r="L3847" s="92" t="s">
        <v>867</v>
      </c>
      <c r="M3847" s="278">
        <f>IFERROR(VLOOKUP(C3847,'Budget Detail as of 11.30'!B:K,COLUMNS('Budget Detail as of 11.30'!B:K),FALSE),0)</f>
        <v>0</v>
      </c>
      <c r="N3847" s="155">
        <f>SUMIFS('Budget Detail as of 11.30'!L:L,'Budget Detail as of 11.30'!B:B,'Questica Mapping'!C3847)</f>
        <v>0</v>
      </c>
      <c r="O3847" s="100">
        <v>0</v>
      </c>
      <c r="P3847" s="101">
        <f t="shared" si="147"/>
        <v>0</v>
      </c>
    </row>
    <row r="3848" spans="1:16" hidden="1" x14ac:dyDescent="0.3">
      <c r="A3848" s="90">
        <v>603546</v>
      </c>
      <c r="B3848" s="92" t="s">
        <v>1162</v>
      </c>
      <c r="C3848" s="92" t="s">
        <v>7502</v>
      </c>
      <c r="D3848" s="92" t="s">
        <v>13</v>
      </c>
      <c r="E3848" s="103" t="s">
        <v>212</v>
      </c>
      <c r="F3848" s="92" t="s">
        <v>1713</v>
      </c>
      <c r="G3848" s="92" t="s">
        <v>1273</v>
      </c>
      <c r="H3848" s="92" t="s">
        <v>6891</v>
      </c>
      <c r="I3848" s="92" t="s">
        <v>865</v>
      </c>
      <c r="J3848" s="92" t="s">
        <v>7503</v>
      </c>
      <c r="K3848" s="90" t="b">
        <v>0</v>
      </c>
      <c r="L3848" s="92" t="s">
        <v>867</v>
      </c>
      <c r="M3848" s="278">
        <f>IFERROR(VLOOKUP(C3848,'Budget Detail as of 11.30'!B:K,COLUMNS('Budget Detail as of 11.30'!B:K),FALSE),0)</f>
        <v>0</v>
      </c>
      <c r="N3848" s="155">
        <f>SUMIFS('Budget Detail as of 11.30'!L:L,'Budget Detail as of 11.30'!B:B,'Questica Mapping'!C3848)</f>
        <v>0</v>
      </c>
      <c r="O3848" s="100">
        <v>0</v>
      </c>
      <c r="P3848" s="101">
        <f t="shared" si="147"/>
        <v>0</v>
      </c>
    </row>
    <row r="3849" spans="1:16" hidden="1" x14ac:dyDescent="0.3">
      <c r="A3849" s="90">
        <v>603547</v>
      </c>
      <c r="B3849" s="92" t="s">
        <v>1162</v>
      </c>
      <c r="C3849" s="92" t="s">
        <v>7504</v>
      </c>
      <c r="D3849" s="92" t="s">
        <v>13</v>
      </c>
      <c r="E3849" s="103" t="s">
        <v>212</v>
      </c>
      <c r="F3849" s="92" t="s">
        <v>1713</v>
      </c>
      <c r="G3849" s="92" t="s">
        <v>1273</v>
      </c>
      <c r="H3849" s="92" t="s">
        <v>6891</v>
      </c>
      <c r="I3849" s="92" t="s">
        <v>925</v>
      </c>
      <c r="J3849" s="92" t="s">
        <v>7505</v>
      </c>
      <c r="K3849" s="90" t="b">
        <v>0</v>
      </c>
      <c r="L3849" s="92" t="s">
        <v>867</v>
      </c>
      <c r="M3849" s="278">
        <f>IFERROR(VLOOKUP(C3849,'Budget Detail as of 11.30'!B:K,COLUMNS('Budget Detail as of 11.30'!B:K),FALSE),0)</f>
        <v>0</v>
      </c>
      <c r="N3849" s="155">
        <f>SUMIFS('Budget Detail as of 11.30'!L:L,'Budget Detail as of 11.30'!B:B,'Questica Mapping'!C3849)</f>
        <v>0</v>
      </c>
      <c r="O3849" s="100">
        <v>0</v>
      </c>
      <c r="P3849" s="101">
        <f t="shared" si="147"/>
        <v>0</v>
      </c>
    </row>
    <row r="3850" spans="1:16" hidden="1" x14ac:dyDescent="0.3">
      <c r="A3850" s="90">
        <v>1191766</v>
      </c>
      <c r="B3850" s="92" t="s">
        <v>1162</v>
      </c>
      <c r="C3850" s="92" t="s">
        <v>7506</v>
      </c>
      <c r="D3850" s="92" t="s">
        <v>13</v>
      </c>
      <c r="E3850" s="103" t="s">
        <v>212</v>
      </c>
      <c r="F3850" s="92" t="s">
        <v>1713</v>
      </c>
      <c r="G3850" s="92" t="s">
        <v>1273</v>
      </c>
      <c r="H3850" s="92" t="s">
        <v>6894</v>
      </c>
      <c r="I3850" s="92" t="s">
        <v>925</v>
      </c>
      <c r="J3850" s="270" t="s">
        <v>1251</v>
      </c>
      <c r="K3850" s="90" t="b">
        <v>0</v>
      </c>
      <c r="L3850" s="92" t="s">
        <v>867</v>
      </c>
      <c r="M3850" s="278">
        <f>IFERROR(VLOOKUP(C3850,'Budget Detail as of 11.30'!B:K,COLUMNS('Budget Detail as of 11.30'!B:K),FALSE),0)</f>
        <v>0</v>
      </c>
      <c r="N3850" s="155">
        <f>SUMIFS('Budget Detail as of 11.30'!L:L,'Budget Detail as of 11.30'!B:B,'Questica Mapping'!C3850)</f>
        <v>0</v>
      </c>
      <c r="O3850" s="100">
        <v>382918</v>
      </c>
      <c r="P3850" s="101">
        <f t="shared" si="147"/>
        <v>382918</v>
      </c>
    </row>
    <row r="3851" spans="1:16" hidden="1" x14ac:dyDescent="0.3">
      <c r="A3851" s="90">
        <v>599738</v>
      </c>
      <c r="B3851" s="92" t="s">
        <v>1162</v>
      </c>
      <c r="C3851" s="92" t="s">
        <v>7507</v>
      </c>
      <c r="D3851" s="92" t="s">
        <v>13</v>
      </c>
      <c r="E3851" s="103" t="s">
        <v>212</v>
      </c>
      <c r="F3851" s="92" t="s">
        <v>1713</v>
      </c>
      <c r="G3851" s="92" t="s">
        <v>1273</v>
      </c>
      <c r="H3851" s="92" t="s">
        <v>6991</v>
      </c>
      <c r="I3851" s="92" t="s">
        <v>865</v>
      </c>
      <c r="J3851" s="270" t="s">
        <v>1251</v>
      </c>
      <c r="K3851" s="90" t="b">
        <v>0</v>
      </c>
      <c r="L3851" s="92" t="s">
        <v>867</v>
      </c>
      <c r="M3851" s="278">
        <f>IFERROR(VLOOKUP(C3851,'Budget Detail as of 11.30'!B:K,COLUMNS('Budget Detail as of 11.30'!B:K),FALSE),0)</f>
        <v>0</v>
      </c>
      <c r="N3851" s="155">
        <f>SUMIFS('Budget Detail as of 11.30'!L:L,'Budget Detail as of 11.30'!B:B,'Questica Mapping'!C3851)</f>
        <v>0</v>
      </c>
      <c r="O3851" s="100">
        <v>20000</v>
      </c>
      <c r="P3851" s="101">
        <f t="shared" si="147"/>
        <v>20000</v>
      </c>
    </row>
    <row r="3852" spans="1:16" hidden="1" x14ac:dyDescent="0.3">
      <c r="A3852" s="90">
        <v>599739</v>
      </c>
      <c r="B3852" s="92" t="s">
        <v>1162</v>
      </c>
      <c r="C3852" s="92" t="s">
        <v>7508</v>
      </c>
      <c r="D3852" s="92" t="s">
        <v>13</v>
      </c>
      <c r="E3852" s="103" t="s">
        <v>212</v>
      </c>
      <c r="F3852" s="92" t="s">
        <v>1713</v>
      </c>
      <c r="G3852" s="92" t="s">
        <v>1273</v>
      </c>
      <c r="H3852" s="92" t="s">
        <v>6991</v>
      </c>
      <c r="I3852" s="92" t="s">
        <v>925</v>
      </c>
      <c r="J3852" s="270" t="s">
        <v>1251</v>
      </c>
      <c r="K3852" s="90" t="b">
        <v>0</v>
      </c>
      <c r="L3852" s="92" t="s">
        <v>867</v>
      </c>
      <c r="M3852" s="278">
        <f>IFERROR(VLOOKUP(C3852,'Budget Detail as of 11.30'!B:K,COLUMNS('Budget Detail as of 11.30'!B:K),FALSE),0)</f>
        <v>0</v>
      </c>
      <c r="N3852" s="155">
        <f>SUMIFS('Budget Detail as of 11.30'!L:L,'Budget Detail as of 11.30'!B:B,'Questica Mapping'!C3852)</f>
        <v>0</v>
      </c>
      <c r="O3852" s="100">
        <v>300</v>
      </c>
      <c r="P3852" s="101">
        <f t="shared" si="147"/>
        <v>300</v>
      </c>
    </row>
    <row r="3853" spans="1:16" hidden="1" x14ac:dyDescent="0.3">
      <c r="A3853" s="90">
        <v>599740</v>
      </c>
      <c r="B3853" s="92" t="s">
        <v>1162</v>
      </c>
      <c r="C3853" s="92" t="s">
        <v>7509</v>
      </c>
      <c r="D3853" s="92" t="s">
        <v>13</v>
      </c>
      <c r="E3853" s="103" t="s">
        <v>212</v>
      </c>
      <c r="F3853" s="92" t="s">
        <v>1713</v>
      </c>
      <c r="G3853" s="92" t="s">
        <v>1273</v>
      </c>
      <c r="H3853" s="92" t="s">
        <v>6991</v>
      </c>
      <c r="I3853" s="92" t="s">
        <v>928</v>
      </c>
      <c r="J3853" s="270" t="s">
        <v>1251</v>
      </c>
      <c r="K3853" s="90" t="b">
        <v>0</v>
      </c>
      <c r="L3853" s="92" t="s">
        <v>867</v>
      </c>
      <c r="M3853" s="278">
        <f>IFERROR(VLOOKUP(C3853,'Budget Detail as of 11.30'!B:K,COLUMNS('Budget Detail as of 11.30'!B:K),FALSE),0)</f>
        <v>0</v>
      </c>
      <c r="N3853" s="155">
        <f>SUMIFS('Budget Detail as of 11.30'!L:L,'Budget Detail as of 11.30'!B:B,'Questica Mapping'!C3853)</f>
        <v>0</v>
      </c>
      <c r="O3853" s="100">
        <v>100000</v>
      </c>
      <c r="P3853" s="101">
        <f t="shared" si="147"/>
        <v>100000</v>
      </c>
    </row>
    <row r="3854" spans="1:16" hidden="1" x14ac:dyDescent="0.3">
      <c r="A3854" s="90">
        <v>599741</v>
      </c>
      <c r="B3854" s="92" t="s">
        <v>1162</v>
      </c>
      <c r="C3854" s="92" t="s">
        <v>7510</v>
      </c>
      <c r="D3854" s="92" t="s">
        <v>13</v>
      </c>
      <c r="E3854" s="103" t="s">
        <v>212</v>
      </c>
      <c r="F3854" s="92" t="s">
        <v>1713</v>
      </c>
      <c r="G3854" s="92" t="s">
        <v>1273</v>
      </c>
      <c r="H3854" s="92" t="s">
        <v>6991</v>
      </c>
      <c r="I3854" s="92" t="s">
        <v>931</v>
      </c>
      <c r="J3854" s="270" t="s">
        <v>1251</v>
      </c>
      <c r="K3854" s="90" t="b">
        <v>0</v>
      </c>
      <c r="L3854" s="92" t="s">
        <v>867</v>
      </c>
      <c r="M3854" s="278">
        <f>IFERROR(VLOOKUP(C3854,'Budget Detail as of 11.30'!B:K,COLUMNS('Budget Detail as of 11.30'!B:K),FALSE),0)</f>
        <v>0</v>
      </c>
      <c r="N3854" s="155">
        <f>SUMIFS('Budget Detail as of 11.30'!L:L,'Budget Detail as of 11.30'!B:B,'Questica Mapping'!C3854)</f>
        <v>0</v>
      </c>
      <c r="O3854" s="100">
        <v>15000</v>
      </c>
      <c r="P3854" s="101">
        <f t="shared" si="147"/>
        <v>15000</v>
      </c>
    </row>
    <row r="3855" spans="1:16" hidden="1" x14ac:dyDescent="0.3">
      <c r="A3855" s="90">
        <v>599742</v>
      </c>
      <c r="B3855" s="92" t="s">
        <v>1162</v>
      </c>
      <c r="C3855" s="92" t="s">
        <v>7511</v>
      </c>
      <c r="D3855" s="92" t="s">
        <v>13</v>
      </c>
      <c r="E3855" s="103" t="s">
        <v>212</v>
      </c>
      <c r="F3855" s="92" t="s">
        <v>1713</v>
      </c>
      <c r="G3855" s="92" t="s">
        <v>1273</v>
      </c>
      <c r="H3855" s="92" t="s">
        <v>6991</v>
      </c>
      <c r="I3855" s="92" t="s">
        <v>1088</v>
      </c>
      <c r="J3855" s="270" t="s">
        <v>1251</v>
      </c>
      <c r="K3855" s="90" t="b">
        <v>0</v>
      </c>
      <c r="L3855" s="92" t="s">
        <v>867</v>
      </c>
      <c r="M3855" s="278">
        <f>IFERROR(VLOOKUP(C3855,'Budget Detail as of 11.30'!B:K,COLUMNS('Budget Detail as of 11.30'!B:K),FALSE),0)</f>
        <v>0</v>
      </c>
      <c r="N3855" s="155">
        <f>SUMIFS('Budget Detail as of 11.30'!L:L,'Budget Detail as of 11.30'!B:B,'Questica Mapping'!C3855)</f>
        <v>0</v>
      </c>
      <c r="O3855" s="100">
        <v>23000</v>
      </c>
      <c r="P3855" s="101">
        <f t="shared" si="147"/>
        <v>23000</v>
      </c>
    </row>
    <row r="3856" spans="1:16" hidden="1" x14ac:dyDescent="0.3">
      <c r="A3856" s="90">
        <v>599743</v>
      </c>
      <c r="B3856" s="92" t="s">
        <v>1162</v>
      </c>
      <c r="C3856" s="92" t="s">
        <v>7512</v>
      </c>
      <c r="D3856" s="92" t="s">
        <v>13</v>
      </c>
      <c r="E3856" s="103" t="s">
        <v>212</v>
      </c>
      <c r="F3856" s="92" t="s">
        <v>1713</v>
      </c>
      <c r="G3856" s="92" t="s">
        <v>2109</v>
      </c>
      <c r="H3856" s="92" t="s">
        <v>6894</v>
      </c>
      <c r="I3856" s="92" t="s">
        <v>865</v>
      </c>
      <c r="J3856" s="270" t="s">
        <v>1251</v>
      </c>
      <c r="K3856" s="90" t="b">
        <v>0</v>
      </c>
      <c r="L3856" s="92" t="s">
        <v>867</v>
      </c>
      <c r="M3856" s="278">
        <f>IFERROR(VLOOKUP(C3856,'Budget Detail as of 11.30'!B:K,COLUMNS('Budget Detail as of 11.30'!B:K),FALSE),0)</f>
        <v>0</v>
      </c>
      <c r="N3856" s="155">
        <f>SUMIFS('Budget Detail as of 11.30'!L:L,'Budget Detail as of 11.30'!B:B,'Questica Mapping'!C3856)</f>
        <v>0</v>
      </c>
      <c r="O3856" s="100">
        <v>11000</v>
      </c>
      <c r="P3856" s="101">
        <f t="shared" si="147"/>
        <v>11000</v>
      </c>
    </row>
    <row r="3857" spans="1:16" hidden="1" x14ac:dyDescent="0.3">
      <c r="A3857" s="90">
        <v>599744</v>
      </c>
      <c r="B3857" s="92" t="s">
        <v>1162</v>
      </c>
      <c r="C3857" s="92" t="s">
        <v>7513</v>
      </c>
      <c r="D3857" s="92" t="s">
        <v>13</v>
      </c>
      <c r="E3857" s="103" t="s">
        <v>212</v>
      </c>
      <c r="F3857" s="92" t="s">
        <v>1713</v>
      </c>
      <c r="G3857" s="92" t="s">
        <v>2109</v>
      </c>
      <c r="H3857" s="92" t="s">
        <v>6991</v>
      </c>
      <c r="I3857" s="92" t="s">
        <v>865</v>
      </c>
      <c r="J3857" s="270" t="s">
        <v>1251</v>
      </c>
      <c r="K3857" s="90" t="b">
        <v>0</v>
      </c>
      <c r="L3857" s="92" t="s">
        <v>867</v>
      </c>
      <c r="M3857" s="278">
        <f>IFERROR(VLOOKUP(C3857,'Budget Detail as of 11.30'!B:K,COLUMNS('Budget Detail as of 11.30'!B:K),FALSE),0)</f>
        <v>0</v>
      </c>
      <c r="N3857" s="155">
        <f>SUMIFS('Budget Detail as of 11.30'!L:L,'Budget Detail as of 11.30'!B:B,'Questica Mapping'!C3857)</f>
        <v>0</v>
      </c>
      <c r="O3857" s="100">
        <v>45000</v>
      </c>
      <c r="P3857" s="101">
        <f t="shared" si="147"/>
        <v>45000</v>
      </c>
    </row>
    <row r="3858" spans="1:16" hidden="1" x14ac:dyDescent="0.3">
      <c r="A3858" s="90">
        <v>599745</v>
      </c>
      <c r="B3858" s="92" t="s">
        <v>1162</v>
      </c>
      <c r="C3858" s="92" t="s">
        <v>7514</v>
      </c>
      <c r="D3858" s="92" t="s">
        <v>13</v>
      </c>
      <c r="E3858" s="103" t="s">
        <v>212</v>
      </c>
      <c r="F3858" s="92" t="s">
        <v>1713</v>
      </c>
      <c r="G3858" s="92" t="s">
        <v>1679</v>
      </c>
      <c r="H3858" s="92" t="s">
        <v>6885</v>
      </c>
      <c r="I3858" s="92" t="s">
        <v>865</v>
      </c>
      <c r="J3858" s="92" t="s">
        <v>326</v>
      </c>
      <c r="K3858" s="90" t="b">
        <v>0</v>
      </c>
      <c r="L3858" s="92" t="s">
        <v>867</v>
      </c>
      <c r="M3858" s="278">
        <f>IFERROR(VLOOKUP(C3858,'Budget Detail as of 11.30'!B:K,COLUMNS('Budget Detail as of 11.30'!B:K),FALSE),0)</f>
        <v>0</v>
      </c>
      <c r="N3858" s="155">
        <f>SUMIFS('Budget Detail as of 11.30'!L:L,'Budget Detail as of 11.30'!B:B,'Questica Mapping'!C3858)</f>
        <v>0</v>
      </c>
      <c r="O3858" s="100">
        <v>50000</v>
      </c>
      <c r="P3858" s="101">
        <f t="shared" si="147"/>
        <v>50000</v>
      </c>
    </row>
    <row r="3859" spans="1:16" hidden="1" x14ac:dyDescent="0.3">
      <c r="A3859" s="90">
        <v>1210108</v>
      </c>
      <c r="B3859" s="92" t="s">
        <v>1162</v>
      </c>
      <c r="C3859" s="92" t="s">
        <v>7515</v>
      </c>
      <c r="D3859" s="92" t="s">
        <v>13</v>
      </c>
      <c r="E3859" s="103" t="s">
        <v>485</v>
      </c>
      <c r="F3859" s="90" t="s">
        <v>1869</v>
      </c>
      <c r="G3859" s="90" t="s">
        <v>1202</v>
      </c>
      <c r="H3859" s="90" t="s">
        <v>7516</v>
      </c>
      <c r="I3859" s="178">
        <v>1</v>
      </c>
      <c r="J3859" s="269" t="s">
        <v>1251</v>
      </c>
      <c r="L3859" s="92"/>
      <c r="M3859" s="278">
        <f>IFERROR(VLOOKUP(C3859,'Budget Detail as of 11.30'!B:K,COLUMNS('Budget Detail as of 11.30'!B:K),FALSE),0)</f>
        <v>0</v>
      </c>
      <c r="N3859" s="155">
        <f>SUMIFS('Budget Detail as of 11.30'!L:L,'Budget Detail as of 11.30'!B:B,'Questica Mapping'!C3859)</f>
        <v>0</v>
      </c>
      <c r="O3859" s="100">
        <v>30000</v>
      </c>
      <c r="P3859" s="101">
        <f t="shared" si="147"/>
        <v>30000</v>
      </c>
    </row>
    <row r="3860" spans="1:16" hidden="1" x14ac:dyDescent="0.3">
      <c r="A3860" s="90">
        <v>1210107</v>
      </c>
      <c r="B3860" s="92" t="s">
        <v>1162</v>
      </c>
      <c r="C3860" s="92" t="s">
        <v>7517</v>
      </c>
      <c r="D3860" s="92" t="s">
        <v>13</v>
      </c>
      <c r="E3860" s="103" t="s">
        <v>485</v>
      </c>
      <c r="F3860" s="92" t="s">
        <v>1869</v>
      </c>
      <c r="G3860" s="92" t="s">
        <v>1229</v>
      </c>
      <c r="H3860" s="92" t="s">
        <v>1010</v>
      </c>
      <c r="I3860" s="92" t="s">
        <v>865</v>
      </c>
      <c r="J3860" s="92" t="s">
        <v>7518</v>
      </c>
      <c r="K3860" s="90" t="b">
        <v>0</v>
      </c>
      <c r="L3860" s="92" t="s">
        <v>867</v>
      </c>
      <c r="M3860" s="278">
        <f>IFERROR(VLOOKUP(C3860,'Budget Detail as of 11.30'!B:K,COLUMNS('Budget Detail as of 11.30'!B:K),FALSE),0)</f>
        <v>1000</v>
      </c>
      <c r="N3860" s="155">
        <f>SUMIFS('Budget Detail as of 11.30'!L:L,'Budget Detail as of 11.30'!B:B,'Questica Mapping'!C3860)</f>
        <v>1000</v>
      </c>
      <c r="O3860" s="100">
        <v>6000</v>
      </c>
      <c r="P3860" s="101">
        <f t="shared" si="147"/>
        <v>6000</v>
      </c>
    </row>
    <row r="3861" spans="1:16" hidden="1" x14ac:dyDescent="0.3">
      <c r="A3861" s="90">
        <v>599195</v>
      </c>
      <c r="B3861" s="92" t="s">
        <v>1162</v>
      </c>
      <c r="C3861" s="92" t="s">
        <v>7519</v>
      </c>
      <c r="D3861" s="92" t="s">
        <v>13</v>
      </c>
      <c r="E3861" s="103" t="s">
        <v>485</v>
      </c>
      <c r="F3861" s="92" t="s">
        <v>1941</v>
      </c>
      <c r="G3861" s="92" t="s">
        <v>1173</v>
      </c>
      <c r="H3861" s="92" t="s">
        <v>6923</v>
      </c>
      <c r="I3861" s="92" t="s">
        <v>865</v>
      </c>
      <c r="J3861" s="92" t="s">
        <v>1174</v>
      </c>
      <c r="K3861" s="90" t="b">
        <v>0</v>
      </c>
      <c r="L3861" s="92" t="s">
        <v>867</v>
      </c>
      <c r="M3861" s="278">
        <f>IFERROR(VLOOKUP(C3861,'Budget Detail as of 11.30'!B:K,COLUMNS('Budget Detail as of 11.30'!B:K),FALSE),0)</f>
        <v>100000</v>
      </c>
      <c r="N3861" s="155">
        <f>SUMIFS('Budget Detail as of 11.30'!L:L,'Budget Detail as of 11.30'!B:B,'Questica Mapping'!C3861)</f>
        <v>100000</v>
      </c>
      <c r="O3861" s="100">
        <v>5000</v>
      </c>
      <c r="P3861" s="101">
        <f t="shared" si="147"/>
        <v>5000</v>
      </c>
    </row>
    <row r="3862" spans="1:16" hidden="1" x14ac:dyDescent="0.3">
      <c r="A3862" s="90">
        <v>851274</v>
      </c>
      <c r="B3862" s="92" t="s">
        <v>1162</v>
      </c>
      <c r="C3862" s="92" t="s">
        <v>7520</v>
      </c>
      <c r="D3862" s="92" t="s">
        <v>13</v>
      </c>
      <c r="E3862" s="103" t="s">
        <v>485</v>
      </c>
      <c r="F3862" s="92" t="s">
        <v>1941</v>
      </c>
      <c r="G3862" s="92" t="s">
        <v>1173</v>
      </c>
      <c r="H3862" s="92" t="s">
        <v>6926</v>
      </c>
      <c r="I3862" s="92" t="s">
        <v>865</v>
      </c>
      <c r="J3862" s="92" t="s">
        <v>7521</v>
      </c>
      <c r="K3862" s="90" t="b">
        <v>0</v>
      </c>
      <c r="L3862" s="92" t="s">
        <v>867</v>
      </c>
      <c r="M3862" s="278">
        <f>IFERROR(VLOOKUP(C3862,'Budget Detail as of 11.30'!B:K,COLUMNS('Budget Detail as of 11.30'!B:K),FALSE),0)</f>
        <v>15000</v>
      </c>
      <c r="N3862" s="155">
        <f>SUMIFS('Budget Detail as of 11.30'!L:L,'Budget Detail as of 11.30'!B:B,'Questica Mapping'!C3862)</f>
        <v>15000</v>
      </c>
      <c r="O3862" s="100">
        <v>0</v>
      </c>
      <c r="P3862" s="101">
        <f t="shared" si="147"/>
        <v>0</v>
      </c>
    </row>
    <row r="3863" spans="1:16" hidden="1" x14ac:dyDescent="0.3">
      <c r="A3863" s="90">
        <v>599292</v>
      </c>
      <c r="B3863" s="92" t="s">
        <v>1162</v>
      </c>
      <c r="C3863" s="92" t="s">
        <v>7522</v>
      </c>
      <c r="D3863" s="92" t="s">
        <v>13</v>
      </c>
      <c r="E3863" s="103" t="s">
        <v>485</v>
      </c>
      <c r="F3863" s="92" t="s">
        <v>1941</v>
      </c>
      <c r="G3863" s="92" t="s">
        <v>1173</v>
      </c>
      <c r="H3863" s="92" t="s">
        <v>7069</v>
      </c>
      <c r="I3863" s="92" t="s">
        <v>865</v>
      </c>
      <c r="J3863" s="92" t="s">
        <v>7523</v>
      </c>
      <c r="K3863" s="90" t="b">
        <v>0</v>
      </c>
      <c r="L3863" s="92" t="s">
        <v>867</v>
      </c>
      <c r="M3863" s="278">
        <f>IFERROR(VLOOKUP(C3863,'Budget Detail as of 11.30'!B:K,COLUMNS('Budget Detail as of 11.30'!B:K),FALSE),0)</f>
        <v>23000</v>
      </c>
      <c r="N3863" s="155">
        <f>SUMIFS('Budget Detail as of 11.30'!L:L,'Budget Detail as of 11.30'!B:B,'Questica Mapping'!C3863)</f>
        <v>23000</v>
      </c>
      <c r="O3863" s="100">
        <v>500</v>
      </c>
      <c r="P3863" s="101">
        <f t="shared" ref="P3863:P3894" si="148">+O3863</f>
        <v>500</v>
      </c>
    </row>
    <row r="3864" spans="1:16" hidden="1" x14ac:dyDescent="0.3">
      <c r="A3864" s="90">
        <v>599196</v>
      </c>
      <c r="B3864" s="92" t="s">
        <v>1162</v>
      </c>
      <c r="C3864" s="92" t="s">
        <v>7524</v>
      </c>
      <c r="D3864" s="92" t="s">
        <v>13</v>
      </c>
      <c r="E3864" s="103" t="s">
        <v>485</v>
      </c>
      <c r="F3864" s="92" t="s">
        <v>1941</v>
      </c>
      <c r="G3864" s="92" t="s">
        <v>1173</v>
      </c>
      <c r="H3864" s="92" t="s">
        <v>7072</v>
      </c>
      <c r="I3864" s="92" t="s">
        <v>865</v>
      </c>
      <c r="J3864" s="92" t="s">
        <v>7525</v>
      </c>
      <c r="K3864" s="90" t="b">
        <v>0</v>
      </c>
      <c r="L3864" s="92" t="s">
        <v>867</v>
      </c>
      <c r="M3864" s="278">
        <f>IFERROR(VLOOKUP(C3864,'Budget Detail as of 11.30'!B:K,COLUMNS('Budget Detail as of 11.30'!B:K),FALSE),0)</f>
        <v>14000</v>
      </c>
      <c r="N3864" s="155">
        <f>SUMIFS('Budget Detail as of 11.30'!L:L,'Budget Detail as of 11.30'!B:B,'Questica Mapping'!C3864)</f>
        <v>14000</v>
      </c>
      <c r="O3864" s="100">
        <v>0</v>
      </c>
      <c r="P3864" s="101">
        <f t="shared" si="148"/>
        <v>0</v>
      </c>
    </row>
    <row r="3865" spans="1:16" hidden="1" x14ac:dyDescent="0.3">
      <c r="A3865" s="90">
        <v>595619</v>
      </c>
      <c r="B3865" s="92" t="s">
        <v>1162</v>
      </c>
      <c r="C3865" s="92" t="s">
        <v>7526</v>
      </c>
      <c r="D3865" s="92" t="s">
        <v>13</v>
      </c>
      <c r="E3865" s="103" t="s">
        <v>485</v>
      </c>
      <c r="F3865" s="92" t="s">
        <v>1941</v>
      </c>
      <c r="G3865" s="92" t="s">
        <v>1173</v>
      </c>
      <c r="H3865" s="92" t="s">
        <v>6944</v>
      </c>
      <c r="I3865" s="92" t="s">
        <v>865</v>
      </c>
      <c r="J3865" s="92" t="s">
        <v>1174</v>
      </c>
      <c r="K3865" s="90" t="b">
        <v>0</v>
      </c>
      <c r="L3865" s="92" t="s">
        <v>867</v>
      </c>
      <c r="M3865" s="278">
        <f>IFERROR(VLOOKUP(C3865,'Budget Detail as of 11.30'!B:K,COLUMNS('Budget Detail as of 11.30'!B:K),FALSE),0)</f>
        <v>45000</v>
      </c>
      <c r="N3865" s="155">
        <f>SUMIFS('Budget Detail as of 11.30'!L:L,'Budget Detail as of 11.30'!B:B,'Questica Mapping'!C3865)</f>
        <v>45000</v>
      </c>
      <c r="O3865" s="100">
        <v>0</v>
      </c>
      <c r="P3865" s="101">
        <f t="shared" si="148"/>
        <v>0</v>
      </c>
    </row>
    <row r="3866" spans="1:16" hidden="1" x14ac:dyDescent="0.3">
      <c r="A3866" s="90">
        <v>595620</v>
      </c>
      <c r="B3866" s="92" t="s">
        <v>1162</v>
      </c>
      <c r="C3866" s="92" t="s">
        <v>7527</v>
      </c>
      <c r="D3866" s="92" t="s">
        <v>13</v>
      </c>
      <c r="E3866" s="103" t="s">
        <v>485</v>
      </c>
      <c r="F3866" s="92" t="s">
        <v>1941</v>
      </c>
      <c r="G3866" s="92" t="s">
        <v>1173</v>
      </c>
      <c r="H3866" s="92" t="s">
        <v>957</v>
      </c>
      <c r="I3866" s="92" t="s">
        <v>865</v>
      </c>
      <c r="J3866" s="92" t="s">
        <v>7528</v>
      </c>
      <c r="K3866" s="90" t="b">
        <v>0</v>
      </c>
      <c r="L3866" s="92" t="s">
        <v>867</v>
      </c>
      <c r="M3866" s="278">
        <f>IFERROR(VLOOKUP(C3866,'Budget Detail as of 11.30'!B:K,COLUMNS('Budget Detail as of 11.30'!B:K),FALSE),0)</f>
        <v>50000</v>
      </c>
      <c r="N3866" s="155">
        <f>SUMIFS('Budget Detail as of 11.30'!L:L,'Budget Detail as of 11.30'!B:B,'Questica Mapping'!C3866)</f>
        <v>50000</v>
      </c>
      <c r="O3866" s="100">
        <v>0</v>
      </c>
      <c r="P3866" s="101">
        <f t="shared" si="148"/>
        <v>0</v>
      </c>
    </row>
    <row r="3867" spans="1:16" hidden="1" x14ac:dyDescent="0.3">
      <c r="A3867" s="90">
        <v>599197</v>
      </c>
      <c r="B3867" s="92" t="s">
        <v>1162</v>
      </c>
      <c r="C3867" s="92" t="s">
        <v>7529</v>
      </c>
      <c r="D3867" s="92" t="s">
        <v>13</v>
      </c>
      <c r="E3867" s="103" t="s">
        <v>485</v>
      </c>
      <c r="F3867" s="92" t="s">
        <v>1941</v>
      </c>
      <c r="G3867" s="92" t="s">
        <v>1173</v>
      </c>
      <c r="H3867" s="92" t="s">
        <v>6971</v>
      </c>
      <c r="I3867" s="92" t="s">
        <v>865</v>
      </c>
      <c r="J3867" s="92" t="s">
        <v>7530</v>
      </c>
      <c r="K3867" s="90" t="b">
        <v>0</v>
      </c>
      <c r="L3867" s="92" t="s">
        <v>867</v>
      </c>
      <c r="M3867" s="278">
        <f>IFERROR(VLOOKUP(C3867,'Budget Detail as of 11.30'!B:K,COLUMNS('Budget Detail as of 11.30'!B:K),FALSE),0)</f>
        <v>50000</v>
      </c>
      <c r="N3867" s="155">
        <f>SUMIFS('Budget Detail as of 11.30'!L:L,'Budget Detail as of 11.30'!B:B,'Questica Mapping'!C3867)</f>
        <v>50000</v>
      </c>
      <c r="O3867" s="100">
        <v>0</v>
      </c>
      <c r="P3867" s="101">
        <f t="shared" si="148"/>
        <v>0</v>
      </c>
    </row>
    <row r="3868" spans="1:16" hidden="1" x14ac:dyDescent="0.3">
      <c r="A3868" s="90">
        <v>599198</v>
      </c>
      <c r="B3868" s="92" t="s">
        <v>1162</v>
      </c>
      <c r="C3868" s="92" t="s">
        <v>7531</v>
      </c>
      <c r="D3868" s="92" t="s">
        <v>13</v>
      </c>
      <c r="E3868" s="103" t="s">
        <v>485</v>
      </c>
      <c r="F3868" s="92" t="s">
        <v>1941</v>
      </c>
      <c r="G3868" s="92" t="s">
        <v>1202</v>
      </c>
      <c r="H3868" s="92" t="s">
        <v>7072</v>
      </c>
      <c r="I3868" s="92" t="s">
        <v>865</v>
      </c>
      <c r="J3868" s="92" t="s">
        <v>5775</v>
      </c>
      <c r="K3868" s="90" t="b">
        <v>0</v>
      </c>
      <c r="L3868" s="92" t="s">
        <v>867</v>
      </c>
      <c r="M3868" s="278">
        <f>IFERROR(VLOOKUP(C3868,'Budget Detail as of 11.30'!B:K,COLUMNS('Budget Detail as of 11.30'!B:K),FALSE),0)</f>
        <v>0</v>
      </c>
      <c r="N3868" s="155">
        <f>SUMIFS('Budget Detail as of 11.30'!L:L,'Budget Detail as of 11.30'!B:B,'Questica Mapping'!C3868)</f>
        <v>0</v>
      </c>
      <c r="O3868" s="100">
        <v>0</v>
      </c>
      <c r="P3868" s="101">
        <f t="shared" si="148"/>
        <v>0</v>
      </c>
    </row>
    <row r="3869" spans="1:16" hidden="1" x14ac:dyDescent="0.3">
      <c r="A3869" s="90">
        <v>599199</v>
      </c>
      <c r="B3869" s="92" t="s">
        <v>1162</v>
      </c>
      <c r="C3869" s="92" t="s">
        <v>7532</v>
      </c>
      <c r="D3869" s="92" t="s">
        <v>13</v>
      </c>
      <c r="E3869" s="103" t="s">
        <v>485</v>
      </c>
      <c r="F3869" s="92" t="s">
        <v>1941</v>
      </c>
      <c r="G3869" s="92" t="s">
        <v>1229</v>
      </c>
      <c r="H3869" s="92" t="s">
        <v>6919</v>
      </c>
      <c r="I3869" s="92" t="s">
        <v>865</v>
      </c>
      <c r="J3869" s="92" t="s">
        <v>7533</v>
      </c>
      <c r="K3869" s="90" t="b">
        <v>0</v>
      </c>
      <c r="L3869" s="92" t="s">
        <v>867</v>
      </c>
      <c r="M3869" s="278">
        <f>IFERROR(VLOOKUP(C3869,'Budget Detail as of 11.30'!B:K,COLUMNS('Budget Detail as of 11.30'!B:K),FALSE),0)</f>
        <v>10000</v>
      </c>
      <c r="N3869" s="155">
        <f>SUMIFS('Budget Detail as of 11.30'!L:L,'Budget Detail as of 11.30'!B:B,'Questica Mapping'!C3869)</f>
        <v>10000</v>
      </c>
      <c r="O3869" s="100">
        <v>0</v>
      </c>
      <c r="P3869" s="101">
        <f t="shared" si="148"/>
        <v>0</v>
      </c>
    </row>
    <row r="3870" spans="1:16" hidden="1" x14ac:dyDescent="0.3">
      <c r="A3870" s="90">
        <v>595621</v>
      </c>
      <c r="B3870" s="92" t="s">
        <v>1162</v>
      </c>
      <c r="C3870" s="92" t="s">
        <v>7534</v>
      </c>
      <c r="D3870" s="92" t="s">
        <v>13</v>
      </c>
      <c r="E3870" s="103" t="s">
        <v>485</v>
      </c>
      <c r="F3870" s="92" t="s">
        <v>1941</v>
      </c>
      <c r="G3870" s="92" t="s">
        <v>1229</v>
      </c>
      <c r="H3870" s="92" t="s">
        <v>7069</v>
      </c>
      <c r="I3870" s="92" t="s">
        <v>865</v>
      </c>
      <c r="J3870" s="92" t="s">
        <v>7535</v>
      </c>
      <c r="K3870" s="90" t="b">
        <v>0</v>
      </c>
      <c r="L3870" s="92" t="s">
        <v>867</v>
      </c>
      <c r="M3870" s="278">
        <f>IFERROR(VLOOKUP(C3870,'Budget Detail as of 11.30'!B:K,COLUMNS('Budget Detail as of 11.30'!B:K),FALSE),0)</f>
        <v>0</v>
      </c>
      <c r="N3870" s="155">
        <f>SUMIFS('Budget Detail as of 11.30'!L:L,'Budget Detail as of 11.30'!B:B,'Questica Mapping'!C3870)</f>
        <v>0</v>
      </c>
      <c r="O3870" s="100">
        <v>10000</v>
      </c>
      <c r="P3870" s="101">
        <f t="shared" si="148"/>
        <v>10000</v>
      </c>
    </row>
    <row r="3871" spans="1:16" hidden="1" x14ac:dyDescent="0.3">
      <c r="A3871" s="90">
        <v>599200</v>
      </c>
      <c r="B3871" s="92" t="s">
        <v>1162</v>
      </c>
      <c r="C3871" s="92" t="s">
        <v>7536</v>
      </c>
      <c r="D3871" s="92" t="s">
        <v>13</v>
      </c>
      <c r="E3871" s="103" t="s">
        <v>485</v>
      </c>
      <c r="F3871" s="92" t="s">
        <v>1941</v>
      </c>
      <c r="G3871" s="92" t="s">
        <v>1229</v>
      </c>
      <c r="H3871" s="92" t="s">
        <v>7072</v>
      </c>
      <c r="I3871" s="92" t="s">
        <v>865</v>
      </c>
      <c r="J3871" s="92" t="s">
        <v>2783</v>
      </c>
      <c r="K3871" s="90" t="b">
        <v>0</v>
      </c>
      <c r="L3871" s="92" t="s">
        <v>867</v>
      </c>
      <c r="M3871" s="278">
        <f>IFERROR(VLOOKUP(C3871,'Budget Detail as of 11.30'!B:K,COLUMNS('Budget Detail as of 11.30'!B:K),FALSE),0)</f>
        <v>0</v>
      </c>
      <c r="N3871" s="155">
        <f>SUMIFS('Budget Detail as of 11.30'!L:L,'Budget Detail as of 11.30'!B:B,'Questica Mapping'!C3871)</f>
        <v>0</v>
      </c>
      <c r="O3871" s="100">
        <v>500000</v>
      </c>
      <c r="P3871" s="101">
        <f t="shared" si="148"/>
        <v>500000</v>
      </c>
    </row>
    <row r="3872" spans="1:16" hidden="1" x14ac:dyDescent="0.3">
      <c r="A3872" s="90">
        <v>599201</v>
      </c>
      <c r="B3872" s="92" t="s">
        <v>1162</v>
      </c>
      <c r="C3872" s="92" t="s">
        <v>7537</v>
      </c>
      <c r="D3872" s="92" t="s">
        <v>13</v>
      </c>
      <c r="E3872" s="103" t="s">
        <v>485</v>
      </c>
      <c r="F3872" s="92" t="s">
        <v>1941</v>
      </c>
      <c r="G3872" s="92" t="s">
        <v>1268</v>
      </c>
      <c r="H3872" s="92" t="s">
        <v>6926</v>
      </c>
      <c r="I3872" s="92" t="s">
        <v>865</v>
      </c>
      <c r="J3872" s="270" t="s">
        <v>1251</v>
      </c>
      <c r="K3872" s="90" t="b">
        <v>0</v>
      </c>
      <c r="L3872" s="92" t="s">
        <v>867</v>
      </c>
      <c r="M3872" s="278">
        <f>IFERROR(VLOOKUP(C3872,'Budget Detail as of 11.30'!B:K,COLUMNS('Budget Detail as of 11.30'!B:K),FALSE),0)</f>
        <v>0</v>
      </c>
      <c r="N3872" s="155">
        <f>SUMIFS('Budget Detail as of 11.30'!L:L,'Budget Detail as of 11.30'!B:B,'Questica Mapping'!C3872)</f>
        <v>0</v>
      </c>
      <c r="O3872" s="100">
        <v>85000</v>
      </c>
      <c r="P3872" s="101">
        <f t="shared" si="148"/>
        <v>85000</v>
      </c>
    </row>
    <row r="3873" spans="1:16" hidden="1" x14ac:dyDescent="0.3">
      <c r="A3873" s="90">
        <v>599202</v>
      </c>
      <c r="B3873" s="92" t="s">
        <v>1162</v>
      </c>
      <c r="C3873" s="92" t="s">
        <v>7538</v>
      </c>
      <c r="D3873" s="92" t="s">
        <v>13</v>
      </c>
      <c r="E3873" s="103" t="s">
        <v>485</v>
      </c>
      <c r="F3873" s="92" t="s">
        <v>1941</v>
      </c>
      <c r="G3873" s="92" t="s">
        <v>1268</v>
      </c>
      <c r="H3873" s="92" t="s">
        <v>7072</v>
      </c>
      <c r="I3873" s="92" t="s">
        <v>865</v>
      </c>
      <c r="J3873" s="270" t="s">
        <v>1251</v>
      </c>
      <c r="K3873" s="90" t="b">
        <v>0</v>
      </c>
      <c r="L3873" s="92" t="s">
        <v>867</v>
      </c>
      <c r="M3873" s="278">
        <f>IFERROR(VLOOKUP(C3873,'Budget Detail as of 11.30'!B:K,COLUMNS('Budget Detail as of 11.30'!B:K),FALSE),0)</f>
        <v>0</v>
      </c>
      <c r="N3873" s="155">
        <f>SUMIFS('Budget Detail as of 11.30'!L:L,'Budget Detail as of 11.30'!B:B,'Questica Mapping'!C3873)</f>
        <v>0</v>
      </c>
      <c r="O3873" s="100">
        <v>16000</v>
      </c>
      <c r="P3873" s="101">
        <f t="shared" si="148"/>
        <v>16000</v>
      </c>
    </row>
    <row r="3874" spans="1:16" hidden="1" x14ac:dyDescent="0.3">
      <c r="A3874" s="90">
        <v>599203</v>
      </c>
      <c r="B3874" s="92" t="s">
        <v>1162</v>
      </c>
      <c r="C3874" s="92" t="s">
        <v>7539</v>
      </c>
      <c r="D3874" s="92" t="s">
        <v>13</v>
      </c>
      <c r="E3874" s="103" t="s">
        <v>485</v>
      </c>
      <c r="F3874" s="92" t="s">
        <v>1941</v>
      </c>
      <c r="G3874" s="92" t="s">
        <v>1617</v>
      </c>
      <c r="H3874" s="92" t="s">
        <v>1954</v>
      </c>
      <c r="I3874" s="92" t="s">
        <v>865</v>
      </c>
      <c r="J3874" s="92" t="s">
        <v>7540</v>
      </c>
      <c r="K3874" s="90" t="b">
        <v>0</v>
      </c>
      <c r="L3874" s="92" t="s">
        <v>867</v>
      </c>
      <c r="M3874" s="278">
        <f>IFERROR(VLOOKUP(C3874,'Budget Detail as of 11.30'!B:K,COLUMNS('Budget Detail as of 11.30'!B:K),FALSE),0)</f>
        <v>0</v>
      </c>
      <c r="N3874" s="155">
        <f>SUMIFS('Budget Detail as of 11.30'!L:L,'Budget Detail as of 11.30'!B:B,'Questica Mapping'!C3874)</f>
        <v>0</v>
      </c>
      <c r="O3874" s="100">
        <v>5000</v>
      </c>
      <c r="P3874" s="101">
        <f t="shared" si="148"/>
        <v>5000</v>
      </c>
    </row>
    <row r="3875" spans="1:16" hidden="1" x14ac:dyDescent="0.3">
      <c r="A3875" s="90">
        <v>599204</v>
      </c>
      <c r="B3875" s="92" t="s">
        <v>1162</v>
      </c>
      <c r="C3875" s="92" t="s">
        <v>7541</v>
      </c>
      <c r="D3875" s="92" t="s">
        <v>13</v>
      </c>
      <c r="E3875" s="103" t="s">
        <v>485</v>
      </c>
      <c r="F3875" s="92" t="s">
        <v>1941</v>
      </c>
      <c r="G3875" s="92" t="s">
        <v>1273</v>
      </c>
      <c r="H3875" s="92" t="s">
        <v>6896</v>
      </c>
      <c r="I3875" s="92" t="s">
        <v>865</v>
      </c>
      <c r="J3875" s="92" t="s">
        <v>2089</v>
      </c>
      <c r="K3875" s="90" t="b">
        <v>0</v>
      </c>
      <c r="L3875" s="92" t="s">
        <v>867</v>
      </c>
      <c r="M3875" s="278">
        <f>IFERROR(VLOOKUP(C3875,'Budget Detail as of 11.30'!B:K,COLUMNS('Budget Detail as of 11.30'!B:K),FALSE),0)</f>
        <v>0</v>
      </c>
      <c r="N3875" s="155">
        <f>SUMIFS('Budget Detail as of 11.30'!L:L,'Budget Detail as of 11.30'!B:B,'Questica Mapping'!C3875)</f>
        <v>0</v>
      </c>
      <c r="O3875" s="100">
        <v>26350</v>
      </c>
      <c r="P3875" s="101">
        <f t="shared" si="148"/>
        <v>26350</v>
      </c>
    </row>
    <row r="3876" spans="1:16" hidden="1" x14ac:dyDescent="0.3">
      <c r="A3876" s="90">
        <v>599205</v>
      </c>
      <c r="B3876" s="92" t="s">
        <v>1162</v>
      </c>
      <c r="C3876" s="92" t="s">
        <v>7542</v>
      </c>
      <c r="D3876" s="92" t="s">
        <v>13</v>
      </c>
      <c r="E3876" s="103" t="s">
        <v>485</v>
      </c>
      <c r="F3876" s="92" t="s">
        <v>1941</v>
      </c>
      <c r="G3876" s="92" t="s">
        <v>1273</v>
      </c>
      <c r="H3876" s="92" t="s">
        <v>6919</v>
      </c>
      <c r="I3876" s="92" t="s">
        <v>865</v>
      </c>
      <c r="J3876" s="92" t="s">
        <v>2089</v>
      </c>
      <c r="K3876" s="90" t="b">
        <v>0</v>
      </c>
      <c r="L3876" s="92" t="s">
        <v>867</v>
      </c>
      <c r="M3876" s="278">
        <f>IFERROR(VLOOKUP(C3876,'Budget Detail as of 11.30'!B:K,COLUMNS('Budget Detail as of 11.30'!B:K),FALSE),0)</f>
        <v>0</v>
      </c>
      <c r="N3876" s="155">
        <f>SUMIFS('Budget Detail as of 11.30'!L:L,'Budget Detail as of 11.30'!B:B,'Questica Mapping'!C3876)</f>
        <v>0</v>
      </c>
      <c r="O3876" s="100">
        <v>75000</v>
      </c>
      <c r="P3876" s="101">
        <f t="shared" si="148"/>
        <v>75000</v>
      </c>
    </row>
    <row r="3877" spans="1:16" hidden="1" x14ac:dyDescent="0.3">
      <c r="A3877" s="90">
        <v>1689104</v>
      </c>
      <c r="B3877" s="92" t="s">
        <v>1162</v>
      </c>
      <c r="C3877" s="92" t="s">
        <v>7543</v>
      </c>
      <c r="D3877" s="92" t="s">
        <v>13</v>
      </c>
      <c r="E3877" s="103" t="s">
        <v>485</v>
      </c>
      <c r="F3877" s="92" t="s">
        <v>1941</v>
      </c>
      <c r="G3877" s="92" t="s">
        <v>1273</v>
      </c>
      <c r="H3877" s="92" t="s">
        <v>7069</v>
      </c>
      <c r="I3877" s="92" t="s">
        <v>865</v>
      </c>
      <c r="J3877" s="270" t="s">
        <v>1251</v>
      </c>
      <c r="K3877" s="90" t="b">
        <v>0</v>
      </c>
      <c r="L3877" s="92" t="s">
        <v>867</v>
      </c>
      <c r="M3877" s="278">
        <f>IFERROR(VLOOKUP(C3877,'Budget Detail as of 11.30'!B:K,COLUMNS('Budget Detail as of 11.30'!B:K),FALSE),0)</f>
        <v>0</v>
      </c>
      <c r="N3877" s="155">
        <f>SUMIFS('Budget Detail as of 11.30'!L:L,'Budget Detail as of 11.30'!B:B,'Questica Mapping'!C3877)</f>
        <v>0</v>
      </c>
      <c r="O3877" s="100">
        <v>7500</v>
      </c>
      <c r="P3877" s="101">
        <f t="shared" si="148"/>
        <v>7500</v>
      </c>
    </row>
    <row r="3878" spans="1:16" hidden="1" x14ac:dyDescent="0.3">
      <c r="A3878" s="90">
        <v>595622</v>
      </c>
      <c r="B3878" s="92" t="s">
        <v>1162</v>
      </c>
      <c r="C3878" s="92" t="s">
        <v>7544</v>
      </c>
      <c r="D3878" s="92" t="s">
        <v>13</v>
      </c>
      <c r="E3878" s="103" t="s">
        <v>485</v>
      </c>
      <c r="F3878" s="92" t="s">
        <v>1941</v>
      </c>
      <c r="G3878" s="92" t="s">
        <v>1679</v>
      </c>
      <c r="H3878" s="92" t="s">
        <v>6896</v>
      </c>
      <c r="I3878" s="92" t="s">
        <v>865</v>
      </c>
      <c r="J3878" s="92" t="s">
        <v>7545</v>
      </c>
      <c r="K3878" s="90" t="b">
        <v>0</v>
      </c>
      <c r="L3878" s="92" t="s">
        <v>867</v>
      </c>
      <c r="M3878" s="278">
        <f>IFERROR(VLOOKUP(C3878,'Budget Detail as of 11.30'!B:K,COLUMNS('Budget Detail as of 11.30'!B:K),FALSE),0)</f>
        <v>10000</v>
      </c>
      <c r="N3878" s="155">
        <f>SUMIFS('Budget Detail as of 11.30'!L:L,'Budget Detail as of 11.30'!B:B,'Questica Mapping'!C3878)</f>
        <v>10000</v>
      </c>
      <c r="O3878" s="100">
        <v>20000</v>
      </c>
      <c r="P3878" s="101">
        <f t="shared" si="148"/>
        <v>20000</v>
      </c>
    </row>
    <row r="3879" spans="1:16" hidden="1" x14ac:dyDescent="0.3">
      <c r="A3879" s="90">
        <v>595623</v>
      </c>
      <c r="B3879" s="92" t="s">
        <v>1162</v>
      </c>
      <c r="C3879" s="92" t="s">
        <v>7546</v>
      </c>
      <c r="D3879" s="92" t="s">
        <v>13</v>
      </c>
      <c r="E3879" s="103" t="s">
        <v>485</v>
      </c>
      <c r="F3879" s="92" t="s">
        <v>1941</v>
      </c>
      <c r="G3879" s="92" t="s">
        <v>1679</v>
      </c>
      <c r="H3879" s="92" t="s">
        <v>6902</v>
      </c>
      <c r="I3879" s="92" t="s">
        <v>865</v>
      </c>
      <c r="J3879" s="92" t="s">
        <v>6969</v>
      </c>
      <c r="K3879" s="90" t="b">
        <v>0</v>
      </c>
      <c r="L3879" s="92" t="s">
        <v>867</v>
      </c>
      <c r="M3879" s="278">
        <f>IFERROR(VLOOKUP(C3879,'Budget Detail as of 11.30'!B:K,COLUMNS('Budget Detail as of 11.30'!B:K),FALSE),0)</f>
        <v>500000</v>
      </c>
      <c r="N3879" s="155">
        <f>SUMIFS('Budget Detail as of 11.30'!L:L,'Budget Detail as of 11.30'!B:B,'Questica Mapping'!C3879)</f>
        <v>500000</v>
      </c>
      <c r="O3879" s="100">
        <v>0</v>
      </c>
      <c r="P3879" s="101">
        <f t="shared" si="148"/>
        <v>0</v>
      </c>
    </row>
    <row r="3880" spans="1:16" hidden="1" x14ac:dyDescent="0.3">
      <c r="A3880" s="90">
        <v>599206</v>
      </c>
      <c r="B3880" s="92" t="s">
        <v>1162</v>
      </c>
      <c r="C3880" s="92" t="s">
        <v>7547</v>
      </c>
      <c r="D3880" s="92" t="s">
        <v>13</v>
      </c>
      <c r="E3880" s="103" t="s">
        <v>485</v>
      </c>
      <c r="F3880" s="92" t="s">
        <v>2112</v>
      </c>
      <c r="G3880" s="92" t="s">
        <v>1173</v>
      </c>
      <c r="H3880" s="92" t="s">
        <v>6948</v>
      </c>
      <c r="I3880" s="92" t="s">
        <v>865</v>
      </c>
      <c r="J3880" s="92" t="s">
        <v>1174</v>
      </c>
      <c r="K3880" s="90" t="b">
        <v>0</v>
      </c>
      <c r="L3880" s="92" t="s">
        <v>867</v>
      </c>
      <c r="M3880" s="278">
        <f>IFERROR(VLOOKUP(C3880,'Budget Detail as of 11.30'!B:K,COLUMNS('Budget Detail as of 11.30'!B:K),FALSE),0)</f>
        <v>85000</v>
      </c>
      <c r="N3880" s="155">
        <f>SUMIFS('Budget Detail as of 11.30'!L:L,'Budget Detail as of 11.30'!B:B,'Questica Mapping'!C3880)</f>
        <v>85000</v>
      </c>
      <c r="O3880" s="100">
        <v>300</v>
      </c>
      <c r="P3880" s="101">
        <f t="shared" si="148"/>
        <v>300</v>
      </c>
    </row>
    <row r="3881" spans="1:16" hidden="1" x14ac:dyDescent="0.3">
      <c r="A3881" s="90">
        <v>599207</v>
      </c>
      <c r="B3881" s="92" t="s">
        <v>1162</v>
      </c>
      <c r="C3881" s="92" t="s">
        <v>7548</v>
      </c>
      <c r="D3881" s="92" t="s">
        <v>13</v>
      </c>
      <c r="E3881" s="103" t="s">
        <v>485</v>
      </c>
      <c r="F3881" s="92" t="s">
        <v>2203</v>
      </c>
      <c r="G3881" s="92" t="s">
        <v>1173</v>
      </c>
      <c r="H3881" s="92" t="s">
        <v>7078</v>
      </c>
      <c r="I3881" s="92" t="s">
        <v>865</v>
      </c>
      <c r="J3881" s="92" t="s">
        <v>7549</v>
      </c>
      <c r="K3881" s="90" t="b">
        <v>0</v>
      </c>
      <c r="L3881" s="92" t="s">
        <v>867</v>
      </c>
      <c r="M3881" s="278">
        <f>IFERROR(VLOOKUP(C3881,'Budget Detail as of 11.30'!B:K,COLUMNS('Budget Detail as of 11.30'!B:K),FALSE),0)</f>
        <v>16000</v>
      </c>
      <c r="N3881" s="155">
        <f>SUMIFS('Budget Detail as of 11.30'!L:L,'Budget Detail as of 11.30'!B:B,'Questica Mapping'!C3881)</f>
        <v>16000</v>
      </c>
      <c r="O3881" s="100">
        <v>0</v>
      </c>
      <c r="P3881" s="101">
        <f t="shared" si="148"/>
        <v>0</v>
      </c>
    </row>
    <row r="3882" spans="1:16" hidden="1" x14ac:dyDescent="0.3">
      <c r="A3882" s="90">
        <v>599208</v>
      </c>
      <c r="B3882" s="92" t="s">
        <v>1162</v>
      </c>
      <c r="C3882" s="92" t="s">
        <v>7550</v>
      </c>
      <c r="D3882" s="92" t="s">
        <v>13</v>
      </c>
      <c r="E3882" s="103" t="s">
        <v>485</v>
      </c>
      <c r="F3882" s="90" t="s">
        <v>2203</v>
      </c>
      <c r="G3882" s="90" t="s">
        <v>1173</v>
      </c>
      <c r="H3882" s="90" t="s">
        <v>6906</v>
      </c>
      <c r="I3882" s="178">
        <v>1</v>
      </c>
      <c r="J3882" s="269" t="s">
        <v>1251</v>
      </c>
      <c r="L3882" s="92"/>
      <c r="M3882" s="278">
        <f>IFERROR(VLOOKUP(C3882,'Budget Detail as of 11.30'!B:K,COLUMNS('Budget Detail as of 11.30'!B:K),FALSE),0)</f>
        <v>0</v>
      </c>
      <c r="N3882" s="155">
        <f>SUMIFS('Budget Detail as of 11.30'!L:L,'Budget Detail as of 11.30'!B:B,'Questica Mapping'!C3882)</f>
        <v>0</v>
      </c>
      <c r="O3882" s="100">
        <v>3000</v>
      </c>
      <c r="P3882" s="101">
        <f t="shared" si="148"/>
        <v>3000</v>
      </c>
    </row>
    <row r="3883" spans="1:16" hidden="1" x14ac:dyDescent="0.3">
      <c r="A3883" s="90">
        <v>595658</v>
      </c>
      <c r="B3883" s="92" t="s">
        <v>1162</v>
      </c>
      <c r="C3883" s="92" t="s">
        <v>7551</v>
      </c>
      <c r="D3883" s="92" t="s">
        <v>13</v>
      </c>
      <c r="E3883" s="103" t="s">
        <v>485</v>
      </c>
      <c r="F3883" s="92" t="s">
        <v>2203</v>
      </c>
      <c r="G3883" s="92" t="s">
        <v>1220</v>
      </c>
      <c r="H3883" s="92" t="s">
        <v>983</v>
      </c>
      <c r="I3883" s="92" t="s">
        <v>865</v>
      </c>
      <c r="J3883" s="92" t="s">
        <v>7552</v>
      </c>
      <c r="K3883" s="90" t="b">
        <v>0</v>
      </c>
      <c r="L3883" s="92" t="s">
        <v>867</v>
      </c>
      <c r="M3883" s="278">
        <f>IFERROR(VLOOKUP(C3883,'Budget Detail as of 11.30'!B:K,COLUMNS('Budget Detail as of 11.30'!B:K),FALSE),0)</f>
        <v>30000</v>
      </c>
      <c r="N3883" s="155">
        <f>SUMIFS('Budget Detail as of 11.30'!L:L,'Budget Detail as of 11.30'!B:B,'Questica Mapping'!C3883)</f>
        <v>30000</v>
      </c>
      <c r="O3883" s="100">
        <v>0</v>
      </c>
      <c r="P3883" s="101">
        <f t="shared" si="148"/>
        <v>0</v>
      </c>
    </row>
    <row r="3884" spans="1:16" hidden="1" x14ac:dyDescent="0.3">
      <c r="A3884" s="90">
        <v>599209</v>
      </c>
      <c r="B3884" s="92" t="s">
        <v>1162</v>
      </c>
      <c r="C3884" s="92" t="s">
        <v>7553</v>
      </c>
      <c r="D3884" s="92" t="s">
        <v>13</v>
      </c>
      <c r="E3884" s="103" t="s">
        <v>485</v>
      </c>
      <c r="F3884" s="92" t="s">
        <v>2349</v>
      </c>
      <c r="G3884" s="92" t="s">
        <v>1165</v>
      </c>
      <c r="H3884" s="92" t="s">
        <v>6911</v>
      </c>
      <c r="I3884" s="92" t="s">
        <v>865</v>
      </c>
      <c r="J3884" s="92">
        <v>0</v>
      </c>
      <c r="K3884" s="90" t="b">
        <v>0</v>
      </c>
      <c r="L3884" s="92" t="s">
        <v>1166</v>
      </c>
      <c r="M3884" s="278">
        <f>IFERROR(VLOOKUP(C3884,'Budget Detail as of 11.30'!B:K,COLUMNS('Budget Detail as of 11.30'!B:K),FALSE),0)</f>
        <v>78610</v>
      </c>
      <c r="N3884" s="155">
        <f>SUMIFS('Budget Detail as of 11.30'!L:L,'Budget Detail as of 11.30'!B:B,'Questica Mapping'!C3884)</f>
        <v>75220</v>
      </c>
      <c r="O3884" s="100">
        <v>4000</v>
      </c>
      <c r="P3884" s="101">
        <f t="shared" si="148"/>
        <v>4000</v>
      </c>
    </row>
    <row r="3885" spans="1:16" hidden="1" x14ac:dyDescent="0.3">
      <c r="A3885" s="90">
        <v>599210</v>
      </c>
      <c r="B3885" s="92" t="s">
        <v>1162</v>
      </c>
      <c r="C3885" s="92" t="s">
        <v>7554</v>
      </c>
      <c r="D3885" s="92" t="s">
        <v>13</v>
      </c>
      <c r="E3885" s="103" t="s">
        <v>485</v>
      </c>
      <c r="F3885" s="92" t="s">
        <v>2349</v>
      </c>
      <c r="G3885" s="92" t="s">
        <v>1173</v>
      </c>
      <c r="H3885" s="92" t="s">
        <v>6952</v>
      </c>
      <c r="I3885" s="92" t="s">
        <v>865</v>
      </c>
      <c r="J3885" s="92" t="s">
        <v>7555</v>
      </c>
      <c r="K3885" s="90" t="b">
        <v>0</v>
      </c>
      <c r="L3885" s="92" t="s">
        <v>867</v>
      </c>
      <c r="M3885" s="278">
        <f>IFERROR(VLOOKUP(C3885,'Budget Detail as of 11.30'!B:K,COLUMNS('Budget Detail as of 11.30'!B:K),FALSE),0)</f>
        <v>7500</v>
      </c>
      <c r="N3885" s="155">
        <f>SUMIFS('Budget Detail as of 11.30'!L:L,'Budget Detail as of 11.30'!B:B,'Questica Mapping'!C3885)</f>
        <v>7500</v>
      </c>
      <c r="O3885" s="100">
        <v>800</v>
      </c>
      <c r="P3885" s="101">
        <f t="shared" si="148"/>
        <v>800</v>
      </c>
    </row>
    <row r="3886" spans="1:16" hidden="1" x14ac:dyDescent="0.3">
      <c r="A3886" s="90">
        <v>599211</v>
      </c>
      <c r="B3886" s="92" t="s">
        <v>1162</v>
      </c>
      <c r="C3886" s="92" t="s">
        <v>7556</v>
      </c>
      <c r="D3886" s="92" t="s">
        <v>13</v>
      </c>
      <c r="E3886" s="103" t="s">
        <v>485</v>
      </c>
      <c r="F3886" s="92" t="s">
        <v>2349</v>
      </c>
      <c r="G3886" s="92" t="s">
        <v>1286</v>
      </c>
      <c r="H3886" s="92" t="s">
        <v>6952</v>
      </c>
      <c r="I3886" s="92" t="s">
        <v>865</v>
      </c>
      <c r="J3886" s="92" t="s">
        <v>7557</v>
      </c>
      <c r="K3886" s="90" t="b">
        <v>0</v>
      </c>
      <c r="L3886" s="92" t="s">
        <v>867</v>
      </c>
      <c r="M3886" s="278">
        <f>IFERROR(VLOOKUP(C3886,'Budget Detail as of 11.30'!B:K,COLUMNS('Budget Detail as of 11.30'!B:K),FALSE),0)</f>
        <v>20000</v>
      </c>
      <c r="N3886" s="155">
        <f>SUMIFS('Budget Detail as of 11.30'!L:L,'Budget Detail as of 11.30'!B:B,'Questica Mapping'!C3886)</f>
        <v>20000</v>
      </c>
      <c r="O3886" s="100">
        <v>30000</v>
      </c>
      <c r="P3886" s="101">
        <f t="shared" si="148"/>
        <v>30000</v>
      </c>
    </row>
    <row r="3887" spans="1:16" hidden="1" x14ac:dyDescent="0.3">
      <c r="A3887" s="90">
        <v>595624</v>
      </c>
      <c r="B3887" s="92" t="s">
        <v>1162</v>
      </c>
      <c r="C3887" s="92" t="s">
        <v>7558</v>
      </c>
      <c r="D3887" s="92" t="s">
        <v>13</v>
      </c>
      <c r="E3887" s="103" t="s">
        <v>485</v>
      </c>
      <c r="F3887" s="92" t="s">
        <v>2349</v>
      </c>
      <c r="G3887" s="92" t="s">
        <v>1176</v>
      </c>
      <c r="H3887" s="92" t="s">
        <v>6911</v>
      </c>
      <c r="I3887" s="92" t="s">
        <v>865</v>
      </c>
      <c r="J3887" s="92">
        <v>0</v>
      </c>
      <c r="K3887" s="90" t="b">
        <v>0</v>
      </c>
      <c r="L3887" s="92" t="s">
        <v>1166</v>
      </c>
      <c r="M3887" s="278">
        <f>IFERROR(VLOOKUP(C3887,'Budget Detail as of 11.30'!B:K,COLUMNS('Budget Detail as of 11.30'!B:K),FALSE),0)</f>
        <v>44810</v>
      </c>
      <c r="N3887" s="155">
        <f>SUMIFS('Budget Detail as of 11.30'!L:L,'Budget Detail as of 11.30'!B:B,'Questica Mapping'!C3887)</f>
        <v>43340</v>
      </c>
      <c r="O3887" s="100">
        <v>1000</v>
      </c>
      <c r="P3887" s="101">
        <f t="shared" si="148"/>
        <v>1000</v>
      </c>
    </row>
    <row r="3888" spans="1:16" hidden="1" x14ac:dyDescent="0.3">
      <c r="A3888" s="90">
        <v>595625</v>
      </c>
      <c r="B3888" s="92" t="s">
        <v>1162</v>
      </c>
      <c r="C3888" s="92" t="s">
        <v>7559</v>
      </c>
      <c r="D3888" s="92" t="s">
        <v>13</v>
      </c>
      <c r="E3888" s="103" t="s">
        <v>485</v>
      </c>
      <c r="F3888" s="92" t="s">
        <v>2349</v>
      </c>
      <c r="G3888" s="92" t="s">
        <v>1185</v>
      </c>
      <c r="H3888" s="92" t="s">
        <v>6911</v>
      </c>
      <c r="I3888" s="92" t="s">
        <v>865</v>
      </c>
      <c r="J3888" s="92" t="s">
        <v>7560</v>
      </c>
      <c r="K3888" s="90" t="b">
        <v>0</v>
      </c>
      <c r="L3888" s="92" t="s">
        <v>867</v>
      </c>
      <c r="M3888" s="278">
        <f>IFERROR(VLOOKUP(C3888,'Budget Detail as of 11.30'!B:K,COLUMNS('Budget Detail as of 11.30'!B:K),FALSE),0)</f>
        <v>300</v>
      </c>
      <c r="N3888" s="155">
        <f>SUMIFS('Budget Detail as of 11.30'!L:L,'Budget Detail as of 11.30'!B:B,'Questica Mapping'!C3888)</f>
        <v>300</v>
      </c>
      <c r="O3888" s="100">
        <v>6000</v>
      </c>
      <c r="P3888" s="101">
        <f t="shared" si="148"/>
        <v>6000</v>
      </c>
    </row>
    <row r="3889" spans="1:16" hidden="1" x14ac:dyDescent="0.3">
      <c r="A3889" s="90">
        <v>595626</v>
      </c>
      <c r="B3889" s="92" t="s">
        <v>1162</v>
      </c>
      <c r="C3889" s="92" t="s">
        <v>7561</v>
      </c>
      <c r="D3889" s="92" t="s">
        <v>13</v>
      </c>
      <c r="E3889" s="103" t="s">
        <v>485</v>
      </c>
      <c r="F3889" s="92" t="s">
        <v>2349</v>
      </c>
      <c r="G3889" s="92" t="s">
        <v>1191</v>
      </c>
      <c r="H3889" s="92" t="s">
        <v>7072</v>
      </c>
      <c r="I3889" s="92" t="s">
        <v>865</v>
      </c>
      <c r="J3889" s="92" t="s">
        <v>7562</v>
      </c>
      <c r="K3889" s="90" t="b">
        <v>0</v>
      </c>
      <c r="L3889" s="92" t="s">
        <v>867</v>
      </c>
      <c r="M3889" s="278">
        <f>IFERROR(VLOOKUP(C3889,'Budget Detail as of 11.30'!B:K,COLUMNS('Budget Detail as of 11.30'!B:K),FALSE),0)</f>
        <v>0</v>
      </c>
      <c r="N3889" s="155">
        <f>SUMIFS('Budget Detail as of 11.30'!L:L,'Budget Detail as of 11.30'!B:B,'Questica Mapping'!C3889)</f>
        <v>0</v>
      </c>
      <c r="O3889" s="100">
        <v>5000</v>
      </c>
      <c r="P3889" s="101">
        <f t="shared" si="148"/>
        <v>5000</v>
      </c>
    </row>
    <row r="3890" spans="1:16" hidden="1" x14ac:dyDescent="0.3">
      <c r="A3890" s="90">
        <v>599212</v>
      </c>
      <c r="B3890" s="92" t="s">
        <v>1162</v>
      </c>
      <c r="C3890" s="92" t="s">
        <v>7563</v>
      </c>
      <c r="D3890" s="92" t="s">
        <v>13</v>
      </c>
      <c r="E3890" s="103" t="s">
        <v>485</v>
      </c>
      <c r="F3890" s="92" t="s">
        <v>2349</v>
      </c>
      <c r="G3890" s="92" t="s">
        <v>1191</v>
      </c>
      <c r="H3890" s="92" t="s">
        <v>6952</v>
      </c>
      <c r="I3890" s="92" t="s">
        <v>865</v>
      </c>
      <c r="J3890" s="92" t="s">
        <v>7564</v>
      </c>
      <c r="K3890" s="90" t="b">
        <v>0</v>
      </c>
      <c r="L3890" s="92" t="s">
        <v>867</v>
      </c>
      <c r="M3890" s="278">
        <f>IFERROR(VLOOKUP(C3890,'Budget Detail as of 11.30'!B:K,COLUMNS('Budget Detail as of 11.30'!B:K),FALSE),0)</f>
        <v>3000</v>
      </c>
      <c r="N3890" s="155">
        <f>SUMIFS('Budget Detail as of 11.30'!L:L,'Budget Detail as of 11.30'!B:B,'Questica Mapping'!C3890)</f>
        <v>3000</v>
      </c>
      <c r="O3890" s="100">
        <v>2000</v>
      </c>
      <c r="P3890" s="101">
        <f t="shared" si="148"/>
        <v>2000</v>
      </c>
    </row>
    <row r="3891" spans="1:16" hidden="1" x14ac:dyDescent="0.3">
      <c r="A3891" s="90">
        <v>595627</v>
      </c>
      <c r="B3891" s="92" t="s">
        <v>1162</v>
      </c>
      <c r="C3891" s="92" t="s">
        <v>7565</v>
      </c>
      <c r="D3891" s="92" t="s">
        <v>13</v>
      </c>
      <c r="E3891" s="103" t="s">
        <v>485</v>
      </c>
      <c r="F3891" s="92" t="s">
        <v>2349</v>
      </c>
      <c r="G3891" s="92" t="s">
        <v>1202</v>
      </c>
      <c r="H3891" s="92" t="s">
        <v>7072</v>
      </c>
      <c r="I3891" s="92" t="s">
        <v>865</v>
      </c>
      <c r="J3891" s="92" t="s">
        <v>7566</v>
      </c>
      <c r="K3891" s="90" t="b">
        <v>0</v>
      </c>
      <c r="L3891" s="92" t="s">
        <v>867</v>
      </c>
      <c r="M3891" s="278">
        <f>IFERROR(VLOOKUP(C3891,'Budget Detail as of 11.30'!B:K,COLUMNS('Budget Detail as of 11.30'!B:K),FALSE),0)</f>
        <v>4500</v>
      </c>
      <c r="N3891" s="155">
        <f>SUMIFS('Budget Detail as of 11.30'!L:L,'Budget Detail as of 11.30'!B:B,'Questica Mapping'!C3891)</f>
        <v>4500</v>
      </c>
      <c r="O3891" s="100">
        <v>2000</v>
      </c>
      <c r="P3891" s="101">
        <f t="shared" si="148"/>
        <v>2000</v>
      </c>
    </row>
    <row r="3892" spans="1:16" hidden="1" x14ac:dyDescent="0.3">
      <c r="A3892" s="90">
        <v>599213</v>
      </c>
      <c r="B3892" s="92" t="s">
        <v>1162</v>
      </c>
      <c r="C3892" s="92" t="s">
        <v>7567</v>
      </c>
      <c r="D3892" s="92" t="s">
        <v>13</v>
      </c>
      <c r="E3892" s="103" t="s">
        <v>485</v>
      </c>
      <c r="F3892" s="92" t="s">
        <v>2349</v>
      </c>
      <c r="G3892" s="92" t="s">
        <v>1202</v>
      </c>
      <c r="H3892" s="92" t="s">
        <v>6911</v>
      </c>
      <c r="I3892" s="92" t="s">
        <v>865</v>
      </c>
      <c r="J3892" s="92" t="s">
        <v>7568</v>
      </c>
      <c r="K3892" s="90" t="b">
        <v>0</v>
      </c>
      <c r="L3892" s="92" t="s">
        <v>867</v>
      </c>
      <c r="M3892" s="278">
        <f>IFERROR(VLOOKUP(C3892,'Budget Detail as of 11.30'!B:K,COLUMNS('Budget Detail as of 11.30'!B:K),FALSE),0)</f>
        <v>4000</v>
      </c>
      <c r="N3892" s="155">
        <f>SUMIFS('Budget Detail as of 11.30'!L:L,'Budget Detail as of 11.30'!B:B,'Questica Mapping'!C3892)</f>
        <v>4000</v>
      </c>
      <c r="O3892" s="100">
        <v>1000</v>
      </c>
      <c r="P3892" s="101">
        <f t="shared" si="148"/>
        <v>1000</v>
      </c>
    </row>
    <row r="3893" spans="1:16" hidden="1" x14ac:dyDescent="0.3">
      <c r="A3893" s="90">
        <v>599214</v>
      </c>
      <c r="B3893" s="92" t="s">
        <v>1162</v>
      </c>
      <c r="C3893" s="92" t="s">
        <v>7569</v>
      </c>
      <c r="D3893" s="92" t="s">
        <v>13</v>
      </c>
      <c r="E3893" s="103" t="s">
        <v>485</v>
      </c>
      <c r="F3893" s="92" t="s">
        <v>2349</v>
      </c>
      <c r="G3893" s="92" t="s">
        <v>1202</v>
      </c>
      <c r="H3893" s="92" t="s">
        <v>6956</v>
      </c>
      <c r="I3893" s="92" t="s">
        <v>865</v>
      </c>
      <c r="J3893" s="92" t="s">
        <v>7570</v>
      </c>
      <c r="K3893" s="90" t="b">
        <v>0</v>
      </c>
      <c r="L3893" s="92" t="s">
        <v>867</v>
      </c>
      <c r="M3893" s="278">
        <f>IFERROR(VLOOKUP(C3893,'Budget Detail as of 11.30'!B:K,COLUMNS('Budget Detail as of 11.30'!B:K),FALSE),0)</f>
        <v>800</v>
      </c>
      <c r="N3893" s="155">
        <f>SUMIFS('Budget Detail as of 11.30'!L:L,'Budget Detail as of 11.30'!B:B,'Questica Mapping'!C3893)</f>
        <v>800</v>
      </c>
      <c r="O3893" s="100">
        <v>5000</v>
      </c>
      <c r="P3893" s="101">
        <f t="shared" si="148"/>
        <v>5000</v>
      </c>
    </row>
    <row r="3894" spans="1:16" hidden="1" x14ac:dyDescent="0.3">
      <c r="A3894" s="90">
        <v>1300871</v>
      </c>
      <c r="B3894" s="92" t="s">
        <v>1162</v>
      </c>
      <c r="C3894" s="92" t="s">
        <v>7571</v>
      </c>
      <c r="D3894" s="92" t="s">
        <v>13</v>
      </c>
      <c r="E3894" s="103" t="s">
        <v>485</v>
      </c>
      <c r="F3894" s="92" t="s">
        <v>2349</v>
      </c>
      <c r="G3894" s="92" t="s">
        <v>1202</v>
      </c>
      <c r="H3894" s="92" t="s">
        <v>6952</v>
      </c>
      <c r="I3894" s="92" t="s">
        <v>865</v>
      </c>
      <c r="J3894" s="92" t="s">
        <v>7572</v>
      </c>
      <c r="K3894" s="90" t="b">
        <v>0</v>
      </c>
      <c r="L3894" s="92" t="s">
        <v>867</v>
      </c>
      <c r="M3894" s="278">
        <f>IFERROR(VLOOKUP(C3894,'Budget Detail as of 11.30'!B:K,COLUMNS('Budget Detail as of 11.30'!B:K),FALSE),0)</f>
        <v>30000</v>
      </c>
      <c r="N3894" s="155">
        <f>SUMIFS('Budget Detail as of 11.30'!L:L,'Budget Detail as of 11.30'!B:B,'Questica Mapping'!C3894)</f>
        <v>30000</v>
      </c>
      <c r="O3894" s="100">
        <v>1500</v>
      </c>
      <c r="P3894" s="101">
        <f t="shared" si="148"/>
        <v>1500</v>
      </c>
    </row>
    <row r="3895" spans="1:16" hidden="1" x14ac:dyDescent="0.3">
      <c r="A3895" s="90">
        <v>599215</v>
      </c>
      <c r="B3895" s="92" t="s">
        <v>1162</v>
      </c>
      <c r="C3895" s="92" t="s">
        <v>7573</v>
      </c>
      <c r="D3895" s="92" t="s">
        <v>13</v>
      </c>
      <c r="E3895" s="103" t="s">
        <v>485</v>
      </c>
      <c r="F3895" s="92" t="s">
        <v>2349</v>
      </c>
      <c r="G3895" s="92" t="s">
        <v>1202</v>
      </c>
      <c r="H3895" s="92" t="s">
        <v>6915</v>
      </c>
      <c r="I3895" s="92" t="s">
        <v>865</v>
      </c>
      <c r="J3895" s="92" t="s">
        <v>7574</v>
      </c>
      <c r="K3895" s="90" t="b">
        <v>0</v>
      </c>
      <c r="L3895" s="92" t="s">
        <v>867</v>
      </c>
      <c r="M3895" s="278">
        <f>IFERROR(VLOOKUP(C3895,'Budget Detail as of 11.30'!B:K,COLUMNS('Budget Detail as of 11.30'!B:K),FALSE),0)</f>
        <v>1000</v>
      </c>
      <c r="N3895" s="155">
        <f>SUMIFS('Budget Detail as of 11.30'!L:L,'Budget Detail as of 11.30'!B:B,'Questica Mapping'!C3895)</f>
        <v>1000</v>
      </c>
      <c r="O3895" s="100">
        <v>5000</v>
      </c>
      <c r="P3895" s="101">
        <f t="shared" ref="P3895:P3920" si="149">+O3895</f>
        <v>5000</v>
      </c>
    </row>
    <row r="3896" spans="1:16" hidden="1" x14ac:dyDescent="0.3">
      <c r="A3896" s="90">
        <v>599216</v>
      </c>
      <c r="B3896" s="92" t="s">
        <v>1162</v>
      </c>
      <c r="C3896" s="92" t="s">
        <v>7575</v>
      </c>
      <c r="D3896" s="92" t="s">
        <v>13</v>
      </c>
      <c r="E3896" s="103" t="s">
        <v>485</v>
      </c>
      <c r="F3896" s="92" t="s">
        <v>2349</v>
      </c>
      <c r="G3896" s="92" t="s">
        <v>1354</v>
      </c>
      <c r="H3896" s="92" t="s">
        <v>6952</v>
      </c>
      <c r="I3896" s="92" t="s">
        <v>865</v>
      </c>
      <c r="J3896" s="92" t="s">
        <v>7576</v>
      </c>
      <c r="K3896" s="90" t="b">
        <v>0</v>
      </c>
      <c r="L3896" s="92" t="s">
        <v>867</v>
      </c>
      <c r="M3896" s="278">
        <f>IFERROR(VLOOKUP(C3896,'Budget Detail as of 11.30'!B:K,COLUMNS('Budget Detail as of 11.30'!B:K),FALSE),0)</f>
        <v>6000</v>
      </c>
      <c r="N3896" s="155">
        <f>SUMIFS('Budget Detail as of 11.30'!L:L,'Budget Detail as of 11.30'!B:B,'Questica Mapping'!C3896)</f>
        <v>6000</v>
      </c>
      <c r="O3896" s="100">
        <v>3500</v>
      </c>
      <c r="P3896" s="101">
        <f t="shared" si="149"/>
        <v>3500</v>
      </c>
    </row>
    <row r="3897" spans="1:16" hidden="1" x14ac:dyDescent="0.3">
      <c r="A3897" s="90">
        <v>599217</v>
      </c>
      <c r="B3897" s="92" t="s">
        <v>1162</v>
      </c>
      <c r="C3897" s="92" t="s">
        <v>7577</v>
      </c>
      <c r="D3897" s="92" t="s">
        <v>13</v>
      </c>
      <c r="E3897" s="103" t="s">
        <v>485</v>
      </c>
      <c r="F3897" s="92" t="s">
        <v>2349</v>
      </c>
      <c r="G3897" s="92" t="s">
        <v>1354</v>
      </c>
      <c r="H3897" s="92" t="s">
        <v>6952</v>
      </c>
      <c r="I3897" s="92" t="s">
        <v>925</v>
      </c>
      <c r="J3897" s="92" t="s">
        <v>7578</v>
      </c>
      <c r="K3897" s="90" t="b">
        <v>0</v>
      </c>
      <c r="L3897" s="92" t="s">
        <v>867</v>
      </c>
      <c r="M3897" s="278">
        <f>IFERROR(VLOOKUP(C3897,'Budget Detail as of 11.30'!B:K,COLUMNS('Budget Detail as of 11.30'!B:K),FALSE),0)</f>
        <v>5000</v>
      </c>
      <c r="N3897" s="155">
        <f>SUMIFS('Budget Detail as of 11.30'!L:L,'Budget Detail as of 11.30'!B:B,'Questica Mapping'!C3897)</f>
        <v>5000</v>
      </c>
      <c r="O3897" s="100">
        <v>2000</v>
      </c>
      <c r="P3897" s="101">
        <f t="shared" si="149"/>
        <v>2000</v>
      </c>
    </row>
    <row r="3898" spans="1:16" hidden="1" x14ac:dyDescent="0.3">
      <c r="A3898" s="90">
        <v>1558740</v>
      </c>
      <c r="B3898" s="92" t="s">
        <v>1162</v>
      </c>
      <c r="C3898" s="92" t="s">
        <v>7579</v>
      </c>
      <c r="D3898" s="92" t="s">
        <v>13</v>
      </c>
      <c r="E3898" s="103" t="s">
        <v>485</v>
      </c>
      <c r="F3898" s="92" t="s">
        <v>2349</v>
      </c>
      <c r="G3898" s="92" t="s">
        <v>1212</v>
      </c>
      <c r="H3898" s="92" t="s">
        <v>6915</v>
      </c>
      <c r="I3898" s="92" t="s">
        <v>865</v>
      </c>
      <c r="J3898" s="92" t="s">
        <v>7580</v>
      </c>
      <c r="K3898" s="90" t="b">
        <v>0</v>
      </c>
      <c r="L3898" s="92" t="s">
        <v>867</v>
      </c>
      <c r="M3898" s="278">
        <f>IFERROR(VLOOKUP(C3898,'Budget Detail as of 11.30'!B:K,COLUMNS('Budget Detail as of 11.30'!B:K),FALSE),0)</f>
        <v>2500</v>
      </c>
      <c r="N3898" s="155">
        <f>SUMIFS('Budget Detail as of 11.30'!L:L,'Budget Detail as of 11.30'!B:B,'Questica Mapping'!C3898)</f>
        <v>2500</v>
      </c>
      <c r="O3898" s="100">
        <v>1500</v>
      </c>
      <c r="P3898" s="101">
        <f t="shared" si="149"/>
        <v>1500</v>
      </c>
    </row>
    <row r="3899" spans="1:16" hidden="1" x14ac:dyDescent="0.3">
      <c r="A3899" s="90">
        <v>1210123</v>
      </c>
      <c r="B3899" s="92" t="s">
        <v>1162</v>
      </c>
      <c r="C3899" s="92" t="s">
        <v>7581</v>
      </c>
      <c r="D3899" s="92" t="s">
        <v>13</v>
      </c>
      <c r="E3899" s="103" t="s">
        <v>485</v>
      </c>
      <c r="F3899" s="92" t="s">
        <v>2349</v>
      </c>
      <c r="G3899" s="92" t="s">
        <v>1215</v>
      </c>
      <c r="H3899" s="92" t="s">
        <v>6911</v>
      </c>
      <c r="I3899" s="92" t="s">
        <v>865</v>
      </c>
      <c r="J3899" s="92" t="s">
        <v>7582</v>
      </c>
      <c r="K3899" s="90" t="b">
        <v>0</v>
      </c>
      <c r="L3899" s="92" t="s">
        <v>867</v>
      </c>
      <c r="M3899" s="278">
        <f>IFERROR(VLOOKUP(C3899,'Budget Detail as of 11.30'!B:K,COLUMNS('Budget Detail as of 11.30'!B:K),FALSE),0)</f>
        <v>2000</v>
      </c>
      <c r="N3899" s="155">
        <f>SUMIFS('Budget Detail as of 11.30'!L:L,'Budget Detail as of 11.30'!B:B,'Questica Mapping'!C3899)</f>
        <v>2000</v>
      </c>
      <c r="O3899" s="100">
        <v>10000</v>
      </c>
      <c r="P3899" s="101">
        <f t="shared" si="149"/>
        <v>10000</v>
      </c>
    </row>
    <row r="3900" spans="1:16" hidden="1" x14ac:dyDescent="0.3">
      <c r="A3900" s="90">
        <v>599809</v>
      </c>
      <c r="B3900" s="92" t="s">
        <v>1162</v>
      </c>
      <c r="C3900" s="92" t="s">
        <v>7583</v>
      </c>
      <c r="D3900" s="92" t="s">
        <v>13</v>
      </c>
      <c r="E3900" s="103" t="s">
        <v>485</v>
      </c>
      <c r="F3900" s="92" t="s">
        <v>2349</v>
      </c>
      <c r="G3900" s="92" t="s">
        <v>1215</v>
      </c>
      <c r="H3900" s="92" t="s">
        <v>6956</v>
      </c>
      <c r="I3900" s="92" t="s">
        <v>865</v>
      </c>
      <c r="J3900" s="92" t="s">
        <v>7584</v>
      </c>
      <c r="K3900" s="90" t="b">
        <v>0</v>
      </c>
      <c r="L3900" s="92" t="s">
        <v>867</v>
      </c>
      <c r="M3900" s="278">
        <f>IFERROR(VLOOKUP(C3900,'Budget Detail as of 11.30'!B:K,COLUMNS('Budget Detail as of 11.30'!B:K),FALSE),0)</f>
        <v>1000</v>
      </c>
      <c r="N3900" s="155">
        <f>SUMIFS('Budget Detail as of 11.30'!L:L,'Budget Detail as of 11.30'!B:B,'Questica Mapping'!C3900)</f>
        <v>1000</v>
      </c>
      <c r="O3900" s="100">
        <v>1300</v>
      </c>
      <c r="P3900" s="101">
        <f t="shared" si="149"/>
        <v>1300</v>
      </c>
    </row>
    <row r="3901" spans="1:16" hidden="1" x14ac:dyDescent="0.3">
      <c r="A3901" s="90">
        <v>1191165</v>
      </c>
      <c r="B3901" s="92" t="s">
        <v>1162</v>
      </c>
      <c r="C3901" s="92" t="s">
        <v>7585</v>
      </c>
      <c r="D3901" s="92" t="s">
        <v>13</v>
      </c>
      <c r="E3901" s="103" t="s">
        <v>485</v>
      </c>
      <c r="F3901" s="92" t="s">
        <v>2349</v>
      </c>
      <c r="G3901" s="92" t="s">
        <v>1220</v>
      </c>
      <c r="H3901" s="92" t="s">
        <v>6911</v>
      </c>
      <c r="I3901" s="92" t="s">
        <v>865</v>
      </c>
      <c r="J3901" s="92" t="s">
        <v>7586</v>
      </c>
      <c r="K3901" s="90" t="b">
        <v>0</v>
      </c>
      <c r="L3901" s="92" t="s">
        <v>867</v>
      </c>
      <c r="M3901" s="278">
        <f>IFERROR(VLOOKUP(C3901,'Budget Detail as of 11.30'!B:K,COLUMNS('Budget Detail as of 11.30'!B:K),FALSE),0)</f>
        <v>5000</v>
      </c>
      <c r="N3901" s="155">
        <f>SUMIFS('Budget Detail as of 11.30'!L:L,'Budget Detail as of 11.30'!B:B,'Questica Mapping'!C3901)</f>
        <v>5000</v>
      </c>
      <c r="O3901" s="100">
        <v>30000</v>
      </c>
      <c r="P3901" s="101">
        <f t="shared" si="149"/>
        <v>30000</v>
      </c>
    </row>
    <row r="3902" spans="1:16" hidden="1" x14ac:dyDescent="0.3">
      <c r="A3902" s="90">
        <v>850634</v>
      </c>
      <c r="B3902" s="92" t="s">
        <v>1162</v>
      </c>
      <c r="C3902" s="92" t="s">
        <v>7587</v>
      </c>
      <c r="D3902" s="92" t="s">
        <v>13</v>
      </c>
      <c r="E3902" s="103" t="s">
        <v>485</v>
      </c>
      <c r="F3902" s="92" t="s">
        <v>2349</v>
      </c>
      <c r="G3902" s="92" t="s">
        <v>1220</v>
      </c>
      <c r="H3902" s="92" t="s">
        <v>6911</v>
      </c>
      <c r="I3902" s="92" t="s">
        <v>925</v>
      </c>
      <c r="J3902" s="92" t="s">
        <v>7588</v>
      </c>
      <c r="K3902" s="90" t="b">
        <v>0</v>
      </c>
      <c r="L3902" s="92" t="s">
        <v>867</v>
      </c>
      <c r="M3902" s="278">
        <f>IFERROR(VLOOKUP(C3902,'Budget Detail as of 11.30'!B:K,COLUMNS('Budget Detail as of 11.30'!B:K),FALSE),0)</f>
        <v>1500</v>
      </c>
      <c r="N3902" s="155">
        <f>SUMIFS('Budget Detail as of 11.30'!L:L,'Budget Detail as of 11.30'!B:B,'Questica Mapping'!C3902)</f>
        <v>1500</v>
      </c>
      <c r="O3902" s="100">
        <v>3000</v>
      </c>
      <c r="P3902" s="101">
        <f t="shared" si="149"/>
        <v>3000</v>
      </c>
    </row>
    <row r="3903" spans="1:16" hidden="1" x14ac:dyDescent="0.3">
      <c r="A3903" s="90">
        <v>850639</v>
      </c>
      <c r="B3903" s="92" t="s">
        <v>1162</v>
      </c>
      <c r="C3903" s="92" t="s">
        <v>7589</v>
      </c>
      <c r="D3903" s="92" t="s">
        <v>13</v>
      </c>
      <c r="E3903" s="103" t="s">
        <v>485</v>
      </c>
      <c r="F3903" s="92" t="s">
        <v>2349</v>
      </c>
      <c r="G3903" s="92" t="s">
        <v>1220</v>
      </c>
      <c r="H3903" s="92" t="s">
        <v>6952</v>
      </c>
      <c r="I3903" s="92" t="s">
        <v>865</v>
      </c>
      <c r="J3903" s="92" t="s">
        <v>7590</v>
      </c>
      <c r="K3903" s="90" t="b">
        <v>0</v>
      </c>
      <c r="L3903" s="92" t="s">
        <v>867</v>
      </c>
      <c r="M3903" s="278">
        <f>IFERROR(VLOOKUP(C3903,'Budget Detail as of 11.30'!B:K,COLUMNS('Budget Detail as of 11.30'!B:K),FALSE),0)</f>
        <v>5000</v>
      </c>
      <c r="N3903" s="155">
        <f>SUMIFS('Budget Detail as of 11.30'!L:L,'Budget Detail as of 11.30'!B:B,'Questica Mapping'!C3903)</f>
        <v>5000</v>
      </c>
      <c r="O3903" s="100">
        <v>10000</v>
      </c>
      <c r="P3903" s="101">
        <f t="shared" si="149"/>
        <v>10000</v>
      </c>
    </row>
    <row r="3904" spans="1:16" hidden="1" x14ac:dyDescent="0.3">
      <c r="A3904" s="90">
        <v>850733</v>
      </c>
      <c r="B3904" s="92" t="s">
        <v>1162</v>
      </c>
      <c r="C3904" s="92" t="s">
        <v>7591</v>
      </c>
      <c r="D3904" s="92" t="s">
        <v>13</v>
      </c>
      <c r="E3904" s="103" t="s">
        <v>485</v>
      </c>
      <c r="F3904" s="92" t="s">
        <v>2349</v>
      </c>
      <c r="G3904" s="92" t="s">
        <v>1220</v>
      </c>
      <c r="H3904" s="92" t="s">
        <v>6952</v>
      </c>
      <c r="I3904" s="92" t="s">
        <v>925</v>
      </c>
      <c r="J3904" s="92" t="s">
        <v>7592</v>
      </c>
      <c r="K3904" s="90" t="b">
        <v>0</v>
      </c>
      <c r="L3904" s="92" t="s">
        <v>867</v>
      </c>
      <c r="M3904" s="278">
        <f>IFERROR(VLOOKUP(C3904,'Budget Detail as of 11.30'!B:K,COLUMNS('Budget Detail as of 11.30'!B:K),FALSE),0)</f>
        <v>3500</v>
      </c>
      <c r="N3904" s="155">
        <f>SUMIFS('Budget Detail as of 11.30'!L:L,'Budget Detail as of 11.30'!B:B,'Questica Mapping'!C3904)</f>
        <v>3500</v>
      </c>
      <c r="O3904" s="100">
        <v>47545</v>
      </c>
      <c r="P3904" s="101">
        <f t="shared" si="149"/>
        <v>47545</v>
      </c>
    </row>
    <row r="3905" spans="1:16" hidden="1" x14ac:dyDescent="0.3">
      <c r="A3905" s="90">
        <v>599810</v>
      </c>
      <c r="B3905" s="92" t="s">
        <v>1162</v>
      </c>
      <c r="C3905" s="92" t="s">
        <v>7593</v>
      </c>
      <c r="D3905" s="92" t="s">
        <v>13</v>
      </c>
      <c r="E3905" s="103" t="s">
        <v>485</v>
      </c>
      <c r="F3905" s="92" t="s">
        <v>2349</v>
      </c>
      <c r="G3905" s="92" t="s">
        <v>1229</v>
      </c>
      <c r="H3905" s="92" t="s">
        <v>7072</v>
      </c>
      <c r="I3905" s="92" t="s">
        <v>865</v>
      </c>
      <c r="J3905" s="92" t="s">
        <v>7594</v>
      </c>
      <c r="K3905" s="90" t="b">
        <v>0</v>
      </c>
      <c r="L3905" s="92" t="s">
        <v>867</v>
      </c>
      <c r="M3905" s="278">
        <f>IFERROR(VLOOKUP(C3905,'Budget Detail as of 11.30'!B:K,COLUMNS('Budget Detail as of 11.30'!B:K),FALSE),0)</f>
        <v>2500</v>
      </c>
      <c r="N3905" s="155">
        <f>SUMIFS('Budget Detail as of 11.30'!L:L,'Budget Detail as of 11.30'!B:B,'Questica Mapping'!C3905)</f>
        <v>2500</v>
      </c>
      <c r="O3905" s="100">
        <v>1500</v>
      </c>
      <c r="P3905" s="101">
        <f t="shared" si="149"/>
        <v>1500</v>
      </c>
    </row>
    <row r="3906" spans="1:16" hidden="1" x14ac:dyDescent="0.3">
      <c r="A3906" s="90">
        <v>599811</v>
      </c>
      <c r="B3906" s="92" t="s">
        <v>1162</v>
      </c>
      <c r="C3906" s="92" t="s">
        <v>7595</v>
      </c>
      <c r="D3906" s="92" t="s">
        <v>13</v>
      </c>
      <c r="E3906" s="103" t="s">
        <v>485</v>
      </c>
      <c r="F3906" s="92" t="s">
        <v>2349</v>
      </c>
      <c r="G3906" s="92" t="s">
        <v>1229</v>
      </c>
      <c r="H3906" s="92" t="s">
        <v>7072</v>
      </c>
      <c r="I3906" s="92" t="s">
        <v>925</v>
      </c>
      <c r="J3906" s="92" t="s">
        <v>7596</v>
      </c>
      <c r="K3906" s="90" t="b">
        <v>0</v>
      </c>
      <c r="L3906" s="92" t="s">
        <v>867</v>
      </c>
      <c r="M3906" s="278">
        <f>IFERROR(VLOOKUP(C3906,'Budget Detail as of 11.30'!B:K,COLUMNS('Budget Detail as of 11.30'!B:K),FALSE),0)</f>
        <v>0</v>
      </c>
      <c r="N3906" s="155">
        <f>SUMIFS('Budget Detail as of 11.30'!L:L,'Budget Detail as of 11.30'!B:B,'Questica Mapping'!C3906)</f>
        <v>0</v>
      </c>
      <c r="O3906" s="100">
        <v>3000</v>
      </c>
      <c r="P3906" s="101">
        <f t="shared" si="149"/>
        <v>3000</v>
      </c>
    </row>
    <row r="3907" spans="1:16" hidden="1" x14ac:dyDescent="0.3">
      <c r="A3907" s="90">
        <v>1210122</v>
      </c>
      <c r="B3907" s="92" t="s">
        <v>1162</v>
      </c>
      <c r="C3907" s="92" t="s">
        <v>7597</v>
      </c>
      <c r="D3907" s="92" t="s">
        <v>13</v>
      </c>
      <c r="E3907" s="103" t="s">
        <v>485</v>
      </c>
      <c r="F3907" s="92" t="s">
        <v>2349</v>
      </c>
      <c r="G3907" s="92" t="s">
        <v>1229</v>
      </c>
      <c r="H3907" s="92" t="s">
        <v>6911</v>
      </c>
      <c r="I3907" s="92" t="s">
        <v>865</v>
      </c>
      <c r="J3907" s="92" t="s">
        <v>7598</v>
      </c>
      <c r="K3907" s="90" t="b">
        <v>0</v>
      </c>
      <c r="L3907" s="92" t="s">
        <v>867</v>
      </c>
      <c r="M3907" s="278">
        <f>IFERROR(VLOOKUP(C3907,'Budget Detail as of 11.30'!B:K,COLUMNS('Budget Detail as of 11.30'!B:K),FALSE),0)</f>
        <v>10000</v>
      </c>
      <c r="N3907" s="155">
        <f>SUMIFS('Budget Detail as of 11.30'!L:L,'Budget Detail as of 11.30'!B:B,'Questica Mapping'!C3907)</f>
        <v>10000</v>
      </c>
      <c r="O3907" s="100">
        <v>3000</v>
      </c>
      <c r="P3907" s="101">
        <f t="shared" si="149"/>
        <v>3000</v>
      </c>
    </row>
    <row r="3908" spans="1:16" ht="15" hidden="1" customHeight="1" x14ac:dyDescent="0.3">
      <c r="A3908" s="90">
        <v>850180</v>
      </c>
      <c r="B3908" s="92" t="s">
        <v>1162</v>
      </c>
      <c r="C3908" s="92" t="s">
        <v>7599</v>
      </c>
      <c r="D3908" s="92" t="s">
        <v>13</v>
      </c>
      <c r="E3908" s="103" t="s">
        <v>485</v>
      </c>
      <c r="F3908" s="92" t="s">
        <v>2349</v>
      </c>
      <c r="G3908" s="92" t="s">
        <v>1229</v>
      </c>
      <c r="H3908" s="92" t="s">
        <v>6911</v>
      </c>
      <c r="I3908" s="92" t="s">
        <v>925</v>
      </c>
      <c r="J3908" s="92" t="s">
        <v>7600</v>
      </c>
      <c r="K3908" s="90" t="b">
        <v>0</v>
      </c>
      <c r="L3908" s="92" t="s">
        <v>867</v>
      </c>
      <c r="M3908" s="278">
        <f>IFERROR(VLOOKUP(C3908,'Budget Detail as of 11.30'!B:K,COLUMNS('Budget Detail as of 11.30'!B:K),FALSE),0)</f>
        <v>1300</v>
      </c>
      <c r="N3908" s="155">
        <f>SUMIFS('Budget Detail as of 11.30'!L:L,'Budget Detail as of 11.30'!B:B,'Questica Mapping'!C3908)</f>
        <v>1300</v>
      </c>
      <c r="O3908" s="100">
        <v>112911</v>
      </c>
      <c r="P3908" s="101">
        <f t="shared" si="149"/>
        <v>112911</v>
      </c>
    </row>
    <row r="3909" spans="1:16" hidden="1" x14ac:dyDescent="0.3">
      <c r="A3909" s="90">
        <v>599858</v>
      </c>
      <c r="B3909" s="92" t="s">
        <v>1162</v>
      </c>
      <c r="C3909" s="92" t="s">
        <v>7601</v>
      </c>
      <c r="D3909" s="92" t="s">
        <v>13</v>
      </c>
      <c r="E3909" s="103" t="s">
        <v>485</v>
      </c>
      <c r="F3909" s="92" t="s">
        <v>2349</v>
      </c>
      <c r="G3909" s="92" t="s">
        <v>1229</v>
      </c>
      <c r="H3909" s="92" t="s">
        <v>6911</v>
      </c>
      <c r="I3909" s="92" t="s">
        <v>928</v>
      </c>
      <c r="J3909" s="92" t="s">
        <v>7602</v>
      </c>
      <c r="K3909" s="90" t="b">
        <v>0</v>
      </c>
      <c r="L3909" s="92" t="s">
        <v>867</v>
      </c>
      <c r="M3909" s="278">
        <f>IFERROR(VLOOKUP(C3909,'Budget Detail as of 11.30'!B:K,COLUMNS('Budget Detail as of 11.30'!B:K),FALSE),0)</f>
        <v>30000</v>
      </c>
      <c r="N3909" s="155">
        <f>SUMIFS('Budget Detail as of 11.30'!L:L,'Budget Detail as of 11.30'!B:B,'Questica Mapping'!C3909)</f>
        <v>30000</v>
      </c>
      <c r="O3909" s="100">
        <v>600</v>
      </c>
      <c r="P3909" s="101">
        <f t="shared" si="149"/>
        <v>600</v>
      </c>
    </row>
    <row r="3910" spans="1:16" hidden="1" x14ac:dyDescent="0.3">
      <c r="A3910" s="90">
        <v>599818</v>
      </c>
      <c r="B3910" s="92" t="s">
        <v>1162</v>
      </c>
      <c r="C3910" s="92" t="s">
        <v>7603</v>
      </c>
      <c r="D3910" s="92" t="s">
        <v>13</v>
      </c>
      <c r="E3910" s="103" t="s">
        <v>485</v>
      </c>
      <c r="F3910" s="92" t="s">
        <v>2349</v>
      </c>
      <c r="G3910" s="92" t="s">
        <v>1229</v>
      </c>
      <c r="H3910" s="92" t="s">
        <v>6956</v>
      </c>
      <c r="I3910" s="92" t="s">
        <v>865</v>
      </c>
      <c r="J3910" s="92" t="s">
        <v>7604</v>
      </c>
      <c r="K3910" s="90" t="b">
        <v>0</v>
      </c>
      <c r="L3910" s="92" t="s">
        <v>867</v>
      </c>
      <c r="M3910" s="278">
        <f>IFERROR(VLOOKUP(C3910,'Budget Detail as of 11.30'!B:K,COLUMNS('Budget Detail as of 11.30'!B:K),FALSE),0)</f>
        <v>3000</v>
      </c>
      <c r="N3910" s="155">
        <f>SUMIFS('Budget Detail as of 11.30'!L:L,'Budget Detail as of 11.30'!B:B,'Questica Mapping'!C3910)</f>
        <v>3000</v>
      </c>
      <c r="O3910" s="100">
        <v>300</v>
      </c>
      <c r="P3910" s="101">
        <f t="shared" si="149"/>
        <v>300</v>
      </c>
    </row>
    <row r="3911" spans="1:16" hidden="1" x14ac:dyDescent="0.3">
      <c r="A3911" s="90">
        <v>600427</v>
      </c>
      <c r="B3911" s="92" t="s">
        <v>1162</v>
      </c>
      <c r="C3911" s="92" t="s">
        <v>7605</v>
      </c>
      <c r="D3911" s="92" t="s">
        <v>13</v>
      </c>
      <c r="E3911" s="103" t="s">
        <v>485</v>
      </c>
      <c r="F3911" s="92" t="s">
        <v>2349</v>
      </c>
      <c r="G3911" s="92" t="s">
        <v>1229</v>
      </c>
      <c r="H3911" s="92" t="s">
        <v>6960</v>
      </c>
      <c r="I3911" s="92" t="s">
        <v>865</v>
      </c>
      <c r="J3911" s="92" t="s">
        <v>7606</v>
      </c>
      <c r="K3911" s="90" t="b">
        <v>0</v>
      </c>
      <c r="L3911" s="92" t="s">
        <v>867</v>
      </c>
      <c r="M3911" s="278">
        <f>IFERROR(VLOOKUP(C3911,'Budget Detail as of 11.30'!B:K,COLUMNS('Budget Detail as of 11.30'!B:K),FALSE),0)</f>
        <v>10000</v>
      </c>
      <c r="N3911" s="155">
        <f>SUMIFS('Budget Detail as of 11.30'!L:L,'Budget Detail as of 11.30'!B:B,'Questica Mapping'!C3911)</f>
        <v>10000</v>
      </c>
      <c r="O3911" s="100">
        <v>0</v>
      </c>
      <c r="P3911" s="101">
        <f t="shared" si="149"/>
        <v>0</v>
      </c>
    </row>
    <row r="3912" spans="1:16" hidden="1" x14ac:dyDescent="0.3">
      <c r="A3912" s="90">
        <v>599819</v>
      </c>
      <c r="B3912" s="92" t="s">
        <v>1162</v>
      </c>
      <c r="C3912" s="92" t="s">
        <v>7607</v>
      </c>
      <c r="D3912" s="92" t="s">
        <v>13</v>
      </c>
      <c r="E3912" s="103" t="s">
        <v>485</v>
      </c>
      <c r="F3912" s="92" t="s">
        <v>2349</v>
      </c>
      <c r="G3912" s="92" t="s">
        <v>1229</v>
      </c>
      <c r="H3912" s="92" t="s">
        <v>6952</v>
      </c>
      <c r="I3912" s="92" t="s">
        <v>865</v>
      </c>
      <c r="J3912" s="92" t="s">
        <v>7608</v>
      </c>
      <c r="K3912" s="90" t="b">
        <v>0</v>
      </c>
      <c r="L3912" s="92" t="s">
        <v>867</v>
      </c>
      <c r="M3912" s="278">
        <f>IFERROR(VLOOKUP(C3912,'Budget Detail as of 11.30'!B:K,COLUMNS('Budget Detail as of 11.30'!B:K),FALSE),0)</f>
        <v>49500</v>
      </c>
      <c r="N3912" s="155">
        <f>SUMIFS('Budget Detail as of 11.30'!L:L,'Budget Detail as of 11.30'!B:B,'Questica Mapping'!C3912)</f>
        <v>49500</v>
      </c>
      <c r="O3912" s="100">
        <v>5000</v>
      </c>
      <c r="P3912" s="101">
        <f t="shared" si="149"/>
        <v>5000</v>
      </c>
    </row>
    <row r="3913" spans="1:16" hidden="1" x14ac:dyDescent="0.3">
      <c r="A3913" s="90">
        <v>599820</v>
      </c>
      <c r="B3913" s="92" t="s">
        <v>1162</v>
      </c>
      <c r="C3913" s="92" t="s">
        <v>7609</v>
      </c>
      <c r="D3913" s="92" t="s">
        <v>13</v>
      </c>
      <c r="E3913" s="103" t="s">
        <v>485</v>
      </c>
      <c r="F3913" s="92" t="s">
        <v>2349</v>
      </c>
      <c r="G3913" s="92" t="s">
        <v>1229</v>
      </c>
      <c r="H3913" s="92" t="s">
        <v>6952</v>
      </c>
      <c r="I3913" s="92" t="s">
        <v>925</v>
      </c>
      <c r="J3913" s="92" t="s">
        <v>7610</v>
      </c>
      <c r="K3913" s="90" t="b">
        <v>0</v>
      </c>
      <c r="L3913" s="92" t="s">
        <v>867</v>
      </c>
      <c r="M3913" s="278">
        <f>IFERROR(VLOOKUP(C3913,'Budget Detail as of 11.30'!B:K,COLUMNS('Budget Detail as of 11.30'!B:K),FALSE),0)</f>
        <v>2000</v>
      </c>
      <c r="N3913" s="155">
        <f>SUMIFS('Budget Detail as of 11.30'!L:L,'Budget Detail as of 11.30'!B:B,'Questica Mapping'!C3913)</f>
        <v>2000</v>
      </c>
      <c r="O3913" s="100">
        <v>0</v>
      </c>
      <c r="P3913" s="101">
        <f t="shared" si="149"/>
        <v>0</v>
      </c>
    </row>
    <row r="3914" spans="1:16" hidden="1" x14ac:dyDescent="0.3">
      <c r="A3914" s="90">
        <v>850190</v>
      </c>
      <c r="B3914" s="92" t="s">
        <v>1162</v>
      </c>
      <c r="C3914" s="92" t="s">
        <v>7611</v>
      </c>
      <c r="D3914" s="92" t="s">
        <v>13</v>
      </c>
      <c r="E3914" s="103" t="s">
        <v>485</v>
      </c>
      <c r="F3914" s="92" t="s">
        <v>2349</v>
      </c>
      <c r="G3914" s="92" t="s">
        <v>1229</v>
      </c>
      <c r="H3914" s="92" t="s">
        <v>6952</v>
      </c>
      <c r="I3914" s="92" t="s">
        <v>928</v>
      </c>
      <c r="J3914" s="92" t="s">
        <v>7612</v>
      </c>
      <c r="K3914" s="90" t="b">
        <v>0</v>
      </c>
      <c r="L3914" s="92" t="s">
        <v>867</v>
      </c>
      <c r="M3914" s="278">
        <f>IFERROR(VLOOKUP(C3914,'Budget Detail as of 11.30'!B:K,COLUMNS('Budget Detail as of 11.30'!B:K),FALSE),0)</f>
        <v>3000</v>
      </c>
      <c r="N3914" s="155">
        <f>SUMIFS('Budget Detail as of 11.30'!L:L,'Budget Detail as of 11.30'!B:B,'Questica Mapping'!C3914)</f>
        <v>3000</v>
      </c>
      <c r="O3914" s="100">
        <v>2000</v>
      </c>
      <c r="P3914" s="101">
        <f t="shared" si="149"/>
        <v>2000</v>
      </c>
    </row>
    <row r="3915" spans="1:16" hidden="1" x14ac:dyDescent="0.3">
      <c r="A3915" s="90">
        <v>850193</v>
      </c>
      <c r="B3915" s="92" t="s">
        <v>1162</v>
      </c>
      <c r="C3915" s="92" t="s">
        <v>7613</v>
      </c>
      <c r="D3915" s="92" t="s">
        <v>13</v>
      </c>
      <c r="E3915" s="103" t="s">
        <v>485</v>
      </c>
      <c r="F3915" s="92" t="s">
        <v>2349</v>
      </c>
      <c r="G3915" s="92" t="s">
        <v>1229</v>
      </c>
      <c r="H3915" s="92" t="s">
        <v>6915</v>
      </c>
      <c r="I3915" s="92" t="s">
        <v>865</v>
      </c>
      <c r="J3915" s="92" t="s">
        <v>7614</v>
      </c>
      <c r="K3915" s="90" t="b">
        <v>0</v>
      </c>
      <c r="L3915" s="92" t="s">
        <v>867</v>
      </c>
      <c r="M3915" s="278">
        <f>IFERROR(VLOOKUP(C3915,'Budget Detail as of 11.30'!B:K,COLUMNS('Budget Detail as of 11.30'!B:K),FALSE),0)</f>
        <v>2500</v>
      </c>
      <c r="N3915" s="155">
        <f>SUMIFS('Budget Detail as of 11.30'!L:L,'Budget Detail as of 11.30'!B:B,'Questica Mapping'!C3915)</f>
        <v>2500</v>
      </c>
      <c r="O3915" s="100">
        <v>1292</v>
      </c>
      <c r="P3915" s="101">
        <f t="shared" si="149"/>
        <v>1292</v>
      </c>
    </row>
    <row r="3916" spans="1:16" hidden="1" x14ac:dyDescent="0.3">
      <c r="A3916" s="90">
        <v>850640</v>
      </c>
      <c r="B3916" s="92" t="s">
        <v>1162</v>
      </c>
      <c r="C3916" s="92" t="s">
        <v>7615</v>
      </c>
      <c r="D3916" s="92" t="s">
        <v>13</v>
      </c>
      <c r="E3916" s="103" t="s">
        <v>485</v>
      </c>
      <c r="F3916" s="92" t="s">
        <v>2349</v>
      </c>
      <c r="G3916" s="92" t="s">
        <v>1240</v>
      </c>
      <c r="H3916" s="92" t="s">
        <v>2350</v>
      </c>
      <c r="I3916" s="92" t="s">
        <v>865</v>
      </c>
      <c r="J3916" s="92" t="s">
        <v>7616</v>
      </c>
      <c r="K3916" s="90" t="b">
        <v>0</v>
      </c>
      <c r="L3916" s="92" t="s">
        <v>867</v>
      </c>
      <c r="M3916" s="278">
        <f>IFERROR(VLOOKUP(C3916,'Budget Detail as of 11.30'!B:K,COLUMNS('Budget Detail as of 11.30'!B:K),FALSE),0)</f>
        <v>112920</v>
      </c>
      <c r="N3916" s="155">
        <f>SUMIFS('Budget Detail as of 11.30'!L:L,'Budget Detail as of 11.30'!B:B,'Questica Mapping'!C3916)</f>
        <v>112920</v>
      </c>
      <c r="O3916" s="100">
        <v>3000</v>
      </c>
      <c r="P3916" s="101">
        <f t="shared" si="149"/>
        <v>3000</v>
      </c>
    </row>
    <row r="3917" spans="1:16" hidden="1" x14ac:dyDescent="0.3">
      <c r="A3917" s="90">
        <v>850769</v>
      </c>
      <c r="B3917" s="92" t="s">
        <v>1162</v>
      </c>
      <c r="C3917" s="92" t="s">
        <v>7617</v>
      </c>
      <c r="D3917" s="92" t="s">
        <v>13</v>
      </c>
      <c r="E3917" s="103" t="s">
        <v>485</v>
      </c>
      <c r="F3917" s="92" t="s">
        <v>2349</v>
      </c>
      <c r="G3917" s="92" t="s">
        <v>1240</v>
      </c>
      <c r="H3917" s="92" t="s">
        <v>6911</v>
      </c>
      <c r="I3917" s="92" t="s">
        <v>865</v>
      </c>
      <c r="J3917" s="92" t="s">
        <v>7618</v>
      </c>
      <c r="K3917" s="90" t="b">
        <v>0</v>
      </c>
      <c r="L3917" s="92" t="s">
        <v>867</v>
      </c>
      <c r="M3917" s="278">
        <f>IFERROR(VLOOKUP(C3917,'Budget Detail as of 11.30'!B:K,COLUMNS('Budget Detail as of 11.30'!B:K),FALSE),0)</f>
        <v>600</v>
      </c>
      <c r="N3917" s="155">
        <f>SUMIFS('Budget Detail as of 11.30'!L:L,'Budget Detail as of 11.30'!B:B,'Questica Mapping'!C3917)</f>
        <v>600</v>
      </c>
      <c r="O3917" s="100">
        <v>0</v>
      </c>
      <c r="P3917" s="101">
        <f t="shared" si="149"/>
        <v>0</v>
      </c>
    </row>
    <row r="3918" spans="1:16" hidden="1" x14ac:dyDescent="0.3">
      <c r="A3918" s="90">
        <v>850732</v>
      </c>
      <c r="B3918" s="92" t="s">
        <v>1162</v>
      </c>
      <c r="C3918" s="92" t="s">
        <v>7619</v>
      </c>
      <c r="D3918" s="92" t="s">
        <v>13</v>
      </c>
      <c r="E3918" s="103" t="s">
        <v>485</v>
      </c>
      <c r="F3918" s="92" t="s">
        <v>2349</v>
      </c>
      <c r="G3918" s="92" t="s">
        <v>1240</v>
      </c>
      <c r="H3918" s="92" t="s">
        <v>6911</v>
      </c>
      <c r="I3918" s="92" t="s">
        <v>925</v>
      </c>
      <c r="J3918" s="92" t="s">
        <v>7620</v>
      </c>
      <c r="K3918" s="90" t="b">
        <v>0</v>
      </c>
      <c r="L3918" s="92" t="s">
        <v>867</v>
      </c>
      <c r="M3918" s="278">
        <f>IFERROR(VLOOKUP(C3918,'Budget Detail as of 11.30'!B:K,COLUMNS('Budget Detail as of 11.30'!B:K),FALSE),0)</f>
        <v>300</v>
      </c>
      <c r="N3918" s="155">
        <f>SUMIFS('Budget Detail as of 11.30'!L:L,'Budget Detail as of 11.30'!B:B,'Questica Mapping'!C3918)</f>
        <v>300</v>
      </c>
      <c r="O3918" s="100">
        <v>0</v>
      </c>
      <c r="P3918" s="101">
        <f t="shared" si="149"/>
        <v>0</v>
      </c>
    </row>
    <row r="3919" spans="1:16" hidden="1" x14ac:dyDescent="0.3">
      <c r="A3919" s="90">
        <v>595464</v>
      </c>
      <c r="B3919" s="92" t="s">
        <v>1162</v>
      </c>
      <c r="C3919" s="92" t="s">
        <v>7621</v>
      </c>
      <c r="D3919" s="92" t="s">
        <v>13</v>
      </c>
      <c r="E3919" s="103" t="s">
        <v>485</v>
      </c>
      <c r="F3919" s="92" t="s">
        <v>2349</v>
      </c>
      <c r="G3919" s="92" t="s">
        <v>1240</v>
      </c>
      <c r="H3919" s="92" t="s">
        <v>6960</v>
      </c>
      <c r="I3919" s="92" t="s">
        <v>865</v>
      </c>
      <c r="J3919" s="92" t="s">
        <v>7622</v>
      </c>
      <c r="K3919" s="90" t="b">
        <v>0</v>
      </c>
      <c r="L3919" s="92" t="s">
        <v>867</v>
      </c>
      <c r="M3919" s="278">
        <f>IFERROR(VLOOKUP(C3919,'Budget Detail as of 11.30'!B:K,COLUMNS('Budget Detail as of 11.30'!B:K),FALSE),0)</f>
        <v>0</v>
      </c>
      <c r="N3919" s="155">
        <f>SUMIFS('Budget Detail as of 11.30'!L:L,'Budget Detail as of 11.30'!B:B,'Questica Mapping'!C3919)</f>
        <v>0</v>
      </c>
      <c r="O3919" s="100">
        <v>9600</v>
      </c>
      <c r="P3919" s="101">
        <f t="shared" si="149"/>
        <v>9600</v>
      </c>
    </row>
    <row r="3920" spans="1:16" hidden="1" x14ac:dyDescent="0.3">
      <c r="A3920" s="90">
        <v>599821</v>
      </c>
      <c r="B3920" s="92" t="s">
        <v>1162</v>
      </c>
      <c r="C3920" s="92" t="s">
        <v>7623</v>
      </c>
      <c r="D3920" s="92" t="s">
        <v>13</v>
      </c>
      <c r="E3920" s="103" t="s">
        <v>485</v>
      </c>
      <c r="F3920" s="92" t="s">
        <v>2349</v>
      </c>
      <c r="G3920" s="92" t="s">
        <v>1240</v>
      </c>
      <c r="H3920" s="92" t="s">
        <v>6952</v>
      </c>
      <c r="I3920" s="92" t="s">
        <v>865</v>
      </c>
      <c r="J3920" s="92" t="s">
        <v>7624</v>
      </c>
      <c r="K3920" s="90" t="b">
        <v>0</v>
      </c>
      <c r="L3920" s="92" t="s">
        <v>867</v>
      </c>
      <c r="M3920" s="278">
        <f>IFERROR(VLOOKUP(C3920,'Budget Detail as of 11.30'!B:K,COLUMNS('Budget Detail as of 11.30'!B:K),FALSE),0)</f>
        <v>6000</v>
      </c>
      <c r="N3920" s="155">
        <f>SUMIFS('Budget Detail as of 11.30'!L:L,'Budget Detail as of 11.30'!B:B,'Questica Mapping'!C3920)</f>
        <v>6000</v>
      </c>
      <c r="O3920" s="100">
        <v>0</v>
      </c>
      <c r="P3920" s="101">
        <f t="shared" si="149"/>
        <v>0</v>
      </c>
    </row>
    <row r="3921" spans="1:16" hidden="1" x14ac:dyDescent="0.3">
      <c r="A3921" s="90">
        <v>599822</v>
      </c>
      <c r="B3921" s="92" t="s">
        <v>1162</v>
      </c>
      <c r="C3921" s="92" t="s">
        <v>7625</v>
      </c>
      <c r="D3921" s="92" t="s">
        <v>13</v>
      </c>
      <c r="E3921" s="103" t="s">
        <v>485</v>
      </c>
      <c r="F3921" s="92" t="s">
        <v>2349</v>
      </c>
      <c r="G3921" s="92" t="s">
        <v>1240</v>
      </c>
      <c r="H3921" s="92" t="s">
        <v>6952</v>
      </c>
      <c r="I3921" s="92" t="s">
        <v>925</v>
      </c>
      <c r="J3921" s="92" t="s">
        <v>7626</v>
      </c>
      <c r="K3921" s="90" t="b">
        <v>0</v>
      </c>
      <c r="L3921" s="92" t="s">
        <v>867</v>
      </c>
      <c r="M3921" s="278">
        <f>IFERROR(VLOOKUP(C3921,'Budget Detail as of 11.30'!B:K,COLUMNS('Budget Detail as of 11.30'!B:K),FALSE),0)</f>
        <v>0</v>
      </c>
      <c r="N3921" s="155">
        <f>SUMIFS('Budget Detail as of 11.30'!L:L,'Budget Detail as of 11.30'!B:B,'Questica Mapping'!C3921)</f>
        <v>0</v>
      </c>
      <c r="O3921" s="100"/>
      <c r="P3921" s="101"/>
    </row>
    <row r="3922" spans="1:16" hidden="1" x14ac:dyDescent="0.3">
      <c r="A3922" s="90">
        <v>599823</v>
      </c>
      <c r="B3922" s="92" t="s">
        <v>1162</v>
      </c>
      <c r="C3922" s="92" t="s">
        <v>7627</v>
      </c>
      <c r="D3922" s="92" t="s">
        <v>13</v>
      </c>
      <c r="E3922" s="103" t="s">
        <v>485</v>
      </c>
      <c r="F3922" s="92" t="s">
        <v>2349</v>
      </c>
      <c r="G3922" s="92" t="s">
        <v>1240</v>
      </c>
      <c r="H3922" s="92" t="s">
        <v>6915</v>
      </c>
      <c r="I3922" s="92" t="s">
        <v>865</v>
      </c>
      <c r="J3922" s="92" t="s">
        <v>7628</v>
      </c>
      <c r="K3922" s="90" t="b">
        <v>0</v>
      </c>
      <c r="L3922" s="92" t="s">
        <v>867</v>
      </c>
      <c r="M3922" s="278">
        <f>IFERROR(VLOOKUP(C3922,'Budget Detail as of 11.30'!B:K,COLUMNS('Budget Detail as of 11.30'!B:K),FALSE),0)</f>
        <v>2000</v>
      </c>
      <c r="N3922" s="155">
        <f>SUMIFS('Budget Detail as of 11.30'!L:L,'Budget Detail as of 11.30'!B:B,'Questica Mapping'!C3922)</f>
        <v>2000</v>
      </c>
      <c r="O3922" s="100">
        <v>15000</v>
      </c>
      <c r="P3922" s="101">
        <f t="shared" ref="P3922:P3953" si="150">+O3922</f>
        <v>15000</v>
      </c>
    </row>
    <row r="3923" spans="1:16" hidden="1" x14ac:dyDescent="0.3">
      <c r="A3923" s="90">
        <v>599824</v>
      </c>
      <c r="B3923" s="92" t="s">
        <v>1162</v>
      </c>
      <c r="C3923" s="92" t="s">
        <v>7629</v>
      </c>
      <c r="D3923" s="92" t="s">
        <v>13</v>
      </c>
      <c r="E3923" s="103" t="s">
        <v>485</v>
      </c>
      <c r="F3923" s="92" t="s">
        <v>2349</v>
      </c>
      <c r="G3923" s="92" t="s">
        <v>1576</v>
      </c>
      <c r="H3923" s="92" t="s">
        <v>6952</v>
      </c>
      <c r="I3923" s="92" t="s">
        <v>865</v>
      </c>
      <c r="J3923" s="92" t="s">
        <v>1577</v>
      </c>
      <c r="K3923" s="90" t="b">
        <v>0</v>
      </c>
      <c r="L3923" s="92" t="s">
        <v>867</v>
      </c>
      <c r="M3923" s="278">
        <f>IFERROR(VLOOKUP(C3923,'Budget Detail as of 11.30'!B:K,COLUMNS('Budget Detail as of 11.30'!B:K),FALSE),0)</f>
        <v>1290</v>
      </c>
      <c r="N3923" s="155">
        <f>SUMIFS('Budget Detail as of 11.30'!L:L,'Budget Detail as of 11.30'!B:B,'Questica Mapping'!C3923)</f>
        <v>0</v>
      </c>
      <c r="O3923" s="100">
        <v>10000</v>
      </c>
      <c r="P3923" s="101">
        <f t="shared" si="150"/>
        <v>10000</v>
      </c>
    </row>
    <row r="3924" spans="1:16" hidden="1" x14ac:dyDescent="0.3">
      <c r="A3924" s="90">
        <v>599825</v>
      </c>
      <c r="B3924" s="92" t="s">
        <v>1162</v>
      </c>
      <c r="C3924" s="92" t="s">
        <v>7630</v>
      </c>
      <c r="D3924" s="92" t="s">
        <v>13</v>
      </c>
      <c r="E3924" s="103" t="s">
        <v>485</v>
      </c>
      <c r="F3924" s="92" t="s">
        <v>2349</v>
      </c>
      <c r="G3924" s="92" t="s">
        <v>1576</v>
      </c>
      <c r="H3924" s="92" t="s">
        <v>6952</v>
      </c>
      <c r="I3924" s="92" t="s">
        <v>925</v>
      </c>
      <c r="J3924" s="92" t="s">
        <v>7631</v>
      </c>
      <c r="K3924" s="90" t="b">
        <v>0</v>
      </c>
      <c r="L3924" s="92" t="s">
        <v>867</v>
      </c>
      <c r="M3924" s="278">
        <f>IFERROR(VLOOKUP(C3924,'Budget Detail as of 11.30'!B:K,COLUMNS('Budget Detail as of 11.30'!B:K),FALSE),0)</f>
        <v>3000</v>
      </c>
      <c r="N3924" s="155">
        <f>SUMIFS('Budget Detail as of 11.30'!L:L,'Budget Detail as of 11.30'!B:B,'Questica Mapping'!C3924)</f>
        <v>3000</v>
      </c>
      <c r="O3924" s="100">
        <v>7000</v>
      </c>
      <c r="P3924" s="101">
        <f t="shared" si="150"/>
        <v>7000</v>
      </c>
    </row>
    <row r="3925" spans="1:16" hidden="1" x14ac:dyDescent="0.3">
      <c r="A3925" s="90">
        <v>599826</v>
      </c>
      <c r="B3925" s="92" t="s">
        <v>1162</v>
      </c>
      <c r="C3925" s="92" t="s">
        <v>7632</v>
      </c>
      <c r="D3925" s="92" t="s">
        <v>13</v>
      </c>
      <c r="E3925" s="103" t="s">
        <v>485</v>
      </c>
      <c r="F3925" s="92" t="s">
        <v>2349</v>
      </c>
      <c r="G3925" s="92" t="s">
        <v>1576</v>
      </c>
      <c r="H3925" s="92" t="s">
        <v>6952</v>
      </c>
      <c r="I3925" s="92" t="s">
        <v>928</v>
      </c>
      <c r="J3925" s="92" t="s">
        <v>7633</v>
      </c>
      <c r="K3925" s="90" t="b">
        <v>0</v>
      </c>
      <c r="L3925" s="92" t="s">
        <v>867</v>
      </c>
      <c r="M3925" s="278">
        <f>IFERROR(VLOOKUP(C3925,'Budget Detail as of 11.30'!B:K,COLUMNS('Budget Detail as of 11.30'!B:K),FALSE),0)</f>
        <v>25000</v>
      </c>
      <c r="N3925" s="155">
        <f>SUMIFS('Budget Detail as of 11.30'!L:L,'Budget Detail as of 11.30'!B:B,'Questica Mapping'!C3925)</f>
        <v>25000</v>
      </c>
      <c r="O3925" s="100">
        <v>500</v>
      </c>
      <c r="P3925" s="101">
        <f t="shared" si="150"/>
        <v>500</v>
      </c>
    </row>
    <row r="3926" spans="1:16" hidden="1" x14ac:dyDescent="0.3">
      <c r="A3926" s="90">
        <v>599827</v>
      </c>
      <c r="B3926" s="92" t="s">
        <v>1162</v>
      </c>
      <c r="C3926" s="92" t="s">
        <v>7634</v>
      </c>
      <c r="D3926" s="92" t="s">
        <v>13</v>
      </c>
      <c r="E3926" s="103" t="s">
        <v>485</v>
      </c>
      <c r="F3926" s="92" t="s">
        <v>2349</v>
      </c>
      <c r="G3926" s="92" t="s">
        <v>1246</v>
      </c>
      <c r="H3926" s="92" t="s">
        <v>6952</v>
      </c>
      <c r="I3926" s="92" t="s">
        <v>865</v>
      </c>
      <c r="J3926" s="92" t="s">
        <v>7635</v>
      </c>
      <c r="K3926" s="90" t="b">
        <v>0</v>
      </c>
      <c r="L3926" s="92" t="s">
        <v>867</v>
      </c>
      <c r="M3926" s="278">
        <f>IFERROR(VLOOKUP(C3926,'Budget Detail as of 11.30'!B:K,COLUMNS('Budget Detail as of 11.30'!B:K),FALSE),0)</f>
        <v>0</v>
      </c>
      <c r="N3926" s="155">
        <f>SUMIFS('Budget Detail as of 11.30'!L:L,'Budget Detail as of 11.30'!B:B,'Questica Mapping'!C3926)</f>
        <v>0</v>
      </c>
      <c r="O3926" s="100">
        <v>1700</v>
      </c>
      <c r="P3926" s="101">
        <f t="shared" si="150"/>
        <v>1700</v>
      </c>
    </row>
    <row r="3927" spans="1:16" hidden="1" x14ac:dyDescent="0.3">
      <c r="A3927" s="90">
        <v>599828</v>
      </c>
      <c r="B3927" s="92" t="s">
        <v>1162</v>
      </c>
      <c r="C3927" s="92" t="s">
        <v>7636</v>
      </c>
      <c r="D3927" s="92" t="s">
        <v>13</v>
      </c>
      <c r="E3927" s="103" t="s">
        <v>485</v>
      </c>
      <c r="F3927" s="92" t="s">
        <v>2349</v>
      </c>
      <c r="G3927" s="92" t="s">
        <v>1586</v>
      </c>
      <c r="H3927" s="92" t="s">
        <v>6952</v>
      </c>
      <c r="I3927" s="92" t="s">
        <v>865</v>
      </c>
      <c r="J3927" s="92" t="s">
        <v>7637</v>
      </c>
      <c r="K3927" s="90" t="b">
        <v>0</v>
      </c>
      <c r="L3927" s="92" t="s">
        <v>867</v>
      </c>
      <c r="M3927" s="278">
        <f>IFERROR(VLOOKUP(C3927,'Budget Detail as of 11.30'!B:K,COLUMNS('Budget Detail as of 11.30'!B:K),FALSE),0)</f>
        <v>9200</v>
      </c>
      <c r="N3927" s="155">
        <f>SUMIFS('Budget Detail as of 11.30'!L:L,'Budget Detail as of 11.30'!B:B,'Questica Mapping'!C3927)</f>
        <v>9200</v>
      </c>
      <c r="O3927" s="100">
        <v>0</v>
      </c>
      <c r="P3927" s="101">
        <f t="shared" si="150"/>
        <v>0</v>
      </c>
    </row>
    <row r="3928" spans="1:16" hidden="1" x14ac:dyDescent="0.3">
      <c r="A3928" s="90">
        <v>599830</v>
      </c>
      <c r="B3928" s="159" t="s">
        <v>1162</v>
      </c>
      <c r="C3928" s="159" t="s">
        <v>7638</v>
      </c>
      <c r="D3928" s="280" t="s">
        <v>13</v>
      </c>
      <c r="E3928" s="281" t="s">
        <v>485</v>
      </c>
      <c r="F3928" s="279" t="s">
        <v>2349</v>
      </c>
      <c r="G3928" s="279" t="s">
        <v>1253</v>
      </c>
      <c r="H3928" s="279" t="s">
        <v>6952</v>
      </c>
      <c r="I3928" s="279" t="s">
        <v>931</v>
      </c>
      <c r="J3928" s="279" t="s">
        <v>7639</v>
      </c>
      <c r="K3928" s="279" t="b">
        <v>0</v>
      </c>
      <c r="L3928" s="279" t="s">
        <v>867</v>
      </c>
      <c r="M3928" s="278">
        <f>IFERROR(VLOOKUP(C3928,'Budget Detail as of 11.30'!B:K,COLUMNS('Budget Detail as of 11.30'!B:K),FALSE),0)</f>
        <v>5000</v>
      </c>
      <c r="N3928" s="155">
        <f>SUMIFS('Budget Detail as of 11.30'!L:L,'Budget Detail as of 11.30'!B:B,'Questica Mapping'!C3928)</f>
        <v>5000</v>
      </c>
      <c r="O3928" s="100">
        <v>0</v>
      </c>
      <c r="P3928" s="101">
        <f t="shared" si="150"/>
        <v>0</v>
      </c>
    </row>
    <row r="3929" spans="1:16" hidden="1" x14ac:dyDescent="0.3">
      <c r="A3929" s="90">
        <v>599831</v>
      </c>
      <c r="B3929" s="92" t="s">
        <v>1162</v>
      </c>
      <c r="C3929" s="92" t="s">
        <v>7640</v>
      </c>
      <c r="D3929" s="92" t="s">
        <v>13</v>
      </c>
      <c r="E3929" s="103" t="s">
        <v>485</v>
      </c>
      <c r="F3929" s="92" t="s">
        <v>2349</v>
      </c>
      <c r="G3929" s="92" t="s">
        <v>1617</v>
      </c>
      <c r="H3929" s="92" t="s">
        <v>6952</v>
      </c>
      <c r="I3929" s="92" t="s">
        <v>865</v>
      </c>
      <c r="J3929" s="92" t="s">
        <v>7641</v>
      </c>
      <c r="K3929" s="90" t="b">
        <v>0</v>
      </c>
      <c r="L3929" s="92" t="s">
        <v>867</v>
      </c>
      <c r="M3929" s="278">
        <f>IFERROR(VLOOKUP(C3929,'Budget Detail as of 11.30'!B:K,COLUMNS('Budget Detail as of 11.30'!B:K),FALSE),0)</f>
        <v>13000</v>
      </c>
      <c r="N3929" s="155">
        <f>SUMIFS('Budget Detail as of 11.30'!L:L,'Budget Detail as of 11.30'!B:B,'Questica Mapping'!C3929)</f>
        <v>13000</v>
      </c>
      <c r="O3929" s="100">
        <v>5000</v>
      </c>
      <c r="P3929" s="101">
        <f t="shared" si="150"/>
        <v>5000</v>
      </c>
    </row>
    <row r="3930" spans="1:16" hidden="1" x14ac:dyDescent="0.3">
      <c r="A3930" s="90">
        <v>851327</v>
      </c>
      <c r="B3930" s="92" t="s">
        <v>1162</v>
      </c>
      <c r="C3930" s="92" t="s">
        <v>7642</v>
      </c>
      <c r="D3930" s="92" t="s">
        <v>13</v>
      </c>
      <c r="E3930" s="103" t="s">
        <v>485</v>
      </c>
      <c r="F3930" s="92" t="s">
        <v>2349</v>
      </c>
      <c r="G3930" s="92" t="s">
        <v>1617</v>
      </c>
      <c r="H3930" s="92" t="s">
        <v>6952</v>
      </c>
      <c r="I3930" s="92" t="s">
        <v>925</v>
      </c>
      <c r="J3930" s="92" t="s">
        <v>7643</v>
      </c>
      <c r="K3930" s="90" t="b">
        <v>0</v>
      </c>
      <c r="L3930" s="92" t="s">
        <v>867</v>
      </c>
      <c r="M3930" s="278">
        <f>IFERROR(VLOOKUP(C3930,'Budget Detail as of 11.30'!B:K,COLUMNS('Budget Detail as of 11.30'!B:K),FALSE),0)</f>
        <v>12000</v>
      </c>
      <c r="N3930" s="155">
        <f>SUMIFS('Budget Detail as of 11.30'!L:L,'Budget Detail as of 11.30'!B:B,'Questica Mapping'!C3930)</f>
        <v>12000</v>
      </c>
      <c r="O3930" s="100">
        <v>5000</v>
      </c>
      <c r="P3930" s="101">
        <f t="shared" si="150"/>
        <v>5000</v>
      </c>
    </row>
    <row r="3931" spans="1:16" hidden="1" x14ac:dyDescent="0.3">
      <c r="A3931" s="90">
        <v>851328</v>
      </c>
      <c r="B3931" s="92" t="s">
        <v>1162</v>
      </c>
      <c r="C3931" s="92" t="s">
        <v>7644</v>
      </c>
      <c r="D3931" s="92" t="s">
        <v>13</v>
      </c>
      <c r="E3931" s="103" t="s">
        <v>485</v>
      </c>
      <c r="F3931" s="92" t="s">
        <v>2349</v>
      </c>
      <c r="G3931" s="92" t="s">
        <v>1617</v>
      </c>
      <c r="H3931" s="92" t="s">
        <v>6952</v>
      </c>
      <c r="I3931" s="92" t="s">
        <v>928</v>
      </c>
      <c r="J3931" s="92" t="s">
        <v>7645</v>
      </c>
      <c r="K3931" s="90" t="b">
        <v>0</v>
      </c>
      <c r="L3931" s="92" t="s">
        <v>867</v>
      </c>
      <c r="M3931" s="278">
        <f>IFERROR(VLOOKUP(C3931,'Budget Detail as of 11.30'!B:K,COLUMNS('Budget Detail as of 11.30'!B:K),FALSE),0)</f>
        <v>7000</v>
      </c>
      <c r="N3931" s="155">
        <f>SUMIFS('Budget Detail as of 11.30'!L:L,'Budget Detail as of 11.30'!B:B,'Questica Mapping'!C3931)</f>
        <v>7000</v>
      </c>
      <c r="O3931" s="100">
        <v>5000</v>
      </c>
      <c r="P3931" s="101">
        <f t="shared" si="150"/>
        <v>5000</v>
      </c>
    </row>
    <row r="3932" spans="1:16" hidden="1" x14ac:dyDescent="0.3">
      <c r="A3932" s="90">
        <v>599832</v>
      </c>
      <c r="B3932" s="92" t="s">
        <v>1162</v>
      </c>
      <c r="C3932" s="92" t="s">
        <v>7646</v>
      </c>
      <c r="D3932" s="92" t="s">
        <v>13</v>
      </c>
      <c r="E3932" s="103" t="s">
        <v>485</v>
      </c>
      <c r="F3932" s="92" t="s">
        <v>2349</v>
      </c>
      <c r="G3932" s="92" t="s">
        <v>1273</v>
      </c>
      <c r="H3932" s="92" t="s">
        <v>6956</v>
      </c>
      <c r="I3932" s="92" t="s">
        <v>865</v>
      </c>
      <c r="J3932" s="92" t="s">
        <v>7647</v>
      </c>
      <c r="K3932" s="90" t="b">
        <v>0</v>
      </c>
      <c r="L3932" s="92" t="s">
        <v>867</v>
      </c>
      <c r="M3932" s="278">
        <f>IFERROR(VLOOKUP(C3932,'Budget Detail as of 11.30'!B:K,COLUMNS('Budget Detail as of 11.30'!B:K),FALSE),0)</f>
        <v>500</v>
      </c>
      <c r="N3932" s="155">
        <f>SUMIFS('Budget Detail as of 11.30'!L:L,'Budget Detail as of 11.30'!B:B,'Questica Mapping'!C3932)</f>
        <v>500</v>
      </c>
      <c r="O3932" s="100">
        <v>4000</v>
      </c>
      <c r="P3932" s="101">
        <f t="shared" si="150"/>
        <v>4000</v>
      </c>
    </row>
    <row r="3933" spans="1:16" hidden="1" x14ac:dyDescent="0.3">
      <c r="A3933" s="90">
        <v>599834</v>
      </c>
      <c r="B3933" s="92" t="s">
        <v>1162</v>
      </c>
      <c r="C3933" s="92" t="s">
        <v>7648</v>
      </c>
      <c r="D3933" s="92" t="s">
        <v>13</v>
      </c>
      <c r="E3933" s="103" t="s">
        <v>485</v>
      </c>
      <c r="F3933" s="92" t="s">
        <v>2349</v>
      </c>
      <c r="G3933" s="92" t="s">
        <v>1273</v>
      </c>
      <c r="H3933" s="92" t="s">
        <v>6956</v>
      </c>
      <c r="I3933" s="92" t="s">
        <v>931</v>
      </c>
      <c r="J3933" s="92" t="s">
        <v>7649</v>
      </c>
      <c r="K3933" s="90" t="b">
        <v>0</v>
      </c>
      <c r="L3933" s="92" t="s">
        <v>867</v>
      </c>
      <c r="M3933" s="278">
        <f>IFERROR(VLOOKUP(C3933,'Budget Detail as of 11.30'!B:K,COLUMNS('Budget Detail as of 11.30'!B:K),FALSE),0)</f>
        <v>1700</v>
      </c>
      <c r="N3933" s="155">
        <f>SUMIFS('Budget Detail as of 11.30'!L:L,'Budget Detail as of 11.30'!B:B,'Questica Mapping'!C3933)</f>
        <v>1700</v>
      </c>
      <c r="O3933" s="100">
        <v>0</v>
      </c>
      <c r="P3933" s="101">
        <f t="shared" si="150"/>
        <v>0</v>
      </c>
    </row>
    <row r="3934" spans="1:16" hidden="1" x14ac:dyDescent="0.3">
      <c r="A3934" s="90">
        <v>599835</v>
      </c>
      <c r="B3934" s="92" t="s">
        <v>1162</v>
      </c>
      <c r="C3934" s="92" t="s">
        <v>7650</v>
      </c>
      <c r="D3934" s="92" t="s">
        <v>13</v>
      </c>
      <c r="E3934" s="103" t="s">
        <v>485</v>
      </c>
      <c r="F3934" s="92" t="s">
        <v>2349</v>
      </c>
      <c r="G3934" s="92" t="s">
        <v>1273</v>
      </c>
      <c r="H3934" s="92" t="s">
        <v>6960</v>
      </c>
      <c r="I3934" s="92" t="s">
        <v>925</v>
      </c>
      <c r="J3934" s="92" t="s">
        <v>7651</v>
      </c>
      <c r="K3934" s="90" t="b">
        <v>0</v>
      </c>
      <c r="L3934" s="92" t="s">
        <v>867</v>
      </c>
      <c r="M3934" s="278">
        <f>IFERROR(VLOOKUP(C3934,'Budget Detail as of 11.30'!B:K,COLUMNS('Budget Detail as of 11.30'!B:K),FALSE),0)</f>
        <v>0</v>
      </c>
      <c r="N3934" s="155">
        <f>SUMIFS('Budget Detail as of 11.30'!L:L,'Budget Detail as of 11.30'!B:B,'Questica Mapping'!C3934)</f>
        <v>0</v>
      </c>
      <c r="O3934" s="100">
        <v>398063</v>
      </c>
      <c r="P3934" s="101">
        <f t="shared" si="150"/>
        <v>398063</v>
      </c>
    </row>
    <row r="3935" spans="1:16" hidden="1" x14ac:dyDescent="0.3">
      <c r="A3935" s="90">
        <v>599836</v>
      </c>
      <c r="B3935" s="92" t="s">
        <v>1162</v>
      </c>
      <c r="C3935" s="92" t="s">
        <v>7652</v>
      </c>
      <c r="D3935" s="92" t="s">
        <v>13</v>
      </c>
      <c r="E3935" s="103" t="s">
        <v>485</v>
      </c>
      <c r="F3935" s="92" t="s">
        <v>2349</v>
      </c>
      <c r="G3935" s="92" t="s">
        <v>1273</v>
      </c>
      <c r="H3935" s="92" t="s">
        <v>6960</v>
      </c>
      <c r="I3935" s="92" t="s">
        <v>928</v>
      </c>
      <c r="J3935" s="92" t="s">
        <v>7653</v>
      </c>
      <c r="K3935" s="90" t="b">
        <v>0</v>
      </c>
      <c r="L3935" s="92" t="s">
        <v>867</v>
      </c>
      <c r="M3935" s="278">
        <f>IFERROR(VLOOKUP(C3935,'Budget Detail as of 11.30'!B:K,COLUMNS('Budget Detail as of 11.30'!B:K),FALSE),0)</f>
        <v>0</v>
      </c>
      <c r="N3935" s="155">
        <f>SUMIFS('Budget Detail as of 11.30'!L:L,'Budget Detail as of 11.30'!B:B,'Questica Mapping'!C3935)</f>
        <v>0</v>
      </c>
      <c r="O3935" s="100">
        <v>50000</v>
      </c>
      <c r="P3935" s="101">
        <f t="shared" si="150"/>
        <v>50000</v>
      </c>
    </row>
    <row r="3936" spans="1:16" hidden="1" x14ac:dyDescent="0.3">
      <c r="A3936" s="90">
        <v>850641</v>
      </c>
      <c r="B3936" s="92" t="s">
        <v>1162</v>
      </c>
      <c r="C3936" s="92" t="s">
        <v>7654</v>
      </c>
      <c r="D3936" s="92" t="s">
        <v>13</v>
      </c>
      <c r="E3936" s="103" t="s">
        <v>485</v>
      </c>
      <c r="F3936" s="92" t="s">
        <v>2349</v>
      </c>
      <c r="G3936" s="92" t="s">
        <v>1273</v>
      </c>
      <c r="H3936" s="92" t="s">
        <v>6952</v>
      </c>
      <c r="I3936" s="92" t="s">
        <v>865</v>
      </c>
      <c r="J3936" s="92" t="s">
        <v>7655</v>
      </c>
      <c r="K3936" s="90" t="b">
        <v>0</v>
      </c>
      <c r="L3936" s="92" t="s">
        <v>867</v>
      </c>
      <c r="M3936" s="278">
        <f>IFERROR(VLOOKUP(C3936,'Budget Detail as of 11.30'!B:K,COLUMNS('Budget Detail as of 11.30'!B:K),FALSE),0)</f>
        <v>5000</v>
      </c>
      <c r="N3936" s="155">
        <f>SUMIFS('Budget Detail as of 11.30'!L:L,'Budget Detail as of 11.30'!B:B,'Questica Mapping'!C3936)</f>
        <v>5000</v>
      </c>
      <c r="O3936" s="100">
        <v>990</v>
      </c>
      <c r="P3936" s="101">
        <f t="shared" si="150"/>
        <v>990</v>
      </c>
    </row>
    <row r="3937" spans="1:16" hidden="1" x14ac:dyDescent="0.3">
      <c r="A3937" s="90">
        <v>851331</v>
      </c>
      <c r="B3937" s="92" t="s">
        <v>1162</v>
      </c>
      <c r="C3937" s="92" t="s">
        <v>7656</v>
      </c>
      <c r="D3937" s="92" t="s">
        <v>13</v>
      </c>
      <c r="E3937" s="103" t="s">
        <v>485</v>
      </c>
      <c r="F3937" s="92" t="s">
        <v>2349</v>
      </c>
      <c r="G3937" s="92" t="s">
        <v>1273</v>
      </c>
      <c r="H3937" s="92" t="s">
        <v>6952</v>
      </c>
      <c r="I3937" s="92" t="s">
        <v>925</v>
      </c>
      <c r="J3937" s="92" t="s">
        <v>7657</v>
      </c>
      <c r="K3937" s="90" t="b">
        <v>0</v>
      </c>
      <c r="L3937" s="92" t="s">
        <v>867</v>
      </c>
      <c r="M3937" s="278">
        <f>IFERROR(VLOOKUP(C3937,'Budget Detail as of 11.30'!B:K,COLUMNS('Budget Detail as of 11.30'!B:K),FALSE),0)</f>
        <v>4000</v>
      </c>
      <c r="N3937" s="155">
        <f>SUMIFS('Budget Detail as of 11.30'!L:L,'Budget Detail as of 11.30'!B:B,'Questica Mapping'!C3937)</f>
        <v>4000</v>
      </c>
      <c r="O3937" s="100">
        <v>87916</v>
      </c>
      <c r="P3937" s="101">
        <f t="shared" si="150"/>
        <v>87916</v>
      </c>
    </row>
    <row r="3938" spans="1:16" hidden="1" x14ac:dyDescent="0.3">
      <c r="A3938" s="90">
        <v>851329</v>
      </c>
      <c r="B3938" s="92" t="s">
        <v>1162</v>
      </c>
      <c r="C3938" s="92" t="s">
        <v>7658</v>
      </c>
      <c r="D3938" s="92" t="s">
        <v>13</v>
      </c>
      <c r="E3938" s="103" t="s">
        <v>485</v>
      </c>
      <c r="F3938" s="92" t="s">
        <v>2349</v>
      </c>
      <c r="G3938" s="92" t="s">
        <v>1273</v>
      </c>
      <c r="H3938" s="92" t="s">
        <v>6952</v>
      </c>
      <c r="I3938" s="92" t="s">
        <v>928</v>
      </c>
      <c r="J3938" s="92" t="s">
        <v>7659</v>
      </c>
      <c r="K3938" s="90" t="b">
        <v>0</v>
      </c>
      <c r="L3938" s="92" t="s">
        <v>867</v>
      </c>
      <c r="M3938" s="278">
        <f>IFERROR(VLOOKUP(C3938,'Budget Detail as of 11.30'!B:K,COLUMNS('Budget Detail as of 11.30'!B:K),FALSE),0)</f>
        <v>5000</v>
      </c>
      <c r="N3938" s="155">
        <f>SUMIFS('Budget Detail as of 11.30'!L:L,'Budget Detail as of 11.30'!B:B,'Questica Mapping'!C3938)</f>
        <v>5000</v>
      </c>
      <c r="O3938" s="100">
        <v>3696</v>
      </c>
      <c r="P3938" s="101">
        <f t="shared" si="150"/>
        <v>3696</v>
      </c>
    </row>
    <row r="3939" spans="1:16" hidden="1" x14ac:dyDescent="0.3">
      <c r="A3939" s="90">
        <v>599837</v>
      </c>
      <c r="B3939" s="92" t="s">
        <v>1162</v>
      </c>
      <c r="C3939" s="92" t="s">
        <v>7660</v>
      </c>
      <c r="D3939" s="92" t="s">
        <v>13</v>
      </c>
      <c r="E3939" s="103" t="s">
        <v>485</v>
      </c>
      <c r="F3939" s="92" t="s">
        <v>2349</v>
      </c>
      <c r="G3939" s="92" t="s">
        <v>1273</v>
      </c>
      <c r="H3939" s="92" t="s">
        <v>6952</v>
      </c>
      <c r="I3939" s="92" t="s">
        <v>931</v>
      </c>
      <c r="J3939" s="92" t="s">
        <v>7661</v>
      </c>
      <c r="K3939" s="90" t="b">
        <v>0</v>
      </c>
      <c r="L3939" s="92" t="s">
        <v>867</v>
      </c>
      <c r="M3939" s="278">
        <f>IFERROR(VLOOKUP(C3939,'Budget Detail as of 11.30'!B:K,COLUMNS('Budget Detail as of 11.30'!B:K),FALSE),0)</f>
        <v>0</v>
      </c>
      <c r="N3939" s="155">
        <f>SUMIFS('Budget Detail as of 11.30'!L:L,'Budget Detail as of 11.30'!B:B,'Questica Mapping'!C3939)</f>
        <v>0</v>
      </c>
      <c r="O3939" s="100">
        <v>0</v>
      </c>
      <c r="P3939" s="101">
        <f t="shared" si="150"/>
        <v>0</v>
      </c>
    </row>
    <row r="3940" spans="1:16" hidden="1" x14ac:dyDescent="0.3">
      <c r="A3940" s="90">
        <v>599838</v>
      </c>
      <c r="B3940" s="92" t="s">
        <v>1162</v>
      </c>
      <c r="C3940" s="92" t="s">
        <v>7662</v>
      </c>
      <c r="D3940" s="92" t="s">
        <v>13</v>
      </c>
      <c r="E3940" s="103" t="s">
        <v>485</v>
      </c>
      <c r="F3940" s="92" t="s">
        <v>2349</v>
      </c>
      <c r="G3940" s="92" t="s">
        <v>1273</v>
      </c>
      <c r="H3940" s="92" t="s">
        <v>6952</v>
      </c>
      <c r="I3940" s="92" t="s">
        <v>944</v>
      </c>
      <c r="J3940" s="92" t="s">
        <v>7663</v>
      </c>
      <c r="K3940" s="90" t="b">
        <v>0</v>
      </c>
      <c r="L3940" s="92" t="s">
        <v>867</v>
      </c>
      <c r="M3940" s="278">
        <f>IFERROR(VLOOKUP(C3940,'Budget Detail as of 11.30'!B:K,COLUMNS('Budget Detail as of 11.30'!B:K),FALSE),0)</f>
        <v>0</v>
      </c>
      <c r="N3940" s="155">
        <f>SUMIFS('Budget Detail as of 11.30'!L:L,'Budget Detail as of 11.30'!B:B,'Questica Mapping'!C3940)</f>
        <v>0</v>
      </c>
      <c r="O3940" s="100">
        <v>4450</v>
      </c>
      <c r="P3940" s="101">
        <f t="shared" si="150"/>
        <v>4450</v>
      </c>
    </row>
    <row r="3941" spans="1:16" hidden="1" x14ac:dyDescent="0.3">
      <c r="A3941" s="90">
        <v>599839</v>
      </c>
      <c r="B3941" s="92" t="s">
        <v>1162</v>
      </c>
      <c r="C3941" s="92" t="s">
        <v>7664</v>
      </c>
      <c r="D3941" s="92" t="s">
        <v>13</v>
      </c>
      <c r="E3941" s="103" t="s">
        <v>485</v>
      </c>
      <c r="F3941" s="92" t="s">
        <v>2349</v>
      </c>
      <c r="G3941" s="92" t="s">
        <v>1273</v>
      </c>
      <c r="H3941" s="92" t="s">
        <v>6952</v>
      </c>
      <c r="I3941" s="92" t="s">
        <v>1060</v>
      </c>
      <c r="J3941" s="92" t="s">
        <v>7665</v>
      </c>
      <c r="K3941" s="90" t="b">
        <v>0</v>
      </c>
      <c r="L3941" s="92" t="s">
        <v>867</v>
      </c>
      <c r="M3941" s="278">
        <f>IFERROR(VLOOKUP(C3941,'Budget Detail as of 11.30'!B:K,COLUMNS('Budget Detail as of 11.30'!B:K),FALSE),0)</f>
        <v>0</v>
      </c>
      <c r="N3941" s="155">
        <f>SUMIFS('Budget Detail as of 11.30'!L:L,'Budget Detail as of 11.30'!B:B,'Questica Mapping'!C3941)</f>
        <v>0</v>
      </c>
      <c r="O3941" s="100">
        <v>7000</v>
      </c>
      <c r="P3941" s="101">
        <f t="shared" si="150"/>
        <v>7000</v>
      </c>
    </row>
    <row r="3942" spans="1:16" hidden="1" x14ac:dyDescent="0.3">
      <c r="A3942" s="90">
        <v>599840</v>
      </c>
      <c r="B3942" s="92" t="s">
        <v>1162</v>
      </c>
      <c r="C3942" s="92" t="s">
        <v>7666</v>
      </c>
      <c r="D3942" s="92" t="s">
        <v>13</v>
      </c>
      <c r="E3942" s="103" t="s">
        <v>485</v>
      </c>
      <c r="F3942" s="92" t="s">
        <v>2349</v>
      </c>
      <c r="G3942" s="92" t="s">
        <v>1679</v>
      </c>
      <c r="H3942" s="92" t="s">
        <v>6952</v>
      </c>
      <c r="I3942" s="92" t="s">
        <v>865</v>
      </c>
      <c r="J3942" s="92" t="s">
        <v>326</v>
      </c>
      <c r="K3942" s="90" t="b">
        <v>0</v>
      </c>
      <c r="L3942" s="92" t="s">
        <v>867</v>
      </c>
      <c r="M3942" s="278">
        <f>IFERROR(VLOOKUP(C3942,'Budget Detail as of 11.30'!B:K,COLUMNS('Budget Detail as of 11.30'!B:K),FALSE),0)</f>
        <v>370010</v>
      </c>
      <c r="N3942" s="155">
        <f>SUMIFS('Budget Detail as of 11.30'!L:L,'Budget Detail as of 11.30'!B:B,'Questica Mapping'!C3942)</f>
        <v>370010</v>
      </c>
      <c r="O3942" s="100">
        <v>5684</v>
      </c>
      <c r="P3942" s="101">
        <f t="shared" si="150"/>
        <v>5684</v>
      </c>
    </row>
    <row r="3943" spans="1:16" hidden="1" x14ac:dyDescent="0.3">
      <c r="A3943" s="90">
        <v>1558732</v>
      </c>
      <c r="B3943" s="92" t="s">
        <v>1162</v>
      </c>
      <c r="C3943" s="92" t="s">
        <v>7667</v>
      </c>
      <c r="D3943" s="92" t="s">
        <v>13</v>
      </c>
      <c r="E3943" s="103" t="s">
        <v>485</v>
      </c>
      <c r="F3943" s="92" t="s">
        <v>2349</v>
      </c>
      <c r="G3943" s="92" t="s">
        <v>1679</v>
      </c>
      <c r="H3943" s="92" t="s">
        <v>991</v>
      </c>
      <c r="I3943" s="92" t="s">
        <v>865</v>
      </c>
      <c r="J3943" s="92" t="s">
        <v>7118</v>
      </c>
      <c r="K3943" s="90" t="b">
        <v>0</v>
      </c>
      <c r="L3943" s="92" t="s">
        <v>867</v>
      </c>
      <c r="M3943" s="278">
        <f>IFERROR(VLOOKUP(C3943,'Budget Detail as of 11.30'!B:K,COLUMNS('Budget Detail as of 11.30'!B:K),FALSE),0)</f>
        <v>30000</v>
      </c>
      <c r="N3943" s="155">
        <f>SUMIFS('Budget Detail as of 11.30'!L:L,'Budget Detail as of 11.30'!B:B,'Questica Mapping'!C3943)</f>
        <v>30000</v>
      </c>
      <c r="O3943" s="100">
        <v>20000</v>
      </c>
      <c r="P3943" s="101">
        <f t="shared" si="150"/>
        <v>20000</v>
      </c>
    </row>
    <row r="3944" spans="1:16" hidden="1" x14ac:dyDescent="0.3">
      <c r="A3944" s="90">
        <v>1558734</v>
      </c>
      <c r="B3944" s="92" t="s">
        <v>1162</v>
      </c>
      <c r="C3944" s="92" t="s">
        <v>7668</v>
      </c>
      <c r="D3944" s="92" t="s">
        <v>13</v>
      </c>
      <c r="E3944" s="103" t="s">
        <v>485</v>
      </c>
      <c r="F3944" s="92" t="s">
        <v>2478</v>
      </c>
      <c r="G3944" s="92" t="s">
        <v>1215</v>
      </c>
      <c r="H3944" s="92" t="s">
        <v>2481</v>
      </c>
      <c r="I3944" s="92" t="s">
        <v>865</v>
      </c>
      <c r="J3944" s="92" t="s">
        <v>7669</v>
      </c>
      <c r="K3944" s="90" t="b">
        <v>0</v>
      </c>
      <c r="L3944" s="92" t="s">
        <v>867</v>
      </c>
      <c r="M3944" s="278">
        <f>IFERROR(VLOOKUP(C3944,'Budget Detail as of 11.30'!B:K,COLUMNS('Budget Detail as of 11.30'!B:K),FALSE),0)</f>
        <v>0</v>
      </c>
      <c r="N3944" s="155">
        <f>SUMIFS('Budget Detail as of 11.30'!L:L,'Budget Detail as of 11.30'!B:B,'Questica Mapping'!C3944)</f>
        <v>0</v>
      </c>
      <c r="O3944" s="100">
        <v>12168</v>
      </c>
      <c r="P3944" s="101">
        <f t="shared" si="150"/>
        <v>12168</v>
      </c>
    </row>
    <row r="3945" spans="1:16" hidden="1" x14ac:dyDescent="0.3">
      <c r="A3945" s="90">
        <v>1558735</v>
      </c>
      <c r="B3945" s="92" t="s">
        <v>1162</v>
      </c>
      <c r="C3945" s="92" t="s">
        <v>7670</v>
      </c>
      <c r="D3945" s="92" t="s">
        <v>13</v>
      </c>
      <c r="E3945" s="103" t="s">
        <v>485</v>
      </c>
      <c r="F3945" s="92" t="s">
        <v>2629</v>
      </c>
      <c r="G3945" s="92" t="s">
        <v>1165</v>
      </c>
      <c r="H3945" s="92" t="s">
        <v>6930</v>
      </c>
      <c r="I3945" s="92" t="s">
        <v>865</v>
      </c>
      <c r="J3945" s="92">
        <v>0</v>
      </c>
      <c r="K3945" s="90" t="b">
        <v>0</v>
      </c>
      <c r="L3945" s="92" t="s">
        <v>867</v>
      </c>
      <c r="M3945" s="278">
        <f>IFERROR(VLOOKUP(C3945,'Budget Detail as of 11.30'!B:K,COLUMNS('Budget Detail as of 11.30'!B:K),FALSE),0)</f>
        <v>24920</v>
      </c>
      <c r="N3945" s="155">
        <f>SUMIFS('Budget Detail as of 11.30'!L:L,'Budget Detail as of 11.30'!B:B,'Questica Mapping'!C3945)</f>
        <v>23850</v>
      </c>
      <c r="O3945" s="100">
        <v>0</v>
      </c>
      <c r="P3945" s="101">
        <f t="shared" si="150"/>
        <v>0</v>
      </c>
    </row>
    <row r="3946" spans="1:16" hidden="1" x14ac:dyDescent="0.3">
      <c r="A3946" s="90">
        <v>1558736</v>
      </c>
      <c r="B3946" s="92" t="s">
        <v>1162</v>
      </c>
      <c r="C3946" s="92" t="s">
        <v>7671</v>
      </c>
      <c r="D3946" s="92" t="s">
        <v>13</v>
      </c>
      <c r="E3946" s="103" t="s">
        <v>485</v>
      </c>
      <c r="F3946" s="92" t="s">
        <v>2629</v>
      </c>
      <c r="G3946" s="92" t="s">
        <v>1165</v>
      </c>
      <c r="H3946" s="92" t="s">
        <v>6975</v>
      </c>
      <c r="I3946" s="92" t="s">
        <v>865</v>
      </c>
      <c r="J3946" s="92">
        <v>0</v>
      </c>
      <c r="K3946" s="90" t="b">
        <v>0</v>
      </c>
      <c r="L3946" s="92" t="s">
        <v>1166</v>
      </c>
      <c r="M3946" s="278">
        <f>IFERROR(VLOOKUP(C3946,'Budget Detail as of 11.30'!B:K,COLUMNS('Budget Detail as of 11.30'!B:K),FALSE),0)</f>
        <v>3490</v>
      </c>
      <c r="N3946" s="155">
        <f>SUMIFS('Budget Detail as of 11.30'!L:L,'Budget Detail as of 11.30'!B:B,'Questica Mapping'!C3946)</f>
        <v>3340</v>
      </c>
      <c r="O3946" s="100">
        <v>48584</v>
      </c>
      <c r="P3946" s="101">
        <f t="shared" si="150"/>
        <v>48584</v>
      </c>
    </row>
    <row r="3947" spans="1:16" hidden="1" x14ac:dyDescent="0.3">
      <c r="A3947" s="90">
        <v>851330</v>
      </c>
      <c r="B3947" s="92" t="s">
        <v>1162</v>
      </c>
      <c r="C3947" s="92" t="s">
        <v>7672</v>
      </c>
      <c r="D3947" s="92" t="s">
        <v>13</v>
      </c>
      <c r="E3947" s="103" t="s">
        <v>485</v>
      </c>
      <c r="F3947" s="92" t="s">
        <v>2629</v>
      </c>
      <c r="G3947" s="92" t="s">
        <v>1165</v>
      </c>
      <c r="H3947" s="92" t="s">
        <v>6978</v>
      </c>
      <c r="I3947" s="92" t="s">
        <v>865</v>
      </c>
      <c r="J3947" s="92">
        <v>0</v>
      </c>
      <c r="K3947" s="90" t="b">
        <v>0</v>
      </c>
      <c r="L3947" s="92" t="s">
        <v>1166</v>
      </c>
      <c r="M3947" s="278">
        <f>IFERROR(VLOOKUP(C3947,'Budget Detail as of 11.30'!B:K,COLUMNS('Budget Detail as of 11.30'!B:K),FALSE),0)</f>
        <v>4850</v>
      </c>
      <c r="N3947" s="155">
        <f>SUMIFS('Budget Detail as of 11.30'!L:L,'Budget Detail as of 11.30'!B:B,'Questica Mapping'!C3947)</f>
        <v>4640</v>
      </c>
      <c r="O3947" s="100">
        <v>1908</v>
      </c>
      <c r="P3947" s="101">
        <f t="shared" si="150"/>
        <v>1908</v>
      </c>
    </row>
    <row r="3948" spans="1:16" hidden="1" x14ac:dyDescent="0.3">
      <c r="A3948" s="90">
        <v>599841</v>
      </c>
      <c r="B3948" s="92" t="s">
        <v>1162</v>
      </c>
      <c r="C3948" s="92" t="s">
        <v>7673</v>
      </c>
      <c r="D3948" s="92" t="s">
        <v>13</v>
      </c>
      <c r="E3948" s="103" t="s">
        <v>485</v>
      </c>
      <c r="F3948" s="92" t="s">
        <v>2629</v>
      </c>
      <c r="G3948" s="92" t="s">
        <v>1165</v>
      </c>
      <c r="H3948" s="92" t="s">
        <v>6981</v>
      </c>
      <c r="I3948" s="92" t="s">
        <v>865</v>
      </c>
      <c r="J3948" s="92">
        <v>0</v>
      </c>
      <c r="K3948" s="90" t="b">
        <v>0</v>
      </c>
      <c r="L3948" s="92" t="s">
        <v>1166</v>
      </c>
      <c r="M3948" s="278">
        <f>IFERROR(VLOOKUP(C3948,'Budget Detail as of 11.30'!B:K,COLUMNS('Budget Detail as of 11.30'!B:K),FALSE),0)</f>
        <v>4710</v>
      </c>
      <c r="N3948" s="155">
        <f>SUMIFS('Budget Detail as of 11.30'!L:L,'Budget Detail as of 11.30'!B:B,'Questica Mapping'!C3948)</f>
        <v>4510</v>
      </c>
      <c r="O3948" s="100">
        <v>0</v>
      </c>
      <c r="P3948" s="101">
        <f t="shared" si="150"/>
        <v>0</v>
      </c>
    </row>
    <row r="3949" spans="1:16" hidden="1" x14ac:dyDescent="0.3">
      <c r="A3949" s="90">
        <v>599842</v>
      </c>
      <c r="B3949" s="92" t="s">
        <v>1162</v>
      </c>
      <c r="C3949" s="92" t="s">
        <v>7674</v>
      </c>
      <c r="D3949" s="92" t="s">
        <v>13</v>
      </c>
      <c r="E3949" s="103" t="s">
        <v>485</v>
      </c>
      <c r="F3949" s="92" t="s">
        <v>2629</v>
      </c>
      <c r="G3949" s="92" t="s">
        <v>1173</v>
      </c>
      <c r="H3949" s="92" t="s">
        <v>6934</v>
      </c>
      <c r="I3949" s="92" t="s">
        <v>865</v>
      </c>
      <c r="J3949" s="92" t="s">
        <v>7675</v>
      </c>
      <c r="K3949" s="90" t="b">
        <v>0</v>
      </c>
      <c r="L3949" s="92" t="s">
        <v>867</v>
      </c>
      <c r="M3949" s="278">
        <f>IFERROR(VLOOKUP(C3949,'Budget Detail as of 11.30'!B:K,COLUMNS('Budget Detail as of 11.30'!B:K),FALSE),0)</f>
        <v>22000</v>
      </c>
      <c r="N3949" s="155">
        <f>SUMIFS('Budget Detail as of 11.30'!L:L,'Budget Detail as of 11.30'!B:B,'Questica Mapping'!C3949)</f>
        <v>22000</v>
      </c>
      <c r="O3949" s="100">
        <v>3050</v>
      </c>
      <c r="P3949" s="101">
        <f t="shared" si="150"/>
        <v>3050</v>
      </c>
    </row>
    <row r="3950" spans="1:16" hidden="1" x14ac:dyDescent="0.3">
      <c r="A3950" s="90">
        <v>1540194</v>
      </c>
      <c r="B3950" s="92" t="s">
        <v>1162</v>
      </c>
      <c r="C3950" s="92" t="s">
        <v>7676</v>
      </c>
      <c r="D3950" s="92" t="s">
        <v>13</v>
      </c>
      <c r="E3950" s="103" t="s">
        <v>485</v>
      </c>
      <c r="F3950" s="92" t="s">
        <v>2629</v>
      </c>
      <c r="G3950" s="92" t="s">
        <v>1173</v>
      </c>
      <c r="H3950" s="92" t="s">
        <v>6940</v>
      </c>
      <c r="I3950" s="92" t="s">
        <v>865</v>
      </c>
      <c r="J3950" s="92" t="s">
        <v>7677</v>
      </c>
      <c r="K3950" s="90" t="b">
        <v>0</v>
      </c>
      <c r="L3950" s="92" t="s">
        <v>867</v>
      </c>
      <c r="M3950" s="278">
        <f>IFERROR(VLOOKUP(C3950,'Budget Detail as of 11.30'!B:K,COLUMNS('Budget Detail as of 11.30'!B:K),FALSE),0)</f>
        <v>20000</v>
      </c>
      <c r="N3950" s="155">
        <f>SUMIFS('Budget Detail as of 11.30'!L:L,'Budget Detail as of 11.30'!B:B,'Questica Mapping'!C3950)</f>
        <v>20000</v>
      </c>
      <c r="O3950" s="100">
        <v>2070</v>
      </c>
      <c r="P3950" s="101">
        <f t="shared" si="150"/>
        <v>2070</v>
      </c>
    </row>
    <row r="3951" spans="1:16" hidden="1" x14ac:dyDescent="0.3">
      <c r="A3951" s="90">
        <v>1540195</v>
      </c>
      <c r="B3951" s="92" t="s">
        <v>1162</v>
      </c>
      <c r="C3951" s="92" t="s">
        <v>7678</v>
      </c>
      <c r="D3951" s="92" t="s">
        <v>13</v>
      </c>
      <c r="E3951" s="103" t="s">
        <v>485</v>
      </c>
      <c r="F3951" s="92" t="s">
        <v>2629</v>
      </c>
      <c r="G3951" s="92" t="s">
        <v>1173</v>
      </c>
      <c r="H3951" s="92" t="s">
        <v>7122</v>
      </c>
      <c r="I3951" s="92" t="s">
        <v>865</v>
      </c>
      <c r="J3951" s="92" t="s">
        <v>1174</v>
      </c>
      <c r="K3951" s="90" t="b">
        <v>0</v>
      </c>
      <c r="L3951" s="92" t="s">
        <v>867</v>
      </c>
      <c r="M3951" s="278">
        <f>IFERROR(VLOOKUP(C3951,'Budget Detail as of 11.30'!B:K,COLUMNS('Budget Detail as of 11.30'!B:K),FALSE),0)</f>
        <v>40000</v>
      </c>
      <c r="N3951" s="155">
        <f>SUMIFS('Budget Detail as of 11.30'!L:L,'Budget Detail as of 11.30'!B:B,'Questica Mapping'!C3951)</f>
        <v>40000</v>
      </c>
      <c r="O3951" s="100">
        <v>1039</v>
      </c>
      <c r="P3951" s="101">
        <f t="shared" si="150"/>
        <v>1039</v>
      </c>
    </row>
    <row r="3952" spans="1:16" hidden="1" x14ac:dyDescent="0.3">
      <c r="A3952" s="90">
        <v>1540196</v>
      </c>
      <c r="B3952" s="92" t="s">
        <v>1162</v>
      </c>
      <c r="C3952" s="92" t="s">
        <v>7679</v>
      </c>
      <c r="D3952" s="92" t="s">
        <v>13</v>
      </c>
      <c r="E3952" s="103" t="s">
        <v>485</v>
      </c>
      <c r="F3952" s="92" t="s">
        <v>2629</v>
      </c>
      <c r="G3952" s="92" t="s">
        <v>1173</v>
      </c>
      <c r="H3952" s="92" t="s">
        <v>6975</v>
      </c>
      <c r="I3952" s="92" t="s">
        <v>865</v>
      </c>
      <c r="J3952" s="92" t="s">
        <v>1174</v>
      </c>
      <c r="K3952" s="90" t="b">
        <v>0</v>
      </c>
      <c r="L3952" s="92" t="s">
        <v>867</v>
      </c>
      <c r="M3952" s="278">
        <f>IFERROR(VLOOKUP(C3952,'Budget Detail as of 11.30'!B:K,COLUMNS('Budget Detail as of 11.30'!B:K),FALSE),0)</f>
        <v>0</v>
      </c>
      <c r="N3952" s="155">
        <f>SUMIFS('Budget Detail as of 11.30'!L:L,'Budget Detail as of 11.30'!B:B,'Questica Mapping'!C3952)</f>
        <v>0</v>
      </c>
      <c r="O3952" s="100">
        <v>0</v>
      </c>
      <c r="P3952" s="101">
        <f t="shared" si="150"/>
        <v>0</v>
      </c>
    </row>
    <row r="3953" spans="1:16" hidden="1" x14ac:dyDescent="0.3">
      <c r="A3953" s="90">
        <v>599846</v>
      </c>
      <c r="B3953" s="92" t="s">
        <v>1162</v>
      </c>
      <c r="C3953" s="92" t="s">
        <v>7680</v>
      </c>
      <c r="D3953" s="92" t="s">
        <v>13</v>
      </c>
      <c r="E3953" s="103" t="s">
        <v>485</v>
      </c>
      <c r="F3953" s="92" t="s">
        <v>2629</v>
      </c>
      <c r="G3953" s="92" t="s">
        <v>1176</v>
      </c>
      <c r="H3953" s="92" t="s">
        <v>6930</v>
      </c>
      <c r="I3953" s="92" t="s">
        <v>865</v>
      </c>
      <c r="J3953" s="92">
        <v>0</v>
      </c>
      <c r="K3953" s="90" t="b">
        <v>0</v>
      </c>
      <c r="L3953" s="92" t="s">
        <v>1166</v>
      </c>
      <c r="M3953" s="278">
        <f>IFERROR(VLOOKUP(C3953,'Budget Detail as of 11.30'!B:K,COLUMNS('Budget Detail as of 11.30'!B:K),FALSE),0)</f>
        <v>14440</v>
      </c>
      <c r="N3953" s="155">
        <f>SUMIFS('Budget Detail as of 11.30'!L:L,'Budget Detail as of 11.30'!B:B,'Questica Mapping'!C3953)</f>
        <v>14170</v>
      </c>
      <c r="O3953" s="100">
        <v>380</v>
      </c>
      <c r="P3953" s="101">
        <f t="shared" si="150"/>
        <v>380</v>
      </c>
    </row>
    <row r="3954" spans="1:16" hidden="1" x14ac:dyDescent="0.3">
      <c r="A3954" s="90">
        <v>599847</v>
      </c>
      <c r="B3954" s="92" t="s">
        <v>1162</v>
      </c>
      <c r="C3954" s="92" t="s">
        <v>7681</v>
      </c>
      <c r="D3954" s="92" t="s">
        <v>13</v>
      </c>
      <c r="E3954" s="103" t="s">
        <v>485</v>
      </c>
      <c r="F3954" s="92" t="s">
        <v>2629</v>
      </c>
      <c r="G3954" s="92" t="s">
        <v>1176</v>
      </c>
      <c r="H3954" s="92" t="s">
        <v>6975</v>
      </c>
      <c r="I3954" s="92" t="s">
        <v>865</v>
      </c>
      <c r="J3954" s="92">
        <v>0</v>
      </c>
      <c r="K3954" s="90" t="b">
        <v>0</v>
      </c>
      <c r="L3954" s="92" t="s">
        <v>1166</v>
      </c>
      <c r="M3954" s="278">
        <f>IFERROR(VLOOKUP(C3954,'Budget Detail as of 11.30'!B:K,COLUMNS('Budget Detail as of 11.30'!B:K),FALSE),0)</f>
        <v>2360</v>
      </c>
      <c r="N3954" s="155">
        <f>SUMIFS('Budget Detail as of 11.30'!L:L,'Budget Detail as of 11.30'!B:B,'Questica Mapping'!C3954)</f>
        <v>2330</v>
      </c>
      <c r="O3954" s="100">
        <v>0</v>
      </c>
      <c r="P3954" s="101">
        <f t="shared" ref="P3954:P3978" si="151">+O3954</f>
        <v>0</v>
      </c>
    </row>
    <row r="3955" spans="1:16" hidden="1" x14ac:dyDescent="0.3">
      <c r="A3955" s="90">
        <v>1300875</v>
      </c>
      <c r="B3955" s="92" t="s">
        <v>1162</v>
      </c>
      <c r="C3955" s="92" t="s">
        <v>7682</v>
      </c>
      <c r="D3955" s="92" t="s">
        <v>13</v>
      </c>
      <c r="E3955" s="103" t="s">
        <v>485</v>
      </c>
      <c r="F3955" s="92" t="s">
        <v>2629</v>
      </c>
      <c r="G3955" s="92" t="s">
        <v>1176</v>
      </c>
      <c r="H3955" s="92" t="s">
        <v>6978</v>
      </c>
      <c r="I3955" s="92" t="s">
        <v>865</v>
      </c>
      <c r="J3955" s="92">
        <v>0</v>
      </c>
      <c r="K3955" s="90" t="b">
        <v>0</v>
      </c>
      <c r="L3955" s="92" t="s">
        <v>1166</v>
      </c>
      <c r="M3955" s="278">
        <f>IFERROR(VLOOKUP(C3955,'Budget Detail as of 11.30'!B:K,COLUMNS('Budget Detail as of 11.30'!B:K),FALSE),0)</f>
        <v>3280</v>
      </c>
      <c r="N3955" s="155">
        <f>SUMIFS('Budget Detail as of 11.30'!L:L,'Budget Detail as of 11.30'!B:B,'Questica Mapping'!C3955)</f>
        <v>3230</v>
      </c>
      <c r="O3955" s="100">
        <v>9132</v>
      </c>
      <c r="P3955" s="101">
        <f t="shared" si="151"/>
        <v>9132</v>
      </c>
    </row>
    <row r="3956" spans="1:16" hidden="1" x14ac:dyDescent="0.3">
      <c r="A3956" s="90">
        <v>599848</v>
      </c>
      <c r="B3956" s="92" t="s">
        <v>1162</v>
      </c>
      <c r="C3956" s="92" t="s">
        <v>7683</v>
      </c>
      <c r="D3956" s="92" t="s">
        <v>13</v>
      </c>
      <c r="E3956" s="103" t="s">
        <v>485</v>
      </c>
      <c r="F3956" s="92" t="s">
        <v>2629</v>
      </c>
      <c r="G3956" s="92" t="s">
        <v>1176</v>
      </c>
      <c r="H3956" s="92" t="s">
        <v>6981</v>
      </c>
      <c r="I3956" s="92" t="s">
        <v>865</v>
      </c>
      <c r="J3956" s="92">
        <v>0</v>
      </c>
      <c r="K3956" s="90" t="b">
        <v>0</v>
      </c>
      <c r="L3956" s="92" t="s">
        <v>1166</v>
      </c>
      <c r="M3956" s="278">
        <f>IFERROR(VLOOKUP(C3956,'Budget Detail as of 11.30'!B:K,COLUMNS('Budget Detail as of 11.30'!B:K),FALSE),0)</f>
        <v>1450</v>
      </c>
      <c r="N3956" s="155">
        <f>SUMIFS('Budget Detail as of 11.30'!L:L,'Budget Detail as of 11.30'!B:B,'Questica Mapping'!C3956)</f>
        <v>1390</v>
      </c>
      <c r="O3956" s="100">
        <v>1636</v>
      </c>
      <c r="P3956" s="101">
        <f t="shared" si="151"/>
        <v>1636</v>
      </c>
    </row>
    <row r="3957" spans="1:16" hidden="1" x14ac:dyDescent="0.3">
      <c r="A3957" s="90">
        <v>850181</v>
      </c>
      <c r="B3957" s="92" t="s">
        <v>1162</v>
      </c>
      <c r="C3957" s="92" t="s">
        <v>7684</v>
      </c>
      <c r="D3957" s="92" t="s">
        <v>13</v>
      </c>
      <c r="E3957" s="103" t="s">
        <v>485</v>
      </c>
      <c r="F3957" s="92" t="s">
        <v>2629</v>
      </c>
      <c r="G3957" s="92" t="s">
        <v>1185</v>
      </c>
      <c r="H3957" s="92" t="s">
        <v>6930</v>
      </c>
      <c r="I3957" s="92" t="s">
        <v>865</v>
      </c>
      <c r="J3957" s="92" t="s">
        <v>1186</v>
      </c>
      <c r="K3957" s="90" t="b">
        <v>0</v>
      </c>
      <c r="L3957" s="92" t="s">
        <v>867</v>
      </c>
      <c r="M3957" s="278">
        <f>IFERROR(VLOOKUP(C3957,'Budget Detail as of 11.30'!B:K,COLUMNS('Budget Detail as of 11.30'!B:K),FALSE),0)</f>
        <v>0</v>
      </c>
      <c r="N3957" s="155">
        <f>SUMIFS('Budget Detail as of 11.30'!L:L,'Budget Detail as of 11.30'!B:B,'Questica Mapping'!C3957)</f>
        <v>0</v>
      </c>
      <c r="O3957" s="100">
        <v>0</v>
      </c>
      <c r="P3957" s="101">
        <f t="shared" si="151"/>
        <v>0</v>
      </c>
    </row>
    <row r="3958" spans="1:16" hidden="1" x14ac:dyDescent="0.3">
      <c r="A3958" s="90">
        <v>600064</v>
      </c>
      <c r="B3958" s="92" t="s">
        <v>1162</v>
      </c>
      <c r="C3958" s="92" t="s">
        <v>7685</v>
      </c>
      <c r="D3958" s="92" t="s">
        <v>13</v>
      </c>
      <c r="E3958" s="103" t="s">
        <v>485</v>
      </c>
      <c r="F3958" s="92" t="s">
        <v>2629</v>
      </c>
      <c r="G3958" s="92" t="s">
        <v>1191</v>
      </c>
      <c r="H3958" s="92" t="s">
        <v>6930</v>
      </c>
      <c r="I3958" s="92" t="s">
        <v>865</v>
      </c>
      <c r="J3958" s="92" t="s">
        <v>7686</v>
      </c>
      <c r="K3958" s="90" t="b">
        <v>0</v>
      </c>
      <c r="L3958" s="92" t="s">
        <v>867</v>
      </c>
      <c r="M3958" s="278">
        <f>IFERROR(VLOOKUP(C3958,'Budget Detail as of 11.30'!B:K,COLUMNS('Budget Detail as of 11.30'!B:K),FALSE),0)</f>
        <v>250</v>
      </c>
      <c r="N3958" s="155">
        <f>SUMIFS('Budget Detail as of 11.30'!L:L,'Budget Detail as of 11.30'!B:B,'Questica Mapping'!C3958)</f>
        <v>250</v>
      </c>
      <c r="O3958" s="100">
        <v>500</v>
      </c>
      <c r="P3958" s="101">
        <f t="shared" si="151"/>
        <v>500</v>
      </c>
    </row>
    <row r="3959" spans="1:16" hidden="1" x14ac:dyDescent="0.3">
      <c r="A3959" s="90">
        <v>599850</v>
      </c>
      <c r="B3959" s="92" t="s">
        <v>1162</v>
      </c>
      <c r="C3959" s="92" t="s">
        <v>7687</v>
      </c>
      <c r="D3959" s="92" t="s">
        <v>13</v>
      </c>
      <c r="E3959" s="103" t="s">
        <v>485</v>
      </c>
      <c r="F3959" s="90" t="s">
        <v>2629</v>
      </c>
      <c r="G3959" s="90" t="s">
        <v>1191</v>
      </c>
      <c r="H3959" s="90" t="s">
        <v>6908</v>
      </c>
      <c r="I3959" s="178">
        <v>1</v>
      </c>
      <c r="J3959" s="269" t="s">
        <v>1251</v>
      </c>
      <c r="L3959" s="92"/>
      <c r="M3959" s="278">
        <f>IFERROR(VLOOKUP(C3959,'Budget Detail as of 11.30'!B:K,COLUMNS('Budget Detail as of 11.30'!B:K),FALSE),0)</f>
        <v>0</v>
      </c>
      <c r="N3959" s="155">
        <f>SUMIFS('Budget Detail as of 11.30'!L:L,'Budget Detail as of 11.30'!B:B,'Questica Mapping'!C3959)</f>
        <v>0</v>
      </c>
      <c r="O3959" s="100">
        <v>540</v>
      </c>
      <c r="P3959" s="101">
        <f t="shared" si="151"/>
        <v>540</v>
      </c>
    </row>
    <row r="3960" spans="1:16" hidden="1" x14ac:dyDescent="0.3">
      <c r="A3960" s="90">
        <v>599851</v>
      </c>
      <c r="B3960" s="92" t="s">
        <v>1162</v>
      </c>
      <c r="C3960" s="92" t="s">
        <v>7688</v>
      </c>
      <c r="D3960" s="92" t="s">
        <v>13</v>
      </c>
      <c r="E3960" s="103" t="s">
        <v>485</v>
      </c>
      <c r="F3960" s="92" t="s">
        <v>2629</v>
      </c>
      <c r="G3960" s="92" t="s">
        <v>1194</v>
      </c>
      <c r="H3960" s="92" t="s">
        <v>6930</v>
      </c>
      <c r="I3960" s="92" t="s">
        <v>865</v>
      </c>
      <c r="J3960" s="92" t="s">
        <v>1195</v>
      </c>
      <c r="K3960" s="90" t="b">
        <v>0</v>
      </c>
      <c r="L3960" s="92" t="s">
        <v>867</v>
      </c>
      <c r="M3960" s="278">
        <f>IFERROR(VLOOKUP(C3960,'Budget Detail as of 11.30'!B:K,COLUMNS('Budget Detail as of 11.30'!B:K),FALSE),0)</f>
        <v>0</v>
      </c>
      <c r="N3960" s="155">
        <f>SUMIFS('Budget Detail as of 11.30'!L:L,'Budget Detail as of 11.30'!B:B,'Questica Mapping'!C3960)</f>
        <v>0</v>
      </c>
      <c r="O3960" s="100">
        <v>200</v>
      </c>
      <c r="P3960" s="101">
        <f t="shared" si="151"/>
        <v>200</v>
      </c>
    </row>
    <row r="3961" spans="1:16" hidden="1" x14ac:dyDescent="0.3">
      <c r="A3961" s="90">
        <v>1300876</v>
      </c>
      <c r="B3961" s="92" t="s">
        <v>1162</v>
      </c>
      <c r="C3961" s="92" t="s">
        <v>7689</v>
      </c>
      <c r="D3961" s="92" t="s">
        <v>13</v>
      </c>
      <c r="E3961" s="103" t="s">
        <v>485</v>
      </c>
      <c r="F3961" s="92" t="s">
        <v>2629</v>
      </c>
      <c r="G3961" s="92" t="s">
        <v>1212</v>
      </c>
      <c r="H3961" s="92" t="s">
        <v>6930</v>
      </c>
      <c r="I3961" s="92" t="s">
        <v>865</v>
      </c>
      <c r="J3961" s="92" t="s">
        <v>5811</v>
      </c>
      <c r="K3961" s="90" t="b">
        <v>0</v>
      </c>
      <c r="L3961" s="92" t="s">
        <v>867</v>
      </c>
      <c r="M3961" s="278">
        <f>IFERROR(VLOOKUP(C3961,'Budget Detail as of 11.30'!B:K,COLUMNS('Budget Detail as of 11.30'!B:K),FALSE),0)</f>
        <v>380</v>
      </c>
      <c r="N3961" s="155">
        <f>SUMIFS('Budget Detail as of 11.30'!L:L,'Budget Detail as of 11.30'!B:B,'Questica Mapping'!C3961)</f>
        <v>380</v>
      </c>
      <c r="O3961" s="100">
        <v>1221</v>
      </c>
      <c r="P3961" s="101">
        <f t="shared" si="151"/>
        <v>1221</v>
      </c>
    </row>
    <row r="3962" spans="1:16" hidden="1" x14ac:dyDescent="0.3">
      <c r="A3962" s="90">
        <v>1558733</v>
      </c>
      <c r="B3962" s="92" t="s">
        <v>1162</v>
      </c>
      <c r="C3962" s="92" t="s">
        <v>7690</v>
      </c>
      <c r="D3962" s="92" t="s">
        <v>13</v>
      </c>
      <c r="E3962" s="103" t="s">
        <v>485</v>
      </c>
      <c r="F3962" s="92" t="s">
        <v>2629</v>
      </c>
      <c r="G3962" s="92" t="s">
        <v>1212</v>
      </c>
      <c r="H3962" s="92" t="s">
        <v>6930</v>
      </c>
      <c r="I3962" s="92" t="s">
        <v>925</v>
      </c>
      <c r="J3962" s="92" t="s">
        <v>6501</v>
      </c>
      <c r="K3962" s="90" t="b">
        <v>0</v>
      </c>
      <c r="L3962" s="92" t="s">
        <v>867</v>
      </c>
      <c r="M3962" s="278">
        <f>IFERROR(VLOOKUP(C3962,'Budget Detail as of 11.30'!B:K,COLUMNS('Budget Detail as of 11.30'!B:K),FALSE),0)</f>
        <v>1470</v>
      </c>
      <c r="N3962" s="155">
        <f>SUMIFS('Budget Detail as of 11.30'!L:L,'Budget Detail as of 11.30'!B:B,'Questica Mapping'!C3962)</f>
        <v>1470</v>
      </c>
      <c r="O3962" s="100">
        <v>3400</v>
      </c>
      <c r="P3962" s="101">
        <f t="shared" si="151"/>
        <v>3400</v>
      </c>
    </row>
    <row r="3963" spans="1:16" hidden="1" x14ac:dyDescent="0.3">
      <c r="A3963" s="90">
        <v>599852</v>
      </c>
      <c r="B3963" s="92" t="s">
        <v>1162</v>
      </c>
      <c r="C3963" s="92" t="s">
        <v>7691</v>
      </c>
      <c r="D3963" s="92" t="s">
        <v>13</v>
      </c>
      <c r="E3963" s="103" t="s">
        <v>485</v>
      </c>
      <c r="F3963" s="90" t="s">
        <v>2629</v>
      </c>
      <c r="G3963" s="90" t="s">
        <v>1212</v>
      </c>
      <c r="H3963" s="90" t="s">
        <v>6908</v>
      </c>
      <c r="I3963" s="178">
        <v>1</v>
      </c>
      <c r="J3963" s="269" t="s">
        <v>1251</v>
      </c>
      <c r="L3963" s="92"/>
      <c r="M3963" s="278">
        <f>IFERROR(VLOOKUP(C3963,'Budget Detail as of 11.30'!B:K,COLUMNS('Budget Detail as of 11.30'!B:K),FALSE),0)</f>
        <v>0</v>
      </c>
      <c r="N3963" s="155">
        <f>SUMIFS('Budget Detail as of 11.30'!L:L,'Budget Detail as of 11.30'!B:B,'Questica Mapping'!C3963)</f>
        <v>0</v>
      </c>
      <c r="O3963" s="100">
        <v>3240</v>
      </c>
      <c r="P3963" s="101">
        <f t="shared" si="151"/>
        <v>3240</v>
      </c>
    </row>
    <row r="3964" spans="1:16" hidden="1" x14ac:dyDescent="0.3">
      <c r="A3964" s="90">
        <v>599853</v>
      </c>
      <c r="B3964" s="92" t="s">
        <v>1162</v>
      </c>
      <c r="C3964" s="92" t="s">
        <v>7692</v>
      </c>
      <c r="D3964" s="92" t="s">
        <v>13</v>
      </c>
      <c r="E3964" s="103" t="s">
        <v>485</v>
      </c>
      <c r="F3964" s="90" t="s">
        <v>2629</v>
      </c>
      <c r="G3964" s="90" t="s">
        <v>1212</v>
      </c>
      <c r="H3964" s="90" t="s">
        <v>6908</v>
      </c>
      <c r="I3964" s="178">
        <v>2</v>
      </c>
      <c r="J3964" s="269" t="s">
        <v>1251</v>
      </c>
      <c r="L3964" s="92"/>
      <c r="M3964" s="278">
        <f>IFERROR(VLOOKUP(C3964,'Budget Detail as of 11.30'!B:K,COLUMNS('Budget Detail as of 11.30'!B:K),FALSE),0)</f>
        <v>0</v>
      </c>
      <c r="N3964" s="155">
        <f>SUMIFS('Budget Detail as of 11.30'!L:L,'Budget Detail as of 11.30'!B:B,'Questica Mapping'!C3964)</f>
        <v>0</v>
      </c>
      <c r="O3964" s="100">
        <v>3000</v>
      </c>
      <c r="P3964" s="101">
        <f t="shared" si="151"/>
        <v>3000</v>
      </c>
    </row>
    <row r="3965" spans="1:16" hidden="1" x14ac:dyDescent="0.3">
      <c r="A3965" s="90">
        <v>1707859</v>
      </c>
      <c r="B3965" s="92" t="s">
        <v>1162</v>
      </c>
      <c r="C3965" s="92" t="s">
        <v>7693</v>
      </c>
      <c r="D3965" s="92" t="s">
        <v>13</v>
      </c>
      <c r="E3965" s="103" t="s">
        <v>485</v>
      </c>
      <c r="F3965" s="92" t="s">
        <v>2629</v>
      </c>
      <c r="G3965" s="92" t="s">
        <v>1215</v>
      </c>
      <c r="H3965" s="92" t="s">
        <v>6930</v>
      </c>
      <c r="I3965" s="92" t="s">
        <v>865</v>
      </c>
      <c r="J3965" s="92" t="s">
        <v>7694</v>
      </c>
      <c r="K3965" s="90" t="b">
        <v>0</v>
      </c>
      <c r="L3965" s="92" t="s">
        <v>867</v>
      </c>
      <c r="M3965" s="278">
        <f>IFERROR(VLOOKUP(C3965,'Budget Detail as of 11.30'!B:K,COLUMNS('Budget Detail as of 11.30'!B:K),FALSE),0)</f>
        <v>500</v>
      </c>
      <c r="N3965" s="155">
        <f>SUMIFS('Budget Detail as of 11.30'!L:L,'Budget Detail as of 11.30'!B:B,'Questica Mapping'!C3965)</f>
        <v>500</v>
      </c>
      <c r="O3965" s="100">
        <v>4017</v>
      </c>
      <c r="P3965" s="101">
        <f t="shared" si="151"/>
        <v>4017</v>
      </c>
    </row>
    <row r="3966" spans="1:16" hidden="1" x14ac:dyDescent="0.3">
      <c r="A3966" s="90">
        <v>1707860</v>
      </c>
      <c r="B3966" s="92" t="s">
        <v>1162</v>
      </c>
      <c r="C3966" s="92" t="s">
        <v>7695</v>
      </c>
      <c r="D3966" s="92" t="s">
        <v>13</v>
      </c>
      <c r="E3966" s="103" t="s">
        <v>485</v>
      </c>
      <c r="F3966" s="92" t="s">
        <v>2629</v>
      </c>
      <c r="G3966" s="92" t="s">
        <v>1215</v>
      </c>
      <c r="H3966" s="92" t="s">
        <v>6930</v>
      </c>
      <c r="I3966" s="92" t="s">
        <v>925</v>
      </c>
      <c r="J3966" s="92" t="s">
        <v>7696</v>
      </c>
      <c r="K3966" s="90" t="b">
        <v>0</v>
      </c>
      <c r="L3966" s="92" t="s">
        <v>867</v>
      </c>
      <c r="M3966" s="278">
        <f>IFERROR(VLOOKUP(C3966,'Budget Detail as of 11.30'!B:K,COLUMNS('Budget Detail as of 11.30'!B:K),FALSE),0)</f>
        <v>720</v>
      </c>
      <c r="N3966" s="155">
        <f>SUMIFS('Budget Detail as of 11.30'!L:L,'Budget Detail as of 11.30'!B:B,'Questica Mapping'!C3966)</f>
        <v>720</v>
      </c>
      <c r="O3966" s="100">
        <v>3240</v>
      </c>
      <c r="P3966" s="101">
        <f t="shared" si="151"/>
        <v>3240</v>
      </c>
    </row>
    <row r="3967" spans="1:16" hidden="1" x14ac:dyDescent="0.3">
      <c r="A3967" s="90">
        <v>850187</v>
      </c>
      <c r="B3967" s="92" t="s">
        <v>1162</v>
      </c>
      <c r="C3967" s="92" t="s">
        <v>7697</v>
      </c>
      <c r="D3967" s="92" t="s">
        <v>13</v>
      </c>
      <c r="E3967" s="103" t="s">
        <v>485</v>
      </c>
      <c r="F3967" s="92" t="s">
        <v>2629</v>
      </c>
      <c r="G3967" s="92" t="s">
        <v>1215</v>
      </c>
      <c r="H3967" s="92" t="s">
        <v>6978</v>
      </c>
      <c r="I3967" s="92" t="s">
        <v>865</v>
      </c>
      <c r="J3967" s="92" t="s">
        <v>7698</v>
      </c>
      <c r="K3967" s="90" t="b">
        <v>0</v>
      </c>
      <c r="L3967" s="92" t="s">
        <v>867</v>
      </c>
      <c r="M3967" s="278">
        <f>IFERROR(VLOOKUP(C3967,'Budget Detail as of 11.30'!B:K,COLUMNS('Budget Detail as of 11.30'!B:K),FALSE),0)</f>
        <v>0</v>
      </c>
      <c r="N3967" s="155">
        <f>SUMIFS('Budget Detail as of 11.30'!L:L,'Budget Detail as of 11.30'!B:B,'Questica Mapping'!C3967)</f>
        <v>0</v>
      </c>
      <c r="O3967" s="100">
        <v>21000</v>
      </c>
      <c r="P3967" s="101">
        <f t="shared" si="151"/>
        <v>21000</v>
      </c>
    </row>
    <row r="3968" spans="1:16" hidden="1" x14ac:dyDescent="0.3">
      <c r="A3968" s="90">
        <v>587648</v>
      </c>
      <c r="B3968" s="92" t="s">
        <v>1162</v>
      </c>
      <c r="C3968" s="92" t="s">
        <v>7699</v>
      </c>
      <c r="D3968" s="92" t="s">
        <v>13</v>
      </c>
      <c r="E3968" s="103" t="s">
        <v>485</v>
      </c>
      <c r="F3968" s="92" t="s">
        <v>2629</v>
      </c>
      <c r="G3968" s="92" t="s">
        <v>1220</v>
      </c>
      <c r="H3968" s="92" t="s">
        <v>6930</v>
      </c>
      <c r="I3968" s="92" t="s">
        <v>865</v>
      </c>
      <c r="J3968" s="92" t="s">
        <v>7700</v>
      </c>
      <c r="K3968" s="90" t="b">
        <v>0</v>
      </c>
      <c r="L3968" s="92" t="s">
        <v>867</v>
      </c>
      <c r="M3968" s="278">
        <f>IFERROR(VLOOKUP(C3968,'Budget Detail as of 11.30'!B:K,COLUMNS('Budget Detail as of 11.30'!B:K),FALSE),0)</f>
        <v>1500</v>
      </c>
      <c r="N3968" s="155">
        <f>SUMIFS('Budget Detail as of 11.30'!L:L,'Budget Detail as of 11.30'!B:B,'Questica Mapping'!C3968)</f>
        <v>1500</v>
      </c>
      <c r="O3968" s="100">
        <v>0</v>
      </c>
      <c r="P3968" s="101">
        <f t="shared" si="151"/>
        <v>0</v>
      </c>
    </row>
    <row r="3969" spans="1:16" hidden="1" x14ac:dyDescent="0.3">
      <c r="A3969" s="90">
        <v>587649</v>
      </c>
      <c r="B3969" s="92" t="s">
        <v>1162</v>
      </c>
      <c r="C3969" s="92" t="s">
        <v>7701</v>
      </c>
      <c r="D3969" s="92" t="s">
        <v>13</v>
      </c>
      <c r="E3969" s="103" t="s">
        <v>485</v>
      </c>
      <c r="F3969" s="92" t="s">
        <v>2629</v>
      </c>
      <c r="G3969" s="92" t="s">
        <v>1220</v>
      </c>
      <c r="H3969" s="92" t="s">
        <v>6930</v>
      </c>
      <c r="I3969" s="92" t="s">
        <v>925</v>
      </c>
      <c r="J3969" s="92" t="s">
        <v>7702</v>
      </c>
      <c r="K3969" s="90" t="b">
        <v>0</v>
      </c>
      <c r="L3969" s="92" t="s">
        <v>867</v>
      </c>
      <c r="M3969" s="278">
        <f>IFERROR(VLOOKUP(C3969,'Budget Detail as of 11.30'!B:K,COLUMNS('Budget Detail as of 11.30'!B:K),FALSE),0)</f>
        <v>0</v>
      </c>
      <c r="N3969" s="155">
        <f>SUMIFS('Budget Detail as of 11.30'!L:L,'Budget Detail as of 11.30'!B:B,'Questica Mapping'!C3969)</f>
        <v>0</v>
      </c>
      <c r="O3969" s="100">
        <v>1477</v>
      </c>
      <c r="P3969" s="101">
        <f t="shared" si="151"/>
        <v>1477</v>
      </c>
    </row>
    <row r="3970" spans="1:16" hidden="1" x14ac:dyDescent="0.3">
      <c r="A3970" s="90">
        <v>602057</v>
      </c>
      <c r="B3970" s="92" t="s">
        <v>1162</v>
      </c>
      <c r="C3970" s="92" t="s">
        <v>7703</v>
      </c>
      <c r="D3970" s="92" t="s">
        <v>13</v>
      </c>
      <c r="E3970" s="103" t="s">
        <v>485</v>
      </c>
      <c r="F3970" s="92" t="s">
        <v>2629</v>
      </c>
      <c r="G3970" s="92" t="s">
        <v>1220</v>
      </c>
      <c r="H3970" s="92" t="s">
        <v>6930</v>
      </c>
      <c r="I3970" s="92" t="s">
        <v>928</v>
      </c>
      <c r="J3970" s="92" t="s">
        <v>7704</v>
      </c>
      <c r="K3970" s="90" t="b">
        <v>0</v>
      </c>
      <c r="L3970" s="92" t="s">
        <v>867</v>
      </c>
      <c r="M3970" s="278">
        <f>IFERROR(VLOOKUP(C3970,'Budget Detail as of 11.30'!B:K,COLUMNS('Budget Detail as of 11.30'!B:K),FALSE),0)</f>
        <v>0</v>
      </c>
      <c r="N3970" s="155">
        <f>SUMIFS('Budget Detail as of 11.30'!L:L,'Budget Detail as of 11.30'!B:B,'Questica Mapping'!C3970)</f>
        <v>0</v>
      </c>
      <c r="O3970" s="100">
        <v>36716</v>
      </c>
      <c r="P3970" s="101">
        <f t="shared" si="151"/>
        <v>36716</v>
      </c>
    </row>
    <row r="3971" spans="1:16" hidden="1" x14ac:dyDescent="0.3">
      <c r="A3971" s="90">
        <v>1191063</v>
      </c>
      <c r="B3971" s="92" t="s">
        <v>1162</v>
      </c>
      <c r="C3971" s="92" t="s">
        <v>7705</v>
      </c>
      <c r="D3971" s="92" t="s">
        <v>13</v>
      </c>
      <c r="E3971" s="103" t="s">
        <v>485</v>
      </c>
      <c r="F3971" s="92" t="s">
        <v>2629</v>
      </c>
      <c r="G3971" s="92" t="s">
        <v>1220</v>
      </c>
      <c r="H3971" s="92" t="s">
        <v>6934</v>
      </c>
      <c r="I3971" s="92" t="s">
        <v>865</v>
      </c>
      <c r="J3971" s="92" t="s">
        <v>7706</v>
      </c>
      <c r="K3971" s="90" t="b">
        <v>0</v>
      </c>
      <c r="L3971" s="92" t="s">
        <v>867</v>
      </c>
      <c r="M3971" s="278">
        <f>IFERROR(VLOOKUP(C3971,'Budget Detail as of 11.30'!B:K,COLUMNS('Budget Detail as of 11.30'!B:K),FALSE),0)</f>
        <v>0</v>
      </c>
      <c r="N3971" s="155">
        <f>SUMIFS('Budget Detail as of 11.30'!L:L,'Budget Detail as of 11.30'!B:B,'Questica Mapping'!C3971)</f>
        <v>0</v>
      </c>
      <c r="O3971" s="100">
        <v>2000</v>
      </c>
      <c r="P3971" s="101">
        <f t="shared" si="151"/>
        <v>2000</v>
      </c>
    </row>
    <row r="3972" spans="1:16" hidden="1" x14ac:dyDescent="0.3">
      <c r="A3972" s="90">
        <v>850206</v>
      </c>
      <c r="B3972" s="92" t="s">
        <v>1162</v>
      </c>
      <c r="C3972" s="92" t="s">
        <v>7707</v>
      </c>
      <c r="D3972" s="92" t="s">
        <v>13</v>
      </c>
      <c r="E3972" s="103" t="s">
        <v>485</v>
      </c>
      <c r="F3972" s="92" t="s">
        <v>2629</v>
      </c>
      <c r="G3972" s="92" t="s">
        <v>1220</v>
      </c>
      <c r="H3972" s="92" t="s">
        <v>6934</v>
      </c>
      <c r="I3972" s="92" t="s">
        <v>925</v>
      </c>
      <c r="J3972" s="92" t="s">
        <v>7708</v>
      </c>
      <c r="K3972" s="90" t="b">
        <v>0</v>
      </c>
      <c r="L3972" s="92" t="s">
        <v>867</v>
      </c>
      <c r="M3972" s="278">
        <f>IFERROR(VLOOKUP(C3972,'Budget Detail as of 11.30'!B:K,COLUMNS('Budget Detail as of 11.30'!B:K),FALSE),0)</f>
        <v>0</v>
      </c>
      <c r="N3972" s="155">
        <f>SUMIFS('Budget Detail as of 11.30'!L:L,'Budget Detail as of 11.30'!B:B,'Questica Mapping'!C3972)</f>
        <v>0</v>
      </c>
      <c r="O3972" s="100">
        <v>3815</v>
      </c>
      <c r="P3972" s="101">
        <f t="shared" si="151"/>
        <v>3815</v>
      </c>
    </row>
    <row r="3973" spans="1:16" hidden="1" x14ac:dyDescent="0.3">
      <c r="A3973" s="90">
        <v>1191065</v>
      </c>
      <c r="B3973" s="92" t="s">
        <v>1162</v>
      </c>
      <c r="C3973" s="92" t="s">
        <v>7709</v>
      </c>
      <c r="D3973" s="92" t="s">
        <v>13</v>
      </c>
      <c r="E3973" s="103" t="s">
        <v>485</v>
      </c>
      <c r="F3973" s="92" t="s">
        <v>2629</v>
      </c>
      <c r="G3973" s="92" t="s">
        <v>1220</v>
      </c>
      <c r="H3973" s="92" t="s">
        <v>7122</v>
      </c>
      <c r="I3973" s="92" t="s">
        <v>865</v>
      </c>
      <c r="J3973" s="92" t="s">
        <v>7710</v>
      </c>
      <c r="K3973" s="90" t="b">
        <v>0</v>
      </c>
      <c r="L3973" s="92" t="s">
        <v>867</v>
      </c>
      <c r="M3973" s="278">
        <f>IFERROR(VLOOKUP(C3973,'Budget Detail as of 11.30'!B:K,COLUMNS('Budget Detail as of 11.30'!B:K),FALSE),0)</f>
        <v>0</v>
      </c>
      <c r="N3973" s="155">
        <f>SUMIFS('Budget Detail as of 11.30'!L:L,'Budget Detail as of 11.30'!B:B,'Questica Mapping'!C3973)</f>
        <v>0</v>
      </c>
      <c r="O3973" s="100">
        <v>0</v>
      </c>
      <c r="P3973" s="101">
        <f t="shared" si="151"/>
        <v>0</v>
      </c>
    </row>
    <row r="3974" spans="1:16" hidden="1" x14ac:dyDescent="0.3">
      <c r="A3974" s="90">
        <v>850208</v>
      </c>
      <c r="B3974" s="92" t="s">
        <v>1162</v>
      </c>
      <c r="C3974" s="92" t="s">
        <v>7711</v>
      </c>
      <c r="D3974" s="92" t="s">
        <v>13</v>
      </c>
      <c r="E3974" s="103" t="s">
        <v>485</v>
      </c>
      <c r="F3974" s="92" t="s">
        <v>2629</v>
      </c>
      <c r="G3974" s="92" t="s">
        <v>1220</v>
      </c>
      <c r="H3974" s="92" t="s">
        <v>6975</v>
      </c>
      <c r="I3974" s="92" t="s">
        <v>865</v>
      </c>
      <c r="J3974" s="92" t="s">
        <v>7704</v>
      </c>
      <c r="K3974" s="90" t="b">
        <v>0</v>
      </c>
      <c r="L3974" s="92" t="s">
        <v>867</v>
      </c>
      <c r="M3974" s="278">
        <f>IFERROR(VLOOKUP(C3974,'Budget Detail as of 11.30'!B:K,COLUMNS('Budget Detail as of 11.30'!B:K),FALSE),0)</f>
        <v>3240</v>
      </c>
      <c r="N3974" s="155">
        <f>SUMIFS('Budget Detail as of 11.30'!L:L,'Budget Detail as of 11.30'!B:B,'Questica Mapping'!C3974)</f>
        <v>3240</v>
      </c>
      <c r="O3974" s="100">
        <v>2956</v>
      </c>
      <c r="P3974" s="101">
        <f t="shared" si="151"/>
        <v>2956</v>
      </c>
    </row>
    <row r="3975" spans="1:16" hidden="1" x14ac:dyDescent="0.3">
      <c r="A3975" s="90">
        <v>1191067</v>
      </c>
      <c r="B3975" s="92" t="s">
        <v>1162</v>
      </c>
      <c r="C3975" s="92" t="s">
        <v>7712</v>
      </c>
      <c r="D3975" s="92" t="s">
        <v>13</v>
      </c>
      <c r="E3975" s="103" t="s">
        <v>485</v>
      </c>
      <c r="F3975" s="92" t="s">
        <v>2629</v>
      </c>
      <c r="G3975" s="92" t="s">
        <v>1229</v>
      </c>
      <c r="H3975" s="92" t="s">
        <v>6930</v>
      </c>
      <c r="I3975" s="92" t="s">
        <v>865</v>
      </c>
      <c r="J3975" s="92" t="s">
        <v>7713</v>
      </c>
      <c r="K3975" s="90" t="b">
        <v>0</v>
      </c>
      <c r="L3975" s="92" t="s">
        <v>867</v>
      </c>
      <c r="M3975" s="278">
        <f>IFERROR(VLOOKUP(C3975,'Budget Detail as of 11.30'!B:K,COLUMNS('Budget Detail as of 11.30'!B:K),FALSE),0)</f>
        <v>5000</v>
      </c>
      <c r="N3975" s="155">
        <f>SUMIFS('Budget Detail as of 11.30'!L:L,'Budget Detail as of 11.30'!B:B,'Questica Mapping'!C3975)</f>
        <v>84580</v>
      </c>
      <c r="O3975" s="100">
        <v>0</v>
      </c>
      <c r="P3975" s="101">
        <f t="shared" si="151"/>
        <v>0</v>
      </c>
    </row>
    <row r="3976" spans="1:16" hidden="1" x14ac:dyDescent="0.3">
      <c r="A3976" s="90">
        <v>1210023</v>
      </c>
      <c r="B3976" s="92" t="s">
        <v>1162</v>
      </c>
      <c r="C3976" s="92" t="s">
        <v>7714</v>
      </c>
      <c r="D3976" s="92" t="s">
        <v>13</v>
      </c>
      <c r="E3976" s="103" t="s">
        <v>485</v>
      </c>
      <c r="F3976" s="90" t="s">
        <v>2629</v>
      </c>
      <c r="G3976" s="90" t="s">
        <v>1229</v>
      </c>
      <c r="H3976" s="90" t="s">
        <v>6908</v>
      </c>
      <c r="I3976" s="178">
        <v>2</v>
      </c>
      <c r="J3976" s="269" t="s">
        <v>1251</v>
      </c>
      <c r="L3976" s="92"/>
      <c r="M3976" s="278">
        <f>IFERROR(VLOOKUP(C3976,'Budget Detail as of 11.30'!B:K,COLUMNS('Budget Detail as of 11.30'!B:K),FALSE),0)</f>
        <v>0</v>
      </c>
      <c r="N3976" s="155">
        <f>SUMIFS('Budget Detail as of 11.30'!L:L,'Budget Detail as of 11.30'!B:B,'Questica Mapping'!C3976)</f>
        <v>0</v>
      </c>
      <c r="O3976" s="100">
        <v>326</v>
      </c>
      <c r="P3976" s="101">
        <f t="shared" si="151"/>
        <v>326</v>
      </c>
    </row>
    <row r="3977" spans="1:16" hidden="1" x14ac:dyDescent="0.3">
      <c r="A3977" s="90">
        <v>587984</v>
      </c>
      <c r="B3977" s="92" t="s">
        <v>1162</v>
      </c>
      <c r="C3977" s="92" t="s">
        <v>7715</v>
      </c>
      <c r="D3977" s="92" t="s">
        <v>13</v>
      </c>
      <c r="E3977" s="103" t="s">
        <v>485</v>
      </c>
      <c r="F3977" s="92" t="s">
        <v>2629</v>
      </c>
      <c r="G3977" s="92" t="s">
        <v>1229</v>
      </c>
      <c r="H3977" s="92" t="s">
        <v>6934</v>
      </c>
      <c r="I3977" s="92" t="s">
        <v>865</v>
      </c>
      <c r="J3977" s="92" t="s">
        <v>7716</v>
      </c>
      <c r="K3977" s="90" t="b">
        <v>0</v>
      </c>
      <c r="L3977" s="92" t="s">
        <v>867</v>
      </c>
      <c r="M3977" s="278">
        <f>IFERROR(VLOOKUP(C3977,'Budget Detail as of 11.30'!B:K,COLUMNS('Budget Detail as of 11.30'!B:K),FALSE),0)</f>
        <v>0</v>
      </c>
      <c r="N3977" s="155">
        <f>SUMIFS('Budget Detail as of 11.30'!L:L,'Budget Detail as of 11.30'!B:B,'Questica Mapping'!C3977)</f>
        <v>0</v>
      </c>
      <c r="O3977" s="100">
        <v>0</v>
      </c>
      <c r="P3977" s="101">
        <f t="shared" si="151"/>
        <v>0</v>
      </c>
    </row>
    <row r="3978" spans="1:16" hidden="1" x14ac:dyDescent="0.3">
      <c r="A3978" s="90">
        <v>587989</v>
      </c>
      <c r="B3978" s="92" t="s">
        <v>1162</v>
      </c>
      <c r="C3978" s="92" t="s">
        <v>7717</v>
      </c>
      <c r="D3978" s="92" t="s">
        <v>13</v>
      </c>
      <c r="E3978" s="103" t="s">
        <v>485</v>
      </c>
      <c r="F3978" s="92" t="s">
        <v>2629</v>
      </c>
      <c r="G3978" s="92" t="s">
        <v>1229</v>
      </c>
      <c r="H3978" s="92" t="s">
        <v>7122</v>
      </c>
      <c r="I3978" s="92" t="s">
        <v>865</v>
      </c>
      <c r="J3978" s="92" t="s">
        <v>7718</v>
      </c>
      <c r="K3978" s="90" t="b">
        <v>0</v>
      </c>
      <c r="L3978" s="92" t="s">
        <v>867</v>
      </c>
      <c r="M3978" s="278">
        <f>IFERROR(VLOOKUP(C3978,'Budget Detail as of 11.30'!B:K,COLUMNS('Budget Detail as of 11.30'!B:K),FALSE),0)</f>
        <v>0</v>
      </c>
      <c r="N3978" s="155">
        <f>SUMIFS('Budget Detail as of 11.30'!L:L,'Budget Detail as of 11.30'!B:B,'Questica Mapping'!C3978)</f>
        <v>0</v>
      </c>
      <c r="O3978" s="100">
        <v>0</v>
      </c>
      <c r="P3978" s="101">
        <f t="shared" si="151"/>
        <v>0</v>
      </c>
    </row>
    <row r="3979" spans="1:16" hidden="1" x14ac:dyDescent="0.3">
      <c r="A3979" s="90">
        <v>587990</v>
      </c>
      <c r="B3979" s="92" t="s">
        <v>1162</v>
      </c>
      <c r="C3979" s="92" t="s">
        <v>7719</v>
      </c>
      <c r="D3979" s="92" t="s">
        <v>13</v>
      </c>
      <c r="E3979" s="103" t="s">
        <v>485</v>
      </c>
      <c r="F3979" s="92" t="s">
        <v>2629</v>
      </c>
      <c r="G3979" s="92" t="s">
        <v>1229</v>
      </c>
      <c r="H3979" s="92" t="s">
        <v>7125</v>
      </c>
      <c r="I3979" s="92" t="s">
        <v>865</v>
      </c>
      <c r="J3979" s="270" t="s">
        <v>1251</v>
      </c>
      <c r="K3979" s="90" t="b">
        <v>0</v>
      </c>
      <c r="L3979" s="92" t="s">
        <v>867</v>
      </c>
      <c r="M3979" s="278">
        <f>IFERROR(VLOOKUP(C3979,'Budget Detail as of 11.30'!B:K,COLUMNS('Budget Detail as of 11.30'!B:K),FALSE),0)</f>
        <v>0</v>
      </c>
      <c r="N3979" s="155">
        <f>SUMIFS('Budget Detail as of 11.30'!L:L,'Budget Detail as of 11.30'!B:B,'Questica Mapping'!C3979)</f>
        <v>0</v>
      </c>
      <c r="O3979" s="100"/>
      <c r="P3979" s="101"/>
    </row>
    <row r="3980" spans="1:16" hidden="1" x14ac:dyDescent="0.3">
      <c r="A3980" s="90">
        <v>587991</v>
      </c>
      <c r="B3980" s="92" t="s">
        <v>1162</v>
      </c>
      <c r="C3980" s="92" t="s">
        <v>7720</v>
      </c>
      <c r="D3980" s="92" t="s">
        <v>13</v>
      </c>
      <c r="E3980" s="103" t="s">
        <v>485</v>
      </c>
      <c r="F3980" s="92" t="s">
        <v>2629</v>
      </c>
      <c r="G3980" s="92" t="s">
        <v>1229</v>
      </c>
      <c r="H3980" s="92" t="s">
        <v>6978</v>
      </c>
      <c r="I3980" s="92" t="s">
        <v>865</v>
      </c>
      <c r="J3980" s="92" t="s">
        <v>7721</v>
      </c>
      <c r="K3980" s="90" t="b">
        <v>0</v>
      </c>
      <c r="L3980" s="92" t="s">
        <v>867</v>
      </c>
      <c r="M3980" s="278">
        <f>IFERROR(VLOOKUP(C3980,'Budget Detail as of 11.30'!B:K,COLUMNS('Budget Detail as of 11.30'!B:K),FALSE),0)</f>
        <v>0</v>
      </c>
      <c r="N3980" s="155">
        <f>SUMIFS('Budget Detail as of 11.30'!L:L,'Budget Detail as of 11.30'!B:B,'Questica Mapping'!C3980)</f>
        <v>0</v>
      </c>
      <c r="O3980" s="100"/>
      <c r="P3980" s="101"/>
    </row>
    <row r="3981" spans="1:16" hidden="1" x14ac:dyDescent="0.3">
      <c r="A3981" s="90">
        <v>587992</v>
      </c>
      <c r="B3981" s="92" t="s">
        <v>1162</v>
      </c>
      <c r="C3981" s="92" t="s">
        <v>7722</v>
      </c>
      <c r="D3981" s="92" t="s">
        <v>13</v>
      </c>
      <c r="E3981" s="103" t="s">
        <v>485</v>
      </c>
      <c r="F3981" s="92" t="s">
        <v>2629</v>
      </c>
      <c r="G3981" s="92" t="s">
        <v>1229</v>
      </c>
      <c r="H3981" s="92" t="s">
        <v>6978</v>
      </c>
      <c r="I3981" s="92" t="s">
        <v>925</v>
      </c>
      <c r="J3981" s="92" t="s">
        <v>7723</v>
      </c>
      <c r="K3981" s="90" t="b">
        <v>0</v>
      </c>
      <c r="L3981" s="92" t="s">
        <v>867</v>
      </c>
      <c r="M3981" s="278">
        <f>IFERROR(VLOOKUP(C3981,'Budget Detail as of 11.30'!B:K,COLUMNS('Budget Detail as of 11.30'!B:K),FALSE),0)</f>
        <v>760</v>
      </c>
      <c r="N3981" s="155">
        <f>SUMIFS('Budget Detail as of 11.30'!L:L,'Budget Detail as of 11.30'!B:B,'Questica Mapping'!C3981)</f>
        <v>760</v>
      </c>
      <c r="O3981" s="100">
        <v>1200</v>
      </c>
      <c r="P3981" s="101">
        <f>+O3981</f>
        <v>1200</v>
      </c>
    </row>
    <row r="3982" spans="1:16" hidden="1" x14ac:dyDescent="0.3">
      <c r="A3982" s="90">
        <v>587993</v>
      </c>
      <c r="B3982" s="92" t="s">
        <v>1162</v>
      </c>
      <c r="C3982" s="92" t="s">
        <v>7724</v>
      </c>
      <c r="D3982" s="92" t="s">
        <v>13</v>
      </c>
      <c r="E3982" s="103" t="s">
        <v>485</v>
      </c>
      <c r="F3982" s="92" t="s">
        <v>2629</v>
      </c>
      <c r="G3982" s="92" t="s">
        <v>1229</v>
      </c>
      <c r="H3982" s="92" t="s">
        <v>6978</v>
      </c>
      <c r="I3982" s="92" t="s">
        <v>928</v>
      </c>
      <c r="J3982" s="92" t="s">
        <v>7725</v>
      </c>
      <c r="K3982" s="90" t="b">
        <v>0</v>
      </c>
      <c r="L3982" s="92" t="s">
        <v>867</v>
      </c>
      <c r="M3982" s="278">
        <f>IFERROR(VLOOKUP(C3982,'Budget Detail as of 11.30'!B:K,COLUMNS('Budget Detail as of 11.30'!B:K),FALSE),0)</f>
        <v>200</v>
      </c>
      <c r="N3982" s="155">
        <f>SUMIFS('Budget Detail as of 11.30'!L:L,'Budget Detail as of 11.30'!B:B,'Questica Mapping'!C3982)</f>
        <v>200</v>
      </c>
      <c r="O3982" s="100">
        <v>800</v>
      </c>
      <c r="P3982" s="101">
        <f>+O3982</f>
        <v>800</v>
      </c>
    </row>
    <row r="3983" spans="1:16" hidden="1" x14ac:dyDescent="0.3">
      <c r="A3983" s="90">
        <v>587994</v>
      </c>
      <c r="B3983" s="92" t="s">
        <v>1162</v>
      </c>
      <c r="C3983" s="92" t="s">
        <v>7726</v>
      </c>
      <c r="D3983" s="92" t="s">
        <v>13</v>
      </c>
      <c r="E3983" s="103" t="s">
        <v>485</v>
      </c>
      <c r="F3983" s="92" t="s">
        <v>2629</v>
      </c>
      <c r="G3983" s="92" t="s">
        <v>1229</v>
      </c>
      <c r="H3983" s="92" t="s">
        <v>6981</v>
      </c>
      <c r="I3983" s="92" t="s">
        <v>865</v>
      </c>
      <c r="J3983" s="92" t="s">
        <v>7727</v>
      </c>
      <c r="K3983" s="90" t="b">
        <v>0</v>
      </c>
      <c r="L3983" s="92" t="s">
        <v>867</v>
      </c>
      <c r="M3983" s="278">
        <f>IFERROR(VLOOKUP(C3983,'Budget Detail as of 11.30'!B:K,COLUMNS('Budget Detail as of 11.30'!B:K),FALSE),0)</f>
        <v>530</v>
      </c>
      <c r="N3983" s="155">
        <f>SUMIFS('Budget Detail as of 11.30'!L:L,'Budget Detail as of 11.30'!B:B,'Questica Mapping'!C3983)</f>
        <v>1980</v>
      </c>
      <c r="O3983" s="100">
        <v>668</v>
      </c>
      <c r="P3983" s="101">
        <f>+O3983</f>
        <v>668</v>
      </c>
    </row>
    <row r="3984" spans="1:16" hidden="1" x14ac:dyDescent="0.3">
      <c r="A3984" s="90">
        <v>587995</v>
      </c>
      <c r="B3984" s="92" t="s">
        <v>1162</v>
      </c>
      <c r="C3984" s="92" t="s">
        <v>7728</v>
      </c>
      <c r="D3984" s="92" t="s">
        <v>13</v>
      </c>
      <c r="E3984" s="103" t="s">
        <v>485</v>
      </c>
      <c r="F3984" s="92" t="s">
        <v>2629</v>
      </c>
      <c r="G3984" s="92" t="s">
        <v>1240</v>
      </c>
      <c r="H3984" s="92" t="s">
        <v>6930</v>
      </c>
      <c r="I3984" s="92" t="s">
        <v>865</v>
      </c>
      <c r="J3984" s="92" t="s">
        <v>7729</v>
      </c>
      <c r="K3984" s="90" t="b">
        <v>0</v>
      </c>
      <c r="L3984" s="92" t="s">
        <v>867</v>
      </c>
      <c r="M3984" s="278">
        <f>IFERROR(VLOOKUP(C3984,'Budget Detail as of 11.30'!B:K,COLUMNS('Budget Detail as of 11.30'!B:K),FALSE),0)</f>
        <v>930</v>
      </c>
      <c r="N3984" s="155">
        <f>SUMIFS('Budget Detail as of 11.30'!L:L,'Budget Detail as of 11.30'!B:B,'Questica Mapping'!C3984)</f>
        <v>930</v>
      </c>
      <c r="O3984" s="100">
        <v>0</v>
      </c>
      <c r="P3984" s="101">
        <f>+O3984</f>
        <v>0</v>
      </c>
    </row>
    <row r="3985" spans="1:17" hidden="1" x14ac:dyDescent="0.3">
      <c r="A3985" s="90">
        <v>587997</v>
      </c>
      <c r="B3985" s="92" t="s">
        <v>1162</v>
      </c>
      <c r="C3985" s="92" t="s">
        <v>7730</v>
      </c>
      <c r="D3985" s="92" t="s">
        <v>13</v>
      </c>
      <c r="E3985" s="103" t="s">
        <v>485</v>
      </c>
      <c r="F3985" s="92" t="s">
        <v>2629</v>
      </c>
      <c r="G3985" s="92" t="s">
        <v>1253</v>
      </c>
      <c r="H3985" s="92" t="s">
        <v>6930</v>
      </c>
      <c r="I3985" s="92" t="s">
        <v>925</v>
      </c>
      <c r="J3985" s="270" t="s">
        <v>1251</v>
      </c>
      <c r="K3985" s="90" t="b">
        <v>0</v>
      </c>
      <c r="L3985" s="92" t="s">
        <v>867</v>
      </c>
      <c r="M3985" s="278">
        <f>IFERROR(VLOOKUP(C3985,'Budget Detail as of 11.30'!B:K,COLUMNS('Budget Detail as of 11.30'!B:K),FALSE),0)</f>
        <v>0</v>
      </c>
      <c r="N3985" s="155">
        <f>SUMIFS('Budget Detail as of 11.30'!L:L,'Budget Detail as of 11.30'!B:B,'Questica Mapping'!C3985)</f>
        <v>0</v>
      </c>
      <c r="O3985" s="100">
        <v>241160</v>
      </c>
      <c r="P3985" s="101">
        <f>+O3985</f>
        <v>241160</v>
      </c>
    </row>
    <row r="3986" spans="1:17" hidden="1" x14ac:dyDescent="0.3">
      <c r="A3986" s="90">
        <v>851278</v>
      </c>
      <c r="B3986" s="159" t="s">
        <v>1162</v>
      </c>
      <c r="C3986" s="159" t="s">
        <v>7731</v>
      </c>
      <c r="D3986" s="280" t="s">
        <v>13</v>
      </c>
      <c r="E3986" s="281">
        <v>0</v>
      </c>
      <c r="F3986" s="279" t="s">
        <v>2629</v>
      </c>
      <c r="G3986" s="279" t="s">
        <v>1253</v>
      </c>
      <c r="H3986" s="279" t="s">
        <v>6930</v>
      </c>
      <c r="I3986" s="279" t="s">
        <v>931</v>
      </c>
      <c r="J3986" s="279" t="s">
        <v>7732</v>
      </c>
      <c r="K3986" s="279" t="b">
        <v>0</v>
      </c>
      <c r="L3986" s="279" t="s">
        <v>867</v>
      </c>
      <c r="M3986" s="278">
        <f>IFERROR(VLOOKUP(C3986,'Budget Detail as of 11.30'!B:K,COLUMNS('Budget Detail as of 11.30'!B:K),FALSE),0)</f>
        <v>0</v>
      </c>
      <c r="N3986" s="155">
        <f>SUMIFS('Budget Detail as of 11.30'!L:L,'Budget Detail as of 11.30'!B:B,'Questica Mapping'!C3986)</f>
        <v>0</v>
      </c>
      <c r="O3986" s="100"/>
      <c r="P3986" s="101"/>
    </row>
    <row r="3987" spans="1:17" hidden="1" x14ac:dyDescent="0.3">
      <c r="A3987" s="90">
        <v>587998</v>
      </c>
      <c r="B3987" s="159" t="s">
        <v>1162</v>
      </c>
      <c r="C3987" s="159" t="s">
        <v>7733</v>
      </c>
      <c r="D3987" s="280" t="s">
        <v>13</v>
      </c>
      <c r="E3987" s="281">
        <v>0</v>
      </c>
      <c r="F3987" s="279" t="s">
        <v>2629</v>
      </c>
      <c r="G3987" s="279" t="s">
        <v>1253</v>
      </c>
      <c r="H3987" s="279" t="s">
        <v>6930</v>
      </c>
      <c r="I3987" s="279" t="s">
        <v>944</v>
      </c>
      <c r="J3987" s="279" t="s">
        <v>7732</v>
      </c>
      <c r="K3987" s="279" t="b">
        <v>0</v>
      </c>
      <c r="L3987" s="279" t="s">
        <v>867</v>
      </c>
      <c r="M3987" s="278">
        <f>IFERROR(VLOOKUP(C3987,'Budget Detail as of 11.30'!B:K,COLUMNS('Budget Detail as of 11.30'!B:K),FALSE),0)</f>
        <v>0</v>
      </c>
      <c r="N3987" s="155">
        <f>SUMIFS('Budget Detail as of 11.30'!L:L,'Budget Detail as of 11.30'!B:B,'Questica Mapping'!C3987)</f>
        <v>0</v>
      </c>
      <c r="O3987" s="100">
        <v>460000</v>
      </c>
      <c r="P3987" s="101">
        <f t="shared" ref="P3987:P4018" si="152">+O3987</f>
        <v>460000</v>
      </c>
    </row>
    <row r="3988" spans="1:17" hidden="1" x14ac:dyDescent="0.3">
      <c r="A3988" s="90">
        <v>587999</v>
      </c>
      <c r="B3988" s="92" t="s">
        <v>1162</v>
      </c>
      <c r="C3988" s="92" t="s">
        <v>7734</v>
      </c>
      <c r="D3988" s="92" t="s">
        <v>13</v>
      </c>
      <c r="E3988" s="103" t="s">
        <v>485</v>
      </c>
      <c r="F3988" s="92" t="s">
        <v>2629</v>
      </c>
      <c r="G3988" s="92" t="s">
        <v>1273</v>
      </c>
      <c r="H3988" s="92" t="s">
        <v>6930</v>
      </c>
      <c r="I3988" s="92" t="s">
        <v>865</v>
      </c>
      <c r="J3988" s="92" t="s">
        <v>7735</v>
      </c>
      <c r="K3988" s="90" t="b">
        <v>0</v>
      </c>
      <c r="L3988" s="92" t="s">
        <v>867</v>
      </c>
      <c r="M3988" s="278">
        <f>IFERROR(VLOOKUP(C3988,'Budget Detail as of 11.30'!B:K,COLUMNS('Budget Detail as of 11.30'!B:K),FALSE),0)</f>
        <v>0</v>
      </c>
      <c r="N3988" s="155">
        <f>SUMIFS('Budget Detail as of 11.30'!L:L,'Budget Detail as of 11.30'!B:B,'Questica Mapping'!C3988)</f>
        <v>0</v>
      </c>
      <c r="O3988" s="100">
        <v>0</v>
      </c>
      <c r="P3988" s="101">
        <f t="shared" si="152"/>
        <v>0</v>
      </c>
    </row>
    <row r="3989" spans="1:17" hidden="1" x14ac:dyDescent="0.3">
      <c r="A3989" s="90">
        <v>588000</v>
      </c>
      <c r="B3989" s="92" t="s">
        <v>1162</v>
      </c>
      <c r="C3989" s="92" t="s">
        <v>7736</v>
      </c>
      <c r="D3989" s="92" t="s">
        <v>13</v>
      </c>
      <c r="E3989" s="103" t="s">
        <v>485</v>
      </c>
      <c r="F3989" s="92" t="s">
        <v>2629</v>
      </c>
      <c r="G3989" s="92" t="s">
        <v>1273</v>
      </c>
      <c r="H3989" s="92" t="s">
        <v>6930</v>
      </c>
      <c r="I3989" s="92" t="s">
        <v>925</v>
      </c>
      <c r="J3989" s="92" t="s">
        <v>1936</v>
      </c>
      <c r="K3989" s="90" t="b">
        <v>0</v>
      </c>
      <c r="L3989" s="92" t="s">
        <v>867</v>
      </c>
      <c r="M3989" s="278">
        <f>IFERROR(VLOOKUP(C3989,'Budget Detail as of 11.30'!B:K,COLUMNS('Budget Detail as of 11.30'!B:K),FALSE),0)</f>
        <v>0</v>
      </c>
      <c r="N3989" s="155">
        <f>SUMIFS('Budget Detail as of 11.30'!L:L,'Budget Detail as of 11.30'!B:B,'Questica Mapping'!C3989)</f>
        <v>0</v>
      </c>
      <c r="O3989" s="100">
        <v>0</v>
      </c>
      <c r="P3989" s="101">
        <f t="shared" si="152"/>
        <v>0</v>
      </c>
    </row>
    <row r="3990" spans="1:17" hidden="1" x14ac:dyDescent="0.3">
      <c r="A3990" s="90">
        <v>1300872</v>
      </c>
      <c r="B3990" s="92" t="s">
        <v>1162</v>
      </c>
      <c r="C3990" s="92" t="s">
        <v>7737</v>
      </c>
      <c r="D3990" s="92" t="s">
        <v>13</v>
      </c>
      <c r="E3990" s="103" t="s">
        <v>485</v>
      </c>
      <c r="F3990" s="92" t="s">
        <v>2629</v>
      </c>
      <c r="G3990" s="92" t="s">
        <v>1273</v>
      </c>
      <c r="H3990" s="92" t="s">
        <v>6930</v>
      </c>
      <c r="I3990" s="92" t="s">
        <v>928</v>
      </c>
      <c r="J3990" s="92" t="s">
        <v>7738</v>
      </c>
      <c r="K3990" s="90" t="b">
        <v>0</v>
      </c>
      <c r="L3990" s="92" t="s">
        <v>867</v>
      </c>
      <c r="M3990" s="278">
        <f>IFERROR(VLOOKUP(C3990,'Budget Detail as of 11.30'!B:K,COLUMNS('Budget Detail as of 11.30'!B:K),FALSE),0)</f>
        <v>0</v>
      </c>
      <c r="N3990" s="155">
        <f>SUMIFS('Budget Detail as of 11.30'!L:L,'Budget Detail as of 11.30'!B:B,'Questica Mapping'!C3990)</f>
        <v>0</v>
      </c>
      <c r="O3990" s="100">
        <v>0</v>
      </c>
      <c r="P3990" s="101">
        <f t="shared" si="152"/>
        <v>0</v>
      </c>
    </row>
    <row r="3991" spans="1:17" hidden="1" x14ac:dyDescent="0.3">
      <c r="A3991" s="90">
        <v>588001</v>
      </c>
      <c r="B3991" s="92" t="s">
        <v>1162</v>
      </c>
      <c r="C3991" s="92" t="s">
        <v>7739</v>
      </c>
      <c r="D3991" s="92" t="s">
        <v>13</v>
      </c>
      <c r="E3991" s="103" t="s">
        <v>485</v>
      </c>
      <c r="F3991" s="92" t="s">
        <v>2629</v>
      </c>
      <c r="G3991" s="92" t="s">
        <v>1273</v>
      </c>
      <c r="H3991" s="92" t="s">
        <v>7122</v>
      </c>
      <c r="I3991" s="92" t="s">
        <v>865</v>
      </c>
      <c r="J3991" s="92" t="s">
        <v>7740</v>
      </c>
      <c r="K3991" s="90" t="b">
        <v>0</v>
      </c>
      <c r="L3991" s="92" t="s">
        <v>867</v>
      </c>
      <c r="M3991" s="278">
        <f>IFERROR(VLOOKUP(C3991,'Budget Detail as of 11.30'!B:K,COLUMNS('Budget Detail as of 11.30'!B:K),FALSE),0)</f>
        <v>0</v>
      </c>
      <c r="N3991" s="155">
        <f>SUMIFS('Budget Detail as of 11.30'!L:L,'Budget Detail as of 11.30'!B:B,'Questica Mapping'!C3991)</f>
        <v>0</v>
      </c>
      <c r="O3991" s="100">
        <v>0</v>
      </c>
      <c r="P3991" s="101">
        <f t="shared" si="152"/>
        <v>0</v>
      </c>
    </row>
    <row r="3992" spans="1:17" hidden="1" x14ac:dyDescent="0.3">
      <c r="A3992" s="90">
        <v>588002</v>
      </c>
      <c r="B3992" s="92" t="s">
        <v>1162</v>
      </c>
      <c r="C3992" s="92" t="s">
        <v>7741</v>
      </c>
      <c r="D3992" s="92" t="s">
        <v>13</v>
      </c>
      <c r="E3992" s="103" t="s">
        <v>485</v>
      </c>
      <c r="F3992" s="92" t="s">
        <v>2629</v>
      </c>
      <c r="G3992" s="92" t="s">
        <v>1273</v>
      </c>
      <c r="H3992" s="92" t="s">
        <v>6978</v>
      </c>
      <c r="I3992" s="92" t="s">
        <v>865</v>
      </c>
      <c r="J3992" s="92" t="s">
        <v>7742</v>
      </c>
      <c r="K3992" s="90" t="b">
        <v>0</v>
      </c>
      <c r="L3992" s="92" t="s">
        <v>867</v>
      </c>
      <c r="M3992" s="278">
        <f>IFERROR(VLOOKUP(C3992,'Budget Detail as of 11.30'!B:K,COLUMNS('Budget Detail as of 11.30'!B:K),FALSE),0)</f>
        <v>0</v>
      </c>
      <c r="N3992" s="155">
        <f>SUMIFS('Budget Detail as of 11.30'!L:L,'Budget Detail as of 11.30'!B:B,'Questica Mapping'!C3992)</f>
        <v>0</v>
      </c>
      <c r="O3992" s="100">
        <v>0</v>
      </c>
      <c r="P3992" s="101">
        <f t="shared" si="152"/>
        <v>0</v>
      </c>
    </row>
    <row r="3993" spans="1:17" hidden="1" x14ac:dyDescent="0.3">
      <c r="A3993" s="90">
        <v>588003</v>
      </c>
      <c r="B3993" s="92" t="s">
        <v>1162</v>
      </c>
      <c r="C3993" s="92" t="s">
        <v>7743</v>
      </c>
      <c r="D3993" s="92" t="s">
        <v>13</v>
      </c>
      <c r="E3993" s="103" t="s">
        <v>227</v>
      </c>
      <c r="F3993" s="92" t="s">
        <v>7744</v>
      </c>
      <c r="G3993" s="92" t="s">
        <v>1165</v>
      </c>
      <c r="H3993" s="92" t="s">
        <v>7085</v>
      </c>
      <c r="I3993" s="92" t="s">
        <v>865</v>
      </c>
      <c r="J3993" s="92">
        <v>0</v>
      </c>
      <c r="K3993" s="90" t="b">
        <v>0</v>
      </c>
      <c r="L3993" s="92" t="s">
        <v>1166</v>
      </c>
      <c r="M3993" s="278">
        <f>IFERROR(VLOOKUP(C3993,'Budget Detail as of 11.30'!B:K,COLUMNS('Budget Detail as of 11.30'!B:K),FALSE),0)</f>
        <v>210720</v>
      </c>
      <c r="N3993" s="155">
        <f>SUMIFS('Budget Detail as of 11.30'!L:L,'Budget Detail as of 11.30'!B:B,'Questica Mapping'!C3993)</f>
        <v>201650</v>
      </c>
      <c r="O3993" s="100">
        <v>0</v>
      </c>
      <c r="P3993" s="101">
        <f t="shared" si="152"/>
        <v>0</v>
      </c>
    </row>
    <row r="3994" spans="1:17" hidden="1" x14ac:dyDescent="0.3">
      <c r="A3994" s="90">
        <v>1210127</v>
      </c>
      <c r="B3994" s="92" t="s">
        <v>1162</v>
      </c>
      <c r="C3994" s="92" t="s">
        <v>7745</v>
      </c>
      <c r="D3994" s="279" t="s">
        <v>13</v>
      </c>
      <c r="E3994" s="103" t="s">
        <v>227</v>
      </c>
      <c r="F3994" s="90" t="s">
        <v>7744</v>
      </c>
      <c r="G3994" s="90" t="s">
        <v>1165</v>
      </c>
      <c r="H3994" s="90" t="s">
        <v>7085</v>
      </c>
      <c r="I3994" s="90" t="s">
        <v>925</v>
      </c>
      <c r="J3994" s="90" t="s">
        <v>7746</v>
      </c>
      <c r="K3994" s="90" t="b">
        <v>0</v>
      </c>
      <c r="L3994" s="90" t="s">
        <v>867</v>
      </c>
      <c r="M3994" s="278">
        <f>IFERROR(VLOOKUP(C3994,'Budget Detail as of 11.30'!B:K,COLUMNS('Budget Detail as of 11.30'!B:K),FALSE),0)</f>
        <v>221860</v>
      </c>
      <c r="N3994" s="155">
        <f>SUMIFS('Budget Detail as of 11.30'!L:L,'Budget Detail as of 11.30'!B:B,'Questica Mapping'!C3994)</f>
        <v>221860</v>
      </c>
      <c r="O3994" s="100">
        <v>2750</v>
      </c>
      <c r="P3994" s="101">
        <f t="shared" si="152"/>
        <v>2750</v>
      </c>
      <c r="Q3994" s="279" t="s">
        <v>1169</v>
      </c>
    </row>
    <row r="3995" spans="1:17" hidden="1" x14ac:dyDescent="0.3">
      <c r="A3995" s="90">
        <v>1210125</v>
      </c>
      <c r="B3995" s="92" t="s">
        <v>1162</v>
      </c>
      <c r="C3995" s="92" t="s">
        <v>7747</v>
      </c>
      <c r="D3995" s="92" t="s">
        <v>13</v>
      </c>
      <c r="E3995" s="103" t="s">
        <v>228</v>
      </c>
      <c r="F3995" s="92" t="s">
        <v>7744</v>
      </c>
      <c r="G3995" s="92" t="s">
        <v>1173</v>
      </c>
      <c r="H3995" s="92" t="s">
        <v>7085</v>
      </c>
      <c r="I3995" s="92" t="s">
        <v>865</v>
      </c>
      <c r="J3995" s="92" t="s">
        <v>1174</v>
      </c>
      <c r="K3995" s="90" t="b">
        <v>0</v>
      </c>
      <c r="L3995" s="92" t="s">
        <v>867</v>
      </c>
      <c r="M3995" s="278">
        <f>IFERROR(VLOOKUP(C3995,'Budget Detail as of 11.30'!B:K,COLUMNS('Budget Detail as of 11.30'!B:K),FALSE),0)</f>
        <v>750000</v>
      </c>
      <c r="N3995" s="155">
        <f>SUMIFS('Budget Detail as of 11.30'!L:L,'Budget Detail as of 11.30'!B:B,'Questica Mapping'!C3995)</f>
        <v>750000</v>
      </c>
      <c r="O3995" s="100">
        <v>300000</v>
      </c>
      <c r="P3995" s="101">
        <f t="shared" si="152"/>
        <v>300000</v>
      </c>
    </row>
    <row r="3996" spans="1:17" hidden="1" x14ac:dyDescent="0.3">
      <c r="A3996" s="90">
        <v>602061</v>
      </c>
      <c r="B3996" s="92" t="s">
        <v>1162</v>
      </c>
      <c r="C3996" s="92" t="s">
        <v>7748</v>
      </c>
      <c r="D3996" s="92" t="s">
        <v>13</v>
      </c>
      <c r="E3996" s="103" t="s">
        <v>228</v>
      </c>
      <c r="F3996" s="92" t="s">
        <v>7744</v>
      </c>
      <c r="G3996" s="92" t="s">
        <v>1173</v>
      </c>
      <c r="H3996" s="92" t="s">
        <v>7749</v>
      </c>
      <c r="I3996" s="92" t="s">
        <v>865</v>
      </c>
      <c r="J3996" s="92" t="s">
        <v>1174</v>
      </c>
      <c r="K3996" s="90" t="b">
        <v>0</v>
      </c>
      <c r="L3996" s="92" t="s">
        <v>867</v>
      </c>
      <c r="M3996" s="278">
        <f>IFERROR(VLOOKUP(C3996,'Budget Detail as of 11.30'!B:K,COLUMNS('Budget Detail as of 11.30'!B:K),FALSE),0)</f>
        <v>0</v>
      </c>
      <c r="N3996" s="155">
        <f>SUMIFS('Budget Detail as of 11.30'!L:L,'Budget Detail as of 11.30'!B:B,'Questica Mapping'!C3996)</f>
        <v>0</v>
      </c>
      <c r="O3996" s="100">
        <v>0</v>
      </c>
      <c r="P3996" s="101">
        <f t="shared" si="152"/>
        <v>0</v>
      </c>
    </row>
    <row r="3997" spans="1:17" hidden="1" x14ac:dyDescent="0.3">
      <c r="A3997" s="90">
        <v>1191795</v>
      </c>
      <c r="B3997" s="92" t="s">
        <v>1162</v>
      </c>
      <c r="C3997" s="92" t="s">
        <v>7750</v>
      </c>
      <c r="D3997" s="92" t="s">
        <v>13</v>
      </c>
      <c r="E3997" s="103" t="s">
        <v>228</v>
      </c>
      <c r="F3997" s="92" t="s">
        <v>7744</v>
      </c>
      <c r="G3997" s="92" t="s">
        <v>1173</v>
      </c>
      <c r="H3997" s="92" t="s">
        <v>7751</v>
      </c>
      <c r="I3997" s="92" t="s">
        <v>865</v>
      </c>
      <c r="J3997" s="92" t="s">
        <v>1174</v>
      </c>
      <c r="K3997" s="90" t="b">
        <v>0</v>
      </c>
      <c r="L3997" s="92" t="s">
        <v>867</v>
      </c>
      <c r="M3997" s="278">
        <f>IFERROR(VLOOKUP(C3997,'Budget Detail as of 11.30'!B:K,COLUMNS('Budget Detail as of 11.30'!B:K),FALSE),0)</f>
        <v>0</v>
      </c>
      <c r="N3997" s="155">
        <f>SUMIFS('Budget Detail as of 11.30'!L:L,'Budget Detail as of 11.30'!B:B,'Questica Mapping'!C3997)</f>
        <v>0</v>
      </c>
      <c r="O3997" s="100">
        <v>0</v>
      </c>
      <c r="P3997" s="101">
        <f t="shared" si="152"/>
        <v>0</v>
      </c>
    </row>
    <row r="3998" spans="1:17" hidden="1" x14ac:dyDescent="0.3">
      <c r="A3998" s="90">
        <v>1191796</v>
      </c>
      <c r="B3998" s="92" t="s">
        <v>1162</v>
      </c>
      <c r="C3998" s="92" t="s">
        <v>7752</v>
      </c>
      <c r="D3998" s="92" t="s">
        <v>13</v>
      </c>
      <c r="E3998" s="103" t="s">
        <v>228</v>
      </c>
      <c r="F3998" s="92" t="s">
        <v>7744</v>
      </c>
      <c r="G3998" s="92" t="s">
        <v>1173</v>
      </c>
      <c r="H3998" s="92" t="s">
        <v>7753</v>
      </c>
      <c r="I3998" s="92" t="s">
        <v>865</v>
      </c>
      <c r="J3998" s="92" t="s">
        <v>1174</v>
      </c>
      <c r="K3998" s="90" t="b">
        <v>0</v>
      </c>
      <c r="L3998" s="92" t="s">
        <v>867</v>
      </c>
      <c r="M3998" s="278">
        <f>IFERROR(VLOOKUP(C3998,'Budget Detail as of 11.30'!B:K,COLUMNS('Budget Detail as of 11.30'!B:K),FALSE),0)</f>
        <v>0</v>
      </c>
      <c r="N3998" s="155">
        <f>SUMIFS('Budget Detail as of 11.30'!L:L,'Budget Detail as of 11.30'!B:B,'Questica Mapping'!C3998)</f>
        <v>0</v>
      </c>
      <c r="O3998" s="100">
        <v>0</v>
      </c>
      <c r="P3998" s="101">
        <f t="shared" si="152"/>
        <v>0</v>
      </c>
    </row>
    <row r="3999" spans="1:17" hidden="1" x14ac:dyDescent="0.3">
      <c r="A3999" s="90">
        <v>1191797</v>
      </c>
      <c r="B3999" s="92" t="s">
        <v>1162</v>
      </c>
      <c r="C3999" s="92" t="s">
        <v>7754</v>
      </c>
      <c r="D3999" s="92" t="s">
        <v>13</v>
      </c>
      <c r="E3999" s="103" t="s">
        <v>228</v>
      </c>
      <c r="F3999" s="92" t="s">
        <v>7744</v>
      </c>
      <c r="G3999" s="92" t="s">
        <v>1173</v>
      </c>
      <c r="H3999" s="92" t="s">
        <v>7755</v>
      </c>
      <c r="I3999" s="92" t="s">
        <v>865</v>
      </c>
      <c r="J3999" s="92" t="s">
        <v>1174</v>
      </c>
      <c r="K3999" s="90" t="b">
        <v>0</v>
      </c>
      <c r="L3999" s="92" t="s">
        <v>867</v>
      </c>
      <c r="M3999" s="278">
        <f>IFERROR(VLOOKUP(C3999,'Budget Detail as of 11.30'!B:K,COLUMNS('Budget Detail as of 11.30'!B:K),FALSE),0)</f>
        <v>0</v>
      </c>
      <c r="N3999" s="155">
        <f>SUMIFS('Budget Detail as of 11.30'!L:L,'Budget Detail as of 11.30'!B:B,'Questica Mapping'!C3999)</f>
        <v>0</v>
      </c>
      <c r="O3999" s="100">
        <v>0</v>
      </c>
      <c r="P3999" s="101">
        <f t="shared" si="152"/>
        <v>0</v>
      </c>
    </row>
    <row r="4000" spans="1:17" hidden="1" x14ac:dyDescent="0.3">
      <c r="A4000" s="90">
        <v>1191798</v>
      </c>
      <c r="B4000" s="92" t="s">
        <v>1162</v>
      </c>
      <c r="C4000" s="92" t="s">
        <v>7756</v>
      </c>
      <c r="D4000" s="92" t="s">
        <v>13</v>
      </c>
      <c r="E4000" s="103" t="s">
        <v>228</v>
      </c>
      <c r="F4000" s="92" t="s">
        <v>7744</v>
      </c>
      <c r="G4000" s="92" t="s">
        <v>1173</v>
      </c>
      <c r="H4000" s="92" t="s">
        <v>7757</v>
      </c>
      <c r="I4000" s="92" t="s">
        <v>865</v>
      </c>
      <c r="J4000" s="92" t="s">
        <v>1174</v>
      </c>
      <c r="K4000" s="90" t="b">
        <v>0</v>
      </c>
      <c r="L4000" s="92" t="s">
        <v>867</v>
      </c>
      <c r="M4000" s="278">
        <f>IFERROR(VLOOKUP(C4000,'Budget Detail as of 11.30'!B:K,COLUMNS('Budget Detail as of 11.30'!B:K),FALSE),0)</f>
        <v>0</v>
      </c>
      <c r="N4000" s="155">
        <f>SUMIFS('Budget Detail as of 11.30'!L:L,'Budget Detail as of 11.30'!B:B,'Questica Mapping'!C4000)</f>
        <v>0</v>
      </c>
      <c r="O4000" s="100">
        <v>0</v>
      </c>
      <c r="P4000" s="101">
        <f t="shared" si="152"/>
        <v>0</v>
      </c>
    </row>
    <row r="4001" spans="1:16" hidden="1" x14ac:dyDescent="0.3">
      <c r="A4001" s="90">
        <v>1191799</v>
      </c>
      <c r="B4001" s="92" t="s">
        <v>1162</v>
      </c>
      <c r="C4001" s="92" t="s">
        <v>7758</v>
      </c>
      <c r="D4001" s="92" t="s">
        <v>13</v>
      </c>
      <c r="E4001" s="103" t="s">
        <v>228</v>
      </c>
      <c r="F4001" s="92" t="s">
        <v>7744</v>
      </c>
      <c r="G4001" s="92" t="s">
        <v>1173</v>
      </c>
      <c r="H4001" s="92" t="s">
        <v>7759</v>
      </c>
      <c r="I4001" s="92" t="s">
        <v>865</v>
      </c>
      <c r="J4001" s="270" t="s">
        <v>1251</v>
      </c>
      <c r="K4001" s="90" t="b">
        <v>0</v>
      </c>
      <c r="L4001" s="92" t="s">
        <v>867</v>
      </c>
      <c r="M4001" s="278">
        <f>IFERROR(VLOOKUP(C4001,'Budget Detail as of 11.30'!B:K,COLUMNS('Budget Detail as of 11.30'!B:K),FALSE),0)</f>
        <v>0</v>
      </c>
      <c r="N4001" s="155">
        <f>SUMIFS('Budget Detail as of 11.30'!L:L,'Budget Detail as of 11.30'!B:B,'Questica Mapping'!C4001)</f>
        <v>0</v>
      </c>
      <c r="O4001" s="100">
        <v>122250</v>
      </c>
      <c r="P4001" s="101">
        <f t="shared" si="152"/>
        <v>122250</v>
      </c>
    </row>
    <row r="4002" spans="1:16" hidden="1" x14ac:dyDescent="0.3">
      <c r="A4002" s="90">
        <v>595690</v>
      </c>
      <c r="B4002" s="92" t="s">
        <v>1162</v>
      </c>
      <c r="C4002" s="92" t="s">
        <v>7760</v>
      </c>
      <c r="D4002" s="92" t="s">
        <v>13</v>
      </c>
      <c r="E4002" s="103" t="s">
        <v>227</v>
      </c>
      <c r="F4002" s="92" t="s">
        <v>7744</v>
      </c>
      <c r="G4002" s="92" t="s">
        <v>2117</v>
      </c>
      <c r="H4002" s="92" t="s">
        <v>7085</v>
      </c>
      <c r="I4002" s="92" t="s">
        <v>865</v>
      </c>
      <c r="J4002" s="92" t="s">
        <v>2118</v>
      </c>
      <c r="K4002" s="90" t="b">
        <v>0</v>
      </c>
      <c r="L4002" s="92" t="s">
        <v>867</v>
      </c>
      <c r="M4002" s="278">
        <f>IFERROR(VLOOKUP(C4002,'Budget Detail as of 11.30'!B:K,COLUMNS('Budget Detail as of 11.30'!B:K),FALSE),0)</f>
        <v>3500</v>
      </c>
      <c r="N4002" s="155">
        <f>SUMIFS('Budget Detail as of 11.30'!L:L,'Budget Detail as of 11.30'!B:B,'Questica Mapping'!C4002)</f>
        <v>3500</v>
      </c>
      <c r="O4002" s="100">
        <v>92000</v>
      </c>
      <c r="P4002" s="101">
        <f t="shared" si="152"/>
        <v>92000</v>
      </c>
    </row>
    <row r="4003" spans="1:16" hidden="1" x14ac:dyDescent="0.3">
      <c r="A4003" s="90">
        <v>1191068</v>
      </c>
      <c r="B4003" s="92" t="s">
        <v>1162</v>
      </c>
      <c r="C4003" s="92" t="s">
        <v>7761</v>
      </c>
      <c r="D4003" s="92" t="s">
        <v>13</v>
      </c>
      <c r="E4003" s="103" t="s">
        <v>227</v>
      </c>
      <c r="F4003" s="92" t="s">
        <v>7744</v>
      </c>
      <c r="G4003" s="92" t="s">
        <v>1286</v>
      </c>
      <c r="H4003" s="92" t="s">
        <v>7085</v>
      </c>
      <c r="I4003" s="92" t="s">
        <v>865</v>
      </c>
      <c r="J4003" s="92" t="s">
        <v>1287</v>
      </c>
      <c r="K4003" s="90" t="b">
        <v>0</v>
      </c>
      <c r="L4003" s="92" t="s">
        <v>867</v>
      </c>
      <c r="M4003" s="278">
        <f>IFERROR(VLOOKUP(C4003,'Budget Detail as of 11.30'!B:K,COLUMNS('Budget Detail as of 11.30'!B:K),FALSE),0)</f>
        <v>500000</v>
      </c>
      <c r="N4003" s="155">
        <f>SUMIFS('Budget Detail as of 11.30'!L:L,'Budget Detail as of 11.30'!B:B,'Questica Mapping'!C4003)</f>
        <v>500000</v>
      </c>
      <c r="O4003" s="100">
        <v>17500</v>
      </c>
      <c r="P4003" s="101">
        <f t="shared" si="152"/>
        <v>17500</v>
      </c>
    </row>
    <row r="4004" spans="1:16" hidden="1" x14ac:dyDescent="0.3">
      <c r="A4004" s="90">
        <v>602062</v>
      </c>
      <c r="B4004" s="92" t="s">
        <v>1162</v>
      </c>
      <c r="C4004" s="92" t="s">
        <v>7762</v>
      </c>
      <c r="D4004" s="92" t="s">
        <v>13</v>
      </c>
      <c r="E4004" s="103" t="s">
        <v>227</v>
      </c>
      <c r="F4004" s="92" t="s">
        <v>7744</v>
      </c>
      <c r="G4004" s="92" t="s">
        <v>1286</v>
      </c>
      <c r="H4004" s="92" t="s">
        <v>7749</v>
      </c>
      <c r="I4004" s="92" t="s">
        <v>865</v>
      </c>
      <c r="J4004" s="92" t="s">
        <v>1287</v>
      </c>
      <c r="K4004" s="90" t="b">
        <v>0</v>
      </c>
      <c r="L4004" s="92" t="s">
        <v>867</v>
      </c>
      <c r="M4004" s="278">
        <f>IFERROR(VLOOKUP(C4004,'Budget Detail as of 11.30'!B:K,COLUMNS('Budget Detail as of 11.30'!B:K),FALSE),0)</f>
        <v>0</v>
      </c>
      <c r="N4004" s="155">
        <f>SUMIFS('Budget Detail as of 11.30'!L:L,'Budget Detail as of 11.30'!B:B,'Questica Mapping'!C4004)</f>
        <v>0</v>
      </c>
      <c r="O4004" s="100">
        <v>700</v>
      </c>
      <c r="P4004" s="101">
        <f t="shared" si="152"/>
        <v>700</v>
      </c>
    </row>
    <row r="4005" spans="1:16" hidden="1" x14ac:dyDescent="0.3">
      <c r="A4005" s="90">
        <v>595691</v>
      </c>
      <c r="B4005" s="92" t="s">
        <v>1162</v>
      </c>
      <c r="C4005" s="92" t="s">
        <v>7763</v>
      </c>
      <c r="D4005" s="92" t="s">
        <v>13</v>
      </c>
      <c r="E4005" s="103" t="s">
        <v>227</v>
      </c>
      <c r="F4005" s="92" t="s">
        <v>7744</v>
      </c>
      <c r="G4005" s="92" t="s">
        <v>1286</v>
      </c>
      <c r="H4005" s="92" t="s">
        <v>7751</v>
      </c>
      <c r="I4005" s="92" t="s">
        <v>865</v>
      </c>
      <c r="J4005" s="92" t="s">
        <v>1287</v>
      </c>
      <c r="K4005" s="90" t="b">
        <v>0</v>
      </c>
      <c r="L4005" s="92" t="s">
        <v>867</v>
      </c>
      <c r="M4005" s="278">
        <f>IFERROR(VLOOKUP(C4005,'Budget Detail as of 11.30'!B:K,COLUMNS('Budget Detail as of 11.30'!B:K),FALSE),0)</f>
        <v>0</v>
      </c>
      <c r="N4005" s="155">
        <f>SUMIFS('Budget Detail as of 11.30'!L:L,'Budget Detail as of 11.30'!B:B,'Questica Mapping'!C4005)</f>
        <v>0</v>
      </c>
      <c r="O4005" s="100">
        <v>200</v>
      </c>
      <c r="P4005" s="101">
        <f t="shared" si="152"/>
        <v>200</v>
      </c>
    </row>
    <row r="4006" spans="1:16" hidden="1" x14ac:dyDescent="0.3">
      <c r="A4006" s="90">
        <v>850215</v>
      </c>
      <c r="B4006" s="92" t="s">
        <v>1162</v>
      </c>
      <c r="C4006" s="92" t="s">
        <v>7764</v>
      </c>
      <c r="D4006" s="92" t="s">
        <v>13</v>
      </c>
      <c r="E4006" s="103" t="s">
        <v>227</v>
      </c>
      <c r="F4006" s="92" t="s">
        <v>7744</v>
      </c>
      <c r="G4006" s="92" t="s">
        <v>1286</v>
      </c>
      <c r="H4006" s="92" t="s">
        <v>7753</v>
      </c>
      <c r="I4006" s="92" t="s">
        <v>865</v>
      </c>
      <c r="J4006" s="92" t="s">
        <v>1287</v>
      </c>
      <c r="K4006" s="90" t="b">
        <v>0</v>
      </c>
      <c r="L4006" s="92" t="s">
        <v>867</v>
      </c>
      <c r="M4006" s="278">
        <f>IFERROR(VLOOKUP(C4006,'Budget Detail as of 11.30'!B:K,COLUMNS('Budget Detail as of 11.30'!B:K),FALSE),0)</f>
        <v>0</v>
      </c>
      <c r="N4006" s="155">
        <f>SUMIFS('Budget Detail as of 11.30'!L:L,'Budget Detail as of 11.30'!B:B,'Questica Mapping'!C4006)</f>
        <v>0</v>
      </c>
      <c r="O4006" s="100">
        <v>1500</v>
      </c>
      <c r="P4006" s="101">
        <f t="shared" si="152"/>
        <v>1500</v>
      </c>
    </row>
    <row r="4007" spans="1:16" hidden="1" x14ac:dyDescent="0.3">
      <c r="A4007" s="90">
        <v>850216</v>
      </c>
      <c r="B4007" s="92" t="s">
        <v>1162</v>
      </c>
      <c r="C4007" s="92" t="s">
        <v>7765</v>
      </c>
      <c r="D4007" s="92" t="s">
        <v>13</v>
      </c>
      <c r="E4007" s="103" t="s">
        <v>227</v>
      </c>
      <c r="F4007" s="92" t="s">
        <v>7744</v>
      </c>
      <c r="G4007" s="92" t="s">
        <v>1286</v>
      </c>
      <c r="H4007" s="92" t="s">
        <v>6968</v>
      </c>
      <c r="I4007" s="92" t="s">
        <v>865</v>
      </c>
      <c r="J4007" s="92" t="s">
        <v>1287</v>
      </c>
      <c r="K4007" s="90" t="b">
        <v>0</v>
      </c>
      <c r="L4007" s="92" t="s">
        <v>867</v>
      </c>
      <c r="M4007" s="278">
        <f>IFERROR(VLOOKUP(C4007,'Budget Detail as of 11.30'!B:K,COLUMNS('Budget Detail as of 11.30'!B:K),FALSE),0)</f>
        <v>0</v>
      </c>
      <c r="N4007" s="155">
        <f>SUMIFS('Budget Detail as of 11.30'!L:L,'Budget Detail as of 11.30'!B:B,'Questica Mapping'!C4007)</f>
        <v>0</v>
      </c>
      <c r="O4007" s="100">
        <v>500</v>
      </c>
      <c r="P4007" s="101">
        <f t="shared" si="152"/>
        <v>500</v>
      </c>
    </row>
    <row r="4008" spans="1:16" hidden="1" x14ac:dyDescent="0.3">
      <c r="A4008" s="90">
        <v>850217</v>
      </c>
      <c r="B4008" s="92" t="s">
        <v>1162</v>
      </c>
      <c r="C4008" s="92" t="s">
        <v>7766</v>
      </c>
      <c r="D4008" s="92" t="s">
        <v>13</v>
      </c>
      <c r="E4008" s="103" t="s">
        <v>227</v>
      </c>
      <c r="F4008" s="92" t="s">
        <v>7744</v>
      </c>
      <c r="G4008" s="92" t="s">
        <v>1286</v>
      </c>
      <c r="H4008" s="92" t="s">
        <v>7767</v>
      </c>
      <c r="I4008" s="92" t="s">
        <v>865</v>
      </c>
      <c r="J4008" s="92" t="s">
        <v>7768</v>
      </c>
      <c r="K4008" s="90" t="b">
        <v>0</v>
      </c>
      <c r="L4008" s="92" t="s">
        <v>867</v>
      </c>
      <c r="M4008" s="278">
        <f>IFERROR(VLOOKUP(C4008,'Budget Detail as of 11.30'!B:K,COLUMNS('Budget Detail as of 11.30'!B:K),FALSE),0)</f>
        <v>0</v>
      </c>
      <c r="N4008" s="155">
        <f>SUMIFS('Budget Detail as of 11.30'!L:L,'Budget Detail as of 11.30'!B:B,'Questica Mapping'!C4008)</f>
        <v>0</v>
      </c>
      <c r="O4008" s="100">
        <v>7500</v>
      </c>
      <c r="P4008" s="101">
        <f t="shared" si="152"/>
        <v>7500</v>
      </c>
    </row>
    <row r="4009" spans="1:16" hidden="1" x14ac:dyDescent="0.3">
      <c r="A4009" s="90">
        <v>595692</v>
      </c>
      <c r="B4009" s="92" t="s">
        <v>1162</v>
      </c>
      <c r="C4009" s="92" t="s">
        <v>7769</v>
      </c>
      <c r="D4009" s="92" t="s">
        <v>13</v>
      </c>
      <c r="E4009" s="103" t="s">
        <v>225</v>
      </c>
      <c r="F4009" s="92" t="s">
        <v>7744</v>
      </c>
      <c r="G4009" s="92" t="s">
        <v>1176</v>
      </c>
      <c r="H4009" s="92" t="s">
        <v>7085</v>
      </c>
      <c r="I4009" s="92" t="s">
        <v>865</v>
      </c>
      <c r="J4009" s="92">
        <v>0</v>
      </c>
      <c r="K4009" s="90" t="b">
        <v>0</v>
      </c>
      <c r="L4009" s="92" t="s">
        <v>1166</v>
      </c>
      <c r="M4009" s="278">
        <f>IFERROR(VLOOKUP(C4009,'Budget Detail as of 11.30'!B:K,COLUMNS('Budget Detail as of 11.30'!B:K),FALSE),0)</f>
        <v>91620</v>
      </c>
      <c r="N4009" s="155">
        <f>SUMIFS('Budget Detail as of 11.30'!L:L,'Budget Detail as of 11.30'!B:B,'Questica Mapping'!C4009)</f>
        <v>88820</v>
      </c>
      <c r="O4009" s="100">
        <v>29000</v>
      </c>
      <c r="P4009" s="101">
        <f t="shared" si="152"/>
        <v>29000</v>
      </c>
    </row>
    <row r="4010" spans="1:16" hidden="1" x14ac:dyDescent="0.3">
      <c r="A4010" s="90">
        <v>850211</v>
      </c>
      <c r="B4010" s="92" t="s">
        <v>1162</v>
      </c>
      <c r="C4010" s="92" t="s">
        <v>7770</v>
      </c>
      <c r="D4010" s="92" t="s">
        <v>13</v>
      </c>
      <c r="E4010" s="103" t="s">
        <v>227</v>
      </c>
      <c r="F4010" s="90" t="s">
        <v>7744</v>
      </c>
      <c r="G4010" s="90" t="s">
        <v>1176</v>
      </c>
      <c r="H4010" s="90" t="s">
        <v>7771</v>
      </c>
      <c r="I4010" s="178">
        <v>3</v>
      </c>
      <c r="J4010" s="269" t="s">
        <v>1251</v>
      </c>
      <c r="L4010" s="92"/>
      <c r="M4010" s="278">
        <f>IFERROR(VLOOKUP(C4010,'Budget Detail as of 11.30'!B:K,COLUMNS('Budget Detail as of 11.30'!B:K),FALSE),0)</f>
        <v>0</v>
      </c>
      <c r="N4010" s="155">
        <f>SUMIFS('Budget Detail as of 11.30'!L:L,'Budget Detail as of 11.30'!B:B,'Questica Mapping'!C4010)</f>
        <v>0</v>
      </c>
      <c r="O4010" s="100">
        <v>4222</v>
      </c>
      <c r="P4010" s="101">
        <f t="shared" si="152"/>
        <v>4222</v>
      </c>
    </row>
    <row r="4011" spans="1:16" hidden="1" x14ac:dyDescent="0.3">
      <c r="A4011" s="90">
        <v>850212</v>
      </c>
      <c r="B4011" s="92" t="s">
        <v>1162</v>
      </c>
      <c r="C4011" s="92" t="s">
        <v>7772</v>
      </c>
      <c r="D4011" s="92" t="s">
        <v>13</v>
      </c>
      <c r="E4011" s="103" t="s">
        <v>225</v>
      </c>
      <c r="F4011" s="92" t="s">
        <v>7744</v>
      </c>
      <c r="G4011" s="92" t="s">
        <v>1185</v>
      </c>
      <c r="H4011" s="92" t="s">
        <v>7085</v>
      </c>
      <c r="I4011" s="92" t="s">
        <v>865</v>
      </c>
      <c r="J4011" s="92" t="s">
        <v>1186</v>
      </c>
      <c r="K4011" s="90" t="b">
        <v>0</v>
      </c>
      <c r="L4011" s="92" t="s">
        <v>867</v>
      </c>
      <c r="M4011" s="278">
        <f>IFERROR(VLOOKUP(C4011,'Budget Detail as of 11.30'!B:K,COLUMNS('Budget Detail as of 11.30'!B:K),FALSE),0)</f>
        <v>700</v>
      </c>
      <c r="N4011" s="155">
        <f>SUMIFS('Budget Detail as of 11.30'!L:L,'Budget Detail as of 11.30'!B:B,'Questica Mapping'!C4011)</f>
        <v>700</v>
      </c>
      <c r="O4011" s="100">
        <v>2750</v>
      </c>
      <c r="P4011" s="101">
        <f t="shared" si="152"/>
        <v>2750</v>
      </c>
    </row>
    <row r="4012" spans="1:16" hidden="1" x14ac:dyDescent="0.3">
      <c r="A4012" s="90">
        <v>850213</v>
      </c>
      <c r="B4012" s="92" t="s">
        <v>1162</v>
      </c>
      <c r="C4012" s="92" t="s">
        <v>7773</v>
      </c>
      <c r="D4012" s="92" t="s">
        <v>13</v>
      </c>
      <c r="E4012" s="103" t="s">
        <v>225</v>
      </c>
      <c r="F4012" s="92" t="s">
        <v>7744</v>
      </c>
      <c r="G4012" s="92" t="s">
        <v>1418</v>
      </c>
      <c r="H4012" s="92" t="s">
        <v>7085</v>
      </c>
      <c r="I4012" s="92" t="s">
        <v>865</v>
      </c>
      <c r="J4012" s="92" t="s">
        <v>1636</v>
      </c>
      <c r="K4012" s="90" t="b">
        <v>0</v>
      </c>
      <c r="L4012" s="92" t="s">
        <v>867</v>
      </c>
      <c r="M4012" s="278">
        <f>IFERROR(VLOOKUP(C4012,'Budget Detail as of 11.30'!B:K,COLUMNS('Budget Detail as of 11.30'!B:K),FALSE),0)</f>
        <v>500</v>
      </c>
      <c r="N4012" s="155">
        <f>SUMIFS('Budget Detail as of 11.30'!L:L,'Budget Detail as of 11.30'!B:B,'Questica Mapping'!C4012)</f>
        <v>500</v>
      </c>
      <c r="O4012" s="100">
        <v>2900</v>
      </c>
      <c r="P4012" s="101">
        <f t="shared" si="152"/>
        <v>2900</v>
      </c>
    </row>
    <row r="4013" spans="1:16" hidden="1" x14ac:dyDescent="0.3">
      <c r="A4013" s="90">
        <v>850214</v>
      </c>
      <c r="B4013" s="92" t="s">
        <v>1162</v>
      </c>
      <c r="C4013" s="92" t="s">
        <v>7774</v>
      </c>
      <c r="D4013" s="92" t="s">
        <v>13</v>
      </c>
      <c r="E4013" s="103" t="s">
        <v>225</v>
      </c>
      <c r="F4013" s="92" t="s">
        <v>7744</v>
      </c>
      <c r="G4013" s="92" t="s">
        <v>1191</v>
      </c>
      <c r="H4013" s="92" t="s">
        <v>7085</v>
      </c>
      <c r="I4013" s="92" t="s">
        <v>865</v>
      </c>
      <c r="J4013" s="92" t="s">
        <v>2130</v>
      </c>
      <c r="K4013" s="90" t="b">
        <v>0</v>
      </c>
      <c r="L4013" s="92" t="s">
        <v>867</v>
      </c>
      <c r="M4013" s="278">
        <f>IFERROR(VLOOKUP(C4013,'Budget Detail as of 11.30'!B:K,COLUMNS('Budget Detail as of 11.30'!B:K),FALSE),0)</f>
        <v>1500</v>
      </c>
      <c r="N4013" s="155">
        <f>SUMIFS('Budget Detail as of 11.30'!L:L,'Budget Detail as of 11.30'!B:B,'Questica Mapping'!C4013)</f>
        <v>1500</v>
      </c>
      <c r="O4013" s="100">
        <v>200</v>
      </c>
      <c r="P4013" s="101">
        <f t="shared" si="152"/>
        <v>200</v>
      </c>
    </row>
    <row r="4014" spans="1:16" hidden="1" x14ac:dyDescent="0.3">
      <c r="A4014" s="90">
        <v>601974</v>
      </c>
      <c r="B4014" s="92" t="s">
        <v>1162</v>
      </c>
      <c r="C4014" s="92" t="s">
        <v>7775</v>
      </c>
      <c r="D4014" s="92" t="s">
        <v>13</v>
      </c>
      <c r="E4014" s="103" t="s">
        <v>225</v>
      </c>
      <c r="F4014" s="92" t="s">
        <v>7744</v>
      </c>
      <c r="G4014" s="92" t="s">
        <v>1194</v>
      </c>
      <c r="H4014" s="92" t="s">
        <v>7085</v>
      </c>
      <c r="I4014" s="92" t="s">
        <v>865</v>
      </c>
      <c r="J4014" s="92" t="s">
        <v>1195</v>
      </c>
      <c r="K4014" s="90" t="b">
        <v>0</v>
      </c>
      <c r="L4014" s="92" t="s">
        <v>867</v>
      </c>
      <c r="M4014" s="278">
        <f>IFERROR(VLOOKUP(C4014,'Budget Detail as of 11.30'!B:K,COLUMNS('Budget Detail as of 11.30'!B:K),FALSE),0)</f>
        <v>750</v>
      </c>
      <c r="N4014" s="155">
        <f>SUMIFS('Budget Detail as of 11.30'!L:L,'Budget Detail as of 11.30'!B:B,'Questica Mapping'!C4014)</f>
        <v>750</v>
      </c>
      <c r="O4014" s="100">
        <v>4000</v>
      </c>
      <c r="P4014" s="101">
        <f t="shared" si="152"/>
        <v>4000</v>
      </c>
    </row>
    <row r="4015" spans="1:16" hidden="1" x14ac:dyDescent="0.3">
      <c r="A4015" s="90">
        <v>602063</v>
      </c>
      <c r="B4015" s="92" t="s">
        <v>1162</v>
      </c>
      <c r="C4015" s="92" t="s">
        <v>7776</v>
      </c>
      <c r="D4015" s="92" t="s">
        <v>13</v>
      </c>
      <c r="E4015" s="103" t="s">
        <v>225</v>
      </c>
      <c r="F4015" s="92" t="s">
        <v>7744</v>
      </c>
      <c r="G4015" s="92" t="s">
        <v>1202</v>
      </c>
      <c r="H4015" s="92" t="s">
        <v>7085</v>
      </c>
      <c r="I4015" s="92" t="s">
        <v>865</v>
      </c>
      <c r="J4015" s="92" t="s">
        <v>1203</v>
      </c>
      <c r="K4015" s="90" t="b">
        <v>0</v>
      </c>
      <c r="L4015" s="92" t="s">
        <v>867</v>
      </c>
      <c r="M4015" s="278">
        <f>IFERROR(VLOOKUP(C4015,'Budget Detail as of 11.30'!B:K,COLUMNS('Budget Detail as of 11.30'!B:K),FALSE),0)</f>
        <v>7500</v>
      </c>
      <c r="N4015" s="155">
        <f>SUMIFS('Budget Detail as of 11.30'!L:L,'Budget Detail as of 11.30'!B:B,'Questica Mapping'!C4015)</f>
        <v>7500</v>
      </c>
      <c r="O4015" s="100">
        <v>4500</v>
      </c>
      <c r="P4015" s="101">
        <f t="shared" si="152"/>
        <v>4500</v>
      </c>
    </row>
    <row r="4016" spans="1:16" hidden="1" x14ac:dyDescent="0.3">
      <c r="A4016" s="90">
        <v>602064</v>
      </c>
      <c r="B4016" s="92" t="s">
        <v>1162</v>
      </c>
      <c r="C4016" s="92" t="s">
        <v>7777</v>
      </c>
      <c r="D4016" s="92" t="s">
        <v>13</v>
      </c>
      <c r="E4016" s="103" t="s">
        <v>225</v>
      </c>
      <c r="F4016" s="92" t="s">
        <v>7744</v>
      </c>
      <c r="G4016" s="92" t="s">
        <v>1202</v>
      </c>
      <c r="H4016" s="92" t="s">
        <v>7085</v>
      </c>
      <c r="I4016" s="92" t="s">
        <v>925</v>
      </c>
      <c r="J4016" s="92" t="s">
        <v>7778</v>
      </c>
      <c r="K4016" s="90" t="b">
        <v>0</v>
      </c>
      <c r="L4016" s="92" t="s">
        <v>867</v>
      </c>
      <c r="M4016" s="278">
        <f>IFERROR(VLOOKUP(C4016,'Budget Detail as of 11.30'!B:K,COLUMNS('Budget Detail as of 11.30'!B:K),FALSE),0)</f>
        <v>30000</v>
      </c>
      <c r="N4016" s="155">
        <f>SUMIFS('Budget Detail as of 11.30'!L:L,'Budget Detail as of 11.30'!B:B,'Questica Mapping'!C4016)</f>
        <v>30000</v>
      </c>
      <c r="O4016" s="100">
        <v>4000</v>
      </c>
      <c r="P4016" s="101">
        <f t="shared" si="152"/>
        <v>4000</v>
      </c>
    </row>
    <row r="4017" spans="1:16" hidden="1" x14ac:dyDescent="0.3">
      <c r="A4017" s="90">
        <v>602065</v>
      </c>
      <c r="B4017" s="92" t="s">
        <v>1162</v>
      </c>
      <c r="C4017" s="92" t="s">
        <v>7779</v>
      </c>
      <c r="D4017" s="92" t="s">
        <v>13</v>
      </c>
      <c r="E4017" s="103" t="s">
        <v>225</v>
      </c>
      <c r="F4017" s="92" t="s">
        <v>7744</v>
      </c>
      <c r="G4017" s="92" t="s">
        <v>1202</v>
      </c>
      <c r="H4017" s="92" t="s">
        <v>6968</v>
      </c>
      <c r="I4017" s="92" t="s">
        <v>865</v>
      </c>
      <c r="J4017" s="92" t="s">
        <v>7780</v>
      </c>
      <c r="K4017" s="90" t="b">
        <v>0</v>
      </c>
      <c r="L4017" s="92" t="s">
        <v>867</v>
      </c>
      <c r="M4017" s="278">
        <f>IFERROR(VLOOKUP(C4017,'Budget Detail as of 11.30'!B:K,COLUMNS('Budget Detail as of 11.30'!B:K),FALSE),0)</f>
        <v>0</v>
      </c>
      <c r="N4017" s="155">
        <f>SUMIFS('Budget Detail as of 11.30'!L:L,'Budget Detail as of 11.30'!B:B,'Questica Mapping'!C4017)</f>
        <v>0</v>
      </c>
      <c r="O4017" s="100">
        <v>2500</v>
      </c>
      <c r="P4017" s="101">
        <f t="shared" si="152"/>
        <v>2500</v>
      </c>
    </row>
    <row r="4018" spans="1:16" hidden="1" x14ac:dyDescent="0.3">
      <c r="A4018" s="90">
        <v>599361</v>
      </c>
      <c r="B4018" s="92" t="s">
        <v>1162</v>
      </c>
      <c r="C4018" s="92" t="s">
        <v>7781</v>
      </c>
      <c r="D4018" s="92" t="s">
        <v>13</v>
      </c>
      <c r="E4018" s="103" t="s">
        <v>225</v>
      </c>
      <c r="F4018" s="92" t="s">
        <v>7744</v>
      </c>
      <c r="G4018" s="92" t="s">
        <v>1354</v>
      </c>
      <c r="H4018" s="92" t="s">
        <v>7085</v>
      </c>
      <c r="I4018" s="92" t="s">
        <v>865</v>
      </c>
      <c r="J4018" s="92" t="s">
        <v>7782</v>
      </c>
      <c r="K4018" s="90" t="b">
        <v>0</v>
      </c>
      <c r="L4018" s="92" t="s">
        <v>867</v>
      </c>
      <c r="M4018" s="278">
        <f>IFERROR(VLOOKUP(C4018,'Budget Detail as of 11.30'!B:K,COLUMNS('Budget Detail as of 11.30'!B:K),FALSE),0)</f>
        <v>6500</v>
      </c>
      <c r="N4018" s="155">
        <f>SUMIFS('Budget Detail as of 11.30'!L:L,'Budget Detail as of 11.30'!B:B,'Questica Mapping'!C4018)</f>
        <v>6500</v>
      </c>
      <c r="O4018" s="100">
        <v>2500</v>
      </c>
      <c r="P4018" s="101">
        <f t="shared" si="152"/>
        <v>2500</v>
      </c>
    </row>
    <row r="4019" spans="1:16" hidden="1" x14ac:dyDescent="0.3">
      <c r="A4019" s="90">
        <v>599362</v>
      </c>
      <c r="B4019" s="92" t="s">
        <v>1162</v>
      </c>
      <c r="C4019" s="92" t="s">
        <v>7783</v>
      </c>
      <c r="D4019" s="92" t="s">
        <v>13</v>
      </c>
      <c r="E4019" s="103" t="s">
        <v>225</v>
      </c>
      <c r="F4019" s="92" t="s">
        <v>7744</v>
      </c>
      <c r="G4019" s="92" t="s">
        <v>1354</v>
      </c>
      <c r="H4019" s="92" t="s">
        <v>7085</v>
      </c>
      <c r="I4019" s="92" t="s">
        <v>925</v>
      </c>
      <c r="J4019" s="92" t="s">
        <v>1355</v>
      </c>
      <c r="K4019" s="90" t="b">
        <v>0</v>
      </c>
      <c r="L4019" s="92" t="s">
        <v>867</v>
      </c>
      <c r="M4019" s="278">
        <f>IFERROR(VLOOKUP(C4019,'Budget Detail as of 11.30'!B:K,COLUMNS('Budget Detail as of 11.30'!B:K),FALSE),0)</f>
        <v>3000</v>
      </c>
      <c r="N4019" s="155">
        <f>SUMIFS('Budget Detail as of 11.30'!L:L,'Budget Detail as of 11.30'!B:B,'Questica Mapping'!C4019)</f>
        <v>3000</v>
      </c>
      <c r="O4019" s="100">
        <v>8000</v>
      </c>
      <c r="P4019" s="101">
        <f t="shared" ref="P4019:P4046" si="153">+O4019</f>
        <v>8000</v>
      </c>
    </row>
    <row r="4020" spans="1:16" hidden="1" x14ac:dyDescent="0.3">
      <c r="A4020" s="90">
        <v>584958</v>
      </c>
      <c r="B4020" s="92" t="s">
        <v>1162</v>
      </c>
      <c r="C4020" s="92" t="s">
        <v>7784</v>
      </c>
      <c r="D4020" s="92" t="s">
        <v>13</v>
      </c>
      <c r="E4020" s="103" t="s">
        <v>225</v>
      </c>
      <c r="F4020" s="92" t="s">
        <v>7744</v>
      </c>
      <c r="G4020" s="92" t="s">
        <v>1354</v>
      </c>
      <c r="H4020" s="92" t="s">
        <v>7085</v>
      </c>
      <c r="I4020" s="92" t="s">
        <v>928</v>
      </c>
      <c r="J4020" s="92" t="s">
        <v>1893</v>
      </c>
      <c r="K4020" s="90" t="b">
        <v>0</v>
      </c>
      <c r="L4020" s="92" t="s">
        <v>867</v>
      </c>
      <c r="M4020" s="278">
        <f>IFERROR(VLOOKUP(C4020,'Budget Detail as of 11.30'!B:K,COLUMNS('Budget Detail as of 11.30'!B:K),FALSE),0)</f>
        <v>3500</v>
      </c>
      <c r="N4020" s="155">
        <f>SUMIFS('Budget Detail as of 11.30'!L:L,'Budget Detail as of 11.30'!B:B,'Questica Mapping'!C4020)</f>
        <v>3500</v>
      </c>
      <c r="O4020" s="100">
        <v>0</v>
      </c>
      <c r="P4020" s="101">
        <f t="shared" si="153"/>
        <v>0</v>
      </c>
    </row>
    <row r="4021" spans="1:16" hidden="1" x14ac:dyDescent="0.3">
      <c r="A4021" s="90">
        <v>601972</v>
      </c>
      <c r="B4021" s="92" t="s">
        <v>1162</v>
      </c>
      <c r="C4021" s="92" t="s">
        <v>7785</v>
      </c>
      <c r="D4021" s="92" t="s">
        <v>13</v>
      </c>
      <c r="E4021" s="103" t="s">
        <v>225</v>
      </c>
      <c r="F4021" s="92" t="s">
        <v>7744</v>
      </c>
      <c r="G4021" s="92" t="s">
        <v>1212</v>
      </c>
      <c r="H4021" s="92" t="s">
        <v>7085</v>
      </c>
      <c r="I4021" s="92" t="s">
        <v>865</v>
      </c>
      <c r="J4021" s="92" t="s">
        <v>7786</v>
      </c>
      <c r="K4021" s="90" t="b">
        <v>0</v>
      </c>
      <c r="L4021" s="92" t="s">
        <v>867</v>
      </c>
      <c r="M4021" s="278">
        <f>IFERROR(VLOOKUP(C4021,'Budget Detail as of 11.30'!B:K,COLUMNS('Budget Detail as of 11.30'!B:K),FALSE),0)</f>
        <v>250</v>
      </c>
      <c r="N4021" s="155">
        <f>SUMIFS('Budget Detail as of 11.30'!L:L,'Budget Detail as of 11.30'!B:B,'Questica Mapping'!C4021)</f>
        <v>250</v>
      </c>
      <c r="O4021" s="100">
        <v>20000</v>
      </c>
      <c r="P4021" s="101">
        <f t="shared" si="153"/>
        <v>20000</v>
      </c>
    </row>
    <row r="4022" spans="1:16" hidden="1" x14ac:dyDescent="0.3">
      <c r="A4022" s="90">
        <v>603161</v>
      </c>
      <c r="B4022" s="92" t="s">
        <v>1162</v>
      </c>
      <c r="C4022" s="92" t="s">
        <v>7787</v>
      </c>
      <c r="D4022" s="92" t="s">
        <v>13</v>
      </c>
      <c r="E4022" s="103" t="s">
        <v>225</v>
      </c>
      <c r="F4022" s="92" t="s">
        <v>7744</v>
      </c>
      <c r="G4022" s="92" t="s">
        <v>1215</v>
      </c>
      <c r="H4022" s="92" t="s">
        <v>7085</v>
      </c>
      <c r="I4022" s="92" t="s">
        <v>865</v>
      </c>
      <c r="J4022" s="92" t="s">
        <v>7788</v>
      </c>
      <c r="K4022" s="90" t="b">
        <v>0</v>
      </c>
      <c r="L4022" s="92" t="s">
        <v>867</v>
      </c>
      <c r="M4022" s="278">
        <f>IFERROR(VLOOKUP(C4022,'Budget Detail as of 11.30'!B:K,COLUMNS('Budget Detail as of 11.30'!B:K),FALSE),0)</f>
        <v>5000</v>
      </c>
      <c r="N4022" s="155">
        <f>SUMIFS('Budget Detail as of 11.30'!L:L,'Budget Detail as of 11.30'!B:B,'Questica Mapping'!C4022)</f>
        <v>5000</v>
      </c>
      <c r="O4022" s="100">
        <v>0</v>
      </c>
      <c r="P4022" s="101">
        <f t="shared" si="153"/>
        <v>0</v>
      </c>
    </row>
    <row r="4023" spans="1:16" hidden="1" x14ac:dyDescent="0.3">
      <c r="A4023" s="90">
        <v>604269</v>
      </c>
      <c r="B4023" s="92" t="s">
        <v>1162</v>
      </c>
      <c r="C4023" s="92" t="s">
        <v>7789</v>
      </c>
      <c r="D4023" s="92" t="s">
        <v>13</v>
      </c>
      <c r="E4023" s="103" t="s">
        <v>225</v>
      </c>
      <c r="F4023" s="92" t="s">
        <v>7744</v>
      </c>
      <c r="G4023" s="92" t="s">
        <v>1220</v>
      </c>
      <c r="H4023" s="92" t="s">
        <v>7085</v>
      </c>
      <c r="I4023" s="92" t="s">
        <v>865</v>
      </c>
      <c r="J4023" s="92" t="s">
        <v>7790</v>
      </c>
      <c r="K4023" s="90" t="b">
        <v>0</v>
      </c>
      <c r="L4023" s="92" t="s">
        <v>867</v>
      </c>
      <c r="M4023" s="278">
        <f>IFERROR(VLOOKUP(C4023,'Budget Detail as of 11.30'!B:K,COLUMNS('Budget Detail as of 11.30'!B:K),FALSE),0)</f>
        <v>5000</v>
      </c>
      <c r="N4023" s="155">
        <f>SUMIFS('Budget Detail as of 11.30'!L:L,'Budget Detail as of 11.30'!B:B,'Questica Mapping'!C4023)</f>
        <v>5000</v>
      </c>
      <c r="O4023" s="100">
        <v>0</v>
      </c>
      <c r="P4023" s="101">
        <f t="shared" si="153"/>
        <v>0</v>
      </c>
    </row>
    <row r="4024" spans="1:16" hidden="1" x14ac:dyDescent="0.3">
      <c r="A4024" s="90">
        <v>589201</v>
      </c>
      <c r="B4024" s="92" t="s">
        <v>1162</v>
      </c>
      <c r="C4024" s="92" t="s">
        <v>7791</v>
      </c>
      <c r="D4024" s="92" t="s">
        <v>13</v>
      </c>
      <c r="E4024" s="103" t="s">
        <v>225</v>
      </c>
      <c r="F4024" s="92" t="s">
        <v>7744</v>
      </c>
      <c r="G4024" s="92" t="s">
        <v>1220</v>
      </c>
      <c r="H4024" s="92" t="s">
        <v>7085</v>
      </c>
      <c r="I4024" s="92" t="s">
        <v>925</v>
      </c>
      <c r="J4024" s="92" t="s">
        <v>7792</v>
      </c>
      <c r="K4024" s="90" t="b">
        <v>0</v>
      </c>
      <c r="L4024" s="92" t="s">
        <v>867</v>
      </c>
      <c r="M4024" s="278">
        <f>IFERROR(VLOOKUP(C4024,'Budget Detail as of 11.30'!B:K,COLUMNS('Budget Detail as of 11.30'!B:K),FALSE),0)</f>
        <v>5000</v>
      </c>
      <c r="N4024" s="155">
        <f>SUMIFS('Budget Detail as of 11.30'!L:L,'Budget Detail as of 11.30'!B:B,'Questica Mapping'!C4024)</f>
        <v>5000</v>
      </c>
      <c r="O4024" s="100">
        <v>85000</v>
      </c>
      <c r="P4024" s="101">
        <f t="shared" si="153"/>
        <v>85000</v>
      </c>
    </row>
    <row r="4025" spans="1:16" hidden="1" x14ac:dyDescent="0.3">
      <c r="A4025" s="90">
        <v>589202</v>
      </c>
      <c r="B4025" s="92" t="s">
        <v>1162</v>
      </c>
      <c r="C4025" s="92" t="s">
        <v>7793</v>
      </c>
      <c r="D4025" s="92" t="s">
        <v>13</v>
      </c>
      <c r="E4025" s="103" t="s">
        <v>225</v>
      </c>
      <c r="F4025" s="92" t="s">
        <v>7744</v>
      </c>
      <c r="G4025" s="92" t="s">
        <v>1220</v>
      </c>
      <c r="H4025" s="92" t="s">
        <v>7085</v>
      </c>
      <c r="I4025" s="92" t="s">
        <v>931</v>
      </c>
      <c r="J4025" s="92" t="s">
        <v>7794</v>
      </c>
      <c r="K4025" s="90" t="b">
        <v>0</v>
      </c>
      <c r="L4025" s="92" t="s">
        <v>867</v>
      </c>
      <c r="M4025" s="278">
        <f>IFERROR(VLOOKUP(C4025,'Budget Detail as of 11.30'!B:K,COLUMNS('Budget Detail as of 11.30'!B:K),FALSE),0)</f>
        <v>3500</v>
      </c>
      <c r="N4025" s="155">
        <f>SUMIFS('Budget Detail as of 11.30'!L:L,'Budget Detail as of 11.30'!B:B,'Questica Mapping'!C4025)</f>
        <v>3500</v>
      </c>
      <c r="O4025" s="100">
        <v>10000</v>
      </c>
      <c r="P4025" s="101">
        <f t="shared" si="153"/>
        <v>10000</v>
      </c>
    </row>
    <row r="4026" spans="1:16" hidden="1" x14ac:dyDescent="0.3">
      <c r="A4026" s="90">
        <v>1191336</v>
      </c>
      <c r="B4026" s="92" t="s">
        <v>1162</v>
      </c>
      <c r="C4026" s="92" t="s">
        <v>7795</v>
      </c>
      <c r="D4026" s="92" t="s">
        <v>13</v>
      </c>
      <c r="E4026" s="103" t="s">
        <v>225</v>
      </c>
      <c r="F4026" s="92" t="s">
        <v>7744</v>
      </c>
      <c r="G4026" s="92" t="s">
        <v>1220</v>
      </c>
      <c r="H4026" s="92" t="s">
        <v>7085</v>
      </c>
      <c r="I4026" s="92" t="s">
        <v>944</v>
      </c>
      <c r="J4026" s="92" t="s">
        <v>2772</v>
      </c>
      <c r="K4026" s="90" t="b">
        <v>0</v>
      </c>
      <c r="L4026" s="92" t="s">
        <v>867</v>
      </c>
      <c r="M4026" s="278">
        <f>IFERROR(VLOOKUP(C4026,'Budget Detail as of 11.30'!B:K,COLUMNS('Budget Detail as of 11.30'!B:K),FALSE),0)</f>
        <v>3000</v>
      </c>
      <c r="N4026" s="155">
        <f>SUMIFS('Budget Detail as of 11.30'!L:L,'Budget Detail as of 11.30'!B:B,'Questica Mapping'!C4026)</f>
        <v>3000</v>
      </c>
      <c r="O4026" s="100">
        <v>2500</v>
      </c>
      <c r="P4026" s="101">
        <f t="shared" si="153"/>
        <v>2500</v>
      </c>
    </row>
    <row r="4027" spans="1:16" hidden="1" x14ac:dyDescent="0.3">
      <c r="A4027" s="90">
        <v>589267</v>
      </c>
      <c r="B4027" s="92" t="s">
        <v>1162</v>
      </c>
      <c r="C4027" s="92" t="s">
        <v>7796</v>
      </c>
      <c r="D4027" s="92" t="s">
        <v>13</v>
      </c>
      <c r="E4027" s="103" t="s">
        <v>225</v>
      </c>
      <c r="F4027" s="92" t="s">
        <v>7744</v>
      </c>
      <c r="G4027" s="92" t="s">
        <v>1220</v>
      </c>
      <c r="H4027" s="92" t="s">
        <v>7085</v>
      </c>
      <c r="I4027" s="92" t="s">
        <v>1060</v>
      </c>
      <c r="J4027" s="92" t="s">
        <v>7797</v>
      </c>
      <c r="K4027" s="90" t="b">
        <v>0</v>
      </c>
      <c r="L4027" s="92" t="s">
        <v>867</v>
      </c>
      <c r="M4027" s="278">
        <f>IFERROR(VLOOKUP(C4027,'Budget Detail as of 11.30'!B:K,COLUMNS('Budget Detail as of 11.30'!B:K),FALSE),0)</f>
        <v>10000</v>
      </c>
      <c r="N4027" s="155">
        <f>SUMIFS('Budget Detail as of 11.30'!L:L,'Budget Detail as of 11.30'!B:B,'Questica Mapping'!C4027)</f>
        <v>10000</v>
      </c>
      <c r="O4027" s="100">
        <v>60</v>
      </c>
      <c r="P4027" s="101">
        <f t="shared" si="153"/>
        <v>60</v>
      </c>
    </row>
    <row r="4028" spans="1:16" hidden="1" x14ac:dyDescent="0.3">
      <c r="A4028" s="90">
        <v>587292</v>
      </c>
      <c r="B4028" s="92" t="s">
        <v>1162</v>
      </c>
      <c r="C4028" s="92" t="s">
        <v>7798</v>
      </c>
      <c r="D4028" s="92" t="s">
        <v>13</v>
      </c>
      <c r="E4028" s="103" t="s">
        <v>225</v>
      </c>
      <c r="F4028" s="92" t="s">
        <v>7744</v>
      </c>
      <c r="G4028" s="92" t="s">
        <v>1220</v>
      </c>
      <c r="H4028" s="92" t="s">
        <v>7085</v>
      </c>
      <c r="I4028" s="92" t="s">
        <v>1063</v>
      </c>
      <c r="J4028" s="92" t="s">
        <v>7799</v>
      </c>
      <c r="K4028" s="90" t="b">
        <v>0</v>
      </c>
      <c r="L4028" s="92" t="s">
        <v>867</v>
      </c>
      <c r="M4028" s="278">
        <f>IFERROR(VLOOKUP(C4028,'Budget Detail as of 11.30'!B:K,COLUMNS('Budget Detail as of 11.30'!B:K),FALSE),0)</f>
        <v>1500</v>
      </c>
      <c r="N4028" s="155">
        <f>SUMIFS('Budget Detail as of 11.30'!L:L,'Budget Detail as of 11.30'!B:B,'Questica Mapping'!C4028)</f>
        <v>1500</v>
      </c>
      <c r="O4028" s="100">
        <v>3000</v>
      </c>
      <c r="P4028" s="101">
        <f t="shared" si="153"/>
        <v>3000</v>
      </c>
    </row>
    <row r="4029" spans="1:16" hidden="1" x14ac:dyDescent="0.3">
      <c r="A4029" s="90">
        <v>601647</v>
      </c>
      <c r="B4029" s="92" t="s">
        <v>1162</v>
      </c>
      <c r="C4029" s="92" t="s">
        <v>7800</v>
      </c>
      <c r="D4029" s="92" t="s">
        <v>13</v>
      </c>
      <c r="E4029" s="103" t="s">
        <v>225</v>
      </c>
      <c r="F4029" s="92" t="s">
        <v>7744</v>
      </c>
      <c r="G4029" s="92" t="s">
        <v>1229</v>
      </c>
      <c r="H4029" s="92" t="s">
        <v>7085</v>
      </c>
      <c r="I4029" s="92" t="s">
        <v>865</v>
      </c>
      <c r="J4029" s="92" t="s">
        <v>1457</v>
      </c>
      <c r="K4029" s="90" t="b">
        <v>0</v>
      </c>
      <c r="L4029" s="92" t="s">
        <v>867</v>
      </c>
      <c r="M4029" s="278">
        <f>IFERROR(VLOOKUP(C4029,'Budget Detail as of 11.30'!B:K,COLUMNS('Budget Detail as of 11.30'!B:K),FALSE),0)</f>
        <v>15000</v>
      </c>
      <c r="N4029" s="155">
        <f>SUMIFS('Budget Detail as of 11.30'!L:L,'Budget Detail as of 11.30'!B:B,'Questica Mapping'!C4029)</f>
        <v>15000</v>
      </c>
      <c r="O4029" s="100">
        <v>2099</v>
      </c>
      <c r="P4029" s="101">
        <f t="shared" si="153"/>
        <v>2099</v>
      </c>
    </row>
    <row r="4030" spans="1:16" hidden="1" x14ac:dyDescent="0.3">
      <c r="A4030" s="90">
        <v>602066</v>
      </c>
      <c r="B4030" s="92" t="s">
        <v>1162</v>
      </c>
      <c r="C4030" s="92" t="s">
        <v>7801</v>
      </c>
      <c r="D4030" s="92" t="s">
        <v>13</v>
      </c>
      <c r="E4030" s="103" t="s">
        <v>225</v>
      </c>
      <c r="F4030" s="92" t="s">
        <v>7744</v>
      </c>
      <c r="G4030" s="92" t="s">
        <v>1229</v>
      </c>
      <c r="H4030" s="92" t="s">
        <v>7085</v>
      </c>
      <c r="I4030" s="92" t="s">
        <v>1807</v>
      </c>
      <c r="J4030" s="92" t="s">
        <v>1912</v>
      </c>
      <c r="K4030" s="90" t="b">
        <v>0</v>
      </c>
      <c r="L4030" s="92" t="s">
        <v>867</v>
      </c>
      <c r="M4030" s="278">
        <f>IFERROR(VLOOKUP(C4030,'Budget Detail as of 11.30'!B:K,COLUMNS('Budget Detail as of 11.30'!B:K),FALSE),0)</f>
        <v>0</v>
      </c>
      <c r="N4030" s="155">
        <f>SUMIFS('Budget Detail as of 11.30'!L:L,'Budget Detail as of 11.30'!B:B,'Questica Mapping'!C4030)</f>
        <v>0</v>
      </c>
      <c r="O4030" s="100">
        <v>2500</v>
      </c>
      <c r="P4030" s="101">
        <f t="shared" si="153"/>
        <v>2500</v>
      </c>
    </row>
    <row r="4031" spans="1:16" hidden="1" x14ac:dyDescent="0.3">
      <c r="A4031" s="90">
        <v>850218</v>
      </c>
      <c r="B4031" s="92" t="s">
        <v>1162</v>
      </c>
      <c r="C4031" s="92" t="s">
        <v>7802</v>
      </c>
      <c r="D4031" s="92" t="s">
        <v>13</v>
      </c>
      <c r="E4031" s="103" t="s">
        <v>225</v>
      </c>
      <c r="F4031" s="92" t="s">
        <v>7744</v>
      </c>
      <c r="G4031" s="92" t="s">
        <v>1229</v>
      </c>
      <c r="H4031" s="92" t="s">
        <v>7085</v>
      </c>
      <c r="I4031" s="92" t="s">
        <v>1072</v>
      </c>
      <c r="J4031" s="92" t="s">
        <v>7803</v>
      </c>
      <c r="K4031" s="90" t="b">
        <v>0</v>
      </c>
      <c r="L4031" s="92" t="s">
        <v>867</v>
      </c>
      <c r="M4031" s="278">
        <f>IFERROR(VLOOKUP(C4031,'Budget Detail as of 11.30'!B:K,COLUMNS('Budget Detail as of 11.30'!B:K),FALSE),0)</f>
        <v>15000</v>
      </c>
      <c r="N4031" s="155">
        <f>SUMIFS('Budget Detail as of 11.30'!L:L,'Budget Detail as of 11.30'!B:B,'Questica Mapping'!C4031)</f>
        <v>15000</v>
      </c>
      <c r="O4031" s="100">
        <v>5000</v>
      </c>
      <c r="P4031" s="101">
        <f t="shared" si="153"/>
        <v>5000</v>
      </c>
    </row>
    <row r="4032" spans="1:16" hidden="1" x14ac:dyDescent="0.3">
      <c r="A4032" s="90">
        <v>850219</v>
      </c>
      <c r="B4032" s="92" t="s">
        <v>1162</v>
      </c>
      <c r="C4032" s="92" t="s">
        <v>7804</v>
      </c>
      <c r="D4032" s="92" t="s">
        <v>13</v>
      </c>
      <c r="E4032" s="103" t="s">
        <v>225</v>
      </c>
      <c r="F4032" s="92" t="s">
        <v>7744</v>
      </c>
      <c r="G4032" s="92" t="s">
        <v>1229</v>
      </c>
      <c r="H4032" s="92" t="s">
        <v>7085</v>
      </c>
      <c r="I4032" s="92" t="s">
        <v>925</v>
      </c>
      <c r="J4032" s="92" t="s">
        <v>7805</v>
      </c>
      <c r="K4032" s="90" t="b">
        <v>0</v>
      </c>
      <c r="L4032" s="92" t="s">
        <v>867</v>
      </c>
      <c r="M4032" s="278">
        <f>IFERROR(VLOOKUP(C4032,'Budget Detail as of 11.30'!B:K,COLUMNS('Budget Detail as of 11.30'!B:K),FALSE),0)</f>
        <v>90000</v>
      </c>
      <c r="N4032" s="155">
        <f>SUMIFS('Budget Detail as of 11.30'!L:L,'Budget Detail as of 11.30'!B:B,'Questica Mapping'!C4032)</f>
        <v>90000</v>
      </c>
      <c r="O4032" s="100">
        <v>0</v>
      </c>
      <c r="P4032" s="101">
        <f t="shared" si="153"/>
        <v>0</v>
      </c>
    </row>
    <row r="4033" spans="1:16" hidden="1" x14ac:dyDescent="0.3">
      <c r="A4033" s="90">
        <v>850220</v>
      </c>
      <c r="B4033" s="92" t="s">
        <v>1162</v>
      </c>
      <c r="C4033" s="92" t="s">
        <v>7806</v>
      </c>
      <c r="D4033" s="92" t="s">
        <v>13</v>
      </c>
      <c r="E4033" s="103" t="s">
        <v>225</v>
      </c>
      <c r="F4033" s="92" t="s">
        <v>7744</v>
      </c>
      <c r="G4033" s="92" t="s">
        <v>1229</v>
      </c>
      <c r="H4033" s="92" t="s">
        <v>7085</v>
      </c>
      <c r="I4033" s="92" t="s">
        <v>928</v>
      </c>
      <c r="J4033" s="92" t="s">
        <v>2783</v>
      </c>
      <c r="K4033" s="90" t="b">
        <v>0</v>
      </c>
      <c r="L4033" s="92" t="s">
        <v>867</v>
      </c>
      <c r="M4033" s="278">
        <f>IFERROR(VLOOKUP(C4033,'Budget Detail as of 11.30'!B:K,COLUMNS('Budget Detail as of 11.30'!B:K),FALSE),0)</f>
        <v>10000</v>
      </c>
      <c r="N4033" s="155">
        <f>SUMIFS('Budget Detail as of 11.30'!L:L,'Budget Detail as of 11.30'!B:B,'Questica Mapping'!C4033)</f>
        <v>10000</v>
      </c>
      <c r="O4033" s="100">
        <v>50000</v>
      </c>
      <c r="P4033" s="101">
        <f t="shared" si="153"/>
        <v>50000</v>
      </c>
    </row>
    <row r="4034" spans="1:16" hidden="1" x14ac:dyDescent="0.3">
      <c r="A4034" s="90">
        <v>850221</v>
      </c>
      <c r="B4034" s="92" t="s">
        <v>1162</v>
      </c>
      <c r="C4034" s="92" t="s">
        <v>7807</v>
      </c>
      <c r="D4034" s="92" t="s">
        <v>13</v>
      </c>
      <c r="E4034" s="103" t="s">
        <v>225</v>
      </c>
      <c r="F4034" s="92" t="s">
        <v>7744</v>
      </c>
      <c r="G4034" s="92" t="s">
        <v>1229</v>
      </c>
      <c r="H4034" s="92" t="s">
        <v>7085</v>
      </c>
      <c r="I4034" s="92" t="s">
        <v>931</v>
      </c>
      <c r="J4034" s="92" t="s">
        <v>7808</v>
      </c>
      <c r="K4034" s="90" t="b">
        <v>0</v>
      </c>
      <c r="L4034" s="92" t="s">
        <v>867</v>
      </c>
      <c r="M4034" s="278">
        <f>IFERROR(VLOOKUP(C4034,'Budget Detail as of 11.30'!B:K,COLUMNS('Budget Detail as of 11.30'!B:K),FALSE),0)</f>
        <v>3000</v>
      </c>
      <c r="N4034" s="155">
        <f>SUMIFS('Budget Detail as of 11.30'!L:L,'Budget Detail as of 11.30'!B:B,'Questica Mapping'!C4034)</f>
        <v>3000</v>
      </c>
      <c r="O4034" s="100">
        <v>850</v>
      </c>
      <c r="P4034" s="101">
        <f t="shared" si="153"/>
        <v>850</v>
      </c>
    </row>
    <row r="4035" spans="1:16" hidden="1" x14ac:dyDescent="0.3">
      <c r="A4035" s="90">
        <v>603153</v>
      </c>
      <c r="B4035" s="92" t="s">
        <v>1162</v>
      </c>
      <c r="C4035" s="92" t="s">
        <v>7809</v>
      </c>
      <c r="D4035" s="92" t="s">
        <v>13</v>
      </c>
      <c r="E4035" s="103" t="s">
        <v>225</v>
      </c>
      <c r="F4035" s="92" t="s">
        <v>7744</v>
      </c>
      <c r="G4035" s="92" t="s">
        <v>1229</v>
      </c>
      <c r="H4035" s="92" t="s">
        <v>7085</v>
      </c>
      <c r="I4035" s="92" t="s">
        <v>944</v>
      </c>
      <c r="J4035" s="92" t="s">
        <v>2707</v>
      </c>
      <c r="K4035" s="90" t="b">
        <v>0</v>
      </c>
      <c r="L4035" s="92" t="s">
        <v>867</v>
      </c>
      <c r="M4035" s="278">
        <f>IFERROR(VLOOKUP(C4035,'Budget Detail as of 11.30'!B:K,COLUMNS('Budget Detail as of 11.30'!B:K),FALSE),0)</f>
        <v>60</v>
      </c>
      <c r="N4035" s="155">
        <f>SUMIFS('Budget Detail as of 11.30'!L:L,'Budget Detail as of 11.30'!B:B,'Questica Mapping'!C4035)</f>
        <v>60</v>
      </c>
      <c r="O4035" s="100">
        <v>5732</v>
      </c>
      <c r="P4035" s="101">
        <f t="shared" si="153"/>
        <v>5732</v>
      </c>
    </row>
    <row r="4036" spans="1:16" hidden="1" x14ac:dyDescent="0.3">
      <c r="A4036" s="90">
        <v>600678</v>
      </c>
      <c r="B4036" s="92" t="s">
        <v>1162</v>
      </c>
      <c r="C4036" s="92" t="s">
        <v>7810</v>
      </c>
      <c r="D4036" s="92" t="s">
        <v>13</v>
      </c>
      <c r="E4036" s="103" t="s">
        <v>225</v>
      </c>
      <c r="F4036" s="92" t="s">
        <v>7744</v>
      </c>
      <c r="G4036" s="92" t="s">
        <v>1229</v>
      </c>
      <c r="H4036" s="92" t="s">
        <v>7085</v>
      </c>
      <c r="I4036" s="92" t="s">
        <v>1060</v>
      </c>
      <c r="J4036" s="92" t="s">
        <v>2783</v>
      </c>
      <c r="K4036" s="90" t="b">
        <v>0</v>
      </c>
      <c r="L4036" s="92" t="s">
        <v>867</v>
      </c>
      <c r="M4036" s="278">
        <f>IFERROR(VLOOKUP(C4036,'Budget Detail as of 11.30'!B:K,COLUMNS('Budget Detail as of 11.30'!B:K),FALSE),0)</f>
        <v>4000</v>
      </c>
      <c r="N4036" s="155">
        <f>SUMIFS('Budget Detail as of 11.30'!L:L,'Budget Detail as of 11.30'!B:B,'Questica Mapping'!C4036)</f>
        <v>4000</v>
      </c>
      <c r="O4036" s="100">
        <v>181800</v>
      </c>
      <c r="P4036" s="101">
        <f t="shared" si="153"/>
        <v>181800</v>
      </c>
    </row>
    <row r="4037" spans="1:16" hidden="1" x14ac:dyDescent="0.3">
      <c r="A4037" s="90">
        <v>600679</v>
      </c>
      <c r="B4037" s="92" t="s">
        <v>1162</v>
      </c>
      <c r="C4037" s="92" t="s">
        <v>7811</v>
      </c>
      <c r="D4037" s="92" t="s">
        <v>13</v>
      </c>
      <c r="E4037" s="103" t="s">
        <v>225</v>
      </c>
      <c r="F4037" s="92" t="s">
        <v>7744</v>
      </c>
      <c r="G4037" s="92" t="s">
        <v>1229</v>
      </c>
      <c r="H4037" s="92" t="s">
        <v>7085</v>
      </c>
      <c r="I4037" s="92" t="s">
        <v>1063</v>
      </c>
      <c r="J4037" s="92" t="s">
        <v>2777</v>
      </c>
      <c r="K4037" s="90" t="b">
        <v>0</v>
      </c>
      <c r="L4037" s="92" t="s">
        <v>867</v>
      </c>
      <c r="M4037" s="278">
        <f>IFERROR(VLOOKUP(C4037,'Budget Detail as of 11.30'!B:K,COLUMNS('Budget Detail as of 11.30'!B:K),FALSE),0)</f>
        <v>3500</v>
      </c>
      <c r="N4037" s="155">
        <f>SUMIFS('Budget Detail as of 11.30'!L:L,'Budget Detail as of 11.30'!B:B,'Questica Mapping'!C4037)</f>
        <v>3500</v>
      </c>
      <c r="O4037" s="100">
        <v>500</v>
      </c>
      <c r="P4037" s="101">
        <f t="shared" si="153"/>
        <v>500</v>
      </c>
    </row>
    <row r="4038" spans="1:16" hidden="1" x14ac:dyDescent="0.3">
      <c r="A4038" s="90">
        <v>600682</v>
      </c>
      <c r="B4038" s="92" t="s">
        <v>1162</v>
      </c>
      <c r="C4038" s="92" t="s">
        <v>7812</v>
      </c>
      <c r="D4038" s="92" t="s">
        <v>13</v>
      </c>
      <c r="E4038" s="103" t="s">
        <v>225</v>
      </c>
      <c r="F4038" s="92" t="s">
        <v>7744</v>
      </c>
      <c r="G4038" s="92" t="s">
        <v>1229</v>
      </c>
      <c r="H4038" s="92" t="s">
        <v>7085</v>
      </c>
      <c r="I4038" s="92" t="s">
        <v>1088</v>
      </c>
      <c r="J4038" s="92" t="s">
        <v>7813</v>
      </c>
      <c r="K4038" s="90" t="b">
        <v>0</v>
      </c>
      <c r="L4038" s="92" t="s">
        <v>867</v>
      </c>
      <c r="M4038" s="278">
        <f>IFERROR(VLOOKUP(C4038,'Budget Detail as of 11.30'!B:K,COLUMNS('Budget Detail as of 11.30'!B:K),FALSE),0)</f>
        <v>3000</v>
      </c>
      <c r="N4038" s="155">
        <f>SUMIFS('Budget Detail as of 11.30'!L:L,'Budget Detail as of 11.30'!B:B,'Questica Mapping'!C4038)</f>
        <v>3000</v>
      </c>
      <c r="O4038" s="100">
        <v>1000</v>
      </c>
      <c r="P4038" s="101">
        <f t="shared" si="153"/>
        <v>1000</v>
      </c>
    </row>
    <row r="4039" spans="1:16" hidden="1" x14ac:dyDescent="0.3">
      <c r="A4039" s="90">
        <v>600683</v>
      </c>
      <c r="B4039" s="92" t="s">
        <v>1162</v>
      </c>
      <c r="C4039" s="92" t="s">
        <v>7814</v>
      </c>
      <c r="D4039" s="92" t="s">
        <v>13</v>
      </c>
      <c r="E4039" s="103" t="s">
        <v>225</v>
      </c>
      <c r="F4039" s="92" t="s">
        <v>7744</v>
      </c>
      <c r="G4039" s="92" t="s">
        <v>1229</v>
      </c>
      <c r="H4039" s="92" t="s">
        <v>7085</v>
      </c>
      <c r="I4039" s="92" t="s">
        <v>1066</v>
      </c>
      <c r="J4039" s="92" t="s">
        <v>7815</v>
      </c>
      <c r="K4039" s="90" t="b">
        <v>0</v>
      </c>
      <c r="L4039" s="92" t="s">
        <v>867</v>
      </c>
      <c r="M4039" s="278">
        <f>IFERROR(VLOOKUP(C4039,'Budget Detail as of 11.30'!B:K,COLUMNS('Budget Detail as of 11.30'!B:K),FALSE),0)</f>
        <v>7500</v>
      </c>
      <c r="N4039" s="155">
        <f>SUMIFS('Budget Detail as of 11.30'!L:L,'Budget Detail as of 11.30'!B:B,'Questica Mapping'!C4039)</f>
        <v>7500</v>
      </c>
      <c r="O4039" s="100">
        <v>0</v>
      </c>
      <c r="P4039" s="101">
        <f t="shared" si="153"/>
        <v>0</v>
      </c>
    </row>
    <row r="4040" spans="1:16" hidden="1" x14ac:dyDescent="0.3">
      <c r="A4040" s="90">
        <v>600726</v>
      </c>
      <c r="B4040" s="92" t="s">
        <v>1162</v>
      </c>
      <c r="C4040" s="92" t="s">
        <v>7816</v>
      </c>
      <c r="D4040" s="92" t="s">
        <v>13</v>
      </c>
      <c r="E4040" s="103" t="s">
        <v>225</v>
      </c>
      <c r="F4040" s="92" t="s">
        <v>7744</v>
      </c>
      <c r="G4040" s="92" t="s">
        <v>1229</v>
      </c>
      <c r="H4040" s="92" t="s">
        <v>6968</v>
      </c>
      <c r="I4040" s="92" t="s">
        <v>865</v>
      </c>
      <c r="J4040" s="92" t="s">
        <v>7817</v>
      </c>
      <c r="K4040" s="90" t="b">
        <v>0</v>
      </c>
      <c r="L4040" s="92" t="s">
        <v>867</v>
      </c>
      <c r="M4040" s="278">
        <f>IFERROR(VLOOKUP(C4040,'Budget Detail as of 11.30'!B:K,COLUMNS('Budget Detail as of 11.30'!B:K),FALSE),0)</f>
        <v>150000</v>
      </c>
      <c r="N4040" s="155">
        <f>SUMIFS('Budget Detail as of 11.30'!L:L,'Budget Detail as of 11.30'!B:B,'Questica Mapping'!C4040)</f>
        <v>150000</v>
      </c>
      <c r="O4040" s="100">
        <v>1800</v>
      </c>
      <c r="P4040" s="101">
        <f t="shared" si="153"/>
        <v>1800</v>
      </c>
    </row>
    <row r="4041" spans="1:16" hidden="1" x14ac:dyDescent="0.3">
      <c r="A4041" s="90">
        <v>600684</v>
      </c>
      <c r="B4041" s="92" t="s">
        <v>1162</v>
      </c>
      <c r="C4041" s="92" t="s">
        <v>7818</v>
      </c>
      <c r="D4041" s="92" t="s">
        <v>13</v>
      </c>
      <c r="E4041" s="103" t="s">
        <v>225</v>
      </c>
      <c r="F4041" s="92" t="s">
        <v>7744</v>
      </c>
      <c r="G4041" s="92" t="s">
        <v>1229</v>
      </c>
      <c r="H4041" s="92" t="s">
        <v>6964</v>
      </c>
      <c r="I4041" s="92" t="s">
        <v>865</v>
      </c>
      <c r="J4041" s="92" t="s">
        <v>1457</v>
      </c>
      <c r="K4041" s="90" t="b">
        <v>0</v>
      </c>
      <c r="L4041" s="92" t="s">
        <v>867</v>
      </c>
      <c r="M4041" s="278">
        <f>IFERROR(VLOOKUP(C4041,'Budget Detail as of 11.30'!B:K,COLUMNS('Budget Detail as of 11.30'!B:K),FALSE),0)</f>
        <v>0</v>
      </c>
      <c r="N4041" s="155">
        <f>SUMIFS('Budget Detail as of 11.30'!L:L,'Budget Detail as of 11.30'!B:B,'Questica Mapping'!C4041)</f>
        <v>0</v>
      </c>
      <c r="O4041" s="100">
        <v>0</v>
      </c>
      <c r="P4041" s="101">
        <f t="shared" si="153"/>
        <v>0</v>
      </c>
    </row>
    <row r="4042" spans="1:16" hidden="1" x14ac:dyDescent="0.3">
      <c r="A4042" s="90">
        <v>600685</v>
      </c>
      <c r="B4042" s="92" t="s">
        <v>1162</v>
      </c>
      <c r="C4042" s="92" t="s">
        <v>7819</v>
      </c>
      <c r="D4042" s="92" t="s">
        <v>13</v>
      </c>
      <c r="E4042" s="103" t="s">
        <v>225</v>
      </c>
      <c r="F4042" s="92" t="s">
        <v>7744</v>
      </c>
      <c r="G4042" s="92" t="s">
        <v>1240</v>
      </c>
      <c r="H4042" s="92" t="s">
        <v>7085</v>
      </c>
      <c r="I4042" s="92" t="s">
        <v>865</v>
      </c>
      <c r="J4042" s="92" t="s">
        <v>2792</v>
      </c>
      <c r="K4042" s="90" t="b">
        <v>0</v>
      </c>
      <c r="L4042" s="92" t="s">
        <v>867</v>
      </c>
      <c r="M4042" s="278">
        <f>IFERROR(VLOOKUP(C4042,'Budget Detail as of 11.30'!B:K,COLUMNS('Budget Detail as of 11.30'!B:K),FALSE),0)</f>
        <v>1000</v>
      </c>
      <c r="N4042" s="155">
        <f>SUMIFS('Budget Detail as of 11.30'!L:L,'Budget Detail as of 11.30'!B:B,'Questica Mapping'!C4042)</f>
        <v>1000</v>
      </c>
      <c r="O4042" s="100">
        <v>0</v>
      </c>
      <c r="P4042" s="101">
        <f t="shared" si="153"/>
        <v>0</v>
      </c>
    </row>
    <row r="4043" spans="1:16" hidden="1" x14ac:dyDescent="0.3">
      <c r="A4043" s="90">
        <v>600686</v>
      </c>
      <c r="B4043" s="92" t="s">
        <v>1162</v>
      </c>
      <c r="C4043" s="92" t="s">
        <v>7820</v>
      </c>
      <c r="D4043" s="92" t="s">
        <v>13</v>
      </c>
      <c r="E4043" s="103" t="s">
        <v>225</v>
      </c>
      <c r="F4043" s="92" t="s">
        <v>7744</v>
      </c>
      <c r="G4043" s="92" t="s">
        <v>1240</v>
      </c>
      <c r="H4043" s="92" t="s">
        <v>7085</v>
      </c>
      <c r="I4043" s="92" t="s">
        <v>925</v>
      </c>
      <c r="J4043" s="92" t="s">
        <v>7821</v>
      </c>
      <c r="K4043" s="90" t="b">
        <v>0</v>
      </c>
      <c r="L4043" s="92" t="s">
        <v>867</v>
      </c>
      <c r="M4043" s="278">
        <f>IFERROR(VLOOKUP(C4043,'Budget Detail as of 11.30'!B:K,COLUMNS('Budget Detail as of 11.30'!B:K),FALSE),0)</f>
        <v>5000</v>
      </c>
      <c r="N4043" s="155">
        <f>SUMIFS('Budget Detail as of 11.30'!L:L,'Budget Detail as of 11.30'!B:B,'Questica Mapping'!C4043)</f>
        <v>5000</v>
      </c>
      <c r="O4043" s="100">
        <v>0</v>
      </c>
      <c r="P4043" s="101">
        <f t="shared" si="153"/>
        <v>0</v>
      </c>
    </row>
    <row r="4044" spans="1:16" hidden="1" x14ac:dyDescent="0.3">
      <c r="A4044" s="90">
        <v>600687</v>
      </c>
      <c r="B4044" s="92" t="s">
        <v>1162</v>
      </c>
      <c r="C4044" s="92" t="s">
        <v>7822</v>
      </c>
      <c r="D4044" s="92" t="s">
        <v>13</v>
      </c>
      <c r="E4044" s="103" t="s">
        <v>229</v>
      </c>
      <c r="F4044" s="92" t="s">
        <v>7744</v>
      </c>
      <c r="G4044" s="92" t="s">
        <v>1576</v>
      </c>
      <c r="H4044" s="92" t="s">
        <v>7085</v>
      </c>
      <c r="I4044" s="92" t="s">
        <v>865</v>
      </c>
      <c r="J4044" s="92" t="s">
        <v>1577</v>
      </c>
      <c r="K4044" s="90" t="b">
        <v>0</v>
      </c>
      <c r="L4044" s="92" t="s">
        <v>867</v>
      </c>
      <c r="M4044" s="278">
        <f>IFERROR(VLOOKUP(C4044,'Budget Detail as of 11.30'!B:K,COLUMNS('Budget Detail as of 11.30'!B:K),FALSE),0)</f>
        <v>159710</v>
      </c>
      <c r="N4044" s="155">
        <f>SUMIFS('Budget Detail as of 11.30'!L:L,'Budget Detail as of 11.30'!B:B,'Questica Mapping'!C4044)</f>
        <v>159710</v>
      </c>
      <c r="O4044" s="100">
        <v>0</v>
      </c>
      <c r="P4044" s="101">
        <f t="shared" si="153"/>
        <v>0</v>
      </c>
    </row>
    <row r="4045" spans="1:16" hidden="1" x14ac:dyDescent="0.3">
      <c r="A4045" s="90">
        <v>600688</v>
      </c>
      <c r="B4045" s="92" t="s">
        <v>1162</v>
      </c>
      <c r="C4045" s="92" t="s">
        <v>7823</v>
      </c>
      <c r="D4045" s="92" t="s">
        <v>13</v>
      </c>
      <c r="E4045" s="103" t="s">
        <v>229</v>
      </c>
      <c r="F4045" s="92" t="s">
        <v>7744</v>
      </c>
      <c r="G4045" s="92" t="s">
        <v>1576</v>
      </c>
      <c r="H4045" s="92" t="s">
        <v>7085</v>
      </c>
      <c r="I4045" s="92" t="s">
        <v>925</v>
      </c>
      <c r="J4045" s="92" t="s">
        <v>7824</v>
      </c>
      <c r="K4045" s="90" t="b">
        <v>0</v>
      </c>
      <c r="L4045" s="92" t="s">
        <v>867</v>
      </c>
      <c r="M4045" s="278">
        <f>IFERROR(VLOOKUP(C4045,'Budget Detail as of 11.30'!B:K,COLUMNS('Budget Detail as of 11.30'!B:K),FALSE),0)</f>
        <v>750</v>
      </c>
      <c r="N4045" s="155">
        <f>SUMIFS('Budget Detail as of 11.30'!L:L,'Budget Detail as of 11.30'!B:B,'Questica Mapping'!C4045)</f>
        <v>750</v>
      </c>
      <c r="O4045" s="100">
        <v>0</v>
      </c>
      <c r="P4045" s="101">
        <f t="shared" si="153"/>
        <v>0</v>
      </c>
    </row>
    <row r="4046" spans="1:16" hidden="1" x14ac:dyDescent="0.3">
      <c r="A4046" s="90">
        <v>600689</v>
      </c>
      <c r="B4046" s="92" t="s">
        <v>1162</v>
      </c>
      <c r="C4046" s="92" t="s">
        <v>7825</v>
      </c>
      <c r="D4046" s="92" t="s">
        <v>13</v>
      </c>
      <c r="E4046" s="103" t="s">
        <v>229</v>
      </c>
      <c r="F4046" s="92" t="s">
        <v>7744</v>
      </c>
      <c r="G4046" s="92" t="s">
        <v>1576</v>
      </c>
      <c r="H4046" s="92" t="s">
        <v>7085</v>
      </c>
      <c r="I4046" s="92" t="s">
        <v>928</v>
      </c>
      <c r="J4046" s="92" t="s">
        <v>7826</v>
      </c>
      <c r="K4046" s="90" t="b">
        <v>0</v>
      </c>
      <c r="L4046" s="92" t="s">
        <v>867</v>
      </c>
      <c r="M4046" s="278">
        <f>IFERROR(VLOOKUP(C4046,'Budget Detail as of 11.30'!B:K,COLUMNS('Budget Detail as of 11.30'!B:K),FALSE),0)</f>
        <v>1000</v>
      </c>
      <c r="N4046" s="155">
        <f>SUMIFS('Budget Detail as of 11.30'!L:L,'Budget Detail as of 11.30'!B:B,'Questica Mapping'!C4046)</f>
        <v>1000</v>
      </c>
      <c r="O4046" s="100">
        <v>0</v>
      </c>
      <c r="P4046" s="101">
        <f t="shared" si="153"/>
        <v>0</v>
      </c>
    </row>
    <row r="4047" spans="1:16" hidden="1" x14ac:dyDescent="0.3">
      <c r="A4047" s="90">
        <v>600690</v>
      </c>
      <c r="B4047" s="92" t="s">
        <v>1162</v>
      </c>
      <c r="C4047" s="92" t="s">
        <v>7827</v>
      </c>
      <c r="D4047" s="92" t="s">
        <v>13</v>
      </c>
      <c r="E4047" s="103" t="s">
        <v>229</v>
      </c>
      <c r="F4047" s="92" t="s">
        <v>7744</v>
      </c>
      <c r="G4047" s="92" t="s">
        <v>1243</v>
      </c>
      <c r="H4047" s="92" t="s">
        <v>7085</v>
      </c>
      <c r="I4047" s="92" t="s">
        <v>865</v>
      </c>
      <c r="J4047" s="92" t="s">
        <v>1244</v>
      </c>
      <c r="K4047" s="90" t="b">
        <v>0</v>
      </c>
      <c r="L4047" s="92" t="s">
        <v>867</v>
      </c>
      <c r="M4047" s="278">
        <f>IFERROR(VLOOKUP(C4047,'Budget Detail as of 11.30'!B:K,COLUMNS('Budget Detail as of 11.30'!B:K),FALSE),0)</f>
        <v>8000</v>
      </c>
      <c r="N4047" s="155">
        <f>SUMIFS('Budget Detail as of 11.30'!L:L,'Budget Detail as of 11.30'!B:B,'Questica Mapping'!C4047)</f>
        <v>8000</v>
      </c>
      <c r="O4047" s="100"/>
      <c r="P4047" s="101"/>
    </row>
    <row r="4048" spans="1:16" hidden="1" x14ac:dyDescent="0.3">
      <c r="A4048" s="90">
        <v>850172</v>
      </c>
      <c r="B4048" s="92" t="s">
        <v>1162</v>
      </c>
      <c r="C4048" s="92" t="s">
        <v>7828</v>
      </c>
      <c r="D4048" s="92" t="s">
        <v>13</v>
      </c>
      <c r="E4048" s="103" t="s">
        <v>229</v>
      </c>
      <c r="F4048" s="92" t="s">
        <v>7744</v>
      </c>
      <c r="G4048" s="92" t="s">
        <v>1246</v>
      </c>
      <c r="H4048" s="92" t="s">
        <v>7085</v>
      </c>
      <c r="I4048" s="92" t="s">
        <v>865</v>
      </c>
      <c r="J4048" s="92" t="s">
        <v>1326</v>
      </c>
      <c r="K4048" s="90" t="b">
        <v>0</v>
      </c>
      <c r="L4048" s="92" t="s">
        <v>867</v>
      </c>
      <c r="M4048" s="278">
        <f>IFERROR(VLOOKUP(C4048,'Budget Detail as of 11.30'!B:K,COLUMNS('Budget Detail as of 11.30'!B:K),FALSE),0)</f>
        <v>1800</v>
      </c>
      <c r="N4048" s="155">
        <f>SUMIFS('Budget Detail as of 11.30'!L:L,'Budget Detail as of 11.30'!B:B,'Questica Mapping'!C4048)</f>
        <v>2160</v>
      </c>
      <c r="O4048" s="100">
        <v>400</v>
      </c>
      <c r="P4048" s="101">
        <f t="shared" ref="P4048:P4065" si="154">+O4048</f>
        <v>400</v>
      </c>
    </row>
    <row r="4049" spans="1:16" hidden="1" x14ac:dyDescent="0.3">
      <c r="A4049" s="90">
        <v>600727</v>
      </c>
      <c r="B4049" s="92" t="s">
        <v>1162</v>
      </c>
      <c r="C4049" s="92" t="s">
        <v>7829</v>
      </c>
      <c r="D4049" s="92" t="s">
        <v>13</v>
      </c>
      <c r="E4049" s="103" t="s">
        <v>229</v>
      </c>
      <c r="F4049" s="92" t="s">
        <v>7744</v>
      </c>
      <c r="G4049" s="92" t="s">
        <v>1246</v>
      </c>
      <c r="H4049" s="92" t="s">
        <v>7085</v>
      </c>
      <c r="I4049" s="92" t="s">
        <v>925</v>
      </c>
      <c r="J4049" s="270" t="s">
        <v>1251</v>
      </c>
      <c r="K4049" s="90" t="b">
        <v>0</v>
      </c>
      <c r="L4049" s="92" t="s">
        <v>867</v>
      </c>
      <c r="M4049" s="278">
        <f>IFERROR(VLOOKUP(C4049,'Budget Detail as of 11.30'!B:K,COLUMNS('Budget Detail as of 11.30'!B:K),FALSE),0)</f>
        <v>360</v>
      </c>
      <c r="N4049" s="155">
        <f>SUMIFS('Budget Detail as of 11.30'!L:L,'Budget Detail as of 11.30'!B:B,'Questica Mapping'!C4049)</f>
        <v>0</v>
      </c>
      <c r="O4049" s="100">
        <v>3500</v>
      </c>
      <c r="P4049" s="101">
        <f t="shared" si="154"/>
        <v>3500</v>
      </c>
    </row>
    <row r="4050" spans="1:16" hidden="1" x14ac:dyDescent="0.3">
      <c r="A4050" s="90">
        <v>850173</v>
      </c>
      <c r="B4050" s="92" t="s">
        <v>1162</v>
      </c>
      <c r="C4050" s="92" t="s">
        <v>7830</v>
      </c>
      <c r="D4050" s="92" t="s">
        <v>13</v>
      </c>
      <c r="E4050" s="103" t="s">
        <v>229</v>
      </c>
      <c r="F4050" s="92" t="s">
        <v>7744</v>
      </c>
      <c r="G4050" s="92" t="s">
        <v>1586</v>
      </c>
      <c r="H4050" s="92" t="s">
        <v>7085</v>
      </c>
      <c r="I4050" s="92" t="s">
        <v>865</v>
      </c>
      <c r="J4050" s="92" t="s">
        <v>1922</v>
      </c>
      <c r="K4050" s="90" t="b">
        <v>0</v>
      </c>
      <c r="L4050" s="92" t="s">
        <v>867</v>
      </c>
      <c r="M4050" s="278">
        <f>IFERROR(VLOOKUP(C4050,'Budget Detail as of 11.30'!B:K,COLUMNS('Budget Detail as of 11.30'!B:K),FALSE),0)</f>
        <v>115600</v>
      </c>
      <c r="N4050" s="155">
        <f>SUMIFS('Budget Detail as of 11.30'!L:L,'Budget Detail as of 11.30'!B:B,'Questica Mapping'!C4050)</f>
        <v>115600</v>
      </c>
      <c r="O4050" s="100">
        <v>850</v>
      </c>
      <c r="P4050" s="101">
        <f t="shared" si="154"/>
        <v>850</v>
      </c>
    </row>
    <row r="4051" spans="1:16" hidden="1" x14ac:dyDescent="0.3">
      <c r="A4051" s="90">
        <v>600691</v>
      </c>
      <c r="B4051" s="92" t="s">
        <v>1162</v>
      </c>
      <c r="C4051" s="92" t="s">
        <v>7831</v>
      </c>
      <c r="D4051" s="92" t="s">
        <v>13</v>
      </c>
      <c r="E4051" s="103" t="s">
        <v>229</v>
      </c>
      <c r="F4051" s="92" t="s">
        <v>7744</v>
      </c>
      <c r="G4051" s="92" t="s">
        <v>1586</v>
      </c>
      <c r="H4051" s="92" t="s">
        <v>7085</v>
      </c>
      <c r="I4051" s="92" t="s">
        <v>925</v>
      </c>
      <c r="J4051" s="92" t="s">
        <v>7832</v>
      </c>
      <c r="K4051" s="90" t="b">
        <v>0</v>
      </c>
      <c r="L4051" s="92" t="s">
        <v>867</v>
      </c>
      <c r="M4051" s="278">
        <f>IFERROR(VLOOKUP(C4051,'Budget Detail as of 11.30'!B:K,COLUMNS('Budget Detail as of 11.30'!B:K),FALSE),0)</f>
        <v>0</v>
      </c>
      <c r="N4051" s="155">
        <f>SUMIFS('Budget Detail as of 11.30'!L:L,'Budget Detail as of 11.30'!B:B,'Questica Mapping'!C4051)</f>
        <v>0</v>
      </c>
      <c r="O4051" s="100">
        <v>1000</v>
      </c>
      <c r="P4051" s="101">
        <f t="shared" si="154"/>
        <v>1000</v>
      </c>
    </row>
    <row r="4052" spans="1:16" hidden="1" x14ac:dyDescent="0.3">
      <c r="A4052" s="90">
        <v>600692</v>
      </c>
      <c r="B4052" s="92" t="s">
        <v>1162</v>
      </c>
      <c r="C4052" s="92" t="s">
        <v>7833</v>
      </c>
      <c r="D4052" s="92" t="s">
        <v>13</v>
      </c>
      <c r="E4052" s="103" t="s">
        <v>229</v>
      </c>
      <c r="F4052" s="92" t="s">
        <v>7744</v>
      </c>
      <c r="G4052" s="92" t="s">
        <v>1586</v>
      </c>
      <c r="H4052" s="92" t="s">
        <v>7085</v>
      </c>
      <c r="I4052" s="92" t="s">
        <v>928</v>
      </c>
      <c r="J4052" s="92" t="s">
        <v>7834</v>
      </c>
      <c r="K4052" s="90" t="b">
        <v>0</v>
      </c>
      <c r="L4052" s="92" t="s">
        <v>867</v>
      </c>
      <c r="M4052" s="278">
        <f>IFERROR(VLOOKUP(C4052,'Budget Detail as of 11.30'!B:K,COLUMNS('Budget Detail as of 11.30'!B:K),FALSE),0)</f>
        <v>0</v>
      </c>
      <c r="N4052" s="155">
        <f>SUMIFS('Budget Detail as of 11.30'!L:L,'Budget Detail as of 11.30'!B:B,'Questica Mapping'!C4052)</f>
        <v>0</v>
      </c>
      <c r="O4052" s="100">
        <v>2500</v>
      </c>
      <c r="P4052" s="101">
        <f t="shared" si="154"/>
        <v>2500</v>
      </c>
    </row>
    <row r="4053" spans="1:16" hidden="1" x14ac:dyDescent="0.3">
      <c r="A4053" s="90">
        <v>600693</v>
      </c>
      <c r="B4053" s="92" t="s">
        <v>1162</v>
      </c>
      <c r="C4053" s="92" t="s">
        <v>7835</v>
      </c>
      <c r="D4053" s="92" t="s">
        <v>13</v>
      </c>
      <c r="E4053" s="103" t="s">
        <v>229</v>
      </c>
      <c r="F4053" s="92" t="s">
        <v>7744</v>
      </c>
      <c r="G4053" s="92" t="s">
        <v>1586</v>
      </c>
      <c r="H4053" s="92" t="s">
        <v>7085</v>
      </c>
      <c r="I4053" s="92" t="s">
        <v>931</v>
      </c>
      <c r="J4053" s="92" t="s">
        <v>7832</v>
      </c>
      <c r="K4053" s="90" t="b">
        <v>0</v>
      </c>
      <c r="L4053" s="92" t="s">
        <v>867</v>
      </c>
      <c r="M4053" s="278">
        <f>IFERROR(VLOOKUP(C4053,'Budget Detail as of 11.30'!B:K,COLUMNS('Budget Detail as of 11.30'!B:K),FALSE),0)</f>
        <v>0</v>
      </c>
      <c r="N4053" s="155">
        <f>SUMIFS('Budget Detail as of 11.30'!L:L,'Budget Detail as of 11.30'!B:B,'Questica Mapping'!C4053)</f>
        <v>0</v>
      </c>
      <c r="O4053" s="100">
        <v>1500</v>
      </c>
      <c r="P4053" s="101">
        <f t="shared" si="154"/>
        <v>1500</v>
      </c>
    </row>
    <row r="4054" spans="1:16" hidden="1" x14ac:dyDescent="0.3">
      <c r="A4054" s="90">
        <v>600702</v>
      </c>
      <c r="B4054" s="92" t="s">
        <v>1162</v>
      </c>
      <c r="C4054" s="92" t="s">
        <v>7836</v>
      </c>
      <c r="D4054" s="92" t="s">
        <v>13</v>
      </c>
      <c r="E4054" s="103" t="s">
        <v>229</v>
      </c>
      <c r="F4054" s="92" t="s">
        <v>7744</v>
      </c>
      <c r="G4054" s="92" t="s">
        <v>1253</v>
      </c>
      <c r="H4054" s="92" t="s">
        <v>7085</v>
      </c>
      <c r="I4054" s="92" t="s">
        <v>865</v>
      </c>
      <c r="J4054" s="92" t="s">
        <v>1254</v>
      </c>
      <c r="K4054" s="90" t="b">
        <v>0</v>
      </c>
      <c r="L4054" s="92" t="s">
        <v>867</v>
      </c>
      <c r="M4054" s="278">
        <f>IFERROR(VLOOKUP(C4054,'Budget Detail as of 11.30'!B:K,COLUMNS('Budget Detail as of 11.30'!B:K),FALSE),0)</f>
        <v>0</v>
      </c>
      <c r="N4054" s="155">
        <f>SUMIFS('Budget Detail as of 11.30'!L:L,'Budget Detail as of 11.30'!B:B,'Questica Mapping'!C4054)</f>
        <v>0</v>
      </c>
      <c r="O4054" s="100">
        <v>200</v>
      </c>
      <c r="P4054" s="101">
        <f t="shared" si="154"/>
        <v>200</v>
      </c>
    </row>
    <row r="4055" spans="1:16" hidden="1" x14ac:dyDescent="0.3">
      <c r="A4055" s="90">
        <v>600703</v>
      </c>
      <c r="B4055" s="92" t="s">
        <v>1162</v>
      </c>
      <c r="C4055" s="92" t="s">
        <v>7837</v>
      </c>
      <c r="D4055" s="279" t="s">
        <v>13</v>
      </c>
      <c r="E4055" s="103" t="s">
        <v>229</v>
      </c>
      <c r="F4055" s="90" t="s">
        <v>7744</v>
      </c>
      <c r="G4055" s="90" t="s">
        <v>1265</v>
      </c>
      <c r="H4055" s="90" t="s">
        <v>7085</v>
      </c>
      <c r="I4055" s="90" t="s">
        <v>865</v>
      </c>
      <c r="J4055" s="90" t="s">
        <v>1266</v>
      </c>
      <c r="K4055" s="90" t="b">
        <v>0</v>
      </c>
      <c r="L4055" s="90" t="s">
        <v>867</v>
      </c>
      <c r="M4055" s="278">
        <f>IFERROR(VLOOKUP(C4055,'Budget Detail as of 11.30'!B:K,COLUMNS('Budget Detail as of 11.30'!B:K),FALSE),0)</f>
        <v>74180</v>
      </c>
      <c r="N4055" s="155">
        <f>SUMIFS('Budget Detail as of 11.30'!L:L,'Budget Detail as of 11.30'!B:B,'Questica Mapping'!C4055)</f>
        <v>74180</v>
      </c>
      <c r="O4055" s="100">
        <v>500</v>
      </c>
      <c r="P4055" s="101">
        <f t="shared" si="154"/>
        <v>500</v>
      </c>
    </row>
    <row r="4056" spans="1:16" hidden="1" x14ac:dyDescent="0.3">
      <c r="A4056" s="90">
        <v>600704</v>
      </c>
      <c r="B4056" s="92" t="s">
        <v>1162</v>
      </c>
      <c r="C4056" s="92" t="s">
        <v>7838</v>
      </c>
      <c r="D4056" s="92" t="s">
        <v>13</v>
      </c>
      <c r="E4056" s="103" t="s">
        <v>225</v>
      </c>
      <c r="F4056" s="92" t="s">
        <v>7744</v>
      </c>
      <c r="G4056" s="92" t="s">
        <v>1268</v>
      </c>
      <c r="H4056" s="92" t="s">
        <v>7085</v>
      </c>
      <c r="I4056" s="92" t="s">
        <v>865</v>
      </c>
      <c r="J4056" s="92" t="s">
        <v>7839</v>
      </c>
      <c r="K4056" s="90" t="b">
        <v>0</v>
      </c>
      <c r="L4056" s="92" t="s">
        <v>867</v>
      </c>
      <c r="M4056" s="278">
        <f>IFERROR(VLOOKUP(C4056,'Budget Detail as of 11.30'!B:K,COLUMNS('Budget Detail as of 11.30'!B:K),FALSE),0)</f>
        <v>500</v>
      </c>
      <c r="N4056" s="155">
        <f>SUMIFS('Budget Detail as of 11.30'!L:L,'Budget Detail as of 11.30'!B:B,'Questica Mapping'!C4056)</f>
        <v>500</v>
      </c>
      <c r="O4056" s="100">
        <v>300</v>
      </c>
      <c r="P4056" s="101">
        <f t="shared" si="154"/>
        <v>300</v>
      </c>
    </row>
    <row r="4057" spans="1:16" hidden="1" x14ac:dyDescent="0.3">
      <c r="A4057" s="90">
        <v>600705</v>
      </c>
      <c r="B4057" s="92" t="s">
        <v>1162</v>
      </c>
      <c r="C4057" s="92" t="s">
        <v>7840</v>
      </c>
      <c r="D4057" s="92" t="s">
        <v>13</v>
      </c>
      <c r="E4057" s="103" t="s">
        <v>225</v>
      </c>
      <c r="F4057" s="92" t="s">
        <v>7744</v>
      </c>
      <c r="G4057" s="92" t="s">
        <v>1273</v>
      </c>
      <c r="H4057" s="92" t="s">
        <v>7085</v>
      </c>
      <c r="I4057" s="92" t="s">
        <v>865</v>
      </c>
      <c r="J4057" s="92" t="s">
        <v>7841</v>
      </c>
      <c r="K4057" s="90" t="b">
        <v>0</v>
      </c>
      <c r="L4057" s="92" t="s">
        <v>867</v>
      </c>
      <c r="M4057" s="278">
        <f>IFERROR(VLOOKUP(C4057,'Budget Detail as of 11.30'!B:K,COLUMNS('Budget Detail as of 11.30'!B:K),FALSE),0)</f>
        <v>4000</v>
      </c>
      <c r="N4057" s="155">
        <f>SUMIFS('Budget Detail as of 11.30'!L:L,'Budget Detail as of 11.30'!B:B,'Questica Mapping'!C4057)</f>
        <v>4000</v>
      </c>
      <c r="O4057" s="100">
        <v>55048</v>
      </c>
      <c r="P4057" s="101">
        <f t="shared" si="154"/>
        <v>55048</v>
      </c>
    </row>
    <row r="4058" spans="1:16" hidden="1" x14ac:dyDescent="0.3">
      <c r="A4058" s="90">
        <v>600706</v>
      </c>
      <c r="B4058" s="92" t="s">
        <v>1162</v>
      </c>
      <c r="C4058" s="92" t="s">
        <v>7842</v>
      </c>
      <c r="D4058" s="92" t="s">
        <v>13</v>
      </c>
      <c r="E4058" s="103" t="s">
        <v>225</v>
      </c>
      <c r="F4058" s="92" t="s">
        <v>7744</v>
      </c>
      <c r="G4058" s="92" t="s">
        <v>1273</v>
      </c>
      <c r="H4058" s="92" t="s">
        <v>7085</v>
      </c>
      <c r="I4058" s="92" t="s">
        <v>925</v>
      </c>
      <c r="J4058" s="92" t="s">
        <v>2083</v>
      </c>
      <c r="K4058" s="90" t="b">
        <v>0</v>
      </c>
      <c r="L4058" s="92" t="s">
        <v>867</v>
      </c>
      <c r="M4058" s="278">
        <f>IFERROR(VLOOKUP(C4058,'Budget Detail as of 11.30'!B:K,COLUMNS('Budget Detail as of 11.30'!B:K),FALSE),0)</f>
        <v>1000</v>
      </c>
      <c r="N4058" s="155">
        <f>SUMIFS('Budget Detail as of 11.30'!L:L,'Budget Detail as of 11.30'!B:B,'Questica Mapping'!C4058)</f>
        <v>1000</v>
      </c>
      <c r="O4058" s="100">
        <v>0</v>
      </c>
      <c r="P4058" s="101">
        <f t="shared" si="154"/>
        <v>0</v>
      </c>
    </row>
    <row r="4059" spans="1:16" hidden="1" x14ac:dyDescent="0.3">
      <c r="A4059" s="90">
        <v>600707</v>
      </c>
      <c r="B4059" s="92" t="s">
        <v>1162</v>
      </c>
      <c r="C4059" s="92" t="s">
        <v>7843</v>
      </c>
      <c r="D4059" s="92" t="s">
        <v>13</v>
      </c>
      <c r="E4059" s="103" t="s">
        <v>225</v>
      </c>
      <c r="F4059" s="92" t="s">
        <v>7744</v>
      </c>
      <c r="G4059" s="92" t="s">
        <v>1273</v>
      </c>
      <c r="H4059" s="92" t="s">
        <v>7085</v>
      </c>
      <c r="I4059" s="92" t="s">
        <v>928</v>
      </c>
      <c r="J4059" s="92" t="s">
        <v>7844</v>
      </c>
      <c r="K4059" s="90" t="b">
        <v>0</v>
      </c>
      <c r="L4059" s="92" t="s">
        <v>867</v>
      </c>
      <c r="M4059" s="278">
        <f>IFERROR(VLOOKUP(C4059,'Budget Detail as of 11.30'!B:K,COLUMNS('Budget Detail as of 11.30'!B:K),FALSE),0)</f>
        <v>1500</v>
      </c>
      <c r="N4059" s="155">
        <f>SUMIFS('Budget Detail as of 11.30'!L:L,'Budget Detail as of 11.30'!B:B,'Questica Mapping'!C4059)</f>
        <v>1500</v>
      </c>
      <c r="O4059" s="100">
        <v>0</v>
      </c>
      <c r="P4059" s="101">
        <f t="shared" si="154"/>
        <v>0</v>
      </c>
    </row>
    <row r="4060" spans="1:16" hidden="1" x14ac:dyDescent="0.3">
      <c r="A4060" s="90">
        <v>600708</v>
      </c>
      <c r="B4060" s="92" t="s">
        <v>1162</v>
      </c>
      <c r="C4060" s="92" t="s">
        <v>7845</v>
      </c>
      <c r="D4060" s="92" t="s">
        <v>13</v>
      </c>
      <c r="E4060" s="103" t="s">
        <v>225</v>
      </c>
      <c r="F4060" s="92" t="s">
        <v>7744</v>
      </c>
      <c r="G4060" s="92" t="s">
        <v>1273</v>
      </c>
      <c r="H4060" s="92" t="s">
        <v>7085</v>
      </c>
      <c r="I4060" s="92" t="s">
        <v>931</v>
      </c>
      <c r="J4060" s="92" t="s">
        <v>7846</v>
      </c>
      <c r="K4060" s="90" t="b">
        <v>0</v>
      </c>
      <c r="L4060" s="92" t="s">
        <v>867</v>
      </c>
      <c r="M4060" s="278">
        <f>IFERROR(VLOOKUP(C4060,'Budget Detail as of 11.30'!B:K,COLUMNS('Budget Detail as of 11.30'!B:K),FALSE),0)</f>
        <v>3000</v>
      </c>
      <c r="N4060" s="155">
        <f>SUMIFS('Budget Detail as of 11.30'!L:L,'Budget Detail as of 11.30'!B:B,'Questica Mapping'!C4060)</f>
        <v>3000</v>
      </c>
      <c r="O4060" s="100">
        <v>150000</v>
      </c>
      <c r="P4060" s="101">
        <f t="shared" si="154"/>
        <v>150000</v>
      </c>
    </row>
    <row r="4061" spans="1:16" hidden="1" x14ac:dyDescent="0.3">
      <c r="A4061" s="90">
        <v>600709</v>
      </c>
      <c r="B4061" s="92" t="s">
        <v>1162</v>
      </c>
      <c r="C4061" s="92" t="s">
        <v>7847</v>
      </c>
      <c r="D4061" s="92" t="s">
        <v>13</v>
      </c>
      <c r="E4061" s="103" t="s">
        <v>225</v>
      </c>
      <c r="F4061" s="92" t="s">
        <v>7744</v>
      </c>
      <c r="G4061" s="92" t="s">
        <v>1273</v>
      </c>
      <c r="H4061" s="92" t="s">
        <v>7085</v>
      </c>
      <c r="I4061" s="92" t="s">
        <v>944</v>
      </c>
      <c r="J4061" s="92" t="s">
        <v>6658</v>
      </c>
      <c r="K4061" s="90" t="b">
        <v>0</v>
      </c>
      <c r="L4061" s="92" t="s">
        <v>867</v>
      </c>
      <c r="M4061" s="278">
        <f>IFERROR(VLOOKUP(C4061,'Budget Detail as of 11.30'!B:K,COLUMNS('Budget Detail as of 11.30'!B:K),FALSE),0)</f>
        <v>2500</v>
      </c>
      <c r="N4061" s="155">
        <f>SUMIFS('Budget Detail as of 11.30'!L:L,'Budget Detail as of 11.30'!B:B,'Questica Mapping'!C4061)</f>
        <v>2500</v>
      </c>
      <c r="O4061" s="100">
        <v>2000</v>
      </c>
      <c r="P4061" s="101">
        <f t="shared" si="154"/>
        <v>2000</v>
      </c>
    </row>
    <row r="4062" spans="1:16" hidden="1" x14ac:dyDescent="0.3">
      <c r="A4062" s="90">
        <v>600710</v>
      </c>
      <c r="B4062" s="92" t="s">
        <v>1162</v>
      </c>
      <c r="C4062" s="92" t="s">
        <v>7848</v>
      </c>
      <c r="D4062" s="92" t="s">
        <v>13</v>
      </c>
      <c r="E4062" s="103" t="s">
        <v>225</v>
      </c>
      <c r="F4062" s="92" t="s">
        <v>7744</v>
      </c>
      <c r="G4062" s="92" t="s">
        <v>1273</v>
      </c>
      <c r="H4062" s="92" t="s">
        <v>7085</v>
      </c>
      <c r="I4062" s="92" t="s">
        <v>1060</v>
      </c>
      <c r="J4062" s="92" t="s">
        <v>3134</v>
      </c>
      <c r="K4062" s="90" t="b">
        <v>0</v>
      </c>
      <c r="L4062" s="92" t="s">
        <v>867</v>
      </c>
      <c r="M4062" s="278">
        <f>IFERROR(VLOOKUP(C4062,'Budget Detail as of 11.30'!B:K,COLUMNS('Budget Detail as of 11.30'!B:K),FALSE),0)</f>
        <v>500</v>
      </c>
      <c r="N4062" s="155">
        <f>SUMIFS('Budget Detail as of 11.30'!L:L,'Budget Detail as of 11.30'!B:B,'Questica Mapping'!C4062)</f>
        <v>500</v>
      </c>
      <c r="O4062" s="100">
        <v>1000</v>
      </c>
      <c r="P4062" s="101">
        <f t="shared" si="154"/>
        <v>1000</v>
      </c>
    </row>
    <row r="4063" spans="1:16" hidden="1" x14ac:dyDescent="0.3">
      <c r="A4063" s="90">
        <v>600711</v>
      </c>
      <c r="B4063" s="92" t="s">
        <v>1162</v>
      </c>
      <c r="C4063" s="92" t="s">
        <v>7849</v>
      </c>
      <c r="D4063" s="92" t="s">
        <v>13</v>
      </c>
      <c r="E4063" s="103" t="s">
        <v>225</v>
      </c>
      <c r="F4063" s="92" t="s">
        <v>7744</v>
      </c>
      <c r="G4063" s="92" t="s">
        <v>2109</v>
      </c>
      <c r="H4063" s="92" t="s">
        <v>7085</v>
      </c>
      <c r="I4063" s="92" t="s">
        <v>865</v>
      </c>
      <c r="J4063" s="92" t="s">
        <v>7850</v>
      </c>
      <c r="K4063" s="90" t="b">
        <v>0</v>
      </c>
      <c r="L4063" s="92" t="s">
        <v>867</v>
      </c>
      <c r="M4063" s="278">
        <f>IFERROR(VLOOKUP(C4063,'Budget Detail as of 11.30'!B:K,COLUMNS('Budget Detail as of 11.30'!B:K),FALSE),0)</f>
        <v>1000</v>
      </c>
      <c r="N4063" s="155">
        <f>SUMIFS('Budget Detail as of 11.30'!L:L,'Budget Detail as of 11.30'!B:B,'Questica Mapping'!C4063)</f>
        <v>1000</v>
      </c>
      <c r="O4063" s="100">
        <v>0</v>
      </c>
      <c r="P4063" s="101">
        <f t="shared" si="154"/>
        <v>0</v>
      </c>
    </row>
    <row r="4064" spans="1:16" hidden="1" x14ac:dyDescent="0.3">
      <c r="A4064" s="90">
        <v>600694</v>
      </c>
      <c r="B4064" s="92" t="s">
        <v>1162</v>
      </c>
      <c r="C4064" s="92" t="s">
        <v>7851</v>
      </c>
      <c r="D4064" s="92" t="s">
        <v>13</v>
      </c>
      <c r="E4064" s="103" t="s">
        <v>225</v>
      </c>
      <c r="F4064" s="92" t="s">
        <v>7744</v>
      </c>
      <c r="G4064" s="92" t="s">
        <v>2109</v>
      </c>
      <c r="H4064" s="92" t="s">
        <v>7085</v>
      </c>
      <c r="I4064" s="92" t="s">
        <v>925</v>
      </c>
      <c r="J4064" s="92" t="s">
        <v>7852</v>
      </c>
      <c r="K4064" s="90" t="b">
        <v>0</v>
      </c>
      <c r="L4064" s="92" t="s">
        <v>867</v>
      </c>
      <c r="M4064" s="278">
        <f>IFERROR(VLOOKUP(C4064,'Budget Detail as of 11.30'!B:K,COLUMNS('Budget Detail as of 11.30'!B:K),FALSE),0)</f>
        <v>500</v>
      </c>
      <c r="N4064" s="155">
        <f>SUMIFS('Budget Detail as of 11.30'!L:L,'Budget Detail as of 11.30'!B:B,'Questica Mapping'!C4064)</f>
        <v>500</v>
      </c>
      <c r="O4064" s="100">
        <v>0</v>
      </c>
      <c r="P4064" s="101">
        <f t="shared" si="154"/>
        <v>0</v>
      </c>
    </row>
    <row r="4065" spans="1:16" hidden="1" x14ac:dyDescent="0.3">
      <c r="A4065" s="90">
        <v>600712</v>
      </c>
      <c r="B4065" s="92" t="s">
        <v>1162</v>
      </c>
      <c r="C4065" s="92" t="s">
        <v>7853</v>
      </c>
      <c r="D4065" s="92" t="s">
        <v>13</v>
      </c>
      <c r="E4065" s="103" t="s">
        <v>492</v>
      </c>
      <c r="F4065" s="92" t="s">
        <v>7744</v>
      </c>
      <c r="G4065" s="92" t="s">
        <v>3658</v>
      </c>
      <c r="H4065" s="92" t="s">
        <v>7085</v>
      </c>
      <c r="I4065" s="92" t="s">
        <v>865</v>
      </c>
      <c r="J4065" s="92" t="s">
        <v>7854</v>
      </c>
      <c r="K4065" s="90" t="b">
        <v>0</v>
      </c>
      <c r="L4065" s="92" t="s">
        <v>867</v>
      </c>
      <c r="M4065" s="278">
        <f>IFERROR(VLOOKUP(C4065,'Budget Detail as of 11.30'!B:K,COLUMNS('Budget Detail as of 11.30'!B:K),FALSE),0)</f>
        <v>0</v>
      </c>
      <c r="N4065" s="155">
        <f>SUMIFS('Budget Detail as of 11.30'!L:L,'Budget Detail as of 11.30'!B:B,'Questica Mapping'!C4065)</f>
        <v>0</v>
      </c>
      <c r="O4065" s="100">
        <v>0</v>
      </c>
      <c r="P4065" s="101">
        <f t="shared" si="154"/>
        <v>0</v>
      </c>
    </row>
    <row r="4066" spans="1:16" hidden="1" x14ac:dyDescent="0.3">
      <c r="A4066" s="90">
        <v>600713</v>
      </c>
      <c r="B4066" s="92" t="s">
        <v>1162</v>
      </c>
      <c r="C4066" s="92" t="s">
        <v>7855</v>
      </c>
      <c r="D4066" s="92" t="s">
        <v>13</v>
      </c>
      <c r="E4066" s="103" t="s">
        <v>494</v>
      </c>
      <c r="F4066" s="92" t="s">
        <v>7744</v>
      </c>
      <c r="G4066" s="92" t="s">
        <v>1679</v>
      </c>
      <c r="H4066" s="92" t="s">
        <v>7085</v>
      </c>
      <c r="I4066" s="92" t="s">
        <v>865</v>
      </c>
      <c r="J4066" s="92" t="s">
        <v>3690</v>
      </c>
      <c r="K4066" s="90" t="b">
        <v>0</v>
      </c>
      <c r="L4066" s="92" t="s">
        <v>867</v>
      </c>
      <c r="M4066" s="278">
        <f>IFERROR(VLOOKUP(C4066,'Budget Detail as of 11.30'!B:K,COLUMNS('Budget Detail as of 11.30'!B:K),FALSE),0)</f>
        <v>35000</v>
      </c>
      <c r="N4066" s="155">
        <f>SUMIFS('Budget Detail as of 11.30'!L:L,'Budget Detail as of 11.30'!B:B,'Questica Mapping'!C4066)</f>
        <v>37010</v>
      </c>
      <c r="O4066" s="100"/>
      <c r="P4066" s="101"/>
    </row>
    <row r="4067" spans="1:16" hidden="1" x14ac:dyDescent="0.3">
      <c r="A4067" s="90">
        <v>600714</v>
      </c>
      <c r="B4067" s="92" t="s">
        <v>1162</v>
      </c>
      <c r="C4067" s="92" t="s">
        <v>7856</v>
      </c>
      <c r="D4067" s="92" t="s">
        <v>13</v>
      </c>
      <c r="E4067" s="103" t="s">
        <v>494</v>
      </c>
      <c r="F4067" s="92" t="s">
        <v>7744</v>
      </c>
      <c r="G4067" s="92" t="s">
        <v>1679</v>
      </c>
      <c r="H4067" s="92" t="s">
        <v>7085</v>
      </c>
      <c r="I4067" s="92" t="s">
        <v>925</v>
      </c>
      <c r="J4067" s="92" t="s">
        <v>7857</v>
      </c>
      <c r="K4067" s="90" t="b">
        <v>0</v>
      </c>
      <c r="L4067" s="92" t="s">
        <v>867</v>
      </c>
      <c r="M4067" s="278">
        <f>IFERROR(VLOOKUP(C4067,'Budget Detail as of 11.30'!B:K,COLUMNS('Budget Detail as of 11.30'!B:K),FALSE),0)</f>
        <v>0</v>
      </c>
      <c r="N4067" s="155">
        <f>SUMIFS('Budget Detail as of 11.30'!L:L,'Budget Detail as of 11.30'!B:B,'Questica Mapping'!C4067)</f>
        <v>21050</v>
      </c>
      <c r="O4067" s="100">
        <v>117896</v>
      </c>
      <c r="P4067" s="101">
        <f>+O4067</f>
        <v>117896</v>
      </c>
    </row>
    <row r="4068" spans="1:16" hidden="1" x14ac:dyDescent="0.3">
      <c r="A4068" s="90">
        <v>600695</v>
      </c>
      <c r="B4068" s="92" t="s">
        <v>1162</v>
      </c>
      <c r="C4068" s="92" t="s">
        <v>7858</v>
      </c>
      <c r="D4068" s="92" t="s">
        <v>13</v>
      </c>
      <c r="E4068" s="103" t="s">
        <v>225</v>
      </c>
      <c r="F4068" s="92" t="s">
        <v>7744</v>
      </c>
      <c r="G4068" s="92" t="s">
        <v>1679</v>
      </c>
      <c r="H4068" s="92" t="s">
        <v>6964</v>
      </c>
      <c r="I4068" s="92" t="s">
        <v>865</v>
      </c>
      <c r="J4068" s="92" t="s">
        <v>7859</v>
      </c>
      <c r="K4068" s="90" t="b">
        <v>0</v>
      </c>
      <c r="L4068" s="92" t="s">
        <v>867</v>
      </c>
      <c r="M4068" s="278">
        <f>IFERROR(VLOOKUP(C4068,'Budget Detail as of 11.30'!B:K,COLUMNS('Budget Detail as of 11.30'!B:K),FALSE),0)</f>
        <v>1150000</v>
      </c>
      <c r="N4068" s="155">
        <f>SUMIFS('Budget Detail as of 11.30'!L:L,'Budget Detail as of 11.30'!B:B,'Questica Mapping'!C4068)</f>
        <v>150000</v>
      </c>
      <c r="O4068" s="100">
        <v>0</v>
      </c>
      <c r="P4068" s="101">
        <f>+O4068</f>
        <v>0</v>
      </c>
    </row>
    <row r="4069" spans="1:16" hidden="1" x14ac:dyDescent="0.3">
      <c r="A4069" s="90">
        <v>600696</v>
      </c>
      <c r="B4069" s="92" t="s">
        <v>1162</v>
      </c>
      <c r="C4069" s="92" t="s">
        <v>7860</v>
      </c>
      <c r="D4069" s="92" t="s">
        <v>13</v>
      </c>
      <c r="E4069" s="103" t="s">
        <v>239</v>
      </c>
      <c r="F4069" s="92" t="s">
        <v>3362</v>
      </c>
      <c r="G4069" s="92" t="s">
        <v>1286</v>
      </c>
      <c r="H4069" s="92" t="s">
        <v>7051</v>
      </c>
      <c r="I4069" s="92" t="s">
        <v>865</v>
      </c>
      <c r="J4069" s="92" t="s">
        <v>1287</v>
      </c>
      <c r="K4069" s="90" t="b">
        <v>0</v>
      </c>
      <c r="L4069" s="92" t="s">
        <v>867</v>
      </c>
      <c r="M4069" s="278">
        <f>IFERROR(VLOOKUP(C4069,'Budget Detail as of 11.30'!B:K,COLUMNS('Budget Detail as of 11.30'!B:K),FALSE),0)</f>
        <v>3000</v>
      </c>
      <c r="N4069" s="155">
        <f>SUMIFS('Budget Detail as of 11.30'!L:L,'Budget Detail as of 11.30'!B:B,'Questica Mapping'!C4069)</f>
        <v>3000</v>
      </c>
      <c r="O4069" s="100"/>
      <c r="P4069" s="101"/>
    </row>
    <row r="4070" spans="1:16" hidden="1" x14ac:dyDescent="0.3">
      <c r="A4070" s="90">
        <v>600697</v>
      </c>
      <c r="B4070" s="92" t="s">
        <v>1162</v>
      </c>
      <c r="C4070" s="92" t="s">
        <v>7861</v>
      </c>
      <c r="D4070" s="92" t="s">
        <v>13</v>
      </c>
      <c r="E4070" s="103" t="s">
        <v>239</v>
      </c>
      <c r="F4070" s="90" t="s">
        <v>3362</v>
      </c>
      <c r="G4070" s="90" t="s">
        <v>1176</v>
      </c>
      <c r="H4070" s="90" t="s">
        <v>7862</v>
      </c>
      <c r="I4070" s="178">
        <v>2</v>
      </c>
      <c r="J4070" s="269" t="s">
        <v>1251</v>
      </c>
      <c r="L4070" s="92"/>
      <c r="M4070" s="278">
        <f>IFERROR(VLOOKUP(C4070,'Budget Detail as of 11.30'!B:K,COLUMNS('Budget Detail as of 11.30'!B:K),FALSE),0)</f>
        <v>0</v>
      </c>
      <c r="N4070" s="155">
        <f>SUMIFS('Budget Detail as of 11.30'!L:L,'Budget Detail as of 11.30'!B:B,'Questica Mapping'!C4070)</f>
        <v>0</v>
      </c>
      <c r="O4070" s="100">
        <v>69957</v>
      </c>
      <c r="P4070" s="101">
        <f t="shared" ref="P4070:P4113" si="155">+O4070</f>
        <v>69957</v>
      </c>
    </row>
    <row r="4071" spans="1:16" hidden="1" x14ac:dyDescent="0.3">
      <c r="A4071" s="90">
        <v>600698</v>
      </c>
      <c r="B4071" s="92" t="s">
        <v>1162</v>
      </c>
      <c r="C4071" s="92" t="s">
        <v>7863</v>
      </c>
      <c r="D4071" s="92" t="s">
        <v>13</v>
      </c>
      <c r="E4071" s="103" t="s">
        <v>239</v>
      </c>
      <c r="F4071" s="92" t="s">
        <v>3362</v>
      </c>
      <c r="G4071" s="92" t="s">
        <v>1229</v>
      </c>
      <c r="H4071" s="92" t="s">
        <v>7051</v>
      </c>
      <c r="I4071" s="92" t="s">
        <v>865</v>
      </c>
      <c r="J4071" s="92" t="s">
        <v>1457</v>
      </c>
      <c r="K4071" s="90" t="b">
        <v>0</v>
      </c>
      <c r="L4071" s="92" t="s">
        <v>867</v>
      </c>
      <c r="M4071" s="278">
        <f>IFERROR(VLOOKUP(C4071,'Budget Detail as of 11.30'!B:K,COLUMNS('Budget Detail as of 11.30'!B:K),FALSE),0)</f>
        <v>350</v>
      </c>
      <c r="N4071" s="155">
        <f>SUMIFS('Budget Detail as of 11.30'!L:L,'Budget Detail as of 11.30'!B:B,'Questica Mapping'!C4071)</f>
        <v>350</v>
      </c>
      <c r="O4071" s="100">
        <v>10000</v>
      </c>
      <c r="P4071" s="101">
        <f t="shared" si="155"/>
        <v>10000</v>
      </c>
    </row>
    <row r="4072" spans="1:16" hidden="1" x14ac:dyDescent="0.3">
      <c r="A4072" s="90">
        <v>600699</v>
      </c>
      <c r="B4072" s="92" t="s">
        <v>1162</v>
      </c>
      <c r="C4072" s="92" t="s">
        <v>7864</v>
      </c>
      <c r="D4072" s="92" t="s">
        <v>13</v>
      </c>
      <c r="E4072" s="103" t="s">
        <v>239</v>
      </c>
      <c r="F4072" s="92" t="s">
        <v>3362</v>
      </c>
      <c r="G4072" s="92" t="s">
        <v>1268</v>
      </c>
      <c r="H4072" s="92" t="s">
        <v>7051</v>
      </c>
      <c r="I4072" s="92" t="s">
        <v>865</v>
      </c>
      <c r="J4072" s="92" t="s">
        <v>7865</v>
      </c>
      <c r="K4072" s="90" t="b">
        <v>0</v>
      </c>
      <c r="L4072" s="92" t="s">
        <v>867</v>
      </c>
      <c r="M4072" s="278">
        <f>IFERROR(VLOOKUP(C4072,'Budget Detail as of 11.30'!B:K,COLUMNS('Budget Detail as of 11.30'!B:K),FALSE),0)</f>
        <v>800</v>
      </c>
      <c r="N4072" s="155">
        <f>SUMIFS('Budget Detail as of 11.30'!L:L,'Budget Detail as of 11.30'!B:B,'Questica Mapping'!C4072)</f>
        <v>800</v>
      </c>
      <c r="O4072" s="100">
        <v>0</v>
      </c>
      <c r="P4072" s="101">
        <f t="shared" si="155"/>
        <v>0</v>
      </c>
    </row>
    <row r="4073" spans="1:16" hidden="1" x14ac:dyDescent="0.3">
      <c r="A4073" s="90">
        <v>600701</v>
      </c>
      <c r="B4073" s="92" t="s">
        <v>1162</v>
      </c>
      <c r="C4073" s="92" t="s">
        <v>7866</v>
      </c>
      <c r="D4073" s="280" t="s">
        <v>13</v>
      </c>
      <c r="E4073" s="103" t="s">
        <v>490</v>
      </c>
      <c r="F4073" s="279" t="s">
        <v>7867</v>
      </c>
      <c r="G4073" s="279" t="s">
        <v>1165</v>
      </c>
      <c r="H4073" s="279" t="s">
        <v>7022</v>
      </c>
      <c r="I4073" s="279" t="s">
        <v>865</v>
      </c>
      <c r="J4073" s="279">
        <v>0</v>
      </c>
      <c r="K4073" s="279" t="b">
        <v>0</v>
      </c>
      <c r="L4073" s="279" t="s">
        <v>1166</v>
      </c>
      <c r="M4073" s="278">
        <f>IFERROR(VLOOKUP(C4073,'Budget Detail as of 11.30'!B:K,COLUMNS('Budget Detail as of 11.30'!B:K),FALSE),0)</f>
        <v>87250</v>
      </c>
      <c r="N4073" s="155">
        <f>SUMIFS('Budget Detail as of 11.30'!L:L,'Budget Detail as of 11.30'!B:B,'Questica Mapping'!C4073)</f>
        <v>83500</v>
      </c>
      <c r="O4073" s="100">
        <v>0</v>
      </c>
      <c r="P4073" s="101">
        <f t="shared" si="155"/>
        <v>0</v>
      </c>
    </row>
    <row r="4074" spans="1:16" hidden="1" x14ac:dyDescent="0.3">
      <c r="A4074" s="90">
        <v>600729</v>
      </c>
      <c r="B4074" s="92" t="s">
        <v>1162</v>
      </c>
      <c r="C4074" s="92" t="s">
        <v>7868</v>
      </c>
      <c r="D4074" s="280" t="s">
        <v>13</v>
      </c>
      <c r="E4074" s="103" t="s">
        <v>490</v>
      </c>
      <c r="F4074" s="279" t="s">
        <v>7867</v>
      </c>
      <c r="G4074" s="279" t="s">
        <v>1176</v>
      </c>
      <c r="H4074" s="279" t="s">
        <v>7022</v>
      </c>
      <c r="I4074" s="279" t="s">
        <v>865</v>
      </c>
      <c r="J4074" s="279">
        <v>0</v>
      </c>
      <c r="K4074" s="279" t="b">
        <v>0</v>
      </c>
      <c r="L4074" s="279" t="s">
        <v>1166</v>
      </c>
      <c r="M4074" s="278">
        <f>IFERROR(VLOOKUP(C4074,'Budget Detail as of 11.30'!B:K,COLUMNS('Budget Detail as of 11.30'!B:K),FALSE),0)</f>
        <v>49230</v>
      </c>
      <c r="N4074" s="155">
        <f>SUMIFS('Budget Detail as of 11.30'!L:L,'Budget Detail as of 11.30'!B:B,'Questica Mapping'!C4074)</f>
        <v>48120</v>
      </c>
      <c r="O4074" s="100">
        <v>0</v>
      </c>
      <c r="P4074" s="101">
        <f t="shared" si="155"/>
        <v>0</v>
      </c>
    </row>
    <row r="4075" spans="1:16" hidden="1" x14ac:dyDescent="0.3">
      <c r="A4075" s="90">
        <v>600731</v>
      </c>
      <c r="B4075" s="92" t="s">
        <v>1162</v>
      </c>
      <c r="C4075" s="92" t="s">
        <v>7869</v>
      </c>
      <c r="D4075" s="92" t="s">
        <v>13</v>
      </c>
      <c r="E4075" s="103" t="s">
        <v>490</v>
      </c>
      <c r="F4075" s="92" t="s">
        <v>7867</v>
      </c>
      <c r="G4075" s="92" t="s">
        <v>1191</v>
      </c>
      <c r="H4075" s="92" t="s">
        <v>7092</v>
      </c>
      <c r="I4075" s="92" t="s">
        <v>865</v>
      </c>
      <c r="J4075" s="92" t="s">
        <v>7870</v>
      </c>
      <c r="K4075" s="90" t="b">
        <v>0</v>
      </c>
      <c r="L4075" s="92" t="s">
        <v>867</v>
      </c>
      <c r="M4075" s="278">
        <f>IFERROR(VLOOKUP(C4075,'Budget Detail as of 11.30'!B:K,COLUMNS('Budget Detail as of 11.30'!B:K),FALSE),0)</f>
        <v>7500</v>
      </c>
      <c r="N4075" s="155">
        <f>SUMIFS('Budget Detail as of 11.30'!L:L,'Budget Detail as of 11.30'!B:B,'Questica Mapping'!C4075)</f>
        <v>7500</v>
      </c>
      <c r="O4075" s="100">
        <v>9940</v>
      </c>
      <c r="P4075" s="101">
        <f t="shared" si="155"/>
        <v>9940</v>
      </c>
    </row>
    <row r="4076" spans="1:16" hidden="1" x14ac:dyDescent="0.3">
      <c r="A4076" s="90">
        <v>600732</v>
      </c>
      <c r="B4076" s="92" t="s">
        <v>1162</v>
      </c>
      <c r="C4076" s="92" t="s">
        <v>7871</v>
      </c>
      <c r="D4076" s="92" t="s">
        <v>13</v>
      </c>
      <c r="E4076" s="103" t="s">
        <v>490</v>
      </c>
      <c r="F4076" s="92" t="s">
        <v>7867</v>
      </c>
      <c r="G4076" s="92" t="s">
        <v>1212</v>
      </c>
      <c r="H4076" s="92" t="s">
        <v>7001</v>
      </c>
      <c r="I4076" s="92" t="s">
        <v>865</v>
      </c>
      <c r="J4076" s="92" t="s">
        <v>7872</v>
      </c>
      <c r="K4076" s="90" t="b">
        <v>0</v>
      </c>
      <c r="L4076" s="92" t="s">
        <v>867</v>
      </c>
      <c r="M4076" s="278">
        <f>IFERROR(VLOOKUP(C4076,'Budget Detail as of 11.30'!B:K,COLUMNS('Budget Detail as of 11.30'!B:K),FALSE),0)</f>
        <v>0</v>
      </c>
      <c r="N4076" s="155">
        <f>SUMIFS('Budget Detail as of 11.30'!L:L,'Budget Detail as of 11.30'!B:B,'Questica Mapping'!C4076)</f>
        <v>0</v>
      </c>
      <c r="O4076" s="100">
        <v>0</v>
      </c>
      <c r="P4076" s="101">
        <f t="shared" si="155"/>
        <v>0</v>
      </c>
    </row>
    <row r="4077" spans="1:16" hidden="1" x14ac:dyDescent="0.3">
      <c r="A4077" s="90">
        <v>600733</v>
      </c>
      <c r="B4077" s="92" t="s">
        <v>1162</v>
      </c>
      <c r="C4077" s="92" t="s">
        <v>7873</v>
      </c>
      <c r="D4077" s="92" t="s">
        <v>13</v>
      </c>
      <c r="E4077" s="103" t="s">
        <v>490</v>
      </c>
      <c r="F4077" s="92" t="s">
        <v>7867</v>
      </c>
      <c r="G4077" s="92" t="s">
        <v>1212</v>
      </c>
      <c r="H4077" s="92" t="s">
        <v>7001</v>
      </c>
      <c r="I4077" s="92" t="s">
        <v>925</v>
      </c>
      <c r="J4077" s="92" t="s">
        <v>7874</v>
      </c>
      <c r="K4077" s="90" t="b">
        <v>0</v>
      </c>
      <c r="L4077" s="92" t="s">
        <v>867</v>
      </c>
      <c r="M4077" s="278">
        <f>IFERROR(VLOOKUP(C4077,'Budget Detail as of 11.30'!B:K,COLUMNS('Budget Detail as of 11.30'!B:K),FALSE),0)</f>
        <v>0</v>
      </c>
      <c r="N4077" s="155">
        <f>SUMIFS('Budget Detail as of 11.30'!L:L,'Budget Detail as of 11.30'!B:B,'Questica Mapping'!C4077)</f>
        <v>0</v>
      </c>
      <c r="O4077" s="100">
        <v>0</v>
      </c>
      <c r="P4077" s="101">
        <f t="shared" si="155"/>
        <v>0</v>
      </c>
    </row>
    <row r="4078" spans="1:16" hidden="1" x14ac:dyDescent="0.3">
      <c r="A4078" s="90">
        <v>600734</v>
      </c>
      <c r="B4078" s="92" t="s">
        <v>1162</v>
      </c>
      <c r="C4078" s="92" t="s">
        <v>7875</v>
      </c>
      <c r="D4078" s="92" t="s">
        <v>13</v>
      </c>
      <c r="E4078" s="103" t="s">
        <v>490</v>
      </c>
      <c r="F4078" s="92" t="s">
        <v>7867</v>
      </c>
      <c r="G4078" s="92" t="s">
        <v>1212</v>
      </c>
      <c r="H4078" s="92" t="s">
        <v>7001</v>
      </c>
      <c r="I4078" s="92" t="s">
        <v>928</v>
      </c>
      <c r="J4078" s="92" t="s">
        <v>7876</v>
      </c>
      <c r="K4078" s="90" t="b">
        <v>0</v>
      </c>
      <c r="L4078" s="92" t="s">
        <v>867</v>
      </c>
      <c r="M4078" s="278">
        <f>IFERROR(VLOOKUP(C4078,'Budget Detail as of 11.30'!B:K,COLUMNS('Budget Detail as of 11.30'!B:K),FALSE),0)</f>
        <v>0</v>
      </c>
      <c r="N4078" s="155">
        <f>SUMIFS('Budget Detail as of 11.30'!L:L,'Budget Detail as of 11.30'!B:B,'Questica Mapping'!C4078)</f>
        <v>0</v>
      </c>
      <c r="O4078" s="100">
        <v>0</v>
      </c>
      <c r="P4078" s="101">
        <f t="shared" si="155"/>
        <v>0</v>
      </c>
    </row>
    <row r="4079" spans="1:16" hidden="1" x14ac:dyDescent="0.3">
      <c r="A4079" s="90">
        <v>600735</v>
      </c>
      <c r="B4079" s="92" t="s">
        <v>1162</v>
      </c>
      <c r="C4079" s="92" t="s">
        <v>7877</v>
      </c>
      <c r="D4079" s="92" t="s">
        <v>13</v>
      </c>
      <c r="E4079" s="103" t="s">
        <v>490</v>
      </c>
      <c r="F4079" s="92" t="s">
        <v>7867</v>
      </c>
      <c r="G4079" s="92" t="s">
        <v>1212</v>
      </c>
      <c r="H4079" s="92" t="s">
        <v>7001</v>
      </c>
      <c r="I4079" s="92" t="s">
        <v>931</v>
      </c>
      <c r="J4079" s="92" t="s">
        <v>7878</v>
      </c>
      <c r="K4079" s="90" t="b">
        <v>0</v>
      </c>
      <c r="L4079" s="92" t="s">
        <v>867</v>
      </c>
      <c r="M4079" s="278">
        <f>IFERROR(VLOOKUP(C4079,'Budget Detail as of 11.30'!B:K,COLUMNS('Budget Detail as of 11.30'!B:K),FALSE),0)</f>
        <v>0</v>
      </c>
      <c r="N4079" s="155">
        <f>SUMIFS('Budget Detail as of 11.30'!L:L,'Budget Detail as of 11.30'!B:B,'Questica Mapping'!C4079)</f>
        <v>0</v>
      </c>
      <c r="O4079" s="100">
        <v>0</v>
      </c>
      <c r="P4079" s="101">
        <f t="shared" si="155"/>
        <v>0</v>
      </c>
    </row>
    <row r="4080" spans="1:16" hidden="1" x14ac:dyDescent="0.3">
      <c r="A4080" s="90">
        <v>600736</v>
      </c>
      <c r="B4080" s="92" t="s">
        <v>1162</v>
      </c>
      <c r="C4080" s="92" t="s">
        <v>7879</v>
      </c>
      <c r="D4080" s="92" t="s">
        <v>13</v>
      </c>
      <c r="E4080" s="103" t="s">
        <v>490</v>
      </c>
      <c r="F4080" s="92" t="s">
        <v>7867</v>
      </c>
      <c r="G4080" s="92" t="s">
        <v>1212</v>
      </c>
      <c r="H4080" s="92" t="s">
        <v>7001</v>
      </c>
      <c r="I4080" s="92" t="s">
        <v>944</v>
      </c>
      <c r="J4080" s="92" t="s">
        <v>7880</v>
      </c>
      <c r="K4080" s="90" t="b">
        <v>0</v>
      </c>
      <c r="L4080" s="92" t="s">
        <v>867</v>
      </c>
      <c r="M4080" s="278">
        <f>IFERROR(VLOOKUP(C4080,'Budget Detail as of 11.30'!B:K,COLUMNS('Budget Detail as of 11.30'!B:K),FALSE),0)</f>
        <v>0</v>
      </c>
      <c r="N4080" s="155">
        <f>SUMIFS('Budget Detail as of 11.30'!L:L,'Budget Detail as of 11.30'!B:B,'Questica Mapping'!C4080)</f>
        <v>0</v>
      </c>
      <c r="O4080" s="100">
        <v>0</v>
      </c>
      <c r="P4080" s="101">
        <f t="shared" si="155"/>
        <v>0</v>
      </c>
    </row>
    <row r="4081" spans="1:16" hidden="1" x14ac:dyDescent="0.3">
      <c r="A4081" s="90">
        <v>600737</v>
      </c>
      <c r="B4081" s="92" t="s">
        <v>1162</v>
      </c>
      <c r="C4081" s="92" t="s">
        <v>7881</v>
      </c>
      <c r="D4081" s="92" t="s">
        <v>13</v>
      </c>
      <c r="E4081" s="103" t="s">
        <v>490</v>
      </c>
      <c r="F4081" s="92" t="s">
        <v>7867</v>
      </c>
      <c r="G4081" s="92" t="s">
        <v>1212</v>
      </c>
      <c r="H4081" s="92" t="s">
        <v>7001</v>
      </c>
      <c r="I4081" s="92" t="s">
        <v>1060</v>
      </c>
      <c r="J4081" s="92" t="s">
        <v>7882</v>
      </c>
      <c r="K4081" s="90" t="b">
        <v>0</v>
      </c>
      <c r="L4081" s="92" t="s">
        <v>867</v>
      </c>
      <c r="M4081" s="278">
        <f>IFERROR(VLOOKUP(C4081,'Budget Detail as of 11.30'!B:K,COLUMNS('Budget Detail as of 11.30'!B:K),FALSE),0)</f>
        <v>0</v>
      </c>
      <c r="N4081" s="155">
        <f>SUMIFS('Budget Detail as of 11.30'!L:L,'Budget Detail as of 11.30'!B:B,'Questica Mapping'!C4081)</f>
        <v>0</v>
      </c>
      <c r="O4081" s="100">
        <v>0</v>
      </c>
      <c r="P4081" s="101">
        <f t="shared" si="155"/>
        <v>0</v>
      </c>
    </row>
    <row r="4082" spans="1:16" hidden="1" x14ac:dyDescent="0.3">
      <c r="A4082" s="90">
        <v>600738</v>
      </c>
      <c r="B4082" s="92" t="s">
        <v>1162</v>
      </c>
      <c r="C4082" s="92" t="s">
        <v>7883</v>
      </c>
      <c r="D4082" s="92" t="s">
        <v>13</v>
      </c>
      <c r="E4082" s="103" t="s">
        <v>490</v>
      </c>
      <c r="F4082" s="92" t="s">
        <v>7867</v>
      </c>
      <c r="G4082" s="92" t="s">
        <v>1212</v>
      </c>
      <c r="H4082" s="92" t="s">
        <v>7001</v>
      </c>
      <c r="I4082" s="92" t="s">
        <v>1063</v>
      </c>
      <c r="J4082" s="92" t="s">
        <v>7884</v>
      </c>
      <c r="K4082" s="90" t="b">
        <v>0</v>
      </c>
      <c r="L4082" s="92" t="s">
        <v>867</v>
      </c>
      <c r="M4082" s="278">
        <f>IFERROR(VLOOKUP(C4082,'Budget Detail as of 11.30'!B:K,COLUMNS('Budget Detail as of 11.30'!B:K),FALSE),0)</f>
        <v>0</v>
      </c>
      <c r="N4082" s="155">
        <f>SUMIFS('Budget Detail as of 11.30'!L:L,'Budget Detail as of 11.30'!B:B,'Questica Mapping'!C4082)</f>
        <v>0</v>
      </c>
      <c r="O4082" s="100">
        <v>0</v>
      </c>
      <c r="P4082" s="101">
        <f t="shared" si="155"/>
        <v>0</v>
      </c>
    </row>
    <row r="4083" spans="1:16" hidden="1" x14ac:dyDescent="0.3">
      <c r="A4083" s="90">
        <v>600739</v>
      </c>
      <c r="B4083" s="92" t="s">
        <v>1162</v>
      </c>
      <c r="C4083" s="92" t="s">
        <v>7885</v>
      </c>
      <c r="D4083" s="92" t="s">
        <v>13</v>
      </c>
      <c r="E4083" s="103" t="s">
        <v>490</v>
      </c>
      <c r="F4083" s="92" t="s">
        <v>7867</v>
      </c>
      <c r="G4083" s="92" t="s">
        <v>1215</v>
      </c>
      <c r="H4083" s="92" t="s">
        <v>7092</v>
      </c>
      <c r="I4083" s="92" t="s">
        <v>865</v>
      </c>
      <c r="J4083" s="92" t="s">
        <v>7886</v>
      </c>
      <c r="K4083" s="90" t="b">
        <v>0</v>
      </c>
      <c r="L4083" s="92" t="s">
        <v>867</v>
      </c>
      <c r="M4083" s="278">
        <f>IFERROR(VLOOKUP(C4083,'Budget Detail as of 11.30'!B:K,COLUMNS('Budget Detail as of 11.30'!B:K),FALSE),0)</f>
        <v>7500</v>
      </c>
      <c r="N4083" s="155">
        <f>SUMIFS('Budget Detail as of 11.30'!L:L,'Budget Detail as of 11.30'!B:B,'Questica Mapping'!C4083)</f>
        <v>7500</v>
      </c>
      <c r="O4083" s="100">
        <v>0</v>
      </c>
      <c r="P4083" s="101">
        <f t="shared" si="155"/>
        <v>0</v>
      </c>
    </row>
    <row r="4084" spans="1:16" hidden="1" x14ac:dyDescent="0.3">
      <c r="A4084" s="90">
        <v>600740</v>
      </c>
      <c r="B4084" s="92" t="s">
        <v>1162</v>
      </c>
      <c r="C4084" s="92" t="s">
        <v>7887</v>
      </c>
      <c r="D4084" s="92" t="s">
        <v>13</v>
      </c>
      <c r="E4084" s="103" t="s">
        <v>490</v>
      </c>
      <c r="F4084" s="92" t="s">
        <v>7867</v>
      </c>
      <c r="G4084" s="92" t="s">
        <v>6443</v>
      </c>
      <c r="H4084" s="92" t="s">
        <v>7001</v>
      </c>
      <c r="I4084" s="92" t="s">
        <v>865</v>
      </c>
      <c r="J4084" s="92" t="s">
        <v>7888</v>
      </c>
      <c r="K4084" s="90" t="b">
        <v>0</v>
      </c>
      <c r="L4084" s="92" t="s">
        <v>867</v>
      </c>
      <c r="M4084" s="278">
        <f>IFERROR(VLOOKUP(C4084,'Budget Detail as of 11.30'!B:K,COLUMNS('Budget Detail as of 11.30'!B:K),FALSE),0)</f>
        <v>0</v>
      </c>
      <c r="N4084" s="155">
        <f>SUMIFS('Budget Detail as of 11.30'!L:L,'Budget Detail as of 11.30'!B:B,'Questica Mapping'!C4084)</f>
        <v>0</v>
      </c>
      <c r="O4084" s="100">
        <v>0</v>
      </c>
      <c r="P4084" s="101">
        <f t="shared" si="155"/>
        <v>0</v>
      </c>
    </row>
    <row r="4085" spans="1:16" hidden="1" x14ac:dyDescent="0.3">
      <c r="A4085" s="90">
        <v>600741</v>
      </c>
      <c r="B4085" s="92" t="s">
        <v>1162</v>
      </c>
      <c r="C4085" s="92" t="s">
        <v>7889</v>
      </c>
      <c r="D4085" s="92" t="s">
        <v>13</v>
      </c>
      <c r="E4085" s="103" t="s">
        <v>490</v>
      </c>
      <c r="F4085" s="92" t="s">
        <v>7867</v>
      </c>
      <c r="G4085" s="92" t="s">
        <v>6443</v>
      </c>
      <c r="H4085" s="92" t="s">
        <v>7001</v>
      </c>
      <c r="I4085" s="92" t="s">
        <v>1807</v>
      </c>
      <c r="J4085" s="92" t="s">
        <v>7890</v>
      </c>
      <c r="K4085" s="90" t="b">
        <v>0</v>
      </c>
      <c r="L4085" s="92" t="s">
        <v>867</v>
      </c>
      <c r="M4085" s="278">
        <f>IFERROR(VLOOKUP(C4085,'Budget Detail as of 11.30'!B:K,COLUMNS('Budget Detail as of 11.30'!B:K),FALSE),0)</f>
        <v>0</v>
      </c>
      <c r="N4085" s="155">
        <f>SUMIFS('Budget Detail as of 11.30'!L:L,'Budget Detail as of 11.30'!B:B,'Questica Mapping'!C4085)</f>
        <v>0</v>
      </c>
      <c r="O4085" s="100">
        <v>0</v>
      </c>
      <c r="P4085" s="101">
        <f t="shared" si="155"/>
        <v>0</v>
      </c>
    </row>
    <row r="4086" spans="1:16" hidden="1" x14ac:dyDescent="0.3">
      <c r="A4086" s="90">
        <v>851481</v>
      </c>
      <c r="B4086" s="92" t="s">
        <v>1162</v>
      </c>
      <c r="C4086" s="92" t="s">
        <v>7891</v>
      </c>
      <c r="D4086" s="92" t="s">
        <v>13</v>
      </c>
      <c r="E4086" s="103" t="s">
        <v>490</v>
      </c>
      <c r="F4086" s="92" t="s">
        <v>7867</v>
      </c>
      <c r="G4086" s="92" t="s">
        <v>6443</v>
      </c>
      <c r="H4086" s="92" t="s">
        <v>7001</v>
      </c>
      <c r="I4086" s="92" t="s">
        <v>1075</v>
      </c>
      <c r="J4086" s="92" t="s">
        <v>7892</v>
      </c>
      <c r="K4086" s="90" t="b">
        <v>0</v>
      </c>
      <c r="L4086" s="92" t="s">
        <v>867</v>
      </c>
      <c r="M4086" s="278">
        <f>IFERROR(VLOOKUP(C4086,'Budget Detail as of 11.30'!B:K,COLUMNS('Budget Detail as of 11.30'!B:K),FALSE),0)</f>
        <v>0</v>
      </c>
      <c r="N4086" s="155">
        <f>SUMIFS('Budget Detail as of 11.30'!L:L,'Budget Detail as of 11.30'!B:B,'Questica Mapping'!C4086)</f>
        <v>0</v>
      </c>
      <c r="O4086" s="100">
        <v>592856</v>
      </c>
      <c r="P4086" s="101">
        <f t="shared" si="155"/>
        <v>592856</v>
      </c>
    </row>
    <row r="4087" spans="1:16" hidden="1" x14ac:dyDescent="0.3">
      <c r="A4087" s="90">
        <v>1707861</v>
      </c>
      <c r="B4087" s="92" t="s">
        <v>1162</v>
      </c>
      <c r="C4087" s="92" t="s">
        <v>7893</v>
      </c>
      <c r="D4087" s="92" t="s">
        <v>13</v>
      </c>
      <c r="E4087" s="103" t="s">
        <v>490</v>
      </c>
      <c r="F4087" s="92" t="s">
        <v>7867</v>
      </c>
      <c r="G4087" s="92" t="s">
        <v>6443</v>
      </c>
      <c r="H4087" s="92" t="s">
        <v>7001</v>
      </c>
      <c r="I4087" s="92" t="s">
        <v>1814</v>
      </c>
      <c r="J4087" s="92" t="s">
        <v>7894</v>
      </c>
      <c r="K4087" s="90" t="b">
        <v>0</v>
      </c>
      <c r="L4087" s="92" t="s">
        <v>867</v>
      </c>
      <c r="M4087" s="278">
        <f>IFERROR(VLOOKUP(C4087,'Budget Detail as of 11.30'!B:K,COLUMNS('Budget Detail as of 11.30'!B:K),FALSE),0)</f>
        <v>0</v>
      </c>
      <c r="N4087" s="155">
        <f>SUMIFS('Budget Detail as of 11.30'!L:L,'Budget Detail as of 11.30'!B:B,'Questica Mapping'!C4087)</f>
        <v>0</v>
      </c>
      <c r="O4087" s="100">
        <v>986</v>
      </c>
      <c r="P4087" s="101">
        <f t="shared" si="155"/>
        <v>986</v>
      </c>
    </row>
    <row r="4088" spans="1:16" hidden="1" x14ac:dyDescent="0.3">
      <c r="A4088" s="90">
        <v>600742</v>
      </c>
      <c r="B4088" s="92" t="s">
        <v>1162</v>
      </c>
      <c r="C4088" s="92" t="s">
        <v>7895</v>
      </c>
      <c r="D4088" s="92" t="s">
        <v>13</v>
      </c>
      <c r="E4088" s="103" t="s">
        <v>490</v>
      </c>
      <c r="F4088" s="92" t="s">
        <v>7867</v>
      </c>
      <c r="G4088" s="92" t="s">
        <v>6443</v>
      </c>
      <c r="H4088" s="92" t="s">
        <v>7001</v>
      </c>
      <c r="I4088" s="92" t="s">
        <v>925</v>
      </c>
      <c r="J4088" s="92" t="s">
        <v>7896</v>
      </c>
      <c r="K4088" s="90" t="b">
        <v>0</v>
      </c>
      <c r="L4088" s="92" t="s">
        <v>867</v>
      </c>
      <c r="M4088" s="278">
        <f>IFERROR(VLOOKUP(C4088,'Budget Detail as of 11.30'!B:K,COLUMNS('Budget Detail as of 11.30'!B:K),FALSE),0)</f>
        <v>0</v>
      </c>
      <c r="N4088" s="155">
        <f>SUMIFS('Budget Detail as of 11.30'!L:L,'Budget Detail as of 11.30'!B:B,'Questica Mapping'!C4088)</f>
        <v>0</v>
      </c>
      <c r="O4088" s="100">
        <v>597</v>
      </c>
      <c r="P4088" s="101">
        <f t="shared" si="155"/>
        <v>597</v>
      </c>
    </row>
    <row r="4089" spans="1:16" hidden="1" x14ac:dyDescent="0.3">
      <c r="A4089" s="90">
        <v>600761</v>
      </c>
      <c r="B4089" s="92" t="s">
        <v>1162</v>
      </c>
      <c r="C4089" s="92" t="s">
        <v>7897</v>
      </c>
      <c r="D4089" s="92" t="s">
        <v>13</v>
      </c>
      <c r="E4089" s="103" t="s">
        <v>490</v>
      </c>
      <c r="F4089" s="92" t="s">
        <v>7867</v>
      </c>
      <c r="G4089" s="92" t="s">
        <v>6443</v>
      </c>
      <c r="H4089" s="92" t="s">
        <v>7001</v>
      </c>
      <c r="I4089" s="92" t="s">
        <v>928</v>
      </c>
      <c r="J4089" s="92" t="s">
        <v>7898</v>
      </c>
      <c r="K4089" s="90" t="b">
        <v>0</v>
      </c>
      <c r="L4089" s="92" t="s">
        <v>867</v>
      </c>
      <c r="M4089" s="278">
        <f>IFERROR(VLOOKUP(C4089,'Budget Detail as of 11.30'!B:K,COLUMNS('Budget Detail as of 11.30'!B:K),FALSE),0)</f>
        <v>0</v>
      </c>
      <c r="N4089" s="155">
        <f>SUMIFS('Budget Detail as of 11.30'!L:L,'Budget Detail as of 11.30'!B:B,'Questica Mapping'!C4089)</f>
        <v>0</v>
      </c>
      <c r="O4089" s="100">
        <v>50000</v>
      </c>
      <c r="P4089" s="101">
        <f t="shared" si="155"/>
        <v>50000</v>
      </c>
    </row>
    <row r="4090" spans="1:16" hidden="1" x14ac:dyDescent="0.3">
      <c r="A4090" s="90">
        <v>851482</v>
      </c>
      <c r="B4090" s="92" t="s">
        <v>1162</v>
      </c>
      <c r="C4090" s="92" t="s">
        <v>7899</v>
      </c>
      <c r="D4090" s="92" t="s">
        <v>13</v>
      </c>
      <c r="E4090" s="103" t="s">
        <v>490</v>
      </c>
      <c r="F4090" s="92" t="s">
        <v>7867</v>
      </c>
      <c r="G4090" s="92" t="s">
        <v>6443</v>
      </c>
      <c r="H4090" s="92" t="s">
        <v>7001</v>
      </c>
      <c r="I4090" s="92" t="s">
        <v>1060</v>
      </c>
      <c r="J4090" s="92" t="s">
        <v>7900</v>
      </c>
      <c r="K4090" s="90" t="b">
        <v>0</v>
      </c>
      <c r="L4090" s="92" t="s">
        <v>867</v>
      </c>
      <c r="M4090" s="278">
        <f>IFERROR(VLOOKUP(C4090,'Budget Detail as of 11.30'!B:K,COLUMNS('Budget Detail as of 11.30'!B:K),FALSE),0)</f>
        <v>0</v>
      </c>
      <c r="N4090" s="155">
        <f>SUMIFS('Budget Detail as of 11.30'!L:L,'Budget Detail as of 11.30'!B:B,'Questica Mapping'!C4090)</f>
        <v>0</v>
      </c>
      <c r="O4090" s="100">
        <v>10000</v>
      </c>
      <c r="P4090" s="101">
        <f t="shared" si="155"/>
        <v>10000</v>
      </c>
    </row>
    <row r="4091" spans="1:16" hidden="1" x14ac:dyDescent="0.3">
      <c r="A4091" s="90">
        <v>600743</v>
      </c>
      <c r="B4091" s="92" t="s">
        <v>1162</v>
      </c>
      <c r="C4091" s="92" t="s">
        <v>7901</v>
      </c>
      <c r="D4091" s="92" t="s">
        <v>13</v>
      </c>
      <c r="E4091" s="103" t="s">
        <v>490</v>
      </c>
      <c r="F4091" s="92" t="s">
        <v>7867</v>
      </c>
      <c r="G4091" s="92" t="s">
        <v>6443</v>
      </c>
      <c r="H4091" s="92" t="s">
        <v>7001</v>
      </c>
      <c r="I4091" s="92" t="s">
        <v>1063</v>
      </c>
      <c r="J4091" s="92" t="s">
        <v>7902</v>
      </c>
      <c r="K4091" s="90" t="b">
        <v>0</v>
      </c>
      <c r="L4091" s="92" t="s">
        <v>867</v>
      </c>
      <c r="M4091" s="278">
        <f>IFERROR(VLOOKUP(C4091,'Budget Detail as of 11.30'!B:K,COLUMNS('Budget Detail as of 11.30'!B:K),FALSE),0)</f>
        <v>0</v>
      </c>
      <c r="N4091" s="155">
        <f>SUMIFS('Budget Detail as of 11.30'!L:L,'Budget Detail as of 11.30'!B:B,'Questica Mapping'!C4091)</f>
        <v>0</v>
      </c>
      <c r="O4091" s="100">
        <v>46870</v>
      </c>
      <c r="P4091" s="101">
        <f t="shared" si="155"/>
        <v>46870</v>
      </c>
    </row>
    <row r="4092" spans="1:16" hidden="1" x14ac:dyDescent="0.3">
      <c r="A4092" s="90">
        <v>600744</v>
      </c>
      <c r="B4092" s="92" t="s">
        <v>1162</v>
      </c>
      <c r="C4092" s="92" t="s">
        <v>7903</v>
      </c>
      <c r="D4092" s="92" t="s">
        <v>13</v>
      </c>
      <c r="E4092" s="103" t="s">
        <v>490</v>
      </c>
      <c r="F4092" s="92" t="s">
        <v>7867</v>
      </c>
      <c r="G4092" s="92" t="s">
        <v>6443</v>
      </c>
      <c r="H4092" s="92" t="s">
        <v>7001</v>
      </c>
      <c r="I4092" s="92" t="s">
        <v>1088</v>
      </c>
      <c r="J4092" s="92" t="s">
        <v>7904</v>
      </c>
      <c r="K4092" s="90" t="b">
        <v>0</v>
      </c>
      <c r="L4092" s="92" t="s">
        <v>867</v>
      </c>
      <c r="M4092" s="278">
        <f>IFERROR(VLOOKUP(C4092,'Budget Detail as of 11.30'!B:K,COLUMNS('Budget Detail as of 11.30'!B:K),FALSE),0)</f>
        <v>0</v>
      </c>
      <c r="N4092" s="155">
        <f>SUMIFS('Budget Detail as of 11.30'!L:L,'Budget Detail as of 11.30'!B:B,'Questica Mapping'!C4092)</f>
        <v>0</v>
      </c>
      <c r="O4092" s="100">
        <v>3919</v>
      </c>
      <c r="P4092" s="101">
        <f t="shared" si="155"/>
        <v>3919</v>
      </c>
    </row>
    <row r="4093" spans="1:16" hidden="1" x14ac:dyDescent="0.3">
      <c r="A4093" s="90">
        <v>600745</v>
      </c>
      <c r="B4093" s="92" t="s">
        <v>1162</v>
      </c>
      <c r="C4093" s="92" t="s">
        <v>7905</v>
      </c>
      <c r="D4093" s="92" t="s">
        <v>13</v>
      </c>
      <c r="E4093" s="103" t="s">
        <v>490</v>
      </c>
      <c r="F4093" s="92" t="s">
        <v>7867</v>
      </c>
      <c r="G4093" s="92" t="s">
        <v>6443</v>
      </c>
      <c r="H4093" s="92" t="s">
        <v>7001</v>
      </c>
      <c r="I4093" s="92" t="s">
        <v>1066</v>
      </c>
      <c r="J4093" s="92" t="s">
        <v>7896</v>
      </c>
      <c r="K4093" s="90" t="b">
        <v>0</v>
      </c>
      <c r="L4093" s="92" t="s">
        <v>867</v>
      </c>
      <c r="M4093" s="278">
        <f>IFERROR(VLOOKUP(C4093,'Budget Detail as of 11.30'!B:K,COLUMNS('Budget Detail as of 11.30'!B:K),FALSE),0)</f>
        <v>0</v>
      </c>
      <c r="N4093" s="155">
        <f>SUMIFS('Budget Detail as of 11.30'!L:L,'Budget Detail as of 11.30'!B:B,'Questica Mapping'!C4093)</f>
        <v>0</v>
      </c>
      <c r="O4093" s="100">
        <v>40000</v>
      </c>
      <c r="P4093" s="101">
        <f t="shared" si="155"/>
        <v>40000</v>
      </c>
    </row>
    <row r="4094" spans="1:16" hidden="1" x14ac:dyDescent="0.3">
      <c r="A4094" s="90">
        <v>1210148</v>
      </c>
      <c r="B4094" s="92" t="s">
        <v>1162</v>
      </c>
      <c r="C4094" s="92" t="s">
        <v>7906</v>
      </c>
      <c r="D4094" s="92" t="s">
        <v>13</v>
      </c>
      <c r="E4094" s="103" t="s">
        <v>490</v>
      </c>
      <c r="F4094" s="92" t="s">
        <v>7867</v>
      </c>
      <c r="G4094" s="92" t="s">
        <v>6443</v>
      </c>
      <c r="H4094" s="92" t="s">
        <v>6650</v>
      </c>
      <c r="I4094" s="92" t="s">
        <v>865</v>
      </c>
      <c r="J4094" s="92" t="s">
        <v>7907</v>
      </c>
      <c r="K4094" s="90" t="b">
        <v>0</v>
      </c>
      <c r="L4094" s="92" t="s">
        <v>867</v>
      </c>
      <c r="M4094" s="278">
        <f>IFERROR(VLOOKUP(C4094,'Budget Detail as of 11.30'!B:K,COLUMNS('Budget Detail as of 11.30'!B:K),FALSE),0)</f>
        <v>0</v>
      </c>
      <c r="N4094" s="155">
        <f>SUMIFS('Budget Detail as of 11.30'!L:L,'Budget Detail as of 11.30'!B:B,'Questica Mapping'!C4094)</f>
        <v>0</v>
      </c>
      <c r="O4094" s="100">
        <v>20000</v>
      </c>
      <c r="P4094" s="101">
        <f t="shared" si="155"/>
        <v>20000</v>
      </c>
    </row>
    <row r="4095" spans="1:16" hidden="1" x14ac:dyDescent="0.3">
      <c r="A4095" s="90">
        <v>1210147</v>
      </c>
      <c r="B4095" s="92" t="s">
        <v>1162</v>
      </c>
      <c r="C4095" s="92" t="s">
        <v>7908</v>
      </c>
      <c r="D4095" s="92" t="s">
        <v>13</v>
      </c>
      <c r="E4095" s="103" t="s">
        <v>490</v>
      </c>
      <c r="F4095" s="90" t="s">
        <v>7867</v>
      </c>
      <c r="G4095" s="90" t="s">
        <v>1229</v>
      </c>
      <c r="H4095" s="90" t="s">
        <v>7909</v>
      </c>
      <c r="I4095" s="178">
        <v>1</v>
      </c>
      <c r="J4095" s="269" t="s">
        <v>1251</v>
      </c>
      <c r="L4095" s="92"/>
      <c r="M4095" s="278">
        <f>IFERROR(VLOOKUP(C4095,'Budget Detail as of 11.30'!B:K,COLUMNS('Budget Detail as of 11.30'!B:K),FALSE),0)</f>
        <v>0</v>
      </c>
      <c r="N4095" s="155">
        <f>SUMIFS('Budget Detail as of 11.30'!L:L,'Budget Detail as of 11.30'!B:B,'Questica Mapping'!C4095)</f>
        <v>0</v>
      </c>
      <c r="O4095" s="100">
        <v>75000</v>
      </c>
      <c r="P4095" s="101">
        <f t="shared" si="155"/>
        <v>75000</v>
      </c>
    </row>
    <row r="4096" spans="1:16" hidden="1" x14ac:dyDescent="0.3">
      <c r="A4096" s="90">
        <v>602138</v>
      </c>
      <c r="B4096" s="92" t="s">
        <v>1162</v>
      </c>
      <c r="C4096" s="92" t="s">
        <v>7910</v>
      </c>
      <c r="D4096" s="92" t="s">
        <v>13</v>
      </c>
      <c r="E4096" s="103" t="s">
        <v>490</v>
      </c>
      <c r="F4096" s="90" t="s">
        <v>7867</v>
      </c>
      <c r="G4096" s="90" t="s">
        <v>1229</v>
      </c>
      <c r="H4096" s="90" t="s">
        <v>7909</v>
      </c>
      <c r="I4096" s="178">
        <v>2</v>
      </c>
      <c r="J4096" s="269" t="s">
        <v>1251</v>
      </c>
      <c r="L4096" s="92"/>
      <c r="M4096" s="278">
        <f>IFERROR(VLOOKUP(C4096,'Budget Detail as of 11.30'!B:K,COLUMNS('Budget Detail as of 11.30'!B:K),FALSE),0)</f>
        <v>0</v>
      </c>
      <c r="N4096" s="155">
        <f>SUMIFS('Budget Detail as of 11.30'!L:L,'Budget Detail as of 11.30'!B:B,'Questica Mapping'!C4096)</f>
        <v>0</v>
      </c>
      <c r="O4096" s="100">
        <v>50000</v>
      </c>
      <c r="P4096" s="101">
        <f t="shared" si="155"/>
        <v>50000</v>
      </c>
    </row>
    <row r="4097" spans="1:16" hidden="1" x14ac:dyDescent="0.3">
      <c r="A4097" s="90">
        <v>602139</v>
      </c>
      <c r="B4097" s="92" t="s">
        <v>1162</v>
      </c>
      <c r="C4097" s="92" t="s">
        <v>7911</v>
      </c>
      <c r="D4097" s="92" t="s">
        <v>13</v>
      </c>
      <c r="E4097" s="103" t="s">
        <v>490</v>
      </c>
      <c r="F4097" s="92" t="s">
        <v>7867</v>
      </c>
      <c r="G4097" s="92" t="s">
        <v>1229</v>
      </c>
      <c r="H4097" s="92" t="s">
        <v>7092</v>
      </c>
      <c r="I4097" s="92" t="s">
        <v>865</v>
      </c>
      <c r="J4097" s="92" t="s">
        <v>7912</v>
      </c>
      <c r="K4097" s="90" t="b">
        <v>0</v>
      </c>
      <c r="L4097" s="92" t="s">
        <v>867</v>
      </c>
      <c r="M4097" s="278">
        <f>IFERROR(VLOOKUP(C4097,'Budget Detail as of 11.30'!B:K,COLUMNS('Budget Detail as of 11.30'!B:K),FALSE),0)</f>
        <v>50000</v>
      </c>
      <c r="N4097" s="155">
        <f>SUMIFS('Budget Detail as of 11.30'!L:L,'Budget Detail as of 11.30'!B:B,'Questica Mapping'!C4097)</f>
        <v>50000</v>
      </c>
      <c r="O4097" s="100">
        <v>22500</v>
      </c>
      <c r="P4097" s="101">
        <f t="shared" si="155"/>
        <v>22500</v>
      </c>
    </row>
    <row r="4098" spans="1:16" hidden="1" x14ac:dyDescent="0.3">
      <c r="A4098" s="90">
        <v>602183</v>
      </c>
      <c r="B4098" s="92" t="s">
        <v>1162</v>
      </c>
      <c r="C4098" s="92" t="s">
        <v>7913</v>
      </c>
      <c r="D4098" s="92" t="s">
        <v>13</v>
      </c>
      <c r="E4098" s="103" t="s">
        <v>490</v>
      </c>
      <c r="F4098" s="92" t="s">
        <v>7867</v>
      </c>
      <c r="G4098" s="92" t="s">
        <v>1229</v>
      </c>
      <c r="H4098" s="92" t="s">
        <v>7092</v>
      </c>
      <c r="I4098" s="92" t="s">
        <v>925</v>
      </c>
      <c r="J4098" s="92" t="s">
        <v>7914</v>
      </c>
      <c r="K4098" s="90" t="b">
        <v>0</v>
      </c>
      <c r="L4098" s="92" t="s">
        <v>867</v>
      </c>
      <c r="M4098" s="278">
        <f>IFERROR(VLOOKUP(C4098,'Budget Detail as of 11.30'!B:K,COLUMNS('Budget Detail as of 11.30'!B:K),FALSE),0)</f>
        <v>10000</v>
      </c>
      <c r="N4098" s="155">
        <f>SUMIFS('Budget Detail as of 11.30'!L:L,'Budget Detail as of 11.30'!B:B,'Questica Mapping'!C4098)</f>
        <v>10000</v>
      </c>
      <c r="O4098" s="100">
        <v>100000</v>
      </c>
      <c r="P4098" s="101">
        <f t="shared" si="155"/>
        <v>100000</v>
      </c>
    </row>
    <row r="4099" spans="1:16" hidden="1" x14ac:dyDescent="0.3">
      <c r="A4099" s="90">
        <v>602140</v>
      </c>
      <c r="B4099" s="92" t="s">
        <v>1162</v>
      </c>
      <c r="C4099" s="92" t="s">
        <v>7915</v>
      </c>
      <c r="D4099" s="92" t="s">
        <v>13</v>
      </c>
      <c r="E4099" s="103" t="s">
        <v>490</v>
      </c>
      <c r="F4099" s="90" t="s">
        <v>7867</v>
      </c>
      <c r="G4099" s="90" t="s">
        <v>1268</v>
      </c>
      <c r="H4099" s="90" t="s">
        <v>7916</v>
      </c>
      <c r="I4099" s="178">
        <v>1</v>
      </c>
      <c r="J4099" s="269" t="s">
        <v>1251</v>
      </c>
      <c r="L4099" s="92"/>
      <c r="M4099" s="278">
        <f>IFERROR(VLOOKUP(C4099,'Budget Detail as of 11.30'!B:K,COLUMNS('Budget Detail as of 11.30'!B:K),FALSE),0)</f>
        <v>0</v>
      </c>
      <c r="N4099" s="155">
        <f>SUMIFS('Budget Detail as of 11.30'!L:L,'Budget Detail as of 11.30'!B:B,'Questica Mapping'!C4099)</f>
        <v>0</v>
      </c>
      <c r="O4099" s="100">
        <v>225000</v>
      </c>
      <c r="P4099" s="101">
        <f t="shared" si="155"/>
        <v>225000</v>
      </c>
    </row>
    <row r="4100" spans="1:16" hidden="1" x14ac:dyDescent="0.3">
      <c r="A4100" s="90">
        <v>602141</v>
      </c>
      <c r="B4100" s="92" t="s">
        <v>1162</v>
      </c>
      <c r="C4100" s="92" t="s">
        <v>7917</v>
      </c>
      <c r="D4100" s="92" t="s">
        <v>13</v>
      </c>
      <c r="E4100" s="103" t="s">
        <v>490</v>
      </c>
      <c r="F4100" s="90" t="s">
        <v>7867</v>
      </c>
      <c r="G4100" s="90" t="s">
        <v>1268</v>
      </c>
      <c r="H4100" s="90" t="s">
        <v>7909</v>
      </c>
      <c r="I4100" s="178">
        <v>1</v>
      </c>
      <c r="J4100" s="269" t="s">
        <v>1251</v>
      </c>
      <c r="L4100" s="92"/>
      <c r="M4100" s="278">
        <f>IFERROR(VLOOKUP(C4100,'Budget Detail as of 11.30'!B:K,COLUMNS('Budget Detail as of 11.30'!B:K),FALSE),0)</f>
        <v>0</v>
      </c>
      <c r="N4100" s="155">
        <f>SUMIFS('Budget Detail as of 11.30'!L:L,'Budget Detail as of 11.30'!B:B,'Questica Mapping'!C4100)</f>
        <v>0</v>
      </c>
      <c r="O4100" s="100">
        <v>330848</v>
      </c>
      <c r="P4100" s="101">
        <f t="shared" si="155"/>
        <v>330848</v>
      </c>
    </row>
    <row r="4101" spans="1:16" hidden="1" x14ac:dyDescent="0.3">
      <c r="A4101" s="90">
        <v>602142</v>
      </c>
      <c r="B4101" s="92" t="s">
        <v>1162</v>
      </c>
      <c r="C4101" s="92" t="s">
        <v>7918</v>
      </c>
      <c r="D4101" s="92" t="s">
        <v>13</v>
      </c>
      <c r="E4101" s="103" t="s">
        <v>490</v>
      </c>
      <c r="F4101" s="92" t="s">
        <v>7867</v>
      </c>
      <c r="G4101" s="92" t="s">
        <v>1268</v>
      </c>
      <c r="H4101" s="92" t="s">
        <v>7092</v>
      </c>
      <c r="I4101" s="92" t="s">
        <v>865</v>
      </c>
      <c r="J4101" s="92" t="s">
        <v>7919</v>
      </c>
      <c r="K4101" s="90" t="b">
        <v>0</v>
      </c>
      <c r="L4101" s="92" t="s">
        <v>867</v>
      </c>
      <c r="M4101" s="278">
        <f>IFERROR(VLOOKUP(C4101,'Budget Detail as of 11.30'!B:K,COLUMNS('Budget Detail as of 11.30'!B:K),FALSE),0)</f>
        <v>25000</v>
      </c>
      <c r="N4101" s="155">
        <f>SUMIFS('Budget Detail as of 11.30'!L:L,'Budget Detail as of 11.30'!B:B,'Questica Mapping'!C4101)</f>
        <v>25000</v>
      </c>
      <c r="O4101" s="100">
        <v>2312147</v>
      </c>
      <c r="P4101" s="101">
        <f t="shared" si="155"/>
        <v>2312147</v>
      </c>
    </row>
    <row r="4102" spans="1:16" hidden="1" x14ac:dyDescent="0.3">
      <c r="A4102" s="90">
        <v>602143</v>
      </c>
      <c r="B4102" s="92" t="s">
        <v>1162</v>
      </c>
      <c r="C4102" s="92" t="s">
        <v>7920</v>
      </c>
      <c r="D4102" s="92" t="s">
        <v>13</v>
      </c>
      <c r="E4102" s="103" t="s">
        <v>490</v>
      </c>
      <c r="F4102" s="90" t="s">
        <v>7867</v>
      </c>
      <c r="G4102" s="90" t="s">
        <v>1679</v>
      </c>
      <c r="H4102" s="90" t="s">
        <v>7921</v>
      </c>
      <c r="I4102" s="178">
        <v>1</v>
      </c>
      <c r="J4102" s="269" t="s">
        <v>1251</v>
      </c>
      <c r="L4102" s="92"/>
      <c r="M4102" s="278">
        <f>IFERROR(VLOOKUP(C4102,'Budget Detail as of 11.30'!B:K,COLUMNS('Budget Detail as of 11.30'!B:K),FALSE),0)</f>
        <v>0</v>
      </c>
      <c r="N4102" s="155">
        <f>SUMIFS('Budget Detail as of 11.30'!L:L,'Budget Detail as of 11.30'!B:B,'Questica Mapping'!C4102)</f>
        <v>0</v>
      </c>
      <c r="O4102" s="100">
        <v>15000000</v>
      </c>
      <c r="P4102" s="101">
        <f t="shared" si="155"/>
        <v>15000000</v>
      </c>
    </row>
    <row r="4103" spans="1:16" hidden="1" x14ac:dyDescent="0.3">
      <c r="A4103" s="90">
        <v>602144</v>
      </c>
      <c r="B4103" s="92" t="s">
        <v>1162</v>
      </c>
      <c r="C4103" s="92" t="s">
        <v>7922</v>
      </c>
      <c r="D4103" s="92" t="s">
        <v>13</v>
      </c>
      <c r="E4103" s="103" t="s">
        <v>490</v>
      </c>
      <c r="F4103" s="92" t="s">
        <v>7867</v>
      </c>
      <c r="G4103" s="92" t="s">
        <v>1679</v>
      </c>
      <c r="H4103" s="92" t="s">
        <v>7089</v>
      </c>
      <c r="I4103" s="92" t="s">
        <v>865</v>
      </c>
      <c r="J4103" s="92" t="s">
        <v>7923</v>
      </c>
      <c r="K4103" s="90" t="b">
        <v>0</v>
      </c>
      <c r="L4103" s="92" t="s">
        <v>867</v>
      </c>
      <c r="M4103" s="278">
        <f>IFERROR(VLOOKUP(C4103,'Budget Detail as of 11.30'!B:K,COLUMNS('Budget Detail as of 11.30'!B:K),FALSE),0)</f>
        <v>50000</v>
      </c>
      <c r="N4103" s="155">
        <f>SUMIFS('Budget Detail as of 11.30'!L:L,'Budget Detail as of 11.30'!B:B,'Questica Mapping'!C4103)</f>
        <v>50000</v>
      </c>
      <c r="O4103" s="100">
        <v>50000</v>
      </c>
      <c r="P4103" s="101">
        <f t="shared" si="155"/>
        <v>50000</v>
      </c>
    </row>
    <row r="4104" spans="1:16" hidden="1" x14ac:dyDescent="0.3">
      <c r="A4104" s="90">
        <v>602145</v>
      </c>
      <c r="B4104" s="92" t="s">
        <v>1162</v>
      </c>
      <c r="C4104" s="92" t="s">
        <v>7924</v>
      </c>
      <c r="D4104" s="92" t="s">
        <v>13</v>
      </c>
      <c r="E4104" s="103" t="s">
        <v>490</v>
      </c>
      <c r="F4104" s="92" t="s">
        <v>7867</v>
      </c>
      <c r="G4104" s="92" t="s">
        <v>1679</v>
      </c>
      <c r="H4104" s="92" t="s">
        <v>7089</v>
      </c>
      <c r="I4104" s="92" t="s">
        <v>925</v>
      </c>
      <c r="J4104" s="92" t="s">
        <v>7925</v>
      </c>
      <c r="K4104" s="90" t="b">
        <v>0</v>
      </c>
      <c r="L4104" s="92" t="s">
        <v>867</v>
      </c>
      <c r="M4104" s="278">
        <f>IFERROR(VLOOKUP(C4104,'Budget Detail as of 11.30'!B:K,COLUMNS('Budget Detail as of 11.30'!B:K),FALSE),0)</f>
        <v>50000</v>
      </c>
      <c r="N4104" s="155">
        <f>SUMIFS('Budget Detail as of 11.30'!L:L,'Budget Detail as of 11.30'!B:B,'Questica Mapping'!C4104)</f>
        <v>50000</v>
      </c>
      <c r="O4104" s="100">
        <v>35000</v>
      </c>
      <c r="P4104" s="101">
        <f t="shared" si="155"/>
        <v>35000</v>
      </c>
    </row>
    <row r="4105" spans="1:16" hidden="1" x14ac:dyDescent="0.3">
      <c r="A4105" s="90">
        <v>602146</v>
      </c>
      <c r="B4105" s="92" t="s">
        <v>1162</v>
      </c>
      <c r="C4105" s="92" t="s">
        <v>7926</v>
      </c>
      <c r="D4105" s="92" t="s">
        <v>13</v>
      </c>
      <c r="E4105" s="103" t="s">
        <v>490</v>
      </c>
      <c r="F4105" s="92" t="s">
        <v>7867</v>
      </c>
      <c r="G4105" s="92" t="s">
        <v>1679</v>
      </c>
      <c r="H4105" s="92" t="s">
        <v>7101</v>
      </c>
      <c r="I4105" s="92" t="s">
        <v>865</v>
      </c>
      <c r="J4105" s="92" t="s">
        <v>7927</v>
      </c>
      <c r="K4105" s="90" t="b">
        <v>0</v>
      </c>
      <c r="L4105" s="92" t="s">
        <v>867</v>
      </c>
      <c r="M4105" s="278">
        <f>IFERROR(VLOOKUP(C4105,'Budget Detail as of 11.30'!B:K,COLUMNS('Budget Detail as of 11.30'!B:K),FALSE),0)</f>
        <v>15000</v>
      </c>
      <c r="N4105" s="155">
        <f>SUMIFS('Budget Detail as of 11.30'!L:L,'Budget Detail as of 11.30'!B:B,'Questica Mapping'!C4105)</f>
        <v>15000</v>
      </c>
      <c r="O4105" s="100">
        <v>10000</v>
      </c>
      <c r="P4105" s="101">
        <f t="shared" si="155"/>
        <v>10000</v>
      </c>
    </row>
    <row r="4106" spans="1:16" hidden="1" x14ac:dyDescent="0.3">
      <c r="A4106" s="90">
        <v>602147</v>
      </c>
      <c r="B4106" s="92" t="s">
        <v>1162</v>
      </c>
      <c r="C4106" s="92" t="s">
        <v>7928</v>
      </c>
      <c r="D4106" s="92" t="s">
        <v>13</v>
      </c>
      <c r="E4106" s="103" t="s">
        <v>490</v>
      </c>
      <c r="F4106" s="92" t="s">
        <v>7867</v>
      </c>
      <c r="G4106" s="92" t="s">
        <v>1679</v>
      </c>
      <c r="H4106" s="92" t="s">
        <v>7009</v>
      </c>
      <c r="I4106" s="92" t="s">
        <v>865</v>
      </c>
      <c r="J4106" s="92" t="s">
        <v>7929</v>
      </c>
      <c r="K4106" s="90" t="b">
        <v>0</v>
      </c>
      <c r="L4106" s="92" t="s">
        <v>867</v>
      </c>
      <c r="M4106" s="278">
        <f>IFERROR(VLOOKUP(C4106,'Budget Detail as of 11.30'!B:K,COLUMNS('Budget Detail as of 11.30'!B:K),FALSE),0)</f>
        <v>100000</v>
      </c>
      <c r="N4106" s="155">
        <f>SUMIFS('Budget Detail as of 11.30'!L:L,'Budget Detail as of 11.30'!B:B,'Questica Mapping'!C4106)</f>
        <v>100000</v>
      </c>
      <c r="O4106" s="100">
        <v>10000</v>
      </c>
      <c r="P4106" s="101">
        <f t="shared" si="155"/>
        <v>10000</v>
      </c>
    </row>
    <row r="4107" spans="1:16" hidden="1" x14ac:dyDescent="0.3">
      <c r="A4107" s="90">
        <v>602148</v>
      </c>
      <c r="B4107" s="92" t="s">
        <v>1162</v>
      </c>
      <c r="C4107" s="92" t="s">
        <v>7930</v>
      </c>
      <c r="D4107" s="92" t="s">
        <v>13</v>
      </c>
      <c r="E4107" s="103" t="s">
        <v>490</v>
      </c>
      <c r="F4107" s="92" t="s">
        <v>7867</v>
      </c>
      <c r="G4107" s="92" t="s">
        <v>1679</v>
      </c>
      <c r="H4107" s="92" t="s">
        <v>7014</v>
      </c>
      <c r="I4107" s="92" t="s">
        <v>865</v>
      </c>
      <c r="J4107" s="92" t="s">
        <v>7931</v>
      </c>
      <c r="K4107" s="90" t="b">
        <v>0</v>
      </c>
      <c r="L4107" s="92" t="s">
        <v>867</v>
      </c>
      <c r="M4107" s="278">
        <f>IFERROR(VLOOKUP(C4107,'Budget Detail as of 11.30'!B:K,COLUMNS('Budget Detail as of 11.30'!B:K),FALSE),0)</f>
        <v>150000</v>
      </c>
      <c r="N4107" s="155">
        <f>SUMIFS('Budget Detail as of 11.30'!L:L,'Budget Detail as of 11.30'!B:B,'Questica Mapping'!C4107)</f>
        <v>150000</v>
      </c>
      <c r="O4107" s="100">
        <v>60</v>
      </c>
      <c r="P4107" s="101">
        <f t="shared" si="155"/>
        <v>60</v>
      </c>
    </row>
    <row r="4108" spans="1:16" hidden="1" x14ac:dyDescent="0.3">
      <c r="A4108" s="90">
        <v>602149</v>
      </c>
      <c r="B4108" s="92" t="s">
        <v>1162</v>
      </c>
      <c r="C4108" s="92" t="s">
        <v>7932</v>
      </c>
      <c r="D4108" s="92" t="s">
        <v>13</v>
      </c>
      <c r="E4108" s="103" t="s">
        <v>490</v>
      </c>
      <c r="F4108" s="92" t="s">
        <v>7867</v>
      </c>
      <c r="G4108" s="92" t="s">
        <v>1679</v>
      </c>
      <c r="H4108" s="92" t="s">
        <v>7019</v>
      </c>
      <c r="I4108" s="92" t="s">
        <v>865</v>
      </c>
      <c r="J4108" s="92" t="s">
        <v>7933</v>
      </c>
      <c r="K4108" s="90" t="b">
        <v>0</v>
      </c>
      <c r="L4108" s="92" t="s">
        <v>867</v>
      </c>
      <c r="M4108" s="278">
        <f>IFERROR(VLOOKUP(C4108,'Budget Detail as of 11.30'!B:K,COLUMNS('Budget Detail as of 11.30'!B:K),FALSE),0)</f>
        <v>250000</v>
      </c>
      <c r="N4108" s="155">
        <f>SUMIFS('Budget Detail as of 11.30'!L:L,'Budget Detail as of 11.30'!B:B,'Questica Mapping'!C4108)</f>
        <v>250000</v>
      </c>
      <c r="O4108" s="100">
        <v>0</v>
      </c>
      <c r="P4108" s="101">
        <f t="shared" si="155"/>
        <v>0</v>
      </c>
    </row>
    <row r="4109" spans="1:16" hidden="1" x14ac:dyDescent="0.3">
      <c r="A4109" s="90">
        <v>602150</v>
      </c>
      <c r="B4109" s="92" t="s">
        <v>1162</v>
      </c>
      <c r="C4109" s="92" t="s">
        <v>7934</v>
      </c>
      <c r="D4109" s="92" t="s">
        <v>13</v>
      </c>
      <c r="E4109" s="103" t="s">
        <v>490</v>
      </c>
      <c r="F4109" s="92" t="s">
        <v>7867</v>
      </c>
      <c r="G4109" s="92" t="s">
        <v>1679</v>
      </c>
      <c r="H4109" s="92" t="s">
        <v>7022</v>
      </c>
      <c r="I4109" s="92" t="s">
        <v>865</v>
      </c>
      <c r="J4109" s="92" t="s">
        <v>7935</v>
      </c>
      <c r="K4109" s="90" t="b">
        <v>0</v>
      </c>
      <c r="L4109" s="92" t="s">
        <v>867</v>
      </c>
      <c r="M4109" s="278">
        <f>IFERROR(VLOOKUP(C4109,'Budget Detail as of 11.30'!B:K,COLUMNS('Budget Detail as of 11.30'!B:K),FALSE),0)</f>
        <v>2750000</v>
      </c>
      <c r="N4109" s="155">
        <f>SUMIFS('Budget Detail as of 11.30'!L:L,'Budget Detail as of 11.30'!B:B,'Questica Mapping'!C4109)</f>
        <v>2750000</v>
      </c>
      <c r="O4109" s="100">
        <v>0</v>
      </c>
      <c r="P4109" s="101">
        <f t="shared" si="155"/>
        <v>0</v>
      </c>
    </row>
    <row r="4110" spans="1:16" hidden="1" x14ac:dyDescent="0.3">
      <c r="A4110" s="90">
        <v>602151</v>
      </c>
      <c r="B4110" s="92" t="s">
        <v>1162</v>
      </c>
      <c r="C4110" s="92" t="s">
        <v>7936</v>
      </c>
      <c r="D4110" s="92" t="s">
        <v>13</v>
      </c>
      <c r="E4110" s="103" t="s">
        <v>490</v>
      </c>
      <c r="F4110" s="92" t="s">
        <v>7867</v>
      </c>
      <c r="G4110" s="92" t="s">
        <v>1679</v>
      </c>
      <c r="H4110" s="92" t="s">
        <v>7022</v>
      </c>
      <c r="I4110" s="92" t="s">
        <v>925</v>
      </c>
      <c r="J4110" s="92" t="s">
        <v>7025</v>
      </c>
      <c r="K4110" s="90" t="b">
        <v>0</v>
      </c>
      <c r="L4110" s="92" t="s">
        <v>867</v>
      </c>
      <c r="M4110" s="278">
        <f>IFERROR(VLOOKUP(C4110,'Budget Detail as of 11.30'!B:K,COLUMNS('Budget Detail as of 11.30'!B:K),FALSE),0)</f>
        <v>5000000</v>
      </c>
      <c r="N4110" s="155">
        <f>SUMIFS('Budget Detail as of 11.30'!L:L,'Budget Detail as of 11.30'!B:B,'Questica Mapping'!C4110)</f>
        <v>5000000</v>
      </c>
      <c r="O4110" s="100">
        <v>0</v>
      </c>
      <c r="P4110" s="101">
        <f t="shared" si="155"/>
        <v>0</v>
      </c>
    </row>
    <row r="4111" spans="1:16" hidden="1" x14ac:dyDescent="0.3">
      <c r="A4111" s="90">
        <v>602152</v>
      </c>
      <c r="B4111" s="92" t="s">
        <v>1162</v>
      </c>
      <c r="C4111" s="92" t="s">
        <v>7937</v>
      </c>
      <c r="D4111" s="92" t="s">
        <v>13</v>
      </c>
      <c r="E4111" s="103" t="s">
        <v>490</v>
      </c>
      <c r="F4111" s="92" t="s">
        <v>7867</v>
      </c>
      <c r="G4111" s="92" t="s">
        <v>1679</v>
      </c>
      <c r="H4111" s="92" t="s">
        <v>7027</v>
      </c>
      <c r="I4111" s="92" t="s">
        <v>865</v>
      </c>
      <c r="J4111" s="92" t="s">
        <v>7938</v>
      </c>
      <c r="K4111" s="90" t="b">
        <v>0</v>
      </c>
      <c r="L4111" s="92" t="s">
        <v>867</v>
      </c>
      <c r="M4111" s="278">
        <f>IFERROR(VLOOKUP(C4111,'Budget Detail as of 11.30'!B:K,COLUMNS('Budget Detail as of 11.30'!B:K),FALSE),0)</f>
        <v>50000</v>
      </c>
      <c r="N4111" s="155">
        <f>SUMIFS('Budget Detail as of 11.30'!L:L,'Budget Detail as of 11.30'!B:B,'Questica Mapping'!C4111)</f>
        <v>50000</v>
      </c>
      <c r="O4111" s="100">
        <v>0</v>
      </c>
      <c r="P4111" s="101">
        <f t="shared" si="155"/>
        <v>0</v>
      </c>
    </row>
    <row r="4112" spans="1:16" hidden="1" x14ac:dyDescent="0.3">
      <c r="A4112" s="90">
        <v>602153</v>
      </c>
      <c r="B4112" s="92" t="s">
        <v>1162</v>
      </c>
      <c r="C4112" s="92" t="s">
        <v>7939</v>
      </c>
      <c r="D4112" s="92" t="s">
        <v>13</v>
      </c>
      <c r="E4112" s="103" t="s">
        <v>490</v>
      </c>
      <c r="F4112" s="92" t="s">
        <v>7867</v>
      </c>
      <c r="G4112" s="92" t="s">
        <v>1679</v>
      </c>
      <c r="H4112" s="92" t="s">
        <v>7032</v>
      </c>
      <c r="I4112" s="92" t="s">
        <v>865</v>
      </c>
      <c r="J4112" s="92" t="s">
        <v>7940</v>
      </c>
      <c r="K4112" s="90" t="b">
        <v>0</v>
      </c>
      <c r="L4112" s="92" t="s">
        <v>867</v>
      </c>
      <c r="M4112" s="278">
        <f>IFERROR(VLOOKUP(C4112,'Budget Detail as of 11.30'!B:K,COLUMNS('Budget Detail as of 11.30'!B:K),FALSE),0)</f>
        <v>50000</v>
      </c>
      <c r="N4112" s="155">
        <f>SUMIFS('Budget Detail as of 11.30'!L:L,'Budget Detail as of 11.30'!B:B,'Questica Mapping'!C4112)</f>
        <v>50000</v>
      </c>
      <c r="O4112" s="100">
        <v>250000</v>
      </c>
      <c r="P4112" s="101">
        <f t="shared" si="155"/>
        <v>250000</v>
      </c>
    </row>
    <row r="4113" spans="1:16" hidden="1" x14ac:dyDescent="0.3">
      <c r="A4113" s="90">
        <v>602154</v>
      </c>
      <c r="B4113" s="92" t="s">
        <v>1162</v>
      </c>
      <c r="C4113" s="92" t="s">
        <v>7941</v>
      </c>
      <c r="D4113" s="92" t="s">
        <v>13</v>
      </c>
      <c r="E4113" s="103" t="s">
        <v>490</v>
      </c>
      <c r="F4113" s="92" t="s">
        <v>7867</v>
      </c>
      <c r="G4113" s="92" t="s">
        <v>1679</v>
      </c>
      <c r="H4113" s="92" t="s">
        <v>7035</v>
      </c>
      <c r="I4113" s="92" t="s">
        <v>865</v>
      </c>
      <c r="J4113" s="92" t="s">
        <v>6718</v>
      </c>
      <c r="K4113" s="90" t="b">
        <v>0</v>
      </c>
      <c r="L4113" s="92" t="s">
        <v>867</v>
      </c>
      <c r="M4113" s="278">
        <f>IFERROR(VLOOKUP(C4113,'Budget Detail as of 11.30'!B:K,COLUMNS('Budget Detail as of 11.30'!B:K),FALSE),0)</f>
        <v>10000</v>
      </c>
      <c r="N4113" s="155">
        <f>SUMIFS('Budget Detail as of 11.30'!L:L,'Budget Detail as of 11.30'!B:B,'Questica Mapping'!C4113)</f>
        <v>10000</v>
      </c>
      <c r="O4113" s="100">
        <v>0</v>
      </c>
      <c r="P4113" s="101">
        <f t="shared" si="155"/>
        <v>0</v>
      </c>
    </row>
    <row r="4114" spans="1:16" hidden="1" x14ac:dyDescent="0.3">
      <c r="A4114" s="90">
        <v>602155</v>
      </c>
      <c r="B4114" s="92" t="s">
        <v>1162</v>
      </c>
      <c r="C4114" s="92" t="s">
        <v>7942</v>
      </c>
      <c r="D4114" s="92" t="s">
        <v>13</v>
      </c>
      <c r="E4114" s="103" t="s">
        <v>490</v>
      </c>
      <c r="F4114" s="92" t="s">
        <v>7867</v>
      </c>
      <c r="G4114" s="92" t="s">
        <v>1679</v>
      </c>
      <c r="H4114" s="92" t="s">
        <v>7038</v>
      </c>
      <c r="I4114" s="92" t="s">
        <v>865</v>
      </c>
      <c r="J4114" s="92" t="s">
        <v>326</v>
      </c>
      <c r="K4114" s="90" t="b">
        <v>0</v>
      </c>
      <c r="L4114" s="92" t="s">
        <v>867</v>
      </c>
      <c r="M4114" s="278">
        <f>IFERROR(VLOOKUP(C4114,'Budget Detail as of 11.30'!B:K,COLUMNS('Budget Detail as of 11.30'!B:K),FALSE),0)</f>
        <v>10000</v>
      </c>
      <c r="N4114" s="155">
        <f>SUMIFS('Budget Detail as of 11.30'!L:L,'Budget Detail as of 11.30'!B:B,'Questica Mapping'!C4114)</f>
        <v>10000</v>
      </c>
      <c r="O4114" s="100">
        <v>-208855</v>
      </c>
      <c r="P4114" s="101">
        <f t="shared" ref="P4114:P4129" si="156">-O4114</f>
        <v>208855</v>
      </c>
    </row>
    <row r="4115" spans="1:16" hidden="1" x14ac:dyDescent="0.3">
      <c r="A4115" s="90">
        <v>602156</v>
      </c>
      <c r="B4115" s="92" t="s">
        <v>1162</v>
      </c>
      <c r="C4115" s="92" t="s">
        <v>7943</v>
      </c>
      <c r="D4115" s="92" t="s">
        <v>13</v>
      </c>
      <c r="E4115" s="103" t="s">
        <v>490</v>
      </c>
      <c r="F4115" s="92" t="s">
        <v>7867</v>
      </c>
      <c r="G4115" s="92" t="s">
        <v>1679</v>
      </c>
      <c r="H4115" s="92" t="s">
        <v>7092</v>
      </c>
      <c r="I4115" s="92" t="s">
        <v>865</v>
      </c>
      <c r="J4115" s="92" t="s">
        <v>7944</v>
      </c>
      <c r="K4115" s="90" t="b">
        <v>0</v>
      </c>
      <c r="L4115" s="92" t="s">
        <v>867</v>
      </c>
      <c r="M4115" s="278">
        <f>IFERROR(VLOOKUP(C4115,'Budget Detail as of 11.30'!B:K,COLUMNS('Budget Detail as of 11.30'!B:K),FALSE),0)</f>
        <v>0</v>
      </c>
      <c r="N4115" s="155">
        <f>SUMIFS('Budget Detail as of 11.30'!L:L,'Budget Detail as of 11.30'!B:B,'Questica Mapping'!C4115)</f>
        <v>0</v>
      </c>
      <c r="O4115" s="100">
        <v>-105869</v>
      </c>
      <c r="P4115" s="101">
        <f t="shared" si="156"/>
        <v>105869</v>
      </c>
    </row>
    <row r="4116" spans="1:16" hidden="1" x14ac:dyDescent="0.3">
      <c r="A4116" s="90">
        <v>602157</v>
      </c>
      <c r="B4116" s="92" t="s">
        <v>1162</v>
      </c>
      <c r="C4116" s="92" t="s">
        <v>7945</v>
      </c>
      <c r="D4116" s="92" t="s">
        <v>13</v>
      </c>
      <c r="E4116" s="103" t="s">
        <v>490</v>
      </c>
      <c r="F4116" s="92" t="s">
        <v>7867</v>
      </c>
      <c r="G4116" s="92" t="s">
        <v>1694</v>
      </c>
      <c r="H4116" s="92" t="s">
        <v>7001</v>
      </c>
      <c r="I4116" s="92" t="s">
        <v>865</v>
      </c>
      <c r="J4116" s="270" t="s">
        <v>1251</v>
      </c>
      <c r="K4116" s="90" t="b">
        <v>0</v>
      </c>
      <c r="L4116" s="92" t="s">
        <v>867</v>
      </c>
      <c r="M4116" s="278">
        <f>IFERROR(VLOOKUP(C4116,'Budget Detail as of 11.30'!B:K,COLUMNS('Budget Detail as of 11.30'!B:K),FALSE),0)</f>
        <v>0</v>
      </c>
      <c r="N4116" s="155">
        <f>SUMIFS('Budget Detail as of 11.30'!L:L,'Budget Detail as of 11.30'!B:B,'Questica Mapping'!C4116)</f>
        <v>0</v>
      </c>
      <c r="O4116" s="100">
        <v>-891436</v>
      </c>
      <c r="P4116" s="101">
        <f t="shared" si="156"/>
        <v>891436</v>
      </c>
    </row>
    <row r="4117" spans="1:16" hidden="1" x14ac:dyDescent="0.3">
      <c r="A4117" s="90">
        <v>602158</v>
      </c>
      <c r="B4117" s="92" t="s">
        <v>1162</v>
      </c>
      <c r="C4117" s="92" t="s">
        <v>7946</v>
      </c>
      <c r="D4117" s="92" t="s">
        <v>13</v>
      </c>
      <c r="E4117" s="103" t="s">
        <v>490</v>
      </c>
      <c r="F4117" s="92" t="s">
        <v>7867</v>
      </c>
      <c r="G4117" s="92" t="s">
        <v>1694</v>
      </c>
      <c r="H4117" s="92" t="s">
        <v>7001</v>
      </c>
      <c r="I4117" s="92" t="s">
        <v>925</v>
      </c>
      <c r="J4117" s="270" t="s">
        <v>1251</v>
      </c>
      <c r="K4117" s="90" t="b">
        <v>0</v>
      </c>
      <c r="L4117" s="92" t="s">
        <v>867</v>
      </c>
      <c r="M4117" s="278">
        <f>IFERROR(VLOOKUP(C4117,'Budget Detail as of 11.30'!B:K,COLUMNS('Budget Detail as of 11.30'!B:K),FALSE),0)</f>
        <v>0</v>
      </c>
      <c r="N4117" s="155">
        <f>SUMIFS('Budget Detail as of 11.30'!L:L,'Budget Detail as of 11.30'!B:B,'Questica Mapping'!C4117)</f>
        <v>0</v>
      </c>
      <c r="O4117" s="100">
        <v>-105078</v>
      </c>
      <c r="P4117" s="101">
        <f t="shared" si="156"/>
        <v>105078</v>
      </c>
    </row>
    <row r="4118" spans="1:16" hidden="1" x14ac:dyDescent="0.3">
      <c r="A4118" s="90">
        <v>602159</v>
      </c>
      <c r="B4118" s="92" t="s">
        <v>1162</v>
      </c>
      <c r="C4118" s="92" t="s">
        <v>7947</v>
      </c>
      <c r="D4118" s="92" t="s">
        <v>13</v>
      </c>
      <c r="E4118" s="103" t="s">
        <v>490</v>
      </c>
      <c r="F4118" s="92" t="s">
        <v>7867</v>
      </c>
      <c r="G4118" s="92" t="s">
        <v>1694</v>
      </c>
      <c r="H4118" s="92" t="s">
        <v>7001</v>
      </c>
      <c r="I4118" s="92" t="s">
        <v>928</v>
      </c>
      <c r="J4118" s="270" t="s">
        <v>1251</v>
      </c>
      <c r="K4118" s="90" t="b">
        <v>0</v>
      </c>
      <c r="L4118" s="92" t="s">
        <v>867</v>
      </c>
      <c r="M4118" s="278">
        <f>IFERROR(VLOOKUP(C4118,'Budget Detail as of 11.30'!B:K,COLUMNS('Budget Detail as of 11.30'!B:K),FALSE),0)</f>
        <v>0</v>
      </c>
      <c r="N4118" s="155">
        <f>SUMIFS('Budget Detail as of 11.30'!L:L,'Budget Detail as of 11.30'!B:B,'Questica Mapping'!C4118)</f>
        <v>0</v>
      </c>
      <c r="O4118" s="100">
        <v>-150000</v>
      </c>
      <c r="P4118" s="101">
        <f t="shared" si="156"/>
        <v>150000</v>
      </c>
    </row>
    <row r="4119" spans="1:16" hidden="1" x14ac:dyDescent="0.3">
      <c r="A4119" s="90">
        <v>602160</v>
      </c>
      <c r="B4119" s="92" t="s">
        <v>1162</v>
      </c>
      <c r="C4119" s="92" t="s">
        <v>7948</v>
      </c>
      <c r="D4119" s="92" t="s">
        <v>13</v>
      </c>
      <c r="E4119" s="103" t="s">
        <v>490</v>
      </c>
      <c r="F4119" s="92" t="s">
        <v>7867</v>
      </c>
      <c r="G4119" s="92" t="s">
        <v>1694</v>
      </c>
      <c r="H4119" s="92" t="s">
        <v>7001</v>
      </c>
      <c r="I4119" s="92" t="s">
        <v>931</v>
      </c>
      <c r="J4119" s="270" t="s">
        <v>1251</v>
      </c>
      <c r="K4119" s="90" t="b">
        <v>0</v>
      </c>
      <c r="L4119" s="92" t="s">
        <v>867</v>
      </c>
      <c r="M4119" s="278">
        <f>IFERROR(VLOOKUP(C4119,'Budget Detail as of 11.30'!B:K,COLUMNS('Budget Detail as of 11.30'!B:K),FALSE),0)</f>
        <v>0</v>
      </c>
      <c r="N4119" s="155">
        <f>SUMIFS('Budget Detail as of 11.30'!L:L,'Budget Detail as of 11.30'!B:B,'Questica Mapping'!C4119)</f>
        <v>0</v>
      </c>
      <c r="O4119" s="100">
        <v>-180253</v>
      </c>
      <c r="P4119" s="101">
        <f t="shared" si="156"/>
        <v>180253</v>
      </c>
    </row>
    <row r="4120" spans="1:16" hidden="1" x14ac:dyDescent="0.3">
      <c r="A4120" s="90">
        <v>602162</v>
      </c>
      <c r="B4120" s="92" t="s">
        <v>1162</v>
      </c>
      <c r="C4120" s="92" t="s">
        <v>7949</v>
      </c>
      <c r="D4120" s="92" t="s">
        <v>13</v>
      </c>
      <c r="E4120" s="103" t="s">
        <v>490</v>
      </c>
      <c r="F4120" s="92" t="s">
        <v>7950</v>
      </c>
      <c r="G4120" s="92" t="s">
        <v>6443</v>
      </c>
      <c r="H4120" s="92" t="s">
        <v>7058</v>
      </c>
      <c r="I4120" s="92" t="s">
        <v>865</v>
      </c>
      <c r="J4120" s="92" t="s">
        <v>7059</v>
      </c>
      <c r="K4120" s="90" t="b">
        <v>0</v>
      </c>
      <c r="L4120" s="92" t="s">
        <v>867</v>
      </c>
      <c r="M4120" s="278">
        <f>IFERROR(VLOOKUP(C4120,'Budget Detail as of 11.30'!B:K,COLUMNS('Budget Detail as of 11.30'!B:K),FALSE),0)</f>
        <v>0</v>
      </c>
      <c r="N4120" s="155">
        <f>SUMIFS('Budget Detail as of 11.30'!L:L,'Budget Detail as of 11.30'!B:B,'Questica Mapping'!C4120)</f>
        <v>0</v>
      </c>
      <c r="O4120" s="100">
        <v>-401908</v>
      </c>
      <c r="P4120" s="101">
        <f t="shared" si="156"/>
        <v>401908</v>
      </c>
    </row>
    <row r="4121" spans="1:16" hidden="1" x14ac:dyDescent="0.3">
      <c r="A4121" s="90">
        <v>602163</v>
      </c>
      <c r="B4121" s="92" t="s">
        <v>1162</v>
      </c>
      <c r="C4121" s="92" t="s">
        <v>7951</v>
      </c>
      <c r="D4121" s="92" t="s">
        <v>13</v>
      </c>
      <c r="E4121" s="103" t="s">
        <v>490</v>
      </c>
      <c r="F4121" s="92" t="s">
        <v>7950</v>
      </c>
      <c r="G4121" s="92" t="s">
        <v>1679</v>
      </c>
      <c r="H4121" s="92" t="s">
        <v>7055</v>
      </c>
      <c r="I4121" s="92" t="s">
        <v>865</v>
      </c>
      <c r="J4121" s="92" t="s">
        <v>7056</v>
      </c>
      <c r="K4121" s="90" t="b">
        <v>0</v>
      </c>
      <c r="L4121" s="92" t="s">
        <v>867</v>
      </c>
      <c r="M4121" s="278">
        <f>IFERROR(VLOOKUP(C4121,'Budget Detail as of 11.30'!B:K,COLUMNS('Budget Detail as of 11.30'!B:K),FALSE),0)</f>
        <v>500000</v>
      </c>
      <c r="N4121" s="155">
        <f>SUMIFS('Budget Detail as of 11.30'!L:L,'Budget Detail as of 11.30'!B:B,'Questica Mapping'!C4121)</f>
        <v>500000</v>
      </c>
      <c r="O4121" s="100">
        <v>-7000</v>
      </c>
      <c r="P4121" s="101">
        <f t="shared" si="156"/>
        <v>7000</v>
      </c>
    </row>
    <row r="4122" spans="1:16" hidden="1" x14ac:dyDescent="0.3">
      <c r="A4122" s="90">
        <v>602164</v>
      </c>
      <c r="B4122" s="92" t="s">
        <v>3</v>
      </c>
      <c r="C4122" s="92" t="s">
        <v>7952</v>
      </c>
      <c r="D4122" s="92" t="s">
        <v>14</v>
      </c>
      <c r="E4122" s="103" t="s">
        <v>301</v>
      </c>
      <c r="F4122" s="92" t="s">
        <v>7953</v>
      </c>
      <c r="G4122" s="92" t="s">
        <v>882</v>
      </c>
      <c r="H4122" s="92" t="s">
        <v>7954</v>
      </c>
      <c r="I4122" s="92" t="s">
        <v>865</v>
      </c>
      <c r="J4122" s="92" t="s">
        <v>7955</v>
      </c>
      <c r="K4122" s="90" t="b">
        <v>0</v>
      </c>
      <c r="L4122" s="92" t="s">
        <v>867</v>
      </c>
      <c r="M4122" s="278">
        <f>IFERROR(VLOOKUP(C4122,'Budget Detail as of 11.30'!B:K,COLUMNS('Budget Detail as of 11.30'!B:K),FALSE),0)</f>
        <v>453810</v>
      </c>
      <c r="N4122" s="155">
        <f>SUMIFS('Budget Detail as of 11.30'!L:L,'Budget Detail as of 11.30'!B:B,'Questica Mapping'!C4122)</f>
        <v>453810</v>
      </c>
      <c r="O4122" s="100">
        <v>-44088</v>
      </c>
      <c r="P4122" s="101">
        <f t="shared" si="156"/>
        <v>44088</v>
      </c>
    </row>
    <row r="4123" spans="1:16" hidden="1" x14ac:dyDescent="0.3">
      <c r="A4123" s="90">
        <v>850378</v>
      </c>
      <c r="B4123" s="92" t="s">
        <v>3</v>
      </c>
      <c r="C4123" s="92" t="s">
        <v>7956</v>
      </c>
      <c r="D4123" s="92" t="s">
        <v>14</v>
      </c>
      <c r="E4123" s="103" t="s">
        <v>301</v>
      </c>
      <c r="F4123" s="92" t="s">
        <v>7953</v>
      </c>
      <c r="G4123" s="92" t="s">
        <v>882</v>
      </c>
      <c r="H4123" s="92" t="s">
        <v>7957</v>
      </c>
      <c r="I4123" s="92" t="s">
        <v>865</v>
      </c>
      <c r="J4123" s="92" t="s">
        <v>7958</v>
      </c>
      <c r="K4123" s="90" t="b">
        <v>0</v>
      </c>
      <c r="L4123" s="92" t="s">
        <v>867</v>
      </c>
      <c r="M4123" s="278">
        <f>IFERROR(VLOOKUP(C4123,'Budget Detail as of 11.30'!B:K,COLUMNS('Budget Detail as of 11.30'!B:K),FALSE),0)</f>
        <v>84670</v>
      </c>
      <c r="N4123" s="155">
        <f>SUMIFS('Budget Detail as of 11.30'!L:L,'Budget Detail as of 11.30'!B:B,'Questica Mapping'!C4123)</f>
        <v>84670</v>
      </c>
      <c r="O4123" s="100">
        <v>-111325</v>
      </c>
      <c r="P4123" s="101">
        <f t="shared" si="156"/>
        <v>111325</v>
      </c>
    </row>
    <row r="4124" spans="1:16" hidden="1" x14ac:dyDescent="0.3">
      <c r="A4124" s="90">
        <v>599749</v>
      </c>
      <c r="B4124" s="92" t="s">
        <v>3</v>
      </c>
      <c r="C4124" s="92" t="s">
        <v>7959</v>
      </c>
      <c r="D4124" s="92" t="s">
        <v>14</v>
      </c>
      <c r="E4124" s="103" t="s">
        <v>301</v>
      </c>
      <c r="F4124" s="92" t="s">
        <v>7960</v>
      </c>
      <c r="G4124" s="92" t="s">
        <v>882</v>
      </c>
      <c r="H4124" s="92" t="s">
        <v>7961</v>
      </c>
      <c r="I4124" s="92" t="s">
        <v>865</v>
      </c>
      <c r="J4124" s="92" t="s">
        <v>7962</v>
      </c>
      <c r="K4124" s="90" t="b">
        <v>0</v>
      </c>
      <c r="L4124" s="92" t="s">
        <v>867</v>
      </c>
      <c r="M4124" s="278">
        <f>IFERROR(VLOOKUP(C4124,'Budget Detail as of 11.30'!B:K,COLUMNS('Budget Detail as of 11.30'!B:K),FALSE),0)</f>
        <v>676680</v>
      </c>
      <c r="N4124" s="155">
        <f>SUMIFS('Budget Detail as of 11.30'!L:L,'Budget Detail as of 11.30'!B:B,'Questica Mapping'!C4124)</f>
        <v>676680</v>
      </c>
      <c r="O4124" s="100">
        <v>0</v>
      </c>
      <c r="P4124" s="101">
        <f t="shared" si="156"/>
        <v>0</v>
      </c>
    </row>
    <row r="4125" spans="1:16" hidden="1" x14ac:dyDescent="0.3">
      <c r="A4125" s="90">
        <v>599750</v>
      </c>
      <c r="B4125" s="92" t="s">
        <v>3</v>
      </c>
      <c r="C4125" s="92" t="s">
        <v>7963</v>
      </c>
      <c r="D4125" s="92" t="s">
        <v>14</v>
      </c>
      <c r="E4125" s="103" t="s">
        <v>301</v>
      </c>
      <c r="F4125" s="92" t="s">
        <v>7960</v>
      </c>
      <c r="G4125" s="92" t="s">
        <v>882</v>
      </c>
      <c r="H4125" s="92" t="s">
        <v>7964</v>
      </c>
      <c r="I4125" s="92" t="s">
        <v>865</v>
      </c>
      <c r="J4125" s="92" t="s">
        <v>7965</v>
      </c>
      <c r="K4125" s="90" t="b">
        <v>0</v>
      </c>
      <c r="L4125" s="92" t="s">
        <v>867</v>
      </c>
      <c r="M4125" s="278">
        <f>IFERROR(VLOOKUP(C4125,'Budget Detail as of 11.30'!B:K,COLUMNS('Budget Detail as of 11.30'!B:K),FALSE),0)</f>
        <v>76170</v>
      </c>
      <c r="N4125" s="155">
        <f>SUMIFS('Budget Detail as of 11.30'!L:L,'Budget Detail as of 11.30'!B:B,'Questica Mapping'!C4125)</f>
        <v>76170</v>
      </c>
      <c r="O4125" s="100">
        <v>-53208</v>
      </c>
      <c r="P4125" s="101">
        <f t="shared" si="156"/>
        <v>53208</v>
      </c>
    </row>
    <row r="4126" spans="1:16" hidden="1" x14ac:dyDescent="0.3">
      <c r="A4126" s="90">
        <v>850381</v>
      </c>
      <c r="B4126" s="92" t="s">
        <v>3</v>
      </c>
      <c r="C4126" s="92" t="s">
        <v>7966</v>
      </c>
      <c r="D4126" s="92" t="s">
        <v>14</v>
      </c>
      <c r="E4126" s="103" t="s">
        <v>301</v>
      </c>
      <c r="F4126" s="92" t="s">
        <v>7967</v>
      </c>
      <c r="G4126" s="92" t="s">
        <v>882</v>
      </c>
      <c r="H4126" s="92" t="s">
        <v>7968</v>
      </c>
      <c r="I4126" s="92" t="s">
        <v>865</v>
      </c>
      <c r="J4126" s="92" t="s">
        <v>7969</v>
      </c>
      <c r="K4126" s="90" t="b">
        <v>0</v>
      </c>
      <c r="L4126" s="92" t="s">
        <v>867</v>
      </c>
      <c r="M4126" s="278">
        <f>IFERROR(VLOOKUP(C4126,'Budget Detail as of 11.30'!B:K,COLUMNS('Budget Detail as of 11.30'!B:K),FALSE),0)</f>
        <v>154630</v>
      </c>
      <c r="N4126" s="155">
        <f>SUMIFS('Budget Detail as of 11.30'!L:L,'Budget Detail as of 11.30'!B:B,'Questica Mapping'!C4126)</f>
        <v>154630</v>
      </c>
      <c r="O4126" s="100">
        <v>-211822</v>
      </c>
      <c r="P4126" s="101">
        <f t="shared" si="156"/>
        <v>211822</v>
      </c>
    </row>
    <row r="4127" spans="1:16" hidden="1" x14ac:dyDescent="0.3">
      <c r="A4127" s="90">
        <v>599751</v>
      </c>
      <c r="B4127" s="92" t="s">
        <v>3</v>
      </c>
      <c r="C4127" s="92" t="s">
        <v>7970</v>
      </c>
      <c r="D4127" s="92" t="s">
        <v>14</v>
      </c>
      <c r="E4127" s="103" t="s">
        <v>301</v>
      </c>
      <c r="F4127" s="92" t="s">
        <v>7971</v>
      </c>
      <c r="G4127" s="92" t="s">
        <v>882</v>
      </c>
      <c r="H4127" s="92" t="s">
        <v>7972</v>
      </c>
      <c r="I4127" s="92" t="s">
        <v>865</v>
      </c>
      <c r="J4127" s="92" t="s">
        <v>7973</v>
      </c>
      <c r="K4127" s="90" t="b">
        <v>0</v>
      </c>
      <c r="L4127" s="92" t="s">
        <v>867</v>
      </c>
      <c r="M4127" s="278">
        <f>IFERROR(VLOOKUP(C4127,'Budget Detail as of 11.30'!B:K,COLUMNS('Budget Detail as of 11.30'!B:K),FALSE),0)</f>
        <v>172300</v>
      </c>
      <c r="N4127" s="155">
        <f>SUMIFS('Budget Detail as of 11.30'!L:L,'Budget Detail as of 11.30'!B:B,'Questica Mapping'!C4127)</f>
        <v>172300</v>
      </c>
      <c r="O4127" s="100">
        <v>-107370</v>
      </c>
      <c r="P4127" s="101">
        <f t="shared" si="156"/>
        <v>107370</v>
      </c>
    </row>
    <row r="4128" spans="1:16" hidden="1" x14ac:dyDescent="0.3">
      <c r="A4128" s="90">
        <v>599752</v>
      </c>
      <c r="B4128" s="92" t="s">
        <v>3</v>
      </c>
      <c r="C4128" s="92" t="s">
        <v>7974</v>
      </c>
      <c r="D4128" s="92" t="s">
        <v>14</v>
      </c>
      <c r="E4128" s="103" t="s">
        <v>301</v>
      </c>
      <c r="F4128" s="92" t="s">
        <v>7975</v>
      </c>
      <c r="G4128" s="92" t="s">
        <v>882</v>
      </c>
      <c r="H4128" s="92" t="s">
        <v>7976</v>
      </c>
      <c r="I4128" s="92" t="s">
        <v>865</v>
      </c>
      <c r="J4128" s="92" t="s">
        <v>7977</v>
      </c>
      <c r="K4128" s="90" t="b">
        <v>0</v>
      </c>
      <c r="L4128" s="92" t="s">
        <v>867</v>
      </c>
      <c r="M4128" s="278">
        <f>IFERROR(VLOOKUP(C4128,'Budget Detail as of 11.30'!B:K,COLUMNS('Budget Detail as of 11.30'!B:K),FALSE),0)</f>
        <v>372890</v>
      </c>
      <c r="N4128" s="155">
        <f>SUMIFS('Budget Detail as of 11.30'!L:L,'Budget Detail as of 11.30'!B:B,'Questica Mapping'!C4128)</f>
        <v>372890</v>
      </c>
      <c r="O4128" s="100">
        <v>-8340</v>
      </c>
      <c r="P4128" s="101">
        <f t="shared" si="156"/>
        <v>8340</v>
      </c>
    </row>
    <row r="4129" spans="1:16" hidden="1" x14ac:dyDescent="0.3">
      <c r="A4129" s="90">
        <v>599753</v>
      </c>
      <c r="B4129" s="92" t="s">
        <v>3</v>
      </c>
      <c r="C4129" s="92" t="s">
        <v>7978</v>
      </c>
      <c r="D4129" s="92" t="s">
        <v>14</v>
      </c>
      <c r="E4129" s="103" t="s">
        <v>301</v>
      </c>
      <c r="F4129" s="92" t="s">
        <v>7979</v>
      </c>
      <c r="G4129" s="92" t="s">
        <v>882</v>
      </c>
      <c r="H4129" s="92" t="s">
        <v>7980</v>
      </c>
      <c r="I4129" s="92" t="s">
        <v>865</v>
      </c>
      <c r="J4129" s="92" t="s">
        <v>7981</v>
      </c>
      <c r="K4129" s="90" t="b">
        <v>0</v>
      </c>
      <c r="L4129" s="92" t="s">
        <v>867</v>
      </c>
      <c r="M4129" s="278">
        <f>IFERROR(VLOOKUP(C4129,'Budget Detail as of 11.30'!B:K,COLUMNS('Budget Detail as of 11.30'!B:K),FALSE),0)</f>
        <v>0</v>
      </c>
      <c r="N4129" s="155">
        <f>SUMIFS('Budget Detail as of 11.30'!L:L,'Budget Detail as of 11.30'!B:B,'Questica Mapping'!C4129)</f>
        <v>0</v>
      </c>
      <c r="O4129" s="100">
        <v>-43670</v>
      </c>
      <c r="P4129" s="101">
        <f t="shared" si="156"/>
        <v>43670</v>
      </c>
    </row>
    <row r="4130" spans="1:16" hidden="1" x14ac:dyDescent="0.3">
      <c r="A4130" s="90">
        <v>599754</v>
      </c>
      <c r="B4130" s="92" t="s">
        <v>3</v>
      </c>
      <c r="C4130" s="92" t="s">
        <v>7982</v>
      </c>
      <c r="D4130" s="92" t="s">
        <v>14</v>
      </c>
      <c r="E4130" s="103" t="s">
        <v>301</v>
      </c>
      <c r="F4130" s="92" t="s">
        <v>7983</v>
      </c>
      <c r="G4130" s="92" t="s">
        <v>882</v>
      </c>
      <c r="H4130" s="92" t="s">
        <v>7984</v>
      </c>
      <c r="I4130" s="92" t="s">
        <v>865</v>
      </c>
      <c r="J4130" s="92" t="s">
        <v>7985</v>
      </c>
      <c r="K4130" s="90" t="b">
        <v>0</v>
      </c>
      <c r="L4130" s="92" t="s">
        <v>867</v>
      </c>
      <c r="M4130" s="278">
        <f>IFERROR(VLOOKUP(C4130,'Budget Detail as of 11.30'!B:K,COLUMNS('Budget Detail as of 11.30'!B:K),FALSE),0)</f>
        <v>58330</v>
      </c>
      <c r="N4130" s="155">
        <f>SUMIFS('Budget Detail as of 11.30'!L:L,'Budget Detail as of 11.30'!B:B,'Questica Mapping'!C4130)</f>
        <v>58330</v>
      </c>
      <c r="O4130" s="100"/>
      <c r="P4130" s="101"/>
    </row>
    <row r="4131" spans="1:16" hidden="1" x14ac:dyDescent="0.3">
      <c r="A4131" s="90">
        <v>599755</v>
      </c>
      <c r="B4131" s="92" t="s">
        <v>3</v>
      </c>
      <c r="C4131" s="92" t="s">
        <v>7986</v>
      </c>
      <c r="D4131" s="92" t="s">
        <v>14</v>
      </c>
      <c r="E4131" s="103" t="s">
        <v>303</v>
      </c>
      <c r="F4131" s="92" t="s">
        <v>7987</v>
      </c>
      <c r="G4131" s="92" t="s">
        <v>882</v>
      </c>
      <c r="H4131" s="92" t="s">
        <v>7972</v>
      </c>
      <c r="I4131" s="92" t="s">
        <v>865</v>
      </c>
      <c r="J4131" s="92" t="s">
        <v>7988</v>
      </c>
      <c r="K4131" s="90" t="b">
        <v>0</v>
      </c>
      <c r="L4131" s="92" t="s">
        <v>867</v>
      </c>
      <c r="M4131" s="278">
        <f>IFERROR(VLOOKUP(C4131,'Budget Detail as of 11.30'!B:K,COLUMNS('Budget Detail as of 11.30'!B:K),FALSE),0)</f>
        <v>129500</v>
      </c>
      <c r="N4131" s="155">
        <f>SUMIFS('Budget Detail as of 11.30'!L:L,'Budget Detail as of 11.30'!B:B,'Questica Mapping'!C4131)</f>
        <v>129500</v>
      </c>
      <c r="O4131" s="100">
        <v>119236</v>
      </c>
      <c r="P4131" s="101">
        <f t="shared" ref="P4131:P4139" si="157">+O4131</f>
        <v>119236</v>
      </c>
    </row>
    <row r="4132" spans="1:16" hidden="1" x14ac:dyDescent="0.3">
      <c r="A4132" s="90">
        <v>599756</v>
      </c>
      <c r="B4132" s="92" t="s">
        <v>3</v>
      </c>
      <c r="C4132" s="92" t="s">
        <v>7989</v>
      </c>
      <c r="D4132" s="92" t="s">
        <v>14</v>
      </c>
      <c r="E4132" s="103" t="s">
        <v>139</v>
      </c>
      <c r="F4132" s="92" t="s">
        <v>1149</v>
      </c>
      <c r="G4132" s="92" t="s">
        <v>882</v>
      </c>
      <c r="H4132" s="92" t="s">
        <v>7976</v>
      </c>
      <c r="I4132" s="92" t="s">
        <v>925</v>
      </c>
      <c r="J4132" s="92" t="s">
        <v>4219</v>
      </c>
      <c r="K4132" s="90" t="b">
        <v>0</v>
      </c>
      <c r="L4132" s="92" t="s">
        <v>867</v>
      </c>
      <c r="M4132" s="278">
        <f>IFERROR(VLOOKUP(C4132,'Budget Detail as of 11.30'!B:K,COLUMNS('Budget Detail as of 11.30'!B:K),FALSE),0)</f>
        <v>0</v>
      </c>
      <c r="N4132" s="155">
        <f>SUMIFS('Budget Detail as of 11.30'!L:L,'Budget Detail as of 11.30'!B:B,'Questica Mapping'!C4132)</f>
        <v>0</v>
      </c>
      <c r="O4132" s="100">
        <v>65471</v>
      </c>
      <c r="P4132" s="101">
        <f t="shared" si="157"/>
        <v>65471</v>
      </c>
    </row>
    <row r="4133" spans="1:16" hidden="1" x14ac:dyDescent="0.3">
      <c r="A4133" s="90">
        <v>599757</v>
      </c>
      <c r="B4133" s="92" t="s">
        <v>3</v>
      </c>
      <c r="C4133" s="92" t="s">
        <v>7990</v>
      </c>
      <c r="D4133" s="92" t="s">
        <v>14</v>
      </c>
      <c r="E4133" s="103" t="s">
        <v>142</v>
      </c>
      <c r="F4133" s="92" t="s">
        <v>1154</v>
      </c>
      <c r="G4133" s="92" t="s">
        <v>882</v>
      </c>
      <c r="H4133" s="92" t="s">
        <v>7991</v>
      </c>
      <c r="I4133" s="92" t="s">
        <v>865</v>
      </c>
      <c r="J4133" s="92" t="s">
        <v>7992</v>
      </c>
      <c r="K4133" s="90" t="b">
        <v>0</v>
      </c>
      <c r="L4133" s="92" t="s">
        <v>867</v>
      </c>
      <c r="M4133" s="278">
        <f>IFERROR(VLOOKUP(C4133,'Budget Detail as of 11.30'!B:K,COLUMNS('Budget Detail as of 11.30'!B:K),FALSE),0)</f>
        <v>45600</v>
      </c>
      <c r="N4133" s="155">
        <f>SUMIFS('Budget Detail as of 11.30'!L:L,'Budget Detail as of 11.30'!B:B,'Questica Mapping'!C4133)</f>
        <v>45600</v>
      </c>
      <c r="O4133" s="100">
        <v>461412</v>
      </c>
      <c r="P4133" s="101">
        <f t="shared" si="157"/>
        <v>461412</v>
      </c>
    </row>
    <row r="4134" spans="1:16" hidden="1" x14ac:dyDescent="0.3">
      <c r="A4134" s="90">
        <v>599758</v>
      </c>
      <c r="B4134" s="92" t="s">
        <v>3</v>
      </c>
      <c r="C4134" s="92" t="s">
        <v>7993</v>
      </c>
      <c r="D4134" s="92" t="s">
        <v>14</v>
      </c>
      <c r="E4134" s="103" t="s">
        <v>142</v>
      </c>
      <c r="F4134" s="92" t="s">
        <v>1154</v>
      </c>
      <c r="G4134" s="92" t="s">
        <v>882</v>
      </c>
      <c r="H4134" s="92" t="s">
        <v>7976</v>
      </c>
      <c r="I4134" s="92" t="s">
        <v>865</v>
      </c>
      <c r="J4134" s="92" t="s">
        <v>7994</v>
      </c>
      <c r="K4134" s="90" t="b">
        <v>0</v>
      </c>
      <c r="L4134" s="92" t="s">
        <v>867</v>
      </c>
      <c r="M4134" s="278">
        <f>IFERROR(VLOOKUP(C4134,'Budget Detail as of 11.30'!B:K,COLUMNS('Budget Detail as of 11.30'!B:K),FALSE),0)</f>
        <v>808930</v>
      </c>
      <c r="N4134" s="155">
        <f>SUMIFS('Budget Detail as of 11.30'!L:L,'Budget Detail as of 11.30'!B:B,'Questica Mapping'!C4134)</f>
        <v>784550</v>
      </c>
      <c r="O4134" s="100">
        <v>29577</v>
      </c>
      <c r="P4134" s="101">
        <f t="shared" si="157"/>
        <v>29577</v>
      </c>
    </row>
    <row r="4135" spans="1:16" hidden="1" x14ac:dyDescent="0.3">
      <c r="A4135" s="90">
        <v>850384</v>
      </c>
      <c r="B4135" s="92" t="s">
        <v>3</v>
      </c>
      <c r="C4135" s="92" t="s">
        <v>7995</v>
      </c>
      <c r="D4135" s="92" t="s">
        <v>14</v>
      </c>
      <c r="E4135" s="103" t="s">
        <v>306</v>
      </c>
      <c r="F4135" s="92" t="s">
        <v>4230</v>
      </c>
      <c r="G4135" s="92" t="s">
        <v>882</v>
      </c>
      <c r="H4135" s="92" t="s">
        <v>7996</v>
      </c>
      <c r="I4135" s="92" t="s">
        <v>865</v>
      </c>
      <c r="J4135" s="92" t="s">
        <v>7997</v>
      </c>
      <c r="K4135" s="90" t="b">
        <v>0</v>
      </c>
      <c r="L4135" s="92" t="s">
        <v>867</v>
      </c>
      <c r="M4135" s="278">
        <f>IFERROR(VLOOKUP(C4135,'Budget Detail as of 11.30'!B:K,COLUMNS('Budget Detail as of 11.30'!B:K),FALSE),0)</f>
        <v>64360</v>
      </c>
      <c r="N4135" s="155">
        <f>SUMIFS('Budget Detail as of 11.30'!L:L,'Budget Detail as of 11.30'!B:B,'Questica Mapping'!C4135)</f>
        <v>64360</v>
      </c>
      <c r="O4135" s="100">
        <v>40000</v>
      </c>
      <c r="P4135" s="101">
        <f t="shared" si="157"/>
        <v>40000</v>
      </c>
    </row>
    <row r="4136" spans="1:16" hidden="1" x14ac:dyDescent="0.3">
      <c r="A4136" s="90">
        <v>599759</v>
      </c>
      <c r="B4136" s="92" t="s">
        <v>3</v>
      </c>
      <c r="C4136" s="92" t="s">
        <v>7998</v>
      </c>
      <c r="D4136" s="92" t="s">
        <v>14</v>
      </c>
      <c r="E4136" s="103" t="s">
        <v>306</v>
      </c>
      <c r="F4136" s="92" t="s">
        <v>4230</v>
      </c>
      <c r="G4136" s="92" t="s">
        <v>882</v>
      </c>
      <c r="H4136" s="92" t="s">
        <v>7999</v>
      </c>
      <c r="I4136" s="92" t="s">
        <v>865</v>
      </c>
      <c r="J4136" s="92" t="s">
        <v>8000</v>
      </c>
      <c r="K4136" s="90" t="b">
        <v>0</v>
      </c>
      <c r="L4136" s="92" t="s">
        <v>867</v>
      </c>
      <c r="M4136" s="278">
        <f>IFERROR(VLOOKUP(C4136,'Budget Detail as of 11.30'!B:K,COLUMNS('Budget Detail as of 11.30'!B:K),FALSE),0)</f>
        <v>0</v>
      </c>
      <c r="N4136" s="155">
        <f>SUMIFS('Budget Detail as of 11.30'!L:L,'Budget Detail as of 11.30'!B:B,'Questica Mapping'!C4136)</f>
        <v>0</v>
      </c>
      <c r="O4136" s="100">
        <v>65541</v>
      </c>
      <c r="P4136" s="101">
        <f t="shared" si="157"/>
        <v>65541</v>
      </c>
    </row>
    <row r="4137" spans="1:16" hidden="1" x14ac:dyDescent="0.3">
      <c r="A4137" s="90">
        <v>599768</v>
      </c>
      <c r="B4137" s="92" t="s">
        <v>3</v>
      </c>
      <c r="C4137" s="92" t="s">
        <v>8001</v>
      </c>
      <c r="D4137" s="92" t="s">
        <v>14</v>
      </c>
      <c r="E4137" s="103" t="s">
        <v>306</v>
      </c>
      <c r="F4137" s="92" t="s">
        <v>4230</v>
      </c>
      <c r="G4137" s="92" t="s">
        <v>882</v>
      </c>
      <c r="H4137" s="92" t="s">
        <v>8002</v>
      </c>
      <c r="I4137" s="92" t="s">
        <v>865</v>
      </c>
      <c r="J4137" s="92" t="s">
        <v>8003</v>
      </c>
      <c r="K4137" s="90" t="b">
        <v>0</v>
      </c>
      <c r="L4137" s="92" t="s">
        <v>867</v>
      </c>
      <c r="M4137" s="278">
        <f>IFERROR(VLOOKUP(C4137,'Budget Detail as of 11.30'!B:K,COLUMNS('Budget Detail as of 11.30'!B:K),FALSE),0)</f>
        <v>43500</v>
      </c>
      <c r="N4137" s="155">
        <f>SUMIFS('Budget Detail as of 11.30'!L:L,'Budget Detail as of 11.30'!B:B,'Questica Mapping'!C4137)</f>
        <v>43500</v>
      </c>
      <c r="O4137" s="100">
        <v>143628</v>
      </c>
      <c r="P4137" s="101">
        <f t="shared" si="157"/>
        <v>143628</v>
      </c>
    </row>
    <row r="4138" spans="1:16" hidden="1" x14ac:dyDescent="0.3">
      <c r="A4138" s="90">
        <v>599769</v>
      </c>
      <c r="B4138" s="159" t="s">
        <v>1162</v>
      </c>
      <c r="C4138" s="159" t="s">
        <v>8004</v>
      </c>
      <c r="D4138" s="280" t="s">
        <v>14</v>
      </c>
      <c r="E4138" s="230" t="s">
        <v>494</v>
      </c>
      <c r="F4138" s="279" t="s">
        <v>1621</v>
      </c>
      <c r="G4138" s="279" t="s">
        <v>1679</v>
      </c>
      <c r="H4138" s="279" t="s">
        <v>864</v>
      </c>
      <c r="I4138" s="279" t="s">
        <v>865</v>
      </c>
      <c r="J4138" s="269" t="s">
        <v>1251</v>
      </c>
      <c r="K4138" s="279" t="b">
        <v>0</v>
      </c>
      <c r="L4138" s="279" t="s">
        <v>867</v>
      </c>
      <c r="M4138" s="278">
        <f>IFERROR(VLOOKUP(C4138,'Budget Detail as of 11.30'!B:K,COLUMNS('Budget Detail as of 11.30'!B:K),FALSE),0)</f>
        <v>0</v>
      </c>
      <c r="N4138" s="155">
        <f>SUMIFS('Budget Detail as of 11.30'!L:L,'Budget Detail as of 11.30'!B:B,'Questica Mapping'!C4138)</f>
        <v>0</v>
      </c>
      <c r="O4138" s="100">
        <v>17517</v>
      </c>
      <c r="P4138" s="101">
        <f t="shared" si="157"/>
        <v>17517</v>
      </c>
    </row>
    <row r="4139" spans="1:16" hidden="1" x14ac:dyDescent="0.3">
      <c r="A4139" s="90">
        <v>599770</v>
      </c>
      <c r="B4139" s="92" t="s">
        <v>1162</v>
      </c>
      <c r="C4139" s="92" t="s">
        <v>8005</v>
      </c>
      <c r="D4139" s="92" t="s">
        <v>14</v>
      </c>
      <c r="E4139" s="103" t="s">
        <v>497</v>
      </c>
      <c r="F4139" s="92" t="s">
        <v>8006</v>
      </c>
      <c r="G4139" s="92" t="s">
        <v>1165</v>
      </c>
      <c r="H4139" s="92" t="s">
        <v>7954</v>
      </c>
      <c r="I4139" s="92" t="s">
        <v>865</v>
      </c>
      <c r="J4139" s="92">
        <v>0</v>
      </c>
      <c r="K4139" s="90" t="b">
        <v>0</v>
      </c>
      <c r="L4139" s="92" t="s">
        <v>1166</v>
      </c>
      <c r="M4139" s="278">
        <f>IFERROR(VLOOKUP(C4139,'Budget Detail as of 11.30'!B:K,COLUMNS('Budget Detail as of 11.30'!B:K),FALSE),0)</f>
        <v>164540</v>
      </c>
      <c r="N4139" s="155">
        <f>SUMIFS('Budget Detail as of 11.30'!L:L,'Budget Detail as of 11.30'!B:B,'Questica Mapping'!C4139)</f>
        <v>158630</v>
      </c>
      <c r="O4139" s="100">
        <v>87421</v>
      </c>
      <c r="P4139" s="101">
        <f t="shared" si="157"/>
        <v>87421</v>
      </c>
    </row>
    <row r="4140" spans="1:16" hidden="1" x14ac:dyDescent="0.3">
      <c r="A4140" s="90">
        <v>599771</v>
      </c>
      <c r="B4140" s="92" t="s">
        <v>1162</v>
      </c>
      <c r="C4140" s="92" t="s">
        <v>8007</v>
      </c>
      <c r="D4140" s="92" t="s">
        <v>14</v>
      </c>
      <c r="E4140" s="103" t="s">
        <v>497</v>
      </c>
      <c r="F4140" s="92" t="s">
        <v>8006</v>
      </c>
      <c r="G4140" s="92" t="s">
        <v>1165</v>
      </c>
      <c r="H4140" s="92" t="s">
        <v>7957</v>
      </c>
      <c r="I4140" s="92" t="s">
        <v>865</v>
      </c>
      <c r="J4140" s="92">
        <v>0</v>
      </c>
      <c r="K4140" s="90" t="b">
        <v>0</v>
      </c>
      <c r="L4140" s="92" t="s">
        <v>1166</v>
      </c>
      <c r="M4140" s="278">
        <f>IFERROR(VLOOKUP(C4140,'Budget Detail as of 11.30'!B:K,COLUMNS('Budget Detail as of 11.30'!B:K),FALSE),0)</f>
        <v>54150</v>
      </c>
      <c r="N4140" s="155">
        <f>SUMIFS('Budget Detail as of 11.30'!L:L,'Budget Detail as of 11.30'!B:B,'Questica Mapping'!C4140)</f>
        <v>51820</v>
      </c>
      <c r="O4140" s="100"/>
      <c r="P4140" s="101"/>
    </row>
    <row r="4141" spans="1:16" hidden="1" x14ac:dyDescent="0.3">
      <c r="A4141" s="90">
        <v>599772</v>
      </c>
      <c r="B4141" s="92" t="s">
        <v>1162</v>
      </c>
      <c r="C4141" s="92" t="s">
        <v>8008</v>
      </c>
      <c r="D4141" s="92" t="s">
        <v>14</v>
      </c>
      <c r="E4141" s="103" t="s">
        <v>497</v>
      </c>
      <c r="F4141" s="92" t="s">
        <v>8006</v>
      </c>
      <c r="G4141" s="92" t="s">
        <v>1165</v>
      </c>
      <c r="H4141" s="92" t="s">
        <v>7961</v>
      </c>
      <c r="I4141" s="92" t="s">
        <v>865</v>
      </c>
      <c r="J4141" s="92">
        <v>0</v>
      </c>
      <c r="K4141" s="90" t="b">
        <v>0</v>
      </c>
      <c r="L4141" s="92" t="s">
        <v>1166</v>
      </c>
      <c r="M4141" s="278">
        <f>IFERROR(VLOOKUP(C4141,'Budget Detail as of 11.30'!B:K,COLUMNS('Budget Detail as of 11.30'!B:K),FALSE),0)</f>
        <v>390340</v>
      </c>
      <c r="N4141" s="155">
        <f>SUMIFS('Budget Detail as of 11.30'!L:L,'Budget Detail as of 11.30'!B:B,'Questica Mapping'!C4141)</f>
        <v>373520</v>
      </c>
      <c r="O4141" s="100">
        <v>97987</v>
      </c>
      <c r="P4141" s="101">
        <f>+O4141</f>
        <v>97987</v>
      </c>
    </row>
    <row r="4142" spans="1:16" hidden="1" x14ac:dyDescent="0.3">
      <c r="A4142" s="90">
        <v>850385</v>
      </c>
      <c r="B4142" s="92" t="s">
        <v>1162</v>
      </c>
      <c r="C4142" s="92" t="s">
        <v>8009</v>
      </c>
      <c r="D4142" s="92" t="s">
        <v>14</v>
      </c>
      <c r="E4142" s="103" t="s">
        <v>497</v>
      </c>
      <c r="F4142" s="92" t="s">
        <v>8006</v>
      </c>
      <c r="G4142" s="92" t="s">
        <v>1165</v>
      </c>
      <c r="H4142" s="92" t="s">
        <v>7991</v>
      </c>
      <c r="I4142" s="92" t="s">
        <v>865</v>
      </c>
      <c r="J4142" s="92">
        <v>0</v>
      </c>
      <c r="K4142" s="90" t="b">
        <v>0</v>
      </c>
      <c r="L4142" s="92" t="s">
        <v>1166</v>
      </c>
      <c r="M4142" s="278">
        <f>IFERROR(VLOOKUP(C4142,'Budget Detail as of 11.30'!B:K,COLUMNS('Budget Detail as of 11.30'!B:K),FALSE),0)</f>
        <v>29160</v>
      </c>
      <c r="N4142" s="155">
        <f>SUMIFS('Budget Detail as of 11.30'!L:L,'Budget Detail as of 11.30'!B:B,'Questica Mapping'!C4142)</f>
        <v>27900</v>
      </c>
      <c r="O4142" s="100">
        <v>4000</v>
      </c>
      <c r="P4142" s="101">
        <f>+O4142</f>
        <v>4000</v>
      </c>
    </row>
    <row r="4143" spans="1:16" hidden="1" x14ac:dyDescent="0.3">
      <c r="A4143" s="90">
        <v>850386</v>
      </c>
      <c r="B4143" s="92" t="s">
        <v>1162</v>
      </c>
      <c r="C4143" s="92" t="s">
        <v>8010</v>
      </c>
      <c r="D4143" s="92" t="s">
        <v>14</v>
      </c>
      <c r="E4143" s="103" t="s">
        <v>497</v>
      </c>
      <c r="F4143" s="92" t="s">
        <v>8006</v>
      </c>
      <c r="G4143" s="92" t="s">
        <v>1165</v>
      </c>
      <c r="H4143" s="92" t="s">
        <v>7964</v>
      </c>
      <c r="I4143" s="92" t="s">
        <v>865</v>
      </c>
      <c r="J4143" s="92">
        <v>0</v>
      </c>
      <c r="K4143" s="90" t="b">
        <v>0</v>
      </c>
      <c r="L4143" s="92" t="s">
        <v>1166</v>
      </c>
      <c r="M4143" s="278">
        <f>IFERROR(VLOOKUP(C4143,'Budget Detail as of 11.30'!B:K,COLUMNS('Budget Detail as of 11.30'!B:K),FALSE),0)</f>
        <v>29370</v>
      </c>
      <c r="N4143" s="155">
        <f>SUMIFS('Budget Detail as of 11.30'!L:L,'Budget Detail as of 11.30'!B:B,'Questica Mapping'!C4143)</f>
        <v>29370</v>
      </c>
      <c r="O4143" s="100">
        <v>62400</v>
      </c>
      <c r="P4143" s="101">
        <f>+O4143</f>
        <v>62400</v>
      </c>
    </row>
    <row r="4144" spans="1:16" hidden="1" x14ac:dyDescent="0.3">
      <c r="A4144" s="90">
        <v>850387</v>
      </c>
      <c r="B4144" s="92" t="s">
        <v>1162</v>
      </c>
      <c r="C4144" s="92" t="s">
        <v>8011</v>
      </c>
      <c r="D4144" s="92" t="s">
        <v>14</v>
      </c>
      <c r="E4144" s="103" t="s">
        <v>497</v>
      </c>
      <c r="F4144" s="92" t="s">
        <v>8006</v>
      </c>
      <c r="G4144" s="92" t="s">
        <v>1165</v>
      </c>
      <c r="H4144" s="92" t="s">
        <v>7968</v>
      </c>
      <c r="I4144" s="92" t="s">
        <v>865</v>
      </c>
      <c r="J4144" s="92">
        <v>0</v>
      </c>
      <c r="K4144" s="90" t="b">
        <v>0</v>
      </c>
      <c r="L4144" s="92" t="s">
        <v>1166</v>
      </c>
      <c r="M4144" s="278">
        <f>IFERROR(VLOOKUP(C4144,'Budget Detail as of 11.30'!B:K,COLUMNS('Budget Detail as of 11.30'!B:K),FALSE),0)</f>
        <v>51280</v>
      </c>
      <c r="N4144" s="155">
        <f>SUMIFS('Budget Detail as of 11.30'!L:L,'Budget Detail as of 11.30'!B:B,'Questica Mapping'!C4144)</f>
        <v>49070</v>
      </c>
      <c r="O4144" s="100">
        <v>36984</v>
      </c>
      <c r="P4144" s="101">
        <f>+O4144</f>
        <v>36984</v>
      </c>
    </row>
    <row r="4145" spans="1:17" hidden="1" x14ac:dyDescent="0.3">
      <c r="A4145" s="90">
        <v>850388</v>
      </c>
      <c r="B4145" s="92" t="s">
        <v>1162</v>
      </c>
      <c r="C4145" s="92" t="s">
        <v>8012</v>
      </c>
      <c r="D4145" s="92" t="s">
        <v>14</v>
      </c>
      <c r="E4145" s="103" t="s">
        <v>497</v>
      </c>
      <c r="F4145" s="92" t="s">
        <v>8006</v>
      </c>
      <c r="G4145" s="92" t="s">
        <v>1165</v>
      </c>
      <c r="H4145" s="92" t="s">
        <v>7972</v>
      </c>
      <c r="I4145" s="92" t="s">
        <v>865</v>
      </c>
      <c r="J4145" s="92">
        <v>0</v>
      </c>
      <c r="K4145" s="90" t="b">
        <v>0</v>
      </c>
      <c r="L4145" s="92" t="s">
        <v>1166</v>
      </c>
      <c r="M4145" s="278">
        <f>IFERROR(VLOOKUP(C4145,'Budget Detail as of 11.30'!B:K,COLUMNS('Budget Detail as of 11.30'!B:K),FALSE),0)</f>
        <v>135360</v>
      </c>
      <c r="N4145" s="155">
        <f>SUMIFS('Budget Detail as of 11.30'!L:L,'Budget Detail as of 11.30'!B:B,'Questica Mapping'!C4145)</f>
        <v>129520</v>
      </c>
      <c r="O4145" s="100">
        <v>4500</v>
      </c>
      <c r="P4145" s="101">
        <f>+O4145</f>
        <v>4500</v>
      </c>
    </row>
    <row r="4146" spans="1:17" hidden="1" x14ac:dyDescent="0.3">
      <c r="A4146" s="90">
        <v>599760</v>
      </c>
      <c r="B4146" s="92" t="s">
        <v>1162</v>
      </c>
      <c r="C4146" s="92" t="s">
        <v>8013</v>
      </c>
      <c r="D4146" s="92" t="s">
        <v>14</v>
      </c>
      <c r="E4146" s="103" t="s">
        <v>497</v>
      </c>
      <c r="F4146" s="92" t="s">
        <v>8006</v>
      </c>
      <c r="G4146" s="92" t="s">
        <v>1165</v>
      </c>
      <c r="H4146" s="92" t="s">
        <v>7984</v>
      </c>
      <c r="I4146" s="92" t="s">
        <v>865</v>
      </c>
      <c r="J4146" s="92">
        <v>0</v>
      </c>
      <c r="K4146" s="90" t="b">
        <v>0</v>
      </c>
      <c r="L4146" s="92" t="s">
        <v>1166</v>
      </c>
      <c r="M4146" s="278">
        <f>IFERROR(VLOOKUP(C4146,'Budget Detail as of 11.30'!B:K,COLUMNS('Budget Detail as of 11.30'!B:K),FALSE),0)</f>
        <v>18890</v>
      </c>
      <c r="N4146" s="155">
        <f>SUMIFS('Budget Detail as of 11.30'!L:L,'Budget Detail as of 11.30'!B:B,'Questica Mapping'!C4146)</f>
        <v>18080</v>
      </c>
      <c r="O4146" s="100"/>
      <c r="P4146" s="101"/>
    </row>
    <row r="4147" spans="1:17" hidden="1" x14ac:dyDescent="0.3">
      <c r="A4147" s="90">
        <v>599761</v>
      </c>
      <c r="B4147" s="92" t="s">
        <v>1162</v>
      </c>
      <c r="C4147" s="92" t="s">
        <v>8014</v>
      </c>
      <c r="D4147" s="92" t="s">
        <v>14</v>
      </c>
      <c r="E4147" s="103" t="s">
        <v>497</v>
      </c>
      <c r="F4147" s="92" t="s">
        <v>8006</v>
      </c>
      <c r="G4147" s="92" t="s">
        <v>1165</v>
      </c>
      <c r="H4147" s="92" t="s">
        <v>7976</v>
      </c>
      <c r="I4147" s="92" t="s">
        <v>865</v>
      </c>
      <c r="J4147" s="92">
        <v>0</v>
      </c>
      <c r="K4147" s="90" t="b">
        <v>0</v>
      </c>
      <c r="L4147" s="92" t="s">
        <v>1166</v>
      </c>
      <c r="M4147" s="278">
        <f>IFERROR(VLOOKUP(C4147,'Budget Detail as of 11.30'!B:K,COLUMNS('Budget Detail as of 11.30'!B:K),FALSE),0)</f>
        <v>281880</v>
      </c>
      <c r="N4147" s="155">
        <f>SUMIFS('Budget Detail as of 11.30'!L:L,'Budget Detail as of 11.30'!B:B,'Questica Mapping'!C4147)</f>
        <v>271520</v>
      </c>
      <c r="O4147" s="100">
        <v>60220</v>
      </c>
      <c r="P4147" s="101">
        <f t="shared" ref="P4147:P4159" si="158">+O4147</f>
        <v>60220</v>
      </c>
    </row>
    <row r="4148" spans="1:17" hidden="1" x14ac:dyDescent="0.3">
      <c r="A4148" s="90">
        <v>599762</v>
      </c>
      <c r="B4148" s="92" t="s">
        <v>1162</v>
      </c>
      <c r="C4148" s="92" t="s">
        <v>8015</v>
      </c>
      <c r="D4148" s="279" t="s">
        <v>14</v>
      </c>
      <c r="E4148" s="103" t="s">
        <v>497</v>
      </c>
      <c r="F4148" s="90" t="s">
        <v>8006</v>
      </c>
      <c r="G4148" s="90" t="s">
        <v>1165</v>
      </c>
      <c r="H4148" s="90" t="s">
        <v>7976</v>
      </c>
      <c r="I4148" s="90" t="s">
        <v>925</v>
      </c>
      <c r="J4148" s="90" t="s">
        <v>8016</v>
      </c>
      <c r="K4148" s="90" t="b">
        <v>0</v>
      </c>
      <c r="L4148" s="90" t="s">
        <v>867</v>
      </c>
      <c r="M4148" s="278">
        <f>IFERROR(VLOOKUP(C4148,'Budget Detail as of 11.30'!B:K,COLUMNS('Budget Detail as of 11.30'!B:K),FALSE),0)</f>
        <v>52000</v>
      </c>
      <c r="N4148" s="155">
        <f>SUMIFS('Budget Detail as of 11.30'!L:L,'Budget Detail as of 11.30'!B:B,'Questica Mapping'!C4148)</f>
        <v>52000</v>
      </c>
      <c r="O4148" s="100">
        <v>100</v>
      </c>
      <c r="P4148" s="101">
        <f t="shared" si="158"/>
        <v>100</v>
      </c>
      <c r="Q4148" s="279" t="s">
        <v>1169</v>
      </c>
    </row>
    <row r="4149" spans="1:17" hidden="1" x14ac:dyDescent="0.3">
      <c r="A4149" s="90">
        <v>599763</v>
      </c>
      <c r="B4149" s="92" t="s">
        <v>1162</v>
      </c>
      <c r="C4149" s="92" t="s">
        <v>8017</v>
      </c>
      <c r="D4149" s="92" t="s">
        <v>14</v>
      </c>
      <c r="E4149" s="103" t="s">
        <v>497</v>
      </c>
      <c r="F4149" s="90" t="s">
        <v>8006</v>
      </c>
      <c r="G4149" s="90" t="s">
        <v>1165</v>
      </c>
      <c r="H4149" s="90" t="s">
        <v>8018</v>
      </c>
      <c r="I4149" s="178">
        <v>3</v>
      </c>
      <c r="J4149" s="269" t="s">
        <v>1251</v>
      </c>
      <c r="L4149" s="92"/>
      <c r="M4149" s="278">
        <f>IFERROR(VLOOKUP(C4149,'Budget Detail as of 11.30'!B:K,COLUMNS('Budget Detail as of 11.30'!B:K),FALSE),0)</f>
        <v>0</v>
      </c>
      <c r="N4149" s="155">
        <f>SUMIFS('Budget Detail as of 11.30'!L:L,'Budget Detail as of 11.30'!B:B,'Questica Mapping'!C4149)</f>
        <v>0</v>
      </c>
      <c r="O4149" s="100">
        <v>40398</v>
      </c>
      <c r="P4149" s="101">
        <f t="shared" si="158"/>
        <v>40398</v>
      </c>
    </row>
    <row r="4150" spans="1:17" hidden="1" x14ac:dyDescent="0.3">
      <c r="A4150" s="90">
        <v>599764</v>
      </c>
      <c r="B4150" s="92" t="s">
        <v>1162</v>
      </c>
      <c r="C4150" s="92" t="s">
        <v>8019</v>
      </c>
      <c r="D4150" s="92" t="s">
        <v>14</v>
      </c>
      <c r="E4150" s="103" t="s">
        <v>497</v>
      </c>
      <c r="F4150" s="92" t="s">
        <v>8006</v>
      </c>
      <c r="G4150" s="92" t="s">
        <v>1286</v>
      </c>
      <c r="H4150" s="92" t="s">
        <v>7954</v>
      </c>
      <c r="I4150" s="92" t="s">
        <v>865</v>
      </c>
      <c r="J4150" s="92" t="s">
        <v>1287</v>
      </c>
      <c r="K4150" s="90" t="b">
        <v>0</v>
      </c>
      <c r="L4150" s="92" t="s">
        <v>867</v>
      </c>
      <c r="M4150" s="278">
        <f>IFERROR(VLOOKUP(C4150,'Budget Detail as of 11.30'!B:K,COLUMNS('Budget Detail as of 11.30'!B:K),FALSE),0)</f>
        <v>0</v>
      </c>
      <c r="N4150" s="155">
        <f>SUMIFS('Budget Detail as of 11.30'!L:L,'Budget Detail as of 11.30'!B:B,'Questica Mapping'!C4150)</f>
        <v>0</v>
      </c>
      <c r="O4150" s="100">
        <v>291014</v>
      </c>
      <c r="P4150" s="101">
        <f t="shared" si="158"/>
        <v>291014</v>
      </c>
    </row>
    <row r="4151" spans="1:17" hidden="1" x14ac:dyDescent="0.3">
      <c r="A4151" s="90">
        <v>599765</v>
      </c>
      <c r="B4151" s="92" t="s">
        <v>1162</v>
      </c>
      <c r="C4151" s="92" t="s">
        <v>8020</v>
      </c>
      <c r="D4151" s="92" t="s">
        <v>14</v>
      </c>
      <c r="E4151" s="103" t="s">
        <v>497</v>
      </c>
      <c r="F4151" s="92" t="s">
        <v>8006</v>
      </c>
      <c r="G4151" s="92" t="s">
        <v>1286</v>
      </c>
      <c r="H4151" s="92" t="s">
        <v>7961</v>
      </c>
      <c r="I4151" s="92" t="s">
        <v>865</v>
      </c>
      <c r="J4151" s="92" t="s">
        <v>1287</v>
      </c>
      <c r="K4151" s="90" t="b">
        <v>0</v>
      </c>
      <c r="L4151" s="92" t="s">
        <v>867</v>
      </c>
      <c r="M4151" s="278">
        <f>IFERROR(VLOOKUP(C4151,'Budget Detail as of 11.30'!B:K,COLUMNS('Budget Detail as of 11.30'!B:K),FALSE),0)</f>
        <v>31200</v>
      </c>
      <c r="N4151" s="155">
        <f>SUMIFS('Budget Detail as of 11.30'!L:L,'Budget Detail as of 11.30'!B:B,'Questica Mapping'!C4151)</f>
        <v>31200</v>
      </c>
      <c r="O4151" s="100">
        <v>1500</v>
      </c>
      <c r="P4151" s="101">
        <f t="shared" si="158"/>
        <v>1500</v>
      </c>
    </row>
    <row r="4152" spans="1:17" hidden="1" x14ac:dyDescent="0.3">
      <c r="A4152" s="90">
        <v>599766</v>
      </c>
      <c r="B4152" s="92" t="s">
        <v>1162</v>
      </c>
      <c r="C4152" s="92" t="s">
        <v>8021</v>
      </c>
      <c r="D4152" s="92" t="s">
        <v>14</v>
      </c>
      <c r="E4152" s="103" t="s">
        <v>497</v>
      </c>
      <c r="F4152" s="92" t="s">
        <v>8006</v>
      </c>
      <c r="G4152" s="92" t="s">
        <v>1286</v>
      </c>
      <c r="H4152" s="92" t="s">
        <v>7972</v>
      </c>
      <c r="I4152" s="92" t="s">
        <v>865</v>
      </c>
      <c r="J4152" s="92" t="s">
        <v>1287</v>
      </c>
      <c r="K4152" s="90" t="b">
        <v>0</v>
      </c>
      <c r="L4152" s="92" t="s">
        <v>867</v>
      </c>
      <c r="M4152" s="278">
        <f>IFERROR(VLOOKUP(C4152,'Budget Detail as of 11.30'!B:K,COLUMNS('Budget Detail as of 11.30'!B:K),FALSE),0)</f>
        <v>70880</v>
      </c>
      <c r="N4152" s="155">
        <f>SUMIFS('Budget Detail as of 11.30'!L:L,'Budget Detail as of 11.30'!B:B,'Questica Mapping'!C4152)</f>
        <v>70880</v>
      </c>
      <c r="O4152" s="100">
        <v>15927</v>
      </c>
      <c r="P4152" s="101">
        <f t="shared" si="158"/>
        <v>15927</v>
      </c>
    </row>
    <row r="4153" spans="1:17" hidden="1" x14ac:dyDescent="0.3">
      <c r="A4153" s="90">
        <v>599767</v>
      </c>
      <c r="B4153" s="92" t="s">
        <v>1162</v>
      </c>
      <c r="C4153" s="92" t="s">
        <v>8022</v>
      </c>
      <c r="D4153" s="92" t="s">
        <v>14</v>
      </c>
      <c r="E4153" s="103" t="s">
        <v>497</v>
      </c>
      <c r="F4153" s="92" t="s">
        <v>8006</v>
      </c>
      <c r="G4153" s="92" t="s">
        <v>1286</v>
      </c>
      <c r="H4153" s="92" t="s">
        <v>7984</v>
      </c>
      <c r="I4153" s="92" t="s">
        <v>865</v>
      </c>
      <c r="J4153" s="92" t="s">
        <v>1287</v>
      </c>
      <c r="K4153" s="90" t="b">
        <v>0</v>
      </c>
      <c r="L4153" s="92" t="s">
        <v>867</v>
      </c>
      <c r="M4153" s="278">
        <f>IFERROR(VLOOKUP(C4153,'Budget Detail as of 11.30'!B:K,COLUMNS('Budget Detail as of 11.30'!B:K),FALSE),0)</f>
        <v>4500</v>
      </c>
      <c r="N4153" s="155">
        <f>SUMIFS('Budget Detail as of 11.30'!L:L,'Budget Detail as of 11.30'!B:B,'Questica Mapping'!C4153)</f>
        <v>4500</v>
      </c>
      <c r="O4153" s="100">
        <v>20400</v>
      </c>
      <c r="P4153" s="101">
        <f t="shared" si="158"/>
        <v>20400</v>
      </c>
    </row>
    <row r="4154" spans="1:17" hidden="1" x14ac:dyDescent="0.3">
      <c r="A4154" s="90">
        <v>599773</v>
      </c>
      <c r="B4154" s="92" t="s">
        <v>1162</v>
      </c>
      <c r="C4154" s="92" t="s">
        <v>8023</v>
      </c>
      <c r="D4154" s="279" t="s">
        <v>14</v>
      </c>
      <c r="E4154" s="103" t="s">
        <v>497</v>
      </c>
      <c r="F4154" s="90" t="s">
        <v>8006</v>
      </c>
      <c r="G4154" s="90" t="s">
        <v>1286</v>
      </c>
      <c r="H4154" s="90" t="s">
        <v>7976</v>
      </c>
      <c r="I4154" s="90" t="s">
        <v>865</v>
      </c>
      <c r="J4154" s="90" t="s">
        <v>8024</v>
      </c>
      <c r="K4154" s="90" t="b">
        <v>0</v>
      </c>
      <c r="L4154" s="90" t="s">
        <v>867</v>
      </c>
      <c r="M4154" s="278">
        <f>IFERROR(VLOOKUP(C4154,'Budget Detail as of 11.30'!B:K,COLUMNS('Budget Detail as of 11.30'!B:K),FALSE),0)</f>
        <v>31200</v>
      </c>
      <c r="N4154" s="155">
        <f>SUMIFS('Budget Detail as of 11.30'!L:L,'Budget Detail as of 11.30'!B:B,'Questica Mapping'!C4154)</f>
        <v>31200</v>
      </c>
      <c r="O4154" s="100">
        <v>42602</v>
      </c>
      <c r="P4154" s="101">
        <f t="shared" si="158"/>
        <v>42602</v>
      </c>
      <c r="Q4154" s="279" t="s">
        <v>1169</v>
      </c>
    </row>
    <row r="4155" spans="1:17" hidden="1" x14ac:dyDescent="0.3">
      <c r="A4155" s="90">
        <v>599774</v>
      </c>
      <c r="B4155" s="92" t="s">
        <v>1162</v>
      </c>
      <c r="C4155" s="92" t="s">
        <v>8025</v>
      </c>
      <c r="D4155" s="92" t="s">
        <v>14</v>
      </c>
      <c r="E4155" s="103" t="s">
        <v>497</v>
      </c>
      <c r="F4155" s="92" t="s">
        <v>8006</v>
      </c>
      <c r="G4155" s="92" t="s">
        <v>1176</v>
      </c>
      <c r="H4155" s="92" t="s">
        <v>7954</v>
      </c>
      <c r="I4155" s="92" t="s">
        <v>865</v>
      </c>
      <c r="J4155" s="92">
        <v>0</v>
      </c>
      <c r="K4155" s="90" t="b">
        <v>0</v>
      </c>
      <c r="L4155" s="92" t="s">
        <v>1166</v>
      </c>
      <c r="M4155" s="278">
        <f>IFERROR(VLOOKUP(C4155,'Budget Detail as of 11.30'!B:K,COLUMNS('Budget Detail as of 11.30'!B:K),FALSE),0)</f>
        <v>95660</v>
      </c>
      <c r="N4155" s="155">
        <f>SUMIFS('Budget Detail as of 11.30'!L:L,'Budget Detail as of 11.30'!B:B,'Questica Mapping'!C4155)</f>
        <v>94330</v>
      </c>
      <c r="O4155" s="100">
        <v>71736</v>
      </c>
      <c r="P4155" s="101">
        <f t="shared" si="158"/>
        <v>71736</v>
      </c>
    </row>
    <row r="4156" spans="1:17" hidden="1" x14ac:dyDescent="0.3">
      <c r="A4156" s="90">
        <v>599775</v>
      </c>
      <c r="B4156" s="92" t="s">
        <v>1162</v>
      </c>
      <c r="C4156" s="92" t="s">
        <v>8026</v>
      </c>
      <c r="D4156" s="92" t="s">
        <v>14</v>
      </c>
      <c r="E4156" s="103" t="s">
        <v>497</v>
      </c>
      <c r="F4156" s="90" t="s">
        <v>8006</v>
      </c>
      <c r="G4156" s="90" t="s">
        <v>1176</v>
      </c>
      <c r="H4156" s="90" t="s">
        <v>8027</v>
      </c>
      <c r="I4156" s="178">
        <v>2</v>
      </c>
      <c r="J4156" s="269" t="s">
        <v>1251</v>
      </c>
      <c r="L4156" s="92"/>
      <c r="M4156" s="278">
        <f>IFERROR(VLOOKUP(C4156,'Budget Detail as of 11.30'!B:K,COLUMNS('Budget Detail as of 11.30'!B:K),FALSE),0)</f>
        <v>0</v>
      </c>
      <c r="N4156" s="155">
        <f>SUMIFS('Budget Detail as of 11.30'!L:L,'Budget Detail as of 11.30'!B:B,'Questica Mapping'!C4156)</f>
        <v>0</v>
      </c>
      <c r="O4156" s="100">
        <v>1500</v>
      </c>
      <c r="P4156" s="101">
        <f t="shared" si="158"/>
        <v>1500</v>
      </c>
    </row>
    <row r="4157" spans="1:17" hidden="1" x14ac:dyDescent="0.3">
      <c r="A4157" s="90">
        <v>599776</v>
      </c>
      <c r="B4157" s="92" t="s">
        <v>1162</v>
      </c>
      <c r="C4157" s="92" t="s">
        <v>8028</v>
      </c>
      <c r="D4157" s="92" t="s">
        <v>14</v>
      </c>
      <c r="E4157" s="103" t="s">
        <v>497</v>
      </c>
      <c r="F4157" s="92" t="s">
        <v>8006</v>
      </c>
      <c r="G4157" s="92" t="s">
        <v>1176</v>
      </c>
      <c r="H4157" s="92" t="s">
        <v>7957</v>
      </c>
      <c r="I4157" s="92" t="s">
        <v>865</v>
      </c>
      <c r="J4157" s="92">
        <v>0</v>
      </c>
      <c r="K4157" s="90" t="b">
        <v>0</v>
      </c>
      <c r="L4157" s="92" t="s">
        <v>1166</v>
      </c>
      <c r="M4157" s="278">
        <f>IFERROR(VLOOKUP(C4157,'Budget Detail as of 11.30'!B:K,COLUMNS('Budget Detail as of 11.30'!B:K),FALSE),0)</f>
        <v>30520</v>
      </c>
      <c r="N4157" s="155">
        <f>SUMIFS('Budget Detail as of 11.30'!L:L,'Budget Detail as of 11.30'!B:B,'Questica Mapping'!C4157)</f>
        <v>29840</v>
      </c>
      <c r="O4157" s="100">
        <v>6131</v>
      </c>
      <c r="P4157" s="101">
        <f t="shared" si="158"/>
        <v>6131</v>
      </c>
    </row>
    <row r="4158" spans="1:17" hidden="1" x14ac:dyDescent="0.3">
      <c r="A4158" s="90">
        <v>599777</v>
      </c>
      <c r="B4158" s="92" t="s">
        <v>1162</v>
      </c>
      <c r="C4158" s="92" t="s">
        <v>8029</v>
      </c>
      <c r="D4158" s="92" t="s">
        <v>14</v>
      </c>
      <c r="E4158" s="103" t="s">
        <v>497</v>
      </c>
      <c r="F4158" s="92" t="s">
        <v>8006</v>
      </c>
      <c r="G4158" s="92" t="s">
        <v>1176</v>
      </c>
      <c r="H4158" s="92" t="s">
        <v>7961</v>
      </c>
      <c r="I4158" s="92" t="s">
        <v>865</v>
      </c>
      <c r="J4158" s="92">
        <v>0</v>
      </c>
      <c r="K4158" s="90" t="b">
        <v>0</v>
      </c>
      <c r="L4158" s="92" t="s">
        <v>1166</v>
      </c>
      <c r="M4158" s="278">
        <f>IFERROR(VLOOKUP(C4158,'Budget Detail as of 11.30'!B:K,COLUMNS('Budget Detail as of 11.30'!B:K),FALSE),0)</f>
        <v>218270</v>
      </c>
      <c r="N4158" s="155">
        <f>SUMIFS('Budget Detail as of 11.30'!L:L,'Budget Detail as of 11.30'!B:B,'Questica Mapping'!C4158)</f>
        <v>213770</v>
      </c>
      <c r="O4158" s="100">
        <v>80</v>
      </c>
      <c r="P4158" s="101">
        <f t="shared" si="158"/>
        <v>80</v>
      </c>
    </row>
    <row r="4159" spans="1:17" hidden="1" x14ac:dyDescent="0.3">
      <c r="A4159" s="90">
        <v>599778</v>
      </c>
      <c r="B4159" s="92" t="s">
        <v>1162</v>
      </c>
      <c r="C4159" s="92" t="s">
        <v>8030</v>
      </c>
      <c r="D4159" s="92" t="s">
        <v>14</v>
      </c>
      <c r="E4159" s="103" t="s">
        <v>497</v>
      </c>
      <c r="F4159" s="92" t="s">
        <v>8006</v>
      </c>
      <c r="G4159" s="92" t="s">
        <v>1176</v>
      </c>
      <c r="H4159" s="92" t="s">
        <v>7961</v>
      </c>
      <c r="I4159" s="92" t="s">
        <v>925</v>
      </c>
      <c r="J4159" s="92" t="s">
        <v>8031</v>
      </c>
      <c r="K4159" s="90" t="b">
        <v>0</v>
      </c>
      <c r="L4159" s="92" t="s">
        <v>867</v>
      </c>
      <c r="M4159" s="278">
        <f>IFERROR(VLOOKUP(C4159,'Budget Detail as of 11.30'!B:K,COLUMNS('Budget Detail as of 11.30'!B:K),FALSE),0)</f>
        <v>650</v>
      </c>
      <c r="N4159" s="155">
        <f>SUMIFS('Budget Detail as of 11.30'!L:L,'Budget Detail as of 11.30'!B:B,'Questica Mapping'!C4159)</f>
        <v>650</v>
      </c>
      <c r="O4159" s="100">
        <v>50301</v>
      </c>
      <c r="P4159" s="101">
        <f t="shared" si="158"/>
        <v>50301</v>
      </c>
    </row>
    <row r="4160" spans="1:17" hidden="1" x14ac:dyDescent="0.3">
      <c r="A4160" s="90">
        <v>599779</v>
      </c>
      <c r="B4160" s="92" t="s">
        <v>1162</v>
      </c>
      <c r="C4160" s="92" t="s">
        <v>8032</v>
      </c>
      <c r="D4160" s="92" t="s">
        <v>14</v>
      </c>
      <c r="E4160" s="103" t="s">
        <v>497</v>
      </c>
      <c r="F4160" s="92" t="s">
        <v>8006</v>
      </c>
      <c r="G4160" s="92" t="s">
        <v>1176</v>
      </c>
      <c r="H4160" s="92" t="s">
        <v>7991</v>
      </c>
      <c r="I4160" s="92" t="s">
        <v>865</v>
      </c>
      <c r="J4160" s="92">
        <v>0</v>
      </c>
      <c r="K4160" s="90" t="b">
        <v>0</v>
      </c>
      <c r="L4160" s="92" t="s">
        <v>1166</v>
      </c>
      <c r="M4160" s="278">
        <f>IFERROR(VLOOKUP(C4160,'Budget Detail as of 11.30'!B:K,COLUMNS('Budget Detail as of 11.30'!B:K),FALSE),0)</f>
        <v>16440</v>
      </c>
      <c r="N4160" s="155">
        <f>SUMIFS('Budget Detail as of 11.30'!L:L,'Budget Detail as of 11.30'!B:B,'Questica Mapping'!C4160)</f>
        <v>16060</v>
      </c>
      <c r="O4160" s="100"/>
      <c r="P4160" s="101"/>
    </row>
    <row r="4161" spans="1:17" hidden="1" x14ac:dyDescent="0.3">
      <c r="A4161" s="90">
        <v>595507</v>
      </c>
      <c r="B4161" s="92" t="s">
        <v>1162</v>
      </c>
      <c r="C4161" s="92" t="s">
        <v>8033</v>
      </c>
      <c r="D4161" s="92" t="s">
        <v>14</v>
      </c>
      <c r="E4161" s="103" t="s">
        <v>497</v>
      </c>
      <c r="F4161" s="92" t="s">
        <v>8006</v>
      </c>
      <c r="G4161" s="92" t="s">
        <v>1176</v>
      </c>
      <c r="H4161" s="92" t="s">
        <v>7964</v>
      </c>
      <c r="I4161" s="92" t="s">
        <v>865</v>
      </c>
      <c r="J4161" s="92">
        <v>0</v>
      </c>
      <c r="K4161" s="90" t="b">
        <v>0</v>
      </c>
      <c r="L4161" s="92" t="s">
        <v>1166</v>
      </c>
      <c r="M4161" s="278">
        <f>IFERROR(VLOOKUP(C4161,'Budget Detail as of 11.30'!B:K,COLUMNS('Budget Detail as of 11.30'!B:K),FALSE),0)</f>
        <v>14520</v>
      </c>
      <c r="N4161" s="155">
        <f>SUMIFS('Budget Detail as of 11.30'!L:L,'Budget Detail as of 11.30'!B:B,'Questica Mapping'!C4161)</f>
        <v>14520</v>
      </c>
      <c r="O4161" s="100">
        <v>53921</v>
      </c>
      <c r="P4161" s="101">
        <f t="shared" ref="P4161:P4192" si="159">+O4161</f>
        <v>53921</v>
      </c>
    </row>
    <row r="4162" spans="1:17" hidden="1" x14ac:dyDescent="0.3">
      <c r="A4162" s="90">
        <v>849946</v>
      </c>
      <c r="B4162" s="92" t="s">
        <v>1162</v>
      </c>
      <c r="C4162" s="92" t="s">
        <v>8034</v>
      </c>
      <c r="D4162" s="92" t="s">
        <v>14</v>
      </c>
      <c r="E4162" s="103" t="s">
        <v>497</v>
      </c>
      <c r="F4162" s="92" t="s">
        <v>8006</v>
      </c>
      <c r="G4162" s="92" t="s">
        <v>1176</v>
      </c>
      <c r="H4162" s="92" t="s">
        <v>7968</v>
      </c>
      <c r="I4162" s="92" t="s">
        <v>865</v>
      </c>
      <c r="J4162" s="92">
        <v>0</v>
      </c>
      <c r="K4162" s="90" t="b">
        <v>0</v>
      </c>
      <c r="L4162" s="92" t="s">
        <v>1166</v>
      </c>
      <c r="M4162" s="278">
        <f>IFERROR(VLOOKUP(C4162,'Budget Detail as of 11.30'!B:K,COLUMNS('Budget Detail as of 11.30'!B:K),FALSE),0)</f>
        <v>36490</v>
      </c>
      <c r="N4162" s="155">
        <f>SUMIFS('Budget Detail as of 11.30'!L:L,'Budget Detail as of 11.30'!B:B,'Questica Mapping'!C4162)</f>
        <v>35870</v>
      </c>
      <c r="O4162" s="100">
        <v>0</v>
      </c>
      <c r="P4162" s="101">
        <f t="shared" si="159"/>
        <v>0</v>
      </c>
    </row>
    <row r="4163" spans="1:17" hidden="1" x14ac:dyDescent="0.3">
      <c r="A4163" s="90">
        <v>595508</v>
      </c>
      <c r="B4163" s="92" t="s">
        <v>1162</v>
      </c>
      <c r="C4163" s="92" t="s">
        <v>8035</v>
      </c>
      <c r="D4163" s="92" t="s">
        <v>14</v>
      </c>
      <c r="E4163" s="103" t="s">
        <v>497</v>
      </c>
      <c r="F4163" s="92" t="s">
        <v>8006</v>
      </c>
      <c r="G4163" s="92" t="s">
        <v>1176</v>
      </c>
      <c r="H4163" s="92" t="s">
        <v>7972</v>
      </c>
      <c r="I4163" s="92" t="s">
        <v>865</v>
      </c>
      <c r="J4163" s="92">
        <v>0</v>
      </c>
      <c r="K4163" s="90" t="b">
        <v>0</v>
      </c>
      <c r="L4163" s="92" t="s">
        <v>1166</v>
      </c>
      <c r="M4163" s="278">
        <f>IFERROR(VLOOKUP(C4163,'Budget Detail as of 11.30'!B:K,COLUMNS('Budget Detail as of 11.30'!B:K),FALSE),0)</f>
        <v>61570</v>
      </c>
      <c r="N4163" s="155">
        <f>SUMIFS('Budget Detail as of 11.30'!L:L,'Budget Detail as of 11.30'!B:B,'Questica Mapping'!C4163)</f>
        <v>60060</v>
      </c>
      <c r="O4163" s="100">
        <v>0</v>
      </c>
      <c r="P4163" s="101">
        <f t="shared" si="159"/>
        <v>0</v>
      </c>
    </row>
    <row r="4164" spans="1:17" hidden="1" x14ac:dyDescent="0.3">
      <c r="A4164" s="90">
        <v>595509</v>
      </c>
      <c r="B4164" s="92" t="s">
        <v>1162</v>
      </c>
      <c r="C4164" s="92" t="s">
        <v>8036</v>
      </c>
      <c r="D4164" s="92" t="s">
        <v>14</v>
      </c>
      <c r="E4164" s="103" t="s">
        <v>497</v>
      </c>
      <c r="F4164" s="92" t="s">
        <v>8006</v>
      </c>
      <c r="G4164" s="92" t="s">
        <v>1176</v>
      </c>
      <c r="H4164" s="92" t="s">
        <v>7972</v>
      </c>
      <c r="I4164" s="92" t="s">
        <v>925</v>
      </c>
      <c r="J4164" s="92" t="s">
        <v>8031</v>
      </c>
      <c r="K4164" s="90" t="b">
        <v>0</v>
      </c>
      <c r="L4164" s="92" t="s">
        <v>867</v>
      </c>
      <c r="M4164" s="278">
        <f>IFERROR(VLOOKUP(C4164,'Budget Detail as of 11.30'!B:K,COLUMNS('Budget Detail as of 11.30'!B:K),FALSE),0)</f>
        <v>1500</v>
      </c>
      <c r="N4164" s="155">
        <f>SUMIFS('Budget Detail as of 11.30'!L:L,'Budget Detail as of 11.30'!B:B,'Questica Mapping'!C4164)</f>
        <v>1500</v>
      </c>
      <c r="O4164" s="100">
        <v>0</v>
      </c>
      <c r="P4164" s="101">
        <f t="shared" si="159"/>
        <v>0</v>
      </c>
    </row>
    <row r="4165" spans="1:17" hidden="1" x14ac:dyDescent="0.3">
      <c r="A4165" s="90">
        <v>595510</v>
      </c>
      <c r="B4165" s="92" t="s">
        <v>1162</v>
      </c>
      <c r="C4165" s="92" t="s">
        <v>8037</v>
      </c>
      <c r="D4165" s="92" t="s">
        <v>14</v>
      </c>
      <c r="E4165" s="103" t="s">
        <v>497</v>
      </c>
      <c r="F4165" s="92" t="s">
        <v>8006</v>
      </c>
      <c r="G4165" s="92" t="s">
        <v>1176</v>
      </c>
      <c r="H4165" s="92" t="s">
        <v>7984</v>
      </c>
      <c r="I4165" s="92" t="s">
        <v>865</v>
      </c>
      <c r="J4165" s="92">
        <v>0</v>
      </c>
      <c r="K4165" s="90" t="b">
        <v>0</v>
      </c>
      <c r="L4165" s="92" t="s">
        <v>1166</v>
      </c>
      <c r="M4165" s="278">
        <f>IFERROR(VLOOKUP(C4165,'Budget Detail as of 11.30'!B:K,COLUMNS('Budget Detail as of 11.30'!B:K),FALSE),0)</f>
        <v>5270</v>
      </c>
      <c r="N4165" s="155">
        <f>SUMIFS('Budget Detail as of 11.30'!L:L,'Budget Detail as of 11.30'!B:B,'Questica Mapping'!C4165)</f>
        <v>5040</v>
      </c>
      <c r="O4165" s="100">
        <v>0</v>
      </c>
      <c r="P4165" s="101">
        <f t="shared" si="159"/>
        <v>0</v>
      </c>
    </row>
    <row r="4166" spans="1:17" hidden="1" x14ac:dyDescent="0.3">
      <c r="A4166" s="90">
        <v>595511</v>
      </c>
      <c r="B4166" s="92" t="s">
        <v>1162</v>
      </c>
      <c r="C4166" s="92" t="s">
        <v>8038</v>
      </c>
      <c r="D4166" s="92" t="s">
        <v>14</v>
      </c>
      <c r="E4166" s="103" t="s">
        <v>497</v>
      </c>
      <c r="F4166" s="92" t="s">
        <v>8006</v>
      </c>
      <c r="G4166" s="92" t="s">
        <v>1176</v>
      </c>
      <c r="H4166" s="92" t="s">
        <v>7984</v>
      </c>
      <c r="I4166" s="92" t="s">
        <v>925</v>
      </c>
      <c r="J4166" s="92" t="s">
        <v>8031</v>
      </c>
      <c r="K4166" s="90" t="b">
        <v>0</v>
      </c>
      <c r="L4166" s="92" t="s">
        <v>867</v>
      </c>
      <c r="M4166" s="278">
        <f>IFERROR(VLOOKUP(C4166,'Budget Detail as of 11.30'!B:K,COLUMNS('Budget Detail as of 11.30'!B:K),FALSE),0)</f>
        <v>100</v>
      </c>
      <c r="N4166" s="155">
        <f>SUMIFS('Budget Detail as of 11.30'!L:L,'Budget Detail as of 11.30'!B:B,'Questica Mapping'!C4166)</f>
        <v>100</v>
      </c>
      <c r="O4166" s="100">
        <v>0</v>
      </c>
      <c r="P4166" s="101">
        <f t="shared" si="159"/>
        <v>0</v>
      </c>
    </row>
    <row r="4167" spans="1:17" hidden="1" x14ac:dyDescent="0.3">
      <c r="A4167" s="90">
        <v>849920</v>
      </c>
      <c r="B4167" s="92" t="s">
        <v>1162</v>
      </c>
      <c r="C4167" s="92" t="s">
        <v>8039</v>
      </c>
      <c r="D4167" s="92" t="s">
        <v>14</v>
      </c>
      <c r="E4167" s="103" t="s">
        <v>497</v>
      </c>
      <c r="F4167" s="92" t="s">
        <v>8006</v>
      </c>
      <c r="G4167" s="92" t="s">
        <v>1176</v>
      </c>
      <c r="H4167" s="92" t="s">
        <v>7976</v>
      </c>
      <c r="I4167" s="92" t="s">
        <v>865</v>
      </c>
      <c r="J4167" s="92">
        <v>0</v>
      </c>
      <c r="K4167" s="90" t="b">
        <v>0</v>
      </c>
      <c r="L4167" s="92" t="s">
        <v>1166</v>
      </c>
      <c r="M4167" s="278">
        <f>IFERROR(VLOOKUP(C4167,'Budget Detail as of 11.30'!B:K,COLUMNS('Budget Detail as of 11.30'!B:K),FALSE),0)</f>
        <v>161050</v>
      </c>
      <c r="N4167" s="155">
        <f>SUMIFS('Budget Detail as of 11.30'!L:L,'Budget Detail as of 11.30'!B:B,'Questica Mapping'!C4167)</f>
        <v>158480</v>
      </c>
      <c r="O4167" s="100">
        <v>32000</v>
      </c>
      <c r="P4167" s="101">
        <f t="shared" si="159"/>
        <v>32000</v>
      </c>
    </row>
    <row r="4168" spans="1:17" hidden="1" x14ac:dyDescent="0.3">
      <c r="A4168" s="90">
        <v>849921</v>
      </c>
      <c r="B4168" s="92" t="s">
        <v>1162</v>
      </c>
      <c r="C4168" s="92" t="s">
        <v>8040</v>
      </c>
      <c r="D4168" s="279" t="s">
        <v>14</v>
      </c>
      <c r="E4168" s="103" t="s">
        <v>497</v>
      </c>
      <c r="F4168" s="90" t="s">
        <v>8006</v>
      </c>
      <c r="G4168" s="90" t="s">
        <v>1176</v>
      </c>
      <c r="H4168" s="90" t="s">
        <v>7976</v>
      </c>
      <c r="I4168" s="90" t="s">
        <v>925</v>
      </c>
      <c r="J4168" s="90" t="s">
        <v>8016</v>
      </c>
      <c r="K4168" s="90" t="b">
        <v>0</v>
      </c>
      <c r="L4168" s="90" t="s">
        <v>867</v>
      </c>
      <c r="M4168" s="278">
        <f>IFERROR(VLOOKUP(C4168,'Budget Detail as of 11.30'!B:K,COLUMNS('Budget Detail as of 11.30'!B:K),FALSE),0)</f>
        <v>36670</v>
      </c>
      <c r="N4168" s="155">
        <f>SUMIFS('Budget Detail as of 11.30'!L:L,'Budget Detail as of 11.30'!B:B,'Questica Mapping'!C4168)</f>
        <v>36670</v>
      </c>
      <c r="O4168" s="100">
        <v>9000</v>
      </c>
      <c r="P4168" s="101">
        <f t="shared" si="159"/>
        <v>9000</v>
      </c>
      <c r="Q4168" s="279" t="s">
        <v>1169</v>
      </c>
    </row>
    <row r="4169" spans="1:17" hidden="1" x14ac:dyDescent="0.3">
      <c r="A4169" s="90">
        <v>595512</v>
      </c>
      <c r="B4169" s="92" t="s">
        <v>1162</v>
      </c>
      <c r="C4169" s="92" t="s">
        <v>8041</v>
      </c>
      <c r="D4169" s="92" t="s">
        <v>14</v>
      </c>
      <c r="E4169" s="103" t="s">
        <v>497</v>
      </c>
      <c r="F4169" s="90" t="s">
        <v>8006</v>
      </c>
      <c r="G4169" s="90" t="s">
        <v>1176</v>
      </c>
      <c r="H4169" s="90" t="s">
        <v>8018</v>
      </c>
      <c r="I4169" s="178">
        <v>3</v>
      </c>
      <c r="J4169" s="90" t="s">
        <v>8042</v>
      </c>
      <c r="L4169" s="92"/>
      <c r="M4169" s="278">
        <f>IFERROR(VLOOKUP(C4169,'Budget Detail as of 11.30'!B:K,COLUMNS('Budget Detail as of 11.30'!B:K),FALSE),0)</f>
        <v>630</v>
      </c>
      <c r="N4169" s="155">
        <f>SUMIFS('Budget Detail as of 11.30'!L:L,'Budget Detail as of 11.30'!B:B,'Questica Mapping'!C4169)</f>
        <v>630</v>
      </c>
      <c r="O4169" s="100">
        <v>16640</v>
      </c>
      <c r="P4169" s="101">
        <f t="shared" si="159"/>
        <v>16640</v>
      </c>
    </row>
    <row r="4170" spans="1:17" hidden="1" x14ac:dyDescent="0.3">
      <c r="A4170" s="90">
        <v>595513</v>
      </c>
      <c r="B4170" s="92" t="s">
        <v>1162</v>
      </c>
      <c r="C4170" s="92" t="s">
        <v>8043</v>
      </c>
      <c r="D4170" s="92" t="s">
        <v>14</v>
      </c>
      <c r="E4170" s="103" t="s">
        <v>497</v>
      </c>
      <c r="F4170" s="92" t="s">
        <v>8006</v>
      </c>
      <c r="G4170" s="92" t="s">
        <v>1182</v>
      </c>
      <c r="H4170" s="92" t="s">
        <v>7954</v>
      </c>
      <c r="I4170" s="92" t="s">
        <v>865</v>
      </c>
      <c r="J4170" s="92" t="s">
        <v>1183</v>
      </c>
      <c r="K4170" s="90" t="b">
        <v>0</v>
      </c>
      <c r="L4170" s="92" t="s">
        <v>867</v>
      </c>
      <c r="M4170" s="278">
        <f>IFERROR(VLOOKUP(C4170,'Budget Detail as of 11.30'!B:K,COLUMNS('Budget Detail as of 11.30'!B:K),FALSE),0)</f>
        <v>0</v>
      </c>
      <c r="N4170" s="155">
        <f>SUMIFS('Budget Detail as of 11.30'!L:L,'Budget Detail as of 11.30'!B:B,'Questica Mapping'!C4170)</f>
        <v>0</v>
      </c>
      <c r="O4170" s="100">
        <v>11200</v>
      </c>
      <c r="P4170" s="101">
        <f t="shared" si="159"/>
        <v>11200</v>
      </c>
    </row>
    <row r="4171" spans="1:17" hidden="1" x14ac:dyDescent="0.3">
      <c r="A4171" s="90">
        <v>586035</v>
      </c>
      <c r="B4171" s="92" t="s">
        <v>1162</v>
      </c>
      <c r="C4171" s="92" t="s">
        <v>8044</v>
      </c>
      <c r="D4171" s="92" t="s">
        <v>14</v>
      </c>
      <c r="E4171" s="103" t="s">
        <v>497</v>
      </c>
      <c r="F4171" s="92" t="s">
        <v>8006</v>
      </c>
      <c r="G4171" s="92" t="s">
        <v>1182</v>
      </c>
      <c r="H4171" s="92" t="s">
        <v>7961</v>
      </c>
      <c r="I4171" s="92" t="s">
        <v>865</v>
      </c>
      <c r="J4171" s="92" t="s">
        <v>1183</v>
      </c>
      <c r="K4171" s="90" t="b">
        <v>0</v>
      </c>
      <c r="L4171" s="92" t="s">
        <v>867</v>
      </c>
      <c r="M4171" s="278">
        <f>IFERROR(VLOOKUP(C4171,'Budget Detail as of 11.30'!B:K,COLUMNS('Budget Detail as of 11.30'!B:K),FALSE),0)</f>
        <v>0</v>
      </c>
      <c r="N4171" s="155">
        <f>SUMIFS('Budget Detail as of 11.30'!L:L,'Budget Detail as of 11.30'!B:B,'Questica Mapping'!C4171)</f>
        <v>0</v>
      </c>
      <c r="O4171" s="100">
        <v>16480</v>
      </c>
      <c r="P4171" s="101">
        <f t="shared" si="159"/>
        <v>16480</v>
      </c>
    </row>
    <row r="4172" spans="1:17" hidden="1" x14ac:dyDescent="0.3">
      <c r="A4172" s="90">
        <v>586036</v>
      </c>
      <c r="B4172" s="92" t="s">
        <v>1162</v>
      </c>
      <c r="C4172" s="92" t="s">
        <v>8045</v>
      </c>
      <c r="D4172" s="92" t="s">
        <v>14</v>
      </c>
      <c r="E4172" s="103" t="s">
        <v>497</v>
      </c>
      <c r="F4172" s="92" t="s">
        <v>8006</v>
      </c>
      <c r="G4172" s="92" t="s">
        <v>1182</v>
      </c>
      <c r="H4172" s="92" t="s">
        <v>7972</v>
      </c>
      <c r="I4172" s="92" t="s">
        <v>865</v>
      </c>
      <c r="J4172" s="92" t="s">
        <v>1183</v>
      </c>
      <c r="K4172" s="90" t="b">
        <v>0</v>
      </c>
      <c r="L4172" s="92" t="s">
        <v>867</v>
      </c>
      <c r="M4172" s="278">
        <f>IFERROR(VLOOKUP(C4172,'Budget Detail as of 11.30'!B:K,COLUMNS('Budget Detail as of 11.30'!B:K),FALSE),0)</f>
        <v>0</v>
      </c>
      <c r="N4172" s="155">
        <f>SUMIFS('Budget Detail as of 11.30'!L:L,'Budget Detail as of 11.30'!B:B,'Questica Mapping'!C4172)</f>
        <v>0</v>
      </c>
      <c r="O4172" s="100">
        <v>8340</v>
      </c>
      <c r="P4172" s="101">
        <f t="shared" si="159"/>
        <v>8340</v>
      </c>
    </row>
    <row r="4173" spans="1:17" hidden="1" x14ac:dyDescent="0.3">
      <c r="A4173" s="90">
        <v>586037</v>
      </c>
      <c r="B4173" s="92" t="s">
        <v>1162</v>
      </c>
      <c r="C4173" s="92" t="s">
        <v>8046</v>
      </c>
      <c r="D4173" s="92" t="s">
        <v>14</v>
      </c>
      <c r="E4173" s="103" t="s">
        <v>497</v>
      </c>
      <c r="F4173" s="92" t="s">
        <v>8006</v>
      </c>
      <c r="G4173" s="92" t="s">
        <v>1182</v>
      </c>
      <c r="H4173" s="92" t="s">
        <v>7984</v>
      </c>
      <c r="I4173" s="92" t="s">
        <v>865</v>
      </c>
      <c r="J4173" s="92" t="s">
        <v>1183</v>
      </c>
      <c r="K4173" s="90" t="b">
        <v>0</v>
      </c>
      <c r="L4173" s="92" t="s">
        <v>867</v>
      </c>
      <c r="M4173" s="278">
        <f>IFERROR(VLOOKUP(C4173,'Budget Detail as of 11.30'!B:K,COLUMNS('Budget Detail as of 11.30'!B:K),FALSE),0)</f>
        <v>480</v>
      </c>
      <c r="N4173" s="155">
        <f>SUMIFS('Budget Detail as of 11.30'!L:L,'Budget Detail as of 11.30'!B:B,'Questica Mapping'!C4173)</f>
        <v>480</v>
      </c>
      <c r="O4173" s="100">
        <v>500</v>
      </c>
      <c r="P4173" s="101">
        <f t="shared" si="159"/>
        <v>500</v>
      </c>
    </row>
    <row r="4174" spans="1:17" hidden="1" x14ac:dyDescent="0.3">
      <c r="A4174" s="90">
        <v>583293</v>
      </c>
      <c r="B4174" s="92" t="s">
        <v>1162</v>
      </c>
      <c r="C4174" s="92" t="s">
        <v>8047</v>
      </c>
      <c r="D4174" s="92" t="s">
        <v>14</v>
      </c>
      <c r="E4174" s="103" t="s">
        <v>497</v>
      </c>
      <c r="F4174" s="92" t="s">
        <v>8006</v>
      </c>
      <c r="G4174" s="92" t="s">
        <v>1182</v>
      </c>
      <c r="H4174" s="92" t="s">
        <v>7976</v>
      </c>
      <c r="I4174" s="92" t="s">
        <v>865</v>
      </c>
      <c r="J4174" s="92" t="s">
        <v>1183</v>
      </c>
      <c r="K4174" s="90" t="b">
        <v>0</v>
      </c>
      <c r="L4174" s="92" t="s">
        <v>867</v>
      </c>
      <c r="M4174" s="278">
        <f>IFERROR(VLOOKUP(C4174,'Budget Detail as of 11.30'!B:K,COLUMNS('Budget Detail as of 11.30'!B:K),FALSE),0)</f>
        <v>0</v>
      </c>
      <c r="N4174" s="155">
        <f>SUMIFS('Budget Detail as of 11.30'!L:L,'Budget Detail as of 11.30'!B:B,'Questica Mapping'!C4174)</f>
        <v>0</v>
      </c>
      <c r="O4174" s="100">
        <v>0</v>
      </c>
      <c r="P4174" s="101">
        <f t="shared" si="159"/>
        <v>0</v>
      </c>
    </row>
    <row r="4175" spans="1:17" hidden="1" x14ac:dyDescent="0.3">
      <c r="A4175" s="90">
        <v>583294</v>
      </c>
      <c r="B4175" s="92" t="s">
        <v>1162</v>
      </c>
      <c r="C4175" s="92" t="s">
        <v>8048</v>
      </c>
      <c r="D4175" s="92" t="s">
        <v>14</v>
      </c>
      <c r="E4175" s="103" t="s">
        <v>497</v>
      </c>
      <c r="F4175" s="92" t="s">
        <v>8006</v>
      </c>
      <c r="G4175" s="92" t="s">
        <v>1726</v>
      </c>
      <c r="H4175" s="92" t="s">
        <v>7996</v>
      </c>
      <c r="I4175" s="92" t="s">
        <v>865</v>
      </c>
      <c r="J4175" s="92" t="s">
        <v>8049</v>
      </c>
      <c r="K4175" s="90" t="b">
        <v>0</v>
      </c>
      <c r="L4175" s="92" t="s">
        <v>867</v>
      </c>
      <c r="M4175" s="278">
        <f>IFERROR(VLOOKUP(C4175,'Budget Detail as of 11.30'!B:K,COLUMNS('Budget Detail as of 11.30'!B:K),FALSE),0)</f>
        <v>16000</v>
      </c>
      <c r="N4175" s="155">
        <f>SUMIFS('Budget Detail as of 11.30'!L:L,'Budget Detail as of 11.30'!B:B,'Questica Mapping'!C4175)</f>
        <v>16000</v>
      </c>
      <c r="O4175" s="100">
        <v>0</v>
      </c>
      <c r="P4175" s="101">
        <f t="shared" si="159"/>
        <v>0</v>
      </c>
    </row>
    <row r="4176" spans="1:17" hidden="1" x14ac:dyDescent="0.3">
      <c r="A4176" s="90">
        <v>1858207</v>
      </c>
      <c r="B4176" s="92" t="s">
        <v>1162</v>
      </c>
      <c r="C4176" s="92" t="s">
        <v>8050</v>
      </c>
      <c r="D4176" s="92" t="s">
        <v>14</v>
      </c>
      <c r="E4176" s="103" t="s">
        <v>497</v>
      </c>
      <c r="F4176" s="92" t="s">
        <v>8006</v>
      </c>
      <c r="G4176" s="92" t="s">
        <v>1726</v>
      </c>
      <c r="H4176" s="92" t="s">
        <v>7996</v>
      </c>
      <c r="I4176" s="92" t="s">
        <v>925</v>
      </c>
      <c r="J4176" s="92" t="s">
        <v>8051</v>
      </c>
      <c r="K4176" s="90" t="b">
        <v>0</v>
      </c>
      <c r="L4176" s="92" t="s">
        <v>867</v>
      </c>
      <c r="M4176" s="278">
        <f>IFERROR(VLOOKUP(C4176,'Budget Detail as of 11.30'!B:K,COLUMNS('Budget Detail as of 11.30'!B:K),FALSE),0)</f>
        <v>9000</v>
      </c>
      <c r="N4176" s="155">
        <f>SUMIFS('Budget Detail as of 11.30'!L:L,'Budget Detail as of 11.30'!B:B,'Questica Mapping'!C4176)</f>
        <v>9000</v>
      </c>
      <c r="O4176" s="100">
        <v>0</v>
      </c>
      <c r="P4176" s="101">
        <f t="shared" si="159"/>
        <v>0</v>
      </c>
    </row>
    <row r="4177" spans="1:16" hidden="1" x14ac:dyDescent="0.3">
      <c r="A4177" s="90">
        <v>583295</v>
      </c>
      <c r="B4177" s="92" t="s">
        <v>1162</v>
      </c>
      <c r="C4177" s="92" t="s">
        <v>8052</v>
      </c>
      <c r="D4177" s="92" t="s">
        <v>14</v>
      </c>
      <c r="E4177" s="103" t="s">
        <v>497</v>
      </c>
      <c r="F4177" s="92" t="s">
        <v>8006</v>
      </c>
      <c r="G4177" s="92" t="s">
        <v>1726</v>
      </c>
      <c r="H4177" s="92" t="s">
        <v>7996</v>
      </c>
      <c r="I4177" s="92" t="s">
        <v>928</v>
      </c>
      <c r="J4177" s="92" t="s">
        <v>8053</v>
      </c>
      <c r="K4177" s="90" t="b">
        <v>0</v>
      </c>
      <c r="L4177" s="92" t="s">
        <v>867</v>
      </c>
      <c r="M4177" s="278">
        <f>IFERROR(VLOOKUP(C4177,'Budget Detail as of 11.30'!B:K,COLUMNS('Budget Detail as of 11.30'!B:K),FALSE),0)</f>
        <v>12800</v>
      </c>
      <c r="N4177" s="155">
        <f>SUMIFS('Budget Detail as of 11.30'!L:L,'Budget Detail as of 11.30'!B:B,'Questica Mapping'!C4177)</f>
        <v>12800</v>
      </c>
      <c r="O4177" s="100">
        <v>500</v>
      </c>
      <c r="P4177" s="101">
        <f t="shared" si="159"/>
        <v>500</v>
      </c>
    </row>
    <row r="4178" spans="1:16" hidden="1" x14ac:dyDescent="0.3">
      <c r="A4178" s="90">
        <v>583296</v>
      </c>
      <c r="B4178" s="92" t="s">
        <v>1162</v>
      </c>
      <c r="C4178" s="92" t="s">
        <v>8054</v>
      </c>
      <c r="D4178" s="92" t="s">
        <v>14</v>
      </c>
      <c r="E4178" s="103" t="s">
        <v>497</v>
      </c>
      <c r="F4178" s="92" t="s">
        <v>8006</v>
      </c>
      <c r="G4178" s="92" t="s">
        <v>1726</v>
      </c>
      <c r="H4178" s="92" t="s">
        <v>7996</v>
      </c>
      <c r="I4178" s="92" t="s">
        <v>931</v>
      </c>
      <c r="J4178" s="92" t="s">
        <v>8055</v>
      </c>
      <c r="K4178" s="90" t="b">
        <v>0</v>
      </c>
      <c r="L4178" s="92" t="s">
        <v>867</v>
      </c>
      <c r="M4178" s="278">
        <f>IFERROR(VLOOKUP(C4178,'Budget Detail as of 11.30'!B:K,COLUMNS('Budget Detail as of 11.30'!B:K),FALSE),0)</f>
        <v>10560</v>
      </c>
      <c r="N4178" s="155">
        <f>SUMIFS('Budget Detail as of 11.30'!L:L,'Budget Detail as of 11.30'!B:B,'Questica Mapping'!C4178)</f>
        <v>10560</v>
      </c>
      <c r="O4178" s="100">
        <v>0</v>
      </c>
      <c r="P4178" s="101">
        <f t="shared" si="159"/>
        <v>0</v>
      </c>
    </row>
    <row r="4179" spans="1:16" hidden="1" x14ac:dyDescent="0.3">
      <c r="A4179" s="90">
        <v>600443</v>
      </c>
      <c r="B4179" s="92" t="s">
        <v>1162</v>
      </c>
      <c r="C4179" s="92" t="s">
        <v>8056</v>
      </c>
      <c r="D4179" s="92" t="s">
        <v>14</v>
      </c>
      <c r="E4179" s="103" t="s">
        <v>497</v>
      </c>
      <c r="F4179" s="92" t="s">
        <v>8006</v>
      </c>
      <c r="G4179" s="92" t="s">
        <v>1726</v>
      </c>
      <c r="H4179" s="92" t="s">
        <v>7996</v>
      </c>
      <c r="I4179" s="92" t="s">
        <v>944</v>
      </c>
      <c r="J4179" s="92" t="s">
        <v>8057</v>
      </c>
      <c r="K4179" s="90" t="b">
        <v>0</v>
      </c>
      <c r="L4179" s="92" t="s">
        <v>867</v>
      </c>
      <c r="M4179" s="278">
        <f>IFERROR(VLOOKUP(C4179,'Budget Detail as of 11.30'!B:K,COLUMNS('Budget Detail as of 11.30'!B:K),FALSE),0)</f>
        <v>16000</v>
      </c>
      <c r="N4179" s="155">
        <f>SUMIFS('Budget Detail as of 11.30'!L:L,'Budget Detail as of 11.30'!B:B,'Questica Mapping'!C4179)</f>
        <v>16000</v>
      </c>
      <c r="O4179" s="100">
        <v>2000</v>
      </c>
      <c r="P4179" s="101">
        <f t="shared" si="159"/>
        <v>2000</v>
      </c>
    </row>
    <row r="4180" spans="1:16" hidden="1" x14ac:dyDescent="0.3">
      <c r="A4180" s="90">
        <v>1447570</v>
      </c>
      <c r="B4180" s="92" t="s">
        <v>1162</v>
      </c>
      <c r="C4180" s="92" t="s">
        <v>8058</v>
      </c>
      <c r="D4180" s="92" t="s">
        <v>14</v>
      </c>
      <c r="E4180" s="103" t="s">
        <v>497</v>
      </c>
      <c r="F4180" s="92" t="s">
        <v>8006</v>
      </c>
      <c r="G4180" s="92" t="s">
        <v>1726</v>
      </c>
      <c r="H4180" s="92" t="s">
        <v>7999</v>
      </c>
      <c r="I4180" s="92" t="s">
        <v>865</v>
      </c>
      <c r="J4180" s="92" t="s">
        <v>8057</v>
      </c>
      <c r="K4180" s="90" t="b">
        <v>0</v>
      </c>
      <c r="L4180" s="92" t="s">
        <v>867</v>
      </c>
      <c r="M4180" s="278">
        <f>IFERROR(VLOOKUP(C4180,'Budget Detail as of 11.30'!B:K,COLUMNS('Budget Detail as of 11.30'!B:K),FALSE),0)</f>
        <v>0</v>
      </c>
      <c r="N4180" s="155">
        <f>SUMIFS('Budget Detail as of 11.30'!L:L,'Budget Detail as of 11.30'!B:B,'Questica Mapping'!C4180)</f>
        <v>0</v>
      </c>
      <c r="O4180" s="100">
        <v>2500</v>
      </c>
      <c r="P4180" s="101">
        <f t="shared" si="159"/>
        <v>2500</v>
      </c>
    </row>
    <row r="4181" spans="1:16" hidden="1" x14ac:dyDescent="0.3">
      <c r="A4181" s="90">
        <v>1210096</v>
      </c>
      <c r="B4181" s="92" t="s">
        <v>1162</v>
      </c>
      <c r="C4181" s="92" t="s">
        <v>8059</v>
      </c>
      <c r="D4181" s="92" t="s">
        <v>14</v>
      </c>
      <c r="E4181" s="103" t="s">
        <v>499</v>
      </c>
      <c r="F4181" s="92" t="s">
        <v>8006</v>
      </c>
      <c r="G4181" s="92" t="s">
        <v>1185</v>
      </c>
      <c r="H4181" s="92" t="s">
        <v>7954</v>
      </c>
      <c r="I4181" s="92" t="s">
        <v>865</v>
      </c>
      <c r="J4181" s="92" t="s">
        <v>1186</v>
      </c>
      <c r="K4181" s="90" t="b">
        <v>0</v>
      </c>
      <c r="L4181" s="92" t="s">
        <v>867</v>
      </c>
      <c r="M4181" s="278">
        <f>IFERROR(VLOOKUP(C4181,'Budget Detail as of 11.30'!B:K,COLUMNS('Budget Detail as of 11.30'!B:K),FALSE),0)</f>
        <v>1000</v>
      </c>
      <c r="N4181" s="155">
        <f>SUMIFS('Budget Detail as of 11.30'!L:L,'Budget Detail as of 11.30'!B:B,'Questica Mapping'!C4181)</f>
        <v>1000</v>
      </c>
      <c r="O4181" s="100">
        <v>0</v>
      </c>
      <c r="P4181" s="101">
        <f t="shared" si="159"/>
        <v>0</v>
      </c>
    </row>
    <row r="4182" spans="1:16" hidden="1" x14ac:dyDescent="0.3">
      <c r="A4182" s="90">
        <v>1670402</v>
      </c>
      <c r="B4182" s="92" t="s">
        <v>1162</v>
      </c>
      <c r="C4182" s="92" t="s">
        <v>8060</v>
      </c>
      <c r="D4182" s="92" t="s">
        <v>14</v>
      </c>
      <c r="E4182" s="103" t="s">
        <v>499</v>
      </c>
      <c r="F4182" s="92" t="s">
        <v>8006</v>
      </c>
      <c r="G4182" s="92" t="s">
        <v>1185</v>
      </c>
      <c r="H4182" s="92" t="s">
        <v>7961</v>
      </c>
      <c r="I4182" s="92" t="s">
        <v>865</v>
      </c>
      <c r="J4182" s="92" t="s">
        <v>1186</v>
      </c>
      <c r="K4182" s="90" t="b">
        <v>0</v>
      </c>
      <c r="L4182" s="92" t="s">
        <v>867</v>
      </c>
      <c r="M4182" s="278">
        <f>IFERROR(VLOOKUP(C4182,'Budget Detail as of 11.30'!B:K,COLUMNS('Budget Detail as of 11.30'!B:K),FALSE),0)</f>
        <v>0</v>
      </c>
      <c r="N4182" s="155">
        <f>SUMIFS('Budget Detail as of 11.30'!L:L,'Budget Detail as of 11.30'!B:B,'Questica Mapping'!C4182)</f>
        <v>0</v>
      </c>
      <c r="O4182" s="100">
        <v>1900</v>
      </c>
      <c r="P4182" s="101">
        <f t="shared" si="159"/>
        <v>1900</v>
      </c>
    </row>
    <row r="4183" spans="1:16" hidden="1" x14ac:dyDescent="0.3">
      <c r="A4183" s="90">
        <v>597744</v>
      </c>
      <c r="B4183" s="92" t="s">
        <v>1162</v>
      </c>
      <c r="C4183" s="92" t="s">
        <v>8061</v>
      </c>
      <c r="D4183" s="92" t="s">
        <v>14</v>
      </c>
      <c r="E4183" s="103" t="s">
        <v>499</v>
      </c>
      <c r="F4183" s="92" t="s">
        <v>8006</v>
      </c>
      <c r="G4183" s="92" t="s">
        <v>1185</v>
      </c>
      <c r="H4183" s="92" t="s">
        <v>7964</v>
      </c>
      <c r="I4183" s="92" t="s">
        <v>865</v>
      </c>
      <c r="J4183" s="92" t="s">
        <v>1186</v>
      </c>
      <c r="K4183" s="90" t="b">
        <v>0</v>
      </c>
      <c r="L4183" s="92" t="s">
        <v>867</v>
      </c>
      <c r="M4183" s="278">
        <f>IFERROR(VLOOKUP(C4183,'Budget Detail as of 11.30'!B:K,COLUMNS('Budget Detail as of 11.30'!B:K),FALSE),0)</f>
        <v>0</v>
      </c>
      <c r="N4183" s="155">
        <f>SUMIFS('Budget Detail as of 11.30'!L:L,'Budget Detail as of 11.30'!B:B,'Questica Mapping'!C4183)</f>
        <v>0</v>
      </c>
      <c r="O4183" s="100">
        <v>1000</v>
      </c>
      <c r="P4183" s="101">
        <f t="shared" si="159"/>
        <v>1000</v>
      </c>
    </row>
    <row r="4184" spans="1:16" hidden="1" x14ac:dyDescent="0.3">
      <c r="A4184" s="90">
        <v>850855</v>
      </c>
      <c r="B4184" s="92" t="s">
        <v>1162</v>
      </c>
      <c r="C4184" s="92" t="s">
        <v>8062</v>
      </c>
      <c r="D4184" s="92" t="s">
        <v>14</v>
      </c>
      <c r="E4184" s="103" t="s">
        <v>499</v>
      </c>
      <c r="F4184" s="92" t="s">
        <v>8006</v>
      </c>
      <c r="G4184" s="92" t="s">
        <v>1185</v>
      </c>
      <c r="H4184" s="92" t="s">
        <v>7968</v>
      </c>
      <c r="I4184" s="92" t="s">
        <v>865</v>
      </c>
      <c r="J4184" s="92" t="s">
        <v>1186</v>
      </c>
      <c r="K4184" s="90" t="b">
        <v>0</v>
      </c>
      <c r="L4184" s="92" t="s">
        <v>867</v>
      </c>
      <c r="M4184" s="278">
        <f>IFERROR(VLOOKUP(C4184,'Budget Detail as of 11.30'!B:K,COLUMNS('Budget Detail as of 11.30'!B:K),FALSE),0)</f>
        <v>500</v>
      </c>
      <c r="N4184" s="155">
        <f>SUMIFS('Budget Detail as of 11.30'!L:L,'Budget Detail as of 11.30'!B:B,'Questica Mapping'!C4184)</f>
        <v>500</v>
      </c>
      <c r="O4184" s="100">
        <v>3227</v>
      </c>
      <c r="P4184" s="101">
        <f t="shared" si="159"/>
        <v>3227</v>
      </c>
    </row>
    <row r="4185" spans="1:16" hidden="1" x14ac:dyDescent="0.3">
      <c r="A4185" s="90">
        <v>850857</v>
      </c>
      <c r="B4185" s="92" t="s">
        <v>1162</v>
      </c>
      <c r="C4185" s="92" t="s">
        <v>8063</v>
      </c>
      <c r="D4185" s="92" t="s">
        <v>14</v>
      </c>
      <c r="E4185" s="103" t="s">
        <v>499</v>
      </c>
      <c r="F4185" s="92" t="s">
        <v>8006</v>
      </c>
      <c r="G4185" s="92" t="s">
        <v>1185</v>
      </c>
      <c r="H4185" s="92" t="s">
        <v>7972</v>
      </c>
      <c r="I4185" s="92" t="s">
        <v>865</v>
      </c>
      <c r="J4185" s="92" t="s">
        <v>1186</v>
      </c>
      <c r="K4185" s="90" t="b">
        <v>0</v>
      </c>
      <c r="L4185" s="92" t="s">
        <v>867</v>
      </c>
      <c r="M4185" s="278">
        <f>IFERROR(VLOOKUP(C4185,'Budget Detail as of 11.30'!B:K,COLUMNS('Budget Detail as of 11.30'!B:K),FALSE),0)</f>
        <v>500</v>
      </c>
      <c r="N4185" s="155">
        <f>SUMIFS('Budget Detail as of 11.30'!L:L,'Budget Detail as of 11.30'!B:B,'Questica Mapping'!C4185)</f>
        <v>500</v>
      </c>
      <c r="O4185" s="100">
        <v>500</v>
      </c>
      <c r="P4185" s="101">
        <f t="shared" si="159"/>
        <v>500</v>
      </c>
    </row>
    <row r="4186" spans="1:16" hidden="1" x14ac:dyDescent="0.3">
      <c r="A4186" s="90">
        <v>850858</v>
      </c>
      <c r="B4186" s="92" t="s">
        <v>1162</v>
      </c>
      <c r="C4186" s="92" t="s">
        <v>8064</v>
      </c>
      <c r="D4186" s="92" t="s">
        <v>14</v>
      </c>
      <c r="E4186" s="103" t="s">
        <v>499</v>
      </c>
      <c r="F4186" s="92" t="s">
        <v>8006</v>
      </c>
      <c r="G4186" s="92" t="s">
        <v>1418</v>
      </c>
      <c r="H4186" s="92" t="s">
        <v>8002</v>
      </c>
      <c r="I4186" s="92" t="s">
        <v>865</v>
      </c>
      <c r="J4186" s="92" t="s">
        <v>8065</v>
      </c>
      <c r="K4186" s="90" t="b">
        <v>0</v>
      </c>
      <c r="L4186" s="92" t="s">
        <v>867</v>
      </c>
      <c r="M4186" s="278">
        <f>IFERROR(VLOOKUP(C4186,'Budget Detail as of 11.30'!B:K,COLUMNS('Budget Detail as of 11.30'!B:K),FALSE),0)</f>
        <v>0</v>
      </c>
      <c r="N4186" s="155">
        <f>SUMIFS('Budget Detail as of 11.30'!L:L,'Budget Detail as of 11.30'!B:B,'Questica Mapping'!C4186)</f>
        <v>0</v>
      </c>
      <c r="O4186" s="100">
        <v>1500</v>
      </c>
      <c r="P4186" s="101">
        <f t="shared" si="159"/>
        <v>1500</v>
      </c>
    </row>
    <row r="4187" spans="1:16" hidden="1" x14ac:dyDescent="0.3">
      <c r="A4187" s="90">
        <v>850348</v>
      </c>
      <c r="B4187" s="92" t="s">
        <v>1162</v>
      </c>
      <c r="C4187" s="92" t="s">
        <v>8066</v>
      </c>
      <c r="D4187" s="92" t="s">
        <v>14</v>
      </c>
      <c r="E4187" s="103" t="s">
        <v>499</v>
      </c>
      <c r="F4187" s="92" t="s">
        <v>8006</v>
      </c>
      <c r="G4187" s="92" t="s">
        <v>1188</v>
      </c>
      <c r="H4187" s="92" t="s">
        <v>7954</v>
      </c>
      <c r="I4187" s="92" t="s">
        <v>865</v>
      </c>
      <c r="J4187" s="92" t="s">
        <v>1189</v>
      </c>
      <c r="K4187" s="90" t="b">
        <v>0</v>
      </c>
      <c r="L4187" s="92" t="s">
        <v>867</v>
      </c>
      <c r="M4187" s="278">
        <f>IFERROR(VLOOKUP(C4187,'Budget Detail as of 11.30'!B:K,COLUMNS('Budget Detail as of 11.30'!B:K),FALSE),0)</f>
        <v>3500</v>
      </c>
      <c r="N4187" s="155">
        <f>SUMIFS('Budget Detail as of 11.30'!L:L,'Budget Detail as of 11.30'!B:B,'Questica Mapping'!C4187)</f>
        <v>3500</v>
      </c>
      <c r="O4187" s="100">
        <v>1000</v>
      </c>
      <c r="P4187" s="101">
        <f t="shared" si="159"/>
        <v>1000</v>
      </c>
    </row>
    <row r="4188" spans="1:16" hidden="1" x14ac:dyDescent="0.3">
      <c r="A4188" s="90">
        <v>1191525</v>
      </c>
      <c r="B4188" s="92" t="s">
        <v>1162</v>
      </c>
      <c r="C4188" s="92" t="s">
        <v>8067</v>
      </c>
      <c r="D4188" s="92" t="s">
        <v>14</v>
      </c>
      <c r="E4188" s="103" t="s">
        <v>499</v>
      </c>
      <c r="F4188" s="92" t="s">
        <v>8006</v>
      </c>
      <c r="G4188" s="92" t="s">
        <v>1188</v>
      </c>
      <c r="H4188" s="92" t="s">
        <v>7961</v>
      </c>
      <c r="I4188" s="92" t="s">
        <v>865</v>
      </c>
      <c r="J4188" s="92" t="s">
        <v>8068</v>
      </c>
      <c r="K4188" s="90" t="b">
        <v>0</v>
      </c>
      <c r="L4188" s="92" t="s">
        <v>867</v>
      </c>
      <c r="M4188" s="278">
        <f>IFERROR(VLOOKUP(C4188,'Budget Detail as of 11.30'!B:K,COLUMNS('Budget Detail as of 11.30'!B:K),FALSE),0)</f>
        <v>1400</v>
      </c>
      <c r="N4188" s="155">
        <f>SUMIFS('Budget Detail as of 11.30'!L:L,'Budget Detail as of 11.30'!B:B,'Questica Mapping'!C4188)</f>
        <v>1400</v>
      </c>
      <c r="O4188" s="100">
        <v>5000</v>
      </c>
      <c r="P4188" s="101">
        <f t="shared" si="159"/>
        <v>5000</v>
      </c>
    </row>
    <row r="4189" spans="1:16" hidden="1" x14ac:dyDescent="0.3">
      <c r="A4189" s="90">
        <v>597745</v>
      </c>
      <c r="B4189" s="92" t="s">
        <v>1162</v>
      </c>
      <c r="C4189" s="92" t="s">
        <v>8069</v>
      </c>
      <c r="D4189" s="92" t="s">
        <v>14</v>
      </c>
      <c r="E4189" s="103" t="s">
        <v>499</v>
      </c>
      <c r="F4189" s="92" t="s">
        <v>8006</v>
      </c>
      <c r="G4189" s="92" t="s">
        <v>1188</v>
      </c>
      <c r="H4189" s="92" t="s">
        <v>7968</v>
      </c>
      <c r="I4189" s="92" t="s">
        <v>865</v>
      </c>
      <c r="J4189" s="92" t="s">
        <v>1189</v>
      </c>
      <c r="K4189" s="90" t="b">
        <v>0</v>
      </c>
      <c r="L4189" s="92" t="s">
        <v>867</v>
      </c>
      <c r="M4189" s="278">
        <f>IFERROR(VLOOKUP(C4189,'Budget Detail as of 11.30'!B:K,COLUMNS('Budget Detail as of 11.30'!B:K),FALSE),0)</f>
        <v>500</v>
      </c>
      <c r="N4189" s="155">
        <f>SUMIFS('Budget Detail as of 11.30'!L:L,'Budget Detail as of 11.30'!B:B,'Questica Mapping'!C4189)</f>
        <v>500</v>
      </c>
      <c r="O4189" s="100">
        <v>6857</v>
      </c>
      <c r="P4189" s="101">
        <f t="shared" si="159"/>
        <v>6857</v>
      </c>
    </row>
    <row r="4190" spans="1:16" hidden="1" x14ac:dyDescent="0.3">
      <c r="A4190" s="90">
        <v>597746</v>
      </c>
      <c r="B4190" s="92" t="s">
        <v>1162</v>
      </c>
      <c r="C4190" s="92" t="s">
        <v>8070</v>
      </c>
      <c r="D4190" s="92" t="s">
        <v>14</v>
      </c>
      <c r="E4190" s="103" t="s">
        <v>499</v>
      </c>
      <c r="F4190" s="92" t="s">
        <v>8006</v>
      </c>
      <c r="G4190" s="92" t="s">
        <v>1188</v>
      </c>
      <c r="H4190" s="92" t="s">
        <v>7972</v>
      </c>
      <c r="I4190" s="92" t="s">
        <v>865</v>
      </c>
      <c r="J4190" s="92" t="s">
        <v>8071</v>
      </c>
      <c r="K4190" s="90" t="b">
        <v>0</v>
      </c>
      <c r="L4190" s="92" t="s">
        <v>867</v>
      </c>
      <c r="M4190" s="278">
        <f>IFERROR(VLOOKUP(C4190,'Budget Detail as of 11.30'!B:K,COLUMNS('Budget Detail as of 11.30'!B:K),FALSE),0)</f>
        <v>1000</v>
      </c>
      <c r="N4190" s="155">
        <f>SUMIFS('Budget Detail as of 11.30'!L:L,'Budget Detail as of 11.30'!B:B,'Questica Mapping'!C4190)</f>
        <v>1000</v>
      </c>
      <c r="O4190" s="100">
        <v>228</v>
      </c>
      <c r="P4190" s="101">
        <f t="shared" si="159"/>
        <v>228</v>
      </c>
    </row>
    <row r="4191" spans="1:16" hidden="1" x14ac:dyDescent="0.3">
      <c r="A4191" s="90">
        <v>850354</v>
      </c>
      <c r="B4191" s="92" t="s">
        <v>1162</v>
      </c>
      <c r="C4191" s="92" t="s">
        <v>8072</v>
      </c>
      <c r="D4191" s="92" t="s">
        <v>14</v>
      </c>
      <c r="E4191" s="103" t="s">
        <v>499</v>
      </c>
      <c r="F4191" s="92" t="s">
        <v>8006</v>
      </c>
      <c r="G4191" s="92" t="s">
        <v>1188</v>
      </c>
      <c r="H4191" s="92" t="s">
        <v>7984</v>
      </c>
      <c r="I4191" s="92" t="s">
        <v>865</v>
      </c>
      <c r="J4191" s="92" t="s">
        <v>1189</v>
      </c>
      <c r="K4191" s="90" t="b">
        <v>0</v>
      </c>
      <c r="L4191" s="92" t="s">
        <v>867</v>
      </c>
      <c r="M4191" s="278">
        <f>IFERROR(VLOOKUP(C4191,'Budget Detail as of 11.30'!B:K,COLUMNS('Budget Detail as of 11.30'!B:K),FALSE),0)</f>
        <v>1500</v>
      </c>
      <c r="N4191" s="155">
        <f>SUMIFS('Budget Detail as of 11.30'!L:L,'Budget Detail as of 11.30'!B:B,'Questica Mapping'!C4191)</f>
        <v>1500</v>
      </c>
      <c r="O4191" s="100">
        <v>1500</v>
      </c>
      <c r="P4191" s="101">
        <f t="shared" si="159"/>
        <v>1500</v>
      </c>
    </row>
    <row r="4192" spans="1:16" hidden="1" x14ac:dyDescent="0.3">
      <c r="A4192" s="90">
        <v>1191174</v>
      </c>
      <c r="B4192" s="92" t="s">
        <v>1162</v>
      </c>
      <c r="C4192" s="92" t="s">
        <v>8073</v>
      </c>
      <c r="D4192" s="92" t="s">
        <v>14</v>
      </c>
      <c r="E4192" s="103" t="s">
        <v>499</v>
      </c>
      <c r="F4192" s="92" t="s">
        <v>8006</v>
      </c>
      <c r="G4192" s="92" t="s">
        <v>1191</v>
      </c>
      <c r="H4192" s="92" t="s">
        <v>7954</v>
      </c>
      <c r="I4192" s="92" t="s">
        <v>865</v>
      </c>
      <c r="J4192" s="92" t="s">
        <v>2130</v>
      </c>
      <c r="K4192" s="90" t="b">
        <v>0</v>
      </c>
      <c r="L4192" s="92" t="s">
        <v>867</v>
      </c>
      <c r="M4192" s="278">
        <f>IFERROR(VLOOKUP(C4192,'Budget Detail as of 11.30'!B:K,COLUMNS('Budget Detail as of 11.30'!B:K),FALSE),0)</f>
        <v>5000</v>
      </c>
      <c r="N4192" s="155">
        <f>SUMIFS('Budget Detail as of 11.30'!L:L,'Budget Detail as of 11.30'!B:B,'Questica Mapping'!C4192)</f>
        <v>5000</v>
      </c>
      <c r="O4192" s="100">
        <v>520</v>
      </c>
      <c r="P4192" s="101">
        <f t="shared" si="159"/>
        <v>520</v>
      </c>
    </row>
    <row r="4193" spans="1:16" hidden="1" x14ac:dyDescent="0.3">
      <c r="A4193" s="90">
        <v>1191175</v>
      </c>
      <c r="B4193" s="92" t="s">
        <v>1162</v>
      </c>
      <c r="C4193" s="92" t="s">
        <v>8074</v>
      </c>
      <c r="D4193" s="92" t="s">
        <v>14</v>
      </c>
      <c r="E4193" s="103" t="s">
        <v>499</v>
      </c>
      <c r="F4193" s="92" t="s">
        <v>8006</v>
      </c>
      <c r="G4193" s="92" t="s">
        <v>1191</v>
      </c>
      <c r="H4193" s="92" t="s">
        <v>7954</v>
      </c>
      <c r="I4193" s="92" t="s">
        <v>925</v>
      </c>
      <c r="J4193" s="92" t="s">
        <v>5032</v>
      </c>
      <c r="K4193" s="90" t="b">
        <v>0</v>
      </c>
      <c r="L4193" s="92" t="s">
        <v>867</v>
      </c>
      <c r="M4193" s="278">
        <f>IFERROR(VLOOKUP(C4193,'Budget Detail as of 11.30'!B:K,COLUMNS('Budget Detail as of 11.30'!B:K),FALSE),0)</f>
        <v>2060</v>
      </c>
      <c r="N4193" s="155">
        <f>SUMIFS('Budget Detail as of 11.30'!L:L,'Budget Detail as of 11.30'!B:B,'Questica Mapping'!C4193)</f>
        <v>2060</v>
      </c>
      <c r="O4193" s="100">
        <v>500</v>
      </c>
      <c r="P4193" s="101">
        <f t="shared" ref="P4193:P4224" si="160">+O4193</f>
        <v>500</v>
      </c>
    </row>
    <row r="4194" spans="1:16" hidden="1" x14ac:dyDescent="0.3">
      <c r="A4194" s="90">
        <v>1191527</v>
      </c>
      <c r="B4194" s="92" t="s">
        <v>1162</v>
      </c>
      <c r="C4194" s="92" t="s">
        <v>8075</v>
      </c>
      <c r="D4194" s="92" t="s">
        <v>14</v>
      </c>
      <c r="E4194" s="103" t="s">
        <v>499</v>
      </c>
      <c r="F4194" s="92" t="s">
        <v>8006</v>
      </c>
      <c r="G4194" s="92" t="s">
        <v>1191</v>
      </c>
      <c r="H4194" s="92" t="s">
        <v>7961</v>
      </c>
      <c r="I4194" s="92" t="s">
        <v>865</v>
      </c>
      <c r="J4194" s="92" t="s">
        <v>8076</v>
      </c>
      <c r="K4194" s="90" t="b">
        <v>0</v>
      </c>
      <c r="L4194" s="92" t="s">
        <v>867</v>
      </c>
      <c r="M4194" s="278">
        <f>IFERROR(VLOOKUP(C4194,'Budget Detail as of 11.30'!B:K,COLUMNS('Budget Detail as of 11.30'!B:K),FALSE),0)</f>
        <v>1500</v>
      </c>
      <c r="N4194" s="155">
        <f>SUMIFS('Budget Detail as of 11.30'!L:L,'Budget Detail as of 11.30'!B:B,'Questica Mapping'!C4194)</f>
        <v>1500</v>
      </c>
      <c r="O4194" s="100">
        <v>800</v>
      </c>
      <c r="P4194" s="101">
        <f t="shared" si="160"/>
        <v>800</v>
      </c>
    </row>
    <row r="4195" spans="1:16" hidden="1" x14ac:dyDescent="0.3">
      <c r="A4195" s="90">
        <v>850859</v>
      </c>
      <c r="B4195" s="92" t="s">
        <v>1162</v>
      </c>
      <c r="C4195" s="92" t="s">
        <v>8077</v>
      </c>
      <c r="D4195" s="92" t="s">
        <v>14</v>
      </c>
      <c r="E4195" s="103" t="s">
        <v>499</v>
      </c>
      <c r="F4195" s="92" t="s">
        <v>8006</v>
      </c>
      <c r="G4195" s="92" t="s">
        <v>1191</v>
      </c>
      <c r="H4195" s="92" t="s">
        <v>7961</v>
      </c>
      <c r="I4195" s="92" t="s">
        <v>925</v>
      </c>
      <c r="J4195" s="92" t="s">
        <v>8078</v>
      </c>
      <c r="K4195" s="90" t="b">
        <v>0</v>
      </c>
      <c r="L4195" s="92" t="s">
        <v>867</v>
      </c>
      <c r="M4195" s="278">
        <f>IFERROR(VLOOKUP(C4195,'Budget Detail as of 11.30'!B:K,COLUMNS('Budget Detail as of 11.30'!B:K),FALSE),0)</f>
        <v>1000</v>
      </c>
      <c r="N4195" s="155">
        <f>SUMIFS('Budget Detail as of 11.30'!L:L,'Budget Detail as of 11.30'!B:B,'Questica Mapping'!C4195)</f>
        <v>1000</v>
      </c>
      <c r="O4195" s="100">
        <v>200</v>
      </c>
      <c r="P4195" s="101">
        <f t="shared" si="160"/>
        <v>200</v>
      </c>
    </row>
    <row r="4196" spans="1:16" hidden="1" x14ac:dyDescent="0.3">
      <c r="A4196" s="90">
        <v>1191177</v>
      </c>
      <c r="B4196" s="92" t="s">
        <v>1162</v>
      </c>
      <c r="C4196" s="92" t="s">
        <v>8079</v>
      </c>
      <c r="D4196" s="92" t="s">
        <v>14</v>
      </c>
      <c r="E4196" s="103" t="s">
        <v>499</v>
      </c>
      <c r="F4196" s="92" t="s">
        <v>8006</v>
      </c>
      <c r="G4196" s="92" t="s">
        <v>1191</v>
      </c>
      <c r="H4196" s="92" t="s">
        <v>7964</v>
      </c>
      <c r="I4196" s="92" t="s">
        <v>865</v>
      </c>
      <c r="J4196" s="92" t="s">
        <v>8080</v>
      </c>
      <c r="K4196" s="90" t="b">
        <v>0</v>
      </c>
      <c r="L4196" s="92" t="s">
        <v>867</v>
      </c>
      <c r="M4196" s="278">
        <f>IFERROR(VLOOKUP(C4196,'Budget Detail as of 11.30'!B:K,COLUMNS('Budget Detail as of 11.30'!B:K),FALSE),0)</f>
        <v>0</v>
      </c>
      <c r="N4196" s="155">
        <f>SUMIFS('Budget Detail as of 11.30'!L:L,'Budget Detail as of 11.30'!B:B,'Questica Mapping'!C4196)</f>
        <v>0</v>
      </c>
      <c r="O4196" s="100">
        <v>0</v>
      </c>
      <c r="P4196" s="101">
        <f t="shared" si="160"/>
        <v>0</v>
      </c>
    </row>
    <row r="4197" spans="1:16" hidden="1" x14ac:dyDescent="0.3">
      <c r="A4197" s="90">
        <v>850352</v>
      </c>
      <c r="B4197" s="92" t="s">
        <v>1162</v>
      </c>
      <c r="C4197" s="92" t="s">
        <v>8081</v>
      </c>
      <c r="D4197" s="92" t="s">
        <v>14</v>
      </c>
      <c r="E4197" s="103" t="s">
        <v>499</v>
      </c>
      <c r="F4197" s="92" t="s">
        <v>8006</v>
      </c>
      <c r="G4197" s="92" t="s">
        <v>1191</v>
      </c>
      <c r="H4197" s="92" t="s">
        <v>7968</v>
      </c>
      <c r="I4197" s="92" t="s">
        <v>865</v>
      </c>
      <c r="J4197" s="92" t="s">
        <v>2130</v>
      </c>
      <c r="K4197" s="90" t="b">
        <v>0</v>
      </c>
      <c r="L4197" s="92" t="s">
        <v>867</v>
      </c>
      <c r="M4197" s="278">
        <f>IFERROR(VLOOKUP(C4197,'Budget Detail as of 11.30'!B:K,COLUMNS('Budget Detail as of 11.30'!B:K),FALSE),0)</f>
        <v>1220</v>
      </c>
      <c r="N4197" s="155">
        <f>SUMIFS('Budget Detail as of 11.30'!L:L,'Budget Detail as of 11.30'!B:B,'Questica Mapping'!C4197)</f>
        <v>1220</v>
      </c>
      <c r="O4197" s="100">
        <v>0</v>
      </c>
      <c r="P4197" s="101">
        <f t="shared" si="160"/>
        <v>0</v>
      </c>
    </row>
    <row r="4198" spans="1:16" hidden="1" x14ac:dyDescent="0.3">
      <c r="A4198" s="90">
        <v>1191178</v>
      </c>
      <c r="B4198" s="92" t="s">
        <v>1162</v>
      </c>
      <c r="C4198" s="92" t="s">
        <v>8082</v>
      </c>
      <c r="D4198" s="92" t="s">
        <v>14</v>
      </c>
      <c r="E4198" s="103" t="s">
        <v>499</v>
      </c>
      <c r="F4198" s="92" t="s">
        <v>8006</v>
      </c>
      <c r="G4198" s="92" t="s">
        <v>1191</v>
      </c>
      <c r="H4198" s="92" t="s">
        <v>8002</v>
      </c>
      <c r="I4198" s="92" t="s">
        <v>865</v>
      </c>
      <c r="J4198" s="92" t="s">
        <v>8083</v>
      </c>
      <c r="K4198" s="90" t="b">
        <v>0</v>
      </c>
      <c r="L4198" s="92" t="s">
        <v>867</v>
      </c>
      <c r="M4198" s="278">
        <f>IFERROR(VLOOKUP(C4198,'Budget Detail as of 11.30'!B:K,COLUMNS('Budget Detail as of 11.30'!B:K),FALSE),0)</f>
        <v>5000</v>
      </c>
      <c r="N4198" s="155">
        <f>SUMIFS('Budget Detail as of 11.30'!L:L,'Budget Detail as of 11.30'!B:B,'Questica Mapping'!C4198)</f>
        <v>5000</v>
      </c>
      <c r="O4198" s="100">
        <v>5000</v>
      </c>
      <c r="P4198" s="101">
        <f t="shared" si="160"/>
        <v>5000</v>
      </c>
    </row>
    <row r="4199" spans="1:16" hidden="1" x14ac:dyDescent="0.3">
      <c r="A4199" s="90">
        <v>850860</v>
      </c>
      <c r="B4199" s="92" t="s">
        <v>1162</v>
      </c>
      <c r="C4199" s="92" t="s">
        <v>8084</v>
      </c>
      <c r="D4199" s="92" t="s">
        <v>14</v>
      </c>
      <c r="E4199" s="103" t="s">
        <v>499</v>
      </c>
      <c r="F4199" s="92" t="s">
        <v>8006</v>
      </c>
      <c r="G4199" s="92" t="s">
        <v>1191</v>
      </c>
      <c r="H4199" s="92" t="s">
        <v>7972</v>
      </c>
      <c r="I4199" s="92" t="s">
        <v>865</v>
      </c>
      <c r="J4199" s="92" t="s">
        <v>8085</v>
      </c>
      <c r="K4199" s="90" t="b">
        <v>0</v>
      </c>
      <c r="L4199" s="92" t="s">
        <v>867</v>
      </c>
      <c r="M4199" s="278">
        <f>IFERROR(VLOOKUP(C4199,'Budget Detail as of 11.30'!B:K,COLUMNS('Budget Detail as of 11.30'!B:K),FALSE),0)</f>
        <v>1820</v>
      </c>
      <c r="N4199" s="155">
        <f>SUMIFS('Budget Detail as of 11.30'!L:L,'Budget Detail as of 11.30'!B:B,'Questica Mapping'!C4199)</f>
        <v>1820</v>
      </c>
      <c r="O4199" s="100">
        <v>6942</v>
      </c>
      <c r="P4199" s="101">
        <f t="shared" si="160"/>
        <v>6942</v>
      </c>
    </row>
    <row r="4200" spans="1:16" hidden="1" x14ac:dyDescent="0.3">
      <c r="A4200" s="90">
        <v>850848</v>
      </c>
      <c r="B4200" s="92" t="s">
        <v>1162</v>
      </c>
      <c r="C4200" s="92" t="s">
        <v>8086</v>
      </c>
      <c r="D4200" s="92" t="s">
        <v>14</v>
      </c>
      <c r="E4200" s="103" t="s">
        <v>499</v>
      </c>
      <c r="F4200" s="92" t="s">
        <v>8006</v>
      </c>
      <c r="G4200" s="92" t="s">
        <v>1191</v>
      </c>
      <c r="H4200" s="92" t="s">
        <v>7984</v>
      </c>
      <c r="I4200" s="92" t="s">
        <v>865</v>
      </c>
      <c r="J4200" s="92" t="s">
        <v>8087</v>
      </c>
      <c r="K4200" s="90" t="b">
        <v>0</v>
      </c>
      <c r="L4200" s="92" t="s">
        <v>867</v>
      </c>
      <c r="M4200" s="278">
        <f>IFERROR(VLOOKUP(C4200,'Budget Detail as of 11.30'!B:K,COLUMNS('Budget Detail as of 11.30'!B:K),FALSE),0)</f>
        <v>1320</v>
      </c>
      <c r="N4200" s="155">
        <f>SUMIFS('Budget Detail as of 11.30'!L:L,'Budget Detail as of 11.30'!B:B,'Questica Mapping'!C4200)</f>
        <v>1320</v>
      </c>
      <c r="O4200" s="100">
        <v>1500</v>
      </c>
      <c r="P4200" s="101">
        <f t="shared" si="160"/>
        <v>1500</v>
      </c>
    </row>
    <row r="4201" spans="1:16" hidden="1" x14ac:dyDescent="0.3">
      <c r="A4201" s="90">
        <v>850861</v>
      </c>
      <c r="B4201" s="92" t="s">
        <v>1162</v>
      </c>
      <c r="C4201" s="92" t="s">
        <v>8088</v>
      </c>
      <c r="D4201" s="92" t="s">
        <v>14</v>
      </c>
      <c r="E4201" s="103" t="s">
        <v>499</v>
      </c>
      <c r="F4201" s="92" t="s">
        <v>8006</v>
      </c>
      <c r="G4201" s="92" t="s">
        <v>1194</v>
      </c>
      <c r="H4201" s="92" t="s">
        <v>7954</v>
      </c>
      <c r="I4201" s="92" t="s">
        <v>865</v>
      </c>
      <c r="J4201" s="92" t="s">
        <v>1195</v>
      </c>
      <c r="K4201" s="90" t="b">
        <v>0</v>
      </c>
      <c r="L4201" s="92" t="s">
        <v>867</v>
      </c>
      <c r="M4201" s="278">
        <f>IFERROR(VLOOKUP(C4201,'Budget Detail as of 11.30'!B:K,COLUMNS('Budget Detail as of 11.30'!B:K),FALSE),0)</f>
        <v>500</v>
      </c>
      <c r="N4201" s="155">
        <f>SUMIFS('Budget Detail as of 11.30'!L:L,'Budget Detail as of 11.30'!B:B,'Questica Mapping'!C4201)</f>
        <v>500</v>
      </c>
      <c r="O4201" s="100">
        <v>1000</v>
      </c>
      <c r="P4201" s="101">
        <f t="shared" si="160"/>
        <v>1000</v>
      </c>
    </row>
    <row r="4202" spans="1:16" hidden="1" x14ac:dyDescent="0.3">
      <c r="A4202" s="90">
        <v>1191528</v>
      </c>
      <c r="B4202" s="92" t="s">
        <v>1162</v>
      </c>
      <c r="C4202" s="92" t="s">
        <v>8089</v>
      </c>
      <c r="D4202" s="92" t="s">
        <v>14</v>
      </c>
      <c r="E4202" s="103" t="s">
        <v>499</v>
      </c>
      <c r="F4202" s="92" t="s">
        <v>8006</v>
      </c>
      <c r="G4202" s="92" t="s">
        <v>1202</v>
      </c>
      <c r="H4202" s="92" t="s">
        <v>7954</v>
      </c>
      <c r="I4202" s="92" t="s">
        <v>865</v>
      </c>
      <c r="J4202" s="92" t="s">
        <v>2831</v>
      </c>
      <c r="K4202" s="90" t="b">
        <v>0</v>
      </c>
      <c r="L4202" s="92" t="s">
        <v>867</v>
      </c>
      <c r="M4202" s="278">
        <f>IFERROR(VLOOKUP(C4202,'Budget Detail as of 11.30'!B:K,COLUMNS('Budget Detail as of 11.30'!B:K),FALSE),0)</f>
        <v>1000</v>
      </c>
      <c r="N4202" s="155">
        <f>SUMIFS('Budget Detail as of 11.30'!L:L,'Budget Detail as of 11.30'!B:B,'Questica Mapping'!C4202)</f>
        <v>1000</v>
      </c>
      <c r="O4202" s="100">
        <v>0</v>
      </c>
      <c r="P4202" s="101">
        <f t="shared" si="160"/>
        <v>0</v>
      </c>
    </row>
    <row r="4203" spans="1:16" hidden="1" x14ac:dyDescent="0.3">
      <c r="A4203" s="90">
        <v>1191180</v>
      </c>
      <c r="B4203" s="92" t="s">
        <v>1162</v>
      </c>
      <c r="C4203" s="92" t="s">
        <v>8090</v>
      </c>
      <c r="D4203" s="92" t="s">
        <v>14</v>
      </c>
      <c r="E4203" s="103" t="s">
        <v>499</v>
      </c>
      <c r="F4203" s="92" t="s">
        <v>8006</v>
      </c>
      <c r="G4203" s="92" t="s">
        <v>1202</v>
      </c>
      <c r="H4203" s="92" t="s">
        <v>7954</v>
      </c>
      <c r="I4203" s="92" t="s">
        <v>925</v>
      </c>
      <c r="J4203" s="92" t="s">
        <v>8091</v>
      </c>
      <c r="K4203" s="90" t="b">
        <v>0</v>
      </c>
      <c r="L4203" s="92" t="s">
        <v>867</v>
      </c>
      <c r="M4203" s="278">
        <f>IFERROR(VLOOKUP(C4203,'Budget Detail as of 11.30'!B:K,COLUMNS('Budget Detail as of 11.30'!B:K),FALSE),0)</f>
        <v>1000</v>
      </c>
      <c r="N4203" s="155">
        <f>SUMIFS('Budget Detail as of 11.30'!L:L,'Budget Detail as of 11.30'!B:B,'Questica Mapping'!C4203)</f>
        <v>1000</v>
      </c>
      <c r="O4203" s="100">
        <v>0</v>
      </c>
      <c r="P4203" s="101">
        <f t="shared" si="160"/>
        <v>0</v>
      </c>
    </row>
    <row r="4204" spans="1:16" hidden="1" x14ac:dyDescent="0.3">
      <c r="A4204" s="90">
        <v>1191181</v>
      </c>
      <c r="B4204" s="92" t="s">
        <v>1162</v>
      </c>
      <c r="C4204" s="92" t="s">
        <v>8092</v>
      </c>
      <c r="D4204" s="92" t="s">
        <v>14</v>
      </c>
      <c r="E4204" s="103" t="s">
        <v>499</v>
      </c>
      <c r="F4204" s="92" t="s">
        <v>8006</v>
      </c>
      <c r="G4204" s="92" t="s">
        <v>1202</v>
      </c>
      <c r="H4204" s="92" t="s">
        <v>7961</v>
      </c>
      <c r="I4204" s="92" t="s">
        <v>865</v>
      </c>
      <c r="J4204" s="92" t="s">
        <v>8093</v>
      </c>
      <c r="K4204" s="90" t="b">
        <v>0</v>
      </c>
      <c r="L4204" s="92" t="s">
        <v>867</v>
      </c>
      <c r="M4204" s="278">
        <f>IFERROR(VLOOKUP(C4204,'Budget Detail as of 11.30'!B:K,COLUMNS('Budget Detail as of 11.30'!B:K),FALSE),0)</f>
        <v>0</v>
      </c>
      <c r="N4204" s="155">
        <f>SUMIFS('Budget Detail as of 11.30'!L:L,'Budget Detail as of 11.30'!B:B,'Questica Mapping'!C4204)</f>
        <v>0</v>
      </c>
      <c r="O4204" s="100">
        <v>0</v>
      </c>
      <c r="P4204" s="101">
        <f t="shared" si="160"/>
        <v>0</v>
      </c>
    </row>
    <row r="4205" spans="1:16" hidden="1" x14ac:dyDescent="0.3">
      <c r="A4205" s="90">
        <v>1191526</v>
      </c>
      <c r="B4205" s="92" t="s">
        <v>1162</v>
      </c>
      <c r="C4205" s="92" t="s">
        <v>8094</v>
      </c>
      <c r="D4205" s="92" t="s">
        <v>14</v>
      </c>
      <c r="E4205" s="103" t="s">
        <v>499</v>
      </c>
      <c r="F4205" s="92" t="s">
        <v>8006</v>
      </c>
      <c r="G4205" s="92" t="s">
        <v>1202</v>
      </c>
      <c r="H4205" s="92" t="s">
        <v>7964</v>
      </c>
      <c r="I4205" s="92" t="s">
        <v>865</v>
      </c>
      <c r="J4205" s="92" t="s">
        <v>8095</v>
      </c>
      <c r="K4205" s="90" t="b">
        <v>0</v>
      </c>
      <c r="L4205" s="92" t="s">
        <v>867</v>
      </c>
      <c r="M4205" s="278">
        <f>IFERROR(VLOOKUP(C4205,'Budget Detail as of 11.30'!B:K,COLUMNS('Budget Detail as of 11.30'!B:K),FALSE),0)</f>
        <v>0</v>
      </c>
      <c r="N4205" s="155">
        <f>SUMIFS('Budget Detail as of 11.30'!L:L,'Budget Detail as of 11.30'!B:B,'Questica Mapping'!C4205)</f>
        <v>0</v>
      </c>
      <c r="O4205" s="100">
        <v>0</v>
      </c>
      <c r="P4205" s="101">
        <f t="shared" si="160"/>
        <v>0</v>
      </c>
    </row>
    <row r="4206" spans="1:16" hidden="1" x14ac:dyDescent="0.3">
      <c r="A4206" s="90">
        <v>1191529</v>
      </c>
      <c r="B4206" s="92" t="s">
        <v>1162</v>
      </c>
      <c r="C4206" s="92" t="s">
        <v>8096</v>
      </c>
      <c r="D4206" s="92" t="s">
        <v>14</v>
      </c>
      <c r="E4206" s="103" t="s">
        <v>499</v>
      </c>
      <c r="F4206" s="92" t="s">
        <v>8006</v>
      </c>
      <c r="G4206" s="92" t="s">
        <v>1202</v>
      </c>
      <c r="H4206" s="92" t="s">
        <v>7968</v>
      </c>
      <c r="I4206" s="92" t="s">
        <v>865</v>
      </c>
      <c r="J4206" s="92" t="s">
        <v>8095</v>
      </c>
      <c r="K4206" s="90" t="b">
        <v>0</v>
      </c>
      <c r="L4206" s="92" t="s">
        <v>867</v>
      </c>
      <c r="M4206" s="278">
        <f>IFERROR(VLOOKUP(C4206,'Budget Detail as of 11.30'!B:K,COLUMNS('Budget Detail as of 11.30'!B:K),FALSE),0)</f>
        <v>400</v>
      </c>
      <c r="N4206" s="155">
        <f>SUMIFS('Budget Detail as of 11.30'!L:L,'Budget Detail as of 11.30'!B:B,'Questica Mapping'!C4206)</f>
        <v>400</v>
      </c>
      <c r="O4206" s="100">
        <v>0</v>
      </c>
      <c r="P4206" s="101">
        <f t="shared" si="160"/>
        <v>0</v>
      </c>
    </row>
    <row r="4207" spans="1:16" hidden="1" x14ac:dyDescent="0.3">
      <c r="A4207" s="90">
        <v>1191183</v>
      </c>
      <c r="B4207" s="92" t="s">
        <v>1162</v>
      </c>
      <c r="C4207" s="92" t="s">
        <v>8097</v>
      </c>
      <c r="D4207" s="92" t="s">
        <v>14</v>
      </c>
      <c r="E4207" s="103" t="s">
        <v>499</v>
      </c>
      <c r="F4207" s="92" t="s">
        <v>8006</v>
      </c>
      <c r="G4207" s="92" t="s">
        <v>1202</v>
      </c>
      <c r="H4207" s="92" t="s">
        <v>8002</v>
      </c>
      <c r="I4207" s="92" t="s">
        <v>865</v>
      </c>
      <c r="J4207" s="92" t="s">
        <v>2831</v>
      </c>
      <c r="K4207" s="90" t="b">
        <v>0</v>
      </c>
      <c r="L4207" s="92" t="s">
        <v>867</v>
      </c>
      <c r="M4207" s="278">
        <f>IFERROR(VLOOKUP(C4207,'Budget Detail as of 11.30'!B:K,COLUMNS('Budget Detail as of 11.30'!B:K),FALSE),0)</f>
        <v>0</v>
      </c>
      <c r="N4207" s="155">
        <f>SUMIFS('Budget Detail as of 11.30'!L:L,'Budget Detail as of 11.30'!B:B,'Questica Mapping'!C4207)</f>
        <v>0</v>
      </c>
      <c r="O4207" s="100">
        <v>5500</v>
      </c>
      <c r="P4207" s="101">
        <f t="shared" si="160"/>
        <v>5500</v>
      </c>
    </row>
    <row r="4208" spans="1:16" hidden="1" x14ac:dyDescent="0.3">
      <c r="A4208" s="90">
        <v>1191184</v>
      </c>
      <c r="B4208" s="92" t="s">
        <v>1162</v>
      </c>
      <c r="C4208" s="92" t="s">
        <v>8098</v>
      </c>
      <c r="D4208" s="92" t="s">
        <v>14</v>
      </c>
      <c r="E4208" s="103" t="s">
        <v>499</v>
      </c>
      <c r="F4208" s="92" t="s">
        <v>8006</v>
      </c>
      <c r="G4208" s="92" t="s">
        <v>1202</v>
      </c>
      <c r="H4208" s="92" t="s">
        <v>7972</v>
      </c>
      <c r="I4208" s="92" t="s">
        <v>865</v>
      </c>
      <c r="J4208" s="92" t="s">
        <v>8099</v>
      </c>
      <c r="K4208" s="90" t="b">
        <v>0</v>
      </c>
      <c r="L4208" s="92" t="s">
        <v>867</v>
      </c>
      <c r="M4208" s="278">
        <f>IFERROR(VLOOKUP(C4208,'Budget Detail as of 11.30'!B:K,COLUMNS('Budget Detail as of 11.30'!B:K),FALSE),0)</f>
        <v>1000</v>
      </c>
      <c r="N4208" s="155">
        <f>SUMIFS('Budget Detail as of 11.30'!L:L,'Budget Detail as of 11.30'!B:B,'Questica Mapping'!C4208)</f>
        <v>1000</v>
      </c>
      <c r="O4208" s="100">
        <v>12600</v>
      </c>
      <c r="P4208" s="101">
        <f t="shared" si="160"/>
        <v>12600</v>
      </c>
    </row>
    <row r="4209" spans="1:16" hidden="1" x14ac:dyDescent="0.3">
      <c r="A4209" s="90">
        <v>1191185</v>
      </c>
      <c r="B4209" s="92" t="s">
        <v>1162</v>
      </c>
      <c r="C4209" s="92" t="s">
        <v>8100</v>
      </c>
      <c r="D4209" s="92" t="s">
        <v>14</v>
      </c>
      <c r="E4209" s="103" t="s">
        <v>499</v>
      </c>
      <c r="F4209" s="92" t="s">
        <v>8006</v>
      </c>
      <c r="G4209" s="92" t="s">
        <v>1202</v>
      </c>
      <c r="H4209" s="92" t="s">
        <v>7984</v>
      </c>
      <c r="I4209" s="92" t="s">
        <v>865</v>
      </c>
      <c r="J4209" s="92" t="s">
        <v>8101</v>
      </c>
      <c r="K4209" s="90" t="b">
        <v>0</v>
      </c>
      <c r="L4209" s="92" t="s">
        <v>867</v>
      </c>
      <c r="M4209" s="278">
        <f>IFERROR(VLOOKUP(C4209,'Budget Detail as of 11.30'!B:K,COLUMNS('Budget Detail as of 11.30'!B:K),FALSE),0)</f>
        <v>760</v>
      </c>
      <c r="N4209" s="155">
        <f>SUMIFS('Budget Detail as of 11.30'!L:L,'Budget Detail as of 11.30'!B:B,'Questica Mapping'!C4209)</f>
        <v>760</v>
      </c>
      <c r="O4209" s="100">
        <v>0</v>
      </c>
      <c r="P4209" s="101">
        <f t="shared" si="160"/>
        <v>0</v>
      </c>
    </row>
    <row r="4210" spans="1:16" hidden="1" x14ac:dyDescent="0.3">
      <c r="A4210" s="90">
        <v>1210095</v>
      </c>
      <c r="B4210" s="92" t="s">
        <v>1162</v>
      </c>
      <c r="C4210" s="92" t="s">
        <v>8102</v>
      </c>
      <c r="D4210" s="92" t="s">
        <v>14</v>
      </c>
      <c r="E4210" s="103" t="s">
        <v>499</v>
      </c>
      <c r="F4210" s="92" t="s">
        <v>8006</v>
      </c>
      <c r="G4210" s="92" t="s">
        <v>2668</v>
      </c>
      <c r="H4210" s="92" t="s">
        <v>7954</v>
      </c>
      <c r="I4210" s="92" t="s">
        <v>865</v>
      </c>
      <c r="J4210" s="92" t="s">
        <v>8103</v>
      </c>
      <c r="K4210" s="90" t="b">
        <v>0</v>
      </c>
      <c r="L4210" s="92" t="s">
        <v>867</v>
      </c>
      <c r="M4210" s="278">
        <f>IFERROR(VLOOKUP(C4210,'Budget Detail as of 11.30'!B:K,COLUMNS('Budget Detail as of 11.30'!B:K),FALSE),0)</f>
        <v>2000</v>
      </c>
      <c r="N4210" s="155">
        <f>SUMIFS('Budget Detail as of 11.30'!L:L,'Budget Detail as of 11.30'!B:B,'Questica Mapping'!C4210)</f>
        <v>2000</v>
      </c>
      <c r="O4210" s="100">
        <v>8832</v>
      </c>
      <c r="P4210" s="101">
        <f t="shared" si="160"/>
        <v>8832</v>
      </c>
    </row>
    <row r="4211" spans="1:16" hidden="1" x14ac:dyDescent="0.3">
      <c r="A4211" s="90">
        <v>1670403</v>
      </c>
      <c r="B4211" s="92" t="s">
        <v>1162</v>
      </c>
      <c r="C4211" s="92" t="s">
        <v>8104</v>
      </c>
      <c r="D4211" s="92" t="s">
        <v>14</v>
      </c>
      <c r="E4211" s="103" t="s">
        <v>499</v>
      </c>
      <c r="F4211" s="92" t="s">
        <v>8006</v>
      </c>
      <c r="G4211" s="92" t="s">
        <v>2668</v>
      </c>
      <c r="H4211" s="92" t="s">
        <v>7961</v>
      </c>
      <c r="I4211" s="92" t="s">
        <v>865</v>
      </c>
      <c r="J4211" s="92" t="s">
        <v>8103</v>
      </c>
      <c r="K4211" s="90" t="b">
        <v>0</v>
      </c>
      <c r="L4211" s="92" t="s">
        <v>867</v>
      </c>
      <c r="M4211" s="278">
        <f>IFERROR(VLOOKUP(C4211,'Budget Detail as of 11.30'!B:K,COLUMNS('Budget Detail as of 11.30'!B:K),FALSE),0)</f>
        <v>0</v>
      </c>
      <c r="N4211" s="155">
        <f>SUMIFS('Budget Detail as of 11.30'!L:L,'Budget Detail as of 11.30'!B:B,'Questica Mapping'!C4211)</f>
        <v>0</v>
      </c>
      <c r="O4211" s="100">
        <v>0</v>
      </c>
      <c r="P4211" s="101">
        <f t="shared" si="160"/>
        <v>0</v>
      </c>
    </row>
    <row r="4212" spans="1:16" hidden="1" x14ac:dyDescent="0.3">
      <c r="A4212" s="90">
        <v>598286</v>
      </c>
      <c r="B4212" s="92" t="s">
        <v>1162</v>
      </c>
      <c r="C4212" s="92" t="s">
        <v>8105</v>
      </c>
      <c r="D4212" s="92" t="s">
        <v>14</v>
      </c>
      <c r="E4212" s="103" t="s">
        <v>499</v>
      </c>
      <c r="F4212" s="92" t="s">
        <v>8006</v>
      </c>
      <c r="G4212" s="92" t="s">
        <v>2668</v>
      </c>
      <c r="H4212" s="92" t="s">
        <v>7961</v>
      </c>
      <c r="I4212" s="92" t="s">
        <v>925</v>
      </c>
      <c r="J4212" s="92" t="s">
        <v>8106</v>
      </c>
      <c r="K4212" s="90" t="b">
        <v>0</v>
      </c>
      <c r="L4212" s="92" t="s">
        <v>867</v>
      </c>
      <c r="M4212" s="278">
        <f>IFERROR(VLOOKUP(C4212,'Budget Detail as of 11.30'!B:K,COLUMNS('Budget Detail as of 11.30'!B:K),FALSE),0)</f>
        <v>0</v>
      </c>
      <c r="N4212" s="155">
        <f>SUMIFS('Budget Detail as of 11.30'!L:L,'Budget Detail as of 11.30'!B:B,'Questica Mapping'!C4212)</f>
        <v>0</v>
      </c>
      <c r="O4212" s="100">
        <v>0</v>
      </c>
      <c r="P4212" s="101">
        <f t="shared" si="160"/>
        <v>0</v>
      </c>
    </row>
    <row r="4213" spans="1:16" hidden="1" x14ac:dyDescent="0.3">
      <c r="A4213" s="90">
        <v>597752</v>
      </c>
      <c r="B4213" s="92" t="s">
        <v>1162</v>
      </c>
      <c r="C4213" s="92" t="s">
        <v>8107</v>
      </c>
      <c r="D4213" s="92" t="s">
        <v>14</v>
      </c>
      <c r="E4213" s="103" t="s">
        <v>499</v>
      </c>
      <c r="F4213" s="92" t="s">
        <v>8006</v>
      </c>
      <c r="G4213" s="92" t="s">
        <v>2668</v>
      </c>
      <c r="H4213" s="92" t="s">
        <v>7961</v>
      </c>
      <c r="I4213" s="92" t="s">
        <v>928</v>
      </c>
      <c r="J4213" s="92" t="s">
        <v>8108</v>
      </c>
      <c r="K4213" s="90" t="b">
        <v>0</v>
      </c>
      <c r="L4213" s="92" t="s">
        <v>867</v>
      </c>
      <c r="M4213" s="278">
        <f>IFERROR(VLOOKUP(C4213,'Budget Detail as of 11.30'!B:K,COLUMNS('Budget Detail as of 11.30'!B:K),FALSE),0)</f>
        <v>0</v>
      </c>
      <c r="N4213" s="155">
        <f>SUMIFS('Budget Detail as of 11.30'!L:L,'Budget Detail as of 11.30'!B:B,'Questica Mapping'!C4213)</f>
        <v>0</v>
      </c>
      <c r="O4213" s="100">
        <v>600</v>
      </c>
      <c r="P4213" s="101">
        <f t="shared" si="160"/>
        <v>600</v>
      </c>
    </row>
    <row r="4214" spans="1:16" hidden="1" x14ac:dyDescent="0.3">
      <c r="A4214" s="90">
        <v>597753</v>
      </c>
      <c r="B4214" s="92" t="s">
        <v>1162</v>
      </c>
      <c r="C4214" s="92" t="s">
        <v>8109</v>
      </c>
      <c r="D4214" s="92" t="s">
        <v>14</v>
      </c>
      <c r="E4214" s="103" t="s">
        <v>499</v>
      </c>
      <c r="F4214" s="92" t="s">
        <v>8006</v>
      </c>
      <c r="G4214" s="92" t="s">
        <v>2668</v>
      </c>
      <c r="H4214" s="92" t="s">
        <v>7968</v>
      </c>
      <c r="I4214" s="92" t="s">
        <v>865</v>
      </c>
      <c r="J4214" s="92" t="s">
        <v>8110</v>
      </c>
      <c r="K4214" s="90" t="b">
        <v>0</v>
      </c>
      <c r="L4214" s="92" t="s">
        <v>867</v>
      </c>
      <c r="M4214" s="278">
        <f>IFERROR(VLOOKUP(C4214,'Budget Detail as of 11.30'!B:K,COLUMNS('Budget Detail as of 11.30'!B:K),FALSE),0)</f>
        <v>5000</v>
      </c>
      <c r="N4214" s="155">
        <f>SUMIFS('Budget Detail as of 11.30'!L:L,'Budget Detail as of 11.30'!B:B,'Questica Mapping'!C4214)</f>
        <v>5000</v>
      </c>
      <c r="O4214" s="100">
        <v>540</v>
      </c>
      <c r="P4214" s="101">
        <f t="shared" si="160"/>
        <v>540</v>
      </c>
    </row>
    <row r="4215" spans="1:16" hidden="1" x14ac:dyDescent="0.3">
      <c r="A4215" s="90">
        <v>597754</v>
      </c>
      <c r="B4215" s="92" t="s">
        <v>1162</v>
      </c>
      <c r="C4215" s="92" t="s">
        <v>8111</v>
      </c>
      <c r="D4215" s="92" t="s">
        <v>14</v>
      </c>
      <c r="E4215" s="103" t="s">
        <v>499</v>
      </c>
      <c r="F4215" s="92" t="s">
        <v>8006</v>
      </c>
      <c r="G4215" s="92" t="s">
        <v>2668</v>
      </c>
      <c r="H4215" s="92" t="s">
        <v>8002</v>
      </c>
      <c r="I4215" s="92" t="s">
        <v>865</v>
      </c>
      <c r="J4215" s="92" t="s">
        <v>8112</v>
      </c>
      <c r="K4215" s="90" t="b">
        <v>0</v>
      </c>
      <c r="L4215" s="92" t="s">
        <v>867</v>
      </c>
      <c r="M4215" s="278">
        <f>IFERROR(VLOOKUP(C4215,'Budget Detail as of 11.30'!B:K,COLUMNS('Budget Detail as of 11.30'!B:K),FALSE),0)</f>
        <v>5500</v>
      </c>
      <c r="N4215" s="155">
        <f>SUMIFS('Budget Detail as of 11.30'!L:L,'Budget Detail as of 11.30'!B:B,'Questica Mapping'!C4215)</f>
        <v>5500</v>
      </c>
      <c r="O4215" s="100">
        <v>8150</v>
      </c>
      <c r="P4215" s="101">
        <f t="shared" si="160"/>
        <v>8150</v>
      </c>
    </row>
    <row r="4216" spans="1:16" hidden="1" x14ac:dyDescent="0.3">
      <c r="A4216" s="90">
        <v>851483</v>
      </c>
      <c r="B4216" s="92" t="s">
        <v>1162</v>
      </c>
      <c r="C4216" s="92" t="s">
        <v>8113</v>
      </c>
      <c r="D4216" s="92" t="s">
        <v>14</v>
      </c>
      <c r="E4216" s="103" t="s">
        <v>499</v>
      </c>
      <c r="F4216" s="92" t="s">
        <v>8006</v>
      </c>
      <c r="G4216" s="92" t="s">
        <v>2668</v>
      </c>
      <c r="H4216" s="92" t="s">
        <v>7976</v>
      </c>
      <c r="I4216" s="92" t="s">
        <v>865</v>
      </c>
      <c r="J4216" s="92" t="s">
        <v>8114</v>
      </c>
      <c r="K4216" s="90" t="b">
        <v>0</v>
      </c>
      <c r="L4216" s="92" t="s">
        <v>867</v>
      </c>
      <c r="M4216" s="278">
        <f>IFERROR(VLOOKUP(C4216,'Budget Detail as of 11.30'!B:K,COLUMNS('Budget Detail as of 11.30'!B:K),FALSE),0)</f>
        <v>12800</v>
      </c>
      <c r="N4216" s="155">
        <f>SUMIFS('Budget Detail as of 11.30'!L:L,'Budget Detail as of 11.30'!B:B,'Questica Mapping'!C4216)</f>
        <v>12800</v>
      </c>
      <c r="O4216" s="100">
        <v>0</v>
      </c>
      <c r="P4216" s="101">
        <f t="shared" si="160"/>
        <v>0</v>
      </c>
    </row>
    <row r="4217" spans="1:16" hidden="1" x14ac:dyDescent="0.3">
      <c r="A4217" s="90">
        <v>595748</v>
      </c>
      <c r="B4217" s="92" t="s">
        <v>1162</v>
      </c>
      <c r="C4217" s="92" t="s">
        <v>8115</v>
      </c>
      <c r="D4217" s="92" t="s">
        <v>14</v>
      </c>
      <c r="E4217" s="103" t="s">
        <v>499</v>
      </c>
      <c r="F4217" s="92" t="s">
        <v>8006</v>
      </c>
      <c r="G4217" s="92" t="s">
        <v>2668</v>
      </c>
      <c r="H4217" s="92" t="s">
        <v>7976</v>
      </c>
      <c r="I4217" s="92" t="s">
        <v>925</v>
      </c>
      <c r="J4217" s="92" t="s">
        <v>8116</v>
      </c>
      <c r="K4217" s="90" t="b">
        <v>0</v>
      </c>
      <c r="L4217" s="92" t="s">
        <v>867</v>
      </c>
      <c r="M4217" s="278">
        <f>IFERROR(VLOOKUP(C4217,'Budget Detail as of 11.30'!B:K,COLUMNS('Budget Detail as of 11.30'!B:K),FALSE),0)</f>
        <v>0</v>
      </c>
      <c r="N4217" s="155">
        <f>SUMIFS('Budget Detail as of 11.30'!L:L,'Budget Detail as of 11.30'!B:B,'Questica Mapping'!C4217)</f>
        <v>0</v>
      </c>
      <c r="O4217" s="100">
        <v>0</v>
      </c>
      <c r="P4217" s="101">
        <f t="shared" si="160"/>
        <v>0</v>
      </c>
    </row>
    <row r="4218" spans="1:16" hidden="1" x14ac:dyDescent="0.3">
      <c r="A4218" s="90">
        <v>594816</v>
      </c>
      <c r="B4218" s="92" t="s">
        <v>1162</v>
      </c>
      <c r="C4218" s="92" t="s">
        <v>8117</v>
      </c>
      <c r="D4218" s="92" t="s">
        <v>14</v>
      </c>
      <c r="E4218" s="103" t="s">
        <v>499</v>
      </c>
      <c r="F4218" s="92" t="s">
        <v>8006</v>
      </c>
      <c r="G4218" s="92" t="s">
        <v>2514</v>
      </c>
      <c r="H4218" s="92" t="s">
        <v>7954</v>
      </c>
      <c r="I4218" s="92" t="s">
        <v>865</v>
      </c>
      <c r="J4218" s="92" t="s">
        <v>8118</v>
      </c>
      <c r="K4218" s="90" t="b">
        <v>0</v>
      </c>
      <c r="L4218" s="92" t="s">
        <v>867</v>
      </c>
      <c r="M4218" s="278">
        <f>IFERROR(VLOOKUP(C4218,'Budget Detail as of 11.30'!B:K,COLUMNS('Budget Detail as of 11.30'!B:K),FALSE),0)</f>
        <v>14000</v>
      </c>
      <c r="N4218" s="155">
        <f>SUMIFS('Budget Detail as of 11.30'!L:L,'Budget Detail as of 11.30'!B:B,'Questica Mapping'!C4218)</f>
        <v>14000</v>
      </c>
      <c r="O4218" s="100">
        <v>0</v>
      </c>
      <c r="P4218" s="101">
        <f t="shared" si="160"/>
        <v>0</v>
      </c>
    </row>
    <row r="4219" spans="1:16" hidden="1" x14ac:dyDescent="0.3">
      <c r="A4219" s="90">
        <v>850849</v>
      </c>
      <c r="B4219" s="92" t="s">
        <v>1162</v>
      </c>
      <c r="C4219" s="92" t="s">
        <v>8119</v>
      </c>
      <c r="D4219" s="92" t="s">
        <v>14</v>
      </c>
      <c r="E4219" s="103" t="s">
        <v>499</v>
      </c>
      <c r="F4219" s="92" t="s">
        <v>8006</v>
      </c>
      <c r="G4219" s="92" t="s">
        <v>2514</v>
      </c>
      <c r="H4219" s="92" t="s">
        <v>7961</v>
      </c>
      <c r="I4219" s="92" t="s">
        <v>865</v>
      </c>
      <c r="J4219" s="92" t="s">
        <v>8120</v>
      </c>
      <c r="K4219" s="90" t="b">
        <v>0</v>
      </c>
      <c r="L4219" s="92" t="s">
        <v>867</v>
      </c>
      <c r="M4219" s="278">
        <f>IFERROR(VLOOKUP(C4219,'Budget Detail as of 11.30'!B:K,COLUMNS('Budget Detail as of 11.30'!B:K),FALSE),0)</f>
        <v>0</v>
      </c>
      <c r="N4219" s="155">
        <f>SUMIFS('Budget Detail as of 11.30'!L:L,'Budget Detail as of 11.30'!B:B,'Questica Mapping'!C4219)</f>
        <v>0</v>
      </c>
      <c r="O4219" s="100">
        <v>200</v>
      </c>
      <c r="P4219" s="101">
        <f t="shared" si="160"/>
        <v>200</v>
      </c>
    </row>
    <row r="4220" spans="1:16" hidden="1" x14ac:dyDescent="0.3">
      <c r="A4220" s="90">
        <v>850862</v>
      </c>
      <c r="B4220" s="92" t="s">
        <v>1162</v>
      </c>
      <c r="C4220" s="92" t="s">
        <v>8121</v>
      </c>
      <c r="D4220" s="92" t="s">
        <v>14</v>
      </c>
      <c r="E4220" s="103" t="s">
        <v>499</v>
      </c>
      <c r="F4220" s="92" t="s">
        <v>8006</v>
      </c>
      <c r="G4220" s="92" t="s">
        <v>2514</v>
      </c>
      <c r="H4220" s="92" t="s">
        <v>7968</v>
      </c>
      <c r="I4220" s="92" t="s">
        <v>865</v>
      </c>
      <c r="J4220" s="92" t="s">
        <v>8120</v>
      </c>
      <c r="K4220" s="90" t="b">
        <v>0</v>
      </c>
      <c r="L4220" s="92" t="s">
        <v>867</v>
      </c>
      <c r="M4220" s="278">
        <f>IFERROR(VLOOKUP(C4220,'Budget Detail as of 11.30'!B:K,COLUMNS('Budget Detail as of 11.30'!B:K),FALSE),0)</f>
        <v>4500</v>
      </c>
      <c r="N4220" s="155">
        <f>SUMIFS('Budget Detail as of 11.30'!L:L,'Budget Detail as of 11.30'!B:B,'Questica Mapping'!C4220)</f>
        <v>4500</v>
      </c>
      <c r="O4220" s="100">
        <v>800</v>
      </c>
      <c r="P4220" s="101">
        <f t="shared" si="160"/>
        <v>800</v>
      </c>
    </row>
    <row r="4221" spans="1:16" hidden="1" x14ac:dyDescent="0.3">
      <c r="A4221" s="90">
        <v>850863</v>
      </c>
      <c r="B4221" s="92" t="s">
        <v>1162</v>
      </c>
      <c r="C4221" s="92" t="s">
        <v>8122</v>
      </c>
      <c r="D4221" s="92" t="s">
        <v>14</v>
      </c>
      <c r="E4221" s="103" t="s">
        <v>499</v>
      </c>
      <c r="F4221" s="92" t="s">
        <v>8006</v>
      </c>
      <c r="G4221" s="92" t="s">
        <v>1354</v>
      </c>
      <c r="H4221" s="92" t="s">
        <v>7954</v>
      </c>
      <c r="I4221" s="92" t="s">
        <v>865</v>
      </c>
      <c r="J4221" s="92" t="s">
        <v>1355</v>
      </c>
      <c r="K4221" s="90" t="b">
        <v>0</v>
      </c>
      <c r="L4221" s="92" t="s">
        <v>867</v>
      </c>
      <c r="M4221" s="278">
        <f>IFERROR(VLOOKUP(C4221,'Budget Detail as of 11.30'!B:K,COLUMNS('Budget Detail as of 11.30'!B:K),FALSE),0)</f>
        <v>600</v>
      </c>
      <c r="N4221" s="155">
        <f>SUMIFS('Budget Detail as of 11.30'!L:L,'Budget Detail as of 11.30'!B:B,'Questica Mapping'!C4221)</f>
        <v>600</v>
      </c>
      <c r="O4221" s="100">
        <v>0</v>
      </c>
      <c r="P4221" s="101">
        <f t="shared" si="160"/>
        <v>0</v>
      </c>
    </row>
    <row r="4222" spans="1:16" hidden="1" x14ac:dyDescent="0.3">
      <c r="A4222" s="90">
        <v>851484</v>
      </c>
      <c r="B4222" s="92" t="s">
        <v>1162</v>
      </c>
      <c r="C4222" s="92" t="s">
        <v>8123</v>
      </c>
      <c r="D4222" s="92" t="s">
        <v>14</v>
      </c>
      <c r="E4222" s="103" t="s">
        <v>499</v>
      </c>
      <c r="F4222" s="92" t="s">
        <v>8006</v>
      </c>
      <c r="G4222" s="92" t="s">
        <v>1354</v>
      </c>
      <c r="H4222" s="92" t="s">
        <v>7961</v>
      </c>
      <c r="I4222" s="92" t="s">
        <v>865</v>
      </c>
      <c r="J4222" s="92" t="s">
        <v>8124</v>
      </c>
      <c r="K4222" s="90" t="b">
        <v>0</v>
      </c>
      <c r="L4222" s="92" t="s">
        <v>867</v>
      </c>
      <c r="M4222" s="278">
        <f>IFERROR(VLOOKUP(C4222,'Budget Detail as of 11.30'!B:K,COLUMNS('Budget Detail as of 11.30'!B:K),FALSE),0)</f>
        <v>540</v>
      </c>
      <c r="N4222" s="155">
        <f>SUMIFS('Budget Detail as of 11.30'!L:L,'Budget Detail as of 11.30'!B:B,'Questica Mapping'!C4222)</f>
        <v>540</v>
      </c>
      <c r="O4222" s="100">
        <v>0</v>
      </c>
      <c r="P4222" s="101">
        <f t="shared" si="160"/>
        <v>0</v>
      </c>
    </row>
    <row r="4223" spans="1:16" hidden="1" x14ac:dyDescent="0.3">
      <c r="A4223" s="90">
        <v>850350</v>
      </c>
      <c r="B4223" s="92" t="s">
        <v>1162</v>
      </c>
      <c r="C4223" s="92" t="s">
        <v>8125</v>
      </c>
      <c r="D4223" s="92" t="s">
        <v>14</v>
      </c>
      <c r="E4223" s="103" t="s">
        <v>499</v>
      </c>
      <c r="F4223" s="92" t="s">
        <v>8006</v>
      </c>
      <c r="G4223" s="92" t="s">
        <v>1354</v>
      </c>
      <c r="H4223" s="92" t="s">
        <v>7961</v>
      </c>
      <c r="I4223" s="92" t="s">
        <v>925</v>
      </c>
      <c r="J4223" s="92" t="s">
        <v>8126</v>
      </c>
      <c r="K4223" s="90" t="b">
        <v>0</v>
      </c>
      <c r="L4223" s="92" t="s">
        <v>867</v>
      </c>
      <c r="M4223" s="278">
        <f>IFERROR(VLOOKUP(C4223,'Budget Detail as of 11.30'!B:K,COLUMNS('Budget Detail as of 11.30'!B:K),FALSE),0)</f>
        <v>0</v>
      </c>
      <c r="N4223" s="155">
        <f>SUMIFS('Budget Detail as of 11.30'!L:L,'Budget Detail as of 11.30'!B:B,'Questica Mapping'!C4223)</f>
        <v>0</v>
      </c>
      <c r="O4223" s="100">
        <v>0</v>
      </c>
      <c r="P4223" s="101">
        <f t="shared" si="160"/>
        <v>0</v>
      </c>
    </row>
    <row r="4224" spans="1:16" hidden="1" x14ac:dyDescent="0.3">
      <c r="A4224" s="90">
        <v>850864</v>
      </c>
      <c r="B4224" s="92" t="s">
        <v>1162</v>
      </c>
      <c r="C4224" s="92" t="s">
        <v>8127</v>
      </c>
      <c r="D4224" s="92" t="s">
        <v>14</v>
      </c>
      <c r="E4224" s="103" t="s">
        <v>499</v>
      </c>
      <c r="F4224" s="92" t="s">
        <v>8006</v>
      </c>
      <c r="G4224" s="92" t="s">
        <v>1354</v>
      </c>
      <c r="H4224" s="92" t="s">
        <v>7968</v>
      </c>
      <c r="I4224" s="92" t="s">
        <v>865</v>
      </c>
      <c r="J4224" s="92" t="s">
        <v>5093</v>
      </c>
      <c r="K4224" s="90" t="b">
        <v>0</v>
      </c>
      <c r="L4224" s="92" t="s">
        <v>867</v>
      </c>
      <c r="M4224" s="278">
        <f>IFERROR(VLOOKUP(C4224,'Budget Detail as of 11.30'!B:K,COLUMNS('Budget Detail as of 11.30'!B:K),FALSE),0)</f>
        <v>5000</v>
      </c>
      <c r="N4224" s="155">
        <f>SUMIFS('Budget Detail as of 11.30'!L:L,'Budget Detail as of 11.30'!B:B,'Questica Mapping'!C4224)</f>
        <v>5000</v>
      </c>
      <c r="O4224" s="100">
        <v>0</v>
      </c>
      <c r="P4224" s="101">
        <f t="shared" si="160"/>
        <v>0</v>
      </c>
    </row>
    <row r="4225" spans="1:16" hidden="1" x14ac:dyDescent="0.3">
      <c r="A4225" s="90">
        <v>597755</v>
      </c>
      <c r="B4225" s="92" t="s">
        <v>1162</v>
      </c>
      <c r="C4225" s="92" t="s">
        <v>8128</v>
      </c>
      <c r="D4225" s="92" t="s">
        <v>14</v>
      </c>
      <c r="E4225" s="103" t="s">
        <v>499</v>
      </c>
      <c r="F4225" s="92" t="s">
        <v>8006</v>
      </c>
      <c r="G4225" s="92" t="s">
        <v>1354</v>
      </c>
      <c r="H4225" s="92" t="s">
        <v>8002</v>
      </c>
      <c r="I4225" s="92" t="s">
        <v>865</v>
      </c>
      <c r="J4225" s="92" t="s">
        <v>8129</v>
      </c>
      <c r="K4225" s="90" t="b">
        <v>0</v>
      </c>
      <c r="L4225" s="92" t="s">
        <v>867</v>
      </c>
      <c r="M4225" s="278">
        <f>IFERROR(VLOOKUP(C4225,'Budget Detail as of 11.30'!B:K,COLUMNS('Budget Detail as of 11.30'!B:K),FALSE),0)</f>
        <v>0</v>
      </c>
      <c r="N4225" s="155">
        <f>SUMIFS('Budget Detail as of 11.30'!L:L,'Budget Detail as of 11.30'!B:B,'Questica Mapping'!C4225)</f>
        <v>0</v>
      </c>
      <c r="O4225" s="100">
        <v>0</v>
      </c>
      <c r="P4225" s="101">
        <f t="shared" ref="P4225:P4256" si="161">+O4225</f>
        <v>0</v>
      </c>
    </row>
    <row r="4226" spans="1:16" hidden="1" x14ac:dyDescent="0.3">
      <c r="A4226" s="90">
        <v>597756</v>
      </c>
      <c r="B4226" s="92" t="s">
        <v>1162</v>
      </c>
      <c r="C4226" s="92" t="s">
        <v>8130</v>
      </c>
      <c r="D4226" s="92" t="s">
        <v>14</v>
      </c>
      <c r="E4226" s="103" t="s">
        <v>499</v>
      </c>
      <c r="F4226" s="92" t="s">
        <v>8006</v>
      </c>
      <c r="G4226" s="92" t="s">
        <v>1354</v>
      </c>
      <c r="H4226" s="92" t="s">
        <v>7972</v>
      </c>
      <c r="I4226" s="92" t="s">
        <v>865</v>
      </c>
      <c r="J4226" s="92" t="s">
        <v>8131</v>
      </c>
      <c r="K4226" s="90" t="b">
        <v>0</v>
      </c>
      <c r="L4226" s="92" t="s">
        <v>867</v>
      </c>
      <c r="M4226" s="278">
        <f>IFERROR(VLOOKUP(C4226,'Budget Detail as of 11.30'!B:K,COLUMNS('Budget Detail as of 11.30'!B:K),FALSE),0)</f>
        <v>0</v>
      </c>
      <c r="N4226" s="155">
        <f>SUMIFS('Budget Detail as of 11.30'!L:L,'Budget Detail as of 11.30'!B:B,'Questica Mapping'!C4226)</f>
        <v>0</v>
      </c>
      <c r="O4226" s="100">
        <v>19000</v>
      </c>
      <c r="P4226" s="101">
        <f t="shared" si="161"/>
        <v>19000</v>
      </c>
    </row>
    <row r="4227" spans="1:16" hidden="1" x14ac:dyDescent="0.3">
      <c r="A4227" s="90">
        <v>597757</v>
      </c>
      <c r="B4227" s="92" t="s">
        <v>1162</v>
      </c>
      <c r="C4227" s="92" t="s">
        <v>8132</v>
      </c>
      <c r="D4227" s="92" t="s">
        <v>14</v>
      </c>
      <c r="E4227" s="103" t="s">
        <v>499</v>
      </c>
      <c r="F4227" s="92" t="s">
        <v>8006</v>
      </c>
      <c r="G4227" s="92" t="s">
        <v>1207</v>
      </c>
      <c r="H4227" s="92" t="s">
        <v>7954</v>
      </c>
      <c r="I4227" s="92" t="s">
        <v>865</v>
      </c>
      <c r="J4227" s="92" t="s">
        <v>8133</v>
      </c>
      <c r="K4227" s="90" t="b">
        <v>0</v>
      </c>
      <c r="L4227" s="92" t="s">
        <v>867</v>
      </c>
      <c r="M4227" s="278">
        <f>IFERROR(VLOOKUP(C4227,'Budget Detail as of 11.30'!B:K,COLUMNS('Budget Detail as of 11.30'!B:K),FALSE),0)</f>
        <v>400</v>
      </c>
      <c r="N4227" s="155">
        <f>SUMIFS('Budget Detail as of 11.30'!L:L,'Budget Detail as of 11.30'!B:B,'Questica Mapping'!C4227)</f>
        <v>400</v>
      </c>
      <c r="O4227" s="100">
        <v>1500</v>
      </c>
      <c r="P4227" s="101">
        <f t="shared" si="161"/>
        <v>1500</v>
      </c>
    </row>
    <row r="4228" spans="1:16" hidden="1" x14ac:dyDescent="0.3">
      <c r="A4228" s="90">
        <v>850856</v>
      </c>
      <c r="B4228" s="92" t="s">
        <v>1162</v>
      </c>
      <c r="C4228" s="92" t="s">
        <v>8134</v>
      </c>
      <c r="D4228" s="92" t="s">
        <v>14</v>
      </c>
      <c r="E4228" s="103" t="s">
        <v>499</v>
      </c>
      <c r="F4228" s="92" t="s">
        <v>8006</v>
      </c>
      <c r="G4228" s="92" t="s">
        <v>1207</v>
      </c>
      <c r="H4228" s="92" t="s">
        <v>7954</v>
      </c>
      <c r="I4228" s="92" t="s">
        <v>925</v>
      </c>
      <c r="J4228" s="92" t="s">
        <v>8135</v>
      </c>
      <c r="K4228" s="90" t="b">
        <v>0</v>
      </c>
      <c r="L4228" s="92" t="s">
        <v>867</v>
      </c>
      <c r="M4228" s="278">
        <f>IFERROR(VLOOKUP(C4228,'Budget Detail as of 11.30'!B:K,COLUMNS('Budget Detail as of 11.30'!B:K),FALSE),0)</f>
        <v>2000</v>
      </c>
      <c r="N4228" s="155">
        <f>SUMIFS('Budget Detail as of 11.30'!L:L,'Budget Detail as of 11.30'!B:B,'Questica Mapping'!C4228)</f>
        <v>2000</v>
      </c>
      <c r="O4228" s="100">
        <v>0</v>
      </c>
      <c r="P4228" s="101">
        <f t="shared" si="161"/>
        <v>0</v>
      </c>
    </row>
    <row r="4229" spans="1:16" hidden="1" x14ac:dyDescent="0.3">
      <c r="A4229" s="90">
        <v>850347</v>
      </c>
      <c r="B4229" s="92" t="s">
        <v>1162</v>
      </c>
      <c r="C4229" s="92" t="s">
        <v>8136</v>
      </c>
      <c r="D4229" s="92" t="s">
        <v>14</v>
      </c>
      <c r="E4229" s="103" t="s">
        <v>499</v>
      </c>
      <c r="F4229" s="92" t="s">
        <v>8006</v>
      </c>
      <c r="G4229" s="92" t="s">
        <v>1207</v>
      </c>
      <c r="H4229" s="92" t="s">
        <v>7954</v>
      </c>
      <c r="I4229" s="92" t="s">
        <v>931</v>
      </c>
      <c r="J4229" s="92" t="s">
        <v>8137</v>
      </c>
      <c r="K4229" s="90" t="b">
        <v>0</v>
      </c>
      <c r="L4229" s="92" t="s">
        <v>867</v>
      </c>
      <c r="M4229" s="278">
        <f>IFERROR(VLOOKUP(C4229,'Budget Detail as of 11.30'!B:K,COLUMNS('Budget Detail as of 11.30'!B:K),FALSE),0)</f>
        <v>1000</v>
      </c>
      <c r="N4229" s="155">
        <f>SUMIFS('Budget Detail as of 11.30'!L:L,'Budget Detail as of 11.30'!B:B,'Questica Mapping'!C4229)</f>
        <v>1000</v>
      </c>
      <c r="O4229" s="100">
        <v>1000</v>
      </c>
      <c r="P4229" s="101">
        <f t="shared" si="161"/>
        <v>1000</v>
      </c>
    </row>
    <row r="4230" spans="1:16" hidden="1" x14ac:dyDescent="0.3">
      <c r="A4230" s="90">
        <v>588830</v>
      </c>
      <c r="B4230" s="92" t="s">
        <v>1162</v>
      </c>
      <c r="C4230" s="92" t="s">
        <v>8138</v>
      </c>
      <c r="D4230" s="92" t="s">
        <v>14</v>
      </c>
      <c r="E4230" s="103" t="s">
        <v>499</v>
      </c>
      <c r="F4230" s="92" t="s">
        <v>8006</v>
      </c>
      <c r="G4230" s="92" t="s">
        <v>1207</v>
      </c>
      <c r="H4230" s="92" t="s">
        <v>7954</v>
      </c>
      <c r="I4230" s="92" t="s">
        <v>944</v>
      </c>
      <c r="J4230" s="92" t="s">
        <v>8139</v>
      </c>
      <c r="K4230" s="90" t="b">
        <v>0</v>
      </c>
      <c r="L4230" s="92" t="s">
        <v>867</v>
      </c>
      <c r="M4230" s="278">
        <f>IFERROR(VLOOKUP(C4230,'Budget Detail as of 11.30'!B:K,COLUMNS('Budget Detail as of 11.30'!B:K),FALSE),0)</f>
        <v>1500</v>
      </c>
      <c r="N4230" s="155">
        <f>SUMIFS('Budget Detail as of 11.30'!L:L,'Budget Detail as of 11.30'!B:B,'Questica Mapping'!C4230)</f>
        <v>1500</v>
      </c>
      <c r="O4230" s="100">
        <v>0</v>
      </c>
      <c r="P4230" s="101">
        <f t="shared" si="161"/>
        <v>0</v>
      </c>
    </row>
    <row r="4231" spans="1:16" hidden="1" x14ac:dyDescent="0.3">
      <c r="A4231" s="90">
        <v>850349</v>
      </c>
      <c r="B4231" s="92" t="s">
        <v>1162</v>
      </c>
      <c r="C4231" s="92" t="s">
        <v>8140</v>
      </c>
      <c r="D4231" s="92" t="s">
        <v>14</v>
      </c>
      <c r="E4231" s="103" t="s">
        <v>499</v>
      </c>
      <c r="F4231" s="92" t="s">
        <v>8006</v>
      </c>
      <c r="G4231" s="92" t="s">
        <v>1207</v>
      </c>
      <c r="H4231" s="92" t="s">
        <v>7954</v>
      </c>
      <c r="I4231" s="92" t="s">
        <v>1060</v>
      </c>
      <c r="J4231" s="92" t="s">
        <v>8141</v>
      </c>
      <c r="K4231" s="90" t="b">
        <v>0</v>
      </c>
      <c r="L4231" s="92" t="s">
        <v>867</v>
      </c>
      <c r="M4231" s="278">
        <f>IFERROR(VLOOKUP(C4231,'Budget Detail as of 11.30'!B:K,COLUMNS('Budget Detail as of 11.30'!B:K),FALSE),0)</f>
        <v>1000</v>
      </c>
      <c r="N4231" s="155">
        <f>SUMIFS('Budget Detail as of 11.30'!L:L,'Budget Detail as of 11.30'!B:B,'Questica Mapping'!C4231)</f>
        <v>1000</v>
      </c>
      <c r="O4231" s="100">
        <v>0</v>
      </c>
      <c r="P4231" s="101">
        <f t="shared" si="161"/>
        <v>0</v>
      </c>
    </row>
    <row r="4232" spans="1:16" hidden="1" x14ac:dyDescent="0.3">
      <c r="A4232" s="90">
        <v>597758</v>
      </c>
      <c r="B4232" s="92" t="s">
        <v>1162</v>
      </c>
      <c r="C4232" s="92" t="s">
        <v>8142</v>
      </c>
      <c r="D4232" s="92" t="s">
        <v>14</v>
      </c>
      <c r="E4232" s="103" t="s">
        <v>499</v>
      </c>
      <c r="F4232" s="92" t="s">
        <v>8006</v>
      </c>
      <c r="G4232" s="92" t="s">
        <v>1207</v>
      </c>
      <c r="H4232" s="92" t="s">
        <v>7968</v>
      </c>
      <c r="I4232" s="92" t="s">
        <v>865</v>
      </c>
      <c r="J4232" s="92" t="s">
        <v>8143</v>
      </c>
      <c r="K4232" s="90" t="b">
        <v>0</v>
      </c>
      <c r="L4232" s="92" t="s">
        <v>867</v>
      </c>
      <c r="M4232" s="278">
        <f>IFERROR(VLOOKUP(C4232,'Budget Detail as of 11.30'!B:K,COLUMNS('Budget Detail as of 11.30'!B:K),FALSE),0)</f>
        <v>1000</v>
      </c>
      <c r="N4232" s="155">
        <f>SUMIFS('Budget Detail as of 11.30'!L:L,'Budget Detail as of 11.30'!B:B,'Questica Mapping'!C4232)</f>
        <v>1000</v>
      </c>
      <c r="O4232" s="100">
        <v>2100</v>
      </c>
      <c r="P4232" s="101">
        <f t="shared" si="161"/>
        <v>2100</v>
      </c>
    </row>
    <row r="4233" spans="1:16" hidden="1" x14ac:dyDescent="0.3">
      <c r="A4233" s="90">
        <v>599120</v>
      </c>
      <c r="B4233" s="92" t="s">
        <v>1162</v>
      </c>
      <c r="C4233" s="92" t="s">
        <v>8144</v>
      </c>
      <c r="D4233" s="92" t="s">
        <v>14</v>
      </c>
      <c r="E4233" s="103" t="s">
        <v>499</v>
      </c>
      <c r="F4233" s="92" t="s">
        <v>8006</v>
      </c>
      <c r="G4233" s="92" t="s">
        <v>1207</v>
      </c>
      <c r="H4233" s="92" t="s">
        <v>7972</v>
      </c>
      <c r="I4233" s="92" t="s">
        <v>865</v>
      </c>
      <c r="J4233" s="92" t="s">
        <v>8145</v>
      </c>
      <c r="K4233" s="90" t="b">
        <v>0</v>
      </c>
      <c r="L4233" s="92" t="s">
        <v>867</v>
      </c>
      <c r="M4233" s="278">
        <f>IFERROR(VLOOKUP(C4233,'Budget Detail as of 11.30'!B:K,COLUMNS('Budget Detail as of 11.30'!B:K),FALSE),0)</f>
        <v>0</v>
      </c>
      <c r="N4233" s="155">
        <f>SUMIFS('Budget Detail as of 11.30'!L:L,'Budget Detail as of 11.30'!B:B,'Questica Mapping'!C4233)</f>
        <v>0</v>
      </c>
      <c r="O4233" s="100">
        <v>600</v>
      </c>
      <c r="P4233" s="101">
        <f t="shared" si="161"/>
        <v>600</v>
      </c>
    </row>
    <row r="4234" spans="1:16" hidden="1" x14ac:dyDescent="0.3">
      <c r="A4234" s="90">
        <v>603418</v>
      </c>
      <c r="B4234" s="92" t="s">
        <v>1162</v>
      </c>
      <c r="C4234" s="92" t="s">
        <v>8146</v>
      </c>
      <c r="D4234" s="92" t="s">
        <v>14</v>
      </c>
      <c r="E4234" s="103" t="s">
        <v>499</v>
      </c>
      <c r="F4234" s="92" t="s">
        <v>8006</v>
      </c>
      <c r="G4234" s="92" t="s">
        <v>1212</v>
      </c>
      <c r="H4234" s="92" t="s">
        <v>7961</v>
      </c>
      <c r="I4234" s="92" t="s">
        <v>865</v>
      </c>
      <c r="J4234" s="92" t="s">
        <v>8147</v>
      </c>
      <c r="K4234" s="90" t="b">
        <v>0</v>
      </c>
      <c r="L4234" s="92" t="s">
        <v>867</v>
      </c>
      <c r="M4234" s="278">
        <f>IFERROR(VLOOKUP(C4234,'Budget Detail as of 11.30'!B:K,COLUMNS('Budget Detail as of 11.30'!B:K),FALSE),0)</f>
        <v>4800</v>
      </c>
      <c r="N4234" s="155">
        <f>SUMIFS('Budget Detail as of 11.30'!L:L,'Budget Detail as of 11.30'!B:B,'Questica Mapping'!C4234)</f>
        <v>4800</v>
      </c>
      <c r="O4234" s="100">
        <v>0</v>
      </c>
      <c r="P4234" s="101">
        <f t="shared" si="161"/>
        <v>0</v>
      </c>
    </row>
    <row r="4235" spans="1:16" hidden="1" x14ac:dyDescent="0.3">
      <c r="A4235" s="90">
        <v>595713</v>
      </c>
      <c r="B4235" s="92" t="s">
        <v>1162</v>
      </c>
      <c r="C4235" s="92" t="s">
        <v>8148</v>
      </c>
      <c r="D4235" s="92" t="s">
        <v>14</v>
      </c>
      <c r="E4235" s="103" t="s">
        <v>499</v>
      </c>
      <c r="F4235" s="92" t="s">
        <v>8006</v>
      </c>
      <c r="G4235" s="92" t="s">
        <v>1212</v>
      </c>
      <c r="H4235" s="92" t="s">
        <v>7961</v>
      </c>
      <c r="I4235" s="92" t="s">
        <v>925</v>
      </c>
      <c r="J4235" s="92" t="s">
        <v>8149</v>
      </c>
      <c r="K4235" s="90" t="b">
        <v>0</v>
      </c>
      <c r="L4235" s="92" t="s">
        <v>867</v>
      </c>
      <c r="M4235" s="278">
        <f>IFERROR(VLOOKUP(C4235,'Budget Detail as of 11.30'!B:K,COLUMNS('Budget Detail as of 11.30'!B:K),FALSE),0)</f>
        <v>12830</v>
      </c>
      <c r="N4235" s="155">
        <f>SUMIFS('Budget Detail as of 11.30'!L:L,'Budget Detail as of 11.30'!B:B,'Questica Mapping'!C4235)</f>
        <v>12830</v>
      </c>
      <c r="O4235" s="100">
        <v>1200</v>
      </c>
      <c r="P4235" s="101">
        <f t="shared" si="161"/>
        <v>1200</v>
      </c>
    </row>
    <row r="4236" spans="1:16" hidden="1" x14ac:dyDescent="0.3">
      <c r="A4236" s="90">
        <v>595389</v>
      </c>
      <c r="B4236" s="92" t="s">
        <v>1162</v>
      </c>
      <c r="C4236" s="92" t="s">
        <v>8150</v>
      </c>
      <c r="D4236" s="92" t="s">
        <v>14</v>
      </c>
      <c r="E4236" s="103" t="s">
        <v>499</v>
      </c>
      <c r="F4236" s="92" t="s">
        <v>8006</v>
      </c>
      <c r="G4236" s="92" t="s">
        <v>1212</v>
      </c>
      <c r="H4236" s="92" t="s">
        <v>7961</v>
      </c>
      <c r="I4236" s="92" t="s">
        <v>928</v>
      </c>
      <c r="J4236" s="92" t="s">
        <v>8151</v>
      </c>
      <c r="K4236" s="90" t="b">
        <v>0</v>
      </c>
      <c r="L4236" s="92" t="s">
        <v>867</v>
      </c>
      <c r="M4236" s="278">
        <f>IFERROR(VLOOKUP(C4236,'Budget Detail as of 11.30'!B:K,COLUMNS('Budget Detail as of 11.30'!B:K),FALSE),0)</f>
        <v>0</v>
      </c>
      <c r="N4236" s="155">
        <f>SUMIFS('Budget Detail as of 11.30'!L:L,'Budget Detail as of 11.30'!B:B,'Questica Mapping'!C4236)</f>
        <v>0</v>
      </c>
      <c r="O4236" s="100">
        <v>2840</v>
      </c>
      <c r="P4236" s="101">
        <f t="shared" si="161"/>
        <v>2840</v>
      </c>
    </row>
    <row r="4237" spans="1:16" hidden="1" x14ac:dyDescent="0.3">
      <c r="A4237" s="90">
        <v>594817</v>
      </c>
      <c r="B4237" s="92" t="s">
        <v>1162</v>
      </c>
      <c r="C4237" s="92" t="s">
        <v>8152</v>
      </c>
      <c r="D4237" s="92" t="s">
        <v>14</v>
      </c>
      <c r="E4237" s="103" t="s">
        <v>499</v>
      </c>
      <c r="F4237" s="92" t="s">
        <v>8006</v>
      </c>
      <c r="G4237" s="92" t="s">
        <v>1212</v>
      </c>
      <c r="H4237" s="92" t="s">
        <v>7972</v>
      </c>
      <c r="I4237" s="92" t="s">
        <v>865</v>
      </c>
      <c r="J4237" s="92" t="s">
        <v>8153</v>
      </c>
      <c r="K4237" s="90" t="b">
        <v>0</v>
      </c>
      <c r="L4237" s="92" t="s">
        <v>867</v>
      </c>
      <c r="M4237" s="278">
        <f>IFERROR(VLOOKUP(C4237,'Budget Detail as of 11.30'!B:K,COLUMNS('Budget Detail as of 11.30'!B:K),FALSE),0)</f>
        <v>1000</v>
      </c>
      <c r="N4237" s="155">
        <f>SUMIFS('Budget Detail as of 11.30'!L:L,'Budget Detail as of 11.30'!B:B,'Questica Mapping'!C4237)</f>
        <v>1000</v>
      </c>
      <c r="O4237" s="100">
        <v>0</v>
      </c>
      <c r="P4237" s="101">
        <f t="shared" si="161"/>
        <v>0</v>
      </c>
    </row>
    <row r="4238" spans="1:16" hidden="1" x14ac:dyDescent="0.3">
      <c r="A4238" s="90">
        <v>601467</v>
      </c>
      <c r="B4238" s="92" t="s">
        <v>1162</v>
      </c>
      <c r="C4238" s="92" t="s">
        <v>8154</v>
      </c>
      <c r="D4238" s="92" t="s">
        <v>14</v>
      </c>
      <c r="E4238" s="103" t="s">
        <v>499</v>
      </c>
      <c r="F4238" s="92" t="s">
        <v>8006</v>
      </c>
      <c r="G4238" s="92" t="s">
        <v>1215</v>
      </c>
      <c r="H4238" s="92" t="s">
        <v>7954</v>
      </c>
      <c r="I4238" s="92" t="s">
        <v>925</v>
      </c>
      <c r="J4238" s="92" t="s">
        <v>8155</v>
      </c>
      <c r="K4238" s="90" t="b">
        <v>0</v>
      </c>
      <c r="L4238" s="92" t="s">
        <v>867</v>
      </c>
      <c r="M4238" s="278">
        <f>IFERROR(VLOOKUP(C4238,'Budget Detail as of 11.30'!B:K,COLUMNS('Budget Detail as of 11.30'!B:K),FALSE),0)</f>
        <v>4000</v>
      </c>
      <c r="N4238" s="155">
        <f>SUMIFS('Budget Detail as of 11.30'!L:L,'Budget Detail as of 11.30'!B:B,'Questica Mapping'!C4238)</f>
        <v>4000</v>
      </c>
      <c r="O4238" s="100">
        <v>0</v>
      </c>
      <c r="P4238" s="101">
        <f t="shared" si="161"/>
        <v>0</v>
      </c>
    </row>
    <row r="4239" spans="1:16" hidden="1" x14ac:dyDescent="0.3">
      <c r="A4239" s="90">
        <v>850351</v>
      </c>
      <c r="B4239" s="92" t="s">
        <v>1162</v>
      </c>
      <c r="C4239" s="92" t="s">
        <v>8156</v>
      </c>
      <c r="D4239" s="92" t="s">
        <v>14</v>
      </c>
      <c r="E4239" s="103" t="s">
        <v>499</v>
      </c>
      <c r="F4239" s="92" t="s">
        <v>8006</v>
      </c>
      <c r="G4239" s="92" t="s">
        <v>1215</v>
      </c>
      <c r="H4239" s="92" t="s">
        <v>7954</v>
      </c>
      <c r="I4239" s="92" t="s">
        <v>928</v>
      </c>
      <c r="J4239" s="92" t="s">
        <v>8157</v>
      </c>
      <c r="K4239" s="90" t="b">
        <v>0</v>
      </c>
      <c r="L4239" s="92" t="s">
        <v>867</v>
      </c>
      <c r="M4239" s="278">
        <f>IFERROR(VLOOKUP(C4239,'Budget Detail as of 11.30'!B:K,COLUMNS('Budget Detail as of 11.30'!B:K),FALSE),0)</f>
        <v>1000</v>
      </c>
      <c r="N4239" s="155">
        <f>SUMIFS('Budget Detail as of 11.30'!L:L,'Budget Detail as of 11.30'!B:B,'Questica Mapping'!C4239)</f>
        <v>1000</v>
      </c>
      <c r="O4239" s="100">
        <v>0</v>
      </c>
      <c r="P4239" s="101">
        <f t="shared" si="161"/>
        <v>0</v>
      </c>
    </row>
    <row r="4240" spans="1:16" hidden="1" x14ac:dyDescent="0.3">
      <c r="A4240" s="90">
        <v>594773</v>
      </c>
      <c r="B4240" s="92" t="s">
        <v>1162</v>
      </c>
      <c r="C4240" s="92" t="s">
        <v>8158</v>
      </c>
      <c r="D4240" s="92" t="s">
        <v>14</v>
      </c>
      <c r="E4240" s="103" t="s">
        <v>499</v>
      </c>
      <c r="F4240" s="92" t="s">
        <v>8006</v>
      </c>
      <c r="G4240" s="92" t="s">
        <v>1215</v>
      </c>
      <c r="H4240" s="92" t="s">
        <v>7961</v>
      </c>
      <c r="I4240" s="92" t="s">
        <v>865</v>
      </c>
      <c r="J4240" s="92" t="s">
        <v>7417</v>
      </c>
      <c r="K4240" s="90" t="b">
        <v>0</v>
      </c>
      <c r="L4240" s="92" t="s">
        <v>867</v>
      </c>
      <c r="M4240" s="278">
        <f>IFERROR(VLOOKUP(C4240,'Budget Detail as of 11.30'!B:K,COLUMNS('Budget Detail as of 11.30'!B:K),FALSE),0)</f>
        <v>1250</v>
      </c>
      <c r="N4240" s="155">
        <f>SUMIFS('Budget Detail as of 11.30'!L:L,'Budget Detail as of 11.30'!B:B,'Questica Mapping'!C4240)</f>
        <v>1250</v>
      </c>
      <c r="O4240" s="100">
        <v>5000</v>
      </c>
      <c r="P4240" s="101">
        <f t="shared" si="161"/>
        <v>5000</v>
      </c>
    </row>
    <row r="4241" spans="1:16" hidden="1" x14ac:dyDescent="0.3">
      <c r="A4241" s="90">
        <v>593839</v>
      </c>
      <c r="B4241" s="92" t="s">
        <v>1162</v>
      </c>
      <c r="C4241" s="92" t="s">
        <v>8159</v>
      </c>
      <c r="D4241" s="92" t="s">
        <v>14</v>
      </c>
      <c r="E4241" s="103" t="s">
        <v>499</v>
      </c>
      <c r="F4241" s="92" t="s">
        <v>8006</v>
      </c>
      <c r="G4241" s="92" t="s">
        <v>1215</v>
      </c>
      <c r="H4241" s="92" t="s">
        <v>7961</v>
      </c>
      <c r="I4241" s="92" t="s">
        <v>925</v>
      </c>
      <c r="J4241" s="92" t="s">
        <v>8160</v>
      </c>
      <c r="K4241" s="90" t="b">
        <v>0</v>
      </c>
      <c r="L4241" s="92" t="s">
        <v>867</v>
      </c>
      <c r="M4241" s="278">
        <f>IFERROR(VLOOKUP(C4241,'Budget Detail as of 11.30'!B:K,COLUMNS('Budget Detail as of 11.30'!B:K),FALSE),0)</f>
        <v>1000</v>
      </c>
      <c r="N4241" s="155">
        <f>SUMIFS('Budget Detail as of 11.30'!L:L,'Budget Detail as of 11.30'!B:B,'Questica Mapping'!C4241)</f>
        <v>1000</v>
      </c>
      <c r="O4241" s="100">
        <v>0</v>
      </c>
      <c r="P4241" s="101">
        <f t="shared" si="161"/>
        <v>0</v>
      </c>
    </row>
    <row r="4242" spans="1:16" hidden="1" x14ac:dyDescent="0.3">
      <c r="A4242" s="90">
        <v>850850</v>
      </c>
      <c r="B4242" s="92" t="s">
        <v>1162</v>
      </c>
      <c r="C4242" s="92" t="s">
        <v>8161</v>
      </c>
      <c r="D4242" s="92" t="s">
        <v>14</v>
      </c>
      <c r="E4242" s="103" t="s">
        <v>499</v>
      </c>
      <c r="F4242" s="92" t="s">
        <v>8006</v>
      </c>
      <c r="G4242" s="92" t="s">
        <v>1215</v>
      </c>
      <c r="H4242" s="92" t="s">
        <v>7961</v>
      </c>
      <c r="I4242" s="92" t="s">
        <v>928</v>
      </c>
      <c r="J4242" s="92" t="s">
        <v>8162</v>
      </c>
      <c r="K4242" s="90" t="b">
        <v>0</v>
      </c>
      <c r="L4242" s="92" t="s">
        <v>867</v>
      </c>
      <c r="M4242" s="278">
        <f>IFERROR(VLOOKUP(C4242,'Budget Detail as of 11.30'!B:K,COLUMNS('Budget Detail as of 11.30'!B:K),FALSE),0)</f>
        <v>1000</v>
      </c>
      <c r="N4242" s="155">
        <f>SUMIFS('Budget Detail as of 11.30'!L:L,'Budget Detail as of 11.30'!B:B,'Questica Mapping'!C4242)</f>
        <v>1000</v>
      </c>
      <c r="O4242" s="100">
        <v>0</v>
      </c>
      <c r="P4242" s="101">
        <f t="shared" si="161"/>
        <v>0</v>
      </c>
    </row>
    <row r="4243" spans="1:16" hidden="1" x14ac:dyDescent="0.3">
      <c r="A4243" s="90">
        <v>585114</v>
      </c>
      <c r="B4243" s="92" t="s">
        <v>1162</v>
      </c>
      <c r="C4243" s="92" t="s">
        <v>8163</v>
      </c>
      <c r="D4243" s="92" t="s">
        <v>14</v>
      </c>
      <c r="E4243" s="103" t="s">
        <v>499</v>
      </c>
      <c r="F4243" s="92" t="s">
        <v>8006</v>
      </c>
      <c r="G4243" s="92" t="s">
        <v>1215</v>
      </c>
      <c r="H4243" s="92" t="s">
        <v>7961</v>
      </c>
      <c r="I4243" s="92" t="s">
        <v>931</v>
      </c>
      <c r="J4243" s="92" t="s">
        <v>7694</v>
      </c>
      <c r="K4243" s="90" t="b">
        <v>0</v>
      </c>
      <c r="L4243" s="92" t="s">
        <v>867</v>
      </c>
      <c r="M4243" s="278">
        <f>IFERROR(VLOOKUP(C4243,'Budget Detail as of 11.30'!B:K,COLUMNS('Budget Detail as of 11.30'!B:K),FALSE),0)</f>
        <v>1000</v>
      </c>
      <c r="N4243" s="155">
        <f>SUMIFS('Budget Detail as of 11.30'!L:L,'Budget Detail as of 11.30'!B:B,'Questica Mapping'!C4243)</f>
        <v>1000</v>
      </c>
      <c r="O4243" s="100">
        <v>500</v>
      </c>
      <c r="P4243" s="101">
        <f t="shared" si="161"/>
        <v>500</v>
      </c>
    </row>
    <row r="4244" spans="1:16" hidden="1" x14ac:dyDescent="0.3">
      <c r="A4244" s="90">
        <v>585250</v>
      </c>
      <c r="B4244" s="92" t="s">
        <v>1162</v>
      </c>
      <c r="C4244" s="92" t="s">
        <v>8164</v>
      </c>
      <c r="D4244" s="92" t="s">
        <v>14</v>
      </c>
      <c r="E4244" s="103" t="s">
        <v>499</v>
      </c>
      <c r="F4244" s="92" t="s">
        <v>8006</v>
      </c>
      <c r="G4244" s="92" t="s">
        <v>1215</v>
      </c>
      <c r="H4244" s="92" t="s">
        <v>7961</v>
      </c>
      <c r="I4244" s="92" t="s">
        <v>944</v>
      </c>
      <c r="J4244" s="92" t="s">
        <v>8165</v>
      </c>
      <c r="K4244" s="90" t="b">
        <v>0</v>
      </c>
      <c r="L4244" s="92" t="s">
        <v>867</v>
      </c>
      <c r="M4244" s="278">
        <f>IFERROR(VLOOKUP(C4244,'Budget Detail as of 11.30'!B:K,COLUMNS('Budget Detail as of 11.30'!B:K),FALSE),0)</f>
        <v>0</v>
      </c>
      <c r="N4244" s="155">
        <f>SUMIFS('Budget Detail as of 11.30'!L:L,'Budget Detail as of 11.30'!B:B,'Questica Mapping'!C4244)</f>
        <v>0</v>
      </c>
      <c r="O4244" s="100">
        <v>500</v>
      </c>
      <c r="P4244" s="101">
        <f t="shared" si="161"/>
        <v>500</v>
      </c>
    </row>
    <row r="4245" spans="1:16" hidden="1" x14ac:dyDescent="0.3">
      <c r="A4245" s="90">
        <v>584075</v>
      </c>
      <c r="B4245" s="92" t="s">
        <v>1162</v>
      </c>
      <c r="C4245" s="92" t="s">
        <v>8166</v>
      </c>
      <c r="D4245" s="92" t="s">
        <v>14</v>
      </c>
      <c r="E4245" s="103" t="s">
        <v>499</v>
      </c>
      <c r="F4245" s="92" t="s">
        <v>8006</v>
      </c>
      <c r="G4245" s="92" t="s">
        <v>1215</v>
      </c>
      <c r="H4245" s="92" t="s">
        <v>7961</v>
      </c>
      <c r="I4245" s="92" t="s">
        <v>1060</v>
      </c>
      <c r="J4245" s="92" t="s">
        <v>8167</v>
      </c>
      <c r="K4245" s="90" t="b">
        <v>0</v>
      </c>
      <c r="L4245" s="92" t="s">
        <v>867</v>
      </c>
      <c r="M4245" s="278">
        <f>IFERROR(VLOOKUP(C4245,'Budget Detail as of 11.30'!B:K,COLUMNS('Budget Detail as of 11.30'!B:K),FALSE),0)</f>
        <v>4250</v>
      </c>
      <c r="N4245" s="155">
        <f>SUMIFS('Budget Detail as of 11.30'!L:L,'Budget Detail as of 11.30'!B:B,'Questica Mapping'!C4245)</f>
        <v>4250</v>
      </c>
      <c r="O4245" s="100">
        <v>200</v>
      </c>
      <c r="P4245" s="101">
        <f t="shared" si="161"/>
        <v>200</v>
      </c>
    </row>
    <row r="4246" spans="1:16" hidden="1" x14ac:dyDescent="0.3">
      <c r="A4246" s="90">
        <v>588823</v>
      </c>
      <c r="B4246" s="92" t="s">
        <v>1162</v>
      </c>
      <c r="C4246" s="92" t="s">
        <v>8168</v>
      </c>
      <c r="D4246" s="92" t="s">
        <v>14</v>
      </c>
      <c r="E4246" s="103" t="s">
        <v>499</v>
      </c>
      <c r="F4246" s="92" t="s">
        <v>8006</v>
      </c>
      <c r="G4246" s="92" t="s">
        <v>1215</v>
      </c>
      <c r="H4246" s="92" t="s">
        <v>7961</v>
      </c>
      <c r="I4246" s="92" t="s">
        <v>1063</v>
      </c>
      <c r="J4246" s="92" t="s">
        <v>8169</v>
      </c>
      <c r="K4246" s="90" t="b">
        <v>0</v>
      </c>
      <c r="L4246" s="92" t="s">
        <v>867</v>
      </c>
      <c r="M4246" s="278">
        <f>IFERROR(VLOOKUP(C4246,'Budget Detail as of 11.30'!B:K,COLUMNS('Budget Detail as of 11.30'!B:K),FALSE),0)</f>
        <v>0</v>
      </c>
      <c r="N4246" s="155">
        <f>SUMIFS('Budget Detail as of 11.30'!L:L,'Budget Detail as of 11.30'!B:B,'Questica Mapping'!C4246)</f>
        <v>0</v>
      </c>
      <c r="O4246" s="100">
        <v>0</v>
      </c>
      <c r="P4246" s="101">
        <f t="shared" si="161"/>
        <v>0</v>
      </c>
    </row>
    <row r="4247" spans="1:16" hidden="1" x14ac:dyDescent="0.3">
      <c r="A4247" s="90">
        <v>602681</v>
      </c>
      <c r="B4247" s="92" t="s">
        <v>1162</v>
      </c>
      <c r="C4247" s="92" t="s">
        <v>8170</v>
      </c>
      <c r="D4247" s="92" t="s">
        <v>14</v>
      </c>
      <c r="E4247" s="103" t="s">
        <v>499</v>
      </c>
      <c r="F4247" s="92" t="s">
        <v>8006</v>
      </c>
      <c r="G4247" s="92" t="s">
        <v>1215</v>
      </c>
      <c r="H4247" s="92" t="s">
        <v>7968</v>
      </c>
      <c r="I4247" s="92" t="s">
        <v>865</v>
      </c>
      <c r="J4247" s="92" t="s">
        <v>3621</v>
      </c>
      <c r="K4247" s="90" t="b">
        <v>0</v>
      </c>
      <c r="L4247" s="92" t="s">
        <v>867</v>
      </c>
      <c r="M4247" s="278">
        <f>IFERROR(VLOOKUP(C4247,'Budget Detail as of 11.30'!B:K,COLUMNS('Budget Detail as of 11.30'!B:K),FALSE),0)</f>
        <v>1000</v>
      </c>
      <c r="N4247" s="155">
        <f>SUMIFS('Budget Detail as of 11.30'!L:L,'Budget Detail as of 11.30'!B:B,'Questica Mapping'!C4247)</f>
        <v>1000</v>
      </c>
      <c r="O4247" s="100">
        <v>200</v>
      </c>
      <c r="P4247" s="101">
        <f t="shared" si="161"/>
        <v>200</v>
      </c>
    </row>
    <row r="4248" spans="1:16" hidden="1" x14ac:dyDescent="0.3">
      <c r="A4248" s="90">
        <v>602722</v>
      </c>
      <c r="B4248" s="92" t="s">
        <v>1162</v>
      </c>
      <c r="C4248" s="92" t="s">
        <v>8171</v>
      </c>
      <c r="D4248" s="92" t="s">
        <v>14</v>
      </c>
      <c r="E4248" s="103" t="s">
        <v>499</v>
      </c>
      <c r="F4248" s="92" t="s">
        <v>8006</v>
      </c>
      <c r="G4248" s="92" t="s">
        <v>1215</v>
      </c>
      <c r="H4248" s="92" t="s">
        <v>7968</v>
      </c>
      <c r="I4248" s="92" t="s">
        <v>925</v>
      </c>
      <c r="J4248" s="92" t="s">
        <v>8172</v>
      </c>
      <c r="K4248" s="90" t="b">
        <v>0</v>
      </c>
      <c r="L4248" s="92" t="s">
        <v>867</v>
      </c>
      <c r="M4248" s="278">
        <f>IFERROR(VLOOKUP(C4248,'Budget Detail as of 11.30'!B:K,COLUMNS('Budget Detail as of 11.30'!B:K),FALSE),0)</f>
        <v>1000</v>
      </c>
      <c r="N4248" s="155">
        <f>SUMIFS('Budget Detail as of 11.30'!L:L,'Budget Detail as of 11.30'!B:B,'Questica Mapping'!C4248)</f>
        <v>1000</v>
      </c>
      <c r="O4248" s="100">
        <v>0</v>
      </c>
      <c r="P4248" s="101">
        <f t="shared" si="161"/>
        <v>0</v>
      </c>
    </row>
    <row r="4249" spans="1:16" hidden="1" x14ac:dyDescent="0.3">
      <c r="A4249" s="90">
        <v>591195</v>
      </c>
      <c r="B4249" s="92" t="s">
        <v>1162</v>
      </c>
      <c r="C4249" s="92" t="s">
        <v>8173</v>
      </c>
      <c r="D4249" s="92" t="s">
        <v>14</v>
      </c>
      <c r="E4249" s="103" t="s">
        <v>499</v>
      </c>
      <c r="F4249" s="92" t="s">
        <v>8006</v>
      </c>
      <c r="G4249" s="92" t="s">
        <v>1215</v>
      </c>
      <c r="H4249" s="92" t="s">
        <v>8002</v>
      </c>
      <c r="I4249" s="92" t="s">
        <v>865</v>
      </c>
      <c r="J4249" s="92" t="s">
        <v>8167</v>
      </c>
      <c r="K4249" s="90" t="b">
        <v>0</v>
      </c>
      <c r="L4249" s="92" t="s">
        <v>867</v>
      </c>
      <c r="M4249" s="278">
        <f>IFERROR(VLOOKUP(C4249,'Budget Detail as of 11.30'!B:K,COLUMNS('Budget Detail as of 11.30'!B:K),FALSE),0)</f>
        <v>7000</v>
      </c>
      <c r="N4249" s="155">
        <f>SUMIFS('Budget Detail as of 11.30'!L:L,'Budget Detail as of 11.30'!B:B,'Questica Mapping'!C4249)</f>
        <v>7000</v>
      </c>
      <c r="O4249" s="100">
        <v>0</v>
      </c>
      <c r="P4249" s="101">
        <f t="shared" si="161"/>
        <v>0</v>
      </c>
    </row>
    <row r="4250" spans="1:16" hidden="1" x14ac:dyDescent="0.3">
      <c r="A4250" s="90">
        <v>603419</v>
      </c>
      <c r="B4250" s="92" t="s">
        <v>1162</v>
      </c>
      <c r="C4250" s="92" t="s">
        <v>8174</v>
      </c>
      <c r="D4250" s="92" t="s">
        <v>14</v>
      </c>
      <c r="E4250" s="103" t="s">
        <v>499</v>
      </c>
      <c r="F4250" s="92" t="s">
        <v>8006</v>
      </c>
      <c r="G4250" s="92" t="s">
        <v>1215</v>
      </c>
      <c r="H4250" s="92" t="s">
        <v>7972</v>
      </c>
      <c r="I4250" s="92" t="s">
        <v>865</v>
      </c>
      <c r="J4250" s="92" t="s">
        <v>8175</v>
      </c>
      <c r="K4250" s="90" t="b">
        <v>0</v>
      </c>
      <c r="L4250" s="92" t="s">
        <v>867</v>
      </c>
      <c r="M4250" s="278">
        <f>IFERROR(VLOOKUP(C4250,'Budget Detail as of 11.30'!B:K,COLUMNS('Budget Detail as of 11.30'!B:K),FALSE),0)</f>
        <v>500</v>
      </c>
      <c r="N4250" s="155">
        <f>SUMIFS('Budget Detail as of 11.30'!L:L,'Budget Detail as of 11.30'!B:B,'Questica Mapping'!C4250)</f>
        <v>500</v>
      </c>
      <c r="O4250" s="100">
        <v>3360</v>
      </c>
      <c r="P4250" s="101">
        <f t="shared" si="161"/>
        <v>3360</v>
      </c>
    </row>
    <row r="4251" spans="1:16" hidden="1" x14ac:dyDescent="0.3">
      <c r="A4251" s="90">
        <v>1447577</v>
      </c>
      <c r="B4251" s="92" t="s">
        <v>1162</v>
      </c>
      <c r="C4251" s="92" t="s">
        <v>8176</v>
      </c>
      <c r="D4251" s="92" t="s">
        <v>14</v>
      </c>
      <c r="E4251" s="103" t="s">
        <v>499</v>
      </c>
      <c r="F4251" s="92" t="s">
        <v>8006</v>
      </c>
      <c r="G4251" s="92" t="s">
        <v>1215</v>
      </c>
      <c r="H4251" s="92" t="s">
        <v>7972</v>
      </c>
      <c r="I4251" s="92" t="s">
        <v>925</v>
      </c>
      <c r="J4251" s="92" t="s">
        <v>8177</v>
      </c>
      <c r="K4251" s="90" t="b">
        <v>0</v>
      </c>
      <c r="L4251" s="92" t="s">
        <v>867</v>
      </c>
      <c r="M4251" s="278">
        <f>IFERROR(VLOOKUP(C4251,'Budget Detail as of 11.30'!B:K,COLUMNS('Budget Detail as of 11.30'!B:K),FALSE),0)</f>
        <v>500</v>
      </c>
      <c r="N4251" s="155">
        <f>SUMIFS('Budget Detail as of 11.30'!L:L,'Budget Detail as of 11.30'!B:B,'Questica Mapping'!C4251)</f>
        <v>500</v>
      </c>
      <c r="O4251" s="100">
        <v>6970</v>
      </c>
      <c r="P4251" s="101">
        <f t="shared" si="161"/>
        <v>6970</v>
      </c>
    </row>
    <row r="4252" spans="1:16" hidden="1" x14ac:dyDescent="0.3">
      <c r="A4252" s="90">
        <v>595714</v>
      </c>
      <c r="B4252" s="92" t="s">
        <v>1162</v>
      </c>
      <c r="C4252" s="92" t="s">
        <v>8178</v>
      </c>
      <c r="D4252" s="92" t="s">
        <v>14</v>
      </c>
      <c r="E4252" s="103" t="s">
        <v>499</v>
      </c>
      <c r="F4252" s="92" t="s">
        <v>8006</v>
      </c>
      <c r="G4252" s="92" t="s">
        <v>1215</v>
      </c>
      <c r="H4252" s="92" t="s">
        <v>7972</v>
      </c>
      <c r="I4252" s="92" t="s">
        <v>928</v>
      </c>
      <c r="J4252" s="92" t="s">
        <v>8169</v>
      </c>
      <c r="K4252" s="90" t="b">
        <v>0</v>
      </c>
      <c r="L4252" s="92" t="s">
        <v>867</v>
      </c>
      <c r="M4252" s="278">
        <f>IFERROR(VLOOKUP(C4252,'Budget Detail as of 11.30'!B:K,COLUMNS('Budget Detail as of 11.30'!B:K),FALSE),0)</f>
        <v>0</v>
      </c>
      <c r="N4252" s="155">
        <f>SUMIFS('Budget Detail as of 11.30'!L:L,'Budget Detail as of 11.30'!B:B,'Questica Mapping'!C4252)</f>
        <v>0</v>
      </c>
      <c r="O4252" s="100">
        <v>0</v>
      </c>
      <c r="P4252" s="101">
        <f t="shared" si="161"/>
        <v>0</v>
      </c>
    </row>
    <row r="4253" spans="1:16" hidden="1" x14ac:dyDescent="0.3">
      <c r="A4253" s="90">
        <v>1447580</v>
      </c>
      <c r="B4253" s="92" t="s">
        <v>1162</v>
      </c>
      <c r="C4253" s="92" t="s">
        <v>8179</v>
      </c>
      <c r="D4253" s="92" t="s">
        <v>14</v>
      </c>
      <c r="E4253" s="103" t="s">
        <v>499</v>
      </c>
      <c r="F4253" s="92" t="s">
        <v>8006</v>
      </c>
      <c r="G4253" s="92" t="s">
        <v>1215</v>
      </c>
      <c r="H4253" s="92" t="s">
        <v>7972</v>
      </c>
      <c r="I4253" s="92" t="s">
        <v>931</v>
      </c>
      <c r="J4253" s="92" t="s">
        <v>8160</v>
      </c>
      <c r="K4253" s="90" t="b">
        <v>0</v>
      </c>
      <c r="L4253" s="92" t="s">
        <v>867</v>
      </c>
      <c r="M4253" s="278">
        <f>IFERROR(VLOOKUP(C4253,'Budget Detail as of 11.30'!B:K,COLUMNS('Budget Detail as of 11.30'!B:K),FALSE),0)</f>
        <v>0</v>
      </c>
      <c r="N4253" s="155">
        <f>SUMIFS('Budget Detail as of 11.30'!L:L,'Budget Detail as of 11.30'!B:B,'Questica Mapping'!C4253)</f>
        <v>0</v>
      </c>
      <c r="O4253" s="100">
        <v>7000</v>
      </c>
      <c r="P4253" s="101">
        <f t="shared" si="161"/>
        <v>7000</v>
      </c>
    </row>
    <row r="4254" spans="1:16" hidden="1" x14ac:dyDescent="0.3">
      <c r="A4254" s="90">
        <v>595392</v>
      </c>
      <c r="B4254" s="92" t="s">
        <v>1162</v>
      </c>
      <c r="C4254" s="92" t="s">
        <v>8180</v>
      </c>
      <c r="D4254" s="92" t="s">
        <v>14</v>
      </c>
      <c r="E4254" s="103" t="s">
        <v>499</v>
      </c>
      <c r="F4254" s="92" t="s">
        <v>8006</v>
      </c>
      <c r="G4254" s="92" t="s">
        <v>1215</v>
      </c>
      <c r="H4254" s="92" t="s">
        <v>7972</v>
      </c>
      <c r="I4254" s="92" t="s">
        <v>944</v>
      </c>
      <c r="J4254" s="92" t="s">
        <v>8181</v>
      </c>
      <c r="K4254" s="90" t="b">
        <v>0</v>
      </c>
      <c r="L4254" s="92" t="s">
        <v>867</v>
      </c>
      <c r="M4254" s="278">
        <f>IFERROR(VLOOKUP(C4254,'Budget Detail as of 11.30'!B:K,COLUMNS('Budget Detail as of 11.30'!B:K),FALSE),0)</f>
        <v>0</v>
      </c>
      <c r="N4254" s="155">
        <f>SUMIFS('Budget Detail as of 11.30'!L:L,'Budget Detail as of 11.30'!B:B,'Questica Mapping'!C4254)</f>
        <v>0</v>
      </c>
      <c r="O4254" s="100">
        <v>5000</v>
      </c>
      <c r="P4254" s="101">
        <f t="shared" si="161"/>
        <v>5000</v>
      </c>
    </row>
    <row r="4255" spans="1:16" hidden="1" x14ac:dyDescent="0.3">
      <c r="A4255" s="90">
        <v>1447582</v>
      </c>
      <c r="B4255" s="92" t="s">
        <v>1162</v>
      </c>
      <c r="C4255" s="92" t="s">
        <v>8182</v>
      </c>
      <c r="D4255" s="92" t="s">
        <v>14</v>
      </c>
      <c r="E4255" s="103" t="s">
        <v>499</v>
      </c>
      <c r="F4255" s="92" t="s">
        <v>8006</v>
      </c>
      <c r="G4255" s="92" t="s">
        <v>1215</v>
      </c>
      <c r="H4255" s="92" t="s">
        <v>7984</v>
      </c>
      <c r="I4255" s="92" t="s">
        <v>865</v>
      </c>
      <c r="J4255" s="92" t="s">
        <v>8183</v>
      </c>
      <c r="K4255" s="90" t="b">
        <v>0</v>
      </c>
      <c r="L4255" s="92" t="s">
        <v>867</v>
      </c>
      <c r="M4255" s="278">
        <f>IFERROR(VLOOKUP(C4255,'Budget Detail as of 11.30'!B:K,COLUMNS('Budget Detail as of 11.30'!B:K),FALSE),0)</f>
        <v>1500</v>
      </c>
      <c r="N4255" s="155">
        <f>SUMIFS('Budget Detail as of 11.30'!L:L,'Budget Detail as of 11.30'!B:B,'Questica Mapping'!C4255)</f>
        <v>1500</v>
      </c>
      <c r="O4255" s="100">
        <v>5000</v>
      </c>
      <c r="P4255" s="101">
        <f t="shared" si="161"/>
        <v>5000</v>
      </c>
    </row>
    <row r="4256" spans="1:16" hidden="1" x14ac:dyDescent="0.3">
      <c r="A4256" s="90">
        <v>594774</v>
      </c>
      <c r="B4256" s="92" t="s">
        <v>1162</v>
      </c>
      <c r="C4256" s="92" t="s">
        <v>8184</v>
      </c>
      <c r="D4256" s="92" t="s">
        <v>14</v>
      </c>
      <c r="E4256" s="103" t="s">
        <v>499</v>
      </c>
      <c r="F4256" s="92" t="s">
        <v>8006</v>
      </c>
      <c r="G4256" s="92" t="s">
        <v>1215</v>
      </c>
      <c r="H4256" s="92" t="s">
        <v>7984</v>
      </c>
      <c r="I4256" s="92" t="s">
        <v>925</v>
      </c>
      <c r="J4256" s="92" t="s">
        <v>8167</v>
      </c>
      <c r="K4256" s="90" t="b">
        <v>0</v>
      </c>
      <c r="L4256" s="92" t="s">
        <v>867</v>
      </c>
      <c r="M4256" s="278">
        <f>IFERROR(VLOOKUP(C4256,'Budget Detail as of 11.30'!B:K,COLUMNS('Budget Detail as of 11.30'!B:K),FALSE),0)</f>
        <v>1200</v>
      </c>
      <c r="N4256" s="155">
        <f>SUMIFS('Budget Detail as of 11.30'!L:L,'Budget Detail as of 11.30'!B:B,'Questica Mapping'!C4256)</f>
        <v>1200</v>
      </c>
      <c r="O4256" s="100">
        <v>2000</v>
      </c>
      <c r="P4256" s="101">
        <f t="shared" si="161"/>
        <v>2000</v>
      </c>
    </row>
    <row r="4257" spans="1:16" hidden="1" x14ac:dyDescent="0.3">
      <c r="A4257" s="90">
        <v>1447583</v>
      </c>
      <c r="B4257" s="92" t="s">
        <v>1162</v>
      </c>
      <c r="C4257" s="92" t="s">
        <v>8185</v>
      </c>
      <c r="D4257" s="92" t="s">
        <v>14</v>
      </c>
      <c r="E4257" s="103" t="s">
        <v>499</v>
      </c>
      <c r="F4257" s="92" t="s">
        <v>8006</v>
      </c>
      <c r="G4257" s="92" t="s">
        <v>1220</v>
      </c>
      <c r="H4257" s="92" t="s">
        <v>7954</v>
      </c>
      <c r="I4257" s="92" t="s">
        <v>928</v>
      </c>
      <c r="J4257" s="92" t="s">
        <v>8186</v>
      </c>
      <c r="K4257" s="90" t="b">
        <v>0</v>
      </c>
      <c r="L4257" s="92" t="s">
        <v>867</v>
      </c>
      <c r="M4257" s="278">
        <f>IFERROR(VLOOKUP(C4257,'Budget Detail as of 11.30'!B:K,COLUMNS('Budget Detail as of 11.30'!B:K),FALSE),0)</f>
        <v>10430</v>
      </c>
      <c r="N4257" s="155">
        <f>SUMIFS('Budget Detail as of 11.30'!L:L,'Budget Detail as of 11.30'!B:B,'Questica Mapping'!C4257)</f>
        <v>10430</v>
      </c>
      <c r="O4257" s="100">
        <v>0</v>
      </c>
      <c r="P4257" s="101">
        <f t="shared" ref="P4257:P4288" si="162">+O4257</f>
        <v>0</v>
      </c>
    </row>
    <row r="4258" spans="1:16" hidden="1" x14ac:dyDescent="0.3">
      <c r="A4258" s="90">
        <v>850851</v>
      </c>
      <c r="B4258" s="92" t="s">
        <v>1162</v>
      </c>
      <c r="C4258" s="92" t="s">
        <v>8187</v>
      </c>
      <c r="D4258" s="92" t="s">
        <v>14</v>
      </c>
      <c r="E4258" s="103" t="s">
        <v>499</v>
      </c>
      <c r="F4258" s="92" t="s">
        <v>8006</v>
      </c>
      <c r="G4258" s="92" t="s">
        <v>1220</v>
      </c>
      <c r="H4258" s="92" t="s">
        <v>7961</v>
      </c>
      <c r="I4258" s="92" t="s">
        <v>865</v>
      </c>
      <c r="J4258" s="92" t="s">
        <v>8188</v>
      </c>
      <c r="K4258" s="90" t="b">
        <v>0</v>
      </c>
      <c r="L4258" s="92" t="s">
        <v>867</v>
      </c>
      <c r="M4258" s="278">
        <f>IFERROR(VLOOKUP(C4258,'Budget Detail as of 11.30'!B:K,COLUMNS('Budget Detail as of 11.30'!B:K),FALSE),0)</f>
        <v>0</v>
      </c>
      <c r="N4258" s="155">
        <f>SUMIFS('Budget Detail as of 11.30'!L:L,'Budget Detail as of 11.30'!B:B,'Questica Mapping'!C4258)</f>
        <v>0</v>
      </c>
      <c r="O4258" s="100">
        <v>2000</v>
      </c>
      <c r="P4258" s="101">
        <f t="shared" si="162"/>
        <v>2000</v>
      </c>
    </row>
    <row r="4259" spans="1:16" hidden="1" x14ac:dyDescent="0.3">
      <c r="A4259" s="90">
        <v>585115</v>
      </c>
      <c r="B4259" s="92" t="s">
        <v>1162</v>
      </c>
      <c r="C4259" s="92" t="s">
        <v>8189</v>
      </c>
      <c r="D4259" s="92" t="s">
        <v>14</v>
      </c>
      <c r="E4259" s="103" t="s">
        <v>499</v>
      </c>
      <c r="F4259" s="92" t="s">
        <v>8006</v>
      </c>
      <c r="G4259" s="92" t="s">
        <v>1220</v>
      </c>
      <c r="H4259" s="92" t="s">
        <v>7961</v>
      </c>
      <c r="I4259" s="92" t="s">
        <v>925</v>
      </c>
      <c r="J4259" s="92" t="s">
        <v>8190</v>
      </c>
      <c r="K4259" s="90" t="b">
        <v>0</v>
      </c>
      <c r="L4259" s="92" t="s">
        <v>867</v>
      </c>
      <c r="M4259" s="278">
        <f>IFERROR(VLOOKUP(C4259,'Budget Detail as of 11.30'!B:K,COLUMNS('Budget Detail as of 11.30'!B:K),FALSE),0)</f>
        <v>0</v>
      </c>
      <c r="N4259" s="155">
        <f>SUMIFS('Budget Detail as of 11.30'!L:L,'Budget Detail as of 11.30'!B:B,'Questica Mapping'!C4259)</f>
        <v>0</v>
      </c>
      <c r="O4259" s="100">
        <v>2000</v>
      </c>
      <c r="P4259" s="101">
        <f t="shared" si="162"/>
        <v>2000</v>
      </c>
    </row>
    <row r="4260" spans="1:16" hidden="1" x14ac:dyDescent="0.3">
      <c r="A4260" s="90">
        <v>585251</v>
      </c>
      <c r="B4260" s="92" t="s">
        <v>1162</v>
      </c>
      <c r="C4260" s="92" t="s">
        <v>8191</v>
      </c>
      <c r="D4260" s="92" t="s">
        <v>14</v>
      </c>
      <c r="E4260" s="103" t="s">
        <v>499</v>
      </c>
      <c r="F4260" s="92" t="s">
        <v>8006</v>
      </c>
      <c r="G4260" s="92" t="s">
        <v>1220</v>
      </c>
      <c r="H4260" s="92" t="s">
        <v>7961</v>
      </c>
      <c r="I4260" s="92" t="s">
        <v>928</v>
      </c>
      <c r="J4260" s="92" t="s">
        <v>8192</v>
      </c>
      <c r="K4260" s="90" t="b">
        <v>0</v>
      </c>
      <c r="L4260" s="92" t="s">
        <v>867</v>
      </c>
      <c r="M4260" s="278">
        <f>IFERROR(VLOOKUP(C4260,'Budget Detail as of 11.30'!B:K,COLUMNS('Budget Detail as of 11.30'!B:K),FALSE),0)</f>
        <v>0</v>
      </c>
      <c r="N4260" s="155">
        <f>SUMIFS('Budget Detail as of 11.30'!L:L,'Budget Detail as of 11.30'!B:B,'Questica Mapping'!C4260)</f>
        <v>0</v>
      </c>
      <c r="O4260" s="100">
        <v>7500</v>
      </c>
      <c r="P4260" s="101">
        <f t="shared" si="162"/>
        <v>7500</v>
      </c>
    </row>
    <row r="4261" spans="1:16" hidden="1" x14ac:dyDescent="0.3">
      <c r="A4261" s="90">
        <v>584076</v>
      </c>
      <c r="B4261" s="92" t="s">
        <v>1162</v>
      </c>
      <c r="C4261" s="92" t="s">
        <v>8193</v>
      </c>
      <c r="D4261" s="92" t="s">
        <v>14</v>
      </c>
      <c r="E4261" s="103" t="s">
        <v>499</v>
      </c>
      <c r="F4261" s="92" t="s">
        <v>8006</v>
      </c>
      <c r="G4261" s="92" t="s">
        <v>1220</v>
      </c>
      <c r="H4261" s="92" t="s">
        <v>7980</v>
      </c>
      <c r="I4261" s="92" t="s">
        <v>865</v>
      </c>
      <c r="J4261" s="92" t="s">
        <v>8194</v>
      </c>
      <c r="K4261" s="90" t="b">
        <v>0</v>
      </c>
      <c r="L4261" s="92" t="s">
        <v>867</v>
      </c>
      <c r="M4261" s="278">
        <f>IFERROR(VLOOKUP(C4261,'Budget Detail as of 11.30'!B:K,COLUMNS('Budget Detail as of 11.30'!B:K),FALSE),0)</f>
        <v>0</v>
      </c>
      <c r="N4261" s="155">
        <f>SUMIFS('Budget Detail as of 11.30'!L:L,'Budget Detail as of 11.30'!B:B,'Questica Mapping'!C4261)</f>
        <v>0</v>
      </c>
      <c r="O4261" s="100">
        <v>500</v>
      </c>
      <c r="P4261" s="101">
        <f t="shared" si="162"/>
        <v>500</v>
      </c>
    </row>
    <row r="4262" spans="1:16" hidden="1" x14ac:dyDescent="0.3">
      <c r="A4262" s="90">
        <v>1447585</v>
      </c>
      <c r="B4262" s="92" t="s">
        <v>1162</v>
      </c>
      <c r="C4262" s="92" t="s">
        <v>8195</v>
      </c>
      <c r="D4262" s="92" t="s">
        <v>14</v>
      </c>
      <c r="E4262" s="103" t="s">
        <v>499</v>
      </c>
      <c r="F4262" s="92" t="s">
        <v>8006</v>
      </c>
      <c r="G4262" s="92" t="s">
        <v>1220</v>
      </c>
      <c r="H4262" s="92" t="s">
        <v>7968</v>
      </c>
      <c r="I4262" s="92" t="s">
        <v>865</v>
      </c>
      <c r="J4262" s="92" t="s">
        <v>8196</v>
      </c>
      <c r="K4262" s="90" t="b">
        <v>0</v>
      </c>
      <c r="L4262" s="92" t="s">
        <v>867</v>
      </c>
      <c r="M4262" s="278">
        <f>IFERROR(VLOOKUP(C4262,'Budget Detail as of 11.30'!B:K,COLUMNS('Budget Detail as of 11.30'!B:K),FALSE),0)</f>
        <v>0</v>
      </c>
      <c r="N4262" s="155">
        <f>SUMIFS('Budget Detail as of 11.30'!L:L,'Budget Detail as of 11.30'!B:B,'Questica Mapping'!C4262)</f>
        <v>0</v>
      </c>
      <c r="O4262" s="100">
        <v>1000</v>
      </c>
      <c r="P4262" s="101">
        <f t="shared" si="162"/>
        <v>1000</v>
      </c>
    </row>
    <row r="4263" spans="1:16" hidden="1" x14ac:dyDescent="0.3">
      <c r="A4263" s="90">
        <v>588824</v>
      </c>
      <c r="B4263" s="92" t="s">
        <v>1162</v>
      </c>
      <c r="C4263" s="92" t="s">
        <v>8197</v>
      </c>
      <c r="D4263" s="92" t="s">
        <v>14</v>
      </c>
      <c r="E4263" s="103" t="s">
        <v>499</v>
      </c>
      <c r="F4263" s="92" t="s">
        <v>8006</v>
      </c>
      <c r="G4263" s="92" t="s">
        <v>1220</v>
      </c>
      <c r="H4263" s="92" t="s">
        <v>8002</v>
      </c>
      <c r="I4263" s="92" t="s">
        <v>865</v>
      </c>
      <c r="J4263" s="92" t="s">
        <v>8198</v>
      </c>
      <c r="K4263" s="90" t="b">
        <v>0</v>
      </c>
      <c r="L4263" s="92" t="s">
        <v>867</v>
      </c>
      <c r="M4263" s="278">
        <f>IFERROR(VLOOKUP(C4263,'Budget Detail as of 11.30'!B:K,COLUMNS('Budget Detail as of 11.30'!B:K),FALSE),0)</f>
        <v>0</v>
      </c>
      <c r="N4263" s="155">
        <f>SUMIFS('Budget Detail as of 11.30'!L:L,'Budget Detail as of 11.30'!B:B,'Questica Mapping'!C4263)</f>
        <v>0</v>
      </c>
      <c r="O4263" s="100">
        <v>0</v>
      </c>
      <c r="P4263" s="101">
        <f t="shared" si="162"/>
        <v>0</v>
      </c>
    </row>
    <row r="4264" spans="1:16" hidden="1" x14ac:dyDescent="0.3">
      <c r="A4264" s="90">
        <v>601653</v>
      </c>
      <c r="B4264" s="92" t="s">
        <v>1162</v>
      </c>
      <c r="C4264" s="92" t="s">
        <v>8199</v>
      </c>
      <c r="D4264" s="92" t="s">
        <v>14</v>
      </c>
      <c r="E4264" s="103" t="s">
        <v>499</v>
      </c>
      <c r="F4264" s="92" t="s">
        <v>8006</v>
      </c>
      <c r="G4264" s="92" t="s">
        <v>1220</v>
      </c>
      <c r="H4264" s="92" t="s">
        <v>8002</v>
      </c>
      <c r="I4264" s="92" t="s">
        <v>925</v>
      </c>
      <c r="J4264" s="92" t="s">
        <v>8181</v>
      </c>
      <c r="K4264" s="90" t="b">
        <v>0</v>
      </c>
      <c r="L4264" s="92" t="s">
        <v>867</v>
      </c>
      <c r="M4264" s="278">
        <f>IFERROR(VLOOKUP(C4264,'Budget Detail as of 11.30'!B:K,COLUMNS('Budget Detail as of 11.30'!B:K),FALSE),0)</f>
        <v>0</v>
      </c>
      <c r="N4264" s="155">
        <f>SUMIFS('Budget Detail as of 11.30'!L:L,'Budget Detail as of 11.30'!B:B,'Questica Mapping'!C4264)</f>
        <v>0</v>
      </c>
      <c r="O4264" s="100">
        <v>0</v>
      </c>
      <c r="P4264" s="101">
        <f t="shared" si="162"/>
        <v>0</v>
      </c>
    </row>
    <row r="4265" spans="1:16" hidden="1" x14ac:dyDescent="0.3">
      <c r="A4265" s="90">
        <v>1447586</v>
      </c>
      <c r="B4265" s="92" t="s">
        <v>1162</v>
      </c>
      <c r="C4265" s="92" t="s">
        <v>8200</v>
      </c>
      <c r="D4265" s="92" t="s">
        <v>14</v>
      </c>
      <c r="E4265" s="103" t="s">
        <v>499</v>
      </c>
      <c r="F4265" s="92" t="s">
        <v>8006</v>
      </c>
      <c r="G4265" s="92" t="s">
        <v>1220</v>
      </c>
      <c r="H4265" s="92" t="s">
        <v>8002</v>
      </c>
      <c r="I4265" s="92" t="s">
        <v>928</v>
      </c>
      <c r="J4265" s="92" t="s">
        <v>7700</v>
      </c>
      <c r="K4265" s="90" t="b">
        <v>0</v>
      </c>
      <c r="L4265" s="92" t="s">
        <v>867</v>
      </c>
      <c r="M4265" s="278">
        <f>IFERROR(VLOOKUP(C4265,'Budget Detail as of 11.30'!B:K,COLUMNS('Budget Detail as of 11.30'!B:K),FALSE),0)</f>
        <v>0</v>
      </c>
      <c r="N4265" s="155">
        <f>SUMIFS('Budget Detail as of 11.30'!L:L,'Budget Detail as of 11.30'!B:B,'Questica Mapping'!C4265)</f>
        <v>0</v>
      </c>
      <c r="O4265" s="100">
        <v>10000</v>
      </c>
      <c r="P4265" s="101">
        <f t="shared" si="162"/>
        <v>10000</v>
      </c>
    </row>
    <row r="4266" spans="1:16" hidden="1" x14ac:dyDescent="0.3">
      <c r="A4266" s="90">
        <v>602683</v>
      </c>
      <c r="B4266" s="92" t="s">
        <v>1162</v>
      </c>
      <c r="C4266" s="92" t="s">
        <v>8201</v>
      </c>
      <c r="D4266" s="92" t="s">
        <v>14</v>
      </c>
      <c r="E4266" s="103" t="s">
        <v>499</v>
      </c>
      <c r="F4266" s="92" t="s">
        <v>8006</v>
      </c>
      <c r="G4266" s="92" t="s">
        <v>1220</v>
      </c>
      <c r="H4266" s="92" t="s">
        <v>7972</v>
      </c>
      <c r="I4266" s="92" t="s">
        <v>865</v>
      </c>
      <c r="J4266" s="92" t="s">
        <v>8202</v>
      </c>
      <c r="K4266" s="90" t="b">
        <v>0</v>
      </c>
      <c r="L4266" s="92" t="s">
        <v>867</v>
      </c>
      <c r="M4266" s="278">
        <f>IFERROR(VLOOKUP(C4266,'Budget Detail as of 11.30'!B:K,COLUMNS('Budget Detail as of 11.30'!B:K),FALSE),0)</f>
        <v>0</v>
      </c>
      <c r="N4266" s="155">
        <f>SUMIFS('Budget Detail as of 11.30'!L:L,'Budget Detail as of 11.30'!B:B,'Questica Mapping'!C4266)</f>
        <v>0</v>
      </c>
      <c r="O4266" s="100">
        <v>22050</v>
      </c>
      <c r="P4266" s="101">
        <f t="shared" si="162"/>
        <v>22050</v>
      </c>
    </row>
    <row r="4267" spans="1:16" hidden="1" x14ac:dyDescent="0.3">
      <c r="A4267" s="90">
        <v>602724</v>
      </c>
      <c r="B4267" s="92" t="s">
        <v>1162</v>
      </c>
      <c r="C4267" s="92" t="s">
        <v>8203</v>
      </c>
      <c r="D4267" s="92" t="s">
        <v>14</v>
      </c>
      <c r="E4267" s="103" t="s">
        <v>499</v>
      </c>
      <c r="F4267" s="92" t="s">
        <v>8006</v>
      </c>
      <c r="G4267" s="92" t="s">
        <v>1220</v>
      </c>
      <c r="H4267" s="92" t="s">
        <v>7972</v>
      </c>
      <c r="I4267" s="92" t="s">
        <v>925</v>
      </c>
      <c r="J4267" s="92" t="s">
        <v>8204</v>
      </c>
      <c r="K4267" s="90" t="b">
        <v>0</v>
      </c>
      <c r="L4267" s="92" t="s">
        <v>867</v>
      </c>
      <c r="M4267" s="278">
        <f>IFERROR(VLOOKUP(C4267,'Budget Detail as of 11.30'!B:K,COLUMNS('Budget Detail as of 11.30'!B:K),FALSE),0)</f>
        <v>2000</v>
      </c>
      <c r="N4267" s="155">
        <f>SUMIFS('Budget Detail as of 11.30'!L:L,'Budget Detail as of 11.30'!B:B,'Questica Mapping'!C4267)</f>
        <v>2000</v>
      </c>
      <c r="O4267" s="100">
        <v>5626</v>
      </c>
      <c r="P4267" s="101">
        <f t="shared" si="162"/>
        <v>5626</v>
      </c>
    </row>
    <row r="4268" spans="1:16" hidden="1" x14ac:dyDescent="0.3">
      <c r="A4268" s="90">
        <v>591196</v>
      </c>
      <c r="B4268" s="92" t="s">
        <v>1162</v>
      </c>
      <c r="C4268" s="92" t="s">
        <v>8205</v>
      </c>
      <c r="D4268" s="92" t="s">
        <v>14</v>
      </c>
      <c r="E4268" s="103" t="s">
        <v>499</v>
      </c>
      <c r="F4268" s="92" t="s">
        <v>8006</v>
      </c>
      <c r="G4268" s="92" t="s">
        <v>1220</v>
      </c>
      <c r="H4268" s="92" t="s">
        <v>7984</v>
      </c>
      <c r="I4268" s="92" t="s">
        <v>865</v>
      </c>
      <c r="J4268" s="92" t="s">
        <v>8206</v>
      </c>
      <c r="K4268" s="90" t="b">
        <v>0</v>
      </c>
      <c r="L4268" s="92" t="s">
        <v>867</v>
      </c>
      <c r="M4268" s="278">
        <f>IFERROR(VLOOKUP(C4268,'Budget Detail as of 11.30'!B:K,COLUMNS('Budget Detail as of 11.30'!B:K),FALSE),0)</f>
        <v>0</v>
      </c>
      <c r="N4268" s="155">
        <f>SUMIFS('Budget Detail as of 11.30'!L:L,'Budget Detail as of 11.30'!B:B,'Questica Mapping'!C4268)</f>
        <v>0</v>
      </c>
      <c r="O4268" s="100">
        <v>5000</v>
      </c>
      <c r="P4268" s="101">
        <f t="shared" si="162"/>
        <v>5000</v>
      </c>
    </row>
    <row r="4269" spans="1:16" hidden="1" x14ac:dyDescent="0.3">
      <c r="A4269" s="90">
        <v>597759</v>
      </c>
      <c r="B4269" s="92" t="s">
        <v>1162</v>
      </c>
      <c r="C4269" s="92" t="s">
        <v>8207</v>
      </c>
      <c r="D4269" s="92" t="s">
        <v>14</v>
      </c>
      <c r="E4269" s="103" t="s">
        <v>499</v>
      </c>
      <c r="F4269" s="92" t="s">
        <v>8006</v>
      </c>
      <c r="G4269" s="92" t="s">
        <v>1229</v>
      </c>
      <c r="H4269" s="92" t="s">
        <v>7954</v>
      </c>
      <c r="I4269" s="92" t="s">
        <v>865</v>
      </c>
      <c r="J4269" s="92" t="s">
        <v>1457</v>
      </c>
      <c r="K4269" s="90" t="b">
        <v>0</v>
      </c>
      <c r="L4269" s="92" t="s">
        <v>867</v>
      </c>
      <c r="M4269" s="278">
        <f>IFERROR(VLOOKUP(C4269,'Budget Detail as of 11.30'!B:K,COLUMNS('Budget Detail as of 11.30'!B:K),FALSE),0)</f>
        <v>5000</v>
      </c>
      <c r="N4269" s="155">
        <f>SUMIFS('Budget Detail as of 11.30'!L:L,'Budget Detail as of 11.30'!B:B,'Questica Mapping'!C4269)</f>
        <v>5000</v>
      </c>
      <c r="O4269" s="100">
        <v>5000</v>
      </c>
      <c r="P4269" s="101">
        <f t="shared" si="162"/>
        <v>5000</v>
      </c>
    </row>
    <row r="4270" spans="1:16" hidden="1" x14ac:dyDescent="0.3">
      <c r="A4270" s="90">
        <v>597760</v>
      </c>
      <c r="B4270" s="92" t="s">
        <v>1162</v>
      </c>
      <c r="C4270" s="92" t="s">
        <v>8208</v>
      </c>
      <c r="D4270" s="92" t="s">
        <v>14</v>
      </c>
      <c r="E4270" s="103" t="s">
        <v>499</v>
      </c>
      <c r="F4270" s="92" t="s">
        <v>8006</v>
      </c>
      <c r="G4270" s="92" t="s">
        <v>1229</v>
      </c>
      <c r="H4270" s="92" t="s">
        <v>7954</v>
      </c>
      <c r="I4270" s="92" t="s">
        <v>925</v>
      </c>
      <c r="J4270" s="92" t="s">
        <v>1314</v>
      </c>
      <c r="K4270" s="90" t="b">
        <v>0</v>
      </c>
      <c r="L4270" s="92" t="s">
        <v>867</v>
      </c>
      <c r="M4270" s="278">
        <f>IFERROR(VLOOKUP(C4270,'Budget Detail as of 11.30'!B:K,COLUMNS('Budget Detail as of 11.30'!B:K),FALSE),0)</f>
        <v>2000</v>
      </c>
      <c r="N4270" s="155">
        <f>SUMIFS('Budget Detail as of 11.30'!L:L,'Budget Detail as of 11.30'!B:B,'Questica Mapping'!C4270)</f>
        <v>2000</v>
      </c>
      <c r="O4270" s="100">
        <v>4000</v>
      </c>
      <c r="P4270" s="101">
        <f t="shared" si="162"/>
        <v>4000</v>
      </c>
    </row>
    <row r="4271" spans="1:16" hidden="1" x14ac:dyDescent="0.3">
      <c r="A4271" s="90">
        <v>597761</v>
      </c>
      <c r="B4271" s="92" t="s">
        <v>1162</v>
      </c>
      <c r="C4271" s="92" t="s">
        <v>8209</v>
      </c>
      <c r="D4271" s="92" t="s">
        <v>14</v>
      </c>
      <c r="E4271" s="103" t="s">
        <v>499</v>
      </c>
      <c r="F4271" s="92" t="s">
        <v>8006</v>
      </c>
      <c r="G4271" s="92" t="s">
        <v>1229</v>
      </c>
      <c r="H4271" s="92" t="s">
        <v>7954</v>
      </c>
      <c r="I4271" s="92" t="s">
        <v>931</v>
      </c>
      <c r="J4271" s="92" t="s">
        <v>1238</v>
      </c>
      <c r="K4271" s="90" t="b">
        <v>1</v>
      </c>
      <c r="L4271" s="92" t="s">
        <v>867</v>
      </c>
      <c r="M4271" s="278">
        <f>IFERROR(VLOOKUP(C4271,'Budget Detail as of 11.30'!B:K,COLUMNS('Budget Detail as of 11.30'!B:K),FALSE),0)</f>
        <v>1000</v>
      </c>
      <c r="N4271" s="155">
        <f>SUMIFS('Budget Detail as of 11.30'!L:L,'Budget Detail as of 11.30'!B:B,'Questica Mapping'!C4271)</f>
        <v>1000</v>
      </c>
      <c r="O4271" s="100">
        <v>1500</v>
      </c>
      <c r="P4271" s="101">
        <f t="shared" si="162"/>
        <v>1500</v>
      </c>
    </row>
    <row r="4272" spans="1:16" hidden="1" x14ac:dyDescent="0.3">
      <c r="A4272" s="90">
        <v>595715</v>
      </c>
      <c r="B4272" s="92" t="s">
        <v>1162</v>
      </c>
      <c r="C4272" s="92" t="s">
        <v>8210</v>
      </c>
      <c r="D4272" s="92" t="s">
        <v>14</v>
      </c>
      <c r="E4272" s="103" t="s">
        <v>499</v>
      </c>
      <c r="F4272" s="92" t="s">
        <v>8006</v>
      </c>
      <c r="G4272" s="92" t="s">
        <v>1229</v>
      </c>
      <c r="H4272" s="92" t="s">
        <v>7961</v>
      </c>
      <c r="I4272" s="92" t="s">
        <v>865</v>
      </c>
      <c r="J4272" s="92" t="s">
        <v>8211</v>
      </c>
      <c r="K4272" s="90" t="b">
        <v>0</v>
      </c>
      <c r="L4272" s="92" t="s">
        <v>867</v>
      </c>
      <c r="M4272" s="278">
        <f>IFERROR(VLOOKUP(C4272,'Budget Detail as of 11.30'!B:K,COLUMNS('Budget Detail as of 11.30'!B:K),FALSE),0)</f>
        <v>0</v>
      </c>
      <c r="N4272" s="155">
        <f>SUMIFS('Budget Detail as of 11.30'!L:L,'Budget Detail as of 11.30'!B:B,'Questica Mapping'!C4272)</f>
        <v>0</v>
      </c>
      <c r="O4272" s="100">
        <v>1000</v>
      </c>
      <c r="P4272" s="101">
        <f t="shared" si="162"/>
        <v>1000</v>
      </c>
    </row>
    <row r="4273" spans="1:16" hidden="1" x14ac:dyDescent="0.3">
      <c r="A4273" s="90">
        <v>850852</v>
      </c>
      <c r="B4273" s="92" t="s">
        <v>1162</v>
      </c>
      <c r="C4273" s="92" t="s">
        <v>8212</v>
      </c>
      <c r="D4273" s="92" t="s">
        <v>14</v>
      </c>
      <c r="E4273" s="103" t="s">
        <v>499</v>
      </c>
      <c r="F4273" s="92" t="s">
        <v>8006</v>
      </c>
      <c r="G4273" s="92" t="s">
        <v>1229</v>
      </c>
      <c r="H4273" s="92" t="s">
        <v>7961</v>
      </c>
      <c r="I4273" s="92" t="s">
        <v>925</v>
      </c>
      <c r="J4273" s="92" t="s">
        <v>8213</v>
      </c>
      <c r="K4273" s="90" t="b">
        <v>0</v>
      </c>
      <c r="L4273" s="92" t="s">
        <v>867</v>
      </c>
      <c r="M4273" s="278">
        <f>IFERROR(VLOOKUP(C4273,'Budget Detail as of 11.30'!B:K,COLUMNS('Budget Detail as of 11.30'!B:K),FALSE),0)</f>
        <v>5000</v>
      </c>
      <c r="N4273" s="155">
        <f>SUMIFS('Budget Detail as of 11.30'!L:L,'Budget Detail as of 11.30'!B:B,'Questica Mapping'!C4273)</f>
        <v>5000</v>
      </c>
      <c r="O4273" s="100">
        <v>0</v>
      </c>
      <c r="P4273" s="101">
        <f t="shared" si="162"/>
        <v>0</v>
      </c>
    </row>
    <row r="4274" spans="1:16" hidden="1" x14ac:dyDescent="0.3">
      <c r="A4274" s="90">
        <v>588825</v>
      </c>
      <c r="B4274" s="92" t="s">
        <v>1162</v>
      </c>
      <c r="C4274" s="92" t="s">
        <v>8214</v>
      </c>
      <c r="D4274" s="92" t="s">
        <v>14</v>
      </c>
      <c r="E4274" s="103" t="s">
        <v>499</v>
      </c>
      <c r="F4274" s="92" t="s">
        <v>8006</v>
      </c>
      <c r="G4274" s="92" t="s">
        <v>1229</v>
      </c>
      <c r="H4274" s="92" t="s">
        <v>7996</v>
      </c>
      <c r="I4274" s="92" t="s">
        <v>865</v>
      </c>
      <c r="J4274" s="92" t="s">
        <v>8215</v>
      </c>
      <c r="K4274" s="90" t="b">
        <v>0</v>
      </c>
      <c r="L4274" s="92" t="s">
        <v>867</v>
      </c>
      <c r="M4274" s="278">
        <f>IFERROR(VLOOKUP(C4274,'Budget Detail as of 11.30'!B:K,COLUMNS('Budget Detail as of 11.30'!B:K),FALSE),0)</f>
        <v>0</v>
      </c>
      <c r="N4274" s="155">
        <f>SUMIFS('Budget Detail as of 11.30'!L:L,'Budget Detail as of 11.30'!B:B,'Questica Mapping'!C4274)</f>
        <v>0</v>
      </c>
      <c r="O4274" s="100">
        <v>3000</v>
      </c>
      <c r="P4274" s="101">
        <f t="shared" si="162"/>
        <v>3000</v>
      </c>
    </row>
    <row r="4275" spans="1:16" hidden="1" x14ac:dyDescent="0.3">
      <c r="A4275" s="90">
        <v>601654</v>
      </c>
      <c r="B4275" s="92" t="s">
        <v>1162</v>
      </c>
      <c r="C4275" s="92" t="s">
        <v>8216</v>
      </c>
      <c r="D4275" s="92" t="s">
        <v>14</v>
      </c>
      <c r="E4275" s="103" t="s">
        <v>499</v>
      </c>
      <c r="F4275" s="92" t="s">
        <v>8006</v>
      </c>
      <c r="G4275" s="92" t="s">
        <v>1229</v>
      </c>
      <c r="H4275" s="92" t="s">
        <v>7964</v>
      </c>
      <c r="I4275" s="92" t="s">
        <v>865</v>
      </c>
      <c r="J4275" s="92" t="s">
        <v>1308</v>
      </c>
      <c r="K4275" s="90" t="b">
        <v>0</v>
      </c>
      <c r="L4275" s="92" t="s">
        <v>867</v>
      </c>
      <c r="M4275" s="278">
        <f>IFERROR(VLOOKUP(C4275,'Budget Detail as of 11.30'!B:K,COLUMNS('Budget Detail as of 11.30'!B:K),FALSE),0)</f>
        <v>0</v>
      </c>
      <c r="N4275" s="155">
        <f>SUMIFS('Budget Detail as of 11.30'!L:L,'Budget Detail as of 11.30'!B:B,'Questica Mapping'!C4275)</f>
        <v>0</v>
      </c>
      <c r="O4275" s="100">
        <v>0</v>
      </c>
      <c r="P4275" s="101">
        <f t="shared" si="162"/>
        <v>0</v>
      </c>
    </row>
    <row r="4276" spans="1:16" hidden="1" x14ac:dyDescent="0.3">
      <c r="A4276" s="90">
        <v>597762</v>
      </c>
      <c r="B4276" s="92" t="s">
        <v>1162</v>
      </c>
      <c r="C4276" s="92" t="s">
        <v>8217</v>
      </c>
      <c r="D4276" s="92" t="s">
        <v>14</v>
      </c>
      <c r="E4276" s="103" t="s">
        <v>499</v>
      </c>
      <c r="F4276" s="92" t="s">
        <v>8006</v>
      </c>
      <c r="G4276" s="92" t="s">
        <v>1229</v>
      </c>
      <c r="H4276" s="92" t="s">
        <v>7968</v>
      </c>
      <c r="I4276" s="92" t="s">
        <v>865</v>
      </c>
      <c r="J4276" s="92" t="s">
        <v>1308</v>
      </c>
      <c r="K4276" s="90" t="b">
        <v>0</v>
      </c>
      <c r="L4276" s="92" t="s">
        <v>867</v>
      </c>
      <c r="M4276" s="278">
        <f>IFERROR(VLOOKUP(C4276,'Budget Detail as of 11.30'!B:K,COLUMNS('Budget Detail as of 11.30'!B:K),FALSE),0)</f>
        <v>3000</v>
      </c>
      <c r="N4276" s="155">
        <f>SUMIFS('Budget Detail as of 11.30'!L:L,'Budget Detail as of 11.30'!B:B,'Questica Mapping'!C4276)</f>
        <v>3000</v>
      </c>
      <c r="O4276" s="100">
        <v>0</v>
      </c>
      <c r="P4276" s="101">
        <f t="shared" si="162"/>
        <v>0</v>
      </c>
    </row>
    <row r="4277" spans="1:16" hidden="1" x14ac:dyDescent="0.3">
      <c r="A4277" s="90">
        <v>598035</v>
      </c>
      <c r="B4277" s="92" t="s">
        <v>1162</v>
      </c>
      <c r="C4277" s="92" t="s">
        <v>8218</v>
      </c>
      <c r="D4277" s="92" t="s">
        <v>14</v>
      </c>
      <c r="E4277" s="103" t="s">
        <v>499</v>
      </c>
      <c r="F4277" s="92" t="s">
        <v>8006</v>
      </c>
      <c r="G4277" s="92" t="s">
        <v>1229</v>
      </c>
      <c r="H4277" s="92" t="s">
        <v>8002</v>
      </c>
      <c r="I4277" s="92" t="s">
        <v>865</v>
      </c>
      <c r="J4277" s="92" t="s">
        <v>8219</v>
      </c>
      <c r="K4277" s="90" t="b">
        <v>0</v>
      </c>
      <c r="L4277" s="92" t="s">
        <v>867</v>
      </c>
      <c r="M4277" s="278">
        <f>IFERROR(VLOOKUP(C4277,'Budget Detail as of 11.30'!B:K,COLUMNS('Budget Detail as of 11.30'!B:K),FALSE),0)</f>
        <v>3000</v>
      </c>
      <c r="N4277" s="155">
        <f>SUMIFS('Budget Detail as of 11.30'!L:L,'Budget Detail as of 11.30'!B:B,'Questica Mapping'!C4277)</f>
        <v>3000</v>
      </c>
      <c r="O4277" s="100">
        <v>0</v>
      </c>
      <c r="P4277" s="101">
        <f t="shared" si="162"/>
        <v>0</v>
      </c>
    </row>
    <row r="4278" spans="1:16" hidden="1" x14ac:dyDescent="0.3">
      <c r="A4278" s="90">
        <v>594775</v>
      </c>
      <c r="B4278" s="92" t="s">
        <v>1162</v>
      </c>
      <c r="C4278" s="92" t="s">
        <v>8220</v>
      </c>
      <c r="D4278" s="92" t="s">
        <v>14</v>
      </c>
      <c r="E4278" s="103" t="s">
        <v>499</v>
      </c>
      <c r="F4278" s="92" t="s">
        <v>8006</v>
      </c>
      <c r="G4278" s="92" t="s">
        <v>1229</v>
      </c>
      <c r="H4278" s="92" t="s">
        <v>8002</v>
      </c>
      <c r="I4278" s="92" t="s">
        <v>925</v>
      </c>
      <c r="J4278" s="92" t="s">
        <v>8221</v>
      </c>
      <c r="K4278" s="90" t="b">
        <v>0</v>
      </c>
      <c r="L4278" s="92" t="s">
        <v>867</v>
      </c>
      <c r="M4278" s="278">
        <f>IFERROR(VLOOKUP(C4278,'Budget Detail as of 11.30'!B:K,COLUMNS('Budget Detail as of 11.30'!B:K),FALSE),0)</f>
        <v>4000</v>
      </c>
      <c r="N4278" s="155">
        <f>SUMIFS('Budget Detail as of 11.30'!L:L,'Budget Detail as of 11.30'!B:B,'Questica Mapping'!C4278)</f>
        <v>4000</v>
      </c>
      <c r="O4278" s="100">
        <v>0</v>
      </c>
      <c r="P4278" s="101">
        <f t="shared" si="162"/>
        <v>0</v>
      </c>
    </row>
    <row r="4279" spans="1:16" hidden="1" x14ac:dyDescent="0.3">
      <c r="A4279" s="90">
        <v>850853</v>
      </c>
      <c r="B4279" s="92" t="s">
        <v>1162</v>
      </c>
      <c r="C4279" s="92" t="s">
        <v>8222</v>
      </c>
      <c r="D4279" s="92" t="s">
        <v>14</v>
      </c>
      <c r="E4279" s="103" t="s">
        <v>499</v>
      </c>
      <c r="F4279" s="92" t="s">
        <v>8006</v>
      </c>
      <c r="G4279" s="92" t="s">
        <v>1229</v>
      </c>
      <c r="H4279" s="92" t="s">
        <v>7972</v>
      </c>
      <c r="I4279" s="92" t="s">
        <v>865</v>
      </c>
      <c r="J4279" s="92" t="s">
        <v>8223</v>
      </c>
      <c r="K4279" s="90" t="b">
        <v>0</v>
      </c>
      <c r="L4279" s="92" t="s">
        <v>867</v>
      </c>
      <c r="M4279" s="278">
        <f>IFERROR(VLOOKUP(C4279,'Budget Detail as of 11.30'!B:K,COLUMNS('Budget Detail as of 11.30'!B:K),FALSE),0)</f>
        <v>1500</v>
      </c>
      <c r="N4279" s="155">
        <f>SUMIFS('Budget Detail as of 11.30'!L:L,'Budget Detail as of 11.30'!B:B,'Questica Mapping'!C4279)</f>
        <v>1500</v>
      </c>
      <c r="O4279" s="100">
        <v>0</v>
      </c>
      <c r="P4279" s="101">
        <f t="shared" si="162"/>
        <v>0</v>
      </c>
    </row>
    <row r="4280" spans="1:16" hidden="1" x14ac:dyDescent="0.3">
      <c r="A4280" s="90">
        <v>584077</v>
      </c>
      <c r="B4280" s="92" t="s">
        <v>1162</v>
      </c>
      <c r="C4280" s="92" t="s">
        <v>8224</v>
      </c>
      <c r="D4280" s="92" t="s">
        <v>14</v>
      </c>
      <c r="E4280" s="103" t="s">
        <v>499</v>
      </c>
      <c r="F4280" s="92" t="s">
        <v>8006</v>
      </c>
      <c r="G4280" s="92" t="s">
        <v>1229</v>
      </c>
      <c r="H4280" s="92" t="s">
        <v>7972</v>
      </c>
      <c r="I4280" s="92" t="s">
        <v>925</v>
      </c>
      <c r="J4280" s="92" t="s">
        <v>1314</v>
      </c>
      <c r="K4280" s="90" t="b">
        <v>0</v>
      </c>
      <c r="L4280" s="92" t="s">
        <v>867</v>
      </c>
      <c r="M4280" s="278">
        <f>IFERROR(VLOOKUP(C4280,'Budget Detail as of 11.30'!B:K,COLUMNS('Budget Detail as of 11.30'!B:K),FALSE),0)</f>
        <v>1000</v>
      </c>
      <c r="N4280" s="155">
        <f>SUMIFS('Budget Detail as of 11.30'!L:L,'Budget Detail as of 11.30'!B:B,'Questica Mapping'!C4280)</f>
        <v>1000</v>
      </c>
      <c r="O4280" s="100">
        <v>0</v>
      </c>
      <c r="P4280" s="101">
        <f t="shared" si="162"/>
        <v>0</v>
      </c>
    </row>
    <row r="4281" spans="1:16" hidden="1" x14ac:dyDescent="0.3">
      <c r="A4281" s="90">
        <v>601655</v>
      </c>
      <c r="B4281" s="92" t="s">
        <v>1162</v>
      </c>
      <c r="C4281" s="92" t="s">
        <v>8225</v>
      </c>
      <c r="D4281" s="92" t="s">
        <v>14</v>
      </c>
      <c r="E4281" s="103" t="s">
        <v>499</v>
      </c>
      <c r="F4281" s="92" t="s">
        <v>8006</v>
      </c>
      <c r="G4281" s="92" t="s">
        <v>1229</v>
      </c>
      <c r="H4281" s="92" t="s">
        <v>7984</v>
      </c>
      <c r="I4281" s="92" t="s">
        <v>865</v>
      </c>
      <c r="J4281" s="92" t="s">
        <v>8226</v>
      </c>
      <c r="K4281" s="90" t="b">
        <v>0</v>
      </c>
      <c r="L4281" s="92" t="s">
        <v>867</v>
      </c>
      <c r="M4281" s="278">
        <f>IFERROR(VLOOKUP(C4281,'Budget Detail as of 11.30'!B:K,COLUMNS('Budget Detail as of 11.30'!B:K),FALSE),0)</f>
        <v>0</v>
      </c>
      <c r="N4281" s="155">
        <f>SUMIFS('Budget Detail as of 11.30'!L:L,'Budget Detail as of 11.30'!B:B,'Questica Mapping'!C4281)</f>
        <v>0</v>
      </c>
      <c r="O4281" s="100">
        <v>0</v>
      </c>
      <c r="P4281" s="101">
        <f t="shared" si="162"/>
        <v>0</v>
      </c>
    </row>
    <row r="4282" spans="1:16" hidden="1" x14ac:dyDescent="0.3">
      <c r="A4282" s="90">
        <v>602725</v>
      </c>
      <c r="B4282" s="92" t="s">
        <v>1162</v>
      </c>
      <c r="C4282" s="92" t="s">
        <v>8227</v>
      </c>
      <c r="D4282" s="92" t="s">
        <v>14</v>
      </c>
      <c r="E4282" s="103" t="s">
        <v>499</v>
      </c>
      <c r="F4282" s="92" t="s">
        <v>8006</v>
      </c>
      <c r="G4282" s="92" t="s">
        <v>1229</v>
      </c>
      <c r="H4282" s="92" t="s">
        <v>7984</v>
      </c>
      <c r="I4282" s="92" t="s">
        <v>925</v>
      </c>
      <c r="J4282" s="92" t="s">
        <v>8228</v>
      </c>
      <c r="K4282" s="90" t="b">
        <v>0</v>
      </c>
      <c r="L4282" s="92" t="s">
        <v>867</v>
      </c>
      <c r="M4282" s="278">
        <f>IFERROR(VLOOKUP(C4282,'Budget Detail as of 11.30'!B:K,COLUMNS('Budget Detail as of 11.30'!B:K),FALSE),0)</f>
        <v>3000</v>
      </c>
      <c r="N4282" s="155">
        <f>SUMIFS('Budget Detail as of 11.30'!L:L,'Budget Detail as of 11.30'!B:B,'Questica Mapping'!C4282)</f>
        <v>3000</v>
      </c>
      <c r="O4282" s="100">
        <v>2000</v>
      </c>
      <c r="P4282" s="101">
        <f t="shared" si="162"/>
        <v>2000</v>
      </c>
    </row>
    <row r="4283" spans="1:16" hidden="1" x14ac:dyDescent="0.3">
      <c r="A4283" s="90">
        <v>597763</v>
      </c>
      <c r="B4283" s="92" t="s">
        <v>1162</v>
      </c>
      <c r="C4283" s="92" t="s">
        <v>8229</v>
      </c>
      <c r="D4283" s="92" t="s">
        <v>14</v>
      </c>
      <c r="E4283" s="103" t="s">
        <v>499</v>
      </c>
      <c r="F4283" s="92" t="s">
        <v>8006</v>
      </c>
      <c r="G4283" s="92" t="s">
        <v>1229</v>
      </c>
      <c r="H4283" s="92" t="s">
        <v>7976</v>
      </c>
      <c r="I4283" s="92" t="s">
        <v>925</v>
      </c>
      <c r="J4283" s="92" t="s">
        <v>8230</v>
      </c>
      <c r="K4283" s="90" t="b">
        <v>0</v>
      </c>
      <c r="L4283" s="92" t="s">
        <v>867</v>
      </c>
      <c r="M4283" s="278">
        <f>IFERROR(VLOOKUP(C4283,'Budget Detail as of 11.30'!B:K,COLUMNS('Budget Detail as of 11.30'!B:K),FALSE),0)</f>
        <v>0</v>
      </c>
      <c r="N4283" s="155">
        <f>SUMIFS('Budget Detail as of 11.30'!L:L,'Budget Detail as of 11.30'!B:B,'Questica Mapping'!C4283)</f>
        <v>0</v>
      </c>
      <c r="O4283" s="100">
        <v>0</v>
      </c>
      <c r="P4283" s="101">
        <f t="shared" si="162"/>
        <v>0</v>
      </c>
    </row>
    <row r="4284" spans="1:16" hidden="1" x14ac:dyDescent="0.3">
      <c r="A4284" s="90">
        <v>597764</v>
      </c>
      <c r="B4284" s="92" t="s">
        <v>1162</v>
      </c>
      <c r="C4284" s="92" t="s">
        <v>8231</v>
      </c>
      <c r="D4284" s="92" t="s">
        <v>14</v>
      </c>
      <c r="E4284" s="103" t="s">
        <v>499</v>
      </c>
      <c r="F4284" s="92" t="s">
        <v>8006</v>
      </c>
      <c r="G4284" s="92" t="s">
        <v>1240</v>
      </c>
      <c r="H4284" s="92" t="s">
        <v>7954</v>
      </c>
      <c r="I4284" s="92" t="s">
        <v>865</v>
      </c>
      <c r="J4284" s="92" t="s">
        <v>8232</v>
      </c>
      <c r="K4284" s="90" t="b">
        <v>0</v>
      </c>
      <c r="L4284" s="92" t="s">
        <v>867</v>
      </c>
      <c r="M4284" s="278">
        <f>IFERROR(VLOOKUP(C4284,'Budget Detail as of 11.30'!B:K,COLUMNS('Budget Detail as of 11.30'!B:K),FALSE),0)</f>
        <v>2500</v>
      </c>
      <c r="N4284" s="155">
        <f>SUMIFS('Budget Detail as of 11.30'!L:L,'Budget Detail as of 11.30'!B:B,'Questica Mapping'!C4284)</f>
        <v>2500</v>
      </c>
      <c r="O4284" s="100">
        <v>0</v>
      </c>
      <c r="P4284" s="101">
        <f t="shared" si="162"/>
        <v>0</v>
      </c>
    </row>
    <row r="4285" spans="1:16" hidden="1" x14ac:dyDescent="0.3">
      <c r="A4285" s="90">
        <v>597765</v>
      </c>
      <c r="B4285" s="92" t="s">
        <v>1162</v>
      </c>
      <c r="C4285" s="92" t="s">
        <v>8233</v>
      </c>
      <c r="D4285" s="92" t="s">
        <v>14</v>
      </c>
      <c r="E4285" s="103" t="s">
        <v>499</v>
      </c>
      <c r="F4285" s="92" t="s">
        <v>8006</v>
      </c>
      <c r="G4285" s="92" t="s">
        <v>1240</v>
      </c>
      <c r="H4285" s="92" t="s">
        <v>7954</v>
      </c>
      <c r="I4285" s="92" t="s">
        <v>925</v>
      </c>
      <c r="J4285" s="92" t="s">
        <v>1475</v>
      </c>
      <c r="K4285" s="90" t="b">
        <v>0</v>
      </c>
      <c r="L4285" s="92" t="s">
        <v>867</v>
      </c>
      <c r="M4285" s="278">
        <f>IFERROR(VLOOKUP(C4285,'Budget Detail as of 11.30'!B:K,COLUMNS('Budget Detail as of 11.30'!B:K),FALSE),0)</f>
        <v>1000</v>
      </c>
      <c r="N4285" s="155">
        <f>SUMIFS('Budget Detail as of 11.30'!L:L,'Budget Detail as of 11.30'!B:B,'Questica Mapping'!C4285)</f>
        <v>1000</v>
      </c>
      <c r="O4285" s="100">
        <v>10000</v>
      </c>
      <c r="P4285" s="101">
        <f t="shared" si="162"/>
        <v>10000</v>
      </c>
    </row>
    <row r="4286" spans="1:16" hidden="1" x14ac:dyDescent="0.3">
      <c r="A4286" s="90">
        <v>597766</v>
      </c>
      <c r="B4286" s="92" t="s">
        <v>1162</v>
      </c>
      <c r="C4286" s="92" t="s">
        <v>8234</v>
      </c>
      <c r="D4286" s="92" t="s">
        <v>14</v>
      </c>
      <c r="E4286" s="103" t="s">
        <v>499</v>
      </c>
      <c r="F4286" s="92" t="s">
        <v>8006</v>
      </c>
      <c r="G4286" s="92" t="s">
        <v>1240</v>
      </c>
      <c r="H4286" s="92" t="s">
        <v>7954</v>
      </c>
      <c r="I4286" s="92" t="s">
        <v>928</v>
      </c>
      <c r="J4286" s="92" t="s">
        <v>8235</v>
      </c>
      <c r="K4286" s="90" t="b">
        <v>0</v>
      </c>
      <c r="L4286" s="92" t="s">
        <v>867</v>
      </c>
      <c r="M4286" s="278">
        <f>IFERROR(VLOOKUP(C4286,'Budget Detail as of 11.30'!B:K,COLUMNS('Budget Detail as of 11.30'!B:K),FALSE),0)</f>
        <v>2500</v>
      </c>
      <c r="N4286" s="155">
        <f>SUMIFS('Budget Detail as of 11.30'!L:L,'Budget Detail as of 11.30'!B:B,'Questica Mapping'!C4286)</f>
        <v>2500</v>
      </c>
      <c r="O4286" s="100">
        <v>12500</v>
      </c>
      <c r="P4286" s="101">
        <f t="shared" si="162"/>
        <v>12500</v>
      </c>
    </row>
    <row r="4287" spans="1:16" hidden="1" x14ac:dyDescent="0.3">
      <c r="A4287" s="90">
        <v>597767</v>
      </c>
      <c r="B4287" s="92" t="s">
        <v>1162</v>
      </c>
      <c r="C4287" s="92" t="s">
        <v>8236</v>
      </c>
      <c r="D4287" s="92" t="s">
        <v>14</v>
      </c>
      <c r="E4287" s="103" t="s">
        <v>499</v>
      </c>
      <c r="F4287" s="92" t="s">
        <v>8006</v>
      </c>
      <c r="G4287" s="92" t="s">
        <v>1240</v>
      </c>
      <c r="H4287" s="92" t="s">
        <v>7954</v>
      </c>
      <c r="I4287" s="92" t="s">
        <v>931</v>
      </c>
      <c r="J4287" s="92" t="s">
        <v>8237</v>
      </c>
      <c r="K4287" s="90" t="b">
        <v>0</v>
      </c>
      <c r="L4287" s="92" t="s">
        <v>867</v>
      </c>
      <c r="M4287" s="278">
        <f>IFERROR(VLOOKUP(C4287,'Budget Detail as of 11.30'!B:K,COLUMNS('Budget Detail as of 11.30'!B:K),FALSE),0)</f>
        <v>1000</v>
      </c>
      <c r="N4287" s="155">
        <f>SUMIFS('Budget Detail as of 11.30'!L:L,'Budget Detail as of 11.30'!B:B,'Questica Mapping'!C4287)</f>
        <v>1000</v>
      </c>
      <c r="O4287" s="100">
        <v>13200</v>
      </c>
      <c r="P4287" s="101">
        <f t="shared" si="162"/>
        <v>13200</v>
      </c>
    </row>
    <row r="4288" spans="1:16" hidden="1" x14ac:dyDescent="0.3">
      <c r="A4288" s="90">
        <v>850353</v>
      </c>
      <c r="B4288" s="92" t="s">
        <v>1162</v>
      </c>
      <c r="C4288" s="92" t="s">
        <v>8238</v>
      </c>
      <c r="D4288" s="92" t="s">
        <v>14</v>
      </c>
      <c r="E4288" s="103" t="s">
        <v>499</v>
      </c>
      <c r="F4288" s="92" t="s">
        <v>8006</v>
      </c>
      <c r="G4288" s="92" t="s">
        <v>1240</v>
      </c>
      <c r="H4288" s="92" t="s">
        <v>7961</v>
      </c>
      <c r="I4288" s="92" t="s">
        <v>865</v>
      </c>
      <c r="J4288" s="92" t="s">
        <v>8235</v>
      </c>
      <c r="K4288" s="90" t="b">
        <v>0</v>
      </c>
      <c r="L4288" s="92" t="s">
        <v>867</v>
      </c>
      <c r="M4288" s="278">
        <f>IFERROR(VLOOKUP(C4288,'Budget Detail as of 11.30'!B:K,COLUMNS('Budget Detail as of 11.30'!B:K),FALSE),0)</f>
        <v>0</v>
      </c>
      <c r="N4288" s="155">
        <f>SUMIFS('Budget Detail as of 11.30'!L:L,'Budget Detail as of 11.30'!B:B,'Questica Mapping'!C4288)</f>
        <v>0</v>
      </c>
      <c r="O4288" s="100">
        <v>0</v>
      </c>
      <c r="P4288" s="101">
        <f t="shared" si="162"/>
        <v>0</v>
      </c>
    </row>
    <row r="4289" spans="1:16" hidden="1" x14ac:dyDescent="0.3">
      <c r="A4289" s="90">
        <v>603420</v>
      </c>
      <c r="B4289" s="92" t="s">
        <v>1162</v>
      </c>
      <c r="C4289" s="92" t="s">
        <v>8239</v>
      </c>
      <c r="D4289" s="92" t="s">
        <v>14</v>
      </c>
      <c r="E4289" s="103" t="s">
        <v>499</v>
      </c>
      <c r="F4289" s="92" t="s">
        <v>8006</v>
      </c>
      <c r="G4289" s="92" t="s">
        <v>1240</v>
      </c>
      <c r="H4289" s="92" t="s">
        <v>7961</v>
      </c>
      <c r="I4289" s="92" t="s">
        <v>925</v>
      </c>
      <c r="J4289" s="92" t="s">
        <v>8240</v>
      </c>
      <c r="K4289" s="90" t="b">
        <v>0</v>
      </c>
      <c r="L4289" s="92" t="s">
        <v>867</v>
      </c>
      <c r="M4289" s="278">
        <f>IFERROR(VLOOKUP(C4289,'Budget Detail as of 11.30'!B:K,COLUMNS('Budget Detail as of 11.30'!B:K),FALSE),0)</f>
        <v>0</v>
      </c>
      <c r="N4289" s="155">
        <f>SUMIFS('Budget Detail as of 11.30'!L:L,'Budget Detail as of 11.30'!B:B,'Questica Mapping'!C4289)</f>
        <v>0</v>
      </c>
      <c r="O4289" s="100">
        <v>0</v>
      </c>
      <c r="P4289" s="101">
        <f t="shared" ref="P4289:P4303" si="163">+O4289</f>
        <v>0</v>
      </c>
    </row>
    <row r="4290" spans="1:16" hidden="1" x14ac:dyDescent="0.3">
      <c r="A4290" s="90">
        <v>603421</v>
      </c>
      <c r="B4290" s="92" t="s">
        <v>1162</v>
      </c>
      <c r="C4290" s="92" t="s">
        <v>8241</v>
      </c>
      <c r="D4290" s="92" t="s">
        <v>14</v>
      </c>
      <c r="E4290" s="103" t="s">
        <v>499</v>
      </c>
      <c r="F4290" s="92" t="s">
        <v>8006</v>
      </c>
      <c r="G4290" s="92" t="s">
        <v>1240</v>
      </c>
      <c r="H4290" s="92" t="s">
        <v>7964</v>
      </c>
      <c r="I4290" s="92" t="s">
        <v>865</v>
      </c>
      <c r="J4290" s="92" t="s">
        <v>8242</v>
      </c>
      <c r="K4290" s="90" t="b">
        <v>0</v>
      </c>
      <c r="L4290" s="92" t="s">
        <v>867</v>
      </c>
      <c r="M4290" s="278">
        <f>IFERROR(VLOOKUP(C4290,'Budget Detail as of 11.30'!B:K,COLUMNS('Budget Detail as of 11.30'!B:K),FALSE),0)</f>
        <v>0</v>
      </c>
      <c r="N4290" s="155">
        <f>SUMIFS('Budget Detail as of 11.30'!L:L,'Budget Detail as of 11.30'!B:B,'Questica Mapping'!C4290)</f>
        <v>0</v>
      </c>
      <c r="O4290" s="100">
        <v>1</v>
      </c>
      <c r="P4290" s="101">
        <f t="shared" si="163"/>
        <v>1</v>
      </c>
    </row>
    <row r="4291" spans="1:16" hidden="1" x14ac:dyDescent="0.3">
      <c r="A4291" s="90">
        <v>603422</v>
      </c>
      <c r="B4291" s="92" t="s">
        <v>1162</v>
      </c>
      <c r="C4291" s="92" t="s">
        <v>8243</v>
      </c>
      <c r="D4291" s="92" t="s">
        <v>14</v>
      </c>
      <c r="E4291" s="103" t="s">
        <v>499</v>
      </c>
      <c r="F4291" s="92" t="s">
        <v>8006</v>
      </c>
      <c r="G4291" s="92" t="s">
        <v>1240</v>
      </c>
      <c r="H4291" s="92" t="s">
        <v>7968</v>
      </c>
      <c r="I4291" s="92" t="s">
        <v>865</v>
      </c>
      <c r="J4291" s="92" t="s">
        <v>1259</v>
      </c>
      <c r="K4291" s="90" t="b">
        <v>0</v>
      </c>
      <c r="L4291" s="92" t="s">
        <v>867</v>
      </c>
      <c r="M4291" s="278">
        <f>IFERROR(VLOOKUP(C4291,'Budget Detail as of 11.30'!B:K,COLUMNS('Budget Detail as of 11.30'!B:K),FALSE),0)</f>
        <v>0</v>
      </c>
      <c r="N4291" s="155">
        <f>SUMIFS('Budget Detail as of 11.30'!L:L,'Budget Detail as of 11.30'!B:B,'Questica Mapping'!C4291)</f>
        <v>0</v>
      </c>
      <c r="O4291" s="100">
        <v>0</v>
      </c>
      <c r="P4291" s="101">
        <f t="shared" si="163"/>
        <v>0</v>
      </c>
    </row>
    <row r="4292" spans="1:16" hidden="1" x14ac:dyDescent="0.3">
      <c r="A4292" s="90">
        <v>594776</v>
      </c>
      <c r="B4292" s="92" t="s">
        <v>1162</v>
      </c>
      <c r="C4292" s="92" t="s">
        <v>8244</v>
      </c>
      <c r="D4292" s="92" t="s">
        <v>14</v>
      </c>
      <c r="E4292" s="103" t="s">
        <v>499</v>
      </c>
      <c r="F4292" s="92" t="s">
        <v>8006</v>
      </c>
      <c r="G4292" s="92" t="s">
        <v>1240</v>
      </c>
      <c r="H4292" s="92" t="s">
        <v>7968</v>
      </c>
      <c r="I4292" s="92" t="s">
        <v>925</v>
      </c>
      <c r="J4292" s="92" t="s">
        <v>8235</v>
      </c>
      <c r="K4292" s="90" t="b">
        <v>0</v>
      </c>
      <c r="L4292" s="92" t="s">
        <v>867</v>
      </c>
      <c r="M4292" s="278">
        <f>IFERROR(VLOOKUP(C4292,'Budget Detail as of 11.30'!B:K,COLUMNS('Budget Detail as of 11.30'!B:K),FALSE),0)</f>
        <v>220</v>
      </c>
      <c r="N4292" s="155">
        <f>SUMIFS('Budget Detail as of 11.30'!L:L,'Budget Detail as of 11.30'!B:B,'Questica Mapping'!C4292)</f>
        <v>220</v>
      </c>
      <c r="O4292" s="100">
        <v>38779</v>
      </c>
      <c r="P4292" s="101">
        <f t="shared" si="163"/>
        <v>38779</v>
      </c>
    </row>
    <row r="4293" spans="1:16" hidden="1" x14ac:dyDescent="0.3">
      <c r="A4293" s="90">
        <v>1447571</v>
      </c>
      <c r="B4293" s="92" t="s">
        <v>1162</v>
      </c>
      <c r="C4293" s="92" t="s">
        <v>8245</v>
      </c>
      <c r="D4293" s="92" t="s">
        <v>14</v>
      </c>
      <c r="E4293" s="103" t="s">
        <v>499</v>
      </c>
      <c r="F4293" s="92" t="s">
        <v>8006</v>
      </c>
      <c r="G4293" s="92" t="s">
        <v>1240</v>
      </c>
      <c r="H4293" s="92" t="s">
        <v>8002</v>
      </c>
      <c r="I4293" s="92" t="s">
        <v>865</v>
      </c>
      <c r="J4293" s="92" t="s">
        <v>8246</v>
      </c>
      <c r="K4293" s="90" t="b">
        <v>0</v>
      </c>
      <c r="L4293" s="92" t="s">
        <v>867</v>
      </c>
      <c r="M4293" s="278">
        <f>IFERROR(VLOOKUP(C4293,'Budget Detail as of 11.30'!B:K,COLUMNS('Budget Detail as of 11.30'!B:K),FALSE),0)</f>
        <v>10000</v>
      </c>
      <c r="N4293" s="155">
        <f>SUMIFS('Budget Detail as of 11.30'!L:L,'Budget Detail as of 11.30'!B:B,'Questica Mapping'!C4293)</f>
        <v>10000</v>
      </c>
      <c r="O4293" s="100">
        <v>3600</v>
      </c>
      <c r="P4293" s="101">
        <f t="shared" si="163"/>
        <v>3600</v>
      </c>
    </row>
    <row r="4294" spans="1:16" hidden="1" x14ac:dyDescent="0.3">
      <c r="A4294" s="90">
        <v>1447572</v>
      </c>
      <c r="B4294" s="92" t="s">
        <v>1162</v>
      </c>
      <c r="C4294" s="92" t="s">
        <v>8247</v>
      </c>
      <c r="D4294" s="92" t="s">
        <v>14</v>
      </c>
      <c r="E4294" s="103" t="s">
        <v>499</v>
      </c>
      <c r="F4294" s="92" t="s">
        <v>8006</v>
      </c>
      <c r="G4294" s="92" t="s">
        <v>1240</v>
      </c>
      <c r="H4294" s="92" t="s">
        <v>7972</v>
      </c>
      <c r="I4294" s="92" t="s">
        <v>865</v>
      </c>
      <c r="J4294" s="92" t="s">
        <v>8248</v>
      </c>
      <c r="K4294" s="90" t="b">
        <v>0</v>
      </c>
      <c r="L4294" s="92" t="s">
        <v>867</v>
      </c>
      <c r="M4294" s="278">
        <f>IFERROR(VLOOKUP(C4294,'Budget Detail as of 11.30'!B:K,COLUMNS('Budget Detail as of 11.30'!B:K),FALSE),0)</f>
        <v>12500</v>
      </c>
      <c r="N4294" s="155">
        <f>SUMIFS('Budget Detail as of 11.30'!L:L,'Budget Detail as of 11.30'!B:B,'Questica Mapping'!C4294)</f>
        <v>12500</v>
      </c>
      <c r="O4294" s="100">
        <v>0</v>
      </c>
      <c r="P4294" s="101">
        <f t="shared" si="163"/>
        <v>0</v>
      </c>
    </row>
    <row r="4295" spans="1:16" hidden="1" x14ac:dyDescent="0.3">
      <c r="A4295" s="90">
        <v>597768</v>
      </c>
      <c r="B4295" s="92" t="s">
        <v>1162</v>
      </c>
      <c r="C4295" s="92" t="s">
        <v>8249</v>
      </c>
      <c r="D4295" s="92" t="s">
        <v>14</v>
      </c>
      <c r="E4295" s="103" t="s">
        <v>499</v>
      </c>
      <c r="F4295" s="92" t="s">
        <v>8006</v>
      </c>
      <c r="G4295" s="92" t="s">
        <v>2045</v>
      </c>
      <c r="H4295" s="92" t="s">
        <v>7961</v>
      </c>
      <c r="I4295" s="92" t="s">
        <v>865</v>
      </c>
      <c r="J4295" s="92" t="s">
        <v>8250</v>
      </c>
      <c r="K4295" s="90" t="b">
        <v>0</v>
      </c>
      <c r="L4295" s="92" t="s">
        <v>867</v>
      </c>
      <c r="M4295" s="278">
        <f>IFERROR(VLOOKUP(C4295,'Budget Detail as of 11.30'!B:K,COLUMNS('Budget Detail as of 11.30'!B:K),FALSE),0)</f>
        <v>0</v>
      </c>
      <c r="N4295" s="155">
        <f>SUMIFS('Budget Detail as of 11.30'!L:L,'Budget Detail as of 11.30'!B:B,'Questica Mapping'!C4295)</f>
        <v>0</v>
      </c>
      <c r="O4295" s="100">
        <v>600</v>
      </c>
      <c r="P4295" s="101">
        <f t="shared" si="163"/>
        <v>600</v>
      </c>
    </row>
    <row r="4296" spans="1:16" hidden="1" x14ac:dyDescent="0.3">
      <c r="A4296" s="90">
        <v>597769</v>
      </c>
      <c r="B4296" s="92" t="s">
        <v>1162</v>
      </c>
      <c r="C4296" s="92" t="s">
        <v>8251</v>
      </c>
      <c r="D4296" s="92" t="s">
        <v>14</v>
      </c>
      <c r="E4296" s="103" t="s">
        <v>499</v>
      </c>
      <c r="F4296" s="92" t="s">
        <v>8006</v>
      </c>
      <c r="G4296" s="92" t="s">
        <v>2045</v>
      </c>
      <c r="H4296" s="92" t="s">
        <v>7968</v>
      </c>
      <c r="I4296" s="92" t="s">
        <v>865</v>
      </c>
      <c r="J4296" s="92" t="s">
        <v>8250</v>
      </c>
      <c r="K4296" s="90" t="b">
        <v>0</v>
      </c>
      <c r="L4296" s="92" t="s">
        <v>867</v>
      </c>
      <c r="M4296" s="278">
        <f>IFERROR(VLOOKUP(C4296,'Budget Detail as of 11.30'!B:K,COLUMNS('Budget Detail as of 11.30'!B:K),FALSE),0)</f>
        <v>26400</v>
      </c>
      <c r="N4296" s="155">
        <f>SUMIFS('Budget Detail as of 11.30'!L:L,'Budget Detail as of 11.30'!B:B,'Questica Mapping'!C4296)</f>
        <v>26400</v>
      </c>
      <c r="O4296" s="100">
        <v>4800</v>
      </c>
      <c r="P4296" s="101">
        <f t="shared" si="163"/>
        <v>4800</v>
      </c>
    </row>
    <row r="4297" spans="1:16" hidden="1" x14ac:dyDescent="0.3">
      <c r="A4297" s="90">
        <v>597770</v>
      </c>
      <c r="B4297" s="92" t="s">
        <v>1162</v>
      </c>
      <c r="C4297" s="92" t="s">
        <v>8252</v>
      </c>
      <c r="D4297" s="92" t="s">
        <v>14</v>
      </c>
      <c r="E4297" s="103" t="s">
        <v>499</v>
      </c>
      <c r="F4297" s="92" t="s">
        <v>8006</v>
      </c>
      <c r="G4297" s="92" t="s">
        <v>2045</v>
      </c>
      <c r="H4297" s="92" t="s">
        <v>8002</v>
      </c>
      <c r="I4297" s="92" t="s">
        <v>865</v>
      </c>
      <c r="J4297" s="92" t="s">
        <v>8253</v>
      </c>
      <c r="K4297" s="90" t="b">
        <v>0</v>
      </c>
      <c r="L4297" s="92" t="s">
        <v>867</v>
      </c>
      <c r="M4297" s="278">
        <f>IFERROR(VLOOKUP(C4297,'Budget Detail as of 11.30'!B:K,COLUMNS('Budget Detail as of 11.30'!B:K),FALSE),0)</f>
        <v>0</v>
      </c>
      <c r="N4297" s="155">
        <f>SUMIFS('Budget Detail as of 11.30'!L:L,'Budget Detail as of 11.30'!B:B,'Questica Mapping'!C4297)</f>
        <v>0</v>
      </c>
      <c r="O4297" s="100">
        <v>0</v>
      </c>
      <c r="P4297" s="101">
        <f t="shared" si="163"/>
        <v>0</v>
      </c>
    </row>
    <row r="4298" spans="1:16" hidden="1" x14ac:dyDescent="0.3">
      <c r="A4298" s="90">
        <v>597771</v>
      </c>
      <c r="B4298" s="92" t="s">
        <v>1162</v>
      </c>
      <c r="C4298" s="92" t="s">
        <v>8254</v>
      </c>
      <c r="D4298" s="92" t="s">
        <v>14</v>
      </c>
      <c r="E4298" s="103" t="s">
        <v>499</v>
      </c>
      <c r="F4298" s="92" t="s">
        <v>8006</v>
      </c>
      <c r="G4298" s="92" t="s">
        <v>2045</v>
      </c>
      <c r="H4298" s="92" t="s">
        <v>7976</v>
      </c>
      <c r="I4298" s="92" t="s">
        <v>865</v>
      </c>
      <c r="J4298" s="92" t="s">
        <v>8255</v>
      </c>
      <c r="K4298" s="90" t="b">
        <v>0</v>
      </c>
      <c r="L4298" s="92" t="s">
        <v>867</v>
      </c>
      <c r="M4298" s="278">
        <f>IFERROR(VLOOKUP(C4298,'Budget Detail as of 11.30'!B:K,COLUMNS('Budget Detail as of 11.30'!B:K),FALSE),0)</f>
        <v>0</v>
      </c>
      <c r="N4298" s="155">
        <f>SUMIFS('Budget Detail as of 11.30'!L:L,'Budget Detail as of 11.30'!B:B,'Questica Mapping'!C4298)</f>
        <v>0</v>
      </c>
      <c r="O4298" s="100">
        <v>1620</v>
      </c>
      <c r="P4298" s="101">
        <f t="shared" si="163"/>
        <v>1620</v>
      </c>
    </row>
    <row r="4299" spans="1:16" hidden="1" x14ac:dyDescent="0.3">
      <c r="A4299" s="90">
        <v>1447575</v>
      </c>
      <c r="B4299" s="92" t="s">
        <v>1162</v>
      </c>
      <c r="C4299" s="92" t="s">
        <v>8256</v>
      </c>
      <c r="D4299" s="92" t="s">
        <v>14</v>
      </c>
      <c r="E4299" s="103" t="s">
        <v>498</v>
      </c>
      <c r="F4299" s="92" t="s">
        <v>8006</v>
      </c>
      <c r="G4299" s="92" t="s">
        <v>1243</v>
      </c>
      <c r="H4299" s="92" t="s">
        <v>7976</v>
      </c>
      <c r="I4299" s="92" t="s">
        <v>865</v>
      </c>
      <c r="J4299" s="92" t="s">
        <v>1244</v>
      </c>
      <c r="K4299" s="90" t="b">
        <v>0</v>
      </c>
      <c r="L4299" s="92" t="s">
        <v>867</v>
      </c>
      <c r="M4299" s="278">
        <f>IFERROR(VLOOKUP(C4299,'Budget Detail as of 11.30'!B:K,COLUMNS('Budget Detail as of 11.30'!B:K),FALSE),0)</f>
        <v>0</v>
      </c>
      <c r="N4299" s="155">
        <f>SUMIFS('Budget Detail as of 11.30'!L:L,'Budget Detail as of 11.30'!B:B,'Questica Mapping'!C4299)</f>
        <v>0</v>
      </c>
      <c r="O4299" s="100">
        <v>0</v>
      </c>
      <c r="P4299" s="101">
        <f t="shared" si="163"/>
        <v>0</v>
      </c>
    </row>
    <row r="4300" spans="1:16" hidden="1" x14ac:dyDescent="0.3">
      <c r="A4300" s="90">
        <v>599123</v>
      </c>
      <c r="B4300" s="92" t="s">
        <v>1162</v>
      </c>
      <c r="C4300" s="92" t="s">
        <v>8257</v>
      </c>
      <c r="D4300" s="92" t="s">
        <v>14</v>
      </c>
      <c r="E4300" s="103" t="s">
        <v>498</v>
      </c>
      <c r="F4300" s="92" t="s">
        <v>8006</v>
      </c>
      <c r="G4300" s="92" t="s">
        <v>1243</v>
      </c>
      <c r="H4300" s="92" t="s">
        <v>7976</v>
      </c>
      <c r="I4300" s="92" t="s">
        <v>925</v>
      </c>
      <c r="J4300" s="92" t="s">
        <v>8258</v>
      </c>
      <c r="K4300" s="90" t="b">
        <v>0</v>
      </c>
      <c r="L4300" s="92" t="s">
        <v>867</v>
      </c>
      <c r="M4300" s="278">
        <f>IFERROR(VLOOKUP(C4300,'Budget Detail as of 11.30'!B:K,COLUMNS('Budget Detail as of 11.30'!B:K),FALSE),0)</f>
        <v>56000</v>
      </c>
      <c r="N4300" s="155">
        <f>SUMIFS('Budget Detail as of 11.30'!L:L,'Budget Detail as of 11.30'!B:B,'Questica Mapping'!C4300)</f>
        <v>56000</v>
      </c>
      <c r="O4300" s="100">
        <v>600</v>
      </c>
      <c r="P4300" s="101">
        <f t="shared" si="163"/>
        <v>600</v>
      </c>
    </row>
    <row r="4301" spans="1:16" hidden="1" x14ac:dyDescent="0.3">
      <c r="A4301" s="90">
        <v>603423</v>
      </c>
      <c r="B4301" s="92" t="s">
        <v>1162</v>
      </c>
      <c r="C4301" s="92" t="s">
        <v>8259</v>
      </c>
      <c r="D4301" s="92" t="s">
        <v>14</v>
      </c>
      <c r="E4301" s="103" t="s">
        <v>498</v>
      </c>
      <c r="F4301" s="92" t="s">
        <v>8006</v>
      </c>
      <c r="G4301" s="92" t="s">
        <v>1246</v>
      </c>
      <c r="H4301" s="92" t="s">
        <v>7954</v>
      </c>
      <c r="I4301" s="92" t="s">
        <v>865</v>
      </c>
      <c r="J4301" s="92" t="s">
        <v>1326</v>
      </c>
      <c r="K4301" s="90" t="b">
        <v>0</v>
      </c>
      <c r="L4301" s="92" t="s">
        <v>867</v>
      </c>
      <c r="M4301" s="278">
        <f>IFERROR(VLOOKUP(C4301,'Budget Detail as of 11.30'!B:K,COLUMNS('Budget Detail as of 11.30'!B:K),FALSE),0)</f>
        <v>3600</v>
      </c>
      <c r="N4301" s="155">
        <f>SUMIFS('Budget Detail as of 11.30'!L:L,'Budget Detail as of 11.30'!B:B,'Questica Mapping'!C4301)</f>
        <v>4320</v>
      </c>
      <c r="O4301" s="100">
        <v>0</v>
      </c>
      <c r="P4301" s="101">
        <f t="shared" si="163"/>
        <v>0</v>
      </c>
    </row>
    <row r="4302" spans="1:16" hidden="1" x14ac:dyDescent="0.3">
      <c r="A4302" s="90">
        <v>595716</v>
      </c>
      <c r="B4302" s="92" t="s">
        <v>1162</v>
      </c>
      <c r="C4302" s="92" t="s">
        <v>8260</v>
      </c>
      <c r="D4302" s="92" t="s">
        <v>14</v>
      </c>
      <c r="E4302" s="103" t="s">
        <v>498</v>
      </c>
      <c r="F4302" s="92" t="s">
        <v>8006</v>
      </c>
      <c r="G4302" s="92" t="s">
        <v>1246</v>
      </c>
      <c r="H4302" s="92" t="s">
        <v>7954</v>
      </c>
      <c r="I4302" s="92" t="s">
        <v>925</v>
      </c>
      <c r="J4302" s="270" t="s">
        <v>1251</v>
      </c>
      <c r="K4302" s="90" t="b">
        <v>0</v>
      </c>
      <c r="L4302" s="92" t="s">
        <v>867</v>
      </c>
      <c r="M4302" s="278">
        <f>IFERROR(VLOOKUP(C4302,'Budget Detail as of 11.30'!B:K,COLUMNS('Budget Detail as of 11.30'!B:K),FALSE),0)</f>
        <v>720</v>
      </c>
      <c r="N4302" s="155">
        <f>SUMIFS('Budget Detail as of 11.30'!L:L,'Budget Detail as of 11.30'!B:B,'Questica Mapping'!C4302)</f>
        <v>0</v>
      </c>
      <c r="O4302" s="100">
        <v>2040</v>
      </c>
      <c r="P4302" s="101">
        <f t="shared" si="163"/>
        <v>2040</v>
      </c>
    </row>
    <row r="4303" spans="1:16" hidden="1" x14ac:dyDescent="0.3">
      <c r="A4303" s="90">
        <v>601468</v>
      </c>
      <c r="B4303" s="92" t="s">
        <v>1162</v>
      </c>
      <c r="C4303" s="92" t="s">
        <v>8261</v>
      </c>
      <c r="D4303" s="92" t="s">
        <v>14</v>
      </c>
      <c r="E4303" s="103" t="s">
        <v>498</v>
      </c>
      <c r="F4303" s="92" t="s">
        <v>8006</v>
      </c>
      <c r="G4303" s="92" t="s">
        <v>1246</v>
      </c>
      <c r="H4303" s="92" t="s">
        <v>7991</v>
      </c>
      <c r="I4303" s="92" t="s">
        <v>865</v>
      </c>
      <c r="J4303" s="92" t="s">
        <v>1326</v>
      </c>
      <c r="K4303" s="90" t="b">
        <v>0</v>
      </c>
      <c r="L4303" s="92" t="s">
        <v>867</v>
      </c>
      <c r="M4303" s="278">
        <f>IFERROR(VLOOKUP(C4303,'Budget Detail as of 11.30'!B:K,COLUMNS('Budget Detail as of 11.30'!B:K),FALSE),0)</f>
        <v>0</v>
      </c>
      <c r="N4303" s="155">
        <f>SUMIFS('Budget Detail as of 11.30'!L:L,'Budget Detail as of 11.30'!B:B,'Questica Mapping'!C4303)</f>
        <v>0</v>
      </c>
      <c r="O4303" s="100">
        <v>0</v>
      </c>
      <c r="P4303" s="101">
        <f t="shared" si="163"/>
        <v>0</v>
      </c>
    </row>
    <row r="4304" spans="1:16" hidden="1" x14ac:dyDescent="0.3">
      <c r="A4304" s="90">
        <v>594777</v>
      </c>
      <c r="B4304" s="92" t="s">
        <v>1162</v>
      </c>
      <c r="C4304" s="92" t="s">
        <v>8262</v>
      </c>
      <c r="D4304" s="92" t="s">
        <v>14</v>
      </c>
      <c r="E4304" s="103" t="s">
        <v>498</v>
      </c>
      <c r="F4304" s="92" t="s">
        <v>8006</v>
      </c>
      <c r="G4304" s="92" t="s">
        <v>1246</v>
      </c>
      <c r="H4304" s="92" t="s">
        <v>7964</v>
      </c>
      <c r="I4304" s="92" t="s">
        <v>865</v>
      </c>
      <c r="J4304" s="92" t="s">
        <v>1326</v>
      </c>
      <c r="K4304" s="90" t="b">
        <v>0</v>
      </c>
      <c r="L4304" s="92" t="s">
        <v>867</v>
      </c>
      <c r="M4304" s="278">
        <f>IFERROR(VLOOKUP(C4304,'Budget Detail as of 11.30'!B:K,COLUMNS('Budget Detail as of 11.30'!B:K),FALSE),0)</f>
        <v>5400</v>
      </c>
      <c r="N4304" s="155">
        <f>SUMIFS('Budget Detail as of 11.30'!L:L,'Budget Detail as of 11.30'!B:B,'Questica Mapping'!C4304)</f>
        <v>6480</v>
      </c>
      <c r="O4304" s="100"/>
      <c r="P4304" s="101"/>
    </row>
    <row r="4305" spans="1:16" hidden="1" x14ac:dyDescent="0.3">
      <c r="A4305" s="90">
        <v>593841</v>
      </c>
      <c r="B4305" s="92" t="s">
        <v>1162</v>
      </c>
      <c r="C4305" s="92" t="s">
        <v>8263</v>
      </c>
      <c r="D4305" s="92" t="s">
        <v>14</v>
      </c>
      <c r="E4305" s="103" t="s">
        <v>498</v>
      </c>
      <c r="F4305" s="92" t="s">
        <v>8006</v>
      </c>
      <c r="G4305" s="92" t="s">
        <v>1246</v>
      </c>
      <c r="H4305" s="92" t="s">
        <v>7964</v>
      </c>
      <c r="I4305" s="92" t="s">
        <v>925</v>
      </c>
      <c r="J4305" s="270" t="s">
        <v>1251</v>
      </c>
      <c r="K4305" s="90" t="b">
        <v>0</v>
      </c>
      <c r="L4305" s="92" t="s">
        <v>867</v>
      </c>
      <c r="M4305" s="278">
        <f>IFERROR(VLOOKUP(C4305,'Budget Detail as of 11.30'!B:K,COLUMNS('Budget Detail as of 11.30'!B:K),FALSE),0)</f>
        <v>1080</v>
      </c>
      <c r="N4305" s="155">
        <f>SUMIFS('Budget Detail as of 11.30'!L:L,'Budget Detail as of 11.30'!B:B,'Questica Mapping'!C4305)</f>
        <v>0</v>
      </c>
      <c r="O4305" s="100">
        <v>0</v>
      </c>
      <c r="P4305" s="101">
        <f>+O4305</f>
        <v>0</v>
      </c>
    </row>
    <row r="4306" spans="1:16" hidden="1" x14ac:dyDescent="0.3">
      <c r="A4306" s="90">
        <v>850854</v>
      </c>
      <c r="B4306" s="92" t="s">
        <v>1162</v>
      </c>
      <c r="C4306" s="92" t="s">
        <v>8264</v>
      </c>
      <c r="D4306" s="92" t="s">
        <v>14</v>
      </c>
      <c r="E4306" s="103" t="s">
        <v>498</v>
      </c>
      <c r="F4306" s="92" t="s">
        <v>8006</v>
      </c>
      <c r="G4306" s="92" t="s">
        <v>1246</v>
      </c>
      <c r="H4306" s="92" t="s">
        <v>7972</v>
      </c>
      <c r="I4306" s="92" t="s">
        <v>865</v>
      </c>
      <c r="J4306" s="92" t="s">
        <v>1326</v>
      </c>
      <c r="K4306" s="90" t="b">
        <v>0</v>
      </c>
      <c r="L4306" s="92" t="s">
        <v>867</v>
      </c>
      <c r="M4306" s="278">
        <f>IFERROR(VLOOKUP(C4306,'Budget Detail as of 11.30'!B:K,COLUMNS('Budget Detail as of 11.30'!B:K),FALSE),0)</f>
        <v>1620</v>
      </c>
      <c r="N4306" s="155">
        <f>SUMIFS('Budget Detail as of 11.30'!L:L,'Budget Detail as of 11.30'!B:B,'Questica Mapping'!C4306)</f>
        <v>1980</v>
      </c>
      <c r="O4306" s="100"/>
      <c r="P4306" s="101"/>
    </row>
    <row r="4307" spans="1:16" hidden="1" x14ac:dyDescent="0.3">
      <c r="A4307" s="90">
        <v>584078</v>
      </c>
      <c r="B4307" s="92" t="s">
        <v>1162</v>
      </c>
      <c r="C4307" s="92" t="s">
        <v>8265</v>
      </c>
      <c r="D4307" s="92" t="s">
        <v>14</v>
      </c>
      <c r="E4307" s="103" t="s">
        <v>498</v>
      </c>
      <c r="F4307" s="92" t="s">
        <v>8006</v>
      </c>
      <c r="G4307" s="92" t="s">
        <v>1246</v>
      </c>
      <c r="H4307" s="92" t="s">
        <v>7972</v>
      </c>
      <c r="I4307" s="92" t="s">
        <v>925</v>
      </c>
      <c r="J4307" s="270" t="s">
        <v>1251</v>
      </c>
      <c r="K4307" s="90" t="b">
        <v>0</v>
      </c>
      <c r="L4307" s="92" t="s">
        <v>867</v>
      </c>
      <c r="M4307" s="278">
        <f>IFERROR(VLOOKUP(C4307,'Budget Detail as of 11.30'!B:K,COLUMNS('Budget Detail as of 11.30'!B:K),FALSE),0)</f>
        <v>360</v>
      </c>
      <c r="N4307" s="155">
        <f>SUMIFS('Budget Detail as of 11.30'!L:L,'Budget Detail as of 11.30'!B:B,'Questica Mapping'!C4307)</f>
        <v>0</v>
      </c>
      <c r="O4307" s="100">
        <v>7104</v>
      </c>
      <c r="P4307" s="101">
        <f>+O4307</f>
        <v>7104</v>
      </c>
    </row>
    <row r="4308" spans="1:16" hidden="1" x14ac:dyDescent="0.3">
      <c r="A4308" s="90">
        <v>588836</v>
      </c>
      <c r="B4308" s="92" t="s">
        <v>1162</v>
      </c>
      <c r="C4308" s="92" t="s">
        <v>8266</v>
      </c>
      <c r="D4308" s="92" t="s">
        <v>14</v>
      </c>
      <c r="E4308" s="103" t="s">
        <v>498</v>
      </c>
      <c r="F4308" s="92" t="s">
        <v>8006</v>
      </c>
      <c r="G4308" s="92" t="s">
        <v>1246</v>
      </c>
      <c r="H4308" s="92" t="s">
        <v>7984</v>
      </c>
      <c r="I4308" s="92" t="s">
        <v>865</v>
      </c>
      <c r="J4308" s="92" t="s">
        <v>1326</v>
      </c>
      <c r="K4308" s="90" t="b">
        <v>0</v>
      </c>
      <c r="L4308" s="92" t="s">
        <v>867</v>
      </c>
      <c r="M4308" s="278">
        <f>IFERROR(VLOOKUP(C4308,'Budget Detail as of 11.30'!B:K,COLUMNS('Budget Detail as of 11.30'!B:K),FALSE),0)</f>
        <v>600</v>
      </c>
      <c r="N4308" s="155">
        <f>SUMIFS('Budget Detail as of 11.30'!L:L,'Budget Detail as of 11.30'!B:B,'Questica Mapping'!C4308)</f>
        <v>720</v>
      </c>
      <c r="O4308" s="100">
        <v>27252</v>
      </c>
      <c r="P4308" s="101">
        <f>+O4308</f>
        <v>27252</v>
      </c>
    </row>
    <row r="4309" spans="1:16" hidden="1" x14ac:dyDescent="0.3">
      <c r="A4309" s="90">
        <v>601660</v>
      </c>
      <c r="B4309" s="92" t="s">
        <v>1162</v>
      </c>
      <c r="C4309" s="92" t="s">
        <v>8267</v>
      </c>
      <c r="D4309" s="92" t="s">
        <v>14</v>
      </c>
      <c r="E4309" s="103" t="s">
        <v>498</v>
      </c>
      <c r="F4309" s="92" t="s">
        <v>8006</v>
      </c>
      <c r="G4309" s="92" t="s">
        <v>1246</v>
      </c>
      <c r="H4309" s="92" t="s">
        <v>7984</v>
      </c>
      <c r="I4309" s="92" t="s">
        <v>925</v>
      </c>
      <c r="J4309" s="270" t="s">
        <v>1251</v>
      </c>
      <c r="K4309" s="90" t="b">
        <v>0</v>
      </c>
      <c r="L4309" s="92" t="s">
        <v>867</v>
      </c>
      <c r="M4309" s="278">
        <f>IFERROR(VLOOKUP(C4309,'Budget Detail as of 11.30'!B:K,COLUMNS('Budget Detail as of 11.30'!B:K),FALSE),0)</f>
        <v>120</v>
      </c>
      <c r="N4309" s="155">
        <f>SUMIFS('Budget Detail as of 11.30'!L:L,'Budget Detail as of 11.30'!B:B,'Questica Mapping'!C4309)</f>
        <v>0</v>
      </c>
      <c r="O4309" s="100">
        <v>0</v>
      </c>
      <c r="P4309" s="101">
        <f>+O4309</f>
        <v>0</v>
      </c>
    </row>
    <row r="4310" spans="1:16" hidden="1" x14ac:dyDescent="0.3">
      <c r="A4310" s="90">
        <v>597772</v>
      </c>
      <c r="B4310" s="92" t="s">
        <v>1162</v>
      </c>
      <c r="C4310" s="92" t="s">
        <v>8268</v>
      </c>
      <c r="D4310" s="92" t="s">
        <v>14</v>
      </c>
      <c r="E4310" s="103" t="s">
        <v>498</v>
      </c>
      <c r="F4310" s="92" t="s">
        <v>8006</v>
      </c>
      <c r="G4310" s="92" t="s">
        <v>1253</v>
      </c>
      <c r="H4310" s="92" t="s">
        <v>7954</v>
      </c>
      <c r="I4310" s="92" t="s">
        <v>865</v>
      </c>
      <c r="J4310" s="92" t="s">
        <v>1254</v>
      </c>
      <c r="K4310" s="90" t="b">
        <v>0</v>
      </c>
      <c r="L4310" s="92" t="s">
        <v>867</v>
      </c>
      <c r="M4310" s="278">
        <f>IFERROR(VLOOKUP(C4310,'Budget Detail as of 11.30'!B:K,COLUMNS('Budget Detail as of 11.30'!B:K),FALSE),0)</f>
        <v>23150</v>
      </c>
      <c r="N4310" s="155">
        <f>SUMIFS('Budget Detail as of 11.30'!L:L,'Budget Detail as of 11.30'!B:B,'Questica Mapping'!C4310)</f>
        <v>23150</v>
      </c>
      <c r="O4310" s="100"/>
      <c r="P4310" s="101"/>
    </row>
    <row r="4311" spans="1:16" hidden="1" x14ac:dyDescent="0.3">
      <c r="A4311" s="90">
        <v>599122</v>
      </c>
      <c r="B4311" s="159" t="s">
        <v>1162</v>
      </c>
      <c r="C4311" s="159" t="s">
        <v>8269</v>
      </c>
      <c r="D4311" s="280" t="s">
        <v>14</v>
      </c>
      <c r="E4311" s="103" t="s">
        <v>498</v>
      </c>
      <c r="F4311" s="279" t="s">
        <v>8006</v>
      </c>
      <c r="G4311" s="279" t="s">
        <v>1253</v>
      </c>
      <c r="H4311" s="279" t="s">
        <v>7954</v>
      </c>
      <c r="I4311" s="279" t="s">
        <v>931</v>
      </c>
      <c r="J4311" s="279" t="s">
        <v>8270</v>
      </c>
      <c r="K4311" s="279" t="b">
        <v>0</v>
      </c>
      <c r="L4311" s="279" t="s">
        <v>867</v>
      </c>
      <c r="M4311" s="278">
        <f>IFERROR(VLOOKUP(C4311,'Budget Detail as of 11.30'!B:K,COLUMNS('Budget Detail as of 11.30'!B:K),FALSE),0)</f>
        <v>4000</v>
      </c>
      <c r="N4311" s="155">
        <f>SUMIFS('Budget Detail as of 11.30'!L:L,'Budget Detail as of 11.30'!B:B,'Questica Mapping'!C4311)</f>
        <v>4000</v>
      </c>
      <c r="O4311" s="100">
        <v>0</v>
      </c>
      <c r="P4311" s="101">
        <f>+O4311</f>
        <v>0</v>
      </c>
    </row>
    <row r="4312" spans="1:16" hidden="1" x14ac:dyDescent="0.3">
      <c r="A4312" s="90">
        <v>597773</v>
      </c>
      <c r="B4312" s="159" t="s">
        <v>1162</v>
      </c>
      <c r="C4312" s="159" t="s">
        <v>8271</v>
      </c>
      <c r="D4312" s="280" t="s">
        <v>14</v>
      </c>
      <c r="E4312" s="281">
        <v>0</v>
      </c>
      <c r="F4312" s="279" t="s">
        <v>8006</v>
      </c>
      <c r="G4312" s="279" t="s">
        <v>1253</v>
      </c>
      <c r="H4312" s="279" t="s">
        <v>7961</v>
      </c>
      <c r="I4312" s="279" t="s">
        <v>931</v>
      </c>
      <c r="J4312" s="279" t="s">
        <v>8270</v>
      </c>
      <c r="K4312" s="279" t="b">
        <v>0</v>
      </c>
      <c r="L4312" s="279" t="s">
        <v>867</v>
      </c>
      <c r="M4312" s="278">
        <f>IFERROR(VLOOKUP(C4312,'Budget Detail as of 11.30'!B:K,COLUMNS('Budget Detail as of 11.30'!B:K),FALSE),0)</f>
        <v>0</v>
      </c>
      <c r="N4312" s="155">
        <f>SUMIFS('Budget Detail as of 11.30'!L:L,'Budget Detail as of 11.30'!B:B,'Questica Mapping'!C4312)</f>
        <v>0</v>
      </c>
      <c r="O4312" s="100"/>
      <c r="P4312" s="101"/>
    </row>
    <row r="4313" spans="1:16" hidden="1" x14ac:dyDescent="0.3">
      <c r="A4313" s="90">
        <v>1558731</v>
      </c>
      <c r="B4313" s="92" t="s">
        <v>1162</v>
      </c>
      <c r="C4313" s="92" t="s">
        <v>8272</v>
      </c>
      <c r="D4313" s="92" t="s">
        <v>14</v>
      </c>
      <c r="E4313" s="103" t="s">
        <v>498</v>
      </c>
      <c r="F4313" s="92" t="s">
        <v>8006</v>
      </c>
      <c r="G4313" s="92" t="s">
        <v>1253</v>
      </c>
      <c r="H4313" s="92" t="s">
        <v>7991</v>
      </c>
      <c r="I4313" s="92" t="s">
        <v>865</v>
      </c>
      <c r="J4313" s="92" t="s">
        <v>1254</v>
      </c>
      <c r="K4313" s="90" t="b">
        <v>0</v>
      </c>
      <c r="L4313" s="92" t="s">
        <v>867</v>
      </c>
      <c r="M4313" s="278">
        <f>IFERROR(VLOOKUP(C4313,'Budget Detail as of 11.30'!B:K,COLUMNS('Budget Detail as of 11.30'!B:K),FALSE),0)</f>
        <v>0</v>
      </c>
      <c r="N4313" s="155">
        <f>SUMIFS('Budget Detail as of 11.30'!L:L,'Budget Detail as of 11.30'!B:B,'Questica Mapping'!C4313)</f>
        <v>0</v>
      </c>
      <c r="O4313" s="100">
        <v>4260</v>
      </c>
      <c r="P4313" s="101">
        <f>+O4313</f>
        <v>4260</v>
      </c>
    </row>
    <row r="4314" spans="1:16" hidden="1" x14ac:dyDescent="0.3">
      <c r="A4314" s="90">
        <v>597776</v>
      </c>
      <c r="B4314" s="92" t="s">
        <v>1162</v>
      </c>
      <c r="C4314" s="92" t="s">
        <v>8273</v>
      </c>
      <c r="D4314" s="92" t="s">
        <v>14</v>
      </c>
      <c r="E4314" s="103" t="s">
        <v>498</v>
      </c>
      <c r="F4314" s="92" t="s">
        <v>8006</v>
      </c>
      <c r="G4314" s="92" t="s">
        <v>1253</v>
      </c>
      <c r="H4314" s="92" t="s">
        <v>7964</v>
      </c>
      <c r="I4314" s="92" t="s">
        <v>865</v>
      </c>
      <c r="J4314" s="92" t="s">
        <v>1254</v>
      </c>
      <c r="K4314" s="90" t="b">
        <v>0</v>
      </c>
      <c r="L4314" s="92" t="s">
        <v>867</v>
      </c>
      <c r="M4314" s="278">
        <f>IFERROR(VLOOKUP(C4314,'Budget Detail as of 11.30'!B:K,COLUMNS('Budget Detail as of 11.30'!B:K),FALSE),0)</f>
        <v>25800</v>
      </c>
      <c r="N4314" s="155">
        <f>SUMIFS('Budget Detail as of 11.30'!L:L,'Budget Detail as of 11.30'!B:B,'Questica Mapping'!C4314)</f>
        <v>25800</v>
      </c>
      <c r="O4314" s="100">
        <v>0</v>
      </c>
      <c r="P4314" s="101">
        <f>+O4314</f>
        <v>0</v>
      </c>
    </row>
    <row r="4315" spans="1:16" hidden="1" x14ac:dyDescent="0.3">
      <c r="A4315" s="90">
        <v>597777</v>
      </c>
      <c r="B4315" s="92" t="s">
        <v>1162</v>
      </c>
      <c r="C4315" s="92" t="s">
        <v>8274</v>
      </c>
      <c r="D4315" s="92" t="s">
        <v>14</v>
      </c>
      <c r="E4315" s="103" t="s">
        <v>498</v>
      </c>
      <c r="F4315" s="92" t="s">
        <v>8006</v>
      </c>
      <c r="G4315" s="92" t="s">
        <v>1253</v>
      </c>
      <c r="H4315" s="92" t="s">
        <v>7964</v>
      </c>
      <c r="I4315" s="92" t="s">
        <v>925</v>
      </c>
      <c r="J4315" s="270" t="s">
        <v>1251</v>
      </c>
      <c r="K4315" s="90" t="b">
        <v>0</v>
      </c>
      <c r="L4315" s="92" t="s">
        <v>867</v>
      </c>
      <c r="M4315" s="278">
        <f>IFERROR(VLOOKUP(C4315,'Budget Detail as of 11.30'!B:K,COLUMNS('Budget Detail as of 11.30'!B:K),FALSE),0)</f>
        <v>0</v>
      </c>
      <c r="N4315" s="155">
        <f>SUMIFS('Budget Detail as of 11.30'!L:L,'Budget Detail as of 11.30'!B:B,'Questica Mapping'!C4315)</f>
        <v>0</v>
      </c>
      <c r="O4315" s="100"/>
      <c r="P4315" s="101"/>
    </row>
    <row r="4316" spans="1:16" hidden="1" x14ac:dyDescent="0.3">
      <c r="A4316" s="90">
        <v>1429155</v>
      </c>
      <c r="B4316" s="159" t="s">
        <v>1162</v>
      </c>
      <c r="C4316" s="159" t="s">
        <v>8275</v>
      </c>
      <c r="D4316" s="280" t="s">
        <v>14</v>
      </c>
      <c r="E4316" s="281">
        <v>0</v>
      </c>
      <c r="F4316" s="279" t="s">
        <v>8006</v>
      </c>
      <c r="G4316" s="279" t="s">
        <v>1253</v>
      </c>
      <c r="H4316" s="279" t="s">
        <v>7964</v>
      </c>
      <c r="I4316" s="279" t="s">
        <v>931</v>
      </c>
      <c r="J4316" s="279" t="s">
        <v>8270</v>
      </c>
      <c r="K4316" s="279" t="b">
        <v>0</v>
      </c>
      <c r="L4316" s="279" t="s">
        <v>867</v>
      </c>
      <c r="M4316" s="278">
        <f>IFERROR(VLOOKUP(C4316,'Budget Detail as of 11.30'!B:K,COLUMNS('Budget Detail as of 11.30'!B:K),FALSE),0)</f>
        <v>0</v>
      </c>
      <c r="N4316" s="155">
        <f>SUMIFS('Budget Detail as of 11.30'!L:L,'Budget Detail as of 11.30'!B:B,'Questica Mapping'!C4316)</f>
        <v>0</v>
      </c>
      <c r="O4316" s="100">
        <v>2040</v>
      </c>
      <c r="P4316" s="101">
        <f>+O4316</f>
        <v>2040</v>
      </c>
    </row>
    <row r="4317" spans="1:16" hidden="1" x14ac:dyDescent="0.3">
      <c r="A4317" s="90">
        <v>850344</v>
      </c>
      <c r="B4317" s="92" t="s">
        <v>1162</v>
      </c>
      <c r="C4317" s="92" t="s">
        <v>8276</v>
      </c>
      <c r="D4317" s="92" t="s">
        <v>14</v>
      </c>
      <c r="E4317" s="103" t="s">
        <v>498</v>
      </c>
      <c r="F4317" s="92" t="s">
        <v>8006</v>
      </c>
      <c r="G4317" s="92" t="s">
        <v>1253</v>
      </c>
      <c r="H4317" s="92" t="s">
        <v>7968</v>
      </c>
      <c r="I4317" s="92" t="s">
        <v>865</v>
      </c>
      <c r="J4317" s="92" t="s">
        <v>8277</v>
      </c>
      <c r="K4317" s="90" t="b">
        <v>0</v>
      </c>
      <c r="L4317" s="92" t="s">
        <v>867</v>
      </c>
      <c r="M4317" s="278">
        <f>IFERROR(VLOOKUP(C4317,'Budget Detail as of 11.30'!B:K,COLUMNS('Budget Detail as of 11.30'!B:K),FALSE),0)</f>
        <v>4020</v>
      </c>
      <c r="N4317" s="155">
        <f>SUMIFS('Budget Detail as of 11.30'!L:L,'Budget Detail as of 11.30'!B:B,'Questica Mapping'!C4317)</f>
        <v>4020</v>
      </c>
      <c r="O4317" s="100">
        <v>12720</v>
      </c>
      <c r="P4317" s="101">
        <f>+O4317</f>
        <v>12720</v>
      </c>
    </row>
    <row r="4318" spans="1:16" hidden="1" x14ac:dyDescent="0.3">
      <c r="A4318" s="90">
        <v>850345</v>
      </c>
      <c r="B4318" s="92" t="s">
        <v>1162</v>
      </c>
      <c r="C4318" s="92" t="s">
        <v>8278</v>
      </c>
      <c r="D4318" s="92" t="s">
        <v>14</v>
      </c>
      <c r="E4318" s="103" t="s">
        <v>498</v>
      </c>
      <c r="F4318" s="92" t="s">
        <v>8006</v>
      </c>
      <c r="G4318" s="92" t="s">
        <v>1253</v>
      </c>
      <c r="H4318" s="92" t="s">
        <v>7968</v>
      </c>
      <c r="I4318" s="92" t="s">
        <v>925</v>
      </c>
      <c r="J4318" s="270" t="s">
        <v>1251</v>
      </c>
      <c r="K4318" s="90" t="b">
        <v>0</v>
      </c>
      <c r="L4318" s="92" t="s">
        <v>867</v>
      </c>
      <c r="M4318" s="278">
        <f>IFERROR(VLOOKUP(C4318,'Budget Detail as of 11.30'!B:K,COLUMNS('Budget Detail as of 11.30'!B:K),FALSE),0)</f>
        <v>0</v>
      </c>
      <c r="N4318" s="155">
        <f>SUMIFS('Budget Detail as of 11.30'!L:L,'Budget Detail as of 11.30'!B:B,'Questica Mapping'!C4318)</f>
        <v>0</v>
      </c>
      <c r="O4318" s="100">
        <v>10000</v>
      </c>
      <c r="P4318" s="101">
        <f>+O4318</f>
        <v>10000</v>
      </c>
    </row>
    <row r="4319" spans="1:16" hidden="1" x14ac:dyDescent="0.3">
      <c r="A4319" s="90">
        <v>1978432</v>
      </c>
      <c r="B4319" s="92" t="s">
        <v>1162</v>
      </c>
      <c r="C4319" s="92" t="s">
        <v>8279</v>
      </c>
      <c r="D4319" s="92" t="s">
        <v>14</v>
      </c>
      <c r="E4319" s="103" t="s">
        <v>498</v>
      </c>
      <c r="F4319" s="92" t="s">
        <v>8006</v>
      </c>
      <c r="G4319" s="92" t="s">
        <v>1253</v>
      </c>
      <c r="H4319" s="92" t="s">
        <v>7968</v>
      </c>
      <c r="I4319" s="92" t="s">
        <v>928</v>
      </c>
      <c r="J4319" s="92" t="s">
        <v>8280</v>
      </c>
      <c r="K4319" s="90" t="b">
        <v>0</v>
      </c>
      <c r="L4319" s="92" t="s">
        <v>867</v>
      </c>
      <c r="M4319" s="278">
        <f>IFERROR(VLOOKUP(C4319,'Budget Detail as of 11.30'!B:K,COLUMNS('Budget Detail as of 11.30'!B:K),FALSE),0)</f>
        <v>2600</v>
      </c>
      <c r="N4319" s="155">
        <f>SUMIFS('Budget Detail as of 11.30'!L:L,'Budget Detail as of 11.30'!B:B,'Questica Mapping'!C4319)</f>
        <v>2600</v>
      </c>
      <c r="O4319" s="100"/>
      <c r="P4319" s="101"/>
    </row>
    <row r="4320" spans="1:16" hidden="1" x14ac:dyDescent="0.3">
      <c r="A4320" s="90">
        <v>1558729</v>
      </c>
      <c r="B4320" s="159" t="s">
        <v>1162</v>
      </c>
      <c r="C4320" s="159" t="s">
        <v>8281</v>
      </c>
      <c r="D4320" s="280" t="s">
        <v>14</v>
      </c>
      <c r="E4320" s="281">
        <v>0</v>
      </c>
      <c r="F4320" s="279" t="s">
        <v>8006</v>
      </c>
      <c r="G4320" s="279" t="s">
        <v>1253</v>
      </c>
      <c r="H4320" s="279" t="s">
        <v>7968</v>
      </c>
      <c r="I4320" s="279" t="s">
        <v>931</v>
      </c>
      <c r="J4320" s="279" t="s">
        <v>8282</v>
      </c>
      <c r="K4320" s="279" t="b">
        <v>0</v>
      </c>
      <c r="L4320" s="279" t="s">
        <v>867</v>
      </c>
      <c r="M4320" s="278">
        <f>IFERROR(VLOOKUP(C4320,'Budget Detail as of 11.30'!B:K,COLUMNS('Budget Detail as of 11.30'!B:K),FALSE),0)</f>
        <v>0</v>
      </c>
      <c r="N4320" s="155">
        <f>SUMIFS('Budget Detail as of 11.30'!L:L,'Budget Detail as of 11.30'!B:B,'Questica Mapping'!C4320)</f>
        <v>0</v>
      </c>
      <c r="O4320" s="100"/>
      <c r="P4320" s="101"/>
    </row>
    <row r="4321" spans="1:17" hidden="1" x14ac:dyDescent="0.3">
      <c r="A4321" s="90">
        <v>597778</v>
      </c>
      <c r="B4321" s="92" t="s">
        <v>1162</v>
      </c>
      <c r="C4321" s="92" t="s">
        <v>8283</v>
      </c>
      <c r="D4321" s="92" t="s">
        <v>14</v>
      </c>
      <c r="E4321" s="103" t="s">
        <v>498</v>
      </c>
      <c r="F4321" s="92" t="s">
        <v>8006</v>
      </c>
      <c r="G4321" s="92" t="s">
        <v>1253</v>
      </c>
      <c r="H4321" s="92" t="s">
        <v>7972</v>
      </c>
      <c r="I4321" s="92" t="s">
        <v>865</v>
      </c>
      <c r="J4321" s="92" t="s">
        <v>1254</v>
      </c>
      <c r="K4321" s="90" t="b">
        <v>0</v>
      </c>
      <c r="L4321" s="92" t="s">
        <v>867</v>
      </c>
      <c r="M4321" s="278">
        <f>IFERROR(VLOOKUP(C4321,'Budget Detail as of 11.30'!B:K,COLUMNS('Budget Detail as of 11.30'!B:K),FALSE),0)</f>
        <v>5440</v>
      </c>
      <c r="N4321" s="155">
        <f>SUMIFS('Budget Detail as of 11.30'!L:L,'Budget Detail as of 11.30'!B:B,'Questica Mapping'!C4321)</f>
        <v>5440</v>
      </c>
      <c r="O4321" s="100"/>
      <c r="P4321" s="101"/>
    </row>
    <row r="4322" spans="1:17" hidden="1" x14ac:dyDescent="0.3">
      <c r="A4322" s="90">
        <v>1447574</v>
      </c>
      <c r="B4322" s="159" t="s">
        <v>1162</v>
      </c>
      <c r="C4322" s="159" t="s">
        <v>8284</v>
      </c>
      <c r="D4322" s="280" t="s">
        <v>14</v>
      </c>
      <c r="E4322" s="281">
        <v>0</v>
      </c>
      <c r="F4322" s="279" t="s">
        <v>8006</v>
      </c>
      <c r="G4322" s="279" t="s">
        <v>1253</v>
      </c>
      <c r="H4322" s="279" t="s">
        <v>8285</v>
      </c>
      <c r="I4322" s="279" t="s">
        <v>931</v>
      </c>
      <c r="J4322" s="279" t="s">
        <v>8270</v>
      </c>
      <c r="K4322" s="279" t="b">
        <v>0</v>
      </c>
      <c r="L4322" s="279" t="s">
        <v>867</v>
      </c>
      <c r="M4322" s="278">
        <f>IFERROR(VLOOKUP(C4322,'Budget Detail as of 11.30'!B:K,COLUMNS('Budget Detail as of 11.30'!B:K),FALSE),0)</f>
        <v>0</v>
      </c>
      <c r="N4322" s="155">
        <f>SUMIFS('Budget Detail as of 11.30'!L:L,'Budget Detail as of 11.30'!B:B,'Questica Mapping'!C4322)</f>
        <v>0</v>
      </c>
      <c r="O4322" s="100">
        <v>650</v>
      </c>
      <c r="P4322" s="101">
        <f t="shared" ref="P4322:P4339" si="164">+O4322</f>
        <v>650</v>
      </c>
    </row>
    <row r="4323" spans="1:17" hidden="1" x14ac:dyDescent="0.3">
      <c r="A4323" s="90">
        <v>597780</v>
      </c>
      <c r="B4323" s="92" t="s">
        <v>1162</v>
      </c>
      <c r="C4323" s="92" t="s">
        <v>8286</v>
      </c>
      <c r="D4323" s="92" t="s">
        <v>14</v>
      </c>
      <c r="E4323" s="103" t="s">
        <v>498</v>
      </c>
      <c r="F4323" s="92" t="s">
        <v>8006</v>
      </c>
      <c r="G4323" s="92" t="s">
        <v>1253</v>
      </c>
      <c r="H4323" s="92" t="s">
        <v>7984</v>
      </c>
      <c r="I4323" s="92" t="s">
        <v>865</v>
      </c>
      <c r="J4323" s="92" t="s">
        <v>1254</v>
      </c>
      <c r="K4323" s="90" t="b">
        <v>0</v>
      </c>
      <c r="L4323" s="92" t="s">
        <v>867</v>
      </c>
      <c r="M4323" s="278">
        <f>IFERROR(VLOOKUP(C4323,'Budget Detail as of 11.30'!B:K,COLUMNS('Budget Detail as of 11.30'!B:K),FALSE),0)</f>
        <v>19090</v>
      </c>
      <c r="N4323" s="155">
        <f>SUMIFS('Budget Detail as of 11.30'!L:L,'Budget Detail as of 11.30'!B:B,'Questica Mapping'!C4323)</f>
        <v>19090</v>
      </c>
      <c r="O4323" s="100">
        <v>0</v>
      </c>
      <c r="P4323" s="101">
        <f t="shared" si="164"/>
        <v>0</v>
      </c>
    </row>
    <row r="4324" spans="1:17" hidden="1" x14ac:dyDescent="0.3">
      <c r="A4324" s="90">
        <v>1558730</v>
      </c>
      <c r="B4324" s="92" t="s">
        <v>1162</v>
      </c>
      <c r="C4324" s="92" t="s">
        <v>8287</v>
      </c>
      <c r="D4324" s="92" t="s">
        <v>14</v>
      </c>
      <c r="E4324" s="103" t="s">
        <v>498</v>
      </c>
      <c r="F4324" s="92" t="s">
        <v>8006</v>
      </c>
      <c r="G4324" s="92" t="s">
        <v>1253</v>
      </c>
      <c r="H4324" s="92" t="s">
        <v>7976</v>
      </c>
      <c r="I4324" s="92" t="s">
        <v>865</v>
      </c>
      <c r="J4324" s="92" t="s">
        <v>1254</v>
      </c>
      <c r="K4324" s="90" t="b">
        <v>0</v>
      </c>
      <c r="L4324" s="92" t="s">
        <v>867</v>
      </c>
      <c r="M4324" s="278">
        <f>IFERROR(VLOOKUP(C4324,'Budget Detail as of 11.30'!B:K,COLUMNS('Budget Detail as of 11.30'!B:K),FALSE),0)</f>
        <v>0</v>
      </c>
      <c r="N4324" s="155">
        <f>SUMIFS('Budget Detail as of 11.30'!L:L,'Budget Detail as of 11.30'!B:B,'Questica Mapping'!C4324)</f>
        <v>0</v>
      </c>
      <c r="O4324" s="100">
        <v>0</v>
      </c>
      <c r="P4324" s="101">
        <f t="shared" si="164"/>
        <v>0</v>
      </c>
    </row>
    <row r="4325" spans="1:17" hidden="1" x14ac:dyDescent="0.3">
      <c r="A4325" s="90">
        <v>850355</v>
      </c>
      <c r="B4325" s="92" t="s">
        <v>1162</v>
      </c>
      <c r="C4325" s="92" t="s">
        <v>8288</v>
      </c>
      <c r="D4325" s="92" t="s">
        <v>14</v>
      </c>
      <c r="E4325" s="103" t="s">
        <v>498</v>
      </c>
      <c r="F4325" s="92" t="s">
        <v>8006</v>
      </c>
      <c r="G4325" s="92" t="s">
        <v>1253</v>
      </c>
      <c r="H4325" s="92" t="s">
        <v>7976</v>
      </c>
      <c r="I4325" s="92" t="s">
        <v>925</v>
      </c>
      <c r="J4325" s="92" t="s">
        <v>1256</v>
      </c>
      <c r="K4325" s="90" t="b">
        <v>0</v>
      </c>
      <c r="L4325" s="92" t="s">
        <v>867</v>
      </c>
      <c r="M4325" s="278">
        <f>IFERROR(VLOOKUP(C4325,'Budget Detail as of 11.30'!B:K,COLUMNS('Budget Detail as of 11.30'!B:K),FALSE),0)</f>
        <v>12360</v>
      </c>
      <c r="N4325" s="155">
        <f>SUMIFS('Budget Detail as of 11.30'!L:L,'Budget Detail as of 11.30'!B:B,'Questica Mapping'!C4325)</f>
        <v>12360</v>
      </c>
      <c r="O4325" s="100">
        <v>250</v>
      </c>
      <c r="P4325" s="101">
        <f t="shared" si="164"/>
        <v>250</v>
      </c>
    </row>
    <row r="4326" spans="1:17" hidden="1" x14ac:dyDescent="0.3">
      <c r="A4326" s="90">
        <v>602843</v>
      </c>
      <c r="B4326" s="92" t="s">
        <v>1162</v>
      </c>
      <c r="C4326" s="92" t="s">
        <v>8289</v>
      </c>
      <c r="D4326" s="279" t="s">
        <v>14</v>
      </c>
      <c r="E4326" s="103" t="s">
        <v>498</v>
      </c>
      <c r="F4326" s="90" t="s">
        <v>8006</v>
      </c>
      <c r="G4326" s="90" t="s">
        <v>1253</v>
      </c>
      <c r="H4326" s="90" t="s">
        <v>7976</v>
      </c>
      <c r="I4326" s="90" t="s">
        <v>928</v>
      </c>
      <c r="J4326" s="90" t="s">
        <v>1259</v>
      </c>
      <c r="K4326" s="90" t="b">
        <v>0</v>
      </c>
      <c r="L4326" s="90" t="s">
        <v>867</v>
      </c>
      <c r="M4326" s="278">
        <f>IFERROR(VLOOKUP(C4326,'Budget Detail as of 11.30'!B:K,COLUMNS('Budget Detail as of 11.30'!B:K),FALSE),0)</f>
        <v>0</v>
      </c>
      <c r="N4326" s="155">
        <f>SUMIFS('Budget Detail as of 11.30'!L:L,'Budget Detail as of 11.30'!B:B,'Questica Mapping'!C4326)</f>
        <v>0</v>
      </c>
      <c r="O4326" s="100">
        <v>0</v>
      </c>
      <c r="P4326" s="101">
        <f t="shared" si="164"/>
        <v>0</v>
      </c>
      <c r="Q4326" s="279" t="s">
        <v>1169</v>
      </c>
    </row>
    <row r="4327" spans="1:17" hidden="1" x14ac:dyDescent="0.3">
      <c r="A4327" s="90">
        <v>602844</v>
      </c>
      <c r="B4327" s="159" t="s">
        <v>1162</v>
      </c>
      <c r="C4327" s="159" t="s">
        <v>8290</v>
      </c>
      <c r="D4327" s="280" t="s">
        <v>14</v>
      </c>
      <c r="E4327" s="103" t="s">
        <v>498</v>
      </c>
      <c r="F4327" s="279" t="s">
        <v>8006</v>
      </c>
      <c r="G4327" s="279" t="s">
        <v>1253</v>
      </c>
      <c r="H4327" s="279" t="s">
        <v>7976</v>
      </c>
      <c r="I4327" s="279" t="s">
        <v>931</v>
      </c>
      <c r="J4327" s="279" t="s">
        <v>8291</v>
      </c>
      <c r="K4327" s="279" t="b">
        <v>0</v>
      </c>
      <c r="L4327" s="279" t="s">
        <v>867</v>
      </c>
      <c r="M4327" s="278">
        <f>IFERROR(VLOOKUP(C4327,'Budget Detail as of 11.30'!B:K,COLUMNS('Budget Detail as of 11.30'!B:K),FALSE),0)</f>
        <v>17540</v>
      </c>
      <c r="N4327" s="155">
        <f>SUMIFS('Budget Detail as of 11.30'!L:L,'Budget Detail as of 11.30'!B:B,'Questica Mapping'!C4327)</f>
        <v>17540</v>
      </c>
      <c r="O4327" s="100">
        <v>0</v>
      </c>
      <c r="P4327" s="101">
        <f t="shared" si="164"/>
        <v>0</v>
      </c>
      <c r="Q4327" s="279" t="s">
        <v>1169</v>
      </c>
    </row>
    <row r="4328" spans="1:17" hidden="1" x14ac:dyDescent="0.3">
      <c r="A4328" s="90">
        <v>602836</v>
      </c>
      <c r="B4328" s="92" t="s">
        <v>1162</v>
      </c>
      <c r="C4328" s="92" t="s">
        <v>8292</v>
      </c>
      <c r="D4328" s="279" t="s">
        <v>14</v>
      </c>
      <c r="E4328" s="103" t="s">
        <v>498</v>
      </c>
      <c r="F4328" s="90" t="s">
        <v>8006</v>
      </c>
      <c r="G4328" s="90" t="s">
        <v>1265</v>
      </c>
      <c r="H4328" s="90" t="s">
        <v>7976</v>
      </c>
      <c r="I4328" s="90" t="s">
        <v>865</v>
      </c>
      <c r="J4328" s="90" t="s">
        <v>1266</v>
      </c>
      <c r="K4328" s="90" t="b">
        <v>0</v>
      </c>
      <c r="L4328" s="90" t="s">
        <v>867</v>
      </c>
      <c r="M4328" s="278">
        <f>IFERROR(VLOOKUP(C4328,'Budget Detail as of 11.30'!B:K,COLUMNS('Budget Detail as of 11.30'!B:K),FALSE),0)</f>
        <v>96950</v>
      </c>
      <c r="N4328" s="155">
        <f>SUMIFS('Budget Detail as of 11.30'!L:L,'Budget Detail as of 11.30'!B:B,'Questica Mapping'!C4328)</f>
        <v>96950</v>
      </c>
      <c r="O4328" s="100">
        <v>0</v>
      </c>
      <c r="P4328" s="101">
        <f t="shared" si="164"/>
        <v>0</v>
      </c>
    </row>
    <row r="4329" spans="1:17" hidden="1" x14ac:dyDescent="0.3">
      <c r="A4329" s="90">
        <v>602837</v>
      </c>
      <c r="B4329" s="92" t="s">
        <v>1162</v>
      </c>
      <c r="C4329" s="92" t="s">
        <v>8293</v>
      </c>
      <c r="D4329" s="92" t="s">
        <v>14</v>
      </c>
      <c r="E4329" s="103" t="s">
        <v>499</v>
      </c>
      <c r="F4329" s="92" t="s">
        <v>8006</v>
      </c>
      <c r="G4329" s="92" t="s">
        <v>1268</v>
      </c>
      <c r="H4329" s="92" t="s">
        <v>7954</v>
      </c>
      <c r="I4329" s="92" t="s">
        <v>865</v>
      </c>
      <c r="J4329" s="92" t="s">
        <v>1333</v>
      </c>
      <c r="K4329" s="90" t="b">
        <v>0</v>
      </c>
      <c r="L4329" s="92" t="s">
        <v>867</v>
      </c>
      <c r="M4329" s="278">
        <f>IFERROR(VLOOKUP(C4329,'Budget Detail as of 11.30'!B:K,COLUMNS('Budget Detail as of 11.30'!B:K),FALSE),0)</f>
        <v>650</v>
      </c>
      <c r="N4329" s="155">
        <f>SUMIFS('Budget Detail as of 11.30'!L:L,'Budget Detail as of 11.30'!B:B,'Questica Mapping'!C4329)</f>
        <v>650</v>
      </c>
      <c r="O4329" s="100">
        <v>0</v>
      </c>
      <c r="P4329" s="101">
        <f t="shared" si="164"/>
        <v>0</v>
      </c>
    </row>
    <row r="4330" spans="1:17" hidden="1" x14ac:dyDescent="0.3">
      <c r="A4330" s="90">
        <v>602838</v>
      </c>
      <c r="B4330" s="92" t="s">
        <v>1162</v>
      </c>
      <c r="C4330" s="92" t="s">
        <v>8294</v>
      </c>
      <c r="D4330" s="92" t="s">
        <v>14</v>
      </c>
      <c r="E4330" s="103" t="s">
        <v>499</v>
      </c>
      <c r="F4330" s="92" t="s">
        <v>8006</v>
      </c>
      <c r="G4330" s="92" t="s">
        <v>1268</v>
      </c>
      <c r="H4330" s="92" t="s">
        <v>7961</v>
      </c>
      <c r="I4330" s="92" t="s">
        <v>865</v>
      </c>
      <c r="J4330" s="92" t="s">
        <v>8295</v>
      </c>
      <c r="K4330" s="90" t="b">
        <v>0</v>
      </c>
      <c r="L4330" s="92" t="s">
        <v>867</v>
      </c>
      <c r="M4330" s="278">
        <f>IFERROR(VLOOKUP(C4330,'Budget Detail as of 11.30'!B:K,COLUMNS('Budget Detail as of 11.30'!B:K),FALSE),0)</f>
        <v>650</v>
      </c>
      <c r="N4330" s="155">
        <f>SUMIFS('Budget Detail as of 11.30'!L:L,'Budget Detail as of 11.30'!B:B,'Questica Mapping'!C4330)</f>
        <v>650</v>
      </c>
      <c r="O4330" s="100">
        <v>0</v>
      </c>
      <c r="P4330" s="101">
        <f t="shared" si="164"/>
        <v>0</v>
      </c>
    </row>
    <row r="4331" spans="1:17" hidden="1" x14ac:dyDescent="0.3">
      <c r="A4331" s="90">
        <v>850337</v>
      </c>
      <c r="B4331" s="92" t="s">
        <v>1162</v>
      </c>
      <c r="C4331" s="92" t="s">
        <v>8296</v>
      </c>
      <c r="D4331" s="92" t="s">
        <v>14</v>
      </c>
      <c r="E4331" s="103" t="s">
        <v>499</v>
      </c>
      <c r="F4331" s="92" t="s">
        <v>8006</v>
      </c>
      <c r="G4331" s="92" t="s">
        <v>1268</v>
      </c>
      <c r="H4331" s="92" t="s">
        <v>7968</v>
      </c>
      <c r="I4331" s="92" t="s">
        <v>865</v>
      </c>
      <c r="J4331" s="92" t="s">
        <v>1333</v>
      </c>
      <c r="K4331" s="90" t="b">
        <v>0</v>
      </c>
      <c r="L4331" s="92" t="s">
        <v>867</v>
      </c>
      <c r="M4331" s="278">
        <f>IFERROR(VLOOKUP(C4331,'Budget Detail as of 11.30'!B:K,COLUMNS('Budget Detail as of 11.30'!B:K),FALSE),0)</f>
        <v>500</v>
      </c>
      <c r="N4331" s="155">
        <f>SUMIFS('Budget Detail as of 11.30'!L:L,'Budget Detail as of 11.30'!B:B,'Questica Mapping'!C4331)</f>
        <v>500</v>
      </c>
      <c r="O4331" s="100">
        <v>0</v>
      </c>
      <c r="P4331" s="101">
        <f t="shared" si="164"/>
        <v>0</v>
      </c>
    </row>
    <row r="4332" spans="1:17" hidden="1" x14ac:dyDescent="0.3">
      <c r="A4332" s="90">
        <v>851408</v>
      </c>
      <c r="B4332" s="92" t="s">
        <v>1162</v>
      </c>
      <c r="C4332" s="92" t="s">
        <v>8297</v>
      </c>
      <c r="D4332" s="92" t="s">
        <v>14</v>
      </c>
      <c r="E4332" s="103" t="s">
        <v>499</v>
      </c>
      <c r="F4332" s="92" t="s">
        <v>8006</v>
      </c>
      <c r="G4332" s="92" t="s">
        <v>1268</v>
      </c>
      <c r="H4332" s="92" t="s">
        <v>8002</v>
      </c>
      <c r="I4332" s="92" t="s">
        <v>865</v>
      </c>
      <c r="J4332" s="92" t="s">
        <v>1333</v>
      </c>
      <c r="K4332" s="90" t="b">
        <v>0</v>
      </c>
      <c r="L4332" s="92" t="s">
        <v>867</v>
      </c>
      <c r="M4332" s="278">
        <f>IFERROR(VLOOKUP(C4332,'Budget Detail as of 11.30'!B:K,COLUMNS('Budget Detail as of 11.30'!B:K),FALSE),0)</f>
        <v>4000</v>
      </c>
      <c r="N4332" s="155">
        <f>SUMIFS('Budget Detail as of 11.30'!L:L,'Budget Detail as of 11.30'!B:B,'Questica Mapping'!C4332)</f>
        <v>4000</v>
      </c>
      <c r="O4332" s="100">
        <v>0</v>
      </c>
      <c r="P4332" s="101">
        <f t="shared" si="164"/>
        <v>0</v>
      </c>
    </row>
    <row r="4333" spans="1:17" hidden="1" x14ac:dyDescent="0.3">
      <c r="A4333" s="90">
        <v>602891</v>
      </c>
      <c r="B4333" s="92" t="s">
        <v>1162</v>
      </c>
      <c r="C4333" s="92" t="s">
        <v>8298</v>
      </c>
      <c r="D4333" s="92" t="s">
        <v>14</v>
      </c>
      <c r="E4333" s="103" t="s">
        <v>499</v>
      </c>
      <c r="F4333" s="92" t="s">
        <v>8006</v>
      </c>
      <c r="G4333" s="92" t="s">
        <v>1268</v>
      </c>
      <c r="H4333" s="92" t="s">
        <v>7972</v>
      </c>
      <c r="I4333" s="92" t="s">
        <v>865</v>
      </c>
      <c r="J4333" s="92" t="s">
        <v>8299</v>
      </c>
      <c r="K4333" s="90" t="b">
        <v>0</v>
      </c>
      <c r="L4333" s="92" t="s">
        <v>867</v>
      </c>
      <c r="M4333" s="278">
        <f>IFERROR(VLOOKUP(C4333,'Budget Detail as of 11.30'!B:K,COLUMNS('Budget Detail as of 11.30'!B:K),FALSE),0)</f>
        <v>250</v>
      </c>
      <c r="N4333" s="155">
        <f>SUMIFS('Budget Detail as of 11.30'!L:L,'Budget Detail as of 11.30'!B:B,'Questica Mapping'!C4333)</f>
        <v>250</v>
      </c>
      <c r="O4333" s="100">
        <v>0</v>
      </c>
      <c r="P4333" s="101">
        <f t="shared" si="164"/>
        <v>0</v>
      </c>
    </row>
    <row r="4334" spans="1:17" hidden="1" x14ac:dyDescent="0.3">
      <c r="A4334" s="90">
        <v>602892</v>
      </c>
      <c r="B4334" s="92" t="s">
        <v>1162</v>
      </c>
      <c r="C4334" s="92" t="s">
        <v>8300</v>
      </c>
      <c r="D4334" s="92" t="s">
        <v>14</v>
      </c>
      <c r="E4334" s="103" t="s">
        <v>499</v>
      </c>
      <c r="F4334" s="92" t="s">
        <v>8006</v>
      </c>
      <c r="G4334" s="92" t="s">
        <v>1268</v>
      </c>
      <c r="H4334" s="92" t="s">
        <v>7984</v>
      </c>
      <c r="I4334" s="92" t="s">
        <v>865</v>
      </c>
      <c r="J4334" s="92" t="s">
        <v>1333</v>
      </c>
      <c r="K4334" s="90" t="b">
        <v>0</v>
      </c>
      <c r="L4334" s="92" t="s">
        <v>867</v>
      </c>
      <c r="M4334" s="278">
        <f>IFERROR(VLOOKUP(C4334,'Budget Detail as of 11.30'!B:K,COLUMNS('Budget Detail as of 11.30'!B:K),FALSE),0)</f>
        <v>0</v>
      </c>
      <c r="N4334" s="155">
        <f>SUMIFS('Budget Detail as of 11.30'!L:L,'Budget Detail as of 11.30'!B:B,'Questica Mapping'!C4334)</f>
        <v>0</v>
      </c>
      <c r="O4334" s="100">
        <v>0</v>
      </c>
      <c r="P4334" s="101">
        <f t="shared" si="164"/>
        <v>0</v>
      </c>
    </row>
    <row r="4335" spans="1:17" hidden="1" x14ac:dyDescent="0.3">
      <c r="A4335" s="90">
        <v>602893</v>
      </c>
      <c r="B4335" s="92" t="s">
        <v>1162</v>
      </c>
      <c r="C4335" s="92" t="s">
        <v>8301</v>
      </c>
      <c r="D4335" s="92" t="s">
        <v>14</v>
      </c>
      <c r="E4335" s="103" t="s">
        <v>499</v>
      </c>
      <c r="F4335" s="92" t="s">
        <v>8006</v>
      </c>
      <c r="G4335" s="92" t="s">
        <v>8302</v>
      </c>
      <c r="H4335" s="92" t="s">
        <v>7961</v>
      </c>
      <c r="I4335" s="92" t="s">
        <v>865</v>
      </c>
      <c r="J4335" s="92" t="s">
        <v>8303</v>
      </c>
      <c r="K4335" s="90" t="b">
        <v>0</v>
      </c>
      <c r="L4335" s="92" t="s">
        <v>867</v>
      </c>
      <c r="M4335" s="278">
        <f>IFERROR(VLOOKUP(C4335,'Budget Detail as of 11.30'!B:K,COLUMNS('Budget Detail as of 11.30'!B:K),FALSE),0)</f>
        <v>0</v>
      </c>
      <c r="N4335" s="155">
        <f>SUMIFS('Budget Detail as of 11.30'!L:L,'Budget Detail as of 11.30'!B:B,'Questica Mapping'!C4335)</f>
        <v>0</v>
      </c>
      <c r="O4335" s="100">
        <v>15000</v>
      </c>
      <c r="P4335" s="101">
        <f t="shared" si="164"/>
        <v>15000</v>
      </c>
    </row>
    <row r="4336" spans="1:17" hidden="1" x14ac:dyDescent="0.3">
      <c r="A4336" s="90">
        <v>602848</v>
      </c>
      <c r="B4336" s="92" t="s">
        <v>1162</v>
      </c>
      <c r="C4336" s="92" t="s">
        <v>8304</v>
      </c>
      <c r="D4336" s="92" t="s">
        <v>14</v>
      </c>
      <c r="E4336" s="103" t="s">
        <v>501</v>
      </c>
      <c r="F4336" s="92" t="s">
        <v>8006</v>
      </c>
      <c r="G4336" s="92" t="s">
        <v>1617</v>
      </c>
      <c r="H4336" s="92" t="s">
        <v>7961</v>
      </c>
      <c r="I4336" s="92" t="s">
        <v>865</v>
      </c>
      <c r="J4336" s="92" t="s">
        <v>8305</v>
      </c>
      <c r="K4336" s="90" t="b">
        <v>0</v>
      </c>
      <c r="L4336" s="92" t="s">
        <v>867</v>
      </c>
      <c r="M4336" s="278">
        <f>IFERROR(VLOOKUP(C4336,'Budget Detail as of 11.30'!B:K,COLUMNS('Budget Detail as of 11.30'!B:K),FALSE),0)</f>
        <v>0</v>
      </c>
      <c r="N4336" s="155">
        <f>SUMIFS('Budget Detail as of 11.30'!L:L,'Budget Detail as of 11.30'!B:B,'Questica Mapping'!C4336)</f>
        <v>0</v>
      </c>
      <c r="O4336" s="100">
        <v>5000</v>
      </c>
      <c r="P4336" s="101">
        <f t="shared" si="164"/>
        <v>5000</v>
      </c>
    </row>
    <row r="4337" spans="1:16" hidden="1" x14ac:dyDescent="0.3">
      <c r="A4337" s="90">
        <v>602849</v>
      </c>
      <c r="B4337" s="92" t="s">
        <v>1162</v>
      </c>
      <c r="C4337" s="92" t="s">
        <v>8306</v>
      </c>
      <c r="D4337" s="92" t="s">
        <v>14</v>
      </c>
      <c r="E4337" s="103" t="s">
        <v>501</v>
      </c>
      <c r="F4337" s="92" t="s">
        <v>8006</v>
      </c>
      <c r="G4337" s="92" t="s">
        <v>1617</v>
      </c>
      <c r="H4337" s="92" t="s">
        <v>7980</v>
      </c>
      <c r="I4337" s="92" t="s">
        <v>865</v>
      </c>
      <c r="J4337" s="92" t="s">
        <v>8307</v>
      </c>
      <c r="K4337" s="90" t="b">
        <v>0</v>
      </c>
      <c r="L4337" s="92" t="s">
        <v>867</v>
      </c>
      <c r="M4337" s="278">
        <f>IFERROR(VLOOKUP(C4337,'Budget Detail as of 11.30'!B:K,COLUMNS('Budget Detail as of 11.30'!B:K),FALSE),0)</f>
        <v>0</v>
      </c>
      <c r="N4337" s="155">
        <f>SUMIFS('Budget Detail as of 11.30'!L:L,'Budget Detail as of 11.30'!B:B,'Questica Mapping'!C4337)</f>
        <v>0</v>
      </c>
      <c r="O4337" s="100">
        <v>5000</v>
      </c>
      <c r="P4337" s="101">
        <f t="shared" si="164"/>
        <v>5000</v>
      </c>
    </row>
    <row r="4338" spans="1:16" hidden="1" x14ac:dyDescent="0.3">
      <c r="A4338" s="90">
        <v>602894</v>
      </c>
      <c r="B4338" s="92" t="s">
        <v>1162</v>
      </c>
      <c r="C4338" s="92" t="s">
        <v>8308</v>
      </c>
      <c r="D4338" s="92" t="s">
        <v>14</v>
      </c>
      <c r="E4338" s="103" t="s">
        <v>499</v>
      </c>
      <c r="F4338" s="92" t="s">
        <v>8006</v>
      </c>
      <c r="G4338" s="92" t="s">
        <v>1273</v>
      </c>
      <c r="H4338" s="92" t="s">
        <v>7954</v>
      </c>
      <c r="I4338" s="92" t="s">
        <v>865</v>
      </c>
      <c r="J4338" s="92" t="s">
        <v>2469</v>
      </c>
      <c r="K4338" s="90" t="b">
        <v>0</v>
      </c>
      <c r="L4338" s="92" t="s">
        <v>867</v>
      </c>
      <c r="M4338" s="278">
        <f>IFERROR(VLOOKUP(C4338,'Budget Detail as of 11.30'!B:K,COLUMNS('Budget Detail as of 11.30'!B:K),FALSE),0)</f>
        <v>500</v>
      </c>
      <c r="N4338" s="155">
        <f>SUMIFS('Budget Detail as of 11.30'!L:L,'Budget Detail as of 11.30'!B:B,'Questica Mapping'!C4338)</f>
        <v>500</v>
      </c>
      <c r="O4338" s="100">
        <v>0</v>
      </c>
      <c r="P4338" s="101">
        <f t="shared" si="164"/>
        <v>0</v>
      </c>
    </row>
    <row r="4339" spans="1:16" hidden="1" x14ac:dyDescent="0.3">
      <c r="A4339" s="90">
        <v>602895</v>
      </c>
      <c r="B4339" s="92" t="s">
        <v>1162</v>
      </c>
      <c r="C4339" s="92" t="s">
        <v>8309</v>
      </c>
      <c r="D4339" s="92" t="s">
        <v>14</v>
      </c>
      <c r="E4339" s="103" t="s">
        <v>499</v>
      </c>
      <c r="F4339" s="92" t="s">
        <v>8006</v>
      </c>
      <c r="G4339" s="92" t="s">
        <v>1273</v>
      </c>
      <c r="H4339" s="92" t="s">
        <v>7954</v>
      </c>
      <c r="I4339" s="92" t="s">
        <v>925</v>
      </c>
      <c r="J4339" s="92" t="s">
        <v>8310</v>
      </c>
      <c r="K4339" s="90" t="b">
        <v>0</v>
      </c>
      <c r="L4339" s="92" t="s">
        <v>867</v>
      </c>
      <c r="M4339" s="278">
        <f>IFERROR(VLOOKUP(C4339,'Budget Detail as of 11.30'!B:K,COLUMNS('Budget Detail as of 11.30'!B:K),FALSE),0)</f>
        <v>94000</v>
      </c>
      <c r="N4339" s="155">
        <f>SUMIFS('Budget Detail as of 11.30'!L:L,'Budget Detail as of 11.30'!B:B,'Questica Mapping'!C4339)</f>
        <v>94000</v>
      </c>
      <c r="O4339" s="100">
        <v>250000</v>
      </c>
      <c r="P4339" s="101">
        <f t="shared" si="164"/>
        <v>250000</v>
      </c>
    </row>
    <row r="4340" spans="1:16" hidden="1" x14ac:dyDescent="0.3">
      <c r="A4340" s="90">
        <v>602896</v>
      </c>
      <c r="B4340" s="92" t="s">
        <v>1162</v>
      </c>
      <c r="C4340" s="92" t="s">
        <v>8311</v>
      </c>
      <c r="D4340" s="92" t="s">
        <v>14</v>
      </c>
      <c r="E4340" s="103" t="s">
        <v>499</v>
      </c>
      <c r="F4340" s="92" t="s">
        <v>8006</v>
      </c>
      <c r="G4340" s="92" t="s">
        <v>1273</v>
      </c>
      <c r="H4340" s="92" t="s">
        <v>7961</v>
      </c>
      <c r="I4340" s="92" t="s">
        <v>865</v>
      </c>
      <c r="J4340" s="92" t="s">
        <v>8312</v>
      </c>
      <c r="K4340" s="90" t="b">
        <v>0</v>
      </c>
      <c r="L4340" s="92" t="s">
        <v>867</v>
      </c>
      <c r="M4340" s="278">
        <f>IFERROR(VLOOKUP(C4340,'Budget Detail as of 11.30'!B:K,COLUMNS('Budget Detail as of 11.30'!B:K),FALSE),0)</f>
        <v>0</v>
      </c>
      <c r="N4340" s="155">
        <f>SUMIFS('Budget Detail as of 11.30'!L:L,'Budget Detail as of 11.30'!B:B,'Questica Mapping'!C4340)</f>
        <v>0</v>
      </c>
      <c r="O4340" s="100">
        <v>-292700</v>
      </c>
      <c r="P4340" s="101">
        <f t="shared" ref="P4340:P4345" si="165">-O4340</f>
        <v>292700</v>
      </c>
    </row>
    <row r="4341" spans="1:16" hidden="1" x14ac:dyDescent="0.3">
      <c r="A4341" s="90">
        <v>602899</v>
      </c>
      <c r="B4341" s="92" t="s">
        <v>1162</v>
      </c>
      <c r="C4341" s="92" t="s">
        <v>8313</v>
      </c>
      <c r="D4341" s="92" t="s">
        <v>14</v>
      </c>
      <c r="E4341" s="103" t="s">
        <v>499</v>
      </c>
      <c r="F4341" s="92" t="s">
        <v>8006</v>
      </c>
      <c r="G4341" s="92" t="s">
        <v>1273</v>
      </c>
      <c r="H4341" s="92" t="s">
        <v>7961</v>
      </c>
      <c r="I4341" s="92" t="s">
        <v>925</v>
      </c>
      <c r="J4341" s="92" t="s">
        <v>8305</v>
      </c>
      <c r="K4341" s="90" t="b">
        <v>0</v>
      </c>
      <c r="L4341" s="92" t="s">
        <v>867</v>
      </c>
      <c r="M4341" s="278">
        <f>IFERROR(VLOOKUP(C4341,'Budget Detail as of 11.30'!B:K,COLUMNS('Budget Detail as of 11.30'!B:K),FALSE),0)</f>
        <v>0</v>
      </c>
      <c r="N4341" s="155">
        <f>SUMIFS('Budget Detail as of 11.30'!L:L,'Budget Detail as of 11.30'!B:B,'Questica Mapping'!C4341)</f>
        <v>0</v>
      </c>
      <c r="O4341" s="100">
        <v>-4000</v>
      </c>
      <c r="P4341" s="101">
        <f t="shared" si="165"/>
        <v>4000</v>
      </c>
    </row>
    <row r="4342" spans="1:16" hidden="1" x14ac:dyDescent="0.3">
      <c r="A4342" s="90">
        <v>602850</v>
      </c>
      <c r="B4342" s="92" t="s">
        <v>1162</v>
      </c>
      <c r="C4342" s="92" t="s">
        <v>8314</v>
      </c>
      <c r="D4342" s="92" t="s">
        <v>14</v>
      </c>
      <c r="E4342" s="103" t="s">
        <v>499</v>
      </c>
      <c r="F4342" s="92" t="s">
        <v>8006</v>
      </c>
      <c r="G4342" s="92" t="s">
        <v>1273</v>
      </c>
      <c r="H4342" s="92" t="s">
        <v>7961</v>
      </c>
      <c r="I4342" s="92" t="s">
        <v>928</v>
      </c>
      <c r="J4342" s="92" t="s">
        <v>8315</v>
      </c>
      <c r="K4342" s="90" t="b">
        <v>0</v>
      </c>
      <c r="L4342" s="92" t="s">
        <v>867</v>
      </c>
      <c r="M4342" s="278">
        <f>IFERROR(VLOOKUP(C4342,'Budget Detail as of 11.30'!B:K,COLUMNS('Budget Detail as of 11.30'!B:K),FALSE),0)</f>
        <v>0</v>
      </c>
      <c r="N4342" s="155">
        <f>SUMIFS('Budget Detail as of 11.30'!L:L,'Budget Detail as of 11.30'!B:B,'Questica Mapping'!C4342)</f>
        <v>0</v>
      </c>
      <c r="O4342" s="100">
        <v>0</v>
      </c>
      <c r="P4342" s="101">
        <f t="shared" si="165"/>
        <v>0</v>
      </c>
    </row>
    <row r="4343" spans="1:16" hidden="1" x14ac:dyDescent="0.3">
      <c r="A4343" s="90">
        <v>850341</v>
      </c>
      <c r="B4343" s="92" t="s">
        <v>1162</v>
      </c>
      <c r="C4343" s="92" t="s">
        <v>8316</v>
      </c>
      <c r="D4343" s="92" t="s">
        <v>14</v>
      </c>
      <c r="E4343" s="103" t="s">
        <v>499</v>
      </c>
      <c r="F4343" s="92" t="s">
        <v>8006</v>
      </c>
      <c r="G4343" s="92" t="s">
        <v>1273</v>
      </c>
      <c r="H4343" s="92" t="s">
        <v>7968</v>
      </c>
      <c r="I4343" s="92" t="s">
        <v>865</v>
      </c>
      <c r="J4343" s="92" t="s">
        <v>8317</v>
      </c>
      <c r="K4343" s="90" t="b">
        <v>0</v>
      </c>
      <c r="L4343" s="92" t="s">
        <v>867</v>
      </c>
      <c r="M4343" s="278">
        <f>IFERROR(VLOOKUP(C4343,'Budget Detail as of 11.30'!B:K,COLUMNS('Budget Detail as of 11.30'!B:K),FALSE),0)</f>
        <v>10000</v>
      </c>
      <c r="N4343" s="155">
        <f>SUMIFS('Budget Detail as of 11.30'!L:L,'Budget Detail as of 11.30'!B:B,'Questica Mapping'!C4343)</f>
        <v>10000</v>
      </c>
      <c r="O4343" s="100">
        <v>-7170</v>
      </c>
      <c r="P4343" s="101">
        <f t="shared" si="165"/>
        <v>7170</v>
      </c>
    </row>
    <row r="4344" spans="1:16" hidden="1" x14ac:dyDescent="0.3">
      <c r="A4344" s="90">
        <v>851409</v>
      </c>
      <c r="B4344" s="92" t="s">
        <v>1162</v>
      </c>
      <c r="C4344" s="92" t="s">
        <v>8318</v>
      </c>
      <c r="D4344" s="92" t="s">
        <v>14</v>
      </c>
      <c r="E4344" s="103" t="s">
        <v>499</v>
      </c>
      <c r="F4344" s="92" t="s">
        <v>8006</v>
      </c>
      <c r="G4344" s="92" t="s">
        <v>1273</v>
      </c>
      <c r="H4344" s="92" t="s">
        <v>8002</v>
      </c>
      <c r="I4344" s="92" t="s">
        <v>865</v>
      </c>
      <c r="J4344" s="92" t="s">
        <v>8319</v>
      </c>
      <c r="K4344" s="90" t="b">
        <v>0</v>
      </c>
      <c r="L4344" s="92" t="s">
        <v>867</v>
      </c>
      <c r="M4344" s="278">
        <f>IFERROR(VLOOKUP(C4344,'Budget Detail as of 11.30'!B:K,COLUMNS('Budget Detail as of 11.30'!B:K),FALSE),0)</f>
        <v>5000</v>
      </c>
      <c r="N4344" s="155">
        <f>SUMIFS('Budget Detail as of 11.30'!L:L,'Budget Detail as of 11.30'!B:B,'Questica Mapping'!C4344)</f>
        <v>5000</v>
      </c>
      <c r="O4344" s="100">
        <v>0</v>
      </c>
      <c r="P4344" s="101">
        <f t="shared" si="165"/>
        <v>0</v>
      </c>
    </row>
    <row r="4345" spans="1:16" hidden="1" x14ac:dyDescent="0.3">
      <c r="A4345" s="90">
        <v>602851</v>
      </c>
      <c r="B4345" s="92" t="s">
        <v>1162</v>
      </c>
      <c r="C4345" s="92" t="s">
        <v>8320</v>
      </c>
      <c r="D4345" s="92" t="s">
        <v>14</v>
      </c>
      <c r="E4345" s="103" t="s">
        <v>499</v>
      </c>
      <c r="F4345" s="92" t="s">
        <v>8006</v>
      </c>
      <c r="G4345" s="92" t="s">
        <v>1273</v>
      </c>
      <c r="H4345" s="92" t="s">
        <v>7972</v>
      </c>
      <c r="I4345" s="92" t="s">
        <v>865</v>
      </c>
      <c r="J4345" s="92" t="s">
        <v>8315</v>
      </c>
      <c r="K4345" s="90" t="b">
        <v>0</v>
      </c>
      <c r="L4345" s="92" t="s">
        <v>867</v>
      </c>
      <c r="M4345" s="278">
        <f>IFERROR(VLOOKUP(C4345,'Budget Detail as of 11.30'!B:K,COLUMNS('Budget Detail as of 11.30'!B:K),FALSE),0)</f>
        <v>1500</v>
      </c>
      <c r="N4345" s="155">
        <f>SUMIFS('Budget Detail as of 11.30'!L:L,'Budget Detail as of 11.30'!B:B,'Questica Mapping'!C4345)</f>
        <v>1500</v>
      </c>
      <c r="O4345" s="100">
        <v>-50000</v>
      </c>
      <c r="P4345" s="101">
        <f t="shared" si="165"/>
        <v>50000</v>
      </c>
    </row>
    <row r="4346" spans="1:16" hidden="1" x14ac:dyDescent="0.3">
      <c r="A4346" s="90">
        <v>602897</v>
      </c>
      <c r="B4346" s="92" t="s">
        <v>1162</v>
      </c>
      <c r="C4346" s="92" t="s">
        <v>8321</v>
      </c>
      <c r="D4346" s="92" t="s">
        <v>14</v>
      </c>
      <c r="E4346" s="103" t="s">
        <v>499</v>
      </c>
      <c r="F4346" s="92" t="s">
        <v>8006</v>
      </c>
      <c r="G4346" s="92" t="s">
        <v>1273</v>
      </c>
      <c r="H4346" s="92" t="s">
        <v>7972</v>
      </c>
      <c r="I4346" s="92" t="s">
        <v>928</v>
      </c>
      <c r="J4346" s="270" t="s">
        <v>1251</v>
      </c>
      <c r="K4346" s="90" t="b">
        <v>0</v>
      </c>
      <c r="L4346" s="92" t="s">
        <v>867</v>
      </c>
      <c r="M4346" s="278">
        <f>IFERROR(VLOOKUP(C4346,'Budget Detail as of 11.30'!B:K,COLUMNS('Budget Detail as of 11.30'!B:K),FALSE),0)</f>
        <v>0</v>
      </c>
      <c r="N4346" s="155">
        <f>SUMIFS('Budget Detail as of 11.30'!L:L,'Budget Detail as of 11.30'!B:B,'Questica Mapping'!C4346)</f>
        <v>0</v>
      </c>
      <c r="O4346" s="100"/>
      <c r="P4346" s="101"/>
    </row>
    <row r="4347" spans="1:16" hidden="1" x14ac:dyDescent="0.3">
      <c r="A4347" s="90">
        <v>602852</v>
      </c>
      <c r="B4347" s="159" t="s">
        <v>1162</v>
      </c>
      <c r="C4347" s="159" t="s">
        <v>8322</v>
      </c>
      <c r="D4347" s="181" t="s">
        <v>14</v>
      </c>
      <c r="E4347" s="103" t="s">
        <v>494</v>
      </c>
      <c r="F4347" s="179" t="s">
        <v>8006</v>
      </c>
      <c r="G4347" s="179" t="s">
        <v>1679</v>
      </c>
      <c r="H4347" s="179" t="s">
        <v>7954</v>
      </c>
      <c r="I4347" s="179" t="s">
        <v>865</v>
      </c>
      <c r="J4347" s="105" t="s">
        <v>1251</v>
      </c>
      <c r="K4347" s="179" t="b">
        <f>VLOOKUP($C4347,'Budget Detail as of 11.30'!$B:$K,COLUMNS('Budget Detail as of 11.30'!$B:I),FALSE)</f>
        <v>0</v>
      </c>
      <c r="L4347" s="179" t="str">
        <f>VLOOKUP($C4347,'Budget Detail as of 11.30'!$B:$K,COLUMNS('Budget Detail as of 11.30'!$B:J),FALSE)</f>
        <v>Operating</v>
      </c>
      <c r="M4347" s="278">
        <f>IFERROR(VLOOKUP(C4347,'Budget Detail as of 11.30'!B:K,COLUMNS('Budget Detail as of 11.30'!B:K),FALSE),0)</f>
        <v>49850</v>
      </c>
      <c r="N4347" s="155">
        <f>SUMIFS('Budget Detail as of 11.30'!L:L,'Budget Detail as of 11.30'!B:B,'Questica Mapping'!C4347)</f>
        <v>0</v>
      </c>
    </row>
    <row r="4348" spans="1:16" hidden="1" x14ac:dyDescent="0.3">
      <c r="A4348" s="90">
        <v>602853</v>
      </c>
      <c r="B4348" s="92" t="s">
        <v>1162</v>
      </c>
      <c r="C4348" s="92" t="s">
        <v>8323</v>
      </c>
      <c r="D4348" s="92" t="s">
        <v>14</v>
      </c>
      <c r="E4348" s="103" t="s">
        <v>494</v>
      </c>
      <c r="F4348" s="92" t="s">
        <v>8006</v>
      </c>
      <c r="G4348" s="92" t="s">
        <v>1679</v>
      </c>
      <c r="H4348" s="92" t="s">
        <v>7976</v>
      </c>
      <c r="I4348" s="92" t="s">
        <v>865</v>
      </c>
      <c r="J4348" s="92" t="s">
        <v>8324</v>
      </c>
      <c r="K4348" s="90" t="b">
        <v>0</v>
      </c>
      <c r="L4348" s="92" t="s">
        <v>867</v>
      </c>
      <c r="M4348" s="278">
        <f>IFERROR(VLOOKUP(C4348,'Budget Detail as of 11.30'!B:K,COLUMNS('Budget Detail as of 11.30'!B:K),FALSE),0)</f>
        <v>372890</v>
      </c>
      <c r="N4348" s="155">
        <f>SUMIFS('Budget Detail as of 11.30'!L:L,'Budget Detail as of 11.30'!B:B,'Questica Mapping'!C4348)</f>
        <v>372890</v>
      </c>
      <c r="O4348" s="100">
        <v>45390</v>
      </c>
      <c r="P4348" s="101">
        <f t="shared" ref="P4348:P4370" si="166">+O4348</f>
        <v>45390</v>
      </c>
    </row>
    <row r="4349" spans="1:16" hidden="1" x14ac:dyDescent="0.3">
      <c r="A4349" s="90">
        <v>850342</v>
      </c>
      <c r="B4349" s="92" t="s">
        <v>3</v>
      </c>
      <c r="C4349" s="92" t="s">
        <v>8325</v>
      </c>
      <c r="D4349" s="92" t="s">
        <v>15</v>
      </c>
      <c r="E4349" s="103" t="s">
        <v>303</v>
      </c>
      <c r="F4349" s="92" t="s">
        <v>8326</v>
      </c>
      <c r="G4349" s="92" t="s">
        <v>863</v>
      </c>
      <c r="H4349" s="92" t="s">
        <v>8327</v>
      </c>
      <c r="I4349" s="92" t="s">
        <v>865</v>
      </c>
      <c r="J4349" s="92" t="s">
        <v>8328</v>
      </c>
      <c r="K4349" s="90" t="b">
        <v>0</v>
      </c>
      <c r="L4349" s="92" t="s">
        <v>867</v>
      </c>
      <c r="M4349" s="278">
        <f>IFERROR(VLOOKUP(C4349,'Budget Detail as of 11.30'!B:K,COLUMNS('Budget Detail as of 11.30'!B:K),FALSE),0)</f>
        <v>292700</v>
      </c>
      <c r="N4349" s="155">
        <f>SUMIFS('Budget Detail as of 11.30'!L:L,'Budget Detail as of 11.30'!B:B,'Questica Mapping'!C4349)</f>
        <v>292700</v>
      </c>
      <c r="O4349" s="100">
        <v>140000</v>
      </c>
      <c r="P4349" s="101">
        <f t="shared" si="166"/>
        <v>140000</v>
      </c>
    </row>
    <row r="4350" spans="1:16" hidden="1" x14ac:dyDescent="0.3">
      <c r="A4350" s="90">
        <v>602854</v>
      </c>
      <c r="B4350" s="92" t="s">
        <v>3</v>
      </c>
      <c r="C4350" s="92" t="s">
        <v>8329</v>
      </c>
      <c r="D4350" s="92" t="s">
        <v>15</v>
      </c>
      <c r="E4350" s="103" t="s">
        <v>303</v>
      </c>
      <c r="F4350" s="92" t="s">
        <v>8326</v>
      </c>
      <c r="G4350" s="92" t="s">
        <v>935</v>
      </c>
      <c r="H4350" s="92" t="s">
        <v>8327</v>
      </c>
      <c r="I4350" s="92" t="s">
        <v>865</v>
      </c>
      <c r="J4350" s="92" t="s">
        <v>8330</v>
      </c>
      <c r="K4350" s="90" t="b">
        <v>0</v>
      </c>
      <c r="L4350" s="92" t="s">
        <v>867</v>
      </c>
      <c r="M4350" s="278">
        <f>IFERROR(VLOOKUP(C4350,'Budget Detail as of 11.30'!B:K,COLUMNS('Budget Detail as of 11.30'!B:K),FALSE),0)</f>
        <v>4000</v>
      </c>
      <c r="N4350" s="155">
        <f>SUMIFS('Budget Detail as of 11.30'!L:L,'Budget Detail as of 11.30'!B:B,'Questica Mapping'!C4350)</f>
        <v>4000</v>
      </c>
      <c r="O4350" s="100">
        <v>32600</v>
      </c>
      <c r="P4350" s="101">
        <f t="shared" si="166"/>
        <v>32600</v>
      </c>
    </row>
    <row r="4351" spans="1:16" hidden="1" x14ac:dyDescent="0.3">
      <c r="A4351" s="90">
        <v>602855</v>
      </c>
      <c r="B4351" s="92" t="s">
        <v>3</v>
      </c>
      <c r="C4351" s="92" t="s">
        <v>8331</v>
      </c>
      <c r="D4351" s="92" t="s">
        <v>15</v>
      </c>
      <c r="E4351" s="103" t="s">
        <v>303</v>
      </c>
      <c r="F4351" s="92" t="s">
        <v>8326</v>
      </c>
      <c r="G4351" s="92" t="s">
        <v>947</v>
      </c>
      <c r="H4351" s="92" t="s">
        <v>8327</v>
      </c>
      <c r="I4351" s="92" t="s">
        <v>865</v>
      </c>
      <c r="J4351" s="92" t="s">
        <v>8332</v>
      </c>
      <c r="K4351" s="90" t="b">
        <v>0</v>
      </c>
      <c r="L4351" s="92" t="s">
        <v>867</v>
      </c>
      <c r="M4351" s="278">
        <f>IFERROR(VLOOKUP(C4351,'Budget Detail as of 11.30'!B:K,COLUMNS('Budget Detail as of 11.30'!B:K),FALSE),0)</f>
        <v>0</v>
      </c>
      <c r="N4351" s="155">
        <f>SUMIFS('Budget Detail as of 11.30'!L:L,'Budget Detail as of 11.30'!B:B,'Questica Mapping'!C4351)</f>
        <v>0</v>
      </c>
      <c r="O4351" s="100">
        <v>5000</v>
      </c>
      <c r="P4351" s="101">
        <f t="shared" si="166"/>
        <v>5000</v>
      </c>
    </row>
    <row r="4352" spans="1:16" hidden="1" x14ac:dyDescent="0.3">
      <c r="A4352" s="90">
        <v>602856</v>
      </c>
      <c r="B4352" s="92" t="s">
        <v>3</v>
      </c>
      <c r="C4352" s="92" t="s">
        <v>8333</v>
      </c>
      <c r="D4352" s="92" t="s">
        <v>15</v>
      </c>
      <c r="E4352" s="103" t="s">
        <v>303</v>
      </c>
      <c r="F4352" s="92" t="s">
        <v>8326</v>
      </c>
      <c r="G4352" s="92" t="s">
        <v>6474</v>
      </c>
      <c r="H4352" s="92" t="s">
        <v>8327</v>
      </c>
      <c r="I4352" s="92" t="s">
        <v>865</v>
      </c>
      <c r="J4352" s="92" t="s">
        <v>8334</v>
      </c>
      <c r="K4352" s="90" t="b">
        <v>0</v>
      </c>
      <c r="L4352" s="92" t="s">
        <v>867</v>
      </c>
      <c r="M4352" s="278">
        <f>IFERROR(VLOOKUP(C4352,'Budget Detail as of 11.30'!B:K,COLUMNS('Budget Detail as of 11.30'!B:K),FALSE),0)</f>
        <v>7170</v>
      </c>
      <c r="N4352" s="155">
        <f>SUMIFS('Budget Detail as of 11.30'!L:L,'Budget Detail as of 11.30'!B:B,'Questica Mapping'!C4352)</f>
        <v>7170</v>
      </c>
      <c r="O4352" s="100">
        <v>0</v>
      </c>
      <c r="P4352" s="101">
        <f t="shared" si="166"/>
        <v>0</v>
      </c>
    </row>
    <row r="4353" spans="1:16" hidden="1" x14ac:dyDescent="0.3">
      <c r="A4353" s="90">
        <v>602857</v>
      </c>
      <c r="B4353" s="92" t="s">
        <v>3</v>
      </c>
      <c r="C4353" s="92" t="s">
        <v>8335</v>
      </c>
      <c r="D4353" s="92" t="s">
        <v>15</v>
      </c>
      <c r="E4353" s="103" t="s">
        <v>139</v>
      </c>
      <c r="F4353" s="92" t="s">
        <v>1132</v>
      </c>
      <c r="G4353" s="92" t="s">
        <v>882</v>
      </c>
      <c r="H4353" s="92" t="s">
        <v>8327</v>
      </c>
      <c r="I4353" s="92" t="s">
        <v>865</v>
      </c>
      <c r="J4353" s="92" t="s">
        <v>1133</v>
      </c>
      <c r="K4353" s="90" t="b">
        <v>0</v>
      </c>
      <c r="L4353" s="92" t="s">
        <v>867</v>
      </c>
      <c r="M4353" s="278">
        <f>IFERROR(VLOOKUP(C4353,'Budget Detail as of 11.30'!B:K,COLUMNS('Budget Detail as of 11.30'!B:K),FALSE),0)</f>
        <v>0</v>
      </c>
      <c r="N4353" s="155">
        <f>SUMIFS('Budget Detail as of 11.30'!L:L,'Budget Detail as of 11.30'!B:B,'Questica Mapping'!C4353)</f>
        <v>0</v>
      </c>
      <c r="O4353" s="100">
        <v>19830</v>
      </c>
      <c r="P4353" s="101">
        <f t="shared" si="166"/>
        <v>19830</v>
      </c>
    </row>
    <row r="4354" spans="1:16" hidden="1" x14ac:dyDescent="0.3">
      <c r="A4354" s="90">
        <v>602858</v>
      </c>
      <c r="B4354" s="92" t="s">
        <v>3</v>
      </c>
      <c r="C4354" s="92" t="s">
        <v>8336</v>
      </c>
      <c r="D4354" s="92" t="s">
        <v>15</v>
      </c>
      <c r="E4354" s="103" t="s">
        <v>148</v>
      </c>
      <c r="F4354" s="92" t="s">
        <v>4253</v>
      </c>
      <c r="G4354" s="92" t="s">
        <v>882</v>
      </c>
      <c r="H4354" s="92" t="s">
        <v>8327</v>
      </c>
      <c r="I4354" s="92" t="s">
        <v>865</v>
      </c>
      <c r="J4354" s="92" t="s">
        <v>8337</v>
      </c>
      <c r="K4354" s="90" t="b">
        <v>0</v>
      </c>
      <c r="L4354" s="92" t="s">
        <v>867</v>
      </c>
      <c r="M4354" s="278">
        <f>IFERROR(VLOOKUP(C4354,'Budget Detail as of 11.30'!B:K,COLUMNS('Budget Detail as of 11.30'!B:K),FALSE),0)</f>
        <v>50000</v>
      </c>
      <c r="N4354" s="155">
        <f>SUMIFS('Budget Detail as of 11.30'!L:L,'Budget Detail as of 11.30'!B:B,'Questica Mapping'!C4354)</f>
        <v>50000</v>
      </c>
      <c r="O4354" s="100">
        <v>6145</v>
      </c>
      <c r="P4354" s="101">
        <f t="shared" si="166"/>
        <v>6145</v>
      </c>
    </row>
    <row r="4355" spans="1:16" hidden="1" x14ac:dyDescent="0.3">
      <c r="A4355" s="90">
        <v>602859</v>
      </c>
      <c r="B4355" s="159" t="s">
        <v>1162</v>
      </c>
      <c r="C4355" s="159" t="s">
        <v>8338</v>
      </c>
      <c r="D4355" s="280" t="s">
        <v>15</v>
      </c>
      <c r="E4355" s="230" t="s">
        <v>494</v>
      </c>
      <c r="F4355" s="279" t="s">
        <v>1621</v>
      </c>
      <c r="G4355" s="279" t="s">
        <v>1679</v>
      </c>
      <c r="H4355" s="279" t="s">
        <v>864</v>
      </c>
      <c r="I4355" s="279" t="s">
        <v>865</v>
      </c>
      <c r="J4355" s="269" t="s">
        <v>1251</v>
      </c>
      <c r="K4355" s="279" t="b">
        <v>0</v>
      </c>
      <c r="L4355" s="279" t="s">
        <v>867</v>
      </c>
      <c r="M4355" s="278">
        <f>IFERROR(VLOOKUP(C4355,'Budget Detail as of 11.30'!B:K,COLUMNS('Budget Detail as of 11.30'!B:K),FALSE),0)</f>
        <v>0</v>
      </c>
      <c r="N4355" s="155">
        <f>SUMIFS('Budget Detail as of 11.30'!L:L,'Budget Detail as of 11.30'!B:B,'Questica Mapping'!C4355)</f>
        <v>0</v>
      </c>
      <c r="O4355" s="100">
        <v>5785</v>
      </c>
      <c r="P4355" s="101">
        <f t="shared" si="166"/>
        <v>5785</v>
      </c>
    </row>
    <row r="4356" spans="1:16" hidden="1" x14ac:dyDescent="0.3">
      <c r="A4356" s="90">
        <v>602860</v>
      </c>
      <c r="B4356" s="92" t="s">
        <v>1162</v>
      </c>
      <c r="C4356" s="92" t="s">
        <v>8339</v>
      </c>
      <c r="D4356" s="92" t="s">
        <v>15</v>
      </c>
      <c r="E4356" s="103" t="s">
        <v>504</v>
      </c>
      <c r="F4356" s="92" t="s">
        <v>8340</v>
      </c>
      <c r="G4356" s="92" t="s">
        <v>1165</v>
      </c>
      <c r="H4356" s="92" t="s">
        <v>8327</v>
      </c>
      <c r="I4356" s="92" t="s">
        <v>865</v>
      </c>
      <c r="J4356" s="92">
        <v>0</v>
      </c>
      <c r="K4356" s="90" t="b">
        <v>0</v>
      </c>
      <c r="L4356" s="92" t="s">
        <v>1166</v>
      </c>
      <c r="M4356" s="278">
        <f>IFERROR(VLOOKUP(C4356,'Budget Detail as of 11.30'!B:K,COLUMNS('Budget Detail as of 11.30'!B:K),FALSE),0)</f>
        <v>48410</v>
      </c>
      <c r="N4356" s="155">
        <f>SUMIFS('Budget Detail as of 11.30'!L:L,'Budget Detail as of 11.30'!B:B,'Questica Mapping'!C4356)</f>
        <v>46330</v>
      </c>
      <c r="O4356" s="100">
        <v>1000</v>
      </c>
      <c r="P4356" s="101">
        <f t="shared" si="166"/>
        <v>1000</v>
      </c>
    </row>
    <row r="4357" spans="1:16" hidden="1" x14ac:dyDescent="0.3">
      <c r="A4357" s="90">
        <v>602861</v>
      </c>
      <c r="B4357" s="92" t="s">
        <v>1162</v>
      </c>
      <c r="C4357" s="92" t="s">
        <v>8341</v>
      </c>
      <c r="D4357" s="92" t="s">
        <v>15</v>
      </c>
      <c r="E4357" s="103" t="s">
        <v>504</v>
      </c>
      <c r="F4357" s="92" t="s">
        <v>8340</v>
      </c>
      <c r="G4357" s="92" t="s">
        <v>1286</v>
      </c>
      <c r="H4357" s="92" t="s">
        <v>8327</v>
      </c>
      <c r="I4357" s="92" t="s">
        <v>865</v>
      </c>
      <c r="J4357" s="92" t="s">
        <v>1287</v>
      </c>
      <c r="K4357" s="90" t="b">
        <v>0</v>
      </c>
      <c r="L4357" s="92" t="s">
        <v>867</v>
      </c>
      <c r="M4357" s="278">
        <f>IFERROR(VLOOKUP(C4357,'Budget Detail as of 11.30'!B:K,COLUMNS('Budget Detail as of 11.30'!B:K),FALSE),0)</f>
        <v>145000</v>
      </c>
      <c r="N4357" s="155">
        <f>SUMIFS('Budget Detail as of 11.30'!L:L,'Budget Detail as of 11.30'!B:B,'Questica Mapping'!C4357)</f>
        <v>145000</v>
      </c>
      <c r="O4357" s="100">
        <v>100</v>
      </c>
      <c r="P4357" s="101">
        <f t="shared" si="166"/>
        <v>100</v>
      </c>
    </row>
    <row r="4358" spans="1:16" hidden="1" x14ac:dyDescent="0.3">
      <c r="A4358" s="90">
        <v>602884</v>
      </c>
      <c r="B4358" s="92" t="s">
        <v>1162</v>
      </c>
      <c r="C4358" s="92" t="s">
        <v>8342</v>
      </c>
      <c r="D4358" s="92" t="s">
        <v>15</v>
      </c>
      <c r="E4358" s="103" t="s">
        <v>504</v>
      </c>
      <c r="F4358" s="92" t="s">
        <v>8340</v>
      </c>
      <c r="G4358" s="92" t="s">
        <v>1176</v>
      </c>
      <c r="H4358" s="92" t="s">
        <v>8327</v>
      </c>
      <c r="I4358" s="92" t="s">
        <v>865</v>
      </c>
      <c r="J4358" s="92">
        <v>0</v>
      </c>
      <c r="K4358" s="90" t="b">
        <v>0</v>
      </c>
      <c r="L4358" s="92" t="s">
        <v>1166</v>
      </c>
      <c r="M4358" s="278">
        <f>IFERROR(VLOOKUP(C4358,'Budget Detail as of 11.30'!B:K,COLUMNS('Budget Detail as of 11.30'!B:K),FALSE),0)</f>
        <v>34010</v>
      </c>
      <c r="N4358" s="155">
        <f>SUMIFS('Budget Detail as of 11.30'!L:L,'Budget Detail as of 11.30'!B:B,'Questica Mapping'!C4358)</f>
        <v>33450</v>
      </c>
      <c r="O4358" s="100">
        <v>5000</v>
      </c>
      <c r="P4358" s="101">
        <f t="shared" si="166"/>
        <v>5000</v>
      </c>
    </row>
    <row r="4359" spans="1:16" hidden="1" x14ac:dyDescent="0.3">
      <c r="A4359" s="90">
        <v>602885</v>
      </c>
      <c r="B4359" s="92" t="s">
        <v>1162</v>
      </c>
      <c r="C4359" s="92" t="s">
        <v>8343</v>
      </c>
      <c r="D4359" s="92" t="s">
        <v>15</v>
      </c>
      <c r="E4359" s="103" t="s">
        <v>504</v>
      </c>
      <c r="F4359" s="90" t="s">
        <v>8340</v>
      </c>
      <c r="G4359" s="90" t="s">
        <v>1176</v>
      </c>
      <c r="H4359" s="90" t="s">
        <v>8344</v>
      </c>
      <c r="I4359" s="178">
        <v>2</v>
      </c>
      <c r="J4359" s="269" t="s">
        <v>1251</v>
      </c>
      <c r="L4359" s="92"/>
      <c r="M4359" s="278">
        <f>IFERROR(VLOOKUP(C4359,'Budget Detail as of 11.30'!B:K,COLUMNS('Budget Detail as of 11.30'!B:K),FALSE),0)</f>
        <v>0</v>
      </c>
      <c r="N4359" s="155">
        <f>SUMIFS('Budget Detail as of 11.30'!L:L,'Budget Detail as of 11.30'!B:B,'Questica Mapping'!C4359)</f>
        <v>0</v>
      </c>
      <c r="O4359" s="100">
        <v>720</v>
      </c>
      <c r="P4359" s="101">
        <f t="shared" si="166"/>
        <v>720</v>
      </c>
    </row>
    <row r="4360" spans="1:16" hidden="1" x14ac:dyDescent="0.3">
      <c r="A4360" s="90">
        <v>602877</v>
      </c>
      <c r="B4360" s="92" t="s">
        <v>1162</v>
      </c>
      <c r="C4360" s="92" t="s">
        <v>8345</v>
      </c>
      <c r="D4360" s="92" t="s">
        <v>15</v>
      </c>
      <c r="E4360" s="103" t="s">
        <v>504</v>
      </c>
      <c r="F4360" s="92" t="s">
        <v>8340</v>
      </c>
      <c r="G4360" s="92" t="s">
        <v>1624</v>
      </c>
      <c r="H4360" s="92" t="s">
        <v>8327</v>
      </c>
      <c r="I4360" s="92" t="s">
        <v>865</v>
      </c>
      <c r="J4360" s="92" t="s">
        <v>1625</v>
      </c>
      <c r="K4360" s="90" t="b">
        <v>0</v>
      </c>
      <c r="L4360" s="92" t="s">
        <v>867</v>
      </c>
      <c r="M4360" s="278">
        <f>IFERROR(VLOOKUP(C4360,'Budget Detail as of 11.30'!B:K,COLUMNS('Budget Detail as of 11.30'!B:K),FALSE),0)</f>
        <v>0</v>
      </c>
      <c r="N4360" s="155">
        <f>SUMIFS('Budget Detail as of 11.30'!L:L,'Budget Detail as of 11.30'!B:B,'Questica Mapping'!C4360)</f>
        <v>0</v>
      </c>
      <c r="O4360" s="100">
        <v>1400</v>
      </c>
      <c r="P4360" s="101">
        <f t="shared" si="166"/>
        <v>1400</v>
      </c>
    </row>
    <row r="4361" spans="1:16" hidden="1" x14ac:dyDescent="0.3">
      <c r="A4361" s="90">
        <v>602878</v>
      </c>
      <c r="B4361" s="92" t="s">
        <v>1162</v>
      </c>
      <c r="C4361" s="92" t="s">
        <v>8346</v>
      </c>
      <c r="D4361" s="92" t="s">
        <v>15</v>
      </c>
      <c r="E4361" s="103" t="s">
        <v>504</v>
      </c>
      <c r="F4361" s="92" t="s">
        <v>8340</v>
      </c>
      <c r="G4361" s="92" t="s">
        <v>1726</v>
      </c>
      <c r="H4361" s="92" t="s">
        <v>8327</v>
      </c>
      <c r="I4361" s="92" t="s">
        <v>865</v>
      </c>
      <c r="J4361" s="92" t="s">
        <v>8347</v>
      </c>
      <c r="K4361" s="90" t="b">
        <v>0</v>
      </c>
      <c r="L4361" s="92" t="s">
        <v>867</v>
      </c>
      <c r="M4361" s="278">
        <f>IFERROR(VLOOKUP(C4361,'Budget Detail as of 11.30'!B:K,COLUMNS('Budget Detail as of 11.30'!B:K),FALSE),0)</f>
        <v>19830</v>
      </c>
      <c r="N4361" s="155">
        <f>SUMIFS('Budget Detail as of 11.30'!L:L,'Budget Detail as of 11.30'!B:B,'Questica Mapping'!C4361)</f>
        <v>19830</v>
      </c>
      <c r="O4361" s="100">
        <v>12000</v>
      </c>
      <c r="P4361" s="101">
        <f t="shared" si="166"/>
        <v>12000</v>
      </c>
    </row>
    <row r="4362" spans="1:16" hidden="1" x14ac:dyDescent="0.3">
      <c r="A4362" s="90">
        <v>602879</v>
      </c>
      <c r="B4362" s="92" t="s">
        <v>1162</v>
      </c>
      <c r="C4362" s="92" t="s">
        <v>8348</v>
      </c>
      <c r="D4362" s="92" t="s">
        <v>15</v>
      </c>
      <c r="E4362" s="103" t="s">
        <v>506</v>
      </c>
      <c r="F4362" s="92" t="s">
        <v>8340</v>
      </c>
      <c r="G4362" s="92" t="s">
        <v>1185</v>
      </c>
      <c r="H4362" s="92" t="s">
        <v>8327</v>
      </c>
      <c r="I4362" s="92" t="s">
        <v>865</v>
      </c>
      <c r="J4362" s="92" t="s">
        <v>1186</v>
      </c>
      <c r="K4362" s="90" t="b">
        <v>0</v>
      </c>
      <c r="L4362" s="92" t="s">
        <v>867</v>
      </c>
      <c r="M4362" s="278">
        <f>IFERROR(VLOOKUP(C4362,'Budget Detail as of 11.30'!B:K,COLUMNS('Budget Detail as of 11.30'!B:K),FALSE),0)</f>
        <v>6150</v>
      </c>
      <c r="N4362" s="155">
        <f>SUMIFS('Budget Detail as of 11.30'!L:L,'Budget Detail as of 11.30'!B:B,'Questica Mapping'!C4362)</f>
        <v>6150</v>
      </c>
      <c r="O4362" s="100">
        <v>0</v>
      </c>
      <c r="P4362" s="101">
        <f t="shared" si="166"/>
        <v>0</v>
      </c>
    </row>
    <row r="4363" spans="1:16" hidden="1" x14ac:dyDescent="0.3">
      <c r="A4363" s="90">
        <v>602880</v>
      </c>
      <c r="B4363" s="92" t="s">
        <v>1162</v>
      </c>
      <c r="C4363" s="92" t="s">
        <v>8349</v>
      </c>
      <c r="D4363" s="92" t="s">
        <v>15</v>
      </c>
      <c r="E4363" s="103" t="s">
        <v>506</v>
      </c>
      <c r="F4363" s="92" t="s">
        <v>8340</v>
      </c>
      <c r="G4363" s="92" t="s">
        <v>1185</v>
      </c>
      <c r="H4363" s="92" t="s">
        <v>8327</v>
      </c>
      <c r="I4363" s="92" t="s">
        <v>925</v>
      </c>
      <c r="J4363" s="92" t="s">
        <v>8350</v>
      </c>
      <c r="K4363" s="90" t="b">
        <v>0</v>
      </c>
      <c r="L4363" s="92" t="s">
        <v>867</v>
      </c>
      <c r="M4363" s="278">
        <f>IFERROR(VLOOKUP(C4363,'Budget Detail as of 11.30'!B:K,COLUMNS('Budget Detail as of 11.30'!B:K),FALSE),0)</f>
        <v>5790</v>
      </c>
      <c r="N4363" s="155">
        <f>SUMIFS('Budget Detail as of 11.30'!L:L,'Budget Detail as of 11.30'!B:B,'Questica Mapping'!C4363)</f>
        <v>5790</v>
      </c>
      <c r="O4363" s="100">
        <v>15000</v>
      </c>
      <c r="P4363" s="101">
        <f t="shared" si="166"/>
        <v>15000</v>
      </c>
    </row>
    <row r="4364" spans="1:16" hidden="1" x14ac:dyDescent="0.3">
      <c r="A4364" s="90">
        <v>602883</v>
      </c>
      <c r="B4364" s="92" t="s">
        <v>1162</v>
      </c>
      <c r="C4364" s="92" t="s">
        <v>8351</v>
      </c>
      <c r="D4364" s="92" t="s">
        <v>15</v>
      </c>
      <c r="E4364" s="103" t="s">
        <v>506</v>
      </c>
      <c r="F4364" s="92" t="s">
        <v>8340</v>
      </c>
      <c r="G4364" s="92" t="s">
        <v>1185</v>
      </c>
      <c r="H4364" s="92" t="s">
        <v>8327</v>
      </c>
      <c r="I4364" s="92" t="s">
        <v>928</v>
      </c>
      <c r="J4364" s="92" t="s">
        <v>8352</v>
      </c>
      <c r="K4364" s="90" t="b">
        <v>0</v>
      </c>
      <c r="L4364" s="92" t="s">
        <v>867</v>
      </c>
      <c r="M4364" s="278">
        <f>IFERROR(VLOOKUP(C4364,'Budget Detail as of 11.30'!B:K,COLUMNS('Budget Detail as of 11.30'!B:K),FALSE),0)</f>
        <v>1000</v>
      </c>
      <c r="N4364" s="155">
        <f>SUMIFS('Budget Detail as of 11.30'!L:L,'Budget Detail as of 11.30'!B:B,'Questica Mapping'!C4364)</f>
        <v>1000</v>
      </c>
      <c r="O4364" s="100">
        <v>2000</v>
      </c>
      <c r="P4364" s="101">
        <f t="shared" si="166"/>
        <v>2000</v>
      </c>
    </row>
    <row r="4365" spans="1:16" hidden="1" x14ac:dyDescent="0.3">
      <c r="A4365" s="90">
        <v>602862</v>
      </c>
      <c r="B4365" s="92" t="s">
        <v>1162</v>
      </c>
      <c r="C4365" s="92" t="s">
        <v>8353</v>
      </c>
      <c r="D4365" s="92" t="s">
        <v>15</v>
      </c>
      <c r="E4365" s="103" t="s">
        <v>506</v>
      </c>
      <c r="F4365" s="92" t="s">
        <v>8340</v>
      </c>
      <c r="G4365" s="92" t="s">
        <v>1191</v>
      </c>
      <c r="H4365" s="92" t="s">
        <v>8327</v>
      </c>
      <c r="I4365" s="92" t="s">
        <v>865</v>
      </c>
      <c r="J4365" s="92" t="s">
        <v>2130</v>
      </c>
      <c r="K4365" s="90" t="b">
        <v>0</v>
      </c>
      <c r="L4365" s="92" t="s">
        <v>867</v>
      </c>
      <c r="M4365" s="278">
        <f>IFERROR(VLOOKUP(C4365,'Budget Detail as of 11.30'!B:K,COLUMNS('Budget Detail as of 11.30'!B:K),FALSE),0)</f>
        <v>100</v>
      </c>
      <c r="N4365" s="155">
        <f>SUMIFS('Budget Detail as of 11.30'!L:L,'Budget Detail as of 11.30'!B:B,'Questica Mapping'!C4365)</f>
        <v>100</v>
      </c>
      <c r="O4365" s="100">
        <v>300</v>
      </c>
      <c r="P4365" s="101">
        <f t="shared" si="166"/>
        <v>300</v>
      </c>
    </row>
    <row r="4366" spans="1:16" hidden="1" x14ac:dyDescent="0.3">
      <c r="A4366" s="90">
        <v>602863</v>
      </c>
      <c r="B4366" s="92" t="s">
        <v>1162</v>
      </c>
      <c r="C4366" s="92" t="s">
        <v>8354</v>
      </c>
      <c r="D4366" s="92" t="s">
        <v>15</v>
      </c>
      <c r="E4366" s="103" t="s">
        <v>506</v>
      </c>
      <c r="F4366" s="92" t="s">
        <v>8340</v>
      </c>
      <c r="G4366" s="92" t="s">
        <v>1202</v>
      </c>
      <c r="H4366" s="92" t="s">
        <v>8327</v>
      </c>
      <c r="I4366" s="92" t="s">
        <v>865</v>
      </c>
      <c r="J4366" s="92" t="s">
        <v>1203</v>
      </c>
      <c r="K4366" s="90" t="b">
        <v>0</v>
      </c>
      <c r="L4366" s="92" t="s">
        <v>867</v>
      </c>
      <c r="M4366" s="278">
        <f>IFERROR(VLOOKUP(C4366,'Budget Detail as of 11.30'!B:K,COLUMNS('Budget Detail as of 11.30'!B:K),FALSE),0)</f>
        <v>5000</v>
      </c>
      <c r="N4366" s="155">
        <f>SUMIFS('Budget Detail as of 11.30'!L:L,'Budget Detail as of 11.30'!B:B,'Questica Mapping'!C4366)</f>
        <v>5000</v>
      </c>
      <c r="O4366" s="100">
        <v>500</v>
      </c>
      <c r="P4366" s="101">
        <f t="shared" si="166"/>
        <v>500</v>
      </c>
    </row>
    <row r="4367" spans="1:16" hidden="1" x14ac:dyDescent="0.3">
      <c r="A4367" s="90">
        <v>602864</v>
      </c>
      <c r="B4367" s="92" t="s">
        <v>1162</v>
      </c>
      <c r="C4367" s="92" t="s">
        <v>8355</v>
      </c>
      <c r="D4367" s="92" t="s">
        <v>15</v>
      </c>
      <c r="E4367" s="103" t="s">
        <v>506</v>
      </c>
      <c r="F4367" s="92" t="s">
        <v>8340</v>
      </c>
      <c r="G4367" s="92" t="s">
        <v>1354</v>
      </c>
      <c r="H4367" s="92" t="s">
        <v>8327</v>
      </c>
      <c r="I4367" s="92" t="s">
        <v>865</v>
      </c>
      <c r="J4367" s="92" t="s">
        <v>1355</v>
      </c>
      <c r="K4367" s="90" t="b">
        <v>0</v>
      </c>
      <c r="L4367" s="92" t="s">
        <v>867</v>
      </c>
      <c r="M4367" s="278">
        <f>IFERROR(VLOOKUP(C4367,'Budget Detail as of 11.30'!B:K,COLUMNS('Budget Detail as of 11.30'!B:K),FALSE),0)</f>
        <v>720</v>
      </c>
      <c r="N4367" s="155">
        <f>SUMIFS('Budget Detail as of 11.30'!L:L,'Budget Detail as of 11.30'!B:B,'Questica Mapping'!C4367)</f>
        <v>720</v>
      </c>
      <c r="O4367" s="100">
        <v>1000</v>
      </c>
      <c r="P4367" s="101">
        <f t="shared" si="166"/>
        <v>1000</v>
      </c>
    </row>
    <row r="4368" spans="1:16" hidden="1" x14ac:dyDescent="0.3">
      <c r="A4368" s="90">
        <v>602865</v>
      </c>
      <c r="B4368" s="92" t="s">
        <v>1162</v>
      </c>
      <c r="C4368" s="92" t="s">
        <v>8356</v>
      </c>
      <c r="D4368" s="92" t="s">
        <v>15</v>
      </c>
      <c r="E4368" s="103" t="s">
        <v>506</v>
      </c>
      <c r="F4368" s="92" t="s">
        <v>8340</v>
      </c>
      <c r="G4368" s="92" t="s">
        <v>1212</v>
      </c>
      <c r="H4368" s="92" t="s">
        <v>8327</v>
      </c>
      <c r="I4368" s="92" t="s">
        <v>865</v>
      </c>
      <c r="J4368" s="92" t="s">
        <v>8357</v>
      </c>
      <c r="K4368" s="90" t="b">
        <v>0</v>
      </c>
      <c r="L4368" s="92" t="s">
        <v>867</v>
      </c>
      <c r="M4368" s="278">
        <f>IFERROR(VLOOKUP(C4368,'Budget Detail as of 11.30'!B:K,COLUMNS('Budget Detail as of 11.30'!B:K),FALSE),0)</f>
        <v>1400</v>
      </c>
      <c r="N4368" s="155">
        <f>SUMIFS('Budget Detail as of 11.30'!L:L,'Budget Detail as of 11.30'!B:B,'Questica Mapping'!C4368)</f>
        <v>1400</v>
      </c>
      <c r="O4368" s="100">
        <v>300</v>
      </c>
      <c r="P4368" s="101">
        <f t="shared" si="166"/>
        <v>300</v>
      </c>
    </row>
    <row r="4369" spans="1:16" hidden="1" x14ac:dyDescent="0.3">
      <c r="A4369" s="90">
        <v>602866</v>
      </c>
      <c r="B4369" s="92" t="s">
        <v>1162</v>
      </c>
      <c r="C4369" s="92" t="s">
        <v>8358</v>
      </c>
      <c r="D4369" s="92" t="s">
        <v>15</v>
      </c>
      <c r="E4369" s="103" t="s">
        <v>506</v>
      </c>
      <c r="F4369" s="92" t="s">
        <v>8340</v>
      </c>
      <c r="G4369" s="92" t="s">
        <v>1229</v>
      </c>
      <c r="H4369" s="92" t="s">
        <v>8327</v>
      </c>
      <c r="I4369" s="92" t="s">
        <v>865</v>
      </c>
      <c r="J4369" s="92" t="s">
        <v>8359</v>
      </c>
      <c r="K4369" s="90" t="b">
        <v>0</v>
      </c>
      <c r="L4369" s="92" t="s">
        <v>867</v>
      </c>
      <c r="M4369" s="278">
        <f>IFERROR(VLOOKUP(C4369,'Budget Detail as of 11.30'!B:K,COLUMNS('Budget Detail as of 11.30'!B:K),FALSE),0)</f>
        <v>9600</v>
      </c>
      <c r="N4369" s="155">
        <f>SUMIFS('Budget Detail as of 11.30'!L:L,'Budget Detail as of 11.30'!B:B,'Questica Mapping'!C4369)</f>
        <v>9600</v>
      </c>
      <c r="O4369" s="100">
        <v>1000</v>
      </c>
      <c r="P4369" s="101">
        <f t="shared" si="166"/>
        <v>1000</v>
      </c>
    </row>
    <row r="4370" spans="1:16" hidden="1" x14ac:dyDescent="0.3">
      <c r="A4370" s="90">
        <v>602867</v>
      </c>
      <c r="B4370" s="92" t="s">
        <v>1162</v>
      </c>
      <c r="C4370" s="92" t="s">
        <v>8360</v>
      </c>
      <c r="D4370" s="92" t="s">
        <v>15</v>
      </c>
      <c r="E4370" s="103" t="s">
        <v>506</v>
      </c>
      <c r="F4370" s="92" t="s">
        <v>8340</v>
      </c>
      <c r="G4370" s="92" t="s">
        <v>1229</v>
      </c>
      <c r="H4370" s="92" t="s">
        <v>8327</v>
      </c>
      <c r="I4370" s="92" t="s">
        <v>1807</v>
      </c>
      <c r="J4370" s="92" t="s">
        <v>1799</v>
      </c>
      <c r="K4370" s="90" t="b">
        <v>0</v>
      </c>
      <c r="L4370" s="92" t="s">
        <v>867</v>
      </c>
      <c r="M4370" s="278">
        <f>IFERROR(VLOOKUP(C4370,'Budget Detail as of 11.30'!B:K,COLUMNS('Budget Detail as of 11.30'!B:K),FALSE),0)</f>
        <v>20</v>
      </c>
      <c r="N4370" s="155">
        <f>SUMIFS('Budget Detail as of 11.30'!L:L,'Budget Detail as of 11.30'!B:B,'Questica Mapping'!C4370)</f>
        <v>20</v>
      </c>
      <c r="O4370" s="100">
        <v>0</v>
      </c>
      <c r="P4370" s="101">
        <f t="shared" si="166"/>
        <v>0</v>
      </c>
    </row>
    <row r="4371" spans="1:16" hidden="1" x14ac:dyDescent="0.3">
      <c r="A4371" s="90">
        <v>602868</v>
      </c>
      <c r="B4371" s="92" t="s">
        <v>1162</v>
      </c>
      <c r="C4371" s="92" t="s">
        <v>8361</v>
      </c>
      <c r="D4371" s="92" t="s">
        <v>15</v>
      </c>
      <c r="E4371" s="103" t="s">
        <v>506</v>
      </c>
      <c r="F4371" s="92" t="s">
        <v>8340</v>
      </c>
      <c r="G4371" s="92" t="s">
        <v>1229</v>
      </c>
      <c r="H4371" s="92" t="s">
        <v>8327</v>
      </c>
      <c r="I4371" s="92" t="s">
        <v>925</v>
      </c>
      <c r="J4371" s="92" t="s">
        <v>8362</v>
      </c>
      <c r="K4371" s="90" t="b">
        <v>0</v>
      </c>
      <c r="L4371" s="92" t="s">
        <v>867</v>
      </c>
      <c r="M4371" s="278">
        <f>IFERROR(VLOOKUP(C4371,'Budget Detail as of 11.30'!B:K,COLUMNS('Budget Detail as of 11.30'!B:K),FALSE),0)</f>
        <v>15000</v>
      </c>
      <c r="N4371" s="155">
        <f>SUMIFS('Budget Detail as of 11.30'!L:L,'Budget Detail as of 11.30'!B:B,'Questica Mapping'!C4371)</f>
        <v>15000</v>
      </c>
      <c r="O4371" s="100"/>
      <c r="P4371" s="101"/>
    </row>
    <row r="4372" spans="1:16" hidden="1" x14ac:dyDescent="0.3">
      <c r="A4372" s="90">
        <v>602882</v>
      </c>
      <c r="B4372" s="92" t="s">
        <v>1162</v>
      </c>
      <c r="C4372" s="92" t="s">
        <v>8363</v>
      </c>
      <c r="D4372" s="92" t="s">
        <v>15</v>
      </c>
      <c r="E4372" s="103" t="s">
        <v>506</v>
      </c>
      <c r="F4372" s="92" t="s">
        <v>8340</v>
      </c>
      <c r="G4372" s="92" t="s">
        <v>1229</v>
      </c>
      <c r="H4372" s="92" t="s">
        <v>8327</v>
      </c>
      <c r="I4372" s="92" t="s">
        <v>928</v>
      </c>
      <c r="J4372" s="92" t="s">
        <v>8364</v>
      </c>
      <c r="K4372" s="90" t="b">
        <v>0</v>
      </c>
      <c r="L4372" s="92" t="s">
        <v>867</v>
      </c>
      <c r="M4372" s="278">
        <f>IFERROR(VLOOKUP(C4372,'Budget Detail as of 11.30'!B:K,COLUMNS('Budget Detail as of 11.30'!B:K),FALSE),0)</f>
        <v>2000</v>
      </c>
      <c r="N4372" s="155">
        <f>SUMIFS('Budget Detail as of 11.30'!L:L,'Budget Detail as of 11.30'!B:B,'Questica Mapping'!C4372)</f>
        <v>2000</v>
      </c>
      <c r="O4372" s="100"/>
      <c r="P4372" s="101"/>
    </row>
    <row r="4373" spans="1:16" hidden="1" x14ac:dyDescent="0.3">
      <c r="A4373" s="90">
        <v>1858178</v>
      </c>
      <c r="B4373" s="92" t="s">
        <v>1162</v>
      </c>
      <c r="C4373" s="92" t="s">
        <v>8365</v>
      </c>
      <c r="D4373" s="92" t="s">
        <v>15</v>
      </c>
      <c r="E4373" s="103" t="s">
        <v>506</v>
      </c>
      <c r="F4373" s="92" t="s">
        <v>8340</v>
      </c>
      <c r="G4373" s="92" t="s">
        <v>1229</v>
      </c>
      <c r="H4373" s="92" t="s">
        <v>8327</v>
      </c>
      <c r="I4373" s="92" t="s">
        <v>931</v>
      </c>
      <c r="J4373" s="92" t="s">
        <v>1308</v>
      </c>
      <c r="K4373" s="90" t="b">
        <v>0</v>
      </c>
      <c r="L4373" s="92" t="s">
        <v>867</v>
      </c>
      <c r="M4373" s="278">
        <f>IFERROR(VLOOKUP(C4373,'Budget Detail as of 11.30'!B:K,COLUMNS('Budget Detail as of 11.30'!B:K),FALSE),0)</f>
        <v>310</v>
      </c>
      <c r="N4373" s="155">
        <f>SUMIFS('Budget Detail as of 11.30'!L:L,'Budget Detail as of 11.30'!B:B,'Questica Mapping'!C4373)</f>
        <v>310</v>
      </c>
      <c r="O4373" s="100">
        <v>1500</v>
      </c>
      <c r="P4373" s="101">
        <f t="shared" ref="P4373:P4379" si="167">+O4373</f>
        <v>1500</v>
      </c>
    </row>
    <row r="4374" spans="1:16" hidden="1" x14ac:dyDescent="0.3">
      <c r="A4374" s="90">
        <v>1858190</v>
      </c>
      <c r="B4374" s="92" t="s">
        <v>1162</v>
      </c>
      <c r="C4374" s="92" t="s">
        <v>8366</v>
      </c>
      <c r="D4374" s="92" t="s">
        <v>15</v>
      </c>
      <c r="E4374" s="103" t="s">
        <v>506</v>
      </c>
      <c r="F4374" s="92" t="s">
        <v>8340</v>
      </c>
      <c r="G4374" s="92" t="s">
        <v>1229</v>
      </c>
      <c r="H4374" s="92" t="s">
        <v>8327</v>
      </c>
      <c r="I4374" s="92" t="s">
        <v>944</v>
      </c>
      <c r="J4374" s="92" t="s">
        <v>8367</v>
      </c>
      <c r="K4374" s="90" t="b">
        <v>0</v>
      </c>
      <c r="L4374" s="92" t="s">
        <v>867</v>
      </c>
      <c r="M4374" s="278">
        <f>IFERROR(VLOOKUP(C4374,'Budget Detail as of 11.30'!B:K,COLUMNS('Budget Detail as of 11.30'!B:K),FALSE),0)</f>
        <v>500</v>
      </c>
      <c r="N4374" s="155">
        <f>SUMIFS('Budget Detail as of 11.30'!L:L,'Budget Detail as of 11.30'!B:B,'Questica Mapping'!C4374)</f>
        <v>500</v>
      </c>
      <c r="O4374" s="100">
        <v>300</v>
      </c>
      <c r="P4374" s="101">
        <f t="shared" si="167"/>
        <v>300</v>
      </c>
    </row>
    <row r="4375" spans="1:16" hidden="1" x14ac:dyDescent="0.3">
      <c r="A4375" s="90">
        <v>1858191</v>
      </c>
      <c r="B4375" s="92" t="s">
        <v>1162</v>
      </c>
      <c r="C4375" s="92" t="s">
        <v>8368</v>
      </c>
      <c r="D4375" s="92" t="s">
        <v>15</v>
      </c>
      <c r="E4375" s="103" t="s">
        <v>506</v>
      </c>
      <c r="F4375" s="92" t="s">
        <v>8340</v>
      </c>
      <c r="G4375" s="92" t="s">
        <v>1229</v>
      </c>
      <c r="H4375" s="92" t="s">
        <v>8327</v>
      </c>
      <c r="I4375" s="92" t="s">
        <v>1060</v>
      </c>
      <c r="J4375" s="92" t="s">
        <v>8369</v>
      </c>
      <c r="K4375" s="90" t="b">
        <v>0</v>
      </c>
      <c r="L4375" s="92" t="s">
        <v>867</v>
      </c>
      <c r="M4375" s="278">
        <f>IFERROR(VLOOKUP(C4375,'Budget Detail as of 11.30'!B:K,COLUMNS('Budget Detail as of 11.30'!B:K),FALSE),0)</f>
        <v>1000</v>
      </c>
      <c r="N4375" s="155">
        <f>SUMIFS('Budget Detail as of 11.30'!L:L,'Budget Detail as of 11.30'!B:B,'Questica Mapping'!C4375)</f>
        <v>1000</v>
      </c>
      <c r="O4375" s="100">
        <v>0</v>
      </c>
      <c r="P4375" s="101">
        <f t="shared" si="167"/>
        <v>0</v>
      </c>
    </row>
    <row r="4376" spans="1:16" hidden="1" x14ac:dyDescent="0.3">
      <c r="A4376" s="90">
        <v>1858192</v>
      </c>
      <c r="B4376" s="92" t="s">
        <v>1162</v>
      </c>
      <c r="C4376" s="92" t="s">
        <v>8370</v>
      </c>
      <c r="D4376" s="92" t="s">
        <v>15</v>
      </c>
      <c r="E4376" s="103" t="s">
        <v>506</v>
      </c>
      <c r="F4376" s="92" t="s">
        <v>8340</v>
      </c>
      <c r="G4376" s="92" t="s">
        <v>1229</v>
      </c>
      <c r="H4376" s="92" t="s">
        <v>8327</v>
      </c>
      <c r="I4376" s="92" t="s">
        <v>1063</v>
      </c>
      <c r="J4376" s="92" t="s">
        <v>8371</v>
      </c>
      <c r="K4376" s="90" t="b">
        <v>0</v>
      </c>
      <c r="L4376" s="92" t="s">
        <v>867</v>
      </c>
      <c r="M4376" s="278">
        <f>IFERROR(VLOOKUP(C4376,'Budget Detail as of 11.30'!B:K,COLUMNS('Budget Detail as of 11.30'!B:K),FALSE),0)</f>
        <v>300</v>
      </c>
      <c r="N4376" s="155">
        <f>SUMIFS('Budget Detail as of 11.30'!L:L,'Budget Detail as of 11.30'!B:B,'Questica Mapping'!C4376)</f>
        <v>300</v>
      </c>
      <c r="O4376" s="100">
        <v>0</v>
      </c>
      <c r="P4376" s="101">
        <f t="shared" si="167"/>
        <v>0</v>
      </c>
    </row>
    <row r="4377" spans="1:16" hidden="1" x14ac:dyDescent="0.3">
      <c r="A4377" s="90">
        <v>1858193</v>
      </c>
      <c r="B4377" s="92" t="s">
        <v>1162</v>
      </c>
      <c r="C4377" s="92" t="s">
        <v>8372</v>
      </c>
      <c r="D4377" s="92" t="s">
        <v>15</v>
      </c>
      <c r="E4377" s="103" t="s">
        <v>506</v>
      </c>
      <c r="F4377" s="92" t="s">
        <v>8340</v>
      </c>
      <c r="G4377" s="92" t="s">
        <v>1229</v>
      </c>
      <c r="H4377" s="92" t="s">
        <v>8327</v>
      </c>
      <c r="I4377" s="92" t="s">
        <v>1088</v>
      </c>
      <c r="J4377" s="92" t="s">
        <v>8373</v>
      </c>
      <c r="K4377" s="90" t="b">
        <v>0</v>
      </c>
      <c r="L4377" s="92" t="s">
        <v>867</v>
      </c>
      <c r="M4377" s="278">
        <f>IFERROR(VLOOKUP(C4377,'Budget Detail as of 11.30'!B:K,COLUMNS('Budget Detail as of 11.30'!B:K),FALSE),0)</f>
        <v>1000</v>
      </c>
      <c r="N4377" s="155">
        <f>SUMIFS('Budget Detail as of 11.30'!L:L,'Budget Detail as of 11.30'!B:B,'Questica Mapping'!C4377)</f>
        <v>1000</v>
      </c>
      <c r="O4377" s="100">
        <v>45000</v>
      </c>
      <c r="P4377" s="101">
        <f t="shared" si="167"/>
        <v>45000</v>
      </c>
    </row>
    <row r="4378" spans="1:16" hidden="1" x14ac:dyDescent="0.3">
      <c r="A4378" s="90">
        <v>1858196</v>
      </c>
      <c r="B4378" s="92" t="s">
        <v>1162</v>
      </c>
      <c r="C4378" s="92" t="s">
        <v>8374</v>
      </c>
      <c r="D4378" s="92" t="s">
        <v>15</v>
      </c>
      <c r="E4378" s="103" t="s">
        <v>506</v>
      </c>
      <c r="F4378" s="92" t="s">
        <v>8340</v>
      </c>
      <c r="G4378" s="92" t="s">
        <v>1229</v>
      </c>
      <c r="H4378" s="92" t="s">
        <v>8327</v>
      </c>
      <c r="I4378" s="92" t="s">
        <v>1066</v>
      </c>
      <c r="J4378" s="92" t="s">
        <v>8375</v>
      </c>
      <c r="K4378" s="90" t="b">
        <v>0</v>
      </c>
      <c r="L4378" s="92" t="s">
        <v>867</v>
      </c>
      <c r="M4378" s="278">
        <f>IFERROR(VLOOKUP(C4378,'Budget Detail as of 11.30'!B:K,COLUMNS('Budget Detail as of 11.30'!B:K),FALSE),0)</f>
        <v>1000</v>
      </c>
      <c r="N4378" s="155">
        <f>SUMIFS('Budget Detail as of 11.30'!L:L,'Budget Detail as of 11.30'!B:B,'Questica Mapping'!C4378)</f>
        <v>1000</v>
      </c>
      <c r="O4378" s="100">
        <v>10000</v>
      </c>
      <c r="P4378" s="101">
        <f t="shared" si="167"/>
        <v>10000</v>
      </c>
    </row>
    <row r="4379" spans="1:16" hidden="1" x14ac:dyDescent="0.3">
      <c r="A4379" s="90">
        <v>1858198</v>
      </c>
      <c r="B4379" s="92" t="s">
        <v>1162</v>
      </c>
      <c r="C4379" s="92" t="s">
        <v>8376</v>
      </c>
      <c r="D4379" s="279" t="s">
        <v>15</v>
      </c>
      <c r="E4379" s="103" t="s">
        <v>505</v>
      </c>
      <c r="F4379" s="90" t="s">
        <v>8340</v>
      </c>
      <c r="G4379" s="90" t="s">
        <v>1265</v>
      </c>
      <c r="H4379" s="90" t="s">
        <v>8327</v>
      </c>
      <c r="I4379" s="90" t="s">
        <v>865</v>
      </c>
      <c r="J4379" s="90" t="s">
        <v>1266</v>
      </c>
      <c r="K4379" s="90" t="b">
        <v>0</v>
      </c>
      <c r="L4379" s="90" t="s">
        <v>867</v>
      </c>
      <c r="M4379" s="278">
        <f>IFERROR(VLOOKUP(C4379,'Budget Detail as of 11.30'!B:K,COLUMNS('Budget Detail as of 11.30'!B:K),FALSE),0)</f>
        <v>13760</v>
      </c>
      <c r="N4379" s="155">
        <f>SUMIFS('Budget Detail as of 11.30'!L:L,'Budget Detail as of 11.30'!B:B,'Questica Mapping'!C4379)</f>
        <v>13760</v>
      </c>
      <c r="O4379" s="100">
        <v>2000</v>
      </c>
      <c r="P4379" s="101">
        <f t="shared" si="167"/>
        <v>2000</v>
      </c>
    </row>
    <row r="4380" spans="1:16" hidden="1" x14ac:dyDescent="0.3">
      <c r="A4380" s="90">
        <v>1858199</v>
      </c>
      <c r="B4380" s="92" t="s">
        <v>1162</v>
      </c>
      <c r="C4380" s="92" t="s">
        <v>8377</v>
      </c>
      <c r="D4380" s="279" t="s">
        <v>15</v>
      </c>
      <c r="E4380" s="103" t="s">
        <v>505</v>
      </c>
      <c r="F4380" s="90" t="s">
        <v>8340</v>
      </c>
      <c r="G4380" s="90" t="s">
        <v>1265</v>
      </c>
      <c r="H4380" s="90" t="s">
        <v>8327</v>
      </c>
      <c r="I4380" s="90" t="s">
        <v>925</v>
      </c>
      <c r="J4380" s="90" t="s">
        <v>1391</v>
      </c>
      <c r="K4380" s="90" t="b">
        <v>0</v>
      </c>
      <c r="L4380" s="90" t="s">
        <v>867</v>
      </c>
      <c r="M4380" s="278">
        <f>IFERROR(VLOOKUP(C4380,'Budget Detail as of 11.30'!B:K,COLUMNS('Budget Detail as of 11.30'!B:K),FALSE),0)</f>
        <v>3650</v>
      </c>
      <c r="N4380" s="155">
        <f>SUMIFS('Budget Detail as of 11.30'!L:L,'Budget Detail as of 11.30'!B:B,'Questica Mapping'!C4380)</f>
        <v>3650</v>
      </c>
      <c r="O4380" s="100">
        <v>-112200</v>
      </c>
      <c r="P4380" s="101">
        <f t="shared" ref="P4380:P4385" si="168">-O4380</f>
        <v>112200</v>
      </c>
    </row>
    <row r="4381" spans="1:16" hidden="1" x14ac:dyDescent="0.3">
      <c r="A4381" s="90">
        <v>1191733</v>
      </c>
      <c r="B4381" s="92" t="s">
        <v>1162</v>
      </c>
      <c r="C4381" s="92" t="s">
        <v>8378</v>
      </c>
      <c r="D4381" s="92" t="s">
        <v>15</v>
      </c>
      <c r="E4381" s="103" t="s">
        <v>506</v>
      </c>
      <c r="F4381" s="92" t="s">
        <v>8340</v>
      </c>
      <c r="G4381" s="92" t="s">
        <v>1268</v>
      </c>
      <c r="H4381" s="92" t="s">
        <v>8327</v>
      </c>
      <c r="I4381" s="92" t="s">
        <v>865</v>
      </c>
      <c r="J4381" s="92" t="s">
        <v>8379</v>
      </c>
      <c r="K4381" s="90" t="b">
        <v>0</v>
      </c>
      <c r="L4381" s="92" t="s">
        <v>867</v>
      </c>
      <c r="M4381" s="278">
        <f>IFERROR(VLOOKUP(C4381,'Budget Detail as of 11.30'!B:K,COLUMNS('Budget Detail as of 11.30'!B:K),FALSE),0)</f>
        <v>1500</v>
      </c>
      <c r="N4381" s="155">
        <f>SUMIFS('Budget Detail as of 11.30'!L:L,'Budget Detail as of 11.30'!B:B,'Questica Mapping'!C4381)</f>
        <v>1500</v>
      </c>
      <c r="O4381" s="100">
        <v>-15265</v>
      </c>
      <c r="P4381" s="101">
        <f t="shared" si="168"/>
        <v>15265</v>
      </c>
    </row>
    <row r="4382" spans="1:16" hidden="1" x14ac:dyDescent="0.3">
      <c r="A4382" s="90">
        <v>1191734</v>
      </c>
      <c r="B4382" s="92" t="s">
        <v>1162</v>
      </c>
      <c r="C4382" s="92" t="s">
        <v>8380</v>
      </c>
      <c r="D4382" s="92" t="s">
        <v>15</v>
      </c>
      <c r="E4382" s="103" t="s">
        <v>506</v>
      </c>
      <c r="F4382" s="92" t="s">
        <v>8340</v>
      </c>
      <c r="G4382" s="92" t="s">
        <v>1273</v>
      </c>
      <c r="H4382" s="92" t="s">
        <v>8327</v>
      </c>
      <c r="I4382" s="92" t="s">
        <v>865</v>
      </c>
      <c r="J4382" s="92" t="s">
        <v>8381</v>
      </c>
      <c r="K4382" s="90" t="b">
        <v>0</v>
      </c>
      <c r="L4382" s="92" t="s">
        <v>867</v>
      </c>
      <c r="M4382" s="278">
        <f>IFERROR(VLOOKUP(C4382,'Budget Detail as of 11.30'!B:K,COLUMNS('Budget Detail as of 11.30'!B:K),FALSE),0)</f>
        <v>400</v>
      </c>
      <c r="N4382" s="155">
        <f>SUMIFS('Budget Detail as of 11.30'!L:L,'Budget Detail as of 11.30'!B:B,'Questica Mapping'!C4382)</f>
        <v>400</v>
      </c>
      <c r="O4382" s="100">
        <v>-3881976</v>
      </c>
      <c r="P4382" s="101">
        <f t="shared" si="168"/>
        <v>3881976</v>
      </c>
    </row>
    <row r="4383" spans="1:16" hidden="1" x14ac:dyDescent="0.3">
      <c r="A4383" s="90">
        <v>1191735</v>
      </c>
      <c r="B4383" s="92" t="s">
        <v>1162</v>
      </c>
      <c r="C4383" s="92" t="s">
        <v>8382</v>
      </c>
      <c r="D4383" s="92" t="s">
        <v>15</v>
      </c>
      <c r="E4383" s="103" t="s">
        <v>506</v>
      </c>
      <c r="F4383" s="92" t="s">
        <v>8340</v>
      </c>
      <c r="G4383" s="92" t="s">
        <v>1273</v>
      </c>
      <c r="H4383" s="92" t="s">
        <v>8327</v>
      </c>
      <c r="I4383" s="92" t="s">
        <v>925</v>
      </c>
      <c r="J4383" s="92" t="s">
        <v>8383</v>
      </c>
      <c r="K4383" s="90" t="b">
        <v>0</v>
      </c>
      <c r="L4383" s="92" t="s">
        <v>867</v>
      </c>
      <c r="M4383" s="278">
        <f>IFERROR(VLOOKUP(C4383,'Budget Detail as of 11.30'!B:K,COLUMNS('Budget Detail as of 11.30'!B:K),FALSE),0)</f>
        <v>0</v>
      </c>
      <c r="N4383" s="155">
        <f>SUMIFS('Budget Detail as of 11.30'!L:L,'Budget Detail as of 11.30'!B:B,'Questica Mapping'!C4383)</f>
        <v>0</v>
      </c>
      <c r="O4383" s="100">
        <v>-17560</v>
      </c>
      <c r="P4383" s="101">
        <f t="shared" si="168"/>
        <v>17560</v>
      </c>
    </row>
    <row r="4384" spans="1:16" hidden="1" x14ac:dyDescent="0.3">
      <c r="A4384" s="90">
        <v>1858179</v>
      </c>
      <c r="B4384" s="92" t="s">
        <v>1162</v>
      </c>
      <c r="C4384" s="92" t="s">
        <v>8384</v>
      </c>
      <c r="D4384" s="92" t="s">
        <v>15</v>
      </c>
      <c r="E4384" s="103" t="s">
        <v>506</v>
      </c>
      <c r="F4384" s="92" t="s">
        <v>8340</v>
      </c>
      <c r="G4384" s="92" t="s">
        <v>3658</v>
      </c>
      <c r="H4384" s="92" t="s">
        <v>8327</v>
      </c>
      <c r="I4384" s="92" t="s">
        <v>865</v>
      </c>
      <c r="J4384" s="270" t="s">
        <v>1251</v>
      </c>
      <c r="K4384" s="90" t="b">
        <v>0</v>
      </c>
      <c r="L4384" s="92" t="s">
        <v>867</v>
      </c>
      <c r="M4384" s="278">
        <f>IFERROR(VLOOKUP(C4384,'Budget Detail as of 11.30'!B:K,COLUMNS('Budget Detail as of 11.30'!B:K),FALSE),0)</f>
        <v>0</v>
      </c>
      <c r="N4384" s="155">
        <f>SUMIFS('Budget Detail as of 11.30'!L:L,'Budget Detail as of 11.30'!B:B,'Questica Mapping'!C4384)</f>
        <v>0</v>
      </c>
      <c r="O4384" s="100">
        <v>-55000</v>
      </c>
      <c r="P4384" s="101">
        <f t="shared" si="168"/>
        <v>55000</v>
      </c>
    </row>
    <row r="4385" spans="1:16" hidden="1" x14ac:dyDescent="0.3">
      <c r="A4385" s="90">
        <v>1191736</v>
      </c>
      <c r="B4385" s="92" t="s">
        <v>1162</v>
      </c>
      <c r="C4385" s="92" t="s">
        <v>8385</v>
      </c>
      <c r="D4385" s="92" t="s">
        <v>15</v>
      </c>
      <c r="E4385" s="103" t="s">
        <v>508</v>
      </c>
      <c r="F4385" s="92" t="s">
        <v>8340</v>
      </c>
      <c r="G4385" s="92" t="s">
        <v>1679</v>
      </c>
      <c r="H4385" s="92" t="s">
        <v>8327</v>
      </c>
      <c r="I4385" s="92" t="s">
        <v>865</v>
      </c>
      <c r="J4385" s="92" t="s">
        <v>326</v>
      </c>
      <c r="K4385" s="90" t="b">
        <v>0</v>
      </c>
      <c r="L4385" s="92" t="s">
        <v>867</v>
      </c>
      <c r="M4385" s="278">
        <f>IFERROR(VLOOKUP(C4385,'Budget Detail as of 11.30'!B:K,COLUMNS('Budget Detail as of 11.30'!B:K),FALSE),0)</f>
        <v>23270</v>
      </c>
      <c r="N4385" s="155">
        <f>SUMIFS('Budget Detail as of 11.30'!L:L,'Budget Detail as of 11.30'!B:B,'Questica Mapping'!C4385)</f>
        <v>23270</v>
      </c>
      <c r="O4385" s="100">
        <v>-14600</v>
      </c>
      <c r="P4385" s="101">
        <f t="shared" si="168"/>
        <v>14600</v>
      </c>
    </row>
    <row r="4386" spans="1:16" hidden="1" x14ac:dyDescent="0.3">
      <c r="A4386" s="90">
        <v>1191737</v>
      </c>
      <c r="B4386" s="159" t="s">
        <v>1162</v>
      </c>
      <c r="C4386" s="159" t="s">
        <v>8386</v>
      </c>
      <c r="D4386" s="181" t="s">
        <v>15</v>
      </c>
      <c r="E4386" s="103" t="s">
        <v>494</v>
      </c>
      <c r="F4386" s="179" t="s">
        <v>8340</v>
      </c>
      <c r="G4386" s="179" t="s">
        <v>1679</v>
      </c>
      <c r="H4386" s="179" t="s">
        <v>8327</v>
      </c>
      <c r="I4386" s="179" t="s">
        <v>925</v>
      </c>
      <c r="J4386" s="179" t="s">
        <v>3690</v>
      </c>
      <c r="K4386" s="179" t="b">
        <f>VLOOKUP($C4386,'Budget Detail as of 11.30'!$B:$K,COLUMNS('Budget Detail as of 11.30'!$B:I),FALSE)</f>
        <v>0</v>
      </c>
      <c r="L4386" s="179" t="str">
        <f>VLOOKUP($C4386,'Budget Detail as of 11.30'!$B:$K,COLUMNS('Budget Detail as of 11.30'!$B:J),FALSE)</f>
        <v>Operating</v>
      </c>
      <c r="M4386" s="278">
        <f>IFERROR(VLOOKUP(C4386,'Budget Detail as of 11.30'!B:K,COLUMNS('Budget Detail as of 11.30'!B:K),FALSE),0)</f>
        <v>3150</v>
      </c>
      <c r="N4386" s="155">
        <f>SUMIFS('Budget Detail as of 11.30'!L:L,'Budget Detail as of 11.30'!B:B,'Questica Mapping'!C4386)</f>
        <v>3340</v>
      </c>
    </row>
    <row r="4387" spans="1:16" hidden="1" x14ac:dyDescent="0.3">
      <c r="A4387" s="90">
        <v>1191738</v>
      </c>
      <c r="B4387" s="92" t="s">
        <v>1162</v>
      </c>
      <c r="C4387" s="92" t="s">
        <v>8387</v>
      </c>
      <c r="D4387" s="92" t="s">
        <v>15</v>
      </c>
      <c r="E4387" s="103" t="s">
        <v>506</v>
      </c>
      <c r="F4387" s="92" t="s">
        <v>8340</v>
      </c>
      <c r="G4387" s="92" t="s">
        <v>1694</v>
      </c>
      <c r="H4387" s="92" t="s">
        <v>8327</v>
      </c>
      <c r="I4387" s="92" t="s">
        <v>865</v>
      </c>
      <c r="J4387" s="92" t="s">
        <v>8388</v>
      </c>
      <c r="K4387" s="90" t="b">
        <v>0</v>
      </c>
      <c r="L4387" s="92" t="s">
        <v>867</v>
      </c>
      <c r="M4387" s="278">
        <f>IFERROR(VLOOKUP(C4387,'Budget Detail as of 11.30'!B:K,COLUMNS('Budget Detail as of 11.30'!B:K),FALSE),0)</f>
        <v>10000</v>
      </c>
      <c r="N4387" s="155">
        <f>SUMIFS('Budget Detail as of 11.30'!L:L,'Budget Detail as of 11.30'!B:B,'Questica Mapping'!C4387)</f>
        <v>10000</v>
      </c>
      <c r="O4387" s="100">
        <v>-1944218</v>
      </c>
      <c r="P4387" s="101">
        <f t="shared" ref="P4387:P4392" si="169">-O4387</f>
        <v>1944218</v>
      </c>
    </row>
    <row r="4388" spans="1:16" hidden="1" x14ac:dyDescent="0.3">
      <c r="A4388" s="90">
        <v>1191739</v>
      </c>
      <c r="B4388" s="92" t="s">
        <v>1162</v>
      </c>
      <c r="C4388" s="92" t="s">
        <v>8389</v>
      </c>
      <c r="D4388" s="92" t="s">
        <v>15</v>
      </c>
      <c r="E4388" s="103" t="s">
        <v>506</v>
      </c>
      <c r="F4388" s="92" t="s">
        <v>8340</v>
      </c>
      <c r="G4388" s="92" t="s">
        <v>1694</v>
      </c>
      <c r="H4388" s="92" t="s">
        <v>8327</v>
      </c>
      <c r="I4388" s="92" t="s">
        <v>925</v>
      </c>
      <c r="J4388" s="92" t="s">
        <v>8390</v>
      </c>
      <c r="K4388" s="90" t="b">
        <v>0</v>
      </c>
      <c r="L4388" s="92" t="s">
        <v>867</v>
      </c>
      <c r="M4388" s="278">
        <f>IFERROR(VLOOKUP(C4388,'Budget Detail as of 11.30'!B:K,COLUMNS('Budget Detail as of 11.30'!B:K),FALSE),0)</f>
        <v>0</v>
      </c>
      <c r="N4388" s="155">
        <f>SUMIFS('Budget Detail as of 11.30'!L:L,'Budget Detail as of 11.30'!B:B,'Questica Mapping'!C4388)</f>
        <v>0</v>
      </c>
      <c r="O4388" s="100">
        <v>0</v>
      </c>
      <c r="P4388" s="101">
        <f t="shared" si="169"/>
        <v>0</v>
      </c>
    </row>
    <row r="4389" spans="1:16" hidden="1" x14ac:dyDescent="0.3">
      <c r="A4389" s="90">
        <v>1191740</v>
      </c>
      <c r="B4389" s="92" t="s">
        <v>3</v>
      </c>
      <c r="C4389" s="92" t="s">
        <v>8391</v>
      </c>
      <c r="D4389" s="92" t="s">
        <v>16</v>
      </c>
      <c r="E4389" s="103" t="s">
        <v>303</v>
      </c>
      <c r="F4389" s="92" t="s">
        <v>7065</v>
      </c>
      <c r="G4389" s="92" t="s">
        <v>935</v>
      </c>
      <c r="H4389" s="92" t="s">
        <v>8392</v>
      </c>
      <c r="I4389" s="92" t="s">
        <v>865</v>
      </c>
      <c r="J4389" s="92" t="s">
        <v>8393</v>
      </c>
      <c r="K4389" s="90" t="b">
        <v>0</v>
      </c>
      <c r="L4389" s="92" t="s">
        <v>867</v>
      </c>
      <c r="M4389" s="278">
        <f>IFERROR(VLOOKUP(C4389,'Budget Detail as of 11.30'!B:K,COLUMNS('Budget Detail as of 11.30'!B:K),FALSE),0)</f>
        <v>112200</v>
      </c>
      <c r="N4389" s="155">
        <f>SUMIFS('Budget Detail as of 11.30'!L:L,'Budget Detail as of 11.30'!B:B,'Questica Mapping'!C4389)</f>
        <v>112200</v>
      </c>
      <c r="O4389" s="100">
        <v>0</v>
      </c>
      <c r="P4389" s="101">
        <f t="shared" si="169"/>
        <v>0</v>
      </c>
    </row>
    <row r="4390" spans="1:16" hidden="1" x14ac:dyDescent="0.3">
      <c r="A4390" s="90">
        <v>1858180</v>
      </c>
      <c r="B4390" s="92" t="s">
        <v>3</v>
      </c>
      <c r="C4390" s="92" t="s">
        <v>8394</v>
      </c>
      <c r="D4390" s="92" t="s">
        <v>16</v>
      </c>
      <c r="E4390" s="103" t="s">
        <v>303</v>
      </c>
      <c r="F4390" s="92" t="s">
        <v>7065</v>
      </c>
      <c r="G4390" s="92" t="s">
        <v>947</v>
      </c>
      <c r="H4390" s="92" t="s">
        <v>8392</v>
      </c>
      <c r="I4390" s="92" t="s">
        <v>865</v>
      </c>
      <c r="J4390" s="92" t="s">
        <v>8395</v>
      </c>
      <c r="K4390" s="90" t="b">
        <v>0</v>
      </c>
      <c r="L4390" s="92" t="s">
        <v>867</v>
      </c>
      <c r="M4390" s="278">
        <f>IFERROR(VLOOKUP(C4390,'Budget Detail as of 11.30'!B:K,COLUMNS('Budget Detail as of 11.30'!B:K),FALSE),0)</f>
        <v>15270</v>
      </c>
      <c r="N4390" s="155">
        <f>SUMIFS('Budget Detail as of 11.30'!L:L,'Budget Detail as of 11.30'!B:B,'Questica Mapping'!C4390)</f>
        <v>15270</v>
      </c>
      <c r="O4390" s="100">
        <v>0</v>
      </c>
      <c r="P4390" s="101">
        <f t="shared" si="169"/>
        <v>0</v>
      </c>
    </row>
    <row r="4391" spans="1:16" hidden="1" x14ac:dyDescent="0.3">
      <c r="A4391" s="90">
        <v>1858181</v>
      </c>
      <c r="B4391" s="92" t="s">
        <v>3</v>
      </c>
      <c r="C4391" s="92" t="s">
        <v>8396</v>
      </c>
      <c r="D4391" s="92" t="s">
        <v>16</v>
      </c>
      <c r="E4391" s="103" t="s">
        <v>303</v>
      </c>
      <c r="F4391" s="92" t="s">
        <v>7065</v>
      </c>
      <c r="G4391" s="92" t="s">
        <v>952</v>
      </c>
      <c r="H4391" s="92" t="s">
        <v>8397</v>
      </c>
      <c r="I4391" s="92" t="s">
        <v>865</v>
      </c>
      <c r="J4391" s="92" t="s">
        <v>8398</v>
      </c>
      <c r="K4391" s="90" t="b">
        <v>0</v>
      </c>
      <c r="L4391" s="92" t="s">
        <v>867</v>
      </c>
      <c r="M4391" s="278">
        <f>IFERROR(VLOOKUP(C4391,'Budget Detail as of 11.30'!B:K,COLUMNS('Budget Detail as of 11.30'!B:K),FALSE),0)</f>
        <v>4638620</v>
      </c>
      <c r="N4391" s="155">
        <f>SUMIFS('Budget Detail as of 11.30'!L:L,'Budget Detail as of 11.30'!B:B,'Questica Mapping'!C4391)</f>
        <v>4638620</v>
      </c>
      <c r="O4391" s="100">
        <v>0</v>
      </c>
      <c r="P4391" s="101">
        <f t="shared" si="169"/>
        <v>0</v>
      </c>
    </row>
    <row r="4392" spans="1:16" hidden="1" x14ac:dyDescent="0.3">
      <c r="A4392" s="90">
        <v>1858182</v>
      </c>
      <c r="B4392" s="92" t="s">
        <v>3</v>
      </c>
      <c r="C4392" s="92" t="s">
        <v>8399</v>
      </c>
      <c r="D4392" s="92" t="s">
        <v>16</v>
      </c>
      <c r="E4392" s="103" t="s">
        <v>303</v>
      </c>
      <c r="F4392" s="92" t="s">
        <v>7065</v>
      </c>
      <c r="G4392" s="92" t="s">
        <v>6477</v>
      </c>
      <c r="H4392" s="92" t="s">
        <v>8392</v>
      </c>
      <c r="I4392" s="92" t="s">
        <v>865</v>
      </c>
      <c r="J4392" s="92" t="s">
        <v>8400</v>
      </c>
      <c r="K4392" s="90" t="b">
        <v>0</v>
      </c>
      <c r="L4392" s="92" t="s">
        <v>867</v>
      </c>
      <c r="M4392" s="278">
        <f>IFERROR(VLOOKUP(C4392,'Budget Detail as of 11.30'!B:K,COLUMNS('Budget Detail as of 11.30'!B:K),FALSE),0)</f>
        <v>17560</v>
      </c>
      <c r="N4392" s="155">
        <f>SUMIFS('Budget Detail as of 11.30'!L:L,'Budget Detail as of 11.30'!B:B,'Questica Mapping'!C4392)</f>
        <v>17560</v>
      </c>
      <c r="O4392" s="100">
        <v>0</v>
      </c>
      <c r="P4392" s="101">
        <f t="shared" si="169"/>
        <v>0</v>
      </c>
    </row>
    <row r="4393" spans="1:16" hidden="1" x14ac:dyDescent="0.3">
      <c r="A4393" s="90">
        <v>1858184</v>
      </c>
      <c r="B4393" s="92" t="s">
        <v>3</v>
      </c>
      <c r="C4393" s="92" t="s">
        <v>8401</v>
      </c>
      <c r="D4393" s="92" t="s">
        <v>16</v>
      </c>
      <c r="E4393" s="103" t="s">
        <v>303</v>
      </c>
      <c r="F4393" s="92" t="s">
        <v>7065</v>
      </c>
      <c r="G4393" s="92" t="s">
        <v>8402</v>
      </c>
      <c r="H4393" s="92" t="s">
        <v>8392</v>
      </c>
      <c r="I4393" s="92" t="s">
        <v>865</v>
      </c>
      <c r="J4393" s="92" t="s">
        <v>8403</v>
      </c>
      <c r="K4393" s="90" t="b">
        <v>0</v>
      </c>
      <c r="L4393" s="92" t="s">
        <v>867</v>
      </c>
      <c r="M4393" s="278">
        <f>IFERROR(VLOOKUP(C4393,'Budget Detail as of 11.30'!B:K,COLUMNS('Budget Detail as of 11.30'!B:K),FALSE),0)</f>
        <v>55000</v>
      </c>
      <c r="N4393" s="155">
        <f>SUMIFS('Budget Detail as of 11.30'!L:L,'Budget Detail as of 11.30'!B:B,'Questica Mapping'!C4393)</f>
        <v>55000</v>
      </c>
      <c r="O4393" s="100"/>
      <c r="P4393" s="101"/>
    </row>
    <row r="4394" spans="1:16" hidden="1" x14ac:dyDescent="0.3">
      <c r="A4394" s="90">
        <v>1858185</v>
      </c>
      <c r="B4394" s="92" t="s">
        <v>3</v>
      </c>
      <c r="C4394" s="92" t="s">
        <v>8404</v>
      </c>
      <c r="D4394" s="92" t="s">
        <v>16</v>
      </c>
      <c r="E4394" s="103" t="s">
        <v>303</v>
      </c>
      <c r="F4394" s="92" t="s">
        <v>7065</v>
      </c>
      <c r="G4394" s="92" t="s">
        <v>8405</v>
      </c>
      <c r="H4394" s="92" t="s">
        <v>8392</v>
      </c>
      <c r="I4394" s="92" t="s">
        <v>865</v>
      </c>
      <c r="J4394" s="92" t="s">
        <v>8406</v>
      </c>
      <c r="K4394" s="90" t="b">
        <v>0</v>
      </c>
      <c r="L4394" s="92" t="s">
        <v>867</v>
      </c>
      <c r="M4394" s="278">
        <f>IFERROR(VLOOKUP(C4394,'Budget Detail as of 11.30'!B:K,COLUMNS('Budget Detail as of 11.30'!B:K),FALSE),0)</f>
        <v>14600</v>
      </c>
      <c r="N4394" s="155">
        <f>SUMIFS('Budget Detail as of 11.30'!L:L,'Budget Detail as of 11.30'!B:B,'Questica Mapping'!C4394)</f>
        <v>14600</v>
      </c>
      <c r="O4394" s="100">
        <v>133640</v>
      </c>
      <c r="P4394" s="101">
        <f t="shared" ref="P4394:P4425" si="170">+O4394</f>
        <v>133640</v>
      </c>
    </row>
    <row r="4395" spans="1:16" hidden="1" x14ac:dyDescent="0.3">
      <c r="A4395" s="90">
        <v>1858188</v>
      </c>
      <c r="B4395" s="92" t="s">
        <v>3</v>
      </c>
      <c r="C4395" s="92" t="s">
        <v>8407</v>
      </c>
      <c r="D4395" s="92" t="s">
        <v>16</v>
      </c>
      <c r="E4395" s="103" t="s">
        <v>303</v>
      </c>
      <c r="F4395" s="92" t="s">
        <v>7065</v>
      </c>
      <c r="G4395" s="92" t="s">
        <v>8408</v>
      </c>
      <c r="H4395" s="92" t="s">
        <v>8409</v>
      </c>
      <c r="I4395" s="92" t="s">
        <v>865</v>
      </c>
      <c r="J4395" s="92" t="s">
        <v>8410</v>
      </c>
      <c r="K4395" s="90" t="b">
        <v>0</v>
      </c>
      <c r="L4395" s="92" t="s">
        <v>867</v>
      </c>
      <c r="M4395" s="278">
        <f>IFERROR(VLOOKUP(C4395,'Budget Detail as of 11.30'!B:K,COLUMNS('Budget Detail as of 11.30'!B:K),FALSE),0)</f>
        <v>2398730</v>
      </c>
      <c r="N4395" s="155">
        <f>SUMIFS('Budget Detail as of 11.30'!L:L,'Budget Detail as of 11.30'!B:B,'Questica Mapping'!C4395)</f>
        <v>2398730</v>
      </c>
      <c r="O4395" s="100">
        <v>1121040</v>
      </c>
      <c r="P4395" s="101">
        <f t="shared" si="170"/>
        <v>1121040</v>
      </c>
    </row>
    <row r="4396" spans="1:16" hidden="1" x14ac:dyDescent="0.3">
      <c r="A4396" s="90">
        <v>1858189</v>
      </c>
      <c r="B4396" s="92" t="s">
        <v>3</v>
      </c>
      <c r="C4396" s="92" t="s">
        <v>8411</v>
      </c>
      <c r="D4396" s="92" t="s">
        <v>16</v>
      </c>
      <c r="E4396" s="103">
        <v>36401</v>
      </c>
      <c r="F4396" s="92" t="s">
        <v>1135</v>
      </c>
      <c r="G4396" s="92" t="s">
        <v>882</v>
      </c>
      <c r="H4396" s="92" t="s">
        <v>8397</v>
      </c>
      <c r="I4396" s="92" t="s">
        <v>865</v>
      </c>
      <c r="J4396" s="92" t="s">
        <v>8412</v>
      </c>
      <c r="K4396" s="90" t="b">
        <v>0</v>
      </c>
      <c r="L4396" s="92" t="s">
        <v>867</v>
      </c>
      <c r="M4396" s="278">
        <f>IFERROR(VLOOKUP(C4396,'Budget Detail as of 11.30'!B:K,COLUMNS('Budget Detail as of 11.30'!B:K),FALSE),0)</f>
        <v>0</v>
      </c>
      <c r="N4396" s="155">
        <f>SUMIFS('Budget Detail as of 11.30'!L:L,'Budget Detail as of 11.30'!B:B,'Questica Mapping'!C4396)</f>
        <v>0</v>
      </c>
      <c r="O4396" s="100">
        <v>440010</v>
      </c>
      <c r="P4396" s="101">
        <f t="shared" si="170"/>
        <v>440010</v>
      </c>
    </row>
    <row r="4397" spans="1:16" hidden="1" x14ac:dyDescent="0.3">
      <c r="A4397" s="90">
        <v>604883</v>
      </c>
      <c r="B4397" s="92" t="s">
        <v>3</v>
      </c>
      <c r="C4397" s="92" t="s">
        <v>8413</v>
      </c>
      <c r="D4397" s="92" t="s">
        <v>16</v>
      </c>
      <c r="E4397" s="103">
        <v>36401</v>
      </c>
      <c r="F4397" s="92" t="s">
        <v>1135</v>
      </c>
      <c r="G4397" s="92" t="s">
        <v>882</v>
      </c>
      <c r="H4397" s="92" t="s">
        <v>8409</v>
      </c>
      <c r="I4397" s="92" t="s">
        <v>865</v>
      </c>
      <c r="J4397" s="92" t="s">
        <v>8414</v>
      </c>
      <c r="K4397" s="90" t="b">
        <v>0</v>
      </c>
      <c r="L4397" s="92" t="s">
        <v>867</v>
      </c>
      <c r="M4397" s="278">
        <f>IFERROR(VLOOKUP(C4397,'Budget Detail as of 11.30'!B:K,COLUMNS('Budget Detail as of 11.30'!B:K),FALSE),0)</f>
        <v>0</v>
      </c>
      <c r="N4397" s="155">
        <f>SUMIFS('Budget Detail as of 11.30'!L:L,'Budget Detail as of 11.30'!B:B,'Questica Mapping'!C4397)</f>
        <v>0</v>
      </c>
      <c r="O4397" s="100">
        <v>149390</v>
      </c>
      <c r="P4397" s="101">
        <f t="shared" si="170"/>
        <v>149390</v>
      </c>
    </row>
    <row r="4398" spans="1:16" hidden="1" x14ac:dyDescent="0.3">
      <c r="A4398" s="90">
        <v>604901</v>
      </c>
      <c r="B4398" s="92" t="s">
        <v>3</v>
      </c>
      <c r="C4398" s="92" t="s">
        <v>8415</v>
      </c>
      <c r="D4398" s="92" t="s">
        <v>16</v>
      </c>
      <c r="E4398" s="103" t="s">
        <v>142</v>
      </c>
      <c r="F4398" s="92" t="s">
        <v>1154</v>
      </c>
      <c r="G4398" s="92" t="s">
        <v>882</v>
      </c>
      <c r="H4398" s="92" t="s">
        <v>8392</v>
      </c>
      <c r="I4398" s="92" t="s">
        <v>865</v>
      </c>
      <c r="J4398" s="92" t="s">
        <v>3699</v>
      </c>
      <c r="K4398" s="90" t="b">
        <v>0</v>
      </c>
      <c r="L4398" s="92" t="s">
        <v>867</v>
      </c>
      <c r="M4398" s="278">
        <f>IFERROR(VLOOKUP(C4398,'Budget Detail as of 11.30'!B:K,COLUMNS('Budget Detail as of 11.30'!B:K),FALSE),0)</f>
        <v>99030</v>
      </c>
      <c r="N4398" s="155">
        <f>SUMIFS('Budget Detail as of 11.30'!L:L,'Budget Detail as of 11.30'!B:B,'Questica Mapping'!C4398)</f>
        <v>99030</v>
      </c>
      <c r="O4398" s="100">
        <v>15000</v>
      </c>
      <c r="P4398" s="101">
        <f t="shared" si="170"/>
        <v>15000</v>
      </c>
    </row>
    <row r="4399" spans="1:16" hidden="1" x14ac:dyDescent="0.3">
      <c r="A4399" s="90">
        <v>604902</v>
      </c>
      <c r="B4399" s="92" t="s">
        <v>3</v>
      </c>
      <c r="C4399" s="92" t="s">
        <v>8416</v>
      </c>
      <c r="D4399" s="92" t="s">
        <v>16</v>
      </c>
      <c r="E4399" s="103" t="s">
        <v>142</v>
      </c>
      <c r="F4399" s="92" t="s">
        <v>1154</v>
      </c>
      <c r="G4399" s="92" t="s">
        <v>882</v>
      </c>
      <c r="H4399" s="92" t="s">
        <v>8397</v>
      </c>
      <c r="I4399" s="92" t="s">
        <v>865</v>
      </c>
      <c r="J4399" s="92" t="s">
        <v>3699</v>
      </c>
      <c r="K4399" s="90" t="b">
        <v>0</v>
      </c>
      <c r="L4399" s="92" t="s">
        <v>867</v>
      </c>
      <c r="M4399" s="278">
        <f>IFERROR(VLOOKUP(C4399,'Budget Detail as of 11.30'!B:K,COLUMNS('Budget Detail as of 11.30'!B:K),FALSE),0)</f>
        <v>0</v>
      </c>
      <c r="N4399" s="155">
        <f>SUMIFS('Budget Detail as of 11.30'!L:L,'Budget Detail as of 11.30'!B:B,'Questica Mapping'!C4399)</f>
        <v>0</v>
      </c>
      <c r="O4399" s="100">
        <v>90000</v>
      </c>
      <c r="P4399" s="101">
        <f t="shared" si="170"/>
        <v>90000</v>
      </c>
    </row>
    <row r="4400" spans="1:16" hidden="1" x14ac:dyDescent="0.3">
      <c r="A4400" s="90">
        <v>604878</v>
      </c>
      <c r="B4400" s="92" t="s">
        <v>3</v>
      </c>
      <c r="C4400" s="92" t="s">
        <v>8417</v>
      </c>
      <c r="D4400" s="92" t="s">
        <v>16</v>
      </c>
      <c r="E4400" s="103" t="s">
        <v>142</v>
      </c>
      <c r="F4400" s="92" t="s">
        <v>1154</v>
      </c>
      <c r="G4400" s="92" t="s">
        <v>882</v>
      </c>
      <c r="H4400" s="92" t="s">
        <v>8409</v>
      </c>
      <c r="I4400" s="92" t="s">
        <v>865</v>
      </c>
      <c r="J4400" s="92" t="s">
        <v>3699</v>
      </c>
      <c r="K4400" s="90" t="b">
        <v>0</v>
      </c>
      <c r="L4400" s="92" t="s">
        <v>867</v>
      </c>
      <c r="M4400" s="278">
        <f>IFERROR(VLOOKUP(C4400,'Budget Detail as of 11.30'!B:K,COLUMNS('Budget Detail as of 11.30'!B:K),FALSE),0)</f>
        <v>0</v>
      </c>
      <c r="N4400" s="155">
        <f>SUMIFS('Budget Detail as of 11.30'!L:L,'Budget Detail as of 11.30'!B:B,'Questica Mapping'!C4400)</f>
        <v>0</v>
      </c>
      <c r="O4400" s="100">
        <v>40000</v>
      </c>
      <c r="P4400" s="101">
        <f t="shared" si="170"/>
        <v>40000</v>
      </c>
    </row>
    <row r="4401" spans="1:16" hidden="1" x14ac:dyDescent="0.3">
      <c r="A4401" s="90">
        <v>604884</v>
      </c>
      <c r="B4401" s="92" t="s">
        <v>1162</v>
      </c>
      <c r="C4401" s="92" t="s">
        <v>8418</v>
      </c>
      <c r="D4401" s="92" t="s">
        <v>16</v>
      </c>
      <c r="E4401" s="103" t="s">
        <v>512</v>
      </c>
      <c r="F4401" s="92" t="s">
        <v>8419</v>
      </c>
      <c r="G4401" s="92" t="s">
        <v>1165</v>
      </c>
      <c r="H4401" s="92" t="s">
        <v>8392</v>
      </c>
      <c r="I4401" s="92" t="s">
        <v>865</v>
      </c>
      <c r="J4401" s="92">
        <v>0</v>
      </c>
      <c r="K4401" s="90" t="b">
        <v>0</v>
      </c>
      <c r="L4401" s="92" t="s">
        <v>1166</v>
      </c>
      <c r="M4401" s="278">
        <f>IFERROR(VLOOKUP(C4401,'Budget Detail as of 11.30'!B:K,COLUMNS('Budget Detail as of 11.30'!B:K),FALSE),0)</f>
        <v>140700</v>
      </c>
      <c r="N4401" s="155">
        <f>SUMIFS('Budget Detail as of 11.30'!L:L,'Budget Detail as of 11.30'!B:B,'Questica Mapping'!C4401)</f>
        <v>134650</v>
      </c>
      <c r="O4401" s="100">
        <v>0</v>
      </c>
      <c r="P4401" s="101">
        <f t="shared" si="170"/>
        <v>0</v>
      </c>
    </row>
    <row r="4402" spans="1:16" hidden="1" x14ac:dyDescent="0.3">
      <c r="A4402" s="90">
        <v>604885</v>
      </c>
      <c r="B4402" s="92" t="s">
        <v>1162</v>
      </c>
      <c r="C4402" s="92" t="s">
        <v>8420</v>
      </c>
      <c r="D4402" s="92" t="s">
        <v>16</v>
      </c>
      <c r="E4402" s="103" t="s">
        <v>512</v>
      </c>
      <c r="F4402" s="92" t="s">
        <v>8419</v>
      </c>
      <c r="G4402" s="92" t="s">
        <v>1165</v>
      </c>
      <c r="H4402" s="92" t="s">
        <v>8397</v>
      </c>
      <c r="I4402" s="92" t="s">
        <v>865</v>
      </c>
      <c r="J4402" s="92">
        <v>0</v>
      </c>
      <c r="K4402" s="90" t="b">
        <v>0</v>
      </c>
      <c r="L4402" s="92" t="s">
        <v>1166</v>
      </c>
      <c r="M4402" s="278">
        <f>IFERROR(VLOOKUP(C4402,'Budget Detail as of 11.30'!B:K,COLUMNS('Budget Detail as of 11.30'!B:K),FALSE),0)</f>
        <v>1474920</v>
      </c>
      <c r="N4402" s="155">
        <f>SUMIFS('Budget Detail as of 11.30'!L:L,'Budget Detail as of 11.30'!B:B,'Questica Mapping'!C4402)</f>
        <v>1416700</v>
      </c>
      <c r="O4402" s="100">
        <v>40000</v>
      </c>
      <c r="P4402" s="101">
        <f t="shared" si="170"/>
        <v>40000</v>
      </c>
    </row>
    <row r="4403" spans="1:16" hidden="1" x14ac:dyDescent="0.3">
      <c r="A4403" s="90">
        <v>604886</v>
      </c>
      <c r="B4403" s="92" t="s">
        <v>1162</v>
      </c>
      <c r="C4403" s="92" t="s">
        <v>8421</v>
      </c>
      <c r="D4403" s="92" t="s">
        <v>16</v>
      </c>
      <c r="E4403" s="103" t="s">
        <v>512</v>
      </c>
      <c r="F4403" s="92" t="s">
        <v>8419</v>
      </c>
      <c r="G4403" s="92" t="s">
        <v>1165</v>
      </c>
      <c r="H4403" s="92" t="s">
        <v>8409</v>
      </c>
      <c r="I4403" s="92" t="s">
        <v>865</v>
      </c>
      <c r="J4403" s="92">
        <v>0</v>
      </c>
      <c r="K4403" s="90" t="b">
        <v>0</v>
      </c>
      <c r="L4403" s="92" t="s">
        <v>1166</v>
      </c>
      <c r="M4403" s="278">
        <f>IFERROR(VLOOKUP(C4403,'Budget Detail as of 11.30'!B:K,COLUMNS('Budget Detail as of 11.30'!B:K),FALSE),0)</f>
        <v>678740</v>
      </c>
      <c r="N4403" s="155">
        <f>SUMIFS('Budget Detail as of 11.30'!L:L,'Budget Detail as of 11.30'!B:B,'Questica Mapping'!C4403)</f>
        <v>649520</v>
      </c>
      <c r="O4403" s="100">
        <v>28000</v>
      </c>
      <c r="P4403" s="101">
        <f t="shared" si="170"/>
        <v>28000</v>
      </c>
    </row>
    <row r="4404" spans="1:16" hidden="1" x14ac:dyDescent="0.3">
      <c r="A4404" s="90">
        <v>604887</v>
      </c>
      <c r="B4404" s="92" t="s">
        <v>1162</v>
      </c>
      <c r="C4404" s="92" t="s">
        <v>8422</v>
      </c>
      <c r="D4404" s="92" t="s">
        <v>16</v>
      </c>
      <c r="E4404" s="103" t="s">
        <v>512</v>
      </c>
      <c r="F4404" s="90" t="s">
        <v>8419</v>
      </c>
      <c r="G4404" s="90" t="s">
        <v>1165</v>
      </c>
      <c r="H4404" s="90" t="s">
        <v>8423</v>
      </c>
      <c r="I4404" s="178">
        <v>3</v>
      </c>
      <c r="J4404" s="269" t="s">
        <v>1251</v>
      </c>
      <c r="L4404" s="92"/>
      <c r="M4404" s="278">
        <f>IFERROR(VLOOKUP(C4404,'Budget Detail as of 11.30'!B:K,COLUMNS('Budget Detail as of 11.30'!B:K),FALSE),0)</f>
        <v>0</v>
      </c>
      <c r="N4404" s="155">
        <f>SUMIFS('Budget Detail as of 11.30'!L:L,'Budget Detail as of 11.30'!B:B,'Questica Mapping'!C4404)</f>
        <v>0</v>
      </c>
      <c r="O4404" s="100">
        <v>96840</v>
      </c>
      <c r="P4404" s="101">
        <f t="shared" si="170"/>
        <v>96840</v>
      </c>
    </row>
    <row r="4405" spans="1:16" hidden="1" x14ac:dyDescent="0.3">
      <c r="A4405" s="90">
        <v>604888</v>
      </c>
      <c r="B4405" s="92" t="s">
        <v>1162</v>
      </c>
      <c r="C4405" s="92" t="s">
        <v>8424</v>
      </c>
      <c r="D4405" s="92" t="s">
        <v>16</v>
      </c>
      <c r="E4405" s="103" t="s">
        <v>512</v>
      </c>
      <c r="F4405" s="92" t="s">
        <v>8419</v>
      </c>
      <c r="G4405" s="92" t="s">
        <v>1173</v>
      </c>
      <c r="H4405" s="92" t="s">
        <v>8392</v>
      </c>
      <c r="I4405" s="92" t="s">
        <v>865</v>
      </c>
      <c r="J4405" s="92" t="s">
        <v>1174</v>
      </c>
      <c r="K4405" s="90" t="b">
        <v>0</v>
      </c>
      <c r="L4405" s="92" t="s">
        <v>867</v>
      </c>
      <c r="M4405" s="278">
        <f>IFERROR(VLOOKUP(C4405,'Budget Detail as of 11.30'!B:K,COLUMNS('Budget Detail as of 11.30'!B:K),FALSE),0)</f>
        <v>15000</v>
      </c>
      <c r="N4405" s="155">
        <f>SUMIFS('Budget Detail as of 11.30'!L:L,'Budget Detail as of 11.30'!B:B,'Questica Mapping'!C4405)</f>
        <v>15000</v>
      </c>
      <c r="O4405" s="100">
        <v>766290</v>
      </c>
      <c r="P4405" s="101">
        <f t="shared" si="170"/>
        <v>766290</v>
      </c>
    </row>
    <row r="4406" spans="1:16" hidden="1" x14ac:dyDescent="0.3">
      <c r="A4406" s="90">
        <v>604889</v>
      </c>
      <c r="B4406" s="92" t="s">
        <v>1162</v>
      </c>
      <c r="C4406" s="92" t="s">
        <v>8425</v>
      </c>
      <c r="D4406" s="92" t="s">
        <v>16</v>
      </c>
      <c r="E4406" s="103" t="s">
        <v>512</v>
      </c>
      <c r="F4406" s="92" t="s">
        <v>8419</v>
      </c>
      <c r="G4406" s="92" t="s">
        <v>1173</v>
      </c>
      <c r="H4406" s="92" t="s">
        <v>8397</v>
      </c>
      <c r="I4406" s="92" t="s">
        <v>865</v>
      </c>
      <c r="J4406" s="92" t="s">
        <v>1174</v>
      </c>
      <c r="K4406" s="90" t="b">
        <v>0</v>
      </c>
      <c r="L4406" s="92" t="s">
        <v>867</v>
      </c>
      <c r="M4406" s="278">
        <f>IFERROR(VLOOKUP(C4406,'Budget Detail as of 11.30'!B:K,COLUMNS('Budget Detail as of 11.30'!B:K),FALSE),0)</f>
        <v>110000</v>
      </c>
      <c r="N4406" s="155">
        <f>SUMIFS('Budget Detail as of 11.30'!L:L,'Budget Detail as of 11.30'!B:B,'Questica Mapping'!C4406)</f>
        <v>110000</v>
      </c>
      <c r="O4406" s="100">
        <v>290370</v>
      </c>
      <c r="P4406" s="101">
        <f t="shared" si="170"/>
        <v>290370</v>
      </c>
    </row>
    <row r="4407" spans="1:16" hidden="1" x14ac:dyDescent="0.3">
      <c r="A4407" s="90">
        <v>604890</v>
      </c>
      <c r="B4407" s="92" t="s">
        <v>1162</v>
      </c>
      <c r="C4407" s="92" t="s">
        <v>8426</v>
      </c>
      <c r="D4407" s="92" t="s">
        <v>16</v>
      </c>
      <c r="E4407" s="103" t="s">
        <v>512</v>
      </c>
      <c r="F4407" s="92" t="s">
        <v>8419</v>
      </c>
      <c r="G4407" s="92" t="s">
        <v>1173</v>
      </c>
      <c r="H4407" s="92" t="s">
        <v>8409</v>
      </c>
      <c r="I4407" s="92" t="s">
        <v>865</v>
      </c>
      <c r="J4407" s="92" t="s">
        <v>1174</v>
      </c>
      <c r="K4407" s="90" t="b">
        <v>0</v>
      </c>
      <c r="L4407" s="92" t="s">
        <v>867</v>
      </c>
      <c r="M4407" s="278">
        <f>IFERROR(VLOOKUP(C4407,'Budget Detail as of 11.30'!B:K,COLUMNS('Budget Detail as of 11.30'!B:K),FALSE),0)</f>
        <v>42500</v>
      </c>
      <c r="N4407" s="155">
        <f>SUMIFS('Budget Detail as of 11.30'!L:L,'Budget Detail as of 11.30'!B:B,'Questica Mapping'!C4407)</f>
        <v>42500</v>
      </c>
      <c r="O4407" s="100">
        <v>143284</v>
      </c>
      <c r="P4407" s="101">
        <f t="shared" si="170"/>
        <v>143284</v>
      </c>
    </row>
    <row r="4408" spans="1:16" hidden="1" x14ac:dyDescent="0.3">
      <c r="A4408" s="90">
        <v>604892</v>
      </c>
      <c r="B4408" s="92" t="s">
        <v>1162</v>
      </c>
      <c r="C4408" s="92" t="s">
        <v>8427</v>
      </c>
      <c r="D4408" s="92" t="s">
        <v>16</v>
      </c>
      <c r="E4408" s="103" t="s">
        <v>512</v>
      </c>
      <c r="F4408" s="92" t="s">
        <v>8419</v>
      </c>
      <c r="G4408" s="92" t="s">
        <v>2117</v>
      </c>
      <c r="H4408" s="92" t="s">
        <v>8397</v>
      </c>
      <c r="I4408" s="92" t="s">
        <v>865</v>
      </c>
      <c r="J4408" s="270" t="s">
        <v>1251</v>
      </c>
      <c r="K4408" s="90" t="b">
        <v>0</v>
      </c>
      <c r="L4408" s="92" t="s">
        <v>867</v>
      </c>
      <c r="M4408" s="278">
        <f>IFERROR(VLOOKUP(C4408,'Budget Detail as of 11.30'!B:K,COLUMNS('Budget Detail as of 11.30'!B:K),FALSE),0)</f>
        <v>0</v>
      </c>
      <c r="N4408" s="155">
        <f>SUMIFS('Budget Detail as of 11.30'!L:L,'Budget Detail as of 11.30'!B:B,'Questica Mapping'!C4408)</f>
        <v>0</v>
      </c>
      <c r="O4408" s="100">
        <v>2040</v>
      </c>
      <c r="P4408" s="101">
        <f t="shared" si="170"/>
        <v>2040</v>
      </c>
    </row>
    <row r="4409" spans="1:16" hidden="1" x14ac:dyDescent="0.3">
      <c r="A4409" s="90">
        <v>851485</v>
      </c>
      <c r="B4409" s="92" t="s">
        <v>1162</v>
      </c>
      <c r="C4409" s="92" t="s">
        <v>8428</v>
      </c>
      <c r="D4409" s="92" t="s">
        <v>16</v>
      </c>
      <c r="E4409" s="103" t="s">
        <v>512</v>
      </c>
      <c r="F4409" s="92" t="s">
        <v>8419</v>
      </c>
      <c r="G4409" s="92" t="s">
        <v>1286</v>
      </c>
      <c r="H4409" s="92" t="s">
        <v>8392</v>
      </c>
      <c r="I4409" s="92" t="s">
        <v>865</v>
      </c>
      <c r="J4409" s="92" t="s">
        <v>1287</v>
      </c>
      <c r="K4409" s="90" t="b">
        <v>0</v>
      </c>
      <c r="L4409" s="92" t="s">
        <v>867</v>
      </c>
      <c r="M4409" s="278">
        <f>IFERROR(VLOOKUP(C4409,'Budget Detail as of 11.30'!B:K,COLUMNS('Budget Detail as of 11.30'!B:K),FALSE),0)</f>
        <v>0</v>
      </c>
      <c r="N4409" s="155">
        <f>SUMIFS('Budget Detail as of 11.30'!L:L,'Budget Detail as of 11.30'!B:B,'Questica Mapping'!C4409)</f>
        <v>0</v>
      </c>
      <c r="O4409" s="100">
        <v>16320</v>
      </c>
      <c r="P4409" s="101">
        <f t="shared" si="170"/>
        <v>16320</v>
      </c>
    </row>
    <row r="4410" spans="1:16" hidden="1" x14ac:dyDescent="0.3">
      <c r="A4410" s="90">
        <v>604897</v>
      </c>
      <c r="B4410" s="92" t="s">
        <v>1162</v>
      </c>
      <c r="C4410" s="92" t="s">
        <v>8429</v>
      </c>
      <c r="D4410" s="92" t="s">
        <v>16</v>
      </c>
      <c r="E4410" s="103" t="s">
        <v>512</v>
      </c>
      <c r="F4410" s="92" t="s">
        <v>8419</v>
      </c>
      <c r="G4410" s="92" t="s">
        <v>1286</v>
      </c>
      <c r="H4410" s="92" t="s">
        <v>8397</v>
      </c>
      <c r="I4410" s="92" t="s">
        <v>865</v>
      </c>
      <c r="J4410" s="92" t="s">
        <v>1287</v>
      </c>
      <c r="K4410" s="90" t="b">
        <v>0</v>
      </c>
      <c r="L4410" s="92" t="s">
        <v>867</v>
      </c>
      <c r="M4410" s="278">
        <f>IFERROR(VLOOKUP(C4410,'Budget Detail as of 11.30'!B:K,COLUMNS('Budget Detail as of 11.30'!B:K),FALSE),0)</f>
        <v>41600</v>
      </c>
      <c r="N4410" s="155">
        <f>SUMIFS('Budget Detail as of 11.30'!L:L,'Budget Detail as of 11.30'!B:B,'Questica Mapping'!C4410)</f>
        <v>41600</v>
      </c>
      <c r="O4410" s="100">
        <v>9180</v>
      </c>
      <c r="P4410" s="101">
        <f t="shared" si="170"/>
        <v>9180</v>
      </c>
    </row>
    <row r="4411" spans="1:16" hidden="1" x14ac:dyDescent="0.3">
      <c r="A4411" s="90">
        <v>604896</v>
      </c>
      <c r="B4411" s="92" t="s">
        <v>1162</v>
      </c>
      <c r="C4411" s="92" t="s">
        <v>8430</v>
      </c>
      <c r="D4411" s="92" t="s">
        <v>16</v>
      </c>
      <c r="E4411" s="103" t="s">
        <v>512</v>
      </c>
      <c r="F4411" s="92" t="s">
        <v>8419</v>
      </c>
      <c r="G4411" s="92" t="s">
        <v>1286</v>
      </c>
      <c r="H4411" s="92" t="s">
        <v>8409</v>
      </c>
      <c r="I4411" s="92" t="s">
        <v>865</v>
      </c>
      <c r="J4411" s="92" t="s">
        <v>1287</v>
      </c>
      <c r="K4411" s="90" t="b">
        <v>0</v>
      </c>
      <c r="L4411" s="92" t="s">
        <v>867</v>
      </c>
      <c r="M4411" s="278">
        <f>IFERROR(VLOOKUP(C4411,'Budget Detail as of 11.30'!B:K,COLUMNS('Budget Detail as of 11.30'!B:K),FALSE),0)</f>
        <v>30000</v>
      </c>
      <c r="N4411" s="155">
        <f>SUMIFS('Budget Detail as of 11.30'!L:L,'Budget Detail as of 11.30'!B:B,'Questica Mapping'!C4411)</f>
        <v>30000</v>
      </c>
      <c r="O4411" s="100">
        <v>0</v>
      </c>
      <c r="P4411" s="101">
        <f t="shared" si="170"/>
        <v>0</v>
      </c>
    </row>
    <row r="4412" spans="1:16" hidden="1" x14ac:dyDescent="0.3">
      <c r="A4412" s="90">
        <v>604891</v>
      </c>
      <c r="B4412" s="92" t="s">
        <v>1162</v>
      </c>
      <c r="C4412" s="92" t="s">
        <v>8431</v>
      </c>
      <c r="D4412" s="92" t="s">
        <v>16</v>
      </c>
      <c r="E4412" s="103" t="s">
        <v>512</v>
      </c>
      <c r="F4412" s="92" t="s">
        <v>8419</v>
      </c>
      <c r="G4412" s="92" t="s">
        <v>1176</v>
      </c>
      <c r="H4412" s="92" t="s">
        <v>8392</v>
      </c>
      <c r="I4412" s="92" t="s">
        <v>865</v>
      </c>
      <c r="J4412" s="92">
        <v>0</v>
      </c>
      <c r="K4412" s="90" t="b">
        <v>0</v>
      </c>
      <c r="L4412" s="92" t="s">
        <v>1166</v>
      </c>
      <c r="M4412" s="278">
        <f>IFERROR(VLOOKUP(C4412,'Budget Detail as of 11.30'!B:K,COLUMNS('Budget Detail as of 11.30'!B:K),FALSE),0)</f>
        <v>96220</v>
      </c>
      <c r="N4412" s="155">
        <f>SUMIFS('Budget Detail as of 11.30'!L:L,'Budget Detail as of 11.30'!B:B,'Questica Mapping'!C4412)</f>
        <v>93980</v>
      </c>
      <c r="O4412" s="100">
        <v>0</v>
      </c>
      <c r="P4412" s="101">
        <f t="shared" si="170"/>
        <v>0</v>
      </c>
    </row>
    <row r="4413" spans="1:16" hidden="1" x14ac:dyDescent="0.3">
      <c r="A4413" s="90">
        <v>584177</v>
      </c>
      <c r="B4413" s="92" t="s">
        <v>1162</v>
      </c>
      <c r="C4413" s="92" t="s">
        <v>8432</v>
      </c>
      <c r="D4413" s="92" t="s">
        <v>16</v>
      </c>
      <c r="E4413" s="103" t="s">
        <v>512</v>
      </c>
      <c r="F4413" s="92" t="s">
        <v>8419</v>
      </c>
      <c r="G4413" s="92" t="s">
        <v>1176</v>
      </c>
      <c r="H4413" s="92" t="s">
        <v>8397</v>
      </c>
      <c r="I4413" s="92" t="s">
        <v>865</v>
      </c>
      <c r="J4413" s="92">
        <v>0</v>
      </c>
      <c r="K4413" s="90" t="b">
        <v>0</v>
      </c>
      <c r="L4413" s="92" t="s">
        <v>1166</v>
      </c>
      <c r="M4413" s="278">
        <f>IFERROR(VLOOKUP(C4413,'Budget Detail as of 11.30'!B:K,COLUMNS('Budget Detail as of 11.30'!B:K),FALSE),0)</f>
        <v>1053030</v>
      </c>
      <c r="N4413" s="155">
        <f>SUMIFS('Budget Detail as of 11.30'!L:L,'Budget Detail as of 11.30'!B:B,'Questica Mapping'!C4413)</f>
        <v>1030160</v>
      </c>
      <c r="O4413" s="100">
        <v>0</v>
      </c>
      <c r="P4413" s="101">
        <f t="shared" si="170"/>
        <v>0</v>
      </c>
    </row>
    <row r="4414" spans="1:16" hidden="1" x14ac:dyDescent="0.3">
      <c r="A4414" s="90">
        <v>584178</v>
      </c>
      <c r="B4414" s="92" t="s">
        <v>1162</v>
      </c>
      <c r="C4414" s="92" t="s">
        <v>8433</v>
      </c>
      <c r="D4414" s="92" t="s">
        <v>16</v>
      </c>
      <c r="E4414" s="103" t="s">
        <v>512</v>
      </c>
      <c r="F4414" s="92" t="s">
        <v>8419</v>
      </c>
      <c r="G4414" s="92" t="s">
        <v>1176</v>
      </c>
      <c r="H4414" s="92" t="s">
        <v>8409</v>
      </c>
      <c r="I4414" s="92" t="s">
        <v>865</v>
      </c>
      <c r="J4414" s="92">
        <v>0</v>
      </c>
      <c r="K4414" s="90" t="b">
        <v>0</v>
      </c>
      <c r="L4414" s="92" t="s">
        <v>1166</v>
      </c>
      <c r="M4414" s="278">
        <f>IFERROR(VLOOKUP(C4414,'Budget Detail as of 11.30'!B:K,COLUMNS('Budget Detail as of 11.30'!B:K),FALSE),0)</f>
        <v>489370</v>
      </c>
      <c r="N4414" s="155">
        <f>SUMIFS('Budget Detail as of 11.30'!L:L,'Budget Detail as of 11.30'!B:B,'Questica Mapping'!C4414)</f>
        <v>477790</v>
      </c>
      <c r="O4414" s="100">
        <v>3</v>
      </c>
      <c r="P4414" s="101">
        <f t="shared" si="170"/>
        <v>3</v>
      </c>
    </row>
    <row r="4415" spans="1:16" hidden="1" x14ac:dyDescent="0.3">
      <c r="A4415" s="90">
        <v>1209964</v>
      </c>
      <c r="B4415" s="92" t="s">
        <v>1162</v>
      </c>
      <c r="C4415" s="92" t="s">
        <v>8434</v>
      </c>
      <c r="D4415" s="92" t="s">
        <v>16</v>
      </c>
      <c r="E4415" s="103" t="s">
        <v>512</v>
      </c>
      <c r="F4415" s="90" t="s">
        <v>8419</v>
      </c>
      <c r="G4415" s="90" t="s">
        <v>1176</v>
      </c>
      <c r="H4415" s="90" t="s">
        <v>8423</v>
      </c>
      <c r="I4415" s="178">
        <v>3</v>
      </c>
      <c r="J4415" s="269" t="s">
        <v>1251</v>
      </c>
      <c r="L4415" s="92"/>
      <c r="M4415" s="278">
        <f>IFERROR(VLOOKUP(C4415,'Budget Detail as of 11.30'!B:K,COLUMNS('Budget Detail as of 11.30'!B:K),FALSE),0)</f>
        <v>0</v>
      </c>
      <c r="N4415" s="155">
        <f>SUMIFS('Budget Detail as of 11.30'!L:L,'Budget Detail as of 11.30'!B:B,'Questica Mapping'!C4415)</f>
        <v>0</v>
      </c>
      <c r="O4415" s="100">
        <v>100</v>
      </c>
      <c r="P4415" s="101">
        <f t="shared" si="170"/>
        <v>100</v>
      </c>
    </row>
    <row r="4416" spans="1:16" hidden="1" x14ac:dyDescent="0.3">
      <c r="A4416" s="90">
        <v>1558727</v>
      </c>
      <c r="B4416" s="92" t="s">
        <v>1162</v>
      </c>
      <c r="C4416" s="92" t="s">
        <v>8435</v>
      </c>
      <c r="D4416" s="92" t="s">
        <v>16</v>
      </c>
      <c r="E4416" s="103" t="s">
        <v>512</v>
      </c>
      <c r="F4416" s="92" t="s">
        <v>8419</v>
      </c>
      <c r="G4416" s="92" t="s">
        <v>1525</v>
      </c>
      <c r="H4416" s="92" t="s">
        <v>8392</v>
      </c>
      <c r="I4416" s="92" t="s">
        <v>865</v>
      </c>
      <c r="J4416" s="92" t="s">
        <v>1526</v>
      </c>
      <c r="K4416" s="90" t="b">
        <v>0</v>
      </c>
      <c r="L4416" s="92" t="s">
        <v>867</v>
      </c>
      <c r="M4416" s="278">
        <f>IFERROR(VLOOKUP(C4416,'Budget Detail as of 11.30'!B:K,COLUMNS('Budget Detail as of 11.30'!B:K),FALSE),0)</f>
        <v>2040</v>
      </c>
      <c r="N4416" s="155">
        <f>SUMIFS('Budget Detail as of 11.30'!L:L,'Budget Detail as of 11.30'!B:B,'Questica Mapping'!C4416)</f>
        <v>2040</v>
      </c>
      <c r="O4416" s="100">
        <v>50</v>
      </c>
      <c r="P4416" s="101">
        <f t="shared" si="170"/>
        <v>50</v>
      </c>
    </row>
    <row r="4417" spans="1:16" hidden="1" x14ac:dyDescent="0.3">
      <c r="A4417" s="90">
        <v>584123</v>
      </c>
      <c r="B4417" s="92" t="s">
        <v>1162</v>
      </c>
      <c r="C4417" s="92" t="s">
        <v>8436</v>
      </c>
      <c r="D4417" s="92" t="s">
        <v>16</v>
      </c>
      <c r="E4417" s="103" t="s">
        <v>512</v>
      </c>
      <c r="F4417" s="92" t="s">
        <v>8419</v>
      </c>
      <c r="G4417" s="92" t="s">
        <v>1525</v>
      </c>
      <c r="H4417" s="92" t="s">
        <v>8397</v>
      </c>
      <c r="I4417" s="92" t="s">
        <v>865</v>
      </c>
      <c r="J4417" s="92" t="s">
        <v>1526</v>
      </c>
      <c r="K4417" s="90" t="b">
        <v>0</v>
      </c>
      <c r="L4417" s="92" t="s">
        <v>867</v>
      </c>
      <c r="M4417" s="278">
        <f>IFERROR(VLOOKUP(C4417,'Budget Detail as of 11.30'!B:K,COLUMNS('Budget Detail as of 11.30'!B:K),FALSE),0)</f>
        <v>20400</v>
      </c>
      <c r="N4417" s="155">
        <f>SUMIFS('Budget Detail as of 11.30'!L:L,'Budget Detail as of 11.30'!B:B,'Questica Mapping'!C4417)</f>
        <v>20400</v>
      </c>
      <c r="O4417" s="100">
        <v>150</v>
      </c>
      <c r="P4417" s="101">
        <f t="shared" si="170"/>
        <v>150</v>
      </c>
    </row>
    <row r="4418" spans="1:16" hidden="1" x14ac:dyDescent="0.3">
      <c r="A4418" s="90">
        <v>586784</v>
      </c>
      <c r="B4418" s="92" t="s">
        <v>1162</v>
      </c>
      <c r="C4418" s="92" t="s">
        <v>8437</v>
      </c>
      <c r="D4418" s="92" t="s">
        <v>16</v>
      </c>
      <c r="E4418" s="103" t="s">
        <v>512</v>
      </c>
      <c r="F4418" s="92" t="s">
        <v>8419</v>
      </c>
      <c r="G4418" s="92" t="s">
        <v>1525</v>
      </c>
      <c r="H4418" s="92" t="s">
        <v>8409</v>
      </c>
      <c r="I4418" s="92" t="s">
        <v>865</v>
      </c>
      <c r="J4418" s="92" t="s">
        <v>1526</v>
      </c>
      <c r="K4418" s="90" t="b">
        <v>0</v>
      </c>
      <c r="L4418" s="92" t="s">
        <v>867</v>
      </c>
      <c r="M4418" s="278">
        <f>IFERROR(VLOOKUP(C4418,'Budget Detail as of 11.30'!B:K,COLUMNS('Budget Detail as of 11.30'!B:K),FALSE),0)</f>
        <v>10200</v>
      </c>
      <c r="N4418" s="155">
        <f>SUMIFS('Budget Detail as of 11.30'!L:L,'Budget Detail as of 11.30'!B:B,'Questica Mapping'!C4418)</f>
        <v>10200</v>
      </c>
      <c r="O4418" s="100">
        <v>100</v>
      </c>
      <c r="P4418" s="101">
        <f t="shared" si="170"/>
        <v>100</v>
      </c>
    </row>
    <row r="4419" spans="1:16" hidden="1" x14ac:dyDescent="0.3">
      <c r="A4419" s="90">
        <v>1190912</v>
      </c>
      <c r="B4419" s="92" t="s">
        <v>1162</v>
      </c>
      <c r="C4419" s="92" t="s">
        <v>8438</v>
      </c>
      <c r="D4419" s="92" t="s">
        <v>16</v>
      </c>
      <c r="E4419" s="103" t="s">
        <v>512</v>
      </c>
      <c r="F4419" s="92" t="s">
        <v>8419</v>
      </c>
      <c r="G4419" s="92" t="s">
        <v>1182</v>
      </c>
      <c r="H4419" s="92" t="s">
        <v>8392</v>
      </c>
      <c r="I4419" s="92" t="s">
        <v>865</v>
      </c>
      <c r="J4419" s="92" t="s">
        <v>1183</v>
      </c>
      <c r="K4419" s="90" t="b">
        <v>0</v>
      </c>
      <c r="L4419" s="92" t="s">
        <v>867</v>
      </c>
      <c r="M4419" s="278">
        <f>IFERROR(VLOOKUP(C4419,'Budget Detail as of 11.30'!B:K,COLUMNS('Budget Detail as of 11.30'!B:K),FALSE),0)</f>
        <v>0</v>
      </c>
      <c r="N4419" s="155">
        <f>SUMIFS('Budget Detail as of 11.30'!L:L,'Budget Detail as of 11.30'!B:B,'Questica Mapping'!C4419)</f>
        <v>0</v>
      </c>
      <c r="O4419" s="100">
        <v>200</v>
      </c>
      <c r="P4419" s="101">
        <f t="shared" si="170"/>
        <v>200</v>
      </c>
    </row>
    <row r="4420" spans="1:16" hidden="1" x14ac:dyDescent="0.3">
      <c r="A4420" s="90">
        <v>1191186</v>
      </c>
      <c r="B4420" s="92" t="s">
        <v>1162</v>
      </c>
      <c r="C4420" s="92" t="s">
        <v>8439</v>
      </c>
      <c r="D4420" s="92" t="s">
        <v>16</v>
      </c>
      <c r="E4420" s="103" t="s">
        <v>512</v>
      </c>
      <c r="F4420" s="92" t="s">
        <v>8419</v>
      </c>
      <c r="G4420" s="92" t="s">
        <v>1182</v>
      </c>
      <c r="H4420" s="92" t="s">
        <v>8397</v>
      </c>
      <c r="I4420" s="92" t="s">
        <v>865</v>
      </c>
      <c r="J4420" s="92" t="s">
        <v>1183</v>
      </c>
      <c r="K4420" s="90" t="b">
        <v>0</v>
      </c>
      <c r="L4420" s="92" t="s">
        <v>867</v>
      </c>
      <c r="M4420" s="278">
        <f>IFERROR(VLOOKUP(C4420,'Budget Detail as of 11.30'!B:K,COLUMNS('Budget Detail as of 11.30'!B:K),FALSE),0)</f>
        <v>0</v>
      </c>
      <c r="N4420" s="155">
        <f>SUMIFS('Budget Detail as of 11.30'!L:L,'Budget Detail as of 11.30'!B:B,'Questica Mapping'!C4420)</f>
        <v>0</v>
      </c>
      <c r="O4420" s="100">
        <v>2000</v>
      </c>
      <c r="P4420" s="101">
        <f t="shared" si="170"/>
        <v>2000</v>
      </c>
    </row>
    <row r="4421" spans="1:16" hidden="1" x14ac:dyDescent="0.3">
      <c r="A4421" s="90">
        <v>850871</v>
      </c>
      <c r="B4421" s="92" t="s">
        <v>1162</v>
      </c>
      <c r="C4421" s="92" t="s">
        <v>8440</v>
      </c>
      <c r="D4421" s="92" t="s">
        <v>16</v>
      </c>
      <c r="E4421" s="103" t="s">
        <v>512</v>
      </c>
      <c r="F4421" s="92" t="s">
        <v>8419</v>
      </c>
      <c r="G4421" s="92" t="s">
        <v>1182</v>
      </c>
      <c r="H4421" s="92" t="s">
        <v>8409</v>
      </c>
      <c r="I4421" s="92" t="s">
        <v>865</v>
      </c>
      <c r="J4421" s="92" t="s">
        <v>1183</v>
      </c>
      <c r="K4421" s="90" t="b">
        <v>0</v>
      </c>
      <c r="L4421" s="92" t="s">
        <v>867</v>
      </c>
      <c r="M4421" s="278">
        <f>IFERROR(VLOOKUP(C4421,'Budget Detail as of 11.30'!B:K,COLUMNS('Budget Detail as of 11.30'!B:K),FALSE),0)</f>
        <v>0</v>
      </c>
      <c r="N4421" s="155">
        <f>SUMIFS('Budget Detail as of 11.30'!L:L,'Budget Detail as of 11.30'!B:B,'Questica Mapping'!C4421)</f>
        <v>0</v>
      </c>
      <c r="O4421" s="100">
        <v>4000</v>
      </c>
      <c r="P4421" s="101">
        <f t="shared" si="170"/>
        <v>4000</v>
      </c>
    </row>
    <row r="4422" spans="1:16" hidden="1" x14ac:dyDescent="0.3">
      <c r="A4422" s="90">
        <v>601628</v>
      </c>
      <c r="B4422" s="92" t="s">
        <v>1162</v>
      </c>
      <c r="C4422" s="92" t="s">
        <v>8441</v>
      </c>
      <c r="D4422" s="92" t="s">
        <v>16</v>
      </c>
      <c r="E4422" s="103">
        <v>42111</v>
      </c>
      <c r="F4422" s="92" t="s">
        <v>8419</v>
      </c>
      <c r="G4422" s="92" t="s">
        <v>1185</v>
      </c>
      <c r="H4422" s="92" t="s">
        <v>8392</v>
      </c>
      <c r="I4422" s="92" t="s">
        <v>865</v>
      </c>
      <c r="J4422" s="92" t="s">
        <v>8442</v>
      </c>
      <c r="K4422" s="90" t="b">
        <v>0</v>
      </c>
      <c r="L4422" s="92" t="s">
        <v>867</v>
      </c>
      <c r="M4422" s="278">
        <f>IFERROR(VLOOKUP(C4422,'Budget Detail as of 11.30'!B:K,COLUMNS('Budget Detail as of 11.30'!B:K),FALSE),0)</f>
        <v>10</v>
      </c>
      <c r="N4422" s="155">
        <f>SUMIFS('Budget Detail as of 11.30'!L:L,'Budget Detail as of 11.30'!B:B,'Questica Mapping'!C4422)</f>
        <v>10</v>
      </c>
      <c r="O4422" s="100">
        <v>3250</v>
      </c>
      <c r="P4422" s="101">
        <f t="shared" si="170"/>
        <v>3250</v>
      </c>
    </row>
    <row r="4423" spans="1:16" hidden="1" x14ac:dyDescent="0.3">
      <c r="A4423" s="90">
        <v>591013</v>
      </c>
      <c r="B4423" s="92" t="s">
        <v>1162</v>
      </c>
      <c r="C4423" s="92" t="s">
        <v>8443</v>
      </c>
      <c r="D4423" s="92" t="s">
        <v>16</v>
      </c>
      <c r="E4423" s="103">
        <v>42111</v>
      </c>
      <c r="F4423" s="92" t="s">
        <v>8419</v>
      </c>
      <c r="G4423" s="92" t="s">
        <v>1185</v>
      </c>
      <c r="H4423" s="92" t="s">
        <v>8397</v>
      </c>
      <c r="I4423" s="92" t="s">
        <v>865</v>
      </c>
      <c r="J4423" s="92" t="s">
        <v>8444</v>
      </c>
      <c r="K4423" s="90" t="b">
        <v>0</v>
      </c>
      <c r="L4423" s="92" t="s">
        <v>867</v>
      </c>
      <c r="M4423" s="278">
        <f>IFERROR(VLOOKUP(C4423,'Budget Detail as of 11.30'!B:K,COLUMNS('Budget Detail as of 11.30'!B:K),FALSE),0)</f>
        <v>500</v>
      </c>
      <c r="N4423" s="155">
        <f>SUMIFS('Budget Detail as of 11.30'!L:L,'Budget Detail as of 11.30'!B:B,'Questica Mapping'!C4423)</f>
        <v>500</v>
      </c>
      <c r="O4423" s="100">
        <v>8000</v>
      </c>
      <c r="P4423" s="101">
        <f t="shared" si="170"/>
        <v>8000</v>
      </c>
    </row>
    <row r="4424" spans="1:16" hidden="1" x14ac:dyDescent="0.3">
      <c r="A4424" s="90">
        <v>1191187</v>
      </c>
      <c r="B4424" s="92" t="s">
        <v>1162</v>
      </c>
      <c r="C4424" s="92" t="s">
        <v>8445</v>
      </c>
      <c r="D4424" s="92" t="s">
        <v>16</v>
      </c>
      <c r="E4424" s="103">
        <v>42111</v>
      </c>
      <c r="F4424" s="92" t="s">
        <v>8419</v>
      </c>
      <c r="G4424" s="92" t="s">
        <v>1185</v>
      </c>
      <c r="H4424" s="92" t="s">
        <v>8397</v>
      </c>
      <c r="I4424" s="92" t="s">
        <v>925</v>
      </c>
      <c r="J4424" s="92" t="s">
        <v>8446</v>
      </c>
      <c r="K4424" s="90" t="b">
        <v>0</v>
      </c>
      <c r="L4424" s="92" t="s">
        <v>867</v>
      </c>
      <c r="M4424" s="278">
        <f>IFERROR(VLOOKUP(C4424,'Budget Detail as of 11.30'!B:K,COLUMNS('Budget Detail as of 11.30'!B:K),FALSE),0)</f>
        <v>100</v>
      </c>
      <c r="N4424" s="155">
        <f>SUMIFS('Budget Detail as of 11.30'!L:L,'Budget Detail as of 11.30'!B:B,'Questica Mapping'!C4424)</f>
        <v>100</v>
      </c>
      <c r="O4424" s="100">
        <v>4000</v>
      </c>
      <c r="P4424" s="101">
        <f t="shared" si="170"/>
        <v>4000</v>
      </c>
    </row>
    <row r="4425" spans="1:16" hidden="1" x14ac:dyDescent="0.3">
      <c r="A4425" s="90">
        <v>586725</v>
      </c>
      <c r="B4425" s="92" t="s">
        <v>1162</v>
      </c>
      <c r="C4425" s="92" t="s">
        <v>8447</v>
      </c>
      <c r="D4425" s="92" t="s">
        <v>16</v>
      </c>
      <c r="E4425" s="103">
        <v>42111</v>
      </c>
      <c r="F4425" s="92" t="s">
        <v>8419</v>
      </c>
      <c r="G4425" s="92" t="s">
        <v>1185</v>
      </c>
      <c r="H4425" s="92" t="s">
        <v>8409</v>
      </c>
      <c r="I4425" s="92" t="s">
        <v>865</v>
      </c>
      <c r="J4425" s="92" t="s">
        <v>8448</v>
      </c>
      <c r="K4425" s="90" t="b">
        <v>0</v>
      </c>
      <c r="L4425" s="92" t="s">
        <v>867</v>
      </c>
      <c r="M4425" s="278">
        <f>IFERROR(VLOOKUP(C4425,'Budget Detail as of 11.30'!B:K,COLUMNS('Budget Detail as of 11.30'!B:K),FALSE),0)</f>
        <v>200</v>
      </c>
      <c r="N4425" s="155">
        <f>SUMIFS('Budget Detail as of 11.30'!L:L,'Budget Detail as of 11.30'!B:B,'Questica Mapping'!C4425)</f>
        <v>200</v>
      </c>
      <c r="O4425" s="100">
        <v>5000</v>
      </c>
      <c r="P4425" s="101">
        <f t="shared" si="170"/>
        <v>5000</v>
      </c>
    </row>
    <row r="4426" spans="1:16" hidden="1" x14ac:dyDescent="0.3">
      <c r="A4426" s="90">
        <v>850879</v>
      </c>
      <c r="B4426" s="92" t="s">
        <v>1162</v>
      </c>
      <c r="C4426" s="92" t="s">
        <v>8449</v>
      </c>
      <c r="D4426" s="92" t="s">
        <v>16</v>
      </c>
      <c r="E4426" s="103">
        <v>42111</v>
      </c>
      <c r="F4426" s="92" t="s">
        <v>8419</v>
      </c>
      <c r="G4426" s="92" t="s">
        <v>1185</v>
      </c>
      <c r="H4426" s="92" t="s">
        <v>8409</v>
      </c>
      <c r="I4426" s="92" t="s">
        <v>925</v>
      </c>
      <c r="J4426" s="92" t="s">
        <v>8450</v>
      </c>
      <c r="K4426" s="90" t="b">
        <v>0</v>
      </c>
      <c r="L4426" s="92" t="s">
        <v>867</v>
      </c>
      <c r="M4426" s="278">
        <f>IFERROR(VLOOKUP(C4426,'Budget Detail as of 11.30'!B:K,COLUMNS('Budget Detail as of 11.30'!B:K),FALSE),0)</f>
        <v>100</v>
      </c>
      <c r="N4426" s="155">
        <f>SUMIFS('Budget Detail as of 11.30'!L:L,'Budget Detail as of 11.30'!B:B,'Questica Mapping'!C4426)</f>
        <v>100</v>
      </c>
      <c r="O4426" s="100">
        <v>5000</v>
      </c>
      <c r="P4426" s="101">
        <f t="shared" ref="P4426:P4457" si="171">+O4426</f>
        <v>5000</v>
      </c>
    </row>
    <row r="4427" spans="1:16" hidden="1" x14ac:dyDescent="0.3">
      <c r="A4427" s="90">
        <v>1191530</v>
      </c>
      <c r="B4427" s="92" t="s">
        <v>1162</v>
      </c>
      <c r="C4427" s="92" t="s">
        <v>8451</v>
      </c>
      <c r="D4427" s="92" t="s">
        <v>16</v>
      </c>
      <c r="E4427" s="103">
        <v>42111</v>
      </c>
      <c r="F4427" s="92" t="s">
        <v>8419</v>
      </c>
      <c r="G4427" s="92" t="s">
        <v>1188</v>
      </c>
      <c r="H4427" s="92" t="s">
        <v>8397</v>
      </c>
      <c r="I4427" s="92" t="s">
        <v>865</v>
      </c>
      <c r="J4427" s="92" t="s">
        <v>1189</v>
      </c>
      <c r="K4427" s="90" t="b">
        <v>0</v>
      </c>
      <c r="L4427" s="92" t="s">
        <v>867</v>
      </c>
      <c r="M4427" s="278">
        <f>IFERROR(VLOOKUP(C4427,'Budget Detail as of 11.30'!B:K,COLUMNS('Budget Detail as of 11.30'!B:K),FALSE),0)</f>
        <v>200</v>
      </c>
      <c r="N4427" s="155">
        <f>SUMIFS('Budget Detail as of 11.30'!L:L,'Budget Detail as of 11.30'!B:B,'Questica Mapping'!C4427)</f>
        <v>200</v>
      </c>
      <c r="O4427" s="100">
        <v>2500</v>
      </c>
      <c r="P4427" s="101">
        <f t="shared" si="171"/>
        <v>2500</v>
      </c>
    </row>
    <row r="4428" spans="1:16" hidden="1" x14ac:dyDescent="0.3">
      <c r="A4428" s="90">
        <v>850881</v>
      </c>
      <c r="B4428" s="92" t="s">
        <v>1162</v>
      </c>
      <c r="C4428" s="92" t="s">
        <v>8452</v>
      </c>
      <c r="D4428" s="92" t="s">
        <v>16</v>
      </c>
      <c r="E4428" s="103">
        <v>42111</v>
      </c>
      <c r="F4428" s="92" t="s">
        <v>8419</v>
      </c>
      <c r="G4428" s="92" t="s">
        <v>1191</v>
      </c>
      <c r="H4428" s="92" t="s">
        <v>8392</v>
      </c>
      <c r="I4428" s="92" t="s">
        <v>865</v>
      </c>
      <c r="J4428" s="92" t="s">
        <v>1192</v>
      </c>
      <c r="K4428" s="90" t="b">
        <v>0</v>
      </c>
      <c r="L4428" s="92" t="s">
        <v>867</v>
      </c>
      <c r="M4428" s="278">
        <f>IFERROR(VLOOKUP(C4428,'Budget Detail as of 11.30'!B:K,COLUMNS('Budget Detail as of 11.30'!B:K),FALSE),0)</f>
        <v>2000</v>
      </c>
      <c r="N4428" s="155">
        <f>SUMIFS('Budget Detail as of 11.30'!L:L,'Budget Detail as of 11.30'!B:B,'Questica Mapping'!C4428)</f>
        <v>2000</v>
      </c>
      <c r="O4428" s="100">
        <v>1440</v>
      </c>
      <c r="P4428" s="101">
        <f t="shared" si="171"/>
        <v>1440</v>
      </c>
    </row>
    <row r="4429" spans="1:16" hidden="1" x14ac:dyDescent="0.3">
      <c r="A4429" s="90">
        <v>593137</v>
      </c>
      <c r="B4429" s="92" t="s">
        <v>1162</v>
      </c>
      <c r="C4429" s="92" t="s">
        <v>8453</v>
      </c>
      <c r="D4429" s="92" t="s">
        <v>16</v>
      </c>
      <c r="E4429" s="103">
        <v>42111</v>
      </c>
      <c r="F4429" s="92" t="s">
        <v>8419</v>
      </c>
      <c r="G4429" s="92" t="s">
        <v>1191</v>
      </c>
      <c r="H4429" s="92" t="s">
        <v>8397</v>
      </c>
      <c r="I4429" s="92" t="s">
        <v>865</v>
      </c>
      <c r="J4429" s="92" t="s">
        <v>1192</v>
      </c>
      <c r="K4429" s="90" t="b">
        <v>0</v>
      </c>
      <c r="L4429" s="92" t="s">
        <v>867</v>
      </c>
      <c r="M4429" s="278">
        <f>IFERROR(VLOOKUP(C4429,'Budget Detail as of 11.30'!B:K,COLUMNS('Budget Detail as of 11.30'!B:K),FALSE),0)</f>
        <v>7000</v>
      </c>
      <c r="N4429" s="155">
        <f>SUMIFS('Budget Detail as of 11.30'!L:L,'Budget Detail as of 11.30'!B:B,'Questica Mapping'!C4429)</f>
        <v>7000</v>
      </c>
      <c r="O4429" s="100">
        <v>1100</v>
      </c>
      <c r="P4429" s="101">
        <f t="shared" si="171"/>
        <v>1100</v>
      </c>
    </row>
    <row r="4430" spans="1:16" hidden="1" x14ac:dyDescent="0.3">
      <c r="A4430" s="90">
        <v>584124</v>
      </c>
      <c r="B4430" s="92" t="s">
        <v>1162</v>
      </c>
      <c r="C4430" s="92" t="s">
        <v>8454</v>
      </c>
      <c r="D4430" s="92" t="s">
        <v>16</v>
      </c>
      <c r="E4430" s="103">
        <v>42111</v>
      </c>
      <c r="F4430" s="92" t="s">
        <v>8419</v>
      </c>
      <c r="G4430" s="92" t="s">
        <v>1191</v>
      </c>
      <c r="H4430" s="92" t="s">
        <v>8409</v>
      </c>
      <c r="I4430" s="92" t="s">
        <v>865</v>
      </c>
      <c r="J4430" s="92" t="s">
        <v>1192</v>
      </c>
      <c r="K4430" s="90" t="b">
        <v>0</v>
      </c>
      <c r="L4430" s="92" t="s">
        <v>867</v>
      </c>
      <c r="M4430" s="278">
        <f>IFERROR(VLOOKUP(C4430,'Budget Detail as of 11.30'!B:K,COLUMNS('Budget Detail as of 11.30'!B:K),FALSE),0)</f>
        <v>4500</v>
      </c>
      <c r="N4430" s="155">
        <f>SUMIFS('Budget Detail as of 11.30'!L:L,'Budget Detail as of 11.30'!B:B,'Questica Mapping'!C4430)</f>
        <v>4500</v>
      </c>
      <c r="O4430" s="100">
        <v>9600</v>
      </c>
      <c r="P4430" s="101">
        <f t="shared" si="171"/>
        <v>9600</v>
      </c>
    </row>
    <row r="4431" spans="1:16" hidden="1" x14ac:dyDescent="0.3">
      <c r="A4431" s="90">
        <v>1190913</v>
      </c>
      <c r="B4431" s="92" t="s">
        <v>1162</v>
      </c>
      <c r="C4431" s="92" t="s">
        <v>8455</v>
      </c>
      <c r="D4431" s="92" t="s">
        <v>16</v>
      </c>
      <c r="E4431" s="103">
        <v>42111</v>
      </c>
      <c r="F4431" s="92" t="s">
        <v>8419</v>
      </c>
      <c r="G4431" s="92" t="s">
        <v>1202</v>
      </c>
      <c r="H4431" s="92" t="s">
        <v>8392</v>
      </c>
      <c r="I4431" s="92" t="s">
        <v>865</v>
      </c>
      <c r="J4431" s="92" t="s">
        <v>1203</v>
      </c>
      <c r="K4431" s="90" t="b">
        <v>0</v>
      </c>
      <c r="L4431" s="92" t="s">
        <v>867</v>
      </c>
      <c r="M4431" s="278">
        <f>IFERROR(VLOOKUP(C4431,'Budget Detail as of 11.30'!B:K,COLUMNS('Budget Detail as of 11.30'!B:K),FALSE),0)</f>
        <v>8000</v>
      </c>
      <c r="N4431" s="155">
        <f>SUMIFS('Budget Detail as of 11.30'!L:L,'Budget Detail as of 11.30'!B:B,'Questica Mapping'!C4431)</f>
        <v>8000</v>
      </c>
      <c r="O4431" s="100">
        <v>9600</v>
      </c>
      <c r="P4431" s="101">
        <f t="shared" si="171"/>
        <v>9600</v>
      </c>
    </row>
    <row r="4432" spans="1:16" hidden="1" x14ac:dyDescent="0.3">
      <c r="A4432" s="90">
        <v>584125</v>
      </c>
      <c r="B4432" s="92" t="s">
        <v>1162</v>
      </c>
      <c r="C4432" s="92" t="s">
        <v>8456</v>
      </c>
      <c r="D4432" s="92" t="s">
        <v>16</v>
      </c>
      <c r="E4432" s="103">
        <v>42111</v>
      </c>
      <c r="F4432" s="92" t="s">
        <v>8419</v>
      </c>
      <c r="G4432" s="92" t="s">
        <v>1202</v>
      </c>
      <c r="H4432" s="92" t="s">
        <v>8397</v>
      </c>
      <c r="I4432" s="92" t="s">
        <v>865</v>
      </c>
      <c r="J4432" s="92" t="s">
        <v>1203</v>
      </c>
      <c r="K4432" s="90" t="b">
        <v>0</v>
      </c>
      <c r="L4432" s="92" t="s">
        <v>867</v>
      </c>
      <c r="M4432" s="278">
        <f>IFERROR(VLOOKUP(C4432,'Budget Detail as of 11.30'!B:K,COLUMNS('Budget Detail as of 11.30'!B:K),FALSE),0)</f>
        <v>8000</v>
      </c>
      <c r="N4432" s="155">
        <f>SUMIFS('Budget Detail as of 11.30'!L:L,'Budget Detail as of 11.30'!B:B,'Questica Mapping'!C4432)</f>
        <v>8000</v>
      </c>
      <c r="O4432" s="100">
        <v>4500</v>
      </c>
      <c r="P4432" s="101">
        <f t="shared" si="171"/>
        <v>4500</v>
      </c>
    </row>
    <row r="4433" spans="1:16" hidden="1" x14ac:dyDescent="0.3">
      <c r="A4433" s="90">
        <v>1191343</v>
      </c>
      <c r="B4433" s="92" t="s">
        <v>1162</v>
      </c>
      <c r="C4433" s="92" t="s">
        <v>8457</v>
      </c>
      <c r="D4433" s="92" t="s">
        <v>16</v>
      </c>
      <c r="E4433" s="103">
        <v>42111</v>
      </c>
      <c r="F4433" s="92" t="s">
        <v>8419</v>
      </c>
      <c r="G4433" s="92" t="s">
        <v>1202</v>
      </c>
      <c r="H4433" s="92" t="s">
        <v>8397</v>
      </c>
      <c r="I4433" s="92" t="s">
        <v>925</v>
      </c>
      <c r="J4433" s="92" t="s">
        <v>8458</v>
      </c>
      <c r="K4433" s="90" t="b">
        <v>0</v>
      </c>
      <c r="L4433" s="92" t="s">
        <v>867</v>
      </c>
      <c r="M4433" s="278">
        <f>IFERROR(VLOOKUP(C4433,'Budget Detail as of 11.30'!B:K,COLUMNS('Budget Detail as of 11.30'!B:K),FALSE),0)</f>
        <v>5000</v>
      </c>
      <c r="N4433" s="155">
        <f>SUMIFS('Budget Detail as of 11.30'!L:L,'Budget Detail as of 11.30'!B:B,'Questica Mapping'!C4433)</f>
        <v>5000</v>
      </c>
      <c r="O4433" s="100">
        <v>4950</v>
      </c>
      <c r="P4433" s="101">
        <f t="shared" si="171"/>
        <v>4950</v>
      </c>
    </row>
    <row r="4434" spans="1:16" hidden="1" x14ac:dyDescent="0.3">
      <c r="A4434" s="90">
        <v>1190914</v>
      </c>
      <c r="B4434" s="92" t="s">
        <v>1162</v>
      </c>
      <c r="C4434" s="92" t="s">
        <v>8459</v>
      </c>
      <c r="D4434" s="92" t="s">
        <v>16</v>
      </c>
      <c r="E4434" s="103">
        <v>42111</v>
      </c>
      <c r="F4434" s="92" t="s">
        <v>8419</v>
      </c>
      <c r="G4434" s="92" t="s">
        <v>1202</v>
      </c>
      <c r="H4434" s="92" t="s">
        <v>8409</v>
      </c>
      <c r="I4434" s="92" t="s">
        <v>865</v>
      </c>
      <c r="J4434" s="92" t="s">
        <v>8460</v>
      </c>
      <c r="K4434" s="90" t="b">
        <v>0</v>
      </c>
      <c r="L4434" s="92" t="s">
        <v>867</v>
      </c>
      <c r="M4434" s="278">
        <f>IFERROR(VLOOKUP(C4434,'Budget Detail as of 11.30'!B:K,COLUMNS('Budget Detail as of 11.30'!B:K),FALSE),0)</f>
        <v>6500</v>
      </c>
      <c r="N4434" s="155">
        <f>SUMIFS('Budget Detail as of 11.30'!L:L,'Budget Detail as of 11.30'!B:B,'Questica Mapping'!C4434)</f>
        <v>6500</v>
      </c>
      <c r="O4434" s="100">
        <v>3358</v>
      </c>
      <c r="P4434" s="101">
        <f t="shared" si="171"/>
        <v>3358</v>
      </c>
    </row>
    <row r="4435" spans="1:16" hidden="1" x14ac:dyDescent="0.3">
      <c r="A4435" s="90">
        <v>850883</v>
      </c>
      <c r="B4435" s="92" t="s">
        <v>1162</v>
      </c>
      <c r="C4435" s="92" t="s">
        <v>8461</v>
      </c>
      <c r="D4435" s="92" t="s">
        <v>16</v>
      </c>
      <c r="E4435" s="103">
        <v>42111</v>
      </c>
      <c r="F4435" s="92" t="s">
        <v>8419</v>
      </c>
      <c r="G4435" s="92" t="s">
        <v>1202</v>
      </c>
      <c r="H4435" s="92" t="s">
        <v>8409</v>
      </c>
      <c r="I4435" s="92" t="s">
        <v>925</v>
      </c>
      <c r="J4435" s="92" t="s">
        <v>8458</v>
      </c>
      <c r="K4435" s="90" t="b">
        <v>0</v>
      </c>
      <c r="L4435" s="92" t="s">
        <v>867</v>
      </c>
      <c r="M4435" s="278">
        <f>IFERROR(VLOOKUP(C4435,'Budget Detail as of 11.30'!B:K,COLUMNS('Budget Detail as of 11.30'!B:K),FALSE),0)</f>
        <v>3500</v>
      </c>
      <c r="N4435" s="155">
        <f>SUMIFS('Budget Detail as of 11.30'!L:L,'Budget Detail as of 11.30'!B:B,'Questica Mapping'!C4435)</f>
        <v>3500</v>
      </c>
      <c r="O4435" s="100">
        <v>1439</v>
      </c>
      <c r="P4435" s="101">
        <f t="shared" si="171"/>
        <v>1439</v>
      </c>
    </row>
    <row r="4436" spans="1:16" hidden="1" x14ac:dyDescent="0.3">
      <c r="A4436" s="90">
        <v>851416</v>
      </c>
      <c r="B4436" s="92" t="s">
        <v>1162</v>
      </c>
      <c r="C4436" s="92" t="s">
        <v>8462</v>
      </c>
      <c r="D4436" s="92" t="s">
        <v>16</v>
      </c>
      <c r="E4436" s="103">
        <v>42111</v>
      </c>
      <c r="F4436" s="92" t="s">
        <v>8419</v>
      </c>
      <c r="G4436" s="92" t="s">
        <v>1354</v>
      </c>
      <c r="H4436" s="92" t="s">
        <v>8392</v>
      </c>
      <c r="I4436" s="92" t="s">
        <v>865</v>
      </c>
      <c r="J4436" s="92" t="s">
        <v>1893</v>
      </c>
      <c r="K4436" s="90" t="b">
        <v>0</v>
      </c>
      <c r="L4436" s="92" t="s">
        <v>867</v>
      </c>
      <c r="M4436" s="278">
        <f>IFERROR(VLOOKUP(C4436,'Budget Detail as of 11.30'!B:K,COLUMNS('Budget Detail as of 11.30'!B:K),FALSE),0)</f>
        <v>1440</v>
      </c>
      <c r="N4436" s="155">
        <f>SUMIFS('Budget Detail as of 11.30'!L:L,'Budget Detail as of 11.30'!B:B,'Questica Mapping'!C4436)</f>
        <v>1440</v>
      </c>
      <c r="O4436" s="100">
        <v>4797</v>
      </c>
      <c r="P4436" s="101">
        <f t="shared" si="171"/>
        <v>4797</v>
      </c>
    </row>
    <row r="4437" spans="1:16" hidden="1" x14ac:dyDescent="0.3">
      <c r="A4437" s="90">
        <v>1191190</v>
      </c>
      <c r="B4437" s="92" t="s">
        <v>1162</v>
      </c>
      <c r="C4437" s="92" t="s">
        <v>8463</v>
      </c>
      <c r="D4437" s="92" t="s">
        <v>16</v>
      </c>
      <c r="E4437" s="103">
        <v>42111</v>
      </c>
      <c r="F4437" s="92" t="s">
        <v>8419</v>
      </c>
      <c r="G4437" s="92" t="s">
        <v>1354</v>
      </c>
      <c r="H4437" s="92" t="s">
        <v>8392</v>
      </c>
      <c r="I4437" s="92" t="s">
        <v>925</v>
      </c>
      <c r="J4437" s="92" t="s">
        <v>1355</v>
      </c>
      <c r="K4437" s="90" t="b">
        <v>0</v>
      </c>
      <c r="L4437" s="92" t="s">
        <v>867</v>
      </c>
      <c r="M4437" s="278">
        <f>IFERROR(VLOOKUP(C4437,'Budget Detail as of 11.30'!B:K,COLUMNS('Budget Detail as of 11.30'!B:K),FALSE),0)</f>
        <v>1100</v>
      </c>
      <c r="N4437" s="155">
        <f>SUMIFS('Budget Detail as of 11.30'!L:L,'Budget Detail as of 11.30'!B:B,'Questica Mapping'!C4437)</f>
        <v>1100</v>
      </c>
      <c r="O4437" s="100">
        <v>2353</v>
      </c>
      <c r="P4437" s="101">
        <f t="shared" si="171"/>
        <v>2353</v>
      </c>
    </row>
    <row r="4438" spans="1:16" hidden="1" x14ac:dyDescent="0.3">
      <c r="A4438" s="90">
        <v>850885</v>
      </c>
      <c r="B4438" s="92" t="s">
        <v>1162</v>
      </c>
      <c r="C4438" s="92" t="s">
        <v>8464</v>
      </c>
      <c r="D4438" s="92" t="s">
        <v>16</v>
      </c>
      <c r="E4438" s="103">
        <v>42111</v>
      </c>
      <c r="F4438" s="92" t="s">
        <v>8419</v>
      </c>
      <c r="G4438" s="92" t="s">
        <v>1354</v>
      </c>
      <c r="H4438" s="92" t="s">
        <v>8397</v>
      </c>
      <c r="I4438" s="92" t="s">
        <v>865</v>
      </c>
      <c r="J4438" s="92" t="s">
        <v>1893</v>
      </c>
      <c r="K4438" s="90" t="b">
        <v>0</v>
      </c>
      <c r="L4438" s="92" t="s">
        <v>867</v>
      </c>
      <c r="M4438" s="278">
        <f>IFERROR(VLOOKUP(C4438,'Budget Detail as of 11.30'!B:K,COLUMNS('Budget Detail as of 11.30'!B:K),FALSE),0)</f>
        <v>12600</v>
      </c>
      <c r="N4438" s="155">
        <f>SUMIFS('Budget Detail as of 11.30'!L:L,'Budget Detail as of 11.30'!B:B,'Questica Mapping'!C4438)</f>
        <v>12600</v>
      </c>
      <c r="O4438" s="100">
        <v>34539</v>
      </c>
      <c r="P4438" s="101">
        <f t="shared" si="171"/>
        <v>34539</v>
      </c>
    </row>
    <row r="4439" spans="1:16" hidden="1" x14ac:dyDescent="0.3">
      <c r="A4439" s="90">
        <v>591001</v>
      </c>
      <c r="B4439" s="92" t="s">
        <v>1162</v>
      </c>
      <c r="C4439" s="92" t="s">
        <v>8465</v>
      </c>
      <c r="D4439" s="92" t="s">
        <v>16</v>
      </c>
      <c r="E4439" s="103">
        <v>42111</v>
      </c>
      <c r="F4439" s="92" t="s">
        <v>8419</v>
      </c>
      <c r="G4439" s="92" t="s">
        <v>1354</v>
      </c>
      <c r="H4439" s="92" t="s">
        <v>8397</v>
      </c>
      <c r="I4439" s="92" t="s">
        <v>925</v>
      </c>
      <c r="J4439" s="92" t="s">
        <v>1355</v>
      </c>
      <c r="K4439" s="90" t="b">
        <v>0</v>
      </c>
      <c r="L4439" s="92" t="s">
        <v>867</v>
      </c>
      <c r="M4439" s="278">
        <f>IFERROR(VLOOKUP(C4439,'Budget Detail as of 11.30'!B:K,COLUMNS('Budget Detail as of 11.30'!B:K),FALSE),0)</f>
        <v>12600</v>
      </c>
      <c r="N4439" s="155">
        <f>SUMIFS('Budget Detail as of 11.30'!L:L,'Budget Detail as of 11.30'!B:B,'Questica Mapping'!C4439)</f>
        <v>12600</v>
      </c>
      <c r="O4439" s="100">
        <v>21107</v>
      </c>
      <c r="P4439" s="101">
        <f t="shared" si="171"/>
        <v>21107</v>
      </c>
    </row>
    <row r="4440" spans="1:16" hidden="1" x14ac:dyDescent="0.3">
      <c r="A4440" s="90">
        <v>1191188</v>
      </c>
      <c r="B4440" s="92" t="s">
        <v>1162</v>
      </c>
      <c r="C4440" s="92" t="s">
        <v>8466</v>
      </c>
      <c r="D4440" s="92" t="s">
        <v>16</v>
      </c>
      <c r="E4440" s="103">
        <v>42111</v>
      </c>
      <c r="F4440" s="92" t="s">
        <v>8419</v>
      </c>
      <c r="G4440" s="92" t="s">
        <v>1354</v>
      </c>
      <c r="H4440" s="92" t="s">
        <v>8409</v>
      </c>
      <c r="I4440" s="92" t="s">
        <v>865</v>
      </c>
      <c r="J4440" s="92" t="s">
        <v>1893</v>
      </c>
      <c r="K4440" s="90" t="b">
        <v>0</v>
      </c>
      <c r="L4440" s="92" t="s">
        <v>867</v>
      </c>
      <c r="M4440" s="278">
        <f>IFERROR(VLOOKUP(C4440,'Budget Detail as of 11.30'!B:K,COLUMNS('Budget Detail as of 11.30'!B:K),FALSE),0)</f>
        <v>5500</v>
      </c>
      <c r="N4440" s="155">
        <f>SUMIFS('Budget Detail as of 11.30'!L:L,'Budget Detail as of 11.30'!B:B,'Questica Mapping'!C4440)</f>
        <v>5500</v>
      </c>
      <c r="O4440" s="100">
        <v>40294</v>
      </c>
      <c r="P4440" s="101">
        <f t="shared" si="171"/>
        <v>40294</v>
      </c>
    </row>
    <row r="4441" spans="1:16" hidden="1" x14ac:dyDescent="0.3">
      <c r="A4441" s="90">
        <v>1191191</v>
      </c>
      <c r="B4441" s="92" t="s">
        <v>1162</v>
      </c>
      <c r="C4441" s="92" t="s">
        <v>8467</v>
      </c>
      <c r="D4441" s="92" t="s">
        <v>16</v>
      </c>
      <c r="E4441" s="103">
        <v>42111</v>
      </c>
      <c r="F4441" s="92" t="s">
        <v>8419</v>
      </c>
      <c r="G4441" s="92" t="s">
        <v>1354</v>
      </c>
      <c r="H4441" s="92" t="s">
        <v>8409</v>
      </c>
      <c r="I4441" s="92" t="s">
        <v>925</v>
      </c>
      <c r="J4441" s="92" t="s">
        <v>1355</v>
      </c>
      <c r="K4441" s="90" t="b">
        <v>0</v>
      </c>
      <c r="L4441" s="92" t="s">
        <v>867</v>
      </c>
      <c r="M4441" s="278">
        <f>IFERROR(VLOOKUP(C4441,'Budget Detail as of 11.30'!B:K,COLUMNS('Budget Detail as of 11.30'!B:K),FALSE),0)</f>
        <v>5000</v>
      </c>
      <c r="N4441" s="155">
        <f>SUMIFS('Budget Detail as of 11.30'!L:L,'Budget Detail as of 11.30'!B:B,'Questica Mapping'!C4441)</f>
        <v>5000</v>
      </c>
      <c r="O4441" s="100">
        <v>21569</v>
      </c>
      <c r="P4441" s="101">
        <f t="shared" si="171"/>
        <v>21569</v>
      </c>
    </row>
    <row r="4442" spans="1:16" hidden="1" x14ac:dyDescent="0.3">
      <c r="A4442" s="90">
        <v>850886</v>
      </c>
      <c r="B4442" s="92" t="s">
        <v>1162</v>
      </c>
      <c r="C4442" s="92" t="s">
        <v>8468</v>
      </c>
      <c r="D4442" s="92" t="s">
        <v>16</v>
      </c>
      <c r="E4442" s="103">
        <v>42111</v>
      </c>
      <c r="F4442" s="92" t="s">
        <v>8419</v>
      </c>
      <c r="G4442" s="92" t="s">
        <v>1212</v>
      </c>
      <c r="H4442" s="92" t="s">
        <v>8392</v>
      </c>
      <c r="I4442" s="92" t="s">
        <v>865</v>
      </c>
      <c r="J4442" s="92" t="s">
        <v>8469</v>
      </c>
      <c r="K4442" s="90" t="b">
        <v>0</v>
      </c>
      <c r="L4442" s="92" t="s">
        <v>867</v>
      </c>
      <c r="M4442" s="278">
        <f>IFERROR(VLOOKUP(C4442,'Budget Detail as of 11.30'!B:K,COLUMNS('Budget Detail as of 11.30'!B:K),FALSE),0)</f>
        <v>3140</v>
      </c>
      <c r="N4442" s="155">
        <f>SUMIFS('Budget Detail as of 11.30'!L:L,'Budget Detail as of 11.30'!B:B,'Questica Mapping'!C4442)</f>
        <v>0</v>
      </c>
      <c r="O4442" s="100">
        <v>17269</v>
      </c>
      <c r="P4442" s="101">
        <f t="shared" si="171"/>
        <v>17269</v>
      </c>
    </row>
    <row r="4443" spans="1:16" hidden="1" x14ac:dyDescent="0.3">
      <c r="A4443" s="90">
        <v>1191192</v>
      </c>
      <c r="B4443" s="92" t="s">
        <v>1162</v>
      </c>
      <c r="C4443" s="92" t="s">
        <v>8470</v>
      </c>
      <c r="D4443" s="92" t="s">
        <v>16</v>
      </c>
      <c r="E4443" s="103">
        <v>42111</v>
      </c>
      <c r="F4443" s="92" t="s">
        <v>8419</v>
      </c>
      <c r="G4443" s="92" t="s">
        <v>1212</v>
      </c>
      <c r="H4443" s="92" t="s">
        <v>8392</v>
      </c>
      <c r="I4443" s="92" t="s">
        <v>925</v>
      </c>
      <c r="J4443" s="92" t="s">
        <v>8471</v>
      </c>
      <c r="K4443" s="90" t="b">
        <v>0</v>
      </c>
      <c r="L4443" s="92" t="s">
        <v>867</v>
      </c>
      <c r="M4443" s="278">
        <f>IFERROR(VLOOKUP(C4443,'Budget Detail as of 11.30'!B:K,COLUMNS('Budget Detail as of 11.30'!B:K),FALSE),0)</f>
        <v>1440</v>
      </c>
      <c r="N4443" s="155">
        <f>SUMIFS('Budget Detail as of 11.30'!L:L,'Budget Detail as of 11.30'!B:B,'Questica Mapping'!C4443)</f>
        <v>0</v>
      </c>
      <c r="O4443" s="100">
        <v>10553</v>
      </c>
      <c r="P4443" s="101">
        <f t="shared" si="171"/>
        <v>10553</v>
      </c>
    </row>
    <row r="4444" spans="1:16" hidden="1" x14ac:dyDescent="0.3">
      <c r="A4444" s="90">
        <v>850890</v>
      </c>
      <c r="B4444" s="92" t="s">
        <v>1162</v>
      </c>
      <c r="C4444" s="92" t="s">
        <v>8472</v>
      </c>
      <c r="D4444" s="92" t="s">
        <v>16</v>
      </c>
      <c r="E4444" s="103">
        <v>42111</v>
      </c>
      <c r="F4444" s="92" t="s">
        <v>8419</v>
      </c>
      <c r="G4444" s="92" t="s">
        <v>1212</v>
      </c>
      <c r="H4444" s="92" t="s">
        <v>8392</v>
      </c>
      <c r="I4444" s="92" t="s">
        <v>928</v>
      </c>
      <c r="J4444" s="92" t="s">
        <v>8473</v>
      </c>
      <c r="K4444" s="90" t="b">
        <v>0</v>
      </c>
      <c r="L4444" s="92" t="s">
        <v>867</v>
      </c>
      <c r="M4444" s="278">
        <f>IFERROR(VLOOKUP(C4444,'Budget Detail as of 11.30'!B:K,COLUMNS('Budget Detail as of 11.30'!B:K),FALSE),0)</f>
        <v>4800</v>
      </c>
      <c r="N4444" s="155">
        <f>SUMIFS('Budget Detail as of 11.30'!L:L,'Budget Detail as of 11.30'!B:B,'Questica Mapping'!C4444)</f>
        <v>4800</v>
      </c>
      <c r="O4444" s="100">
        <v>20148</v>
      </c>
      <c r="P4444" s="101">
        <f t="shared" si="171"/>
        <v>20148</v>
      </c>
    </row>
    <row r="4445" spans="1:16" hidden="1" x14ac:dyDescent="0.3">
      <c r="A4445" s="90">
        <v>850891</v>
      </c>
      <c r="B4445" s="92" t="s">
        <v>1162</v>
      </c>
      <c r="C4445" s="92" t="s">
        <v>8474</v>
      </c>
      <c r="D4445" s="92" t="s">
        <v>16</v>
      </c>
      <c r="E4445" s="103">
        <v>42111</v>
      </c>
      <c r="F4445" s="92" t="s">
        <v>8419</v>
      </c>
      <c r="G4445" s="92" t="s">
        <v>1212</v>
      </c>
      <c r="H4445" s="92" t="s">
        <v>8392</v>
      </c>
      <c r="I4445" s="92" t="s">
        <v>931</v>
      </c>
      <c r="J4445" s="92" t="s">
        <v>8475</v>
      </c>
      <c r="K4445" s="90" t="b">
        <v>0</v>
      </c>
      <c r="L4445" s="92" t="s">
        <v>867</v>
      </c>
      <c r="M4445" s="278">
        <f>IFERROR(VLOOKUP(C4445,'Budget Detail as of 11.30'!B:K,COLUMNS('Budget Detail as of 11.30'!B:K),FALSE),0)</f>
        <v>2360</v>
      </c>
      <c r="N4445" s="155">
        <f>SUMIFS('Budget Detail as of 11.30'!L:L,'Budget Detail as of 11.30'!B:B,'Questica Mapping'!C4445)</f>
        <v>2360</v>
      </c>
      <c r="O4445" s="100">
        <v>11765</v>
      </c>
      <c r="P4445" s="101">
        <f t="shared" si="171"/>
        <v>11765</v>
      </c>
    </row>
    <row r="4446" spans="1:16" hidden="1" x14ac:dyDescent="0.3">
      <c r="A4446" s="90">
        <v>850415</v>
      </c>
      <c r="B4446" s="92" t="s">
        <v>1162</v>
      </c>
      <c r="C4446" s="92" t="s">
        <v>8476</v>
      </c>
      <c r="D4446" s="92" t="s">
        <v>16</v>
      </c>
      <c r="E4446" s="103">
        <v>42111</v>
      </c>
      <c r="F4446" s="92" t="s">
        <v>8419</v>
      </c>
      <c r="G4446" s="92" t="s">
        <v>1212</v>
      </c>
      <c r="H4446" s="92" t="s">
        <v>8397</v>
      </c>
      <c r="I4446" s="92" t="s">
        <v>865</v>
      </c>
      <c r="J4446" s="92" t="s">
        <v>8469</v>
      </c>
      <c r="K4446" s="90" t="b">
        <v>0</v>
      </c>
      <c r="L4446" s="92" t="s">
        <v>867</v>
      </c>
      <c r="M4446" s="278">
        <f>IFERROR(VLOOKUP(C4446,'Budget Detail as of 11.30'!B:K,COLUMNS('Budget Detail as of 11.30'!B:K),FALSE),0)</f>
        <v>45800</v>
      </c>
      <c r="N4446" s="155">
        <f>SUMIFS('Budget Detail as of 11.30'!L:L,'Budget Detail as of 11.30'!B:B,'Questica Mapping'!C4446)</f>
        <v>0</v>
      </c>
      <c r="O4446" s="100">
        <v>4000</v>
      </c>
      <c r="P4446" s="101">
        <f t="shared" si="171"/>
        <v>4000</v>
      </c>
    </row>
    <row r="4447" spans="1:16" hidden="1" x14ac:dyDescent="0.3">
      <c r="A4447" s="90">
        <v>850892</v>
      </c>
      <c r="B4447" s="92" t="s">
        <v>1162</v>
      </c>
      <c r="C4447" s="92" t="s">
        <v>8477</v>
      </c>
      <c r="D4447" s="92" t="s">
        <v>16</v>
      </c>
      <c r="E4447" s="103">
        <v>42111</v>
      </c>
      <c r="F4447" s="92" t="s">
        <v>8419</v>
      </c>
      <c r="G4447" s="92" t="s">
        <v>1212</v>
      </c>
      <c r="H4447" s="92" t="s">
        <v>8397</v>
      </c>
      <c r="I4447" s="92" t="s">
        <v>925</v>
      </c>
      <c r="J4447" s="92" t="s">
        <v>8471</v>
      </c>
      <c r="K4447" s="90" t="b">
        <v>0</v>
      </c>
      <c r="L4447" s="92" t="s">
        <v>867</v>
      </c>
      <c r="M4447" s="278">
        <f>IFERROR(VLOOKUP(C4447,'Budget Detail as of 11.30'!B:K,COLUMNS('Budget Detail as of 11.30'!B:K),FALSE),0)</f>
        <v>27990</v>
      </c>
      <c r="N4447" s="155">
        <f>SUMIFS('Budget Detail as of 11.30'!L:L,'Budget Detail as of 11.30'!B:B,'Questica Mapping'!C4447)</f>
        <v>0</v>
      </c>
      <c r="O4447" s="100">
        <v>0</v>
      </c>
      <c r="P4447" s="101">
        <f t="shared" si="171"/>
        <v>0</v>
      </c>
    </row>
    <row r="4448" spans="1:16" hidden="1" x14ac:dyDescent="0.3">
      <c r="A4448" s="90">
        <v>851423</v>
      </c>
      <c r="B4448" s="92" t="s">
        <v>1162</v>
      </c>
      <c r="C4448" s="92" t="s">
        <v>8478</v>
      </c>
      <c r="D4448" s="92" t="s">
        <v>16</v>
      </c>
      <c r="E4448" s="103">
        <v>42111</v>
      </c>
      <c r="F4448" s="92" t="s">
        <v>8419</v>
      </c>
      <c r="G4448" s="92" t="s">
        <v>1212</v>
      </c>
      <c r="H4448" s="92" t="s">
        <v>8397</v>
      </c>
      <c r="I4448" s="92" t="s">
        <v>928</v>
      </c>
      <c r="J4448" s="92" t="s">
        <v>8473</v>
      </c>
      <c r="K4448" s="90" t="b">
        <v>0</v>
      </c>
      <c r="L4448" s="92" t="s">
        <v>867</v>
      </c>
      <c r="M4448" s="278">
        <f>IFERROR(VLOOKUP(C4448,'Budget Detail as of 11.30'!B:K,COLUMNS('Budget Detail as of 11.30'!B:K),FALSE),0)</f>
        <v>53440</v>
      </c>
      <c r="N4448" s="155">
        <f>SUMIFS('Budget Detail as of 11.30'!L:L,'Budget Detail as of 11.30'!B:B,'Questica Mapping'!C4448)</f>
        <v>53440</v>
      </c>
      <c r="O4448" s="100">
        <v>2000</v>
      </c>
      <c r="P4448" s="101">
        <f t="shared" si="171"/>
        <v>2000</v>
      </c>
    </row>
    <row r="4449" spans="1:16" hidden="1" x14ac:dyDescent="0.3">
      <c r="A4449" s="90">
        <v>850894</v>
      </c>
      <c r="B4449" s="92" t="s">
        <v>1162</v>
      </c>
      <c r="C4449" s="92" t="s">
        <v>8479</v>
      </c>
      <c r="D4449" s="92" t="s">
        <v>16</v>
      </c>
      <c r="E4449" s="103">
        <v>42111</v>
      </c>
      <c r="F4449" s="92" t="s">
        <v>8419</v>
      </c>
      <c r="G4449" s="92" t="s">
        <v>1212</v>
      </c>
      <c r="H4449" s="92" t="s">
        <v>8397</v>
      </c>
      <c r="I4449" s="92" t="s">
        <v>931</v>
      </c>
      <c r="J4449" s="92" t="s">
        <v>8475</v>
      </c>
      <c r="K4449" s="90" t="b">
        <v>0</v>
      </c>
      <c r="L4449" s="92" t="s">
        <v>867</v>
      </c>
      <c r="M4449" s="278">
        <f>IFERROR(VLOOKUP(C4449,'Budget Detail as of 11.30'!B:K,COLUMNS('Budget Detail as of 11.30'!B:K),FALSE),0)</f>
        <v>27100</v>
      </c>
      <c r="N4449" s="155">
        <f>SUMIFS('Budget Detail as of 11.30'!L:L,'Budget Detail as of 11.30'!B:B,'Questica Mapping'!C4449)</f>
        <v>27100</v>
      </c>
      <c r="O4449" s="100">
        <v>4000</v>
      </c>
      <c r="P4449" s="101">
        <f t="shared" si="171"/>
        <v>4000</v>
      </c>
    </row>
    <row r="4450" spans="1:16" hidden="1" x14ac:dyDescent="0.3">
      <c r="A4450" s="90">
        <v>1209963</v>
      </c>
      <c r="B4450" s="92" t="s">
        <v>1162</v>
      </c>
      <c r="C4450" s="92" t="s">
        <v>8480</v>
      </c>
      <c r="D4450" s="92" t="s">
        <v>16</v>
      </c>
      <c r="E4450" s="103">
        <v>42111</v>
      </c>
      <c r="F4450" s="92" t="s">
        <v>8419</v>
      </c>
      <c r="G4450" s="92" t="s">
        <v>1212</v>
      </c>
      <c r="H4450" s="92" t="s">
        <v>8409</v>
      </c>
      <c r="I4450" s="92" t="s">
        <v>865</v>
      </c>
      <c r="J4450" s="92" t="s">
        <v>8469</v>
      </c>
      <c r="K4450" s="90" t="b">
        <v>0</v>
      </c>
      <c r="L4450" s="92" t="s">
        <v>867</v>
      </c>
      <c r="M4450" s="278">
        <f>IFERROR(VLOOKUP(C4450,'Budget Detail as of 11.30'!B:K,COLUMNS('Budget Detail as of 11.30'!B:K),FALSE),0)</f>
        <v>20150</v>
      </c>
      <c r="N4450" s="155">
        <f>SUMIFS('Budget Detail as of 11.30'!L:L,'Budget Detail as of 11.30'!B:B,'Questica Mapping'!C4450)</f>
        <v>0</v>
      </c>
      <c r="O4450" s="100">
        <v>1500</v>
      </c>
      <c r="P4450" s="101">
        <f t="shared" si="171"/>
        <v>1500</v>
      </c>
    </row>
    <row r="4451" spans="1:16" hidden="1" x14ac:dyDescent="0.3">
      <c r="A4451" s="90">
        <v>1558728</v>
      </c>
      <c r="B4451" s="92" t="s">
        <v>1162</v>
      </c>
      <c r="C4451" s="92" t="s">
        <v>8481</v>
      </c>
      <c r="D4451" s="92" t="s">
        <v>16</v>
      </c>
      <c r="E4451" s="103">
        <v>42111</v>
      </c>
      <c r="F4451" s="92" t="s">
        <v>8419</v>
      </c>
      <c r="G4451" s="92" t="s">
        <v>1212</v>
      </c>
      <c r="H4451" s="92" t="s">
        <v>8409</v>
      </c>
      <c r="I4451" s="92" t="s">
        <v>925</v>
      </c>
      <c r="J4451" s="92" t="s">
        <v>8471</v>
      </c>
      <c r="K4451" s="90" t="b">
        <v>0</v>
      </c>
      <c r="L4451" s="92" t="s">
        <v>867</v>
      </c>
      <c r="M4451" s="278">
        <f>IFERROR(VLOOKUP(C4451,'Budget Detail as of 11.30'!B:K,COLUMNS('Budget Detail as of 11.30'!B:K),FALSE),0)</f>
        <v>12310</v>
      </c>
      <c r="N4451" s="155">
        <f>SUMIFS('Budget Detail as of 11.30'!L:L,'Budget Detail as of 11.30'!B:B,'Questica Mapping'!C4451)</f>
        <v>0</v>
      </c>
      <c r="O4451" s="100">
        <v>1000</v>
      </c>
      <c r="P4451" s="101">
        <f t="shared" si="171"/>
        <v>1000</v>
      </c>
    </row>
    <row r="4452" spans="1:16" hidden="1" x14ac:dyDescent="0.3">
      <c r="A4452" s="90">
        <v>850419</v>
      </c>
      <c r="B4452" s="92" t="s">
        <v>1162</v>
      </c>
      <c r="C4452" s="92" t="s">
        <v>8482</v>
      </c>
      <c r="D4452" s="92" t="s">
        <v>16</v>
      </c>
      <c r="E4452" s="103">
        <v>42111</v>
      </c>
      <c r="F4452" s="92" t="s">
        <v>8419</v>
      </c>
      <c r="G4452" s="92" t="s">
        <v>1212</v>
      </c>
      <c r="H4452" s="92" t="s">
        <v>8409</v>
      </c>
      <c r="I4452" s="92" t="s">
        <v>928</v>
      </c>
      <c r="J4452" s="92" t="s">
        <v>8473</v>
      </c>
      <c r="K4452" s="90" t="b">
        <v>0</v>
      </c>
      <c r="L4452" s="92" t="s">
        <v>867</v>
      </c>
      <c r="M4452" s="278">
        <f>IFERROR(VLOOKUP(C4452,'Budget Detail as of 11.30'!B:K,COLUMNS('Budget Detail as of 11.30'!B:K),FALSE),0)</f>
        <v>23510</v>
      </c>
      <c r="N4452" s="155">
        <f>SUMIFS('Budget Detail as of 11.30'!L:L,'Budget Detail as of 11.30'!B:B,'Questica Mapping'!C4452)</f>
        <v>23510</v>
      </c>
      <c r="O4452" s="100">
        <v>0</v>
      </c>
      <c r="P4452" s="101">
        <f t="shared" si="171"/>
        <v>0</v>
      </c>
    </row>
    <row r="4453" spans="1:16" hidden="1" x14ac:dyDescent="0.3">
      <c r="A4453" s="90">
        <v>850417</v>
      </c>
      <c r="B4453" s="92" t="s">
        <v>1162</v>
      </c>
      <c r="C4453" s="92" t="s">
        <v>8483</v>
      </c>
      <c r="D4453" s="92" t="s">
        <v>16</v>
      </c>
      <c r="E4453" s="103">
        <v>42111</v>
      </c>
      <c r="F4453" s="92" t="s">
        <v>8419</v>
      </c>
      <c r="G4453" s="92" t="s">
        <v>1212</v>
      </c>
      <c r="H4453" s="92" t="s">
        <v>8409</v>
      </c>
      <c r="I4453" s="92" t="s">
        <v>931</v>
      </c>
      <c r="J4453" s="92" t="s">
        <v>8475</v>
      </c>
      <c r="K4453" s="90" t="b">
        <v>0</v>
      </c>
      <c r="L4453" s="92" t="s">
        <v>867</v>
      </c>
      <c r="M4453" s="278">
        <f>IFERROR(VLOOKUP(C4453,'Budget Detail as of 11.30'!B:K,COLUMNS('Budget Detail as of 11.30'!B:K),FALSE),0)</f>
        <v>12950</v>
      </c>
      <c r="N4453" s="155">
        <f>SUMIFS('Budget Detail as of 11.30'!L:L,'Budget Detail as of 11.30'!B:B,'Questica Mapping'!C4453)</f>
        <v>12950</v>
      </c>
      <c r="O4453" s="100">
        <v>680</v>
      </c>
      <c r="P4453" s="101">
        <f t="shared" si="171"/>
        <v>680</v>
      </c>
    </row>
    <row r="4454" spans="1:16" hidden="1" x14ac:dyDescent="0.3">
      <c r="A4454" s="90">
        <v>850418</v>
      </c>
      <c r="B4454" s="92" t="s">
        <v>1162</v>
      </c>
      <c r="C4454" s="92" t="s">
        <v>8484</v>
      </c>
      <c r="D4454" s="92" t="s">
        <v>16</v>
      </c>
      <c r="E4454" s="103">
        <v>42111</v>
      </c>
      <c r="F4454" s="92" t="s">
        <v>8419</v>
      </c>
      <c r="G4454" s="92" t="s">
        <v>1215</v>
      </c>
      <c r="H4454" s="92" t="s">
        <v>8392</v>
      </c>
      <c r="I4454" s="92" t="s">
        <v>865</v>
      </c>
      <c r="J4454" s="92" t="s">
        <v>1994</v>
      </c>
      <c r="K4454" s="90" t="b">
        <v>0</v>
      </c>
      <c r="L4454" s="92" t="s">
        <v>867</v>
      </c>
      <c r="M4454" s="278">
        <f>IFERROR(VLOOKUP(C4454,'Budget Detail as of 11.30'!B:K,COLUMNS('Budget Detail as of 11.30'!B:K),FALSE),0)</f>
        <v>4000</v>
      </c>
      <c r="N4454" s="155">
        <f>SUMIFS('Budget Detail as of 11.30'!L:L,'Budget Detail as of 11.30'!B:B,'Questica Mapping'!C4454)</f>
        <v>4000</v>
      </c>
      <c r="O4454" s="100">
        <v>3000</v>
      </c>
      <c r="P4454" s="101">
        <f t="shared" si="171"/>
        <v>3000</v>
      </c>
    </row>
    <row r="4455" spans="1:16" hidden="1" x14ac:dyDescent="0.3">
      <c r="A4455" s="90">
        <v>584573</v>
      </c>
      <c r="B4455" s="92" t="s">
        <v>1162</v>
      </c>
      <c r="C4455" s="92" t="s">
        <v>8485</v>
      </c>
      <c r="D4455" s="92" t="s">
        <v>16</v>
      </c>
      <c r="E4455" s="103">
        <v>42111</v>
      </c>
      <c r="F4455" s="92" t="s">
        <v>8419</v>
      </c>
      <c r="G4455" s="92" t="s">
        <v>1215</v>
      </c>
      <c r="H4455" s="92" t="s">
        <v>8392</v>
      </c>
      <c r="I4455" s="92" t="s">
        <v>925</v>
      </c>
      <c r="J4455" s="92" t="s">
        <v>3034</v>
      </c>
      <c r="K4455" s="90" t="b">
        <v>0</v>
      </c>
      <c r="L4455" s="92" t="s">
        <v>867</v>
      </c>
      <c r="M4455" s="278">
        <f>IFERROR(VLOOKUP(C4455,'Budget Detail as of 11.30'!B:K,COLUMNS('Budget Detail as of 11.30'!B:K),FALSE),0)</f>
        <v>0</v>
      </c>
      <c r="N4455" s="155">
        <f>SUMIFS('Budget Detail as of 11.30'!L:L,'Budget Detail as of 11.30'!B:B,'Questica Mapping'!C4455)</f>
        <v>0</v>
      </c>
      <c r="O4455" s="100">
        <v>0</v>
      </c>
      <c r="P4455" s="101">
        <f t="shared" si="171"/>
        <v>0</v>
      </c>
    </row>
    <row r="4456" spans="1:16" hidden="1" x14ac:dyDescent="0.3">
      <c r="A4456" s="90">
        <v>1190915</v>
      </c>
      <c r="B4456" s="92" t="s">
        <v>1162</v>
      </c>
      <c r="C4456" s="92" t="s">
        <v>8486</v>
      </c>
      <c r="D4456" s="92" t="s">
        <v>16</v>
      </c>
      <c r="E4456" s="103">
        <v>42111</v>
      </c>
      <c r="F4456" s="92" t="s">
        <v>8419</v>
      </c>
      <c r="G4456" s="92" t="s">
        <v>1215</v>
      </c>
      <c r="H4456" s="92" t="s">
        <v>8397</v>
      </c>
      <c r="I4456" s="92" t="s">
        <v>865</v>
      </c>
      <c r="J4456" s="92" t="s">
        <v>1992</v>
      </c>
      <c r="K4456" s="90" t="b">
        <v>0</v>
      </c>
      <c r="L4456" s="92" t="s">
        <v>867</v>
      </c>
      <c r="M4456" s="278">
        <f>IFERROR(VLOOKUP(C4456,'Budget Detail as of 11.30'!B:K,COLUMNS('Budget Detail as of 11.30'!B:K),FALSE),0)</f>
        <v>3000</v>
      </c>
      <c r="N4456" s="155">
        <f>SUMIFS('Budget Detail as of 11.30'!L:L,'Budget Detail as of 11.30'!B:B,'Questica Mapping'!C4456)</f>
        <v>3000</v>
      </c>
      <c r="O4456" s="100">
        <v>0</v>
      </c>
      <c r="P4456" s="101">
        <f t="shared" si="171"/>
        <v>0</v>
      </c>
    </row>
    <row r="4457" spans="1:16" hidden="1" x14ac:dyDescent="0.3">
      <c r="A4457" s="90">
        <v>584132</v>
      </c>
      <c r="B4457" s="92" t="s">
        <v>1162</v>
      </c>
      <c r="C4457" s="92" t="s">
        <v>8487</v>
      </c>
      <c r="D4457" s="92" t="s">
        <v>16</v>
      </c>
      <c r="E4457" s="103">
        <v>42111</v>
      </c>
      <c r="F4457" s="92" t="s">
        <v>8419</v>
      </c>
      <c r="G4457" s="92" t="s">
        <v>1215</v>
      </c>
      <c r="H4457" s="92" t="s">
        <v>8397</v>
      </c>
      <c r="I4457" s="92" t="s">
        <v>925</v>
      </c>
      <c r="J4457" s="92" t="s">
        <v>1994</v>
      </c>
      <c r="K4457" s="90" t="b">
        <v>0</v>
      </c>
      <c r="L4457" s="92" t="s">
        <v>867</v>
      </c>
      <c r="M4457" s="278">
        <f>IFERROR(VLOOKUP(C4457,'Budget Detail as of 11.30'!B:K,COLUMNS('Budget Detail as of 11.30'!B:K),FALSE),0)</f>
        <v>8000</v>
      </c>
      <c r="N4457" s="155">
        <f>SUMIFS('Budget Detail as of 11.30'!L:L,'Budget Detail as of 11.30'!B:B,'Questica Mapping'!C4457)</f>
        <v>8000</v>
      </c>
      <c r="O4457" s="100">
        <v>6000</v>
      </c>
      <c r="P4457" s="101">
        <f t="shared" si="171"/>
        <v>6000</v>
      </c>
    </row>
    <row r="4458" spans="1:16" hidden="1" x14ac:dyDescent="0.3">
      <c r="A4458" s="90">
        <v>851189</v>
      </c>
      <c r="B4458" s="92" t="s">
        <v>1162</v>
      </c>
      <c r="C4458" s="92" t="s">
        <v>8488</v>
      </c>
      <c r="D4458" s="92" t="s">
        <v>16</v>
      </c>
      <c r="E4458" s="103">
        <v>42111</v>
      </c>
      <c r="F4458" s="92" t="s">
        <v>8419</v>
      </c>
      <c r="G4458" s="92" t="s">
        <v>1215</v>
      </c>
      <c r="H4458" s="92" t="s">
        <v>8397</v>
      </c>
      <c r="I4458" s="92" t="s">
        <v>928</v>
      </c>
      <c r="J4458" s="92" t="s">
        <v>1996</v>
      </c>
      <c r="K4458" s="90" t="b">
        <v>0</v>
      </c>
      <c r="L4458" s="92" t="s">
        <v>867</v>
      </c>
      <c r="M4458" s="278">
        <f>IFERROR(VLOOKUP(C4458,'Budget Detail as of 11.30'!B:K,COLUMNS('Budget Detail as of 11.30'!B:K),FALSE),0)</f>
        <v>1000</v>
      </c>
      <c r="N4458" s="155">
        <f>SUMIFS('Budget Detail as of 11.30'!L:L,'Budget Detail as of 11.30'!B:B,'Questica Mapping'!C4458)</f>
        <v>1000</v>
      </c>
      <c r="O4458" s="100">
        <v>1500</v>
      </c>
      <c r="P4458" s="101">
        <f t="shared" ref="P4458:P4489" si="172">+O4458</f>
        <v>1500</v>
      </c>
    </row>
    <row r="4459" spans="1:16" hidden="1" x14ac:dyDescent="0.3">
      <c r="A4459" s="90">
        <v>584133</v>
      </c>
      <c r="B4459" s="92" t="s">
        <v>1162</v>
      </c>
      <c r="C4459" s="92" t="s">
        <v>8489</v>
      </c>
      <c r="D4459" s="92" t="s">
        <v>16</v>
      </c>
      <c r="E4459" s="103">
        <v>42111</v>
      </c>
      <c r="F4459" s="92" t="s">
        <v>8419</v>
      </c>
      <c r="G4459" s="92" t="s">
        <v>1215</v>
      </c>
      <c r="H4459" s="92" t="s">
        <v>8397</v>
      </c>
      <c r="I4459" s="92" t="s">
        <v>931</v>
      </c>
      <c r="J4459" s="92" t="s">
        <v>8490</v>
      </c>
      <c r="K4459" s="90" t="b">
        <v>0</v>
      </c>
      <c r="L4459" s="92" t="s">
        <v>867</v>
      </c>
      <c r="M4459" s="278">
        <f>IFERROR(VLOOKUP(C4459,'Budget Detail as of 11.30'!B:K,COLUMNS('Budget Detail as of 11.30'!B:K),FALSE),0)</f>
        <v>1200</v>
      </c>
      <c r="N4459" s="155">
        <f>SUMIFS('Budget Detail as of 11.30'!L:L,'Budget Detail as of 11.30'!B:B,'Questica Mapping'!C4459)</f>
        <v>1200</v>
      </c>
      <c r="O4459" s="100">
        <v>2500</v>
      </c>
      <c r="P4459" s="101">
        <f t="shared" si="172"/>
        <v>2500</v>
      </c>
    </row>
    <row r="4460" spans="1:16" hidden="1" x14ac:dyDescent="0.3">
      <c r="A4460" s="90">
        <v>600765</v>
      </c>
      <c r="B4460" s="92" t="s">
        <v>1162</v>
      </c>
      <c r="C4460" s="92" t="s">
        <v>8491</v>
      </c>
      <c r="D4460" s="92" t="s">
        <v>16</v>
      </c>
      <c r="E4460" s="103">
        <v>42111</v>
      </c>
      <c r="F4460" s="92" t="s">
        <v>8419</v>
      </c>
      <c r="G4460" s="92" t="s">
        <v>1215</v>
      </c>
      <c r="H4460" s="92" t="s">
        <v>8397</v>
      </c>
      <c r="I4460" s="92" t="s">
        <v>944</v>
      </c>
      <c r="J4460" s="92" t="s">
        <v>3034</v>
      </c>
      <c r="K4460" s="90" t="b">
        <v>0</v>
      </c>
      <c r="L4460" s="92" t="s">
        <v>867</v>
      </c>
      <c r="M4460" s="278">
        <f>IFERROR(VLOOKUP(C4460,'Budget Detail as of 11.30'!B:K,COLUMNS('Budget Detail as of 11.30'!B:K),FALSE),0)</f>
        <v>0</v>
      </c>
      <c r="N4460" s="155">
        <f>SUMIFS('Budget Detail as of 11.30'!L:L,'Budget Detail as of 11.30'!B:B,'Questica Mapping'!C4460)</f>
        <v>0</v>
      </c>
      <c r="O4460" s="100">
        <v>4000</v>
      </c>
      <c r="P4460" s="101">
        <f t="shared" si="172"/>
        <v>4000</v>
      </c>
    </row>
    <row r="4461" spans="1:16" hidden="1" x14ac:dyDescent="0.3">
      <c r="A4461" s="90">
        <v>589891</v>
      </c>
      <c r="B4461" s="92" t="s">
        <v>1162</v>
      </c>
      <c r="C4461" s="92" t="s">
        <v>8492</v>
      </c>
      <c r="D4461" s="92" t="s">
        <v>16</v>
      </c>
      <c r="E4461" s="103">
        <v>42111</v>
      </c>
      <c r="F4461" s="92" t="s">
        <v>8419</v>
      </c>
      <c r="G4461" s="92" t="s">
        <v>1215</v>
      </c>
      <c r="H4461" s="92" t="s">
        <v>8409</v>
      </c>
      <c r="I4461" s="92" t="s">
        <v>865</v>
      </c>
      <c r="J4461" s="92" t="s">
        <v>1992</v>
      </c>
      <c r="K4461" s="90" t="b">
        <v>0</v>
      </c>
      <c r="L4461" s="92" t="s">
        <v>867</v>
      </c>
      <c r="M4461" s="278">
        <f>IFERROR(VLOOKUP(C4461,'Budget Detail as of 11.30'!B:K,COLUMNS('Budget Detail as of 11.30'!B:K),FALSE),0)</f>
        <v>750</v>
      </c>
      <c r="N4461" s="155">
        <f>SUMIFS('Budget Detail as of 11.30'!L:L,'Budget Detail as of 11.30'!B:B,'Questica Mapping'!C4461)</f>
        <v>750</v>
      </c>
      <c r="O4461" s="100">
        <v>0</v>
      </c>
      <c r="P4461" s="101">
        <f t="shared" si="172"/>
        <v>0</v>
      </c>
    </row>
    <row r="4462" spans="1:16" hidden="1" x14ac:dyDescent="0.3">
      <c r="A4462" s="90">
        <v>584134</v>
      </c>
      <c r="B4462" s="92" t="s">
        <v>1162</v>
      </c>
      <c r="C4462" s="92" t="s">
        <v>8493</v>
      </c>
      <c r="D4462" s="92" t="s">
        <v>16</v>
      </c>
      <c r="E4462" s="103">
        <v>42111</v>
      </c>
      <c r="F4462" s="92" t="s">
        <v>8419</v>
      </c>
      <c r="G4462" s="92" t="s">
        <v>1215</v>
      </c>
      <c r="H4462" s="92" t="s">
        <v>8409</v>
      </c>
      <c r="I4462" s="92" t="s">
        <v>925</v>
      </c>
      <c r="J4462" s="92" t="s">
        <v>1994</v>
      </c>
      <c r="K4462" s="90" t="b">
        <v>0</v>
      </c>
      <c r="L4462" s="92" t="s">
        <v>867</v>
      </c>
      <c r="M4462" s="278">
        <f>IFERROR(VLOOKUP(C4462,'Budget Detail as of 11.30'!B:K,COLUMNS('Budget Detail as of 11.30'!B:K),FALSE),0)</f>
        <v>3500</v>
      </c>
      <c r="N4462" s="155">
        <f>SUMIFS('Budget Detail as of 11.30'!L:L,'Budget Detail as of 11.30'!B:B,'Questica Mapping'!C4462)</f>
        <v>3500</v>
      </c>
      <c r="O4462" s="100">
        <v>0</v>
      </c>
      <c r="P4462" s="101">
        <f t="shared" si="172"/>
        <v>0</v>
      </c>
    </row>
    <row r="4463" spans="1:16" hidden="1" x14ac:dyDescent="0.3">
      <c r="A4463" s="90">
        <v>851190</v>
      </c>
      <c r="B4463" s="92" t="s">
        <v>1162</v>
      </c>
      <c r="C4463" s="92" t="s">
        <v>8494</v>
      </c>
      <c r="D4463" s="92" t="s">
        <v>16</v>
      </c>
      <c r="E4463" s="103">
        <v>42111</v>
      </c>
      <c r="F4463" s="92" t="s">
        <v>8419</v>
      </c>
      <c r="G4463" s="92" t="s">
        <v>1215</v>
      </c>
      <c r="H4463" s="92" t="s">
        <v>8409</v>
      </c>
      <c r="I4463" s="92" t="s">
        <v>928</v>
      </c>
      <c r="J4463" s="92" t="s">
        <v>3034</v>
      </c>
      <c r="K4463" s="90" t="b">
        <v>0</v>
      </c>
      <c r="L4463" s="92" t="s">
        <v>867</v>
      </c>
      <c r="M4463" s="278">
        <f>IFERROR(VLOOKUP(C4463,'Budget Detail as of 11.30'!B:K,COLUMNS('Budget Detail as of 11.30'!B:K),FALSE),0)</f>
        <v>0</v>
      </c>
      <c r="N4463" s="155">
        <f>SUMIFS('Budget Detail as of 11.30'!L:L,'Budget Detail as of 11.30'!B:B,'Questica Mapping'!C4463)</f>
        <v>0</v>
      </c>
      <c r="O4463" s="100">
        <v>1000</v>
      </c>
      <c r="P4463" s="101">
        <f t="shared" si="172"/>
        <v>1000</v>
      </c>
    </row>
    <row r="4464" spans="1:16" hidden="1" x14ac:dyDescent="0.3">
      <c r="A4464" s="90">
        <v>850423</v>
      </c>
      <c r="B4464" s="92" t="s">
        <v>1162</v>
      </c>
      <c r="C4464" s="92" t="s">
        <v>8495</v>
      </c>
      <c r="D4464" s="92" t="s">
        <v>16</v>
      </c>
      <c r="E4464" s="103">
        <v>42111</v>
      </c>
      <c r="F4464" s="92" t="s">
        <v>8419</v>
      </c>
      <c r="G4464" s="92" t="s">
        <v>1215</v>
      </c>
      <c r="H4464" s="92" t="s">
        <v>8409</v>
      </c>
      <c r="I4464" s="92" t="s">
        <v>931</v>
      </c>
      <c r="J4464" s="92" t="s">
        <v>1996</v>
      </c>
      <c r="K4464" s="90" t="b">
        <v>0</v>
      </c>
      <c r="L4464" s="92" t="s">
        <v>867</v>
      </c>
      <c r="M4464" s="278">
        <f>IFERROR(VLOOKUP(C4464,'Budget Detail as of 11.30'!B:K,COLUMNS('Budget Detail as of 11.30'!B:K),FALSE),0)</f>
        <v>1000</v>
      </c>
      <c r="N4464" s="155">
        <f>SUMIFS('Budget Detail as of 11.30'!L:L,'Budget Detail as of 11.30'!B:B,'Questica Mapping'!C4464)</f>
        <v>1000</v>
      </c>
      <c r="O4464" s="100">
        <v>6000</v>
      </c>
      <c r="P4464" s="101">
        <f t="shared" si="172"/>
        <v>6000</v>
      </c>
    </row>
    <row r="4465" spans="1:16" hidden="1" x14ac:dyDescent="0.3">
      <c r="A4465" s="90">
        <v>584135</v>
      </c>
      <c r="B4465" s="92" t="s">
        <v>1162</v>
      </c>
      <c r="C4465" s="92" t="s">
        <v>8496</v>
      </c>
      <c r="D4465" s="92" t="s">
        <v>16</v>
      </c>
      <c r="E4465" s="103">
        <v>42111</v>
      </c>
      <c r="F4465" s="92" t="s">
        <v>8419</v>
      </c>
      <c r="G4465" s="92" t="s">
        <v>1220</v>
      </c>
      <c r="H4465" s="92" t="s">
        <v>8392</v>
      </c>
      <c r="I4465" s="92" t="s">
        <v>865</v>
      </c>
      <c r="J4465" s="92" t="s">
        <v>2006</v>
      </c>
      <c r="K4465" s="90" t="b">
        <v>0</v>
      </c>
      <c r="L4465" s="92" t="s">
        <v>867</v>
      </c>
      <c r="M4465" s="278">
        <f>IFERROR(VLOOKUP(C4465,'Budget Detail as of 11.30'!B:K,COLUMNS('Budget Detail as of 11.30'!B:K),FALSE),0)</f>
        <v>6000</v>
      </c>
      <c r="N4465" s="155">
        <f>SUMIFS('Budget Detail as of 11.30'!L:L,'Budget Detail as of 11.30'!B:B,'Questica Mapping'!C4465)</f>
        <v>6000</v>
      </c>
      <c r="O4465" s="100">
        <v>8000</v>
      </c>
      <c r="P4465" s="101">
        <f t="shared" si="172"/>
        <v>8000</v>
      </c>
    </row>
    <row r="4466" spans="1:16" hidden="1" x14ac:dyDescent="0.3">
      <c r="A4466" s="90">
        <v>851191</v>
      </c>
      <c r="B4466" s="92" t="s">
        <v>1162</v>
      </c>
      <c r="C4466" s="92" t="s">
        <v>8497</v>
      </c>
      <c r="D4466" s="92" t="s">
        <v>16</v>
      </c>
      <c r="E4466" s="103">
        <v>42111</v>
      </c>
      <c r="F4466" s="92" t="s">
        <v>8419</v>
      </c>
      <c r="G4466" s="92" t="s">
        <v>1220</v>
      </c>
      <c r="H4466" s="92" t="s">
        <v>8397</v>
      </c>
      <c r="I4466" s="92" t="s">
        <v>865</v>
      </c>
      <c r="J4466" s="92" t="s">
        <v>1371</v>
      </c>
      <c r="K4466" s="90" t="b">
        <v>0</v>
      </c>
      <c r="L4466" s="92" t="s">
        <v>867</v>
      </c>
      <c r="M4466" s="278">
        <f>IFERROR(VLOOKUP(C4466,'Budget Detail as of 11.30'!B:K,COLUMNS('Budget Detail as of 11.30'!B:K),FALSE),0)</f>
        <v>2000</v>
      </c>
      <c r="N4466" s="155">
        <f>SUMIFS('Budget Detail as of 11.30'!L:L,'Budget Detail as of 11.30'!B:B,'Questica Mapping'!C4466)</f>
        <v>2000</v>
      </c>
      <c r="O4466" s="100">
        <v>500</v>
      </c>
      <c r="P4466" s="101">
        <f t="shared" si="172"/>
        <v>500</v>
      </c>
    </row>
    <row r="4467" spans="1:16" hidden="1" x14ac:dyDescent="0.3">
      <c r="A4467" s="90">
        <v>584136</v>
      </c>
      <c r="B4467" s="92" t="s">
        <v>1162</v>
      </c>
      <c r="C4467" s="92" t="s">
        <v>8498</v>
      </c>
      <c r="D4467" s="92" t="s">
        <v>16</v>
      </c>
      <c r="E4467" s="103">
        <v>42111</v>
      </c>
      <c r="F4467" s="92" t="s">
        <v>8419</v>
      </c>
      <c r="G4467" s="92" t="s">
        <v>1220</v>
      </c>
      <c r="H4467" s="92" t="s">
        <v>8397</v>
      </c>
      <c r="I4467" s="92" t="s">
        <v>925</v>
      </c>
      <c r="J4467" s="92" t="s">
        <v>2004</v>
      </c>
      <c r="K4467" s="90" t="b">
        <v>0</v>
      </c>
      <c r="L4467" s="92" t="s">
        <v>867</v>
      </c>
      <c r="M4467" s="278">
        <f>IFERROR(VLOOKUP(C4467,'Budget Detail as of 11.30'!B:K,COLUMNS('Budget Detail as of 11.30'!B:K),FALSE),0)</f>
        <v>6000</v>
      </c>
      <c r="N4467" s="155">
        <f>SUMIFS('Budget Detail as of 11.30'!L:L,'Budget Detail as of 11.30'!B:B,'Questica Mapping'!C4467)</f>
        <v>6000</v>
      </c>
      <c r="O4467" s="100">
        <v>1000</v>
      </c>
      <c r="P4467" s="101">
        <f t="shared" si="172"/>
        <v>1000</v>
      </c>
    </row>
    <row r="4468" spans="1:16" hidden="1" x14ac:dyDescent="0.3">
      <c r="A4468" s="90">
        <v>586754</v>
      </c>
      <c r="B4468" s="92" t="s">
        <v>1162</v>
      </c>
      <c r="C4468" s="92" t="s">
        <v>8499</v>
      </c>
      <c r="D4468" s="92" t="s">
        <v>16</v>
      </c>
      <c r="E4468" s="103">
        <v>42111</v>
      </c>
      <c r="F4468" s="92" t="s">
        <v>8419</v>
      </c>
      <c r="G4468" s="92" t="s">
        <v>1220</v>
      </c>
      <c r="H4468" s="92" t="s">
        <v>8397</v>
      </c>
      <c r="I4468" s="92" t="s">
        <v>928</v>
      </c>
      <c r="J4468" s="92" t="s">
        <v>2006</v>
      </c>
      <c r="K4468" s="90" t="b">
        <v>0</v>
      </c>
      <c r="L4468" s="92" t="s">
        <v>867</v>
      </c>
      <c r="M4468" s="278">
        <f>IFERROR(VLOOKUP(C4468,'Budget Detail as of 11.30'!B:K,COLUMNS('Budget Detail as of 11.30'!B:K),FALSE),0)</f>
        <v>16000</v>
      </c>
      <c r="N4468" s="155">
        <f>SUMIFS('Budget Detail as of 11.30'!L:L,'Budget Detail as of 11.30'!B:B,'Questica Mapping'!C4468)</f>
        <v>16000</v>
      </c>
      <c r="O4468" s="100">
        <v>0</v>
      </c>
      <c r="P4468" s="101">
        <f t="shared" si="172"/>
        <v>0</v>
      </c>
    </row>
    <row r="4469" spans="1:16" hidden="1" x14ac:dyDescent="0.3">
      <c r="A4469" s="90">
        <v>600766</v>
      </c>
      <c r="B4469" s="92" t="s">
        <v>1162</v>
      </c>
      <c r="C4469" s="92" t="s">
        <v>8500</v>
      </c>
      <c r="D4469" s="92" t="s">
        <v>16</v>
      </c>
      <c r="E4469" s="103">
        <v>42111</v>
      </c>
      <c r="F4469" s="92" t="s">
        <v>8419</v>
      </c>
      <c r="G4469" s="92" t="s">
        <v>1220</v>
      </c>
      <c r="H4469" s="92" t="s">
        <v>8397</v>
      </c>
      <c r="I4469" s="92" t="s">
        <v>931</v>
      </c>
      <c r="J4469" s="92" t="s">
        <v>2008</v>
      </c>
      <c r="K4469" s="90" t="b">
        <v>0</v>
      </c>
      <c r="L4469" s="92" t="s">
        <v>867</v>
      </c>
      <c r="M4469" s="278">
        <f>IFERROR(VLOOKUP(C4469,'Budget Detail as of 11.30'!B:K,COLUMNS('Budget Detail as of 11.30'!B:K),FALSE),0)</f>
        <v>1500</v>
      </c>
      <c r="N4469" s="155">
        <f>SUMIFS('Budget Detail as of 11.30'!L:L,'Budget Detail as of 11.30'!B:B,'Questica Mapping'!C4469)</f>
        <v>1500</v>
      </c>
      <c r="O4469" s="100">
        <v>6000</v>
      </c>
      <c r="P4469" s="101">
        <f t="shared" si="172"/>
        <v>6000</v>
      </c>
    </row>
    <row r="4470" spans="1:16" hidden="1" x14ac:dyDescent="0.3">
      <c r="A4470" s="90">
        <v>604226</v>
      </c>
      <c r="B4470" s="92" t="s">
        <v>1162</v>
      </c>
      <c r="C4470" s="92" t="s">
        <v>8501</v>
      </c>
      <c r="D4470" s="92" t="s">
        <v>16</v>
      </c>
      <c r="E4470" s="103">
        <v>42111</v>
      </c>
      <c r="F4470" s="92" t="s">
        <v>8419</v>
      </c>
      <c r="G4470" s="92" t="s">
        <v>1220</v>
      </c>
      <c r="H4470" s="92" t="s">
        <v>8397</v>
      </c>
      <c r="I4470" s="92" t="s">
        <v>944</v>
      </c>
      <c r="J4470" s="92" t="s">
        <v>8502</v>
      </c>
      <c r="K4470" s="90" t="b">
        <v>0</v>
      </c>
      <c r="L4470" s="92" t="s">
        <v>867</v>
      </c>
      <c r="M4470" s="278">
        <f>IFERROR(VLOOKUP(C4470,'Budget Detail as of 11.30'!B:K,COLUMNS('Budget Detail as of 11.30'!B:K),FALSE),0)</f>
        <v>1500</v>
      </c>
      <c r="N4470" s="155">
        <f>SUMIFS('Budget Detail as of 11.30'!L:L,'Budget Detail as of 11.30'!B:B,'Questica Mapping'!C4470)</f>
        <v>1500</v>
      </c>
      <c r="O4470" s="100">
        <v>240</v>
      </c>
      <c r="P4470" s="101">
        <f t="shared" si="172"/>
        <v>240</v>
      </c>
    </row>
    <row r="4471" spans="1:16" hidden="1" x14ac:dyDescent="0.3">
      <c r="A4471" s="90">
        <v>851418</v>
      </c>
      <c r="B4471" s="92" t="s">
        <v>1162</v>
      </c>
      <c r="C4471" s="92" t="s">
        <v>8503</v>
      </c>
      <c r="D4471" s="92" t="s">
        <v>16</v>
      </c>
      <c r="E4471" s="103">
        <v>42111</v>
      </c>
      <c r="F4471" s="92" t="s">
        <v>8419</v>
      </c>
      <c r="G4471" s="92" t="s">
        <v>1220</v>
      </c>
      <c r="H4471" s="92" t="s">
        <v>8409</v>
      </c>
      <c r="I4471" s="92" t="s">
        <v>865</v>
      </c>
      <c r="J4471" s="92" t="s">
        <v>2004</v>
      </c>
      <c r="K4471" s="90" t="b">
        <v>0</v>
      </c>
      <c r="L4471" s="92" t="s">
        <v>867</v>
      </c>
      <c r="M4471" s="278">
        <f>IFERROR(VLOOKUP(C4471,'Budget Detail as of 11.30'!B:K,COLUMNS('Budget Detail as of 11.30'!B:K),FALSE),0)</f>
        <v>1500</v>
      </c>
      <c r="N4471" s="155">
        <f>SUMIFS('Budget Detail as of 11.30'!L:L,'Budget Detail as of 11.30'!B:B,'Questica Mapping'!C4471)</f>
        <v>1500</v>
      </c>
      <c r="O4471" s="100">
        <v>250</v>
      </c>
      <c r="P4471" s="101">
        <f t="shared" si="172"/>
        <v>250</v>
      </c>
    </row>
    <row r="4472" spans="1:16" hidden="1" x14ac:dyDescent="0.3">
      <c r="A4472" s="90">
        <v>589892</v>
      </c>
      <c r="B4472" s="92" t="s">
        <v>1162</v>
      </c>
      <c r="C4472" s="92" t="s">
        <v>8504</v>
      </c>
      <c r="D4472" s="92" t="s">
        <v>16</v>
      </c>
      <c r="E4472" s="103">
        <v>42111</v>
      </c>
      <c r="F4472" s="92" t="s">
        <v>8419</v>
      </c>
      <c r="G4472" s="92" t="s">
        <v>1220</v>
      </c>
      <c r="H4472" s="92" t="s">
        <v>8409</v>
      </c>
      <c r="I4472" s="92" t="s">
        <v>925</v>
      </c>
      <c r="J4472" s="92" t="s">
        <v>2006</v>
      </c>
      <c r="K4472" s="90" t="b">
        <v>0</v>
      </c>
      <c r="L4472" s="92" t="s">
        <v>867</v>
      </c>
      <c r="M4472" s="278">
        <f>IFERROR(VLOOKUP(C4472,'Budget Detail as of 11.30'!B:K,COLUMNS('Budget Detail as of 11.30'!B:K),FALSE),0)</f>
        <v>7000</v>
      </c>
      <c r="N4472" s="155">
        <f>SUMIFS('Budget Detail as of 11.30'!L:L,'Budget Detail as of 11.30'!B:B,'Questica Mapping'!C4472)</f>
        <v>7000</v>
      </c>
      <c r="O4472" s="100">
        <v>0</v>
      </c>
      <c r="P4472" s="101">
        <f t="shared" si="172"/>
        <v>0</v>
      </c>
    </row>
    <row r="4473" spans="1:16" hidden="1" x14ac:dyDescent="0.3">
      <c r="A4473" s="90">
        <v>850430</v>
      </c>
      <c r="B4473" s="92" t="s">
        <v>1162</v>
      </c>
      <c r="C4473" s="92" t="s">
        <v>8505</v>
      </c>
      <c r="D4473" s="92" t="s">
        <v>16</v>
      </c>
      <c r="E4473" s="103">
        <v>42111</v>
      </c>
      <c r="F4473" s="92" t="s">
        <v>8419</v>
      </c>
      <c r="G4473" s="92" t="s">
        <v>1229</v>
      </c>
      <c r="H4473" s="92" t="s">
        <v>8392</v>
      </c>
      <c r="I4473" s="92" t="s">
        <v>865</v>
      </c>
      <c r="J4473" s="92" t="s">
        <v>1308</v>
      </c>
      <c r="K4473" s="90" t="b">
        <v>0</v>
      </c>
      <c r="L4473" s="92" t="s">
        <v>867</v>
      </c>
      <c r="M4473" s="278">
        <f>IFERROR(VLOOKUP(C4473,'Budget Detail as of 11.30'!B:K,COLUMNS('Budget Detail as of 11.30'!B:K),FALSE),0)</f>
        <v>8000</v>
      </c>
      <c r="N4473" s="155">
        <f>SUMIFS('Budget Detail as of 11.30'!L:L,'Budget Detail as of 11.30'!B:B,'Questica Mapping'!C4473)</f>
        <v>8000</v>
      </c>
      <c r="O4473" s="100">
        <v>6500</v>
      </c>
      <c r="P4473" s="101">
        <f t="shared" si="172"/>
        <v>6500</v>
      </c>
    </row>
    <row r="4474" spans="1:16" hidden="1" x14ac:dyDescent="0.3">
      <c r="A4474" s="90">
        <v>595338</v>
      </c>
      <c r="B4474" s="92" t="s">
        <v>1162</v>
      </c>
      <c r="C4474" s="92" t="s">
        <v>8506</v>
      </c>
      <c r="D4474" s="92" t="s">
        <v>16</v>
      </c>
      <c r="E4474" s="103">
        <v>42111</v>
      </c>
      <c r="F4474" s="92" t="s">
        <v>8419</v>
      </c>
      <c r="G4474" s="92" t="s">
        <v>1229</v>
      </c>
      <c r="H4474" s="92" t="s">
        <v>8392</v>
      </c>
      <c r="I4474" s="92" t="s">
        <v>925</v>
      </c>
      <c r="J4474" s="92" t="s">
        <v>2779</v>
      </c>
      <c r="K4474" s="90" t="b">
        <v>0</v>
      </c>
      <c r="L4474" s="92" t="s">
        <v>867</v>
      </c>
      <c r="M4474" s="278">
        <f>IFERROR(VLOOKUP(C4474,'Budget Detail as of 11.30'!B:K,COLUMNS('Budget Detail as of 11.30'!B:K),FALSE),0)</f>
        <v>40</v>
      </c>
      <c r="N4474" s="155">
        <f>SUMIFS('Budget Detail as of 11.30'!L:L,'Budget Detail as of 11.30'!B:B,'Questica Mapping'!C4474)</f>
        <v>40</v>
      </c>
      <c r="O4474" s="100">
        <v>90</v>
      </c>
      <c r="P4474" s="101">
        <f t="shared" si="172"/>
        <v>90</v>
      </c>
    </row>
    <row r="4475" spans="1:16" hidden="1" x14ac:dyDescent="0.3">
      <c r="A4475" s="90">
        <v>595339</v>
      </c>
      <c r="B4475" s="92" t="s">
        <v>1162</v>
      </c>
      <c r="C4475" s="92" t="s">
        <v>8507</v>
      </c>
      <c r="D4475" s="92" t="s">
        <v>16</v>
      </c>
      <c r="E4475" s="103">
        <v>42111</v>
      </c>
      <c r="F4475" s="92" t="s">
        <v>8419</v>
      </c>
      <c r="G4475" s="92" t="s">
        <v>1229</v>
      </c>
      <c r="H4475" s="92" t="s">
        <v>8392</v>
      </c>
      <c r="I4475" s="92" t="s">
        <v>928</v>
      </c>
      <c r="J4475" s="92" t="s">
        <v>8508</v>
      </c>
      <c r="K4475" s="90" t="b">
        <v>0</v>
      </c>
      <c r="L4475" s="92" t="s">
        <v>867</v>
      </c>
      <c r="M4475" s="278">
        <f>IFERROR(VLOOKUP(C4475,'Budget Detail as of 11.30'!B:K,COLUMNS('Budget Detail as of 11.30'!B:K),FALSE),0)</f>
        <v>1000</v>
      </c>
      <c r="N4475" s="155">
        <f>SUMIFS('Budget Detail as of 11.30'!L:L,'Budget Detail as of 11.30'!B:B,'Questica Mapping'!C4475)</f>
        <v>1000</v>
      </c>
      <c r="O4475" s="100">
        <v>3500</v>
      </c>
      <c r="P4475" s="101">
        <f t="shared" si="172"/>
        <v>3500</v>
      </c>
    </row>
    <row r="4476" spans="1:16" hidden="1" x14ac:dyDescent="0.3">
      <c r="A4476" s="90">
        <v>590993</v>
      </c>
      <c r="B4476" s="92" t="s">
        <v>1162</v>
      </c>
      <c r="C4476" s="92" t="s">
        <v>8509</v>
      </c>
      <c r="D4476" s="92" t="s">
        <v>16</v>
      </c>
      <c r="E4476" s="103">
        <v>42111</v>
      </c>
      <c r="F4476" s="92" t="s">
        <v>8419</v>
      </c>
      <c r="G4476" s="92" t="s">
        <v>1229</v>
      </c>
      <c r="H4476" s="92" t="s">
        <v>8392</v>
      </c>
      <c r="I4476" s="92" t="s">
        <v>931</v>
      </c>
      <c r="J4476" s="92" t="s">
        <v>1912</v>
      </c>
      <c r="K4476" s="90" t="b">
        <v>0</v>
      </c>
      <c r="L4476" s="92" t="s">
        <v>867</v>
      </c>
      <c r="M4476" s="278">
        <f>IFERROR(VLOOKUP(C4476,'Budget Detail as of 11.30'!B:K,COLUMNS('Budget Detail as of 11.30'!B:K),FALSE),0)</f>
        <v>50</v>
      </c>
      <c r="N4476" s="155">
        <f>SUMIFS('Budget Detail as of 11.30'!L:L,'Budget Detail as of 11.30'!B:B,'Questica Mapping'!C4476)</f>
        <v>50</v>
      </c>
      <c r="O4476" s="100">
        <v>2000</v>
      </c>
      <c r="P4476" s="101">
        <f t="shared" si="172"/>
        <v>2000</v>
      </c>
    </row>
    <row r="4477" spans="1:16" hidden="1" x14ac:dyDescent="0.3">
      <c r="A4477" s="90">
        <v>599296</v>
      </c>
      <c r="B4477" s="92" t="s">
        <v>1162</v>
      </c>
      <c r="C4477" s="92" t="s">
        <v>8510</v>
      </c>
      <c r="D4477" s="92" t="s">
        <v>16</v>
      </c>
      <c r="E4477" s="103">
        <v>42111</v>
      </c>
      <c r="F4477" s="92" t="s">
        <v>8419</v>
      </c>
      <c r="G4477" s="92" t="s">
        <v>1229</v>
      </c>
      <c r="H4477" s="92" t="s">
        <v>8397</v>
      </c>
      <c r="I4477" s="92" t="s">
        <v>865</v>
      </c>
      <c r="J4477" s="92" t="s">
        <v>1308</v>
      </c>
      <c r="K4477" s="90" t="b">
        <v>0</v>
      </c>
      <c r="L4477" s="92" t="s">
        <v>867</v>
      </c>
      <c r="M4477" s="278">
        <f>IFERROR(VLOOKUP(C4477,'Budget Detail as of 11.30'!B:K,COLUMNS('Budget Detail as of 11.30'!B:K),FALSE),0)</f>
        <v>10000</v>
      </c>
      <c r="N4477" s="155">
        <f>SUMIFS('Budget Detail as of 11.30'!L:L,'Budget Detail as of 11.30'!B:B,'Questica Mapping'!C4477)</f>
        <v>10000</v>
      </c>
      <c r="O4477" s="100">
        <v>100</v>
      </c>
      <c r="P4477" s="101">
        <f t="shared" si="172"/>
        <v>100</v>
      </c>
    </row>
    <row r="4478" spans="1:16" hidden="1" x14ac:dyDescent="0.3">
      <c r="A4478" s="90">
        <v>586689</v>
      </c>
      <c r="B4478" s="92" t="s">
        <v>1162</v>
      </c>
      <c r="C4478" s="92" t="s">
        <v>8511</v>
      </c>
      <c r="D4478" s="92" t="s">
        <v>16</v>
      </c>
      <c r="E4478" s="103">
        <v>42111</v>
      </c>
      <c r="F4478" s="92" t="s">
        <v>8419</v>
      </c>
      <c r="G4478" s="92" t="s">
        <v>1229</v>
      </c>
      <c r="H4478" s="92" t="s">
        <v>8397</v>
      </c>
      <c r="I4478" s="92" t="s">
        <v>925</v>
      </c>
      <c r="J4478" s="92" t="s">
        <v>8512</v>
      </c>
      <c r="K4478" s="90" t="b">
        <v>0</v>
      </c>
      <c r="L4478" s="92" t="s">
        <v>867</v>
      </c>
      <c r="M4478" s="278">
        <f>IFERROR(VLOOKUP(C4478,'Budget Detail as of 11.30'!B:K,COLUMNS('Budget Detail as of 11.30'!B:K),FALSE),0)</f>
        <v>440</v>
      </c>
      <c r="N4478" s="155">
        <f>SUMIFS('Budget Detail as of 11.30'!L:L,'Budget Detail as of 11.30'!B:B,'Questica Mapping'!C4478)</f>
        <v>440</v>
      </c>
      <c r="O4478" s="100">
        <v>0</v>
      </c>
      <c r="P4478" s="101">
        <f t="shared" si="172"/>
        <v>0</v>
      </c>
    </row>
    <row r="4479" spans="1:16" hidden="1" x14ac:dyDescent="0.3">
      <c r="A4479" s="90">
        <v>587841</v>
      </c>
      <c r="B4479" s="92" t="s">
        <v>1162</v>
      </c>
      <c r="C4479" s="92" t="s">
        <v>8513</v>
      </c>
      <c r="D4479" s="92" t="s">
        <v>16</v>
      </c>
      <c r="E4479" s="103">
        <v>42111</v>
      </c>
      <c r="F4479" s="92" t="s">
        <v>8419</v>
      </c>
      <c r="G4479" s="92" t="s">
        <v>1229</v>
      </c>
      <c r="H4479" s="92" t="s">
        <v>8397</v>
      </c>
      <c r="I4479" s="92" t="s">
        <v>928</v>
      </c>
      <c r="J4479" s="92" t="s">
        <v>1314</v>
      </c>
      <c r="K4479" s="90" t="b">
        <v>0</v>
      </c>
      <c r="L4479" s="92" t="s">
        <v>867</v>
      </c>
      <c r="M4479" s="278">
        <f>IFERROR(VLOOKUP(C4479,'Budget Detail as of 11.30'!B:K,COLUMNS('Budget Detail as of 11.30'!B:K),FALSE),0)</f>
        <v>500</v>
      </c>
      <c r="N4479" s="155">
        <f>SUMIFS('Budget Detail as of 11.30'!L:L,'Budget Detail as of 11.30'!B:B,'Questica Mapping'!C4479)</f>
        <v>500</v>
      </c>
      <c r="O4479" s="100">
        <v>600</v>
      </c>
      <c r="P4479" s="101">
        <f t="shared" si="172"/>
        <v>600</v>
      </c>
    </row>
    <row r="4480" spans="1:16" hidden="1" x14ac:dyDescent="0.3">
      <c r="A4480" s="90">
        <v>593107</v>
      </c>
      <c r="B4480" s="92" t="s">
        <v>1162</v>
      </c>
      <c r="C4480" s="92" t="s">
        <v>8514</v>
      </c>
      <c r="D4480" s="92" t="s">
        <v>16</v>
      </c>
      <c r="E4480" s="103">
        <v>42111</v>
      </c>
      <c r="F4480" s="92" t="s">
        <v>8419</v>
      </c>
      <c r="G4480" s="92" t="s">
        <v>1229</v>
      </c>
      <c r="H4480" s="92" t="s">
        <v>8397</v>
      </c>
      <c r="I4480" s="92" t="s">
        <v>931</v>
      </c>
      <c r="J4480" s="92" t="s">
        <v>1912</v>
      </c>
      <c r="K4480" s="90" t="b">
        <v>0</v>
      </c>
      <c r="L4480" s="92" t="s">
        <v>867</v>
      </c>
      <c r="M4480" s="278">
        <f>IFERROR(VLOOKUP(C4480,'Budget Detail as of 11.30'!B:K,COLUMNS('Budget Detail as of 11.30'!B:K),FALSE),0)</f>
        <v>350</v>
      </c>
      <c r="N4480" s="155">
        <f>SUMIFS('Budget Detail as of 11.30'!L:L,'Budget Detail as of 11.30'!B:B,'Questica Mapping'!C4480)</f>
        <v>350</v>
      </c>
      <c r="O4480" s="100">
        <v>7500</v>
      </c>
      <c r="P4480" s="101">
        <f t="shared" si="172"/>
        <v>7500</v>
      </c>
    </row>
    <row r="4481" spans="1:16" hidden="1" x14ac:dyDescent="0.3">
      <c r="A4481" s="90">
        <v>850432</v>
      </c>
      <c r="B4481" s="92" t="s">
        <v>1162</v>
      </c>
      <c r="C4481" s="92" t="s">
        <v>8515</v>
      </c>
      <c r="D4481" s="92" t="s">
        <v>16</v>
      </c>
      <c r="E4481" s="103">
        <v>42111</v>
      </c>
      <c r="F4481" s="92" t="s">
        <v>8419</v>
      </c>
      <c r="G4481" s="92" t="s">
        <v>1229</v>
      </c>
      <c r="H4481" s="92" t="s">
        <v>8409</v>
      </c>
      <c r="I4481" s="92" t="s">
        <v>865</v>
      </c>
      <c r="J4481" s="92" t="s">
        <v>1457</v>
      </c>
      <c r="K4481" s="90" t="b">
        <v>0</v>
      </c>
      <c r="L4481" s="92" t="s">
        <v>867</v>
      </c>
      <c r="M4481" s="278">
        <f>IFERROR(VLOOKUP(C4481,'Budget Detail as of 11.30'!B:K,COLUMNS('Budget Detail as of 11.30'!B:K),FALSE),0)</f>
        <v>7000</v>
      </c>
      <c r="N4481" s="155">
        <f>SUMIFS('Budget Detail as of 11.30'!L:L,'Budget Detail as of 11.30'!B:B,'Questica Mapping'!C4481)</f>
        <v>7000</v>
      </c>
      <c r="O4481" s="100">
        <v>150</v>
      </c>
      <c r="P4481" s="101">
        <f t="shared" si="172"/>
        <v>150</v>
      </c>
    </row>
    <row r="4482" spans="1:16" hidden="1" x14ac:dyDescent="0.3">
      <c r="A4482" s="90">
        <v>593310</v>
      </c>
      <c r="B4482" s="92" t="s">
        <v>1162</v>
      </c>
      <c r="C4482" s="92" t="s">
        <v>8516</v>
      </c>
      <c r="D4482" s="92" t="s">
        <v>16</v>
      </c>
      <c r="E4482" s="103">
        <v>42111</v>
      </c>
      <c r="F4482" s="92" t="s">
        <v>8419</v>
      </c>
      <c r="G4482" s="92" t="s">
        <v>1229</v>
      </c>
      <c r="H4482" s="92" t="s">
        <v>8409</v>
      </c>
      <c r="I4482" s="92" t="s">
        <v>925</v>
      </c>
      <c r="J4482" s="92" t="s">
        <v>1799</v>
      </c>
      <c r="K4482" s="90" t="b">
        <v>0</v>
      </c>
      <c r="L4482" s="92" t="s">
        <v>867</v>
      </c>
      <c r="M4482" s="278">
        <f>IFERROR(VLOOKUP(C4482,'Budget Detail as of 11.30'!B:K,COLUMNS('Budget Detail as of 11.30'!B:K),FALSE),0)</f>
        <v>200</v>
      </c>
      <c r="N4482" s="155">
        <f>SUMIFS('Budget Detail as of 11.30'!L:L,'Budget Detail as of 11.30'!B:B,'Questica Mapping'!C4482)</f>
        <v>200</v>
      </c>
      <c r="O4482" s="100">
        <v>0</v>
      </c>
      <c r="P4482" s="101">
        <f t="shared" si="172"/>
        <v>0</v>
      </c>
    </row>
    <row r="4483" spans="1:16" hidden="1" x14ac:dyDescent="0.3">
      <c r="A4483" s="90">
        <v>1191869</v>
      </c>
      <c r="B4483" s="92" t="s">
        <v>1162</v>
      </c>
      <c r="C4483" s="92" t="s">
        <v>8517</v>
      </c>
      <c r="D4483" s="92" t="s">
        <v>16</v>
      </c>
      <c r="E4483" s="103">
        <v>42111</v>
      </c>
      <c r="F4483" s="92" t="s">
        <v>8419</v>
      </c>
      <c r="G4483" s="92" t="s">
        <v>1229</v>
      </c>
      <c r="H4483" s="92" t="s">
        <v>8409</v>
      </c>
      <c r="I4483" s="92" t="s">
        <v>928</v>
      </c>
      <c r="J4483" s="92" t="s">
        <v>8518</v>
      </c>
      <c r="K4483" s="90" t="b">
        <v>0</v>
      </c>
      <c r="L4483" s="92" t="s">
        <v>867</v>
      </c>
      <c r="M4483" s="278">
        <f>IFERROR(VLOOKUP(C4483,'Budget Detail as of 11.30'!B:K,COLUMNS('Budget Detail as of 11.30'!B:K),FALSE),0)</f>
        <v>3500</v>
      </c>
      <c r="N4483" s="155">
        <f>SUMIFS('Budget Detail as of 11.30'!L:L,'Budget Detail as of 11.30'!B:B,'Questica Mapping'!C4483)</f>
        <v>3500</v>
      </c>
      <c r="O4483" s="100">
        <v>4000</v>
      </c>
      <c r="P4483" s="101">
        <f t="shared" si="172"/>
        <v>4000</v>
      </c>
    </row>
    <row r="4484" spans="1:16" hidden="1" x14ac:dyDescent="0.3">
      <c r="A4484" s="90">
        <v>595052</v>
      </c>
      <c r="B4484" s="92" t="s">
        <v>1162</v>
      </c>
      <c r="C4484" s="92" t="s">
        <v>8519</v>
      </c>
      <c r="D4484" s="92" t="s">
        <v>16</v>
      </c>
      <c r="E4484" s="103">
        <v>42111</v>
      </c>
      <c r="F4484" s="92" t="s">
        <v>8419</v>
      </c>
      <c r="G4484" s="92" t="s">
        <v>1229</v>
      </c>
      <c r="H4484" s="92" t="s">
        <v>8409</v>
      </c>
      <c r="I4484" s="92" t="s">
        <v>931</v>
      </c>
      <c r="J4484" s="92" t="s">
        <v>8520</v>
      </c>
      <c r="K4484" s="90" t="b">
        <v>0</v>
      </c>
      <c r="L4484" s="92" t="s">
        <v>867</v>
      </c>
      <c r="M4484" s="278">
        <f>IFERROR(VLOOKUP(C4484,'Budget Detail as of 11.30'!B:K,COLUMNS('Budget Detail as of 11.30'!B:K),FALSE),0)</f>
        <v>2500</v>
      </c>
      <c r="N4484" s="155">
        <f>SUMIFS('Budget Detail as of 11.30'!L:L,'Budget Detail as of 11.30'!B:B,'Questica Mapping'!C4484)</f>
        <v>2500</v>
      </c>
      <c r="O4484" s="100">
        <v>350</v>
      </c>
      <c r="P4484" s="101">
        <f t="shared" si="172"/>
        <v>350</v>
      </c>
    </row>
    <row r="4485" spans="1:16" hidden="1" x14ac:dyDescent="0.3">
      <c r="A4485" s="90">
        <v>601597</v>
      </c>
      <c r="B4485" s="92" t="s">
        <v>1162</v>
      </c>
      <c r="C4485" s="92" t="s">
        <v>8521</v>
      </c>
      <c r="D4485" s="92" t="s">
        <v>16</v>
      </c>
      <c r="E4485" s="103">
        <v>42111</v>
      </c>
      <c r="F4485" s="92" t="s">
        <v>8419</v>
      </c>
      <c r="G4485" s="92" t="s">
        <v>1229</v>
      </c>
      <c r="H4485" s="92" t="s">
        <v>8409</v>
      </c>
      <c r="I4485" s="92" t="s">
        <v>944</v>
      </c>
      <c r="J4485" s="92" t="s">
        <v>1314</v>
      </c>
      <c r="K4485" s="90" t="b">
        <v>0</v>
      </c>
      <c r="L4485" s="92" t="s">
        <v>867</v>
      </c>
      <c r="M4485" s="278">
        <f>IFERROR(VLOOKUP(C4485,'Budget Detail as of 11.30'!B:K,COLUMNS('Budget Detail as of 11.30'!B:K),FALSE),0)</f>
        <v>250</v>
      </c>
      <c r="N4485" s="155">
        <f>SUMIFS('Budget Detail as of 11.30'!L:L,'Budget Detail as of 11.30'!B:B,'Questica Mapping'!C4485)</f>
        <v>250</v>
      </c>
      <c r="O4485" s="100">
        <v>150</v>
      </c>
      <c r="P4485" s="101">
        <f t="shared" si="172"/>
        <v>150</v>
      </c>
    </row>
    <row r="4486" spans="1:16" hidden="1" x14ac:dyDescent="0.3">
      <c r="A4486" s="90">
        <v>850421</v>
      </c>
      <c r="B4486" s="92" t="s">
        <v>1162</v>
      </c>
      <c r="C4486" s="92" t="s">
        <v>8522</v>
      </c>
      <c r="D4486" s="92" t="s">
        <v>16</v>
      </c>
      <c r="E4486" s="103">
        <v>42111</v>
      </c>
      <c r="F4486" s="92" t="s">
        <v>8419</v>
      </c>
      <c r="G4486" s="92" t="s">
        <v>1229</v>
      </c>
      <c r="H4486" s="92" t="s">
        <v>8409</v>
      </c>
      <c r="I4486" s="92" t="s">
        <v>1060</v>
      </c>
      <c r="J4486" s="92" t="s">
        <v>1912</v>
      </c>
      <c r="K4486" s="90" t="b">
        <v>0</v>
      </c>
      <c r="L4486" s="92" t="s">
        <v>867</v>
      </c>
      <c r="M4486" s="278">
        <f>IFERROR(VLOOKUP(C4486,'Budget Detail as of 11.30'!B:K,COLUMNS('Budget Detail as of 11.30'!B:K),FALSE),0)</f>
        <v>250</v>
      </c>
      <c r="N4486" s="155">
        <f>SUMIFS('Budget Detail as of 11.30'!L:L,'Budget Detail as of 11.30'!B:B,'Questica Mapping'!C4486)</f>
        <v>250</v>
      </c>
      <c r="O4486" s="100">
        <v>17625</v>
      </c>
      <c r="P4486" s="101">
        <f t="shared" si="172"/>
        <v>17625</v>
      </c>
    </row>
    <row r="4487" spans="1:16" hidden="1" x14ac:dyDescent="0.3">
      <c r="A4487" s="90">
        <v>584137</v>
      </c>
      <c r="B4487" s="92" t="s">
        <v>1162</v>
      </c>
      <c r="C4487" s="92" t="s">
        <v>8523</v>
      </c>
      <c r="D4487" s="92" t="s">
        <v>16</v>
      </c>
      <c r="E4487" s="103">
        <v>42111</v>
      </c>
      <c r="F4487" s="92" t="s">
        <v>8419</v>
      </c>
      <c r="G4487" s="92" t="s">
        <v>1240</v>
      </c>
      <c r="H4487" s="92" t="s">
        <v>8392</v>
      </c>
      <c r="I4487" s="92" t="s">
        <v>865</v>
      </c>
      <c r="J4487" s="92" t="s">
        <v>8524</v>
      </c>
      <c r="K4487" s="90" t="b">
        <v>0</v>
      </c>
      <c r="L4487" s="92" t="s">
        <v>867</v>
      </c>
      <c r="M4487" s="278">
        <f>IFERROR(VLOOKUP(C4487,'Budget Detail as of 11.30'!B:K,COLUMNS('Budget Detail as of 11.30'!B:K),FALSE),0)</f>
        <v>830</v>
      </c>
      <c r="N4487" s="155">
        <f>SUMIFS('Budget Detail as of 11.30'!L:L,'Budget Detail as of 11.30'!B:B,'Questica Mapping'!C4487)</f>
        <v>830</v>
      </c>
      <c r="O4487" s="100">
        <v>394375</v>
      </c>
      <c r="P4487" s="101">
        <f t="shared" si="172"/>
        <v>394375</v>
      </c>
    </row>
    <row r="4488" spans="1:16" hidden="1" x14ac:dyDescent="0.3">
      <c r="A4488" s="90">
        <v>584138</v>
      </c>
      <c r="B4488" s="92" t="s">
        <v>1162</v>
      </c>
      <c r="C4488" s="92" t="s">
        <v>8525</v>
      </c>
      <c r="D4488" s="92" t="s">
        <v>16</v>
      </c>
      <c r="E4488" s="103">
        <v>42111</v>
      </c>
      <c r="F4488" s="92" t="s">
        <v>8419</v>
      </c>
      <c r="G4488" s="92" t="s">
        <v>1240</v>
      </c>
      <c r="H4488" s="92" t="s">
        <v>8397</v>
      </c>
      <c r="I4488" s="92" t="s">
        <v>865</v>
      </c>
      <c r="J4488" s="92" t="s">
        <v>8524</v>
      </c>
      <c r="K4488" s="90" t="b">
        <v>0</v>
      </c>
      <c r="L4488" s="92" t="s">
        <v>867</v>
      </c>
      <c r="M4488" s="278">
        <f>IFERROR(VLOOKUP(C4488,'Budget Detail as of 11.30'!B:K,COLUMNS('Budget Detail as of 11.30'!B:K),FALSE),0)</f>
        <v>10000</v>
      </c>
      <c r="N4488" s="155">
        <f>SUMIFS('Budget Detail as of 11.30'!L:L,'Budget Detail as of 11.30'!B:B,'Questica Mapping'!C4488)</f>
        <v>10000</v>
      </c>
      <c r="O4488" s="100">
        <v>0</v>
      </c>
      <c r="P4488" s="101">
        <f t="shared" si="172"/>
        <v>0</v>
      </c>
    </row>
    <row r="4489" spans="1:16" hidden="1" x14ac:dyDescent="0.3">
      <c r="A4489" s="90">
        <v>584139</v>
      </c>
      <c r="B4489" s="92" t="s">
        <v>1162</v>
      </c>
      <c r="C4489" s="92" t="s">
        <v>8526</v>
      </c>
      <c r="D4489" s="92" t="s">
        <v>16</v>
      </c>
      <c r="E4489" s="103">
        <v>42111</v>
      </c>
      <c r="F4489" s="92" t="s">
        <v>8419</v>
      </c>
      <c r="G4489" s="92" t="s">
        <v>1240</v>
      </c>
      <c r="H4489" s="92" t="s">
        <v>8397</v>
      </c>
      <c r="I4489" s="92" t="s">
        <v>925</v>
      </c>
      <c r="J4489" s="92" t="s">
        <v>2043</v>
      </c>
      <c r="K4489" s="90" t="b">
        <v>0</v>
      </c>
      <c r="L4489" s="92" t="s">
        <v>867</v>
      </c>
      <c r="M4489" s="278">
        <f>IFERROR(VLOOKUP(C4489,'Budget Detail as of 11.30'!B:K,COLUMNS('Budget Detail as of 11.30'!B:K),FALSE),0)</f>
        <v>150</v>
      </c>
      <c r="N4489" s="155">
        <f>SUMIFS('Budget Detail as of 11.30'!L:L,'Budget Detail as of 11.30'!B:B,'Questica Mapping'!C4489)</f>
        <v>150</v>
      </c>
      <c r="O4489" s="100">
        <v>0</v>
      </c>
      <c r="P4489" s="101">
        <f t="shared" si="172"/>
        <v>0</v>
      </c>
    </row>
    <row r="4490" spans="1:16" hidden="1" x14ac:dyDescent="0.3">
      <c r="A4490" s="90">
        <v>584140</v>
      </c>
      <c r="B4490" s="92" t="s">
        <v>1162</v>
      </c>
      <c r="C4490" s="92" t="s">
        <v>8527</v>
      </c>
      <c r="D4490" s="92" t="s">
        <v>16</v>
      </c>
      <c r="E4490" s="103">
        <v>42111</v>
      </c>
      <c r="F4490" s="92" t="s">
        <v>8419</v>
      </c>
      <c r="G4490" s="92" t="s">
        <v>1240</v>
      </c>
      <c r="H4490" s="92" t="s">
        <v>8397</v>
      </c>
      <c r="I4490" s="92" t="s">
        <v>928</v>
      </c>
      <c r="J4490" s="92" t="s">
        <v>2041</v>
      </c>
      <c r="K4490" s="90" t="b">
        <v>0</v>
      </c>
      <c r="L4490" s="92" t="s">
        <v>867</v>
      </c>
      <c r="M4490" s="278">
        <f>IFERROR(VLOOKUP(C4490,'Budget Detail as of 11.30'!B:K,COLUMNS('Budget Detail as of 11.30'!B:K),FALSE),0)</f>
        <v>350</v>
      </c>
      <c r="N4490" s="155">
        <f>SUMIFS('Budget Detail as of 11.30'!L:L,'Budget Detail as of 11.30'!B:B,'Questica Mapping'!C4490)</f>
        <v>350</v>
      </c>
      <c r="O4490" s="100">
        <v>138275</v>
      </c>
      <c r="P4490" s="101">
        <f t="shared" ref="P4490:P4502" si="173">+O4490</f>
        <v>138275</v>
      </c>
    </row>
    <row r="4491" spans="1:16" hidden="1" x14ac:dyDescent="0.3">
      <c r="A4491" s="90">
        <v>584141</v>
      </c>
      <c r="B4491" s="92" t="s">
        <v>1162</v>
      </c>
      <c r="C4491" s="92" t="s">
        <v>8528</v>
      </c>
      <c r="D4491" s="92" t="s">
        <v>16</v>
      </c>
      <c r="E4491" s="103">
        <v>42111</v>
      </c>
      <c r="F4491" s="92" t="s">
        <v>8419</v>
      </c>
      <c r="G4491" s="92" t="s">
        <v>1240</v>
      </c>
      <c r="H4491" s="92" t="s">
        <v>8409</v>
      </c>
      <c r="I4491" s="92" t="s">
        <v>865</v>
      </c>
      <c r="J4491" s="92" t="s">
        <v>8524</v>
      </c>
      <c r="K4491" s="90" t="b">
        <v>0</v>
      </c>
      <c r="L4491" s="92" t="s">
        <v>867</v>
      </c>
      <c r="M4491" s="278">
        <f>IFERROR(VLOOKUP(C4491,'Budget Detail as of 11.30'!B:K,COLUMNS('Budget Detail as of 11.30'!B:K),FALSE),0)</f>
        <v>5000</v>
      </c>
      <c r="N4491" s="155">
        <f>SUMIFS('Budget Detail as of 11.30'!L:L,'Budget Detail as of 11.30'!B:B,'Questica Mapping'!C4491)</f>
        <v>5000</v>
      </c>
      <c r="O4491" s="100">
        <v>18830</v>
      </c>
      <c r="P4491" s="101">
        <f t="shared" si="173"/>
        <v>18830</v>
      </c>
    </row>
    <row r="4492" spans="1:16" hidden="1" x14ac:dyDescent="0.3">
      <c r="A4492" s="90">
        <v>586755</v>
      </c>
      <c r="B4492" s="92" t="s">
        <v>1162</v>
      </c>
      <c r="C4492" s="92" t="s">
        <v>8529</v>
      </c>
      <c r="D4492" s="92" t="s">
        <v>16</v>
      </c>
      <c r="E4492" s="103">
        <v>42111</v>
      </c>
      <c r="F4492" s="92" t="s">
        <v>8419</v>
      </c>
      <c r="G4492" s="92" t="s">
        <v>1240</v>
      </c>
      <c r="H4492" s="92" t="s">
        <v>8409</v>
      </c>
      <c r="I4492" s="92" t="s">
        <v>928</v>
      </c>
      <c r="J4492" s="92" t="s">
        <v>2041</v>
      </c>
      <c r="K4492" s="90" t="b">
        <v>0</v>
      </c>
      <c r="L4492" s="92" t="s">
        <v>867</v>
      </c>
      <c r="M4492" s="278">
        <f>IFERROR(VLOOKUP(C4492,'Budget Detail as of 11.30'!B:K,COLUMNS('Budget Detail as of 11.30'!B:K),FALSE),0)</f>
        <v>350</v>
      </c>
      <c r="N4492" s="155">
        <f>SUMIFS('Budget Detail as of 11.30'!L:L,'Budget Detail as of 11.30'!B:B,'Questica Mapping'!C4492)</f>
        <v>350</v>
      </c>
      <c r="O4492" s="100">
        <v>2400</v>
      </c>
      <c r="P4492" s="101">
        <f t="shared" si="173"/>
        <v>2400</v>
      </c>
    </row>
    <row r="4493" spans="1:16" hidden="1" x14ac:dyDescent="0.3">
      <c r="A4493" s="90">
        <v>586756</v>
      </c>
      <c r="B4493" s="92" t="s">
        <v>1162</v>
      </c>
      <c r="C4493" s="92" t="s">
        <v>8530</v>
      </c>
      <c r="D4493" s="92" t="s">
        <v>16</v>
      </c>
      <c r="E4493" s="103">
        <v>42111</v>
      </c>
      <c r="F4493" s="92" t="s">
        <v>8419</v>
      </c>
      <c r="G4493" s="92" t="s">
        <v>1240</v>
      </c>
      <c r="H4493" s="92" t="s">
        <v>8409</v>
      </c>
      <c r="I4493" s="92" t="s">
        <v>931</v>
      </c>
      <c r="J4493" s="92" t="s">
        <v>2043</v>
      </c>
      <c r="K4493" s="90" t="b">
        <v>0</v>
      </c>
      <c r="L4493" s="92" t="s">
        <v>867</v>
      </c>
      <c r="M4493" s="278">
        <f>IFERROR(VLOOKUP(C4493,'Budget Detail as of 11.30'!B:K,COLUMNS('Budget Detail as of 11.30'!B:K),FALSE),0)</f>
        <v>150</v>
      </c>
      <c r="N4493" s="155">
        <f>SUMIFS('Budget Detail as of 11.30'!L:L,'Budget Detail as of 11.30'!B:B,'Questica Mapping'!C4493)</f>
        <v>150</v>
      </c>
      <c r="O4493" s="100">
        <v>20750</v>
      </c>
      <c r="P4493" s="101">
        <f t="shared" si="173"/>
        <v>20750</v>
      </c>
    </row>
    <row r="4494" spans="1:16" hidden="1" x14ac:dyDescent="0.3">
      <c r="A4494" s="90">
        <v>586757</v>
      </c>
      <c r="B4494" s="92" t="s">
        <v>1162</v>
      </c>
      <c r="C4494" s="92" t="s">
        <v>8531</v>
      </c>
      <c r="D4494" s="92" t="s">
        <v>16</v>
      </c>
      <c r="E4494" s="103" t="s">
        <v>513</v>
      </c>
      <c r="F4494" s="92" t="s">
        <v>8419</v>
      </c>
      <c r="G4494" s="92" t="s">
        <v>1576</v>
      </c>
      <c r="H4494" s="92" t="s">
        <v>8392</v>
      </c>
      <c r="I4494" s="92" t="s">
        <v>865</v>
      </c>
      <c r="J4494" s="92" t="s">
        <v>1577</v>
      </c>
      <c r="K4494" s="90" t="b">
        <v>0</v>
      </c>
      <c r="L4494" s="92" t="s">
        <v>867</v>
      </c>
      <c r="M4494" s="278">
        <f>IFERROR(VLOOKUP(C4494,'Budget Detail as of 11.30'!B:K,COLUMNS('Budget Detail as of 11.30'!B:K),FALSE),0)</f>
        <v>0</v>
      </c>
      <c r="N4494" s="155">
        <f>SUMIFS('Budget Detail as of 11.30'!L:L,'Budget Detail as of 11.30'!B:B,'Questica Mapping'!C4494)</f>
        <v>0</v>
      </c>
      <c r="O4494" s="100">
        <v>0</v>
      </c>
      <c r="P4494" s="101">
        <f t="shared" si="173"/>
        <v>0</v>
      </c>
    </row>
    <row r="4495" spans="1:16" hidden="1" x14ac:dyDescent="0.3">
      <c r="A4495" s="90">
        <v>586758</v>
      </c>
      <c r="B4495" s="92" t="s">
        <v>1162</v>
      </c>
      <c r="C4495" s="92" t="s">
        <v>8532</v>
      </c>
      <c r="D4495" s="92" t="s">
        <v>16</v>
      </c>
      <c r="E4495" s="103" t="s">
        <v>513</v>
      </c>
      <c r="F4495" s="92" t="s">
        <v>8419</v>
      </c>
      <c r="G4495" s="92" t="s">
        <v>1576</v>
      </c>
      <c r="H4495" s="92" t="s">
        <v>8397</v>
      </c>
      <c r="I4495" s="92" t="s">
        <v>865</v>
      </c>
      <c r="J4495" s="92" t="s">
        <v>1577</v>
      </c>
      <c r="K4495" s="90" t="b">
        <v>0</v>
      </c>
      <c r="L4495" s="92" t="s">
        <v>867</v>
      </c>
      <c r="M4495" s="278">
        <f>IFERROR(VLOOKUP(C4495,'Budget Detail as of 11.30'!B:K,COLUMNS('Budget Detail as of 11.30'!B:K),FALSE),0)</f>
        <v>474690</v>
      </c>
      <c r="N4495" s="155">
        <f>SUMIFS('Budget Detail as of 11.30'!L:L,'Budget Detail as of 11.30'!B:B,'Questica Mapping'!C4495)</f>
        <v>474690</v>
      </c>
      <c r="O4495" s="100">
        <v>0</v>
      </c>
      <c r="P4495" s="101">
        <f t="shared" si="173"/>
        <v>0</v>
      </c>
    </row>
    <row r="4496" spans="1:16" hidden="1" x14ac:dyDescent="0.3">
      <c r="A4496" s="90">
        <v>586759</v>
      </c>
      <c r="B4496" s="92" t="s">
        <v>1162</v>
      </c>
      <c r="C4496" s="92" t="s">
        <v>8533</v>
      </c>
      <c r="D4496" s="92" t="s">
        <v>16</v>
      </c>
      <c r="E4496" s="103" t="s">
        <v>513</v>
      </c>
      <c r="F4496" s="92" t="s">
        <v>8419</v>
      </c>
      <c r="G4496" s="92" t="s">
        <v>1576</v>
      </c>
      <c r="H4496" s="92" t="s">
        <v>8397</v>
      </c>
      <c r="I4496" s="92" t="s">
        <v>925</v>
      </c>
      <c r="J4496" s="92" t="s">
        <v>8534</v>
      </c>
      <c r="K4496" s="90" t="b">
        <v>0</v>
      </c>
      <c r="L4496" s="92" t="s">
        <v>867</v>
      </c>
      <c r="M4496" s="278">
        <f>IFERROR(VLOOKUP(C4496,'Budget Detail as of 11.30'!B:K,COLUMNS('Budget Detail as of 11.30'!B:K),FALSE),0)</f>
        <v>0</v>
      </c>
      <c r="N4496" s="155">
        <f>SUMIFS('Budget Detail as of 11.30'!L:L,'Budget Detail as of 11.30'!B:B,'Questica Mapping'!C4496)</f>
        <v>0</v>
      </c>
      <c r="O4496" s="100">
        <v>22000</v>
      </c>
      <c r="P4496" s="101">
        <f t="shared" si="173"/>
        <v>22000</v>
      </c>
    </row>
    <row r="4497" spans="1:16" hidden="1" x14ac:dyDescent="0.3">
      <c r="A4497" s="90">
        <v>586760</v>
      </c>
      <c r="B4497" s="92" t="s">
        <v>1162</v>
      </c>
      <c r="C4497" s="92" t="s">
        <v>8535</v>
      </c>
      <c r="D4497" s="92" t="s">
        <v>16</v>
      </c>
      <c r="E4497" s="103" t="s">
        <v>513</v>
      </c>
      <c r="F4497" s="92" t="s">
        <v>8419</v>
      </c>
      <c r="G4497" s="92" t="s">
        <v>1576</v>
      </c>
      <c r="H4497" s="92" t="s">
        <v>8397</v>
      </c>
      <c r="I4497" s="92" t="s">
        <v>928</v>
      </c>
      <c r="J4497" s="92" t="s">
        <v>8536</v>
      </c>
      <c r="K4497" s="90" t="b">
        <v>0</v>
      </c>
      <c r="L4497" s="92" t="s">
        <v>867</v>
      </c>
      <c r="M4497" s="278">
        <f>IFERROR(VLOOKUP(C4497,'Budget Detail as of 11.30'!B:K,COLUMNS('Budget Detail as of 11.30'!B:K),FALSE),0)</f>
        <v>8000</v>
      </c>
      <c r="N4497" s="155">
        <f>SUMIFS('Budget Detail as of 11.30'!L:L,'Budget Detail as of 11.30'!B:B,'Questica Mapping'!C4497)</f>
        <v>8000</v>
      </c>
      <c r="O4497" s="100">
        <v>2750</v>
      </c>
      <c r="P4497" s="101">
        <f t="shared" si="173"/>
        <v>2750</v>
      </c>
    </row>
    <row r="4498" spans="1:16" hidden="1" x14ac:dyDescent="0.3">
      <c r="A4498" s="90">
        <v>1191708</v>
      </c>
      <c r="B4498" s="92" t="s">
        <v>1162</v>
      </c>
      <c r="C4498" s="92" t="s">
        <v>8537</v>
      </c>
      <c r="D4498" s="92" t="s">
        <v>16</v>
      </c>
      <c r="E4498" s="103" t="s">
        <v>513</v>
      </c>
      <c r="F4498" s="92" t="s">
        <v>8419</v>
      </c>
      <c r="G4498" s="92" t="s">
        <v>1576</v>
      </c>
      <c r="H4498" s="92" t="s">
        <v>8409</v>
      </c>
      <c r="I4498" s="92" t="s">
        <v>865</v>
      </c>
      <c r="J4498" s="92" t="s">
        <v>1577</v>
      </c>
      <c r="K4498" s="90" t="b">
        <v>0</v>
      </c>
      <c r="L4498" s="92" t="s">
        <v>867</v>
      </c>
      <c r="M4498" s="278">
        <f>IFERROR(VLOOKUP(C4498,'Budget Detail as of 11.30'!B:K,COLUMNS('Budget Detail as of 11.30'!B:K),FALSE),0)</f>
        <v>307350</v>
      </c>
      <c r="N4498" s="155">
        <f>SUMIFS('Budget Detail as of 11.30'!L:L,'Budget Detail as of 11.30'!B:B,'Questica Mapping'!C4498)</f>
        <v>307350</v>
      </c>
      <c r="O4498" s="100">
        <v>2040</v>
      </c>
      <c r="P4498" s="101">
        <f t="shared" si="173"/>
        <v>2040</v>
      </c>
    </row>
    <row r="4499" spans="1:16" hidden="1" x14ac:dyDescent="0.3">
      <c r="A4499" s="90">
        <v>1191855</v>
      </c>
      <c r="B4499" s="92" t="s">
        <v>1162</v>
      </c>
      <c r="C4499" s="92" t="s">
        <v>8538</v>
      </c>
      <c r="D4499" s="92" t="s">
        <v>16</v>
      </c>
      <c r="E4499" s="103" t="s">
        <v>513</v>
      </c>
      <c r="F4499" s="92" t="s">
        <v>8419</v>
      </c>
      <c r="G4499" s="92" t="s">
        <v>1576</v>
      </c>
      <c r="H4499" s="92" t="s">
        <v>8409</v>
      </c>
      <c r="I4499" s="92" t="s">
        <v>925</v>
      </c>
      <c r="J4499" s="92" t="s">
        <v>8534</v>
      </c>
      <c r="K4499" s="90" t="b">
        <v>0</v>
      </c>
      <c r="L4499" s="92" t="s">
        <v>867</v>
      </c>
      <c r="M4499" s="278">
        <f>IFERROR(VLOOKUP(C4499,'Budget Detail as of 11.30'!B:K,COLUMNS('Budget Detail as of 11.30'!B:K),FALSE),0)</f>
        <v>19460</v>
      </c>
      <c r="N4499" s="155">
        <f>SUMIFS('Budget Detail as of 11.30'!L:L,'Budget Detail as of 11.30'!B:B,'Questica Mapping'!C4499)</f>
        <v>19460</v>
      </c>
      <c r="O4499" s="100">
        <v>51120</v>
      </c>
      <c r="P4499" s="101">
        <f t="shared" si="173"/>
        <v>51120</v>
      </c>
    </row>
    <row r="4500" spans="1:16" hidden="1" x14ac:dyDescent="0.3">
      <c r="A4500" s="90">
        <v>583319</v>
      </c>
      <c r="B4500" s="92" t="s">
        <v>1162</v>
      </c>
      <c r="C4500" s="92" t="s">
        <v>8539</v>
      </c>
      <c r="D4500" s="92" t="s">
        <v>16</v>
      </c>
      <c r="E4500" s="103" t="s">
        <v>513</v>
      </c>
      <c r="F4500" s="92" t="s">
        <v>8419</v>
      </c>
      <c r="G4500" s="92" t="s">
        <v>1586</v>
      </c>
      <c r="H4500" s="92" t="s">
        <v>8392</v>
      </c>
      <c r="I4500" s="92" t="s">
        <v>865</v>
      </c>
      <c r="J4500" s="92" t="s">
        <v>1922</v>
      </c>
      <c r="K4500" s="90" t="b">
        <v>0</v>
      </c>
      <c r="L4500" s="92" t="s">
        <v>867</v>
      </c>
      <c r="M4500" s="278">
        <f>IFERROR(VLOOKUP(C4500,'Budget Detail as of 11.30'!B:K,COLUMNS('Budget Detail as of 11.30'!B:K),FALSE),0)</f>
        <v>1200</v>
      </c>
      <c r="N4500" s="155">
        <f>SUMIFS('Budget Detail as of 11.30'!L:L,'Budget Detail as of 11.30'!B:B,'Questica Mapping'!C4500)</f>
        <v>1200</v>
      </c>
      <c r="O4500" s="100">
        <v>0</v>
      </c>
      <c r="P4500" s="101">
        <f t="shared" si="173"/>
        <v>0</v>
      </c>
    </row>
    <row r="4501" spans="1:16" hidden="1" x14ac:dyDescent="0.3">
      <c r="A4501" s="90">
        <v>600767</v>
      </c>
      <c r="B4501" s="92" t="s">
        <v>1162</v>
      </c>
      <c r="C4501" s="92" t="s">
        <v>8540</v>
      </c>
      <c r="D4501" s="92" t="s">
        <v>16</v>
      </c>
      <c r="E4501" s="103" t="s">
        <v>513</v>
      </c>
      <c r="F4501" s="92" t="s">
        <v>8419</v>
      </c>
      <c r="G4501" s="92" t="s">
        <v>1586</v>
      </c>
      <c r="H4501" s="92" t="s">
        <v>8397</v>
      </c>
      <c r="I4501" s="92" t="s">
        <v>865</v>
      </c>
      <c r="J4501" s="92" t="s">
        <v>1922</v>
      </c>
      <c r="K4501" s="90" t="b">
        <v>0</v>
      </c>
      <c r="L4501" s="92" t="s">
        <v>867</v>
      </c>
      <c r="M4501" s="278">
        <f>IFERROR(VLOOKUP(C4501,'Budget Detail as of 11.30'!B:K,COLUMNS('Budget Detail as of 11.30'!B:K),FALSE),0)</f>
        <v>50700</v>
      </c>
      <c r="N4501" s="155">
        <f>SUMIFS('Budget Detail as of 11.30'!L:L,'Budget Detail as of 11.30'!B:B,'Questica Mapping'!C4501)</f>
        <v>50700</v>
      </c>
      <c r="O4501" s="100">
        <v>0</v>
      </c>
      <c r="P4501" s="101">
        <f t="shared" si="173"/>
        <v>0</v>
      </c>
    </row>
    <row r="4502" spans="1:16" hidden="1" x14ac:dyDescent="0.3">
      <c r="A4502" s="90">
        <v>600778</v>
      </c>
      <c r="B4502" s="92" t="s">
        <v>1162</v>
      </c>
      <c r="C4502" s="92" t="s">
        <v>8541</v>
      </c>
      <c r="D4502" s="92" t="s">
        <v>16</v>
      </c>
      <c r="E4502" s="103" t="s">
        <v>513</v>
      </c>
      <c r="F4502" s="92" t="s">
        <v>8419</v>
      </c>
      <c r="G4502" s="92" t="s">
        <v>1586</v>
      </c>
      <c r="H4502" s="92" t="s">
        <v>8397</v>
      </c>
      <c r="I4502" s="92" t="s">
        <v>925</v>
      </c>
      <c r="J4502" s="92" t="s">
        <v>8542</v>
      </c>
      <c r="K4502" s="90" t="b">
        <v>0</v>
      </c>
      <c r="L4502" s="92" t="s">
        <v>867</v>
      </c>
      <c r="M4502" s="278">
        <f>IFERROR(VLOOKUP(C4502,'Budget Detail as of 11.30'!B:K,COLUMNS('Budget Detail as of 11.30'!B:K),FALSE),0)</f>
        <v>8250</v>
      </c>
      <c r="N4502" s="155">
        <f>SUMIFS('Budget Detail as of 11.30'!L:L,'Budget Detail as of 11.30'!B:B,'Questica Mapping'!C4502)</f>
        <v>8250</v>
      </c>
      <c r="O4502" s="100">
        <v>0</v>
      </c>
      <c r="P4502" s="101">
        <f t="shared" si="173"/>
        <v>0</v>
      </c>
    </row>
    <row r="4503" spans="1:16" hidden="1" x14ac:dyDescent="0.3">
      <c r="A4503" s="90">
        <v>600779</v>
      </c>
      <c r="B4503" s="92" t="s">
        <v>1162</v>
      </c>
      <c r="C4503" s="92" t="s">
        <v>8543</v>
      </c>
      <c r="D4503" s="92" t="s">
        <v>16</v>
      </c>
      <c r="E4503" s="103" t="s">
        <v>513</v>
      </c>
      <c r="F4503" s="92" t="s">
        <v>8419</v>
      </c>
      <c r="G4503" s="92" t="s">
        <v>1586</v>
      </c>
      <c r="H4503" s="92" t="s">
        <v>8397</v>
      </c>
      <c r="I4503" s="92" t="s">
        <v>928</v>
      </c>
      <c r="J4503" s="92" t="s">
        <v>3304</v>
      </c>
      <c r="K4503" s="90" t="b">
        <v>0</v>
      </c>
      <c r="L4503" s="92" t="s">
        <v>867</v>
      </c>
      <c r="M4503" s="278">
        <f>IFERROR(VLOOKUP(C4503,'Budget Detail as of 11.30'!B:K,COLUMNS('Budget Detail as of 11.30'!B:K),FALSE),0)</f>
        <v>500</v>
      </c>
      <c r="N4503" s="155">
        <f>SUMIFS('Budget Detail as of 11.30'!L:L,'Budget Detail as of 11.30'!B:B,'Questica Mapping'!C4503)</f>
        <v>500</v>
      </c>
      <c r="O4503" s="100"/>
      <c r="P4503" s="101"/>
    </row>
    <row r="4504" spans="1:16" hidden="1" x14ac:dyDescent="0.3">
      <c r="A4504" s="90">
        <v>600840</v>
      </c>
      <c r="B4504" s="92" t="s">
        <v>1162</v>
      </c>
      <c r="C4504" s="92" t="s">
        <v>8544</v>
      </c>
      <c r="D4504" s="92" t="s">
        <v>16</v>
      </c>
      <c r="E4504" s="103" t="s">
        <v>513</v>
      </c>
      <c r="F4504" s="92" t="s">
        <v>8419</v>
      </c>
      <c r="G4504" s="92" t="s">
        <v>1586</v>
      </c>
      <c r="H4504" s="92" t="s">
        <v>8409</v>
      </c>
      <c r="I4504" s="92" t="s">
        <v>865</v>
      </c>
      <c r="J4504" s="92" t="s">
        <v>1922</v>
      </c>
      <c r="K4504" s="90" t="b">
        <v>0</v>
      </c>
      <c r="L4504" s="92" t="s">
        <v>867</v>
      </c>
      <c r="M4504" s="278">
        <f>IFERROR(VLOOKUP(C4504,'Budget Detail as of 11.30'!B:K,COLUMNS('Budget Detail as of 11.30'!B:K),FALSE),0)</f>
        <v>24750</v>
      </c>
      <c r="N4504" s="155">
        <f>SUMIFS('Budget Detail as of 11.30'!L:L,'Budget Detail as of 11.30'!B:B,'Questica Mapping'!C4504)</f>
        <v>24750</v>
      </c>
      <c r="O4504" s="100"/>
      <c r="P4504" s="101"/>
    </row>
    <row r="4505" spans="1:16" hidden="1" x14ac:dyDescent="0.3">
      <c r="A4505" s="90">
        <v>1191714</v>
      </c>
      <c r="B4505" s="92" t="s">
        <v>1162</v>
      </c>
      <c r="C4505" s="92" t="s">
        <v>8545</v>
      </c>
      <c r="D4505" s="92" t="s">
        <v>16</v>
      </c>
      <c r="E4505" s="103" t="s">
        <v>513</v>
      </c>
      <c r="F4505" s="92" t="s">
        <v>8419</v>
      </c>
      <c r="G4505" s="92" t="s">
        <v>1586</v>
      </c>
      <c r="H4505" s="92" t="s">
        <v>8409</v>
      </c>
      <c r="I4505" s="92" t="s">
        <v>925</v>
      </c>
      <c r="J4505" s="92" t="s">
        <v>8546</v>
      </c>
      <c r="K4505" s="90" t="b">
        <v>0</v>
      </c>
      <c r="L4505" s="92" t="s">
        <v>867</v>
      </c>
      <c r="M4505" s="278">
        <f>IFERROR(VLOOKUP(C4505,'Budget Detail as of 11.30'!B:K,COLUMNS('Budget Detail as of 11.30'!B:K),FALSE),0)</f>
        <v>2750</v>
      </c>
      <c r="N4505" s="155">
        <f>SUMIFS('Budget Detail as of 11.30'!L:L,'Budget Detail as of 11.30'!B:B,'Questica Mapping'!C4505)</f>
        <v>2750</v>
      </c>
      <c r="O4505" s="100">
        <v>24768</v>
      </c>
      <c r="P4505" s="101">
        <f>+O4505</f>
        <v>24768</v>
      </c>
    </row>
    <row r="4506" spans="1:16" hidden="1" x14ac:dyDescent="0.3">
      <c r="A4506" s="90">
        <v>1191723</v>
      </c>
      <c r="B4506" s="92" t="s">
        <v>1162</v>
      </c>
      <c r="C4506" s="92" t="s">
        <v>8547</v>
      </c>
      <c r="D4506" s="92" t="s">
        <v>16</v>
      </c>
      <c r="E4506" s="103" t="s">
        <v>513</v>
      </c>
      <c r="F4506" s="92" t="s">
        <v>8419</v>
      </c>
      <c r="G4506" s="92" t="s">
        <v>1253</v>
      </c>
      <c r="H4506" s="92" t="s">
        <v>8392</v>
      </c>
      <c r="I4506" s="92" t="s">
        <v>865</v>
      </c>
      <c r="J4506" s="92" t="s">
        <v>1254</v>
      </c>
      <c r="K4506" s="90" t="b">
        <v>0</v>
      </c>
      <c r="L4506" s="92" t="s">
        <v>867</v>
      </c>
      <c r="M4506" s="278">
        <f>IFERROR(VLOOKUP(C4506,'Budget Detail as of 11.30'!B:K,COLUMNS('Budget Detail as of 11.30'!B:K),FALSE),0)</f>
        <v>0</v>
      </c>
      <c r="N4506" s="155">
        <f>SUMIFS('Budget Detail as of 11.30'!L:L,'Budget Detail as of 11.30'!B:B,'Questica Mapping'!C4506)</f>
        <v>0</v>
      </c>
      <c r="O4506" s="100">
        <v>2064</v>
      </c>
      <c r="P4506" s="101">
        <f>+O4506</f>
        <v>2064</v>
      </c>
    </row>
    <row r="4507" spans="1:16" hidden="1" x14ac:dyDescent="0.3">
      <c r="A4507" s="90">
        <v>600768</v>
      </c>
      <c r="B4507" s="92" t="s">
        <v>1162</v>
      </c>
      <c r="C4507" s="92" t="s">
        <v>8548</v>
      </c>
      <c r="D4507" s="92" t="s">
        <v>16</v>
      </c>
      <c r="E4507" s="103" t="s">
        <v>513</v>
      </c>
      <c r="F4507" s="92" t="s">
        <v>8419</v>
      </c>
      <c r="G4507" s="92" t="s">
        <v>1253</v>
      </c>
      <c r="H4507" s="92" t="s">
        <v>8397</v>
      </c>
      <c r="I4507" s="92" t="s">
        <v>865</v>
      </c>
      <c r="J4507" s="92" t="s">
        <v>1254</v>
      </c>
      <c r="K4507" s="90" t="b">
        <v>0</v>
      </c>
      <c r="L4507" s="92" t="s">
        <v>867</v>
      </c>
      <c r="M4507" s="278">
        <f>IFERROR(VLOOKUP(C4507,'Budget Detail as of 11.30'!B:K,COLUMNS('Budget Detail as of 11.30'!B:K),FALSE),0)</f>
        <v>74390</v>
      </c>
      <c r="N4507" s="155">
        <f>SUMIFS('Budget Detail as of 11.30'!L:L,'Budget Detail as of 11.30'!B:B,'Questica Mapping'!C4507)</f>
        <v>74390</v>
      </c>
      <c r="O4507" s="100"/>
      <c r="P4507" s="101"/>
    </row>
    <row r="4508" spans="1:16" hidden="1" x14ac:dyDescent="0.3">
      <c r="A4508" s="90">
        <v>600769</v>
      </c>
      <c r="B4508" s="92" t="s">
        <v>1162</v>
      </c>
      <c r="C4508" s="92" t="s">
        <v>8549</v>
      </c>
      <c r="D4508" s="92" t="s">
        <v>16</v>
      </c>
      <c r="E4508" s="103" t="s">
        <v>513</v>
      </c>
      <c r="F4508" s="92" t="s">
        <v>8419</v>
      </c>
      <c r="G4508" s="92" t="s">
        <v>1253</v>
      </c>
      <c r="H4508" s="92" t="s">
        <v>8397</v>
      </c>
      <c r="I4508" s="92" t="s">
        <v>925</v>
      </c>
      <c r="J4508" s="92" t="s">
        <v>1256</v>
      </c>
      <c r="K4508" s="90" t="b">
        <v>0</v>
      </c>
      <c r="L4508" s="92" t="s">
        <v>867</v>
      </c>
      <c r="M4508" s="278">
        <f>IFERROR(VLOOKUP(C4508,'Budget Detail as of 11.30'!B:K,COLUMNS('Budget Detail as of 11.30'!B:K),FALSE),0)</f>
        <v>0</v>
      </c>
      <c r="N4508" s="155">
        <f>SUMIFS('Budget Detail as of 11.30'!L:L,'Budget Detail as of 11.30'!B:B,'Questica Mapping'!C4508)</f>
        <v>0</v>
      </c>
      <c r="O4508" s="100"/>
      <c r="P4508" s="101"/>
    </row>
    <row r="4509" spans="1:16" hidden="1" x14ac:dyDescent="0.3">
      <c r="A4509" s="90">
        <v>600770</v>
      </c>
      <c r="B4509" s="92" t="s">
        <v>1162</v>
      </c>
      <c r="C4509" s="92" t="s">
        <v>8550</v>
      </c>
      <c r="D4509" s="92" t="s">
        <v>16</v>
      </c>
      <c r="E4509" s="103" t="s">
        <v>513</v>
      </c>
      <c r="F4509" s="92" t="s">
        <v>8419</v>
      </c>
      <c r="G4509" s="92" t="s">
        <v>1253</v>
      </c>
      <c r="H4509" s="92" t="s">
        <v>8397</v>
      </c>
      <c r="I4509" s="92" t="s">
        <v>928</v>
      </c>
      <c r="J4509" s="92" t="s">
        <v>1259</v>
      </c>
      <c r="K4509" s="90" t="b">
        <v>0</v>
      </c>
      <c r="L4509" s="92" t="s">
        <v>867</v>
      </c>
      <c r="M4509" s="278">
        <f>IFERROR(VLOOKUP(C4509,'Budget Detail as of 11.30'!B:K,COLUMNS('Budget Detail as of 11.30'!B:K),FALSE),0)</f>
        <v>0</v>
      </c>
      <c r="N4509" s="155">
        <f>SUMIFS('Budget Detail as of 11.30'!L:L,'Budget Detail as of 11.30'!B:B,'Questica Mapping'!C4509)</f>
        <v>0</v>
      </c>
      <c r="O4509" s="100"/>
      <c r="P4509" s="101"/>
    </row>
    <row r="4510" spans="1:16" hidden="1" x14ac:dyDescent="0.3">
      <c r="A4510" s="90">
        <v>600771</v>
      </c>
      <c r="B4510" s="92" t="s">
        <v>1162</v>
      </c>
      <c r="C4510" s="92" t="s">
        <v>8551</v>
      </c>
      <c r="D4510" s="92" t="s">
        <v>16</v>
      </c>
      <c r="E4510" s="103">
        <v>42111</v>
      </c>
      <c r="F4510" s="92" t="s">
        <v>8419</v>
      </c>
      <c r="G4510" s="92" t="s">
        <v>1253</v>
      </c>
      <c r="H4510" s="92" t="s">
        <v>8397</v>
      </c>
      <c r="I4510" s="92" t="s">
        <v>931</v>
      </c>
      <c r="J4510" s="92" t="s">
        <v>8552</v>
      </c>
      <c r="K4510" s="90" t="b">
        <v>0</v>
      </c>
      <c r="L4510" s="92" t="s">
        <v>867</v>
      </c>
      <c r="M4510" s="278">
        <f>IFERROR(VLOOKUP(C4510,'Budget Detail as of 11.30'!B:K,COLUMNS('Budget Detail as of 11.30'!B:K),FALSE),0)</f>
        <v>7560</v>
      </c>
      <c r="N4510" s="155">
        <f>SUMIFS('Budget Detail as of 11.30'!L:L,'Budget Detail as of 11.30'!B:B,'Questica Mapping'!C4510)</f>
        <v>7560</v>
      </c>
      <c r="O4510" s="100"/>
      <c r="P4510" s="101"/>
    </row>
    <row r="4511" spans="1:16" hidden="1" x14ac:dyDescent="0.3">
      <c r="A4511" s="90">
        <v>600772</v>
      </c>
      <c r="B4511" s="159" t="s">
        <v>1162</v>
      </c>
      <c r="C4511" s="159" t="s">
        <v>8553</v>
      </c>
      <c r="D4511" s="280" t="s">
        <v>16</v>
      </c>
      <c r="E4511" s="103" t="s">
        <v>513</v>
      </c>
      <c r="F4511" s="279" t="s">
        <v>8419</v>
      </c>
      <c r="G4511" s="279" t="s">
        <v>1253</v>
      </c>
      <c r="H4511" s="279" t="s">
        <v>8397</v>
      </c>
      <c r="I4511" s="279" t="s">
        <v>944</v>
      </c>
      <c r="J4511" s="279" t="s">
        <v>8554</v>
      </c>
      <c r="K4511" s="279" t="b">
        <v>0</v>
      </c>
      <c r="L4511" s="279" t="s">
        <v>867</v>
      </c>
      <c r="M4511" s="278">
        <f>IFERROR(VLOOKUP(C4511,'Budget Detail as of 11.30'!B:K,COLUMNS('Budget Detail as of 11.30'!B:K),FALSE),0)</f>
        <v>6000</v>
      </c>
      <c r="N4511" s="155">
        <f>SUMIFS('Budget Detail as of 11.30'!L:L,'Budget Detail as of 11.30'!B:B,'Questica Mapping'!C4511)</f>
        <v>6000</v>
      </c>
      <c r="O4511" s="100"/>
      <c r="P4511" s="101"/>
    </row>
    <row r="4512" spans="1:16" hidden="1" x14ac:dyDescent="0.3">
      <c r="A4512" s="90">
        <v>600774</v>
      </c>
      <c r="B4512" s="159" t="s">
        <v>1162</v>
      </c>
      <c r="C4512" s="159" t="s">
        <v>8555</v>
      </c>
      <c r="D4512" s="280" t="s">
        <v>16</v>
      </c>
      <c r="E4512" s="103" t="s">
        <v>513</v>
      </c>
      <c r="F4512" s="279" t="s">
        <v>8419</v>
      </c>
      <c r="G4512" s="279" t="s">
        <v>1253</v>
      </c>
      <c r="H4512" s="279" t="s">
        <v>8397</v>
      </c>
      <c r="I4512" s="279" t="s">
        <v>1060</v>
      </c>
      <c r="J4512" s="279" t="s">
        <v>8556</v>
      </c>
      <c r="K4512" s="279" t="b">
        <v>0</v>
      </c>
      <c r="L4512" s="279" t="s">
        <v>867</v>
      </c>
      <c r="M4512" s="278">
        <f>IFERROR(VLOOKUP(C4512,'Budget Detail as of 11.30'!B:K,COLUMNS('Budget Detail as of 11.30'!B:K),FALSE),0)</f>
        <v>1000</v>
      </c>
      <c r="N4512" s="155">
        <f>SUMIFS('Budget Detail as of 11.30'!L:L,'Budget Detail as of 11.30'!B:B,'Questica Mapping'!C4512)</f>
        <v>1000</v>
      </c>
      <c r="O4512" s="100">
        <v>100</v>
      </c>
      <c r="P4512" s="101">
        <f t="shared" ref="P4512:P4534" si="174">+O4512</f>
        <v>100</v>
      </c>
    </row>
    <row r="4513" spans="1:16" hidden="1" x14ac:dyDescent="0.3">
      <c r="A4513" s="90">
        <v>600776</v>
      </c>
      <c r="B4513" s="92" t="s">
        <v>1162</v>
      </c>
      <c r="C4513" s="92" t="s">
        <v>8557</v>
      </c>
      <c r="D4513" s="92" t="s">
        <v>16</v>
      </c>
      <c r="E4513" s="103" t="s">
        <v>513</v>
      </c>
      <c r="F4513" s="92" t="s">
        <v>8419</v>
      </c>
      <c r="G4513" s="92" t="s">
        <v>1253</v>
      </c>
      <c r="H4513" s="92" t="s">
        <v>8409</v>
      </c>
      <c r="I4513" s="92" t="s">
        <v>865</v>
      </c>
      <c r="J4513" s="92" t="s">
        <v>1254</v>
      </c>
      <c r="K4513" s="90" t="b">
        <v>0</v>
      </c>
      <c r="L4513" s="92" t="s">
        <v>867</v>
      </c>
      <c r="M4513" s="278">
        <f>IFERROR(VLOOKUP(C4513,'Budget Detail as of 11.30'!B:K,COLUMNS('Budget Detail as of 11.30'!B:K),FALSE),0)</f>
        <v>34710</v>
      </c>
      <c r="N4513" s="155">
        <f>SUMIFS('Budget Detail as of 11.30'!L:L,'Budget Detail as of 11.30'!B:B,'Questica Mapping'!C4513)</f>
        <v>34710</v>
      </c>
      <c r="O4513" s="100">
        <v>1100</v>
      </c>
      <c r="P4513" s="101">
        <f t="shared" si="174"/>
        <v>1100</v>
      </c>
    </row>
    <row r="4514" spans="1:16" hidden="1" x14ac:dyDescent="0.3">
      <c r="A4514" s="90">
        <v>600777</v>
      </c>
      <c r="B4514" s="92" t="s">
        <v>1162</v>
      </c>
      <c r="C4514" s="92" t="s">
        <v>8558</v>
      </c>
      <c r="D4514" s="92" t="s">
        <v>16</v>
      </c>
      <c r="E4514" s="103" t="s">
        <v>513</v>
      </c>
      <c r="F4514" s="92" t="s">
        <v>8419</v>
      </c>
      <c r="G4514" s="92" t="s">
        <v>1253</v>
      </c>
      <c r="H4514" s="92" t="s">
        <v>8409</v>
      </c>
      <c r="I4514" s="92" t="s">
        <v>925</v>
      </c>
      <c r="J4514" s="92" t="s">
        <v>1256</v>
      </c>
      <c r="K4514" s="90" t="b">
        <v>0</v>
      </c>
      <c r="L4514" s="92" t="s">
        <v>867</v>
      </c>
      <c r="M4514" s="278">
        <f>IFERROR(VLOOKUP(C4514,'Budget Detail as of 11.30'!B:K,COLUMNS('Budget Detail as of 11.30'!B:K),FALSE),0)</f>
        <v>0</v>
      </c>
      <c r="N4514" s="155">
        <f>SUMIFS('Budget Detail as of 11.30'!L:L,'Budget Detail as of 11.30'!B:B,'Questica Mapping'!C4514)</f>
        <v>0</v>
      </c>
      <c r="O4514" s="100">
        <v>1200</v>
      </c>
      <c r="P4514" s="101">
        <f t="shared" si="174"/>
        <v>1200</v>
      </c>
    </row>
    <row r="4515" spans="1:16" hidden="1" x14ac:dyDescent="0.3">
      <c r="A4515" s="90">
        <v>604227</v>
      </c>
      <c r="B4515" s="159" t="s">
        <v>1162</v>
      </c>
      <c r="C4515" s="159" t="s">
        <v>8559</v>
      </c>
      <c r="D4515" s="280" t="s">
        <v>16</v>
      </c>
      <c r="E4515" s="281">
        <v>0</v>
      </c>
      <c r="F4515" s="279" t="s">
        <v>8419</v>
      </c>
      <c r="G4515" s="279" t="s">
        <v>1253</v>
      </c>
      <c r="H4515" s="279" t="s">
        <v>8409</v>
      </c>
      <c r="I4515" s="279" t="s">
        <v>928</v>
      </c>
      <c r="J4515" s="279" t="s">
        <v>1259</v>
      </c>
      <c r="K4515" s="279" t="b">
        <v>0</v>
      </c>
      <c r="L4515" s="279" t="s">
        <v>867</v>
      </c>
      <c r="M4515" s="278">
        <f>IFERROR(VLOOKUP(C4515,'Budget Detail as of 11.30'!B:K,COLUMNS('Budget Detail as of 11.30'!B:K),FALSE),0)</f>
        <v>0</v>
      </c>
      <c r="N4515" s="155">
        <f>SUMIFS('Budget Detail as of 11.30'!L:L,'Budget Detail as of 11.30'!B:B,'Questica Mapping'!C4515)</f>
        <v>0</v>
      </c>
      <c r="O4515" s="100">
        <v>2000</v>
      </c>
      <c r="P4515" s="101">
        <f t="shared" si="174"/>
        <v>2000</v>
      </c>
    </row>
    <row r="4516" spans="1:16" hidden="1" x14ac:dyDescent="0.3">
      <c r="A4516" s="90">
        <v>604228</v>
      </c>
      <c r="B4516" s="159" t="s">
        <v>1162</v>
      </c>
      <c r="C4516" s="159" t="s">
        <v>8560</v>
      </c>
      <c r="D4516" s="280" t="s">
        <v>16</v>
      </c>
      <c r="E4516" s="103" t="s">
        <v>513</v>
      </c>
      <c r="F4516" s="279" t="s">
        <v>8419</v>
      </c>
      <c r="G4516" s="279" t="s">
        <v>1253</v>
      </c>
      <c r="H4516" s="279" t="s">
        <v>8409</v>
      </c>
      <c r="I4516" s="279" t="s">
        <v>931</v>
      </c>
      <c r="J4516" s="279" t="s">
        <v>8561</v>
      </c>
      <c r="K4516" s="279" t="b">
        <v>0</v>
      </c>
      <c r="L4516" s="279" t="s">
        <v>867</v>
      </c>
      <c r="M4516" s="278">
        <f>IFERROR(VLOOKUP(C4516,'Budget Detail as of 11.30'!B:K,COLUMNS('Budget Detail as of 11.30'!B:K),FALSE),0)</f>
        <v>5120</v>
      </c>
      <c r="N4516" s="155">
        <f>SUMIFS('Budget Detail as of 11.30'!L:L,'Budget Detail as of 11.30'!B:B,'Questica Mapping'!C4516)</f>
        <v>5120</v>
      </c>
      <c r="O4516" s="100">
        <v>1500</v>
      </c>
      <c r="P4516" s="101">
        <f t="shared" si="174"/>
        <v>1500</v>
      </c>
    </row>
    <row r="4517" spans="1:16" hidden="1" x14ac:dyDescent="0.3">
      <c r="A4517" s="90">
        <v>604229</v>
      </c>
      <c r="B4517" s="92" t="s">
        <v>1162</v>
      </c>
      <c r="C4517" s="92" t="s">
        <v>8562</v>
      </c>
      <c r="D4517" s="279" t="s">
        <v>16</v>
      </c>
      <c r="E4517" s="103" t="s">
        <v>513</v>
      </c>
      <c r="F4517" s="90" t="s">
        <v>8419</v>
      </c>
      <c r="G4517" s="90" t="s">
        <v>1265</v>
      </c>
      <c r="H4517" s="90" t="s">
        <v>8392</v>
      </c>
      <c r="I4517" s="90" t="s">
        <v>865</v>
      </c>
      <c r="J4517" s="90" t="s">
        <v>1266</v>
      </c>
      <c r="K4517" s="90" t="b">
        <v>0</v>
      </c>
      <c r="L4517" s="90" t="s">
        <v>867</v>
      </c>
      <c r="M4517" s="278">
        <f>IFERROR(VLOOKUP(C4517,'Budget Detail as of 11.30'!B:K,COLUMNS('Budget Detail as of 11.30'!B:K),FALSE),0)</f>
        <v>9600</v>
      </c>
      <c r="N4517" s="155">
        <f>SUMIFS('Budget Detail as of 11.30'!L:L,'Budget Detail as of 11.30'!B:B,'Questica Mapping'!C4517)</f>
        <v>9600</v>
      </c>
      <c r="O4517" s="100">
        <v>525</v>
      </c>
      <c r="P4517" s="101">
        <f t="shared" si="174"/>
        <v>525</v>
      </c>
    </row>
    <row r="4518" spans="1:16" hidden="1" x14ac:dyDescent="0.3">
      <c r="A4518" s="90">
        <v>604230</v>
      </c>
      <c r="B4518" s="92" t="s">
        <v>1162</v>
      </c>
      <c r="C4518" s="92" t="s">
        <v>8563</v>
      </c>
      <c r="D4518" s="279" t="s">
        <v>16</v>
      </c>
      <c r="E4518" s="103" t="s">
        <v>513</v>
      </c>
      <c r="F4518" s="90" t="s">
        <v>8419</v>
      </c>
      <c r="G4518" s="90" t="s">
        <v>1265</v>
      </c>
      <c r="H4518" s="90" t="s">
        <v>8397</v>
      </c>
      <c r="I4518" s="90" t="s">
        <v>865</v>
      </c>
      <c r="J4518" s="90" t="s">
        <v>1266</v>
      </c>
      <c r="K4518" s="90" t="b">
        <v>0</v>
      </c>
      <c r="L4518" s="90" t="s">
        <v>867</v>
      </c>
      <c r="M4518" s="278">
        <f>IFERROR(VLOOKUP(C4518,'Budget Detail as of 11.30'!B:K,COLUMNS('Budget Detail as of 11.30'!B:K),FALSE),0)</f>
        <v>111990</v>
      </c>
      <c r="N4518" s="155">
        <f>SUMIFS('Budget Detail as of 11.30'!L:L,'Budget Detail as of 11.30'!B:B,'Questica Mapping'!C4518)</f>
        <v>111990</v>
      </c>
      <c r="O4518" s="100">
        <v>600</v>
      </c>
      <c r="P4518" s="101">
        <f t="shared" si="174"/>
        <v>600</v>
      </c>
    </row>
    <row r="4519" spans="1:16" hidden="1" x14ac:dyDescent="0.3">
      <c r="A4519" s="90">
        <v>851419</v>
      </c>
      <c r="B4519" s="92" t="s">
        <v>1162</v>
      </c>
      <c r="C4519" s="92" t="s">
        <v>8564</v>
      </c>
      <c r="D4519" s="279" t="s">
        <v>16</v>
      </c>
      <c r="E4519" s="103" t="s">
        <v>513</v>
      </c>
      <c r="F4519" s="90" t="s">
        <v>8419</v>
      </c>
      <c r="G4519" s="90" t="s">
        <v>1265</v>
      </c>
      <c r="H4519" s="90" t="s">
        <v>8409</v>
      </c>
      <c r="I4519" s="90" t="s">
        <v>865</v>
      </c>
      <c r="J4519" s="90" t="s">
        <v>1266</v>
      </c>
      <c r="K4519" s="90" t="b">
        <v>0</v>
      </c>
      <c r="L4519" s="90" t="s">
        <v>867</v>
      </c>
      <c r="M4519" s="278">
        <f>IFERROR(VLOOKUP(C4519,'Budget Detail as of 11.30'!B:K,COLUMNS('Budget Detail as of 11.30'!B:K),FALSE),0)</f>
        <v>58860</v>
      </c>
      <c r="N4519" s="155">
        <f>SUMIFS('Budget Detail as of 11.30'!L:L,'Budget Detail as of 11.30'!B:B,'Questica Mapping'!C4519)</f>
        <v>58860</v>
      </c>
      <c r="O4519" s="100">
        <v>0</v>
      </c>
      <c r="P4519" s="101">
        <f t="shared" si="174"/>
        <v>0</v>
      </c>
    </row>
    <row r="4520" spans="1:16" hidden="1" x14ac:dyDescent="0.3">
      <c r="A4520" s="90">
        <v>589893</v>
      </c>
      <c r="B4520" s="92" t="s">
        <v>1162</v>
      </c>
      <c r="C4520" s="92" t="s">
        <v>8565</v>
      </c>
      <c r="D4520" s="92" t="s">
        <v>16</v>
      </c>
      <c r="E4520" s="103">
        <v>42111</v>
      </c>
      <c r="F4520" s="92" t="s">
        <v>8419</v>
      </c>
      <c r="G4520" s="92" t="s">
        <v>1268</v>
      </c>
      <c r="H4520" s="92" t="s">
        <v>8397</v>
      </c>
      <c r="I4520" s="92" t="s">
        <v>865</v>
      </c>
      <c r="J4520" s="92" t="s">
        <v>2065</v>
      </c>
      <c r="K4520" s="90" t="b">
        <v>0</v>
      </c>
      <c r="L4520" s="92" t="s">
        <v>867</v>
      </c>
      <c r="M4520" s="278">
        <f>IFERROR(VLOOKUP(C4520,'Budget Detail as of 11.30'!B:K,COLUMNS('Budget Detail as of 11.30'!B:K),FALSE),0)</f>
        <v>100</v>
      </c>
      <c r="N4520" s="155">
        <f>SUMIFS('Budget Detail as of 11.30'!L:L,'Budget Detail as of 11.30'!B:B,'Questica Mapping'!C4520)</f>
        <v>100</v>
      </c>
      <c r="O4520" s="100">
        <v>0</v>
      </c>
      <c r="P4520" s="101">
        <f t="shared" si="174"/>
        <v>0</v>
      </c>
    </row>
    <row r="4521" spans="1:16" hidden="1" x14ac:dyDescent="0.3">
      <c r="A4521" s="90">
        <v>589894</v>
      </c>
      <c r="B4521" s="92" t="s">
        <v>1162</v>
      </c>
      <c r="C4521" s="92" t="s">
        <v>8566</v>
      </c>
      <c r="D4521" s="92" t="s">
        <v>16</v>
      </c>
      <c r="E4521" s="103">
        <v>42111</v>
      </c>
      <c r="F4521" s="92" t="s">
        <v>8419</v>
      </c>
      <c r="G4521" s="92" t="s">
        <v>1273</v>
      </c>
      <c r="H4521" s="92" t="s">
        <v>8392</v>
      </c>
      <c r="I4521" s="92" t="s">
        <v>865</v>
      </c>
      <c r="J4521" s="92" t="s">
        <v>8567</v>
      </c>
      <c r="K4521" s="90" t="b">
        <v>0</v>
      </c>
      <c r="L4521" s="92" t="s">
        <v>867</v>
      </c>
      <c r="M4521" s="278">
        <f>IFERROR(VLOOKUP(C4521,'Budget Detail as of 11.30'!B:K,COLUMNS('Budget Detail as of 11.30'!B:K),FALSE),0)</f>
        <v>1000</v>
      </c>
      <c r="N4521" s="155">
        <f>SUMIFS('Budget Detail as of 11.30'!L:L,'Budget Detail as of 11.30'!B:B,'Questica Mapping'!C4521)</f>
        <v>1000</v>
      </c>
      <c r="O4521" s="100">
        <v>0</v>
      </c>
      <c r="P4521" s="101">
        <f t="shared" si="174"/>
        <v>0</v>
      </c>
    </row>
    <row r="4522" spans="1:16" hidden="1" x14ac:dyDescent="0.3">
      <c r="A4522" s="90">
        <v>589895</v>
      </c>
      <c r="B4522" s="92" t="s">
        <v>1162</v>
      </c>
      <c r="C4522" s="92" t="s">
        <v>8568</v>
      </c>
      <c r="D4522" s="92" t="s">
        <v>16</v>
      </c>
      <c r="E4522" s="103">
        <v>42111</v>
      </c>
      <c r="F4522" s="92" t="s">
        <v>8419</v>
      </c>
      <c r="G4522" s="92" t="s">
        <v>1273</v>
      </c>
      <c r="H4522" s="92" t="s">
        <v>8392</v>
      </c>
      <c r="I4522" s="92" t="s">
        <v>925</v>
      </c>
      <c r="J4522" s="92" t="s">
        <v>8569</v>
      </c>
      <c r="K4522" s="90" t="b">
        <v>0</v>
      </c>
      <c r="L4522" s="92" t="s">
        <v>867</v>
      </c>
      <c r="M4522" s="278">
        <f>IFERROR(VLOOKUP(C4522,'Budget Detail as of 11.30'!B:K,COLUMNS('Budget Detail as of 11.30'!B:K),FALSE),0)</f>
        <v>1200</v>
      </c>
      <c r="N4522" s="155">
        <f>SUMIFS('Budget Detail as of 11.30'!L:L,'Budget Detail as of 11.30'!B:B,'Questica Mapping'!C4522)</f>
        <v>1200</v>
      </c>
      <c r="O4522" s="100">
        <v>4500</v>
      </c>
      <c r="P4522" s="101">
        <f t="shared" si="174"/>
        <v>4500</v>
      </c>
    </row>
    <row r="4523" spans="1:16" hidden="1" x14ac:dyDescent="0.3">
      <c r="A4523" s="90">
        <v>589896</v>
      </c>
      <c r="B4523" s="92" t="s">
        <v>1162</v>
      </c>
      <c r="C4523" s="92" t="s">
        <v>8570</v>
      </c>
      <c r="D4523" s="92" t="s">
        <v>16</v>
      </c>
      <c r="E4523" s="103">
        <v>42111</v>
      </c>
      <c r="F4523" s="92" t="s">
        <v>8419</v>
      </c>
      <c r="G4523" s="92" t="s">
        <v>1273</v>
      </c>
      <c r="H4523" s="92" t="s">
        <v>8397</v>
      </c>
      <c r="I4523" s="92" t="s">
        <v>865</v>
      </c>
      <c r="J4523" s="92" t="s">
        <v>2199</v>
      </c>
      <c r="K4523" s="90" t="b">
        <v>0</v>
      </c>
      <c r="L4523" s="92" t="s">
        <v>867</v>
      </c>
      <c r="M4523" s="278">
        <f>IFERROR(VLOOKUP(C4523,'Budget Detail as of 11.30'!B:K,COLUMNS('Budget Detail as of 11.30'!B:K),FALSE),0)</f>
        <v>6000</v>
      </c>
      <c r="N4523" s="155">
        <f>SUMIFS('Budget Detail as of 11.30'!L:L,'Budget Detail as of 11.30'!B:B,'Questica Mapping'!C4523)</f>
        <v>6000</v>
      </c>
      <c r="O4523" s="100">
        <v>300</v>
      </c>
      <c r="P4523" s="101">
        <f t="shared" si="174"/>
        <v>300</v>
      </c>
    </row>
    <row r="4524" spans="1:16" hidden="1" x14ac:dyDescent="0.3">
      <c r="A4524" s="90">
        <v>589897</v>
      </c>
      <c r="B4524" s="92" t="s">
        <v>1162</v>
      </c>
      <c r="C4524" s="92" t="s">
        <v>8571</v>
      </c>
      <c r="D4524" s="92" t="s">
        <v>16</v>
      </c>
      <c r="E4524" s="103">
        <v>42111</v>
      </c>
      <c r="F4524" s="92" t="s">
        <v>8419</v>
      </c>
      <c r="G4524" s="92" t="s">
        <v>1273</v>
      </c>
      <c r="H4524" s="92" t="s">
        <v>8397</v>
      </c>
      <c r="I4524" s="92" t="s">
        <v>925</v>
      </c>
      <c r="J4524" s="92" t="s">
        <v>8567</v>
      </c>
      <c r="K4524" s="90" t="b">
        <v>0</v>
      </c>
      <c r="L4524" s="92" t="s">
        <v>867</v>
      </c>
      <c r="M4524" s="278">
        <f>IFERROR(VLOOKUP(C4524,'Budget Detail as of 11.30'!B:K,COLUMNS('Budget Detail as of 11.30'!B:K),FALSE),0)</f>
        <v>2500</v>
      </c>
      <c r="N4524" s="155">
        <f>SUMIFS('Budget Detail as of 11.30'!L:L,'Budget Detail as of 11.30'!B:B,'Questica Mapping'!C4524)</f>
        <v>2500</v>
      </c>
      <c r="O4524" s="100">
        <v>-107388</v>
      </c>
      <c r="P4524" s="101">
        <f t="shared" si="174"/>
        <v>-107388</v>
      </c>
    </row>
    <row r="4525" spans="1:16" hidden="1" x14ac:dyDescent="0.3">
      <c r="A4525" s="90">
        <v>589898</v>
      </c>
      <c r="B4525" s="92" t="s">
        <v>1162</v>
      </c>
      <c r="C4525" s="92" t="s">
        <v>8572</v>
      </c>
      <c r="D4525" s="92" t="s">
        <v>16</v>
      </c>
      <c r="E4525" s="103">
        <v>42111</v>
      </c>
      <c r="F4525" s="92" t="s">
        <v>8419</v>
      </c>
      <c r="G4525" s="92" t="s">
        <v>1273</v>
      </c>
      <c r="H4525" s="92" t="s">
        <v>8397</v>
      </c>
      <c r="I4525" s="92" t="s">
        <v>928</v>
      </c>
      <c r="J4525" s="92" t="s">
        <v>2083</v>
      </c>
      <c r="K4525" s="90" t="b">
        <v>0</v>
      </c>
      <c r="L4525" s="92" t="s">
        <v>867</v>
      </c>
      <c r="M4525" s="278">
        <f>IFERROR(VLOOKUP(C4525,'Budget Detail as of 11.30'!B:K,COLUMNS('Budget Detail as of 11.30'!B:K),FALSE),0)</f>
        <v>1000</v>
      </c>
      <c r="N4525" s="155">
        <f>SUMIFS('Budget Detail as of 11.30'!L:L,'Budget Detail as of 11.30'!B:B,'Questica Mapping'!C4525)</f>
        <v>1000</v>
      </c>
      <c r="O4525" s="100">
        <v>561098</v>
      </c>
      <c r="P4525" s="101">
        <f t="shared" si="174"/>
        <v>561098</v>
      </c>
    </row>
    <row r="4526" spans="1:16" hidden="1" x14ac:dyDescent="0.3">
      <c r="A4526" s="90">
        <v>589899</v>
      </c>
      <c r="B4526" s="92" t="s">
        <v>1162</v>
      </c>
      <c r="C4526" s="92" t="s">
        <v>8573</v>
      </c>
      <c r="D4526" s="92" t="s">
        <v>16</v>
      </c>
      <c r="E4526" s="103">
        <v>42111</v>
      </c>
      <c r="F4526" s="92" t="s">
        <v>8419</v>
      </c>
      <c r="G4526" s="92" t="s">
        <v>1273</v>
      </c>
      <c r="H4526" s="92" t="s">
        <v>8397</v>
      </c>
      <c r="I4526" s="92" t="s">
        <v>931</v>
      </c>
      <c r="J4526" s="92" t="s">
        <v>8574</v>
      </c>
      <c r="K4526" s="90" t="b">
        <v>0</v>
      </c>
      <c r="L4526" s="92" t="s">
        <v>867</v>
      </c>
      <c r="M4526" s="278">
        <f>IFERROR(VLOOKUP(C4526,'Budget Detail as of 11.30'!B:K,COLUMNS('Budget Detail as of 11.30'!B:K),FALSE),0)</f>
        <v>1600</v>
      </c>
      <c r="N4526" s="155">
        <f>SUMIFS('Budget Detail as of 11.30'!L:L,'Budget Detail as of 11.30'!B:B,'Questica Mapping'!C4526)</f>
        <v>1600</v>
      </c>
      <c r="O4526" s="100">
        <v>143375</v>
      </c>
      <c r="P4526" s="101">
        <f t="shared" si="174"/>
        <v>143375</v>
      </c>
    </row>
    <row r="4527" spans="1:16" hidden="1" x14ac:dyDescent="0.3">
      <c r="A4527" s="90">
        <v>1191848</v>
      </c>
      <c r="B4527" s="92" t="s">
        <v>1162</v>
      </c>
      <c r="C4527" s="92" t="s">
        <v>8575</v>
      </c>
      <c r="D4527" s="92" t="s">
        <v>16</v>
      </c>
      <c r="E4527" s="103">
        <v>42111</v>
      </c>
      <c r="F4527" s="92" t="s">
        <v>8419</v>
      </c>
      <c r="G4527" s="92" t="s">
        <v>1273</v>
      </c>
      <c r="H4527" s="92" t="s">
        <v>8397</v>
      </c>
      <c r="I4527" s="92" t="s">
        <v>944</v>
      </c>
      <c r="J4527" s="92" t="s">
        <v>1936</v>
      </c>
      <c r="K4527" s="90" t="b">
        <v>0</v>
      </c>
      <c r="L4527" s="92" t="s">
        <v>867</v>
      </c>
      <c r="M4527" s="278">
        <f>IFERROR(VLOOKUP(C4527,'Budget Detail as of 11.30'!B:K,COLUMNS('Budget Detail as of 11.30'!B:K),FALSE),0)</f>
        <v>1500</v>
      </c>
      <c r="N4527" s="155">
        <f>SUMIFS('Budget Detail as of 11.30'!L:L,'Budget Detail as of 11.30'!B:B,'Questica Mapping'!C4527)</f>
        <v>1500</v>
      </c>
      <c r="O4527" s="100">
        <v>357540</v>
      </c>
      <c r="P4527" s="101">
        <f t="shared" si="174"/>
        <v>357540</v>
      </c>
    </row>
    <row r="4528" spans="1:16" hidden="1" x14ac:dyDescent="0.3">
      <c r="A4528" s="90">
        <v>850431</v>
      </c>
      <c r="B4528" s="92" t="s">
        <v>1162</v>
      </c>
      <c r="C4528" s="92" t="s">
        <v>8576</v>
      </c>
      <c r="D4528" s="92" t="s">
        <v>16</v>
      </c>
      <c r="E4528" s="103">
        <v>42111</v>
      </c>
      <c r="F4528" s="92" t="s">
        <v>8419</v>
      </c>
      <c r="G4528" s="92" t="s">
        <v>1273</v>
      </c>
      <c r="H4528" s="92" t="s">
        <v>8397</v>
      </c>
      <c r="I4528" s="92" t="s">
        <v>1060</v>
      </c>
      <c r="J4528" s="92" t="s">
        <v>8577</v>
      </c>
      <c r="K4528" s="90" t="b">
        <v>0</v>
      </c>
      <c r="L4528" s="92" t="s">
        <v>867</v>
      </c>
      <c r="M4528" s="278">
        <f>IFERROR(VLOOKUP(C4528,'Budget Detail as of 11.30'!B:K,COLUMNS('Budget Detail as of 11.30'!B:K),FALSE),0)</f>
        <v>0</v>
      </c>
      <c r="N4528" s="155">
        <f>SUMIFS('Budget Detail as of 11.30'!L:L,'Budget Detail as of 11.30'!B:B,'Questica Mapping'!C4528)</f>
        <v>0</v>
      </c>
      <c r="O4528" s="100">
        <v>0</v>
      </c>
      <c r="P4528" s="101">
        <f t="shared" si="174"/>
        <v>0</v>
      </c>
    </row>
    <row r="4529" spans="1:16" hidden="1" x14ac:dyDescent="0.3">
      <c r="A4529" s="90">
        <v>595340</v>
      </c>
      <c r="B4529" s="92" t="s">
        <v>1162</v>
      </c>
      <c r="C4529" s="92" t="s">
        <v>8578</v>
      </c>
      <c r="D4529" s="92" t="s">
        <v>16</v>
      </c>
      <c r="E4529" s="103">
        <v>42111</v>
      </c>
      <c r="F4529" s="92" t="s">
        <v>8419</v>
      </c>
      <c r="G4529" s="92" t="s">
        <v>1273</v>
      </c>
      <c r="H4529" s="92" t="s">
        <v>8397</v>
      </c>
      <c r="I4529" s="92" t="s">
        <v>1063</v>
      </c>
      <c r="J4529" s="92" t="s">
        <v>8579</v>
      </c>
      <c r="K4529" s="90" t="b">
        <v>0</v>
      </c>
      <c r="L4529" s="92" t="s">
        <v>867</v>
      </c>
      <c r="M4529" s="278">
        <f>IFERROR(VLOOKUP(C4529,'Budget Detail as of 11.30'!B:K,COLUMNS('Budget Detail as of 11.30'!B:K),FALSE),0)</f>
        <v>2800</v>
      </c>
      <c r="N4529" s="155">
        <f>SUMIFS('Budget Detail as of 11.30'!L:L,'Budget Detail as of 11.30'!B:B,'Questica Mapping'!C4529)</f>
        <v>2800</v>
      </c>
      <c r="O4529" s="100">
        <v>0</v>
      </c>
      <c r="P4529" s="101">
        <f t="shared" si="174"/>
        <v>0</v>
      </c>
    </row>
    <row r="4530" spans="1:16" hidden="1" x14ac:dyDescent="0.3">
      <c r="A4530" s="90">
        <v>595341</v>
      </c>
      <c r="B4530" s="92" t="s">
        <v>1162</v>
      </c>
      <c r="C4530" s="92" t="s">
        <v>8580</v>
      </c>
      <c r="D4530" s="92" t="s">
        <v>16</v>
      </c>
      <c r="E4530" s="103">
        <v>42111</v>
      </c>
      <c r="F4530" s="92" t="s">
        <v>8419</v>
      </c>
      <c r="G4530" s="92" t="s">
        <v>1273</v>
      </c>
      <c r="H4530" s="92" t="s">
        <v>8409</v>
      </c>
      <c r="I4530" s="92" t="s">
        <v>865</v>
      </c>
      <c r="J4530" s="92" t="s">
        <v>8581</v>
      </c>
      <c r="K4530" s="90" t="b">
        <v>0</v>
      </c>
      <c r="L4530" s="92" t="s">
        <v>867</v>
      </c>
      <c r="M4530" s="278">
        <f>IFERROR(VLOOKUP(C4530,'Budget Detail as of 11.30'!B:K,COLUMNS('Budget Detail as of 11.30'!B:K),FALSE),0)</f>
        <v>7500</v>
      </c>
      <c r="N4530" s="155">
        <f>SUMIFS('Budget Detail as of 11.30'!L:L,'Budget Detail as of 11.30'!B:B,'Questica Mapping'!C4530)</f>
        <v>7500</v>
      </c>
      <c r="O4530" s="100">
        <v>0</v>
      </c>
      <c r="P4530" s="101">
        <f t="shared" si="174"/>
        <v>0</v>
      </c>
    </row>
    <row r="4531" spans="1:16" hidden="1" x14ac:dyDescent="0.3">
      <c r="A4531" s="90">
        <v>595342</v>
      </c>
      <c r="B4531" s="92" t="s">
        <v>1162</v>
      </c>
      <c r="C4531" s="92" t="s">
        <v>8582</v>
      </c>
      <c r="D4531" s="92" t="s">
        <v>16</v>
      </c>
      <c r="E4531" s="103">
        <v>42111</v>
      </c>
      <c r="F4531" s="92" t="s">
        <v>8419</v>
      </c>
      <c r="G4531" s="92" t="s">
        <v>2109</v>
      </c>
      <c r="H4531" s="92" t="s">
        <v>8409</v>
      </c>
      <c r="I4531" s="92" t="s">
        <v>865</v>
      </c>
      <c r="J4531" s="92" t="s">
        <v>8583</v>
      </c>
      <c r="K4531" s="90" t="b">
        <v>0</v>
      </c>
      <c r="L4531" s="92" t="s">
        <v>867</v>
      </c>
      <c r="M4531" s="278">
        <f>IFERROR(VLOOKUP(C4531,'Budget Detail as of 11.30'!B:K,COLUMNS('Budget Detail as of 11.30'!B:K),FALSE),0)</f>
        <v>300</v>
      </c>
      <c r="N4531" s="155">
        <f>SUMIFS('Budget Detail as of 11.30'!L:L,'Budget Detail as of 11.30'!B:B,'Questica Mapping'!C4531)</f>
        <v>300</v>
      </c>
      <c r="O4531" s="100">
        <v>63270</v>
      </c>
      <c r="P4531" s="101">
        <f t="shared" si="174"/>
        <v>63270</v>
      </c>
    </row>
    <row r="4532" spans="1:16" hidden="1" x14ac:dyDescent="0.3">
      <c r="A4532" s="90">
        <v>595343</v>
      </c>
      <c r="B4532" s="92" t="s">
        <v>1162</v>
      </c>
      <c r="C4532" s="92" t="s">
        <v>8584</v>
      </c>
      <c r="D4532" s="92" t="s">
        <v>16</v>
      </c>
      <c r="E4532" s="103" t="s">
        <v>494</v>
      </c>
      <c r="F4532" s="92" t="s">
        <v>8419</v>
      </c>
      <c r="G4532" s="92" t="s">
        <v>1679</v>
      </c>
      <c r="H4532" s="92" t="s">
        <v>8392</v>
      </c>
      <c r="I4532" s="92" t="s">
        <v>925</v>
      </c>
      <c r="J4532" s="92" t="s">
        <v>8585</v>
      </c>
      <c r="K4532" s="90" t="b">
        <v>0</v>
      </c>
      <c r="L4532" s="92" t="s">
        <v>867</v>
      </c>
      <c r="M4532" s="278">
        <f>IFERROR(VLOOKUP(C4532,'Budget Detail as of 11.30'!B:K,COLUMNS('Budget Detail as of 11.30'!B:K),FALSE),0)</f>
        <v>0</v>
      </c>
      <c r="N4532" s="155">
        <f>SUMIFS('Budget Detail as of 11.30'!L:L,'Budget Detail as of 11.30'!B:B,'Questica Mapping'!C4532)</f>
        <v>0</v>
      </c>
      <c r="O4532" s="100">
        <v>72571</v>
      </c>
      <c r="P4532" s="101">
        <f t="shared" si="174"/>
        <v>72571</v>
      </c>
    </row>
    <row r="4533" spans="1:16" hidden="1" x14ac:dyDescent="0.3">
      <c r="A4533" s="90">
        <v>589213</v>
      </c>
      <c r="B4533" s="92" t="s">
        <v>1162</v>
      </c>
      <c r="C4533" s="92" t="s">
        <v>8586</v>
      </c>
      <c r="D4533" s="92" t="s">
        <v>16</v>
      </c>
      <c r="E4533" s="103" t="s">
        <v>494</v>
      </c>
      <c r="F4533" s="92" t="s">
        <v>8419</v>
      </c>
      <c r="G4533" s="92" t="s">
        <v>1679</v>
      </c>
      <c r="H4533" s="92" t="s">
        <v>8397</v>
      </c>
      <c r="I4533" s="92" t="s">
        <v>865</v>
      </c>
      <c r="J4533" s="92" t="s">
        <v>8587</v>
      </c>
      <c r="K4533" s="90" t="b">
        <v>0</v>
      </c>
      <c r="L4533" s="92" t="s">
        <v>867</v>
      </c>
      <c r="M4533" s="278">
        <f>IFERROR(VLOOKUP(C4533,'Budget Detail as of 11.30'!B:K,COLUMNS('Budget Detail as of 11.30'!B:K),FALSE),0)</f>
        <v>248220</v>
      </c>
      <c r="N4533" s="155">
        <f>SUMIFS('Budget Detail as of 11.30'!L:L,'Budget Detail as of 11.30'!B:B,'Questica Mapping'!C4533)</f>
        <v>248220</v>
      </c>
      <c r="O4533" s="100">
        <v>5000</v>
      </c>
      <c r="P4533" s="101">
        <f t="shared" si="174"/>
        <v>5000</v>
      </c>
    </row>
    <row r="4534" spans="1:16" hidden="1" x14ac:dyDescent="0.3">
      <c r="A4534" s="90">
        <v>589238</v>
      </c>
      <c r="B4534" s="92" t="s">
        <v>1162</v>
      </c>
      <c r="C4534" s="92" t="s">
        <v>8588</v>
      </c>
      <c r="D4534" s="92" t="s">
        <v>16</v>
      </c>
      <c r="E4534" s="103" t="s">
        <v>494</v>
      </c>
      <c r="F4534" s="92" t="s">
        <v>8419</v>
      </c>
      <c r="G4534" s="92" t="s">
        <v>1679</v>
      </c>
      <c r="H4534" s="92" t="s">
        <v>8397</v>
      </c>
      <c r="I4534" s="92" t="s">
        <v>925</v>
      </c>
      <c r="J4534" s="92" t="s">
        <v>3690</v>
      </c>
      <c r="K4534" s="90" t="b">
        <v>0</v>
      </c>
      <c r="L4534" s="92" t="s">
        <v>867</v>
      </c>
      <c r="M4534" s="278">
        <f>IFERROR(VLOOKUP(C4534,'Budget Detail as of 11.30'!B:K,COLUMNS('Budget Detail as of 11.30'!B:K),FALSE),0)</f>
        <v>170790</v>
      </c>
      <c r="N4534" s="155">
        <f>SUMIFS('Budget Detail as of 11.30'!L:L,'Budget Detail as of 11.30'!B:B,'Questica Mapping'!C4534)</f>
        <v>180440</v>
      </c>
      <c r="O4534" s="100">
        <v>5000</v>
      </c>
      <c r="P4534" s="101">
        <f t="shared" si="174"/>
        <v>5000</v>
      </c>
    </row>
    <row r="4535" spans="1:16" hidden="1" x14ac:dyDescent="0.3">
      <c r="A4535" s="90">
        <v>590994</v>
      </c>
      <c r="B4535" s="283" t="s">
        <v>1162</v>
      </c>
      <c r="C4535" s="159" t="s">
        <v>8589</v>
      </c>
      <c r="D4535" s="229" t="s">
        <v>16</v>
      </c>
      <c r="E4535" s="103" t="s">
        <v>494</v>
      </c>
      <c r="F4535" s="228" t="s">
        <v>8419</v>
      </c>
      <c r="G4535" s="228" t="s">
        <v>1679</v>
      </c>
      <c r="H4535" s="228" t="s">
        <v>8397</v>
      </c>
      <c r="I4535" s="228" t="s">
        <v>928</v>
      </c>
      <c r="J4535" s="228" t="s">
        <v>7857</v>
      </c>
      <c r="K4535" s="228" t="b">
        <f>VLOOKUP($C4535,'Budget Detail as of 11.30'!$B:$K,COLUMNS('Budget Detail as of 11.30'!$B:I),FALSE)</f>
        <v>0</v>
      </c>
      <c r="L4535" s="228" t="str">
        <f>VLOOKUP($C4535,'Budget Detail as of 11.30'!$B:$K,COLUMNS('Budget Detail as of 11.30'!$B:J),FALSE)</f>
        <v>Operating</v>
      </c>
      <c r="M4535" s="278">
        <f>IFERROR(VLOOKUP(C4535,'Budget Detail as of 11.30'!B:K,COLUMNS('Budget Detail as of 11.30'!B:K),FALSE),0)</f>
        <v>0</v>
      </c>
      <c r="N4535" s="155">
        <f>SUMIFS('Budget Detail as of 11.30'!L:L,'Budget Detail as of 11.30'!B:B,'Questica Mapping'!C4535)</f>
        <v>102390</v>
      </c>
      <c r="O4535" s="227"/>
      <c r="P4535" s="227"/>
    </row>
    <row r="4536" spans="1:16" hidden="1" x14ac:dyDescent="0.3">
      <c r="A4536" s="90">
        <v>590995</v>
      </c>
      <c r="B4536" s="92" t="s">
        <v>1162</v>
      </c>
      <c r="C4536" s="92" t="s">
        <v>8590</v>
      </c>
      <c r="D4536" s="92" t="s">
        <v>16</v>
      </c>
      <c r="E4536" s="103" t="s">
        <v>494</v>
      </c>
      <c r="F4536" s="92" t="s">
        <v>8419</v>
      </c>
      <c r="G4536" s="92" t="s">
        <v>1679</v>
      </c>
      <c r="H4536" s="92" t="s">
        <v>8409</v>
      </c>
      <c r="I4536" s="92" t="s">
        <v>865</v>
      </c>
      <c r="J4536" s="92" t="s">
        <v>326</v>
      </c>
      <c r="K4536" s="90" t="b">
        <v>0</v>
      </c>
      <c r="L4536" s="92" t="s">
        <v>867</v>
      </c>
      <c r="M4536" s="278">
        <f>IFERROR(VLOOKUP(C4536,'Budget Detail as of 11.30'!B:K,COLUMNS('Budget Detail as of 11.30'!B:K),FALSE),0)</f>
        <v>380150</v>
      </c>
      <c r="N4536" s="155">
        <f>SUMIFS('Budget Detail as of 11.30'!L:L,'Budget Detail as of 11.30'!B:B,'Questica Mapping'!C4536)</f>
        <v>380150</v>
      </c>
      <c r="O4536" s="100">
        <v>2500</v>
      </c>
      <c r="P4536" s="101">
        <f t="shared" ref="P4536:P4572" si="175">+O4536</f>
        <v>2500</v>
      </c>
    </row>
    <row r="4537" spans="1:16" hidden="1" x14ac:dyDescent="0.3">
      <c r="A4537" s="90">
        <v>590996</v>
      </c>
      <c r="B4537" s="92" t="s">
        <v>1162</v>
      </c>
      <c r="C4537" s="92" t="s">
        <v>8591</v>
      </c>
      <c r="D4537" s="92" t="s">
        <v>16</v>
      </c>
      <c r="E4537" s="103">
        <v>42111</v>
      </c>
      <c r="F4537" s="92" t="s">
        <v>8419</v>
      </c>
      <c r="G4537" s="92" t="s">
        <v>1694</v>
      </c>
      <c r="H4537" s="92" t="s">
        <v>8392</v>
      </c>
      <c r="I4537" s="92" t="s">
        <v>865</v>
      </c>
      <c r="J4537" s="270" t="s">
        <v>1251</v>
      </c>
      <c r="K4537" s="90" t="b">
        <v>0</v>
      </c>
      <c r="L4537" s="92" t="s">
        <v>867</v>
      </c>
      <c r="M4537" s="278">
        <f>IFERROR(VLOOKUP(C4537,'Budget Detail as of 11.30'!B:K,COLUMNS('Budget Detail as of 11.30'!B:K),FALSE),0)</f>
        <v>0</v>
      </c>
      <c r="N4537" s="155">
        <f>SUMIFS('Budget Detail as of 11.30'!L:L,'Budget Detail as of 11.30'!B:B,'Questica Mapping'!C4537)</f>
        <v>0</v>
      </c>
      <c r="O4537" s="100">
        <v>3643</v>
      </c>
      <c r="P4537" s="101">
        <f t="shared" si="175"/>
        <v>3643</v>
      </c>
    </row>
    <row r="4538" spans="1:16" hidden="1" x14ac:dyDescent="0.3">
      <c r="A4538" s="90">
        <v>590997</v>
      </c>
      <c r="B4538" s="92" t="s">
        <v>1162</v>
      </c>
      <c r="C4538" s="92" t="s">
        <v>8592</v>
      </c>
      <c r="D4538" s="92" t="s">
        <v>16</v>
      </c>
      <c r="E4538" s="103">
        <v>42111</v>
      </c>
      <c r="F4538" s="92" t="s">
        <v>8419</v>
      </c>
      <c r="G4538" s="92" t="s">
        <v>1694</v>
      </c>
      <c r="H4538" s="92" t="s">
        <v>8397</v>
      </c>
      <c r="I4538" s="92" t="s">
        <v>865</v>
      </c>
      <c r="J4538" s="270" t="s">
        <v>1251</v>
      </c>
      <c r="K4538" s="90" t="b">
        <v>0</v>
      </c>
      <c r="L4538" s="92" t="s">
        <v>867</v>
      </c>
      <c r="M4538" s="278">
        <f>IFERROR(VLOOKUP(C4538,'Budget Detail as of 11.30'!B:K,COLUMNS('Budget Detail as of 11.30'!B:K),FALSE),0)</f>
        <v>0</v>
      </c>
      <c r="N4538" s="155">
        <f>SUMIFS('Budget Detail as of 11.30'!L:L,'Budget Detail as of 11.30'!B:B,'Questica Mapping'!C4538)</f>
        <v>0</v>
      </c>
      <c r="O4538" s="100">
        <v>49240</v>
      </c>
      <c r="P4538" s="101">
        <f t="shared" si="175"/>
        <v>49240</v>
      </c>
    </row>
    <row r="4539" spans="1:16" hidden="1" x14ac:dyDescent="0.3">
      <c r="A4539" s="90">
        <v>1191857</v>
      </c>
      <c r="B4539" s="92" t="s">
        <v>1162</v>
      </c>
      <c r="C4539" s="92" t="s">
        <v>8593</v>
      </c>
      <c r="D4539" s="92" t="s">
        <v>16</v>
      </c>
      <c r="E4539" s="103">
        <v>42111</v>
      </c>
      <c r="F4539" s="92" t="s">
        <v>8419</v>
      </c>
      <c r="G4539" s="92" t="s">
        <v>1694</v>
      </c>
      <c r="H4539" s="92" t="s">
        <v>8409</v>
      </c>
      <c r="I4539" s="92" t="s">
        <v>865</v>
      </c>
      <c r="J4539" s="270" t="s">
        <v>1251</v>
      </c>
      <c r="K4539" s="90" t="b">
        <v>0</v>
      </c>
      <c r="L4539" s="92" t="s">
        <v>867</v>
      </c>
      <c r="M4539" s="278">
        <f>IFERROR(VLOOKUP(C4539,'Budget Detail as of 11.30'!B:K,COLUMNS('Budget Detail as of 11.30'!B:K),FALSE),0)</f>
        <v>0</v>
      </c>
      <c r="N4539" s="155">
        <f>SUMIFS('Budget Detail as of 11.30'!L:L,'Budget Detail as of 11.30'!B:B,'Questica Mapping'!C4539)</f>
        <v>0</v>
      </c>
      <c r="O4539" s="100">
        <v>53403</v>
      </c>
      <c r="P4539" s="101">
        <f t="shared" si="175"/>
        <v>53403</v>
      </c>
    </row>
    <row r="4540" spans="1:16" hidden="1" x14ac:dyDescent="0.3">
      <c r="A4540" s="90">
        <v>1191858</v>
      </c>
      <c r="B4540" s="92" t="s">
        <v>1162</v>
      </c>
      <c r="C4540" s="92" t="s">
        <v>8594</v>
      </c>
      <c r="D4540" s="92" t="s">
        <v>16</v>
      </c>
      <c r="E4540" s="103" t="s">
        <v>517</v>
      </c>
      <c r="F4540" s="92" t="s">
        <v>8595</v>
      </c>
      <c r="G4540" s="92" t="s">
        <v>1165</v>
      </c>
      <c r="H4540" s="92" t="s">
        <v>8397</v>
      </c>
      <c r="I4540" s="92" t="s">
        <v>865</v>
      </c>
      <c r="J4540" s="92">
        <v>0</v>
      </c>
      <c r="K4540" s="90" t="b">
        <v>0</v>
      </c>
      <c r="L4540" s="92" t="s">
        <v>1166</v>
      </c>
      <c r="M4540" s="278">
        <f>IFERROR(VLOOKUP(C4540,'Budget Detail as of 11.30'!B:K,COLUMNS('Budget Detail as of 11.30'!B:K),FALSE),0)</f>
        <v>72790</v>
      </c>
      <c r="N4540" s="155">
        <f>SUMIFS('Budget Detail as of 11.30'!L:L,'Budget Detail as of 11.30'!B:B,'Questica Mapping'!C4540)</f>
        <v>69660</v>
      </c>
      <c r="O4540" s="100">
        <v>1020</v>
      </c>
      <c r="P4540" s="101">
        <f t="shared" si="175"/>
        <v>1020</v>
      </c>
    </row>
    <row r="4541" spans="1:16" hidden="1" x14ac:dyDescent="0.3">
      <c r="A4541" s="90">
        <v>1191859</v>
      </c>
      <c r="B4541" s="92" t="s">
        <v>1162</v>
      </c>
      <c r="C4541" s="92" t="s">
        <v>8596</v>
      </c>
      <c r="D4541" s="92" t="s">
        <v>16</v>
      </c>
      <c r="E4541" s="103" t="s">
        <v>517</v>
      </c>
      <c r="F4541" s="92" t="s">
        <v>8595</v>
      </c>
      <c r="G4541" s="92" t="s">
        <v>1165</v>
      </c>
      <c r="H4541" s="92" t="s">
        <v>8409</v>
      </c>
      <c r="I4541" s="92" t="s">
        <v>865</v>
      </c>
      <c r="J4541" s="92">
        <v>0</v>
      </c>
      <c r="K4541" s="90" t="b">
        <v>0</v>
      </c>
      <c r="L4541" s="92" t="s">
        <v>1166</v>
      </c>
      <c r="M4541" s="278">
        <f>IFERROR(VLOOKUP(C4541,'Budget Detail as of 11.30'!B:K,COLUMNS('Budget Detail as of 11.30'!B:K),FALSE),0)</f>
        <v>76890</v>
      </c>
      <c r="N4541" s="155">
        <f>SUMIFS('Budget Detail as of 11.30'!L:L,'Budget Detail as of 11.30'!B:B,'Questica Mapping'!C4541)</f>
        <v>73580</v>
      </c>
      <c r="O4541" s="100">
        <v>1020</v>
      </c>
      <c r="P4541" s="101">
        <f t="shared" si="175"/>
        <v>1020</v>
      </c>
    </row>
    <row r="4542" spans="1:16" hidden="1" x14ac:dyDescent="0.3">
      <c r="A4542" s="90">
        <v>599297</v>
      </c>
      <c r="B4542" s="92" t="s">
        <v>1162</v>
      </c>
      <c r="C4542" s="92" t="s">
        <v>8597</v>
      </c>
      <c r="D4542" s="92" t="s">
        <v>16</v>
      </c>
      <c r="E4542" s="103" t="s">
        <v>517</v>
      </c>
      <c r="F4542" s="92" t="s">
        <v>8595</v>
      </c>
      <c r="G4542" s="92" t="s">
        <v>1173</v>
      </c>
      <c r="H4542" s="92" t="s">
        <v>8397</v>
      </c>
      <c r="I4542" s="92" t="s">
        <v>865</v>
      </c>
      <c r="J4542" s="92" t="s">
        <v>1174</v>
      </c>
      <c r="K4542" s="90" t="b">
        <v>0</v>
      </c>
      <c r="L4542" s="92" t="s">
        <v>867</v>
      </c>
      <c r="M4542" s="278">
        <f>IFERROR(VLOOKUP(C4542,'Budget Detail as of 11.30'!B:K,COLUMNS('Budget Detail as of 11.30'!B:K),FALSE),0)</f>
        <v>5000</v>
      </c>
      <c r="N4542" s="155">
        <f>SUMIFS('Budget Detail as of 11.30'!L:L,'Budget Detail as of 11.30'!B:B,'Questica Mapping'!C4542)</f>
        <v>5000</v>
      </c>
      <c r="O4542" s="100">
        <v>2038</v>
      </c>
      <c r="P4542" s="101">
        <f t="shared" si="175"/>
        <v>2038</v>
      </c>
    </row>
    <row r="4543" spans="1:16" hidden="1" x14ac:dyDescent="0.3">
      <c r="A4543" s="90">
        <v>599298</v>
      </c>
      <c r="B4543" s="92" t="s">
        <v>1162</v>
      </c>
      <c r="C4543" s="92" t="s">
        <v>8598</v>
      </c>
      <c r="D4543" s="92" t="s">
        <v>16</v>
      </c>
      <c r="E4543" s="103" t="s">
        <v>517</v>
      </c>
      <c r="F4543" s="92" t="s">
        <v>8595</v>
      </c>
      <c r="G4543" s="92" t="s">
        <v>1173</v>
      </c>
      <c r="H4543" s="92" t="s">
        <v>8409</v>
      </c>
      <c r="I4543" s="92" t="s">
        <v>865</v>
      </c>
      <c r="J4543" s="92" t="s">
        <v>1174</v>
      </c>
      <c r="K4543" s="90" t="b">
        <v>0</v>
      </c>
      <c r="L4543" s="92" t="s">
        <v>867</v>
      </c>
      <c r="M4543" s="278">
        <f>IFERROR(VLOOKUP(C4543,'Budget Detail as of 11.30'!B:K,COLUMNS('Budget Detail as of 11.30'!B:K),FALSE),0)</f>
        <v>5000</v>
      </c>
      <c r="N4543" s="155">
        <f>SUMIFS('Budget Detail as of 11.30'!L:L,'Budget Detail as of 11.30'!B:B,'Questica Mapping'!C4543)</f>
        <v>5000</v>
      </c>
      <c r="O4543" s="100">
        <v>9000</v>
      </c>
      <c r="P4543" s="101">
        <f t="shared" si="175"/>
        <v>9000</v>
      </c>
    </row>
    <row r="4544" spans="1:16" hidden="1" x14ac:dyDescent="0.3">
      <c r="A4544" s="90">
        <v>599299</v>
      </c>
      <c r="B4544" s="92" t="s">
        <v>1162</v>
      </c>
      <c r="C4544" s="92" t="s">
        <v>8599</v>
      </c>
      <c r="D4544" s="92" t="s">
        <v>16</v>
      </c>
      <c r="E4544" s="103" t="s">
        <v>517</v>
      </c>
      <c r="F4544" s="92" t="s">
        <v>8595</v>
      </c>
      <c r="G4544" s="92" t="s">
        <v>2117</v>
      </c>
      <c r="H4544" s="92" t="s">
        <v>8397</v>
      </c>
      <c r="I4544" s="92" t="s">
        <v>865</v>
      </c>
      <c r="J4544" s="92" t="s">
        <v>2118</v>
      </c>
      <c r="K4544" s="90" t="b">
        <v>0</v>
      </c>
      <c r="L4544" s="92" t="s">
        <v>867</v>
      </c>
      <c r="M4544" s="278">
        <f>IFERROR(VLOOKUP(C4544,'Budget Detail as of 11.30'!B:K,COLUMNS('Budget Detail as of 11.30'!B:K),FALSE),0)</f>
        <v>2500</v>
      </c>
      <c r="N4544" s="155">
        <f>SUMIFS('Budget Detail as of 11.30'!L:L,'Budget Detail as of 11.30'!B:B,'Questica Mapping'!C4544)</f>
        <v>2500</v>
      </c>
      <c r="O4544" s="100">
        <v>2500</v>
      </c>
      <c r="P4544" s="101">
        <f t="shared" si="175"/>
        <v>2500</v>
      </c>
    </row>
    <row r="4545" spans="1:16" hidden="1" x14ac:dyDescent="0.3">
      <c r="A4545" s="90">
        <v>586690</v>
      </c>
      <c r="B4545" s="92" t="s">
        <v>1162</v>
      </c>
      <c r="C4545" s="92" t="s">
        <v>8600</v>
      </c>
      <c r="D4545" s="92" t="s">
        <v>16</v>
      </c>
      <c r="E4545" s="103" t="s">
        <v>517</v>
      </c>
      <c r="F4545" s="92" t="s">
        <v>8595</v>
      </c>
      <c r="G4545" s="92" t="s">
        <v>2117</v>
      </c>
      <c r="H4545" s="92" t="s">
        <v>8409</v>
      </c>
      <c r="I4545" s="92" t="s">
        <v>865</v>
      </c>
      <c r="J4545" s="92" t="s">
        <v>8601</v>
      </c>
      <c r="K4545" s="90" t="b">
        <v>0</v>
      </c>
      <c r="L4545" s="92" t="s">
        <v>867</v>
      </c>
      <c r="M4545" s="278">
        <f>IFERROR(VLOOKUP(C4545,'Budget Detail as of 11.30'!B:K,COLUMNS('Budget Detail as of 11.30'!B:K),FALSE),0)</f>
        <v>3650</v>
      </c>
      <c r="N4545" s="155">
        <f>SUMIFS('Budget Detail as of 11.30'!L:L,'Budget Detail as of 11.30'!B:B,'Questica Mapping'!C4545)</f>
        <v>3650</v>
      </c>
      <c r="O4545" s="100">
        <v>1000</v>
      </c>
      <c r="P4545" s="101">
        <f t="shared" si="175"/>
        <v>1000</v>
      </c>
    </row>
    <row r="4546" spans="1:16" hidden="1" x14ac:dyDescent="0.3">
      <c r="A4546" s="90">
        <v>586691</v>
      </c>
      <c r="B4546" s="92" t="s">
        <v>1162</v>
      </c>
      <c r="C4546" s="92" t="s">
        <v>8602</v>
      </c>
      <c r="D4546" s="92" t="s">
        <v>16</v>
      </c>
      <c r="E4546" s="103" t="s">
        <v>517</v>
      </c>
      <c r="F4546" s="92" t="s">
        <v>8595</v>
      </c>
      <c r="G4546" s="92" t="s">
        <v>1176</v>
      </c>
      <c r="H4546" s="92" t="s">
        <v>8397</v>
      </c>
      <c r="I4546" s="92" t="s">
        <v>865</v>
      </c>
      <c r="J4546" s="92">
        <v>0</v>
      </c>
      <c r="K4546" s="90" t="b">
        <v>0</v>
      </c>
      <c r="L4546" s="92" t="s">
        <v>1166</v>
      </c>
      <c r="M4546" s="278">
        <f>IFERROR(VLOOKUP(C4546,'Budget Detail as of 11.30'!B:K,COLUMNS('Budget Detail as of 11.30'!B:K),FALSE),0)</f>
        <v>53980</v>
      </c>
      <c r="N4546" s="155">
        <f>SUMIFS('Budget Detail as of 11.30'!L:L,'Budget Detail as of 11.30'!B:B,'Questica Mapping'!C4546)</f>
        <v>52620</v>
      </c>
      <c r="O4546" s="100">
        <v>1000</v>
      </c>
      <c r="P4546" s="101">
        <f t="shared" si="175"/>
        <v>1000</v>
      </c>
    </row>
    <row r="4547" spans="1:16" hidden="1" x14ac:dyDescent="0.3">
      <c r="A4547" s="90">
        <v>586692</v>
      </c>
      <c r="B4547" s="92" t="s">
        <v>1162</v>
      </c>
      <c r="C4547" s="92" t="s">
        <v>8603</v>
      </c>
      <c r="D4547" s="92" t="s">
        <v>16</v>
      </c>
      <c r="E4547" s="103" t="s">
        <v>517</v>
      </c>
      <c r="F4547" s="92" t="s">
        <v>8595</v>
      </c>
      <c r="G4547" s="92" t="s">
        <v>1176</v>
      </c>
      <c r="H4547" s="92" t="s">
        <v>8409</v>
      </c>
      <c r="I4547" s="92" t="s">
        <v>865</v>
      </c>
      <c r="J4547" s="92">
        <v>0</v>
      </c>
      <c r="K4547" s="90" t="b">
        <v>0</v>
      </c>
      <c r="L4547" s="92" t="s">
        <v>1166</v>
      </c>
      <c r="M4547" s="278">
        <f>IFERROR(VLOOKUP(C4547,'Budget Detail as of 11.30'!B:K,COLUMNS('Budget Detail as of 11.30'!B:K),FALSE),0)</f>
        <v>55760</v>
      </c>
      <c r="N4547" s="155">
        <f>SUMIFS('Budget Detail as of 11.30'!L:L,'Budget Detail as of 11.30'!B:B,'Questica Mapping'!C4547)</f>
        <v>54330</v>
      </c>
      <c r="O4547" s="100">
        <v>250</v>
      </c>
      <c r="P4547" s="101">
        <f t="shared" si="175"/>
        <v>250</v>
      </c>
    </row>
    <row r="4548" spans="1:16" hidden="1" x14ac:dyDescent="0.3">
      <c r="A4548" s="90">
        <v>586693</v>
      </c>
      <c r="B4548" s="92" t="s">
        <v>1162</v>
      </c>
      <c r="C4548" s="92" t="s">
        <v>8604</v>
      </c>
      <c r="D4548" s="92" t="s">
        <v>16</v>
      </c>
      <c r="E4548" s="103" t="s">
        <v>517</v>
      </c>
      <c r="F4548" s="92" t="s">
        <v>8595</v>
      </c>
      <c r="G4548" s="92" t="s">
        <v>1525</v>
      </c>
      <c r="H4548" s="92" t="s">
        <v>8397</v>
      </c>
      <c r="I4548" s="92" t="s">
        <v>865</v>
      </c>
      <c r="J4548" s="92" t="s">
        <v>1526</v>
      </c>
      <c r="K4548" s="90" t="b">
        <v>0</v>
      </c>
      <c r="L4548" s="92" t="s">
        <v>867</v>
      </c>
      <c r="M4548" s="278">
        <f>IFERROR(VLOOKUP(C4548,'Budget Detail as of 11.30'!B:K,COLUMNS('Budget Detail as of 11.30'!B:K),FALSE),0)</f>
        <v>1020</v>
      </c>
      <c r="N4548" s="155">
        <f>SUMIFS('Budget Detail as of 11.30'!L:L,'Budget Detail as of 11.30'!B:B,'Questica Mapping'!C4548)</f>
        <v>1020</v>
      </c>
      <c r="O4548" s="100">
        <v>600</v>
      </c>
      <c r="P4548" s="101">
        <f t="shared" si="175"/>
        <v>600</v>
      </c>
    </row>
    <row r="4549" spans="1:16" hidden="1" x14ac:dyDescent="0.3">
      <c r="A4549" s="90">
        <v>586695</v>
      </c>
      <c r="B4549" s="92" t="s">
        <v>1162</v>
      </c>
      <c r="C4549" s="92" t="s">
        <v>8605</v>
      </c>
      <c r="D4549" s="92" t="s">
        <v>16</v>
      </c>
      <c r="E4549" s="103" t="s">
        <v>517</v>
      </c>
      <c r="F4549" s="92" t="s">
        <v>8595</v>
      </c>
      <c r="G4549" s="92" t="s">
        <v>1525</v>
      </c>
      <c r="H4549" s="92" t="s">
        <v>8409</v>
      </c>
      <c r="I4549" s="92" t="s">
        <v>865</v>
      </c>
      <c r="J4549" s="92" t="s">
        <v>1526</v>
      </c>
      <c r="K4549" s="90" t="b">
        <v>0</v>
      </c>
      <c r="L4549" s="92" t="s">
        <v>867</v>
      </c>
      <c r="M4549" s="278">
        <f>IFERROR(VLOOKUP(C4549,'Budget Detail as of 11.30'!B:K,COLUMNS('Budget Detail as of 11.30'!B:K),FALSE),0)</f>
        <v>1020</v>
      </c>
      <c r="N4549" s="155">
        <f>SUMIFS('Budget Detail as of 11.30'!L:L,'Budget Detail as of 11.30'!B:B,'Questica Mapping'!C4549)</f>
        <v>1020</v>
      </c>
      <c r="O4549" s="100">
        <v>600</v>
      </c>
      <c r="P4549" s="101">
        <f t="shared" si="175"/>
        <v>600</v>
      </c>
    </row>
    <row r="4550" spans="1:16" hidden="1" x14ac:dyDescent="0.3">
      <c r="A4550" s="90">
        <v>1191877</v>
      </c>
      <c r="B4550" s="92" t="s">
        <v>1162</v>
      </c>
      <c r="C4550" s="92" t="s">
        <v>8606</v>
      </c>
      <c r="D4550" s="92" t="s">
        <v>16</v>
      </c>
      <c r="E4550" s="103">
        <v>42121</v>
      </c>
      <c r="F4550" s="92" t="s">
        <v>8595</v>
      </c>
      <c r="G4550" s="92" t="s">
        <v>1185</v>
      </c>
      <c r="H4550" s="92" t="s">
        <v>8392</v>
      </c>
      <c r="I4550" s="92" t="s">
        <v>865</v>
      </c>
      <c r="J4550" s="92" t="s">
        <v>8607</v>
      </c>
      <c r="K4550" s="90" t="b">
        <v>0</v>
      </c>
      <c r="L4550" s="92" t="s">
        <v>867</v>
      </c>
      <c r="M4550" s="278">
        <f>IFERROR(VLOOKUP(C4550,'Budget Detail as of 11.30'!B:K,COLUMNS('Budget Detail as of 11.30'!B:K),FALSE),0)</f>
        <v>2300</v>
      </c>
      <c r="N4550" s="155">
        <f>SUMIFS('Budget Detail as of 11.30'!L:L,'Budget Detail as of 11.30'!B:B,'Questica Mapping'!C4550)</f>
        <v>2300</v>
      </c>
      <c r="O4550" s="100">
        <v>500</v>
      </c>
      <c r="P4550" s="101">
        <f t="shared" si="175"/>
        <v>500</v>
      </c>
    </row>
    <row r="4551" spans="1:16" hidden="1" x14ac:dyDescent="0.3">
      <c r="A4551" s="90">
        <v>1191878</v>
      </c>
      <c r="B4551" s="92" t="s">
        <v>1162</v>
      </c>
      <c r="C4551" s="92" t="s">
        <v>8608</v>
      </c>
      <c r="D4551" s="92" t="s">
        <v>16</v>
      </c>
      <c r="E4551" s="103">
        <v>42121</v>
      </c>
      <c r="F4551" s="92" t="s">
        <v>8595</v>
      </c>
      <c r="G4551" s="92" t="s">
        <v>1185</v>
      </c>
      <c r="H4551" s="92" t="s">
        <v>8397</v>
      </c>
      <c r="I4551" s="92" t="s">
        <v>865</v>
      </c>
      <c r="J4551" s="92" t="s">
        <v>8609</v>
      </c>
      <c r="K4551" s="90" t="b">
        <v>0</v>
      </c>
      <c r="L4551" s="92" t="s">
        <v>867</v>
      </c>
      <c r="M4551" s="278">
        <f>IFERROR(VLOOKUP(C4551,'Budget Detail as of 11.30'!B:K,COLUMNS('Budget Detail as of 11.30'!B:K),FALSE),0)</f>
        <v>12000</v>
      </c>
      <c r="N4551" s="155">
        <f>SUMIFS('Budget Detail as of 11.30'!L:L,'Budget Detail as of 11.30'!B:B,'Questica Mapping'!C4551)</f>
        <v>12000</v>
      </c>
      <c r="O4551" s="100">
        <v>550</v>
      </c>
      <c r="P4551" s="101">
        <f t="shared" si="175"/>
        <v>550</v>
      </c>
    </row>
    <row r="4552" spans="1:16" hidden="1" x14ac:dyDescent="0.3">
      <c r="A4552" s="90">
        <v>850434</v>
      </c>
      <c r="B4552" s="92" t="s">
        <v>1162</v>
      </c>
      <c r="C4552" s="92" t="s">
        <v>8610</v>
      </c>
      <c r="D4552" s="92" t="s">
        <v>16</v>
      </c>
      <c r="E4552" s="103">
        <v>42121</v>
      </c>
      <c r="F4552" s="92" t="s">
        <v>8595</v>
      </c>
      <c r="G4552" s="92" t="s">
        <v>1185</v>
      </c>
      <c r="H4552" s="92" t="s">
        <v>8409</v>
      </c>
      <c r="I4552" s="92" t="s">
        <v>865</v>
      </c>
      <c r="J4552" s="92" t="s">
        <v>8611</v>
      </c>
      <c r="K4552" s="90" t="b">
        <v>0</v>
      </c>
      <c r="L4552" s="92" t="s">
        <v>867</v>
      </c>
      <c r="M4552" s="278">
        <f>IFERROR(VLOOKUP(C4552,'Budget Detail as of 11.30'!B:K,COLUMNS('Budget Detail as of 11.30'!B:K),FALSE),0)</f>
        <v>3000</v>
      </c>
      <c r="N4552" s="155">
        <f>SUMIFS('Budget Detail as of 11.30'!L:L,'Budget Detail as of 11.30'!B:B,'Questica Mapping'!C4552)</f>
        <v>3000</v>
      </c>
      <c r="O4552" s="100">
        <v>1500</v>
      </c>
      <c r="P4552" s="101">
        <f t="shared" si="175"/>
        <v>1500</v>
      </c>
    </row>
    <row r="4553" spans="1:16" hidden="1" x14ac:dyDescent="0.3">
      <c r="A4553" s="90">
        <v>597715</v>
      </c>
      <c r="B4553" s="92" t="s">
        <v>1162</v>
      </c>
      <c r="C4553" s="92" t="s">
        <v>8612</v>
      </c>
      <c r="D4553" s="92" t="s">
        <v>16</v>
      </c>
      <c r="E4553" s="103">
        <v>42121</v>
      </c>
      <c r="F4553" s="92" t="s">
        <v>8595</v>
      </c>
      <c r="G4553" s="92" t="s">
        <v>1191</v>
      </c>
      <c r="H4553" s="92" t="s">
        <v>8397</v>
      </c>
      <c r="I4553" s="92" t="s">
        <v>865</v>
      </c>
      <c r="J4553" s="92" t="s">
        <v>2130</v>
      </c>
      <c r="K4553" s="90" t="b">
        <v>0</v>
      </c>
      <c r="L4553" s="92" t="s">
        <v>867</v>
      </c>
      <c r="M4553" s="278">
        <f>IFERROR(VLOOKUP(C4553,'Budget Detail as of 11.30'!B:K,COLUMNS('Budget Detail as of 11.30'!B:K),FALSE),0)</f>
        <v>1000</v>
      </c>
      <c r="N4553" s="155">
        <f>SUMIFS('Budget Detail as of 11.30'!L:L,'Budget Detail as of 11.30'!B:B,'Questica Mapping'!C4553)</f>
        <v>1000</v>
      </c>
      <c r="O4553" s="100">
        <v>500</v>
      </c>
      <c r="P4553" s="101">
        <f t="shared" si="175"/>
        <v>500</v>
      </c>
    </row>
    <row r="4554" spans="1:16" hidden="1" x14ac:dyDescent="0.3">
      <c r="A4554" s="90">
        <v>587842</v>
      </c>
      <c r="B4554" s="92" t="s">
        <v>1162</v>
      </c>
      <c r="C4554" s="92" t="s">
        <v>8613</v>
      </c>
      <c r="D4554" s="92" t="s">
        <v>16</v>
      </c>
      <c r="E4554" s="103">
        <v>42121</v>
      </c>
      <c r="F4554" s="92" t="s">
        <v>8595</v>
      </c>
      <c r="G4554" s="92" t="s">
        <v>1202</v>
      </c>
      <c r="H4554" s="92" t="s">
        <v>8397</v>
      </c>
      <c r="I4554" s="92" t="s">
        <v>865</v>
      </c>
      <c r="J4554" s="92" t="s">
        <v>2831</v>
      </c>
      <c r="K4554" s="90" t="b">
        <v>0</v>
      </c>
      <c r="L4554" s="92" t="s">
        <v>867</v>
      </c>
      <c r="M4554" s="278">
        <f>IFERROR(VLOOKUP(C4554,'Budget Detail as of 11.30'!B:K,COLUMNS('Budget Detail as of 11.30'!B:K),FALSE),0)</f>
        <v>1000</v>
      </c>
      <c r="N4554" s="155">
        <f>SUMIFS('Budget Detail as of 11.30'!L:L,'Budget Detail as of 11.30'!B:B,'Questica Mapping'!C4554)</f>
        <v>1000</v>
      </c>
      <c r="O4554" s="100">
        <v>2500</v>
      </c>
      <c r="P4554" s="101">
        <f t="shared" si="175"/>
        <v>2500</v>
      </c>
    </row>
    <row r="4555" spans="1:16" hidden="1" x14ac:dyDescent="0.3">
      <c r="A4555" s="90">
        <v>1191864</v>
      </c>
      <c r="B4555" s="92" t="s">
        <v>1162</v>
      </c>
      <c r="C4555" s="92" t="s">
        <v>8614</v>
      </c>
      <c r="D4555" s="92" t="s">
        <v>16</v>
      </c>
      <c r="E4555" s="103">
        <v>42121</v>
      </c>
      <c r="F4555" s="92" t="s">
        <v>8595</v>
      </c>
      <c r="G4555" s="92" t="s">
        <v>1202</v>
      </c>
      <c r="H4555" s="92" t="s">
        <v>8409</v>
      </c>
      <c r="I4555" s="92" t="s">
        <v>865</v>
      </c>
      <c r="J4555" s="92" t="s">
        <v>2512</v>
      </c>
      <c r="K4555" s="90" t="b">
        <v>0</v>
      </c>
      <c r="L4555" s="92" t="s">
        <v>867</v>
      </c>
      <c r="M4555" s="278">
        <f>IFERROR(VLOOKUP(C4555,'Budget Detail as of 11.30'!B:K,COLUMNS('Budget Detail as of 11.30'!B:K),FALSE),0)</f>
        <v>350</v>
      </c>
      <c r="N4555" s="155">
        <f>SUMIFS('Budget Detail as of 11.30'!L:L,'Budget Detail as of 11.30'!B:B,'Questica Mapping'!C4555)</f>
        <v>350</v>
      </c>
      <c r="O4555" s="100">
        <v>1500</v>
      </c>
      <c r="P4555" s="101">
        <f t="shared" si="175"/>
        <v>1500</v>
      </c>
    </row>
    <row r="4556" spans="1:16" hidden="1" x14ac:dyDescent="0.3">
      <c r="A4556" s="90">
        <v>593073</v>
      </c>
      <c r="B4556" s="92" t="s">
        <v>1162</v>
      </c>
      <c r="C4556" s="92" t="s">
        <v>8615</v>
      </c>
      <c r="D4556" s="92" t="s">
        <v>16</v>
      </c>
      <c r="E4556" s="103">
        <v>42121</v>
      </c>
      <c r="F4556" s="92" t="s">
        <v>8595</v>
      </c>
      <c r="G4556" s="92" t="s">
        <v>1354</v>
      </c>
      <c r="H4556" s="92" t="s">
        <v>8397</v>
      </c>
      <c r="I4556" s="92" t="s">
        <v>865</v>
      </c>
      <c r="J4556" s="92" t="s">
        <v>1893</v>
      </c>
      <c r="K4556" s="90" t="b">
        <v>0</v>
      </c>
      <c r="L4556" s="92" t="s">
        <v>867</v>
      </c>
      <c r="M4556" s="278">
        <f>IFERROR(VLOOKUP(C4556,'Budget Detail as of 11.30'!B:K,COLUMNS('Budget Detail as of 11.30'!B:K),FALSE),0)</f>
        <v>600</v>
      </c>
      <c r="N4556" s="155">
        <f>SUMIFS('Budget Detail as of 11.30'!L:L,'Budget Detail as of 11.30'!B:B,'Questica Mapping'!C4556)</f>
        <v>600</v>
      </c>
      <c r="O4556" s="100">
        <v>1000</v>
      </c>
      <c r="P4556" s="101">
        <f t="shared" si="175"/>
        <v>1000</v>
      </c>
    </row>
    <row r="4557" spans="1:16" hidden="1" x14ac:dyDescent="0.3">
      <c r="A4557" s="90">
        <v>593074</v>
      </c>
      <c r="B4557" s="92" t="s">
        <v>1162</v>
      </c>
      <c r="C4557" s="92" t="s">
        <v>8616</v>
      </c>
      <c r="D4557" s="92" t="s">
        <v>16</v>
      </c>
      <c r="E4557" s="103">
        <v>42121</v>
      </c>
      <c r="F4557" s="92" t="s">
        <v>8595</v>
      </c>
      <c r="G4557" s="92" t="s">
        <v>1354</v>
      </c>
      <c r="H4557" s="92" t="s">
        <v>8397</v>
      </c>
      <c r="I4557" s="92" t="s">
        <v>925</v>
      </c>
      <c r="J4557" s="92" t="s">
        <v>1355</v>
      </c>
      <c r="K4557" s="90" t="b">
        <v>0</v>
      </c>
      <c r="L4557" s="92" t="s">
        <v>867</v>
      </c>
      <c r="M4557" s="278">
        <f>IFERROR(VLOOKUP(C4557,'Budget Detail as of 11.30'!B:K,COLUMNS('Budget Detail as of 11.30'!B:K),FALSE),0)</f>
        <v>600</v>
      </c>
      <c r="N4557" s="155">
        <f>SUMIFS('Budget Detail as of 11.30'!L:L,'Budget Detail as of 11.30'!B:B,'Questica Mapping'!C4557)</f>
        <v>600</v>
      </c>
      <c r="O4557" s="100">
        <v>15</v>
      </c>
      <c r="P4557" s="101">
        <f t="shared" si="175"/>
        <v>15</v>
      </c>
    </row>
    <row r="4558" spans="1:16" hidden="1" x14ac:dyDescent="0.3">
      <c r="A4558" s="90">
        <v>593075</v>
      </c>
      <c r="B4558" s="92" t="s">
        <v>1162</v>
      </c>
      <c r="C4558" s="92" t="s">
        <v>8617</v>
      </c>
      <c r="D4558" s="92" t="s">
        <v>16</v>
      </c>
      <c r="E4558" s="103">
        <v>42121</v>
      </c>
      <c r="F4558" s="92" t="s">
        <v>8595</v>
      </c>
      <c r="G4558" s="92" t="s">
        <v>1354</v>
      </c>
      <c r="H4558" s="92" t="s">
        <v>8409</v>
      </c>
      <c r="I4558" s="92" t="s">
        <v>865</v>
      </c>
      <c r="J4558" s="92" t="s">
        <v>1355</v>
      </c>
      <c r="K4558" s="90" t="b">
        <v>0</v>
      </c>
      <c r="L4558" s="92" t="s">
        <v>867</v>
      </c>
      <c r="M4558" s="278">
        <f>IFERROR(VLOOKUP(C4558,'Budget Detail as of 11.30'!B:K,COLUMNS('Budget Detail as of 11.30'!B:K),FALSE),0)</f>
        <v>500</v>
      </c>
      <c r="N4558" s="155">
        <f>SUMIFS('Budget Detail as of 11.30'!L:L,'Budget Detail as of 11.30'!B:B,'Questica Mapping'!C4558)</f>
        <v>500</v>
      </c>
      <c r="O4558" s="100">
        <v>50</v>
      </c>
      <c r="P4558" s="101">
        <f t="shared" si="175"/>
        <v>50</v>
      </c>
    </row>
    <row r="4559" spans="1:16" hidden="1" x14ac:dyDescent="0.3">
      <c r="A4559" s="90">
        <v>593076</v>
      </c>
      <c r="B4559" s="92" t="s">
        <v>1162</v>
      </c>
      <c r="C4559" s="92" t="s">
        <v>8618</v>
      </c>
      <c r="D4559" s="92" t="s">
        <v>16</v>
      </c>
      <c r="E4559" s="103">
        <v>42121</v>
      </c>
      <c r="F4559" s="92" t="s">
        <v>8595</v>
      </c>
      <c r="G4559" s="92" t="s">
        <v>1354</v>
      </c>
      <c r="H4559" s="92" t="s">
        <v>8409</v>
      </c>
      <c r="I4559" s="92" t="s">
        <v>925</v>
      </c>
      <c r="J4559" s="92" t="s">
        <v>8619</v>
      </c>
      <c r="K4559" s="90" t="b">
        <v>0</v>
      </c>
      <c r="L4559" s="92" t="s">
        <v>867</v>
      </c>
      <c r="M4559" s="278">
        <f>IFERROR(VLOOKUP(C4559,'Budget Detail as of 11.30'!B:K,COLUMNS('Budget Detail as of 11.30'!B:K),FALSE),0)</f>
        <v>550</v>
      </c>
      <c r="N4559" s="155">
        <f>SUMIFS('Budget Detail as of 11.30'!L:L,'Budget Detail as of 11.30'!B:B,'Questica Mapping'!C4559)</f>
        <v>550</v>
      </c>
      <c r="O4559" s="100">
        <v>350</v>
      </c>
      <c r="P4559" s="101">
        <f t="shared" si="175"/>
        <v>350</v>
      </c>
    </row>
    <row r="4560" spans="1:16" hidden="1" x14ac:dyDescent="0.3">
      <c r="A4560" s="90">
        <v>1191865</v>
      </c>
      <c r="B4560" s="92" t="s">
        <v>1162</v>
      </c>
      <c r="C4560" s="92" t="s">
        <v>8620</v>
      </c>
      <c r="D4560" s="92" t="s">
        <v>16</v>
      </c>
      <c r="E4560" s="103">
        <v>42121</v>
      </c>
      <c r="F4560" s="92" t="s">
        <v>8595</v>
      </c>
      <c r="G4560" s="92" t="s">
        <v>1215</v>
      </c>
      <c r="H4560" s="92" t="s">
        <v>8397</v>
      </c>
      <c r="I4560" s="92" t="s">
        <v>865</v>
      </c>
      <c r="J4560" s="92" t="s">
        <v>8621</v>
      </c>
      <c r="K4560" s="90" t="b">
        <v>0</v>
      </c>
      <c r="L4560" s="92" t="s">
        <v>867</v>
      </c>
      <c r="M4560" s="278">
        <f>IFERROR(VLOOKUP(C4560,'Budget Detail as of 11.30'!B:K,COLUMNS('Budget Detail as of 11.30'!B:K),FALSE),0)</f>
        <v>1500</v>
      </c>
      <c r="N4560" s="155">
        <f>SUMIFS('Budget Detail as of 11.30'!L:L,'Budget Detail as of 11.30'!B:B,'Questica Mapping'!C4560)</f>
        <v>1500</v>
      </c>
      <c r="O4560" s="100">
        <v>15</v>
      </c>
      <c r="P4560" s="101">
        <f t="shared" si="175"/>
        <v>15</v>
      </c>
    </row>
    <row r="4561" spans="1:16" hidden="1" x14ac:dyDescent="0.3">
      <c r="A4561" s="90">
        <v>603920</v>
      </c>
      <c r="B4561" s="92" t="s">
        <v>1162</v>
      </c>
      <c r="C4561" s="92" t="s">
        <v>8622</v>
      </c>
      <c r="D4561" s="92" t="s">
        <v>16</v>
      </c>
      <c r="E4561" s="103">
        <v>42121</v>
      </c>
      <c r="F4561" s="92" t="s">
        <v>8595</v>
      </c>
      <c r="G4561" s="92" t="s">
        <v>1215</v>
      </c>
      <c r="H4561" s="92" t="s">
        <v>8409</v>
      </c>
      <c r="I4561" s="92" t="s">
        <v>865</v>
      </c>
      <c r="J4561" s="92" t="s">
        <v>1994</v>
      </c>
      <c r="K4561" s="90" t="b">
        <v>0</v>
      </c>
      <c r="L4561" s="92" t="s">
        <v>867</v>
      </c>
      <c r="M4561" s="278">
        <f>IFERROR(VLOOKUP(C4561,'Budget Detail as of 11.30'!B:K,COLUMNS('Budget Detail as of 11.30'!B:K),FALSE),0)</f>
        <v>750</v>
      </c>
      <c r="N4561" s="155">
        <f>SUMIFS('Budget Detail as of 11.30'!L:L,'Budget Detail as of 11.30'!B:B,'Questica Mapping'!C4561)</f>
        <v>750</v>
      </c>
      <c r="O4561" s="100">
        <v>11480</v>
      </c>
      <c r="P4561" s="101">
        <f t="shared" si="175"/>
        <v>11480</v>
      </c>
    </row>
    <row r="4562" spans="1:16" hidden="1" x14ac:dyDescent="0.3">
      <c r="A4562" s="90">
        <v>587474</v>
      </c>
      <c r="B4562" s="92" t="s">
        <v>1162</v>
      </c>
      <c r="C4562" s="92" t="s">
        <v>8623</v>
      </c>
      <c r="D4562" s="92" t="s">
        <v>16</v>
      </c>
      <c r="E4562" s="103">
        <v>42121</v>
      </c>
      <c r="F4562" s="92" t="s">
        <v>8595</v>
      </c>
      <c r="G4562" s="92" t="s">
        <v>1220</v>
      </c>
      <c r="H4562" s="92" t="s">
        <v>8397</v>
      </c>
      <c r="I4562" s="92" t="s">
        <v>865</v>
      </c>
      <c r="J4562" s="92" t="s">
        <v>2006</v>
      </c>
      <c r="K4562" s="90" t="b">
        <v>0</v>
      </c>
      <c r="L4562" s="92" t="s">
        <v>867</v>
      </c>
      <c r="M4562" s="278">
        <f>IFERROR(VLOOKUP(C4562,'Budget Detail as of 11.30'!B:K,COLUMNS('Budget Detail as of 11.30'!B:K),FALSE),0)</f>
        <v>2500</v>
      </c>
      <c r="N4562" s="155">
        <f>SUMIFS('Budget Detail as of 11.30'!L:L,'Budget Detail as of 11.30'!B:B,'Questica Mapping'!C4562)</f>
        <v>2500</v>
      </c>
      <c r="O4562" s="100">
        <v>0</v>
      </c>
      <c r="P4562" s="101">
        <f t="shared" si="175"/>
        <v>0</v>
      </c>
    </row>
    <row r="4563" spans="1:16" hidden="1" x14ac:dyDescent="0.3">
      <c r="A4563" s="90">
        <v>602411</v>
      </c>
      <c r="B4563" s="92" t="s">
        <v>1162</v>
      </c>
      <c r="C4563" s="92" t="s">
        <v>8624</v>
      </c>
      <c r="D4563" s="92" t="s">
        <v>16</v>
      </c>
      <c r="E4563" s="103">
        <v>42121</v>
      </c>
      <c r="F4563" s="92" t="s">
        <v>8595</v>
      </c>
      <c r="G4563" s="92" t="s">
        <v>1220</v>
      </c>
      <c r="H4563" s="92" t="s">
        <v>8409</v>
      </c>
      <c r="I4563" s="92" t="s">
        <v>865</v>
      </c>
      <c r="J4563" s="92" t="s">
        <v>2006</v>
      </c>
      <c r="K4563" s="90" t="b">
        <v>0</v>
      </c>
      <c r="L4563" s="92" t="s">
        <v>867</v>
      </c>
      <c r="M4563" s="278">
        <f>IFERROR(VLOOKUP(C4563,'Budget Detail as of 11.30'!B:K,COLUMNS('Budget Detail as of 11.30'!B:K),FALSE),0)</f>
        <v>1500</v>
      </c>
      <c r="N4563" s="155">
        <f>SUMIFS('Budget Detail as of 11.30'!L:L,'Budget Detail as of 11.30'!B:B,'Questica Mapping'!C4563)</f>
        <v>1500</v>
      </c>
      <c r="O4563" s="100">
        <v>18150</v>
      </c>
      <c r="P4563" s="101">
        <f t="shared" si="175"/>
        <v>18150</v>
      </c>
    </row>
    <row r="4564" spans="1:16" hidden="1" x14ac:dyDescent="0.3">
      <c r="A4564" s="90">
        <v>589829</v>
      </c>
      <c r="B4564" s="92" t="s">
        <v>1162</v>
      </c>
      <c r="C4564" s="92" t="s">
        <v>8625</v>
      </c>
      <c r="D4564" s="92" t="s">
        <v>16</v>
      </c>
      <c r="E4564" s="103">
        <v>42121</v>
      </c>
      <c r="F4564" s="92" t="s">
        <v>8595</v>
      </c>
      <c r="G4564" s="92" t="s">
        <v>1229</v>
      </c>
      <c r="H4564" s="92" t="s">
        <v>8397</v>
      </c>
      <c r="I4564" s="92" t="s">
        <v>865</v>
      </c>
      <c r="J4564" s="92" t="s">
        <v>1308</v>
      </c>
      <c r="K4564" s="90" t="b">
        <v>0</v>
      </c>
      <c r="L4564" s="92" t="s">
        <v>867</v>
      </c>
      <c r="M4564" s="278">
        <f>IFERROR(VLOOKUP(C4564,'Budget Detail as of 11.30'!B:K,COLUMNS('Budget Detail as of 11.30'!B:K),FALSE),0)</f>
        <v>1000</v>
      </c>
      <c r="N4564" s="155">
        <f>SUMIFS('Budget Detail as of 11.30'!L:L,'Budget Detail as of 11.30'!B:B,'Questica Mapping'!C4564)</f>
        <v>1000</v>
      </c>
      <c r="O4564" s="100">
        <v>600</v>
      </c>
      <c r="P4564" s="101">
        <f t="shared" si="175"/>
        <v>600</v>
      </c>
    </row>
    <row r="4565" spans="1:16" hidden="1" x14ac:dyDescent="0.3">
      <c r="A4565" s="90">
        <v>1191867</v>
      </c>
      <c r="B4565" s="92" t="s">
        <v>1162</v>
      </c>
      <c r="C4565" s="92" t="s">
        <v>8626</v>
      </c>
      <c r="D4565" s="92" t="s">
        <v>16</v>
      </c>
      <c r="E4565" s="103">
        <v>42121</v>
      </c>
      <c r="F4565" s="92" t="s">
        <v>8595</v>
      </c>
      <c r="G4565" s="92" t="s">
        <v>1229</v>
      </c>
      <c r="H4565" s="92" t="s">
        <v>8397</v>
      </c>
      <c r="I4565" s="92" t="s">
        <v>925</v>
      </c>
      <c r="J4565" s="92" t="s">
        <v>8627</v>
      </c>
      <c r="K4565" s="90" t="b">
        <v>0</v>
      </c>
      <c r="L4565" s="92" t="s">
        <v>867</v>
      </c>
      <c r="M4565" s="278">
        <f>IFERROR(VLOOKUP(C4565,'Budget Detail as of 11.30'!B:K,COLUMNS('Budget Detail as of 11.30'!B:K),FALSE),0)</f>
        <v>20</v>
      </c>
      <c r="N4565" s="155">
        <f>SUMIFS('Budget Detail as of 11.30'!L:L,'Budget Detail as of 11.30'!B:B,'Questica Mapping'!C4565)</f>
        <v>20</v>
      </c>
      <c r="O4565" s="100">
        <v>0</v>
      </c>
      <c r="P4565" s="101">
        <f t="shared" si="175"/>
        <v>0</v>
      </c>
    </row>
    <row r="4566" spans="1:16" hidden="1" x14ac:dyDescent="0.3">
      <c r="A4566" s="90">
        <v>593311</v>
      </c>
      <c r="B4566" s="92" t="s">
        <v>1162</v>
      </c>
      <c r="C4566" s="92" t="s">
        <v>8628</v>
      </c>
      <c r="D4566" s="92" t="s">
        <v>16</v>
      </c>
      <c r="E4566" s="103">
        <v>42121</v>
      </c>
      <c r="F4566" s="92" t="s">
        <v>8595</v>
      </c>
      <c r="G4566" s="92" t="s">
        <v>1229</v>
      </c>
      <c r="H4566" s="92" t="s">
        <v>8397</v>
      </c>
      <c r="I4566" s="92" t="s">
        <v>928</v>
      </c>
      <c r="J4566" s="92" t="s">
        <v>1314</v>
      </c>
      <c r="K4566" s="90" t="b">
        <v>0</v>
      </c>
      <c r="L4566" s="92" t="s">
        <v>867</v>
      </c>
      <c r="M4566" s="278">
        <f>IFERROR(VLOOKUP(C4566,'Budget Detail as of 11.30'!B:K,COLUMNS('Budget Detail as of 11.30'!B:K),FALSE),0)</f>
        <v>50</v>
      </c>
      <c r="N4566" s="155">
        <f>SUMIFS('Budget Detail as of 11.30'!L:L,'Budget Detail as of 11.30'!B:B,'Questica Mapping'!C4566)</f>
        <v>50</v>
      </c>
      <c r="O4566" s="100">
        <v>600</v>
      </c>
      <c r="P4566" s="101">
        <f t="shared" si="175"/>
        <v>600</v>
      </c>
    </row>
    <row r="4567" spans="1:16" hidden="1" x14ac:dyDescent="0.3">
      <c r="A4567" s="90">
        <v>593312</v>
      </c>
      <c r="B4567" s="92" t="s">
        <v>1162</v>
      </c>
      <c r="C4567" s="92" t="s">
        <v>8629</v>
      </c>
      <c r="D4567" s="92" t="s">
        <v>16</v>
      </c>
      <c r="E4567" s="103">
        <v>42121</v>
      </c>
      <c r="F4567" s="92" t="s">
        <v>8595</v>
      </c>
      <c r="G4567" s="92" t="s">
        <v>1229</v>
      </c>
      <c r="H4567" s="92" t="s">
        <v>8409</v>
      </c>
      <c r="I4567" s="92" t="s">
        <v>865</v>
      </c>
      <c r="J4567" s="92" t="s">
        <v>1457</v>
      </c>
      <c r="K4567" s="90" t="b">
        <v>0</v>
      </c>
      <c r="L4567" s="92" t="s">
        <v>867</v>
      </c>
      <c r="M4567" s="278">
        <f>IFERROR(VLOOKUP(C4567,'Budget Detail as of 11.30'!B:K,COLUMNS('Budget Detail as of 11.30'!B:K),FALSE),0)</f>
        <v>400</v>
      </c>
      <c r="N4567" s="155">
        <f>SUMIFS('Budget Detail as of 11.30'!L:L,'Budget Detail as of 11.30'!B:B,'Questica Mapping'!C4567)</f>
        <v>400</v>
      </c>
      <c r="O4567" s="100">
        <v>0</v>
      </c>
      <c r="P4567" s="101">
        <f t="shared" si="175"/>
        <v>0</v>
      </c>
    </row>
    <row r="4568" spans="1:16" hidden="1" x14ac:dyDescent="0.3">
      <c r="A4568" s="90">
        <v>1210175</v>
      </c>
      <c r="B4568" s="92" t="s">
        <v>1162</v>
      </c>
      <c r="C4568" s="92" t="s">
        <v>8630</v>
      </c>
      <c r="D4568" s="92" t="s">
        <v>16</v>
      </c>
      <c r="E4568" s="103">
        <v>42121</v>
      </c>
      <c r="F4568" s="92" t="s">
        <v>8595</v>
      </c>
      <c r="G4568" s="92" t="s">
        <v>1229</v>
      </c>
      <c r="H4568" s="92" t="s">
        <v>8409</v>
      </c>
      <c r="I4568" s="92" t="s">
        <v>925</v>
      </c>
      <c r="J4568" s="92" t="s">
        <v>1799</v>
      </c>
      <c r="K4568" s="90" t="b">
        <v>0</v>
      </c>
      <c r="L4568" s="92" t="s">
        <v>867</v>
      </c>
      <c r="M4568" s="278">
        <f>IFERROR(VLOOKUP(C4568,'Budget Detail as of 11.30'!B:K,COLUMNS('Budget Detail as of 11.30'!B:K),FALSE),0)</f>
        <v>0</v>
      </c>
      <c r="N4568" s="155">
        <f>SUMIFS('Budget Detail as of 11.30'!L:L,'Budget Detail as of 11.30'!B:B,'Questica Mapping'!C4568)</f>
        <v>0</v>
      </c>
      <c r="O4568" s="100">
        <v>2750</v>
      </c>
      <c r="P4568" s="101">
        <f t="shared" si="175"/>
        <v>2750</v>
      </c>
    </row>
    <row r="4569" spans="1:16" hidden="1" x14ac:dyDescent="0.3">
      <c r="A4569" s="90">
        <v>589825</v>
      </c>
      <c r="B4569" s="92" t="s">
        <v>1162</v>
      </c>
      <c r="C4569" s="92" t="s">
        <v>8631</v>
      </c>
      <c r="D4569" s="92" t="s">
        <v>16</v>
      </c>
      <c r="E4569" s="103" t="s">
        <v>518</v>
      </c>
      <c r="F4569" s="92" t="s">
        <v>8595</v>
      </c>
      <c r="G4569" s="92" t="s">
        <v>1576</v>
      </c>
      <c r="H4569" s="92" t="s">
        <v>8397</v>
      </c>
      <c r="I4569" s="92" t="s">
        <v>865</v>
      </c>
      <c r="J4569" s="92" t="s">
        <v>1577</v>
      </c>
      <c r="K4569" s="90" t="b">
        <v>0</v>
      </c>
      <c r="L4569" s="92" t="s">
        <v>867</v>
      </c>
      <c r="M4569" s="278">
        <f>IFERROR(VLOOKUP(C4569,'Budget Detail as of 11.30'!B:K,COLUMNS('Budget Detail as of 11.30'!B:K),FALSE),0)</f>
        <v>15750</v>
      </c>
      <c r="N4569" s="155">
        <f>SUMIFS('Budget Detail as of 11.30'!L:L,'Budget Detail as of 11.30'!B:B,'Questica Mapping'!C4569)</f>
        <v>15750</v>
      </c>
      <c r="O4569" s="100">
        <v>2750</v>
      </c>
      <c r="P4569" s="101">
        <f t="shared" si="175"/>
        <v>2750</v>
      </c>
    </row>
    <row r="4570" spans="1:16" hidden="1" x14ac:dyDescent="0.3">
      <c r="A4570" s="90">
        <v>585718</v>
      </c>
      <c r="B4570" s="92" t="s">
        <v>1162</v>
      </c>
      <c r="C4570" s="92" t="s">
        <v>8632</v>
      </c>
      <c r="D4570" s="92" t="s">
        <v>16</v>
      </c>
      <c r="E4570" s="103" t="s">
        <v>518</v>
      </c>
      <c r="F4570" s="92" t="s">
        <v>8595</v>
      </c>
      <c r="G4570" s="92" t="s">
        <v>1576</v>
      </c>
      <c r="H4570" s="92" t="s">
        <v>8409</v>
      </c>
      <c r="I4570" s="92" t="s">
        <v>865</v>
      </c>
      <c r="J4570" s="92" t="s">
        <v>1577</v>
      </c>
      <c r="K4570" s="90" t="b">
        <v>0</v>
      </c>
      <c r="L4570" s="92" t="s">
        <v>867</v>
      </c>
      <c r="M4570" s="278">
        <f>IFERROR(VLOOKUP(C4570,'Budget Detail as of 11.30'!B:K,COLUMNS('Budget Detail as of 11.30'!B:K),FALSE),0)</f>
        <v>18000</v>
      </c>
      <c r="N4570" s="155">
        <f>SUMIFS('Budget Detail as of 11.30'!L:L,'Budget Detail as of 11.30'!B:B,'Questica Mapping'!C4570)</f>
        <v>18000</v>
      </c>
      <c r="O4570" s="100">
        <v>2100</v>
      </c>
      <c r="P4570" s="101">
        <f t="shared" si="175"/>
        <v>2100</v>
      </c>
    </row>
    <row r="4571" spans="1:16" hidden="1" x14ac:dyDescent="0.3">
      <c r="A4571" s="90">
        <v>589115</v>
      </c>
      <c r="B4571" s="92" t="s">
        <v>1162</v>
      </c>
      <c r="C4571" s="92" t="s">
        <v>8633</v>
      </c>
      <c r="D4571" s="92" t="s">
        <v>16</v>
      </c>
      <c r="E4571" s="103" t="s">
        <v>518</v>
      </c>
      <c r="F4571" s="92" t="s">
        <v>8595</v>
      </c>
      <c r="G4571" s="92" t="s">
        <v>1576</v>
      </c>
      <c r="H4571" s="92" t="s">
        <v>8409</v>
      </c>
      <c r="I4571" s="92" t="s">
        <v>925</v>
      </c>
      <c r="J4571" s="92" t="s">
        <v>8534</v>
      </c>
      <c r="K4571" s="90" t="b">
        <v>0</v>
      </c>
      <c r="L4571" s="92" t="s">
        <v>867</v>
      </c>
      <c r="M4571" s="278">
        <f>IFERROR(VLOOKUP(C4571,'Budget Detail as of 11.30'!B:K,COLUMNS('Budget Detail as of 11.30'!B:K),FALSE),0)</f>
        <v>0</v>
      </c>
      <c r="N4571" s="155">
        <f>SUMIFS('Budget Detail as of 11.30'!L:L,'Budget Detail as of 11.30'!B:B,'Questica Mapping'!C4571)</f>
        <v>0</v>
      </c>
      <c r="O4571" s="100">
        <v>2100</v>
      </c>
      <c r="P4571" s="101">
        <f t="shared" si="175"/>
        <v>2100</v>
      </c>
    </row>
    <row r="4572" spans="1:16" hidden="1" x14ac:dyDescent="0.3">
      <c r="A4572" s="90">
        <v>591140</v>
      </c>
      <c r="B4572" s="92" t="s">
        <v>1162</v>
      </c>
      <c r="C4572" s="92" t="s">
        <v>8634</v>
      </c>
      <c r="D4572" s="92" t="s">
        <v>16</v>
      </c>
      <c r="E4572" s="103" t="s">
        <v>518</v>
      </c>
      <c r="F4572" s="92" t="s">
        <v>8595</v>
      </c>
      <c r="G4572" s="92" t="s">
        <v>1246</v>
      </c>
      <c r="H4572" s="92" t="s">
        <v>8397</v>
      </c>
      <c r="I4572" s="92" t="s">
        <v>865</v>
      </c>
      <c r="J4572" s="92" t="s">
        <v>1326</v>
      </c>
      <c r="K4572" s="90" t="b">
        <v>0</v>
      </c>
      <c r="L4572" s="92" t="s">
        <v>867</v>
      </c>
      <c r="M4572" s="278">
        <f>IFERROR(VLOOKUP(C4572,'Budget Detail as of 11.30'!B:K,COLUMNS('Budget Detail as of 11.30'!B:K),FALSE),0)</f>
        <v>600</v>
      </c>
      <c r="N4572" s="155">
        <f>SUMIFS('Budget Detail as of 11.30'!L:L,'Budget Detail as of 11.30'!B:B,'Questica Mapping'!C4572)</f>
        <v>720</v>
      </c>
      <c r="O4572" s="100">
        <v>0</v>
      </c>
      <c r="P4572" s="101">
        <f t="shared" si="175"/>
        <v>0</v>
      </c>
    </row>
    <row r="4573" spans="1:16" hidden="1" x14ac:dyDescent="0.3">
      <c r="A4573" s="90">
        <v>591141</v>
      </c>
      <c r="B4573" s="92" t="s">
        <v>1162</v>
      </c>
      <c r="C4573" s="92" t="s">
        <v>8635</v>
      </c>
      <c r="D4573" s="92" t="s">
        <v>16</v>
      </c>
      <c r="E4573" s="103" t="s">
        <v>518</v>
      </c>
      <c r="F4573" s="92" t="s">
        <v>8595</v>
      </c>
      <c r="G4573" s="92" t="s">
        <v>1246</v>
      </c>
      <c r="H4573" s="92" t="s">
        <v>8397</v>
      </c>
      <c r="I4573" s="92" t="s">
        <v>925</v>
      </c>
      <c r="J4573" s="270" t="s">
        <v>1251</v>
      </c>
      <c r="K4573" s="90" t="b">
        <v>0</v>
      </c>
      <c r="L4573" s="92" t="s">
        <v>867</v>
      </c>
      <c r="M4573" s="278">
        <f>IFERROR(VLOOKUP(C4573,'Budget Detail as of 11.30'!B:K,COLUMNS('Budget Detail as of 11.30'!B:K),FALSE),0)</f>
        <v>120</v>
      </c>
      <c r="N4573" s="155">
        <f>SUMIFS('Budget Detail as of 11.30'!L:L,'Budget Detail as of 11.30'!B:B,'Questica Mapping'!C4573)</f>
        <v>0</v>
      </c>
      <c r="O4573" s="100"/>
      <c r="P4573" s="101"/>
    </row>
    <row r="4574" spans="1:16" hidden="1" x14ac:dyDescent="0.3">
      <c r="A4574" s="90">
        <v>1191871</v>
      </c>
      <c r="B4574" s="92" t="s">
        <v>1162</v>
      </c>
      <c r="C4574" s="92" t="s">
        <v>8636</v>
      </c>
      <c r="D4574" s="92" t="s">
        <v>16</v>
      </c>
      <c r="E4574" s="103" t="s">
        <v>518</v>
      </c>
      <c r="F4574" s="92" t="s">
        <v>8595</v>
      </c>
      <c r="G4574" s="92" t="s">
        <v>1246</v>
      </c>
      <c r="H4574" s="92" t="s">
        <v>8409</v>
      </c>
      <c r="I4574" s="92" t="s">
        <v>865</v>
      </c>
      <c r="J4574" s="92" t="s">
        <v>1326</v>
      </c>
      <c r="K4574" s="90" t="b">
        <v>0</v>
      </c>
      <c r="L4574" s="92" t="s">
        <v>867</v>
      </c>
      <c r="M4574" s="278">
        <f>IFERROR(VLOOKUP(C4574,'Budget Detail as of 11.30'!B:K,COLUMNS('Budget Detail as of 11.30'!B:K),FALSE),0)</f>
        <v>600</v>
      </c>
      <c r="N4574" s="155">
        <f>SUMIFS('Budget Detail as of 11.30'!L:L,'Budget Detail as of 11.30'!B:B,'Questica Mapping'!C4574)</f>
        <v>720</v>
      </c>
      <c r="O4574" s="100"/>
      <c r="P4574" s="101"/>
    </row>
    <row r="4575" spans="1:16" hidden="1" x14ac:dyDescent="0.3">
      <c r="A4575" s="90">
        <v>1191872</v>
      </c>
      <c r="B4575" s="92" t="s">
        <v>1162</v>
      </c>
      <c r="C4575" s="92" t="s">
        <v>8637</v>
      </c>
      <c r="D4575" s="92" t="s">
        <v>16</v>
      </c>
      <c r="E4575" s="103" t="s">
        <v>518</v>
      </c>
      <c r="F4575" s="92" t="s">
        <v>8595</v>
      </c>
      <c r="G4575" s="92" t="s">
        <v>1246</v>
      </c>
      <c r="H4575" s="92" t="s">
        <v>8409</v>
      </c>
      <c r="I4575" s="92" t="s">
        <v>925</v>
      </c>
      <c r="J4575" s="270" t="s">
        <v>1251</v>
      </c>
      <c r="K4575" s="90" t="b">
        <v>0</v>
      </c>
      <c r="L4575" s="92" t="s">
        <v>867</v>
      </c>
      <c r="M4575" s="278">
        <f>IFERROR(VLOOKUP(C4575,'Budget Detail as of 11.30'!B:K,COLUMNS('Budget Detail as of 11.30'!B:K),FALSE),0)</f>
        <v>120</v>
      </c>
      <c r="N4575" s="155">
        <f>SUMIFS('Budget Detail as of 11.30'!L:L,'Budget Detail as of 11.30'!B:B,'Questica Mapping'!C4575)</f>
        <v>0</v>
      </c>
      <c r="O4575" s="100">
        <v>100</v>
      </c>
      <c r="P4575" s="101">
        <f t="shared" ref="P4575:P4597" si="176">+O4575</f>
        <v>100</v>
      </c>
    </row>
    <row r="4576" spans="1:16" hidden="1" x14ac:dyDescent="0.3">
      <c r="A4576" s="90">
        <v>586458</v>
      </c>
      <c r="B4576" s="92" t="s">
        <v>1162</v>
      </c>
      <c r="C4576" s="92" t="s">
        <v>8638</v>
      </c>
      <c r="D4576" s="92" t="s">
        <v>16</v>
      </c>
      <c r="E4576" s="103" t="s">
        <v>518</v>
      </c>
      <c r="F4576" s="92" t="s">
        <v>8595</v>
      </c>
      <c r="G4576" s="92" t="s">
        <v>1586</v>
      </c>
      <c r="H4576" s="92" t="s">
        <v>8397</v>
      </c>
      <c r="I4576" s="92" t="s">
        <v>865</v>
      </c>
      <c r="J4576" s="92" t="s">
        <v>1922</v>
      </c>
      <c r="K4576" s="90" t="b">
        <v>0</v>
      </c>
      <c r="L4576" s="92" t="s">
        <v>867</v>
      </c>
      <c r="M4576" s="278">
        <f>IFERROR(VLOOKUP(C4576,'Budget Detail as of 11.30'!B:K,COLUMNS('Budget Detail as of 11.30'!B:K),FALSE),0)</f>
        <v>2750</v>
      </c>
      <c r="N4576" s="155">
        <f>SUMIFS('Budget Detail as of 11.30'!L:L,'Budget Detail as of 11.30'!B:B,'Questica Mapping'!C4576)</f>
        <v>2750</v>
      </c>
      <c r="O4576" s="100">
        <v>100</v>
      </c>
      <c r="P4576" s="101">
        <f t="shared" si="176"/>
        <v>100</v>
      </c>
    </row>
    <row r="4577" spans="1:16" hidden="1" x14ac:dyDescent="0.3">
      <c r="A4577" s="90">
        <v>595053</v>
      </c>
      <c r="B4577" s="92" t="s">
        <v>1162</v>
      </c>
      <c r="C4577" s="92" t="s">
        <v>8639</v>
      </c>
      <c r="D4577" s="92" t="s">
        <v>16</v>
      </c>
      <c r="E4577" s="103" t="s">
        <v>518</v>
      </c>
      <c r="F4577" s="92" t="s">
        <v>8595</v>
      </c>
      <c r="G4577" s="92" t="s">
        <v>1586</v>
      </c>
      <c r="H4577" s="92" t="s">
        <v>8409</v>
      </c>
      <c r="I4577" s="92" t="s">
        <v>865</v>
      </c>
      <c r="J4577" s="92" t="s">
        <v>1587</v>
      </c>
      <c r="K4577" s="90" t="b">
        <v>0</v>
      </c>
      <c r="L4577" s="92" t="s">
        <v>867</v>
      </c>
      <c r="M4577" s="278">
        <f>IFERROR(VLOOKUP(C4577,'Budget Detail as of 11.30'!B:K,COLUMNS('Budget Detail as of 11.30'!B:K),FALSE),0)</f>
        <v>2750</v>
      </c>
      <c r="N4577" s="155">
        <f>SUMIFS('Budget Detail as of 11.30'!L:L,'Budget Detail as of 11.30'!B:B,'Questica Mapping'!C4577)</f>
        <v>2750</v>
      </c>
      <c r="O4577" s="100">
        <v>71900</v>
      </c>
      <c r="P4577" s="101">
        <f t="shared" si="176"/>
        <v>71900</v>
      </c>
    </row>
    <row r="4578" spans="1:16" hidden="1" x14ac:dyDescent="0.3">
      <c r="A4578" s="90">
        <v>595054</v>
      </c>
      <c r="B4578" s="92" t="s">
        <v>1162</v>
      </c>
      <c r="C4578" s="92" t="s">
        <v>8640</v>
      </c>
      <c r="D4578" s="92" t="s">
        <v>16</v>
      </c>
      <c r="E4578" s="103" t="s">
        <v>518</v>
      </c>
      <c r="F4578" s="92" t="s">
        <v>8595</v>
      </c>
      <c r="G4578" s="92" t="s">
        <v>1253</v>
      </c>
      <c r="H4578" s="92" t="s">
        <v>8397</v>
      </c>
      <c r="I4578" s="92" t="s">
        <v>865</v>
      </c>
      <c r="J4578" s="92" t="s">
        <v>1254</v>
      </c>
      <c r="K4578" s="90" t="b">
        <v>0</v>
      </c>
      <c r="L4578" s="92" t="s">
        <v>867</v>
      </c>
      <c r="M4578" s="278">
        <f>IFERROR(VLOOKUP(C4578,'Budget Detail as of 11.30'!B:K,COLUMNS('Budget Detail as of 11.30'!B:K),FALSE),0)</f>
        <v>2730</v>
      </c>
      <c r="N4578" s="155">
        <f>SUMIFS('Budget Detail as of 11.30'!L:L,'Budget Detail as of 11.30'!B:B,'Questica Mapping'!C4578)</f>
        <v>2730</v>
      </c>
      <c r="O4578" s="100">
        <v>5000</v>
      </c>
      <c r="P4578" s="101">
        <f t="shared" si="176"/>
        <v>5000</v>
      </c>
    </row>
    <row r="4579" spans="1:16" hidden="1" x14ac:dyDescent="0.3">
      <c r="A4579" s="90">
        <v>595055</v>
      </c>
      <c r="B4579" s="92" t="s">
        <v>1162</v>
      </c>
      <c r="C4579" s="92" t="s">
        <v>8641</v>
      </c>
      <c r="D4579" s="92" t="s">
        <v>16</v>
      </c>
      <c r="E4579" s="103" t="s">
        <v>518</v>
      </c>
      <c r="F4579" s="92" t="s">
        <v>8595</v>
      </c>
      <c r="G4579" s="92" t="s">
        <v>1253</v>
      </c>
      <c r="H4579" s="92" t="s">
        <v>8409</v>
      </c>
      <c r="I4579" s="92" t="s">
        <v>865</v>
      </c>
      <c r="J4579" s="92" t="s">
        <v>1254</v>
      </c>
      <c r="K4579" s="90" t="b">
        <v>0</v>
      </c>
      <c r="L4579" s="92" t="s">
        <v>867</v>
      </c>
      <c r="M4579" s="278">
        <f>IFERROR(VLOOKUP(C4579,'Budget Detail as of 11.30'!B:K,COLUMNS('Budget Detail as of 11.30'!B:K),FALSE),0)</f>
        <v>2730</v>
      </c>
      <c r="N4579" s="155">
        <f>SUMIFS('Budget Detail as of 11.30'!L:L,'Budget Detail as of 11.30'!B:B,'Questica Mapping'!C4579)</f>
        <v>2730</v>
      </c>
      <c r="O4579" s="100">
        <v>4000</v>
      </c>
      <c r="P4579" s="101">
        <f t="shared" si="176"/>
        <v>4000</v>
      </c>
    </row>
    <row r="4580" spans="1:16" hidden="1" x14ac:dyDescent="0.3">
      <c r="A4580" s="90">
        <v>595569</v>
      </c>
      <c r="B4580" s="92" t="s">
        <v>1162</v>
      </c>
      <c r="C4580" s="92" t="s">
        <v>8642</v>
      </c>
      <c r="D4580" s="92" t="s">
        <v>16</v>
      </c>
      <c r="E4580" s="103" t="s">
        <v>518</v>
      </c>
      <c r="F4580" s="92" t="s">
        <v>8595</v>
      </c>
      <c r="G4580" s="92" t="s">
        <v>1253</v>
      </c>
      <c r="H4580" s="92" t="s">
        <v>8409</v>
      </c>
      <c r="I4580" s="92" t="s">
        <v>925</v>
      </c>
      <c r="J4580" s="92" t="s">
        <v>8643</v>
      </c>
      <c r="K4580" s="90" t="b">
        <v>0</v>
      </c>
      <c r="L4580" s="92" t="s">
        <v>867</v>
      </c>
      <c r="M4580" s="278">
        <f>IFERROR(VLOOKUP(C4580,'Budget Detail as of 11.30'!B:K,COLUMNS('Budget Detail as of 11.30'!B:K),FALSE),0)</f>
        <v>0</v>
      </c>
      <c r="N4580" s="155">
        <f>SUMIFS('Budget Detail as of 11.30'!L:L,'Budget Detail as of 11.30'!B:B,'Questica Mapping'!C4580)</f>
        <v>0</v>
      </c>
      <c r="O4580" s="100">
        <v>52730</v>
      </c>
      <c r="P4580" s="101">
        <f t="shared" si="176"/>
        <v>52730</v>
      </c>
    </row>
    <row r="4581" spans="1:16" hidden="1" x14ac:dyDescent="0.3">
      <c r="A4581" s="90">
        <v>595570</v>
      </c>
      <c r="B4581" s="92" t="s">
        <v>1162</v>
      </c>
      <c r="C4581" s="92" t="s">
        <v>8644</v>
      </c>
      <c r="D4581" s="279" t="s">
        <v>16</v>
      </c>
      <c r="E4581" s="103" t="s">
        <v>518</v>
      </c>
      <c r="F4581" s="90" t="s">
        <v>8595</v>
      </c>
      <c r="G4581" s="90" t="s">
        <v>1265</v>
      </c>
      <c r="H4581" s="90" t="s">
        <v>8397</v>
      </c>
      <c r="I4581" s="90" t="s">
        <v>865</v>
      </c>
      <c r="J4581" s="90" t="s">
        <v>1266</v>
      </c>
      <c r="K4581" s="90" t="b">
        <v>0</v>
      </c>
      <c r="L4581" s="90" t="s">
        <v>867</v>
      </c>
      <c r="M4581" s="278">
        <f>IFERROR(VLOOKUP(C4581,'Budget Detail as of 11.30'!B:K,COLUMNS('Budget Detail as of 11.30'!B:K),FALSE),0)</f>
        <v>5640</v>
      </c>
      <c r="N4581" s="155">
        <f>SUMIFS('Budget Detail as of 11.30'!L:L,'Budget Detail as of 11.30'!B:B,'Questica Mapping'!C4581)</f>
        <v>5640</v>
      </c>
      <c r="O4581" s="100">
        <v>1020</v>
      </c>
      <c r="P4581" s="101">
        <f t="shared" si="176"/>
        <v>1020</v>
      </c>
    </row>
    <row r="4582" spans="1:16" hidden="1" x14ac:dyDescent="0.3">
      <c r="A4582" s="90">
        <v>601598</v>
      </c>
      <c r="B4582" s="92" t="s">
        <v>1162</v>
      </c>
      <c r="C4582" s="92" t="s">
        <v>8645</v>
      </c>
      <c r="D4582" s="279" t="s">
        <v>16</v>
      </c>
      <c r="E4582" s="103" t="s">
        <v>518</v>
      </c>
      <c r="F4582" s="90" t="s">
        <v>8595</v>
      </c>
      <c r="G4582" s="90" t="s">
        <v>1265</v>
      </c>
      <c r="H4582" s="90" t="s">
        <v>8409</v>
      </c>
      <c r="I4582" s="90" t="s">
        <v>865</v>
      </c>
      <c r="J4582" s="90" t="s">
        <v>1266</v>
      </c>
      <c r="K4582" s="90" t="b">
        <v>0</v>
      </c>
      <c r="L4582" s="90" t="s">
        <v>867</v>
      </c>
      <c r="M4582" s="278">
        <f>IFERROR(VLOOKUP(C4582,'Budget Detail as of 11.30'!B:K,COLUMNS('Budget Detail as of 11.30'!B:K),FALSE),0)</f>
        <v>6230</v>
      </c>
      <c r="N4582" s="155">
        <f>SUMIFS('Budget Detail as of 11.30'!L:L,'Budget Detail as of 11.30'!B:B,'Questica Mapping'!C4582)</f>
        <v>6230</v>
      </c>
      <c r="O4582" s="100">
        <v>100</v>
      </c>
      <c r="P4582" s="101">
        <f t="shared" si="176"/>
        <v>100</v>
      </c>
    </row>
    <row r="4583" spans="1:16" hidden="1" x14ac:dyDescent="0.3">
      <c r="A4583" s="90">
        <v>1191852</v>
      </c>
      <c r="B4583" s="92" t="s">
        <v>1162</v>
      </c>
      <c r="C4583" s="92" t="s">
        <v>8646</v>
      </c>
      <c r="D4583" s="92" t="s">
        <v>16</v>
      </c>
      <c r="E4583" s="103">
        <v>42121</v>
      </c>
      <c r="F4583" s="92" t="s">
        <v>8595</v>
      </c>
      <c r="G4583" s="92" t="s">
        <v>1268</v>
      </c>
      <c r="H4583" s="92" t="s">
        <v>8397</v>
      </c>
      <c r="I4583" s="92" t="s">
        <v>865</v>
      </c>
      <c r="J4583" s="92" t="s">
        <v>8647</v>
      </c>
      <c r="K4583" s="90" t="b">
        <v>0</v>
      </c>
      <c r="L4583" s="92" t="s">
        <v>867</v>
      </c>
      <c r="M4583" s="278">
        <f>IFERROR(VLOOKUP(C4583,'Budget Detail as of 11.30'!B:K,COLUMNS('Budget Detail as of 11.30'!B:K),FALSE),0)</f>
        <v>100</v>
      </c>
      <c r="N4583" s="155">
        <f>SUMIFS('Budget Detail as of 11.30'!L:L,'Budget Detail as of 11.30'!B:B,'Questica Mapping'!C4583)</f>
        <v>100</v>
      </c>
      <c r="O4583" s="100">
        <v>21</v>
      </c>
      <c r="P4583" s="101">
        <f t="shared" si="176"/>
        <v>21</v>
      </c>
    </row>
    <row r="4584" spans="1:16" hidden="1" x14ac:dyDescent="0.3">
      <c r="A4584" s="90">
        <v>595602</v>
      </c>
      <c r="B4584" s="92" t="s">
        <v>1162</v>
      </c>
      <c r="C4584" s="92" t="s">
        <v>8648</v>
      </c>
      <c r="D4584" s="92" t="s">
        <v>16</v>
      </c>
      <c r="E4584" s="103">
        <v>42121</v>
      </c>
      <c r="F4584" s="92" t="s">
        <v>8595</v>
      </c>
      <c r="G4584" s="92" t="s">
        <v>1268</v>
      </c>
      <c r="H4584" s="92" t="s">
        <v>8397</v>
      </c>
      <c r="I4584" s="92" t="s">
        <v>925</v>
      </c>
      <c r="J4584" s="92" t="s">
        <v>8649</v>
      </c>
      <c r="K4584" s="90" t="b">
        <v>0</v>
      </c>
      <c r="L4584" s="92" t="s">
        <v>867</v>
      </c>
      <c r="M4584" s="278">
        <f>IFERROR(VLOOKUP(C4584,'Budget Detail as of 11.30'!B:K,COLUMNS('Budget Detail as of 11.30'!B:K),FALSE),0)</f>
        <v>100</v>
      </c>
      <c r="N4584" s="155">
        <f>SUMIFS('Budget Detail as of 11.30'!L:L,'Budget Detail as of 11.30'!B:B,'Questica Mapping'!C4584)</f>
        <v>100</v>
      </c>
      <c r="O4584" s="100">
        <v>1000</v>
      </c>
      <c r="P4584" s="101">
        <f t="shared" si="176"/>
        <v>1000</v>
      </c>
    </row>
    <row r="4585" spans="1:16" hidden="1" x14ac:dyDescent="0.3">
      <c r="A4585" s="90">
        <v>602388</v>
      </c>
      <c r="B4585" s="92" t="s">
        <v>1162</v>
      </c>
      <c r="C4585" s="92" t="s">
        <v>8650</v>
      </c>
      <c r="D4585" s="92" t="s">
        <v>16</v>
      </c>
      <c r="E4585" s="103" t="s">
        <v>522</v>
      </c>
      <c r="F4585" s="92" t="s">
        <v>8651</v>
      </c>
      <c r="G4585" s="92" t="s">
        <v>1165</v>
      </c>
      <c r="H4585" s="92" t="s">
        <v>8397</v>
      </c>
      <c r="I4585" s="92" t="s">
        <v>865</v>
      </c>
      <c r="J4585" s="92">
        <v>0</v>
      </c>
      <c r="K4585" s="90" t="b">
        <v>0</v>
      </c>
      <c r="L4585" s="92" t="s">
        <v>1166</v>
      </c>
      <c r="M4585" s="278">
        <f>IFERROR(VLOOKUP(C4585,'Budget Detail as of 11.30'!B:K,COLUMNS('Budget Detail as of 11.30'!B:K),FALSE),0)</f>
        <v>47250</v>
      </c>
      <c r="N4585" s="155">
        <f>SUMIFS('Budget Detail as of 11.30'!L:L,'Budget Detail as of 11.30'!B:B,'Questica Mapping'!C4585)</f>
        <v>45220</v>
      </c>
      <c r="O4585" s="100">
        <v>600</v>
      </c>
      <c r="P4585" s="101">
        <f t="shared" si="176"/>
        <v>600</v>
      </c>
    </row>
    <row r="4586" spans="1:16" hidden="1" x14ac:dyDescent="0.3">
      <c r="A4586" s="90">
        <v>593108</v>
      </c>
      <c r="B4586" s="92" t="s">
        <v>1162</v>
      </c>
      <c r="C4586" s="92" t="s">
        <v>8652</v>
      </c>
      <c r="D4586" s="92" t="s">
        <v>16</v>
      </c>
      <c r="E4586" s="103" t="s">
        <v>522</v>
      </c>
      <c r="F4586" s="92" t="s">
        <v>8651</v>
      </c>
      <c r="G4586" s="92" t="s">
        <v>1173</v>
      </c>
      <c r="H4586" s="92" t="s">
        <v>8397</v>
      </c>
      <c r="I4586" s="92" t="s">
        <v>865</v>
      </c>
      <c r="J4586" s="92" t="s">
        <v>1174</v>
      </c>
      <c r="K4586" s="90" t="b">
        <v>0</v>
      </c>
      <c r="L4586" s="92" t="s">
        <v>867</v>
      </c>
      <c r="M4586" s="278">
        <f>IFERROR(VLOOKUP(C4586,'Budget Detail as of 11.30'!B:K,COLUMNS('Budget Detail as of 11.30'!B:K),FALSE),0)</f>
        <v>5000</v>
      </c>
      <c r="N4586" s="155">
        <f>SUMIFS('Budget Detail as of 11.30'!L:L,'Budget Detail as of 11.30'!B:B,'Questica Mapping'!C4586)</f>
        <v>5000</v>
      </c>
      <c r="O4586" s="100">
        <v>600</v>
      </c>
      <c r="P4586" s="101">
        <f t="shared" si="176"/>
        <v>600</v>
      </c>
    </row>
    <row r="4587" spans="1:16" hidden="1" x14ac:dyDescent="0.3">
      <c r="A4587" s="90">
        <v>586761</v>
      </c>
      <c r="B4587" s="92" t="s">
        <v>1162</v>
      </c>
      <c r="C4587" s="92" t="s">
        <v>8653</v>
      </c>
      <c r="D4587" s="92" t="s">
        <v>16</v>
      </c>
      <c r="E4587" s="103" t="s">
        <v>522</v>
      </c>
      <c r="F4587" s="92" t="s">
        <v>8651</v>
      </c>
      <c r="G4587" s="92" t="s">
        <v>2117</v>
      </c>
      <c r="H4587" s="92" t="s">
        <v>8397</v>
      </c>
      <c r="I4587" s="92" t="s">
        <v>865</v>
      </c>
      <c r="J4587" s="92" t="s">
        <v>2118</v>
      </c>
      <c r="K4587" s="90" t="b">
        <v>0</v>
      </c>
      <c r="L4587" s="92" t="s">
        <v>867</v>
      </c>
      <c r="M4587" s="278">
        <f>IFERROR(VLOOKUP(C4587,'Budget Detail as of 11.30'!B:K,COLUMNS('Budget Detail as of 11.30'!B:K),FALSE),0)</f>
        <v>4000</v>
      </c>
      <c r="N4587" s="155">
        <f>SUMIFS('Budget Detail as of 11.30'!L:L,'Budget Detail as of 11.30'!B:B,'Questica Mapping'!C4587)</f>
        <v>4000</v>
      </c>
      <c r="O4587" s="100">
        <v>1500</v>
      </c>
      <c r="P4587" s="101">
        <f t="shared" si="176"/>
        <v>1500</v>
      </c>
    </row>
    <row r="4588" spans="1:16" hidden="1" x14ac:dyDescent="0.3">
      <c r="A4588" s="90">
        <v>583320</v>
      </c>
      <c r="B4588" s="92" t="s">
        <v>1162</v>
      </c>
      <c r="C4588" s="92" t="s">
        <v>8654</v>
      </c>
      <c r="D4588" s="92" t="s">
        <v>16</v>
      </c>
      <c r="E4588" s="103" t="s">
        <v>522</v>
      </c>
      <c r="F4588" s="92" t="s">
        <v>8651</v>
      </c>
      <c r="G4588" s="92" t="s">
        <v>1176</v>
      </c>
      <c r="H4588" s="92" t="s">
        <v>8397</v>
      </c>
      <c r="I4588" s="92" t="s">
        <v>865</v>
      </c>
      <c r="J4588" s="92">
        <v>0</v>
      </c>
      <c r="K4588" s="90" t="b">
        <v>0</v>
      </c>
      <c r="L4588" s="92" t="s">
        <v>1166</v>
      </c>
      <c r="M4588" s="278">
        <f>IFERROR(VLOOKUP(C4588,'Budget Detail as of 11.30'!B:K,COLUMNS('Budget Detail as of 11.30'!B:K),FALSE),0)</f>
        <v>34360</v>
      </c>
      <c r="N4588" s="155">
        <f>SUMIFS('Budget Detail as of 11.30'!L:L,'Budget Detail as of 11.30'!B:B,'Questica Mapping'!C4588)</f>
        <v>33800</v>
      </c>
      <c r="O4588" s="100">
        <v>2500</v>
      </c>
      <c r="P4588" s="101">
        <f t="shared" si="176"/>
        <v>2500</v>
      </c>
    </row>
    <row r="4589" spans="1:16" hidden="1" x14ac:dyDescent="0.3">
      <c r="A4589" s="90">
        <v>600780</v>
      </c>
      <c r="B4589" s="92" t="s">
        <v>1162</v>
      </c>
      <c r="C4589" s="92" t="s">
        <v>8655</v>
      </c>
      <c r="D4589" s="92" t="s">
        <v>16</v>
      </c>
      <c r="E4589" s="103" t="s">
        <v>522</v>
      </c>
      <c r="F4589" s="92" t="s">
        <v>8651</v>
      </c>
      <c r="G4589" s="92" t="s">
        <v>1525</v>
      </c>
      <c r="H4589" s="92" t="s">
        <v>8397</v>
      </c>
      <c r="I4589" s="92" t="s">
        <v>865</v>
      </c>
      <c r="J4589" s="92" t="s">
        <v>1526</v>
      </c>
      <c r="K4589" s="90" t="b">
        <v>0</v>
      </c>
      <c r="L4589" s="92" t="s">
        <v>867</v>
      </c>
      <c r="M4589" s="278">
        <f>IFERROR(VLOOKUP(C4589,'Budget Detail as of 11.30'!B:K,COLUMNS('Budget Detail as of 11.30'!B:K),FALSE),0)</f>
        <v>1020</v>
      </c>
      <c r="N4589" s="155">
        <f>SUMIFS('Budget Detail as of 11.30'!L:L,'Budget Detail as of 11.30'!B:B,'Questica Mapping'!C4589)</f>
        <v>1020</v>
      </c>
      <c r="O4589" s="100">
        <v>1000</v>
      </c>
      <c r="P4589" s="101">
        <f t="shared" si="176"/>
        <v>1000</v>
      </c>
    </row>
    <row r="4590" spans="1:16" hidden="1" x14ac:dyDescent="0.3">
      <c r="A4590" s="90">
        <v>600781</v>
      </c>
      <c r="B4590" s="92" t="s">
        <v>1162</v>
      </c>
      <c r="C4590" s="92" t="s">
        <v>8656</v>
      </c>
      <c r="D4590" s="92" t="s">
        <v>16</v>
      </c>
      <c r="E4590" s="103">
        <v>42181</v>
      </c>
      <c r="F4590" s="92" t="s">
        <v>8651</v>
      </c>
      <c r="G4590" s="92" t="s">
        <v>1188</v>
      </c>
      <c r="H4590" s="92" t="s">
        <v>8397</v>
      </c>
      <c r="I4590" s="92" t="s">
        <v>865</v>
      </c>
      <c r="J4590" s="92" t="s">
        <v>1189</v>
      </c>
      <c r="K4590" s="90" t="b">
        <v>0</v>
      </c>
      <c r="L4590" s="92" t="s">
        <v>867</v>
      </c>
      <c r="M4590" s="278">
        <f>IFERROR(VLOOKUP(C4590,'Budget Detail as of 11.30'!B:K,COLUMNS('Budget Detail as of 11.30'!B:K),FALSE),0)</f>
        <v>200</v>
      </c>
      <c r="N4590" s="155">
        <f>SUMIFS('Budget Detail as of 11.30'!L:L,'Budget Detail as of 11.30'!B:B,'Questica Mapping'!C4590)</f>
        <v>200</v>
      </c>
      <c r="O4590" s="100">
        <v>15</v>
      </c>
      <c r="P4590" s="101">
        <f t="shared" si="176"/>
        <v>15</v>
      </c>
    </row>
    <row r="4591" spans="1:16" hidden="1" x14ac:dyDescent="0.3">
      <c r="A4591" s="90">
        <v>604231</v>
      </c>
      <c r="B4591" s="92" t="s">
        <v>1162</v>
      </c>
      <c r="C4591" s="92" t="s">
        <v>8657</v>
      </c>
      <c r="D4591" s="92" t="s">
        <v>16</v>
      </c>
      <c r="E4591" s="103">
        <v>42181</v>
      </c>
      <c r="F4591" s="92" t="s">
        <v>8651</v>
      </c>
      <c r="G4591" s="92" t="s">
        <v>1191</v>
      </c>
      <c r="H4591" s="92" t="s">
        <v>8397</v>
      </c>
      <c r="I4591" s="92" t="s">
        <v>865</v>
      </c>
      <c r="J4591" s="92" t="s">
        <v>1192</v>
      </c>
      <c r="K4591" s="90" t="b">
        <v>0</v>
      </c>
      <c r="L4591" s="92" t="s">
        <v>867</v>
      </c>
      <c r="M4591" s="278">
        <f>IFERROR(VLOOKUP(C4591,'Budget Detail as of 11.30'!B:K,COLUMNS('Budget Detail as of 11.30'!B:K),FALSE),0)</f>
        <v>1000</v>
      </c>
      <c r="N4591" s="155">
        <f>SUMIFS('Budget Detail as of 11.30'!L:L,'Budget Detail as of 11.30'!B:B,'Questica Mapping'!C4591)</f>
        <v>1000</v>
      </c>
      <c r="O4591" s="100">
        <v>50</v>
      </c>
      <c r="P4591" s="101">
        <f t="shared" si="176"/>
        <v>50</v>
      </c>
    </row>
    <row r="4592" spans="1:16" hidden="1" x14ac:dyDescent="0.3">
      <c r="A4592" s="90">
        <v>589900</v>
      </c>
      <c r="B4592" s="92" t="s">
        <v>1162</v>
      </c>
      <c r="C4592" s="92" t="s">
        <v>8658</v>
      </c>
      <c r="D4592" s="92" t="s">
        <v>16</v>
      </c>
      <c r="E4592" s="103">
        <v>42181</v>
      </c>
      <c r="F4592" s="92" t="s">
        <v>8651</v>
      </c>
      <c r="G4592" s="92" t="s">
        <v>1202</v>
      </c>
      <c r="H4592" s="92" t="s">
        <v>8397</v>
      </c>
      <c r="I4592" s="92" t="s">
        <v>865</v>
      </c>
      <c r="J4592" s="92" t="s">
        <v>1203</v>
      </c>
      <c r="K4592" s="90" t="b">
        <v>0</v>
      </c>
      <c r="L4592" s="92" t="s">
        <v>867</v>
      </c>
      <c r="M4592" s="278">
        <f>IFERROR(VLOOKUP(C4592,'Budget Detail as of 11.30'!B:K,COLUMNS('Budget Detail as of 11.30'!B:K),FALSE),0)</f>
        <v>1000</v>
      </c>
      <c r="N4592" s="155">
        <f>SUMIFS('Budget Detail as of 11.30'!L:L,'Budget Detail as of 11.30'!B:B,'Questica Mapping'!C4592)</f>
        <v>1000</v>
      </c>
      <c r="O4592" s="100">
        <v>21333</v>
      </c>
      <c r="P4592" s="101">
        <f t="shared" si="176"/>
        <v>21333</v>
      </c>
    </row>
    <row r="4593" spans="1:16" hidden="1" x14ac:dyDescent="0.3">
      <c r="A4593" s="90">
        <v>595344</v>
      </c>
      <c r="B4593" s="92" t="s">
        <v>1162</v>
      </c>
      <c r="C4593" s="92" t="s">
        <v>8659</v>
      </c>
      <c r="D4593" s="92" t="s">
        <v>16</v>
      </c>
      <c r="E4593" s="103">
        <v>42181</v>
      </c>
      <c r="F4593" s="92" t="s">
        <v>8651</v>
      </c>
      <c r="G4593" s="92" t="s">
        <v>1354</v>
      </c>
      <c r="H4593" s="92" t="s">
        <v>8397</v>
      </c>
      <c r="I4593" s="92" t="s">
        <v>865</v>
      </c>
      <c r="J4593" s="92" t="s">
        <v>1893</v>
      </c>
      <c r="K4593" s="90" t="b">
        <v>0</v>
      </c>
      <c r="L4593" s="92" t="s">
        <v>867</v>
      </c>
      <c r="M4593" s="278">
        <f>IFERROR(VLOOKUP(C4593,'Budget Detail as of 11.30'!B:K,COLUMNS('Budget Detail as of 11.30'!B:K),FALSE),0)</f>
        <v>1200</v>
      </c>
      <c r="N4593" s="155">
        <f>SUMIFS('Budget Detail as of 11.30'!L:L,'Budget Detail as of 11.30'!B:B,'Questica Mapping'!C4593)</f>
        <v>1200</v>
      </c>
      <c r="O4593" s="100">
        <v>600</v>
      </c>
      <c r="P4593" s="101">
        <f t="shared" si="176"/>
        <v>600</v>
      </c>
    </row>
    <row r="4594" spans="1:16" hidden="1" x14ac:dyDescent="0.3">
      <c r="A4594" s="90">
        <v>595345</v>
      </c>
      <c r="B4594" s="92" t="s">
        <v>1162</v>
      </c>
      <c r="C4594" s="92" t="s">
        <v>8660</v>
      </c>
      <c r="D4594" s="92" t="s">
        <v>16</v>
      </c>
      <c r="E4594" s="103">
        <v>42181</v>
      </c>
      <c r="F4594" s="92" t="s">
        <v>8651</v>
      </c>
      <c r="G4594" s="92" t="s">
        <v>1354</v>
      </c>
      <c r="H4594" s="92" t="s">
        <v>8397</v>
      </c>
      <c r="I4594" s="92" t="s">
        <v>925</v>
      </c>
      <c r="J4594" s="92" t="s">
        <v>1355</v>
      </c>
      <c r="K4594" s="90" t="b">
        <v>0</v>
      </c>
      <c r="L4594" s="92" t="s">
        <v>867</v>
      </c>
      <c r="M4594" s="278">
        <f>IFERROR(VLOOKUP(C4594,'Budget Detail as of 11.30'!B:K,COLUMNS('Budget Detail as of 11.30'!B:K),FALSE),0)</f>
        <v>1200</v>
      </c>
      <c r="N4594" s="155">
        <f>SUMIFS('Budget Detail as of 11.30'!L:L,'Budget Detail as of 11.30'!B:B,'Questica Mapping'!C4594)</f>
        <v>1200</v>
      </c>
      <c r="O4594" s="100">
        <v>0</v>
      </c>
      <c r="P4594" s="101">
        <f t="shared" si="176"/>
        <v>0</v>
      </c>
    </row>
    <row r="4595" spans="1:16" hidden="1" x14ac:dyDescent="0.3">
      <c r="A4595" s="90">
        <v>589216</v>
      </c>
      <c r="B4595" s="92" t="s">
        <v>1162</v>
      </c>
      <c r="C4595" s="92" t="s">
        <v>8661</v>
      </c>
      <c r="D4595" s="92" t="s">
        <v>16</v>
      </c>
      <c r="E4595" s="103">
        <v>42181</v>
      </c>
      <c r="F4595" s="92" t="s">
        <v>8651</v>
      </c>
      <c r="G4595" s="92" t="s">
        <v>1215</v>
      </c>
      <c r="H4595" s="92" t="s">
        <v>8397</v>
      </c>
      <c r="I4595" s="92" t="s">
        <v>865</v>
      </c>
      <c r="J4595" s="92" t="s">
        <v>3621</v>
      </c>
      <c r="K4595" s="90" t="b">
        <v>0</v>
      </c>
      <c r="L4595" s="92" t="s">
        <v>867</v>
      </c>
      <c r="M4595" s="278">
        <f>IFERROR(VLOOKUP(C4595,'Budget Detail as of 11.30'!B:K,COLUMNS('Budget Detail as of 11.30'!B:K),FALSE),0)</f>
        <v>2000</v>
      </c>
      <c r="N4595" s="155">
        <f>SUMIFS('Budget Detail as of 11.30'!L:L,'Budget Detail as of 11.30'!B:B,'Questica Mapping'!C4595)</f>
        <v>2000</v>
      </c>
      <c r="O4595" s="100">
        <v>0</v>
      </c>
      <c r="P4595" s="101">
        <f t="shared" si="176"/>
        <v>0</v>
      </c>
    </row>
    <row r="4596" spans="1:16" hidden="1" x14ac:dyDescent="0.3">
      <c r="A4596" s="90">
        <v>589240</v>
      </c>
      <c r="B4596" s="92" t="s">
        <v>1162</v>
      </c>
      <c r="C4596" s="92" t="s">
        <v>8662</v>
      </c>
      <c r="D4596" s="92" t="s">
        <v>16</v>
      </c>
      <c r="E4596" s="103">
        <v>42181</v>
      </c>
      <c r="F4596" s="92" t="s">
        <v>8651</v>
      </c>
      <c r="G4596" s="92" t="s">
        <v>1220</v>
      </c>
      <c r="H4596" s="92" t="s">
        <v>8397</v>
      </c>
      <c r="I4596" s="92" t="s">
        <v>865</v>
      </c>
      <c r="J4596" s="92" t="s">
        <v>2006</v>
      </c>
      <c r="K4596" s="90" t="b">
        <v>0</v>
      </c>
      <c r="L4596" s="92" t="s">
        <v>867</v>
      </c>
      <c r="M4596" s="278">
        <f>IFERROR(VLOOKUP(C4596,'Budget Detail as of 11.30'!B:K,COLUMNS('Budget Detail as of 11.30'!B:K),FALSE),0)</f>
        <v>4000</v>
      </c>
      <c r="N4596" s="155">
        <f>SUMIFS('Budget Detail as of 11.30'!L:L,'Budget Detail as of 11.30'!B:B,'Questica Mapping'!C4596)</f>
        <v>4000</v>
      </c>
      <c r="O4596" s="100">
        <v>2055</v>
      </c>
      <c r="P4596" s="101">
        <f t="shared" si="176"/>
        <v>2055</v>
      </c>
    </row>
    <row r="4597" spans="1:16" hidden="1" x14ac:dyDescent="0.3">
      <c r="A4597" s="90">
        <v>589241</v>
      </c>
      <c r="B4597" s="92" t="s">
        <v>1162</v>
      </c>
      <c r="C4597" s="92" t="s">
        <v>8663</v>
      </c>
      <c r="D4597" s="92" t="s">
        <v>16</v>
      </c>
      <c r="E4597" s="103">
        <v>42181</v>
      </c>
      <c r="F4597" s="92" t="s">
        <v>8651</v>
      </c>
      <c r="G4597" s="92" t="s">
        <v>1229</v>
      </c>
      <c r="H4597" s="92" t="s">
        <v>8397</v>
      </c>
      <c r="I4597" s="92" t="s">
        <v>865</v>
      </c>
      <c r="J4597" s="92" t="s">
        <v>1457</v>
      </c>
      <c r="K4597" s="90" t="b">
        <v>0</v>
      </c>
      <c r="L4597" s="92" t="s">
        <v>867</v>
      </c>
      <c r="M4597" s="278">
        <f>IFERROR(VLOOKUP(C4597,'Budget Detail as of 11.30'!B:K,COLUMNS('Budget Detail as of 11.30'!B:K),FALSE),0)</f>
        <v>1000</v>
      </c>
      <c r="N4597" s="155">
        <f>SUMIFS('Budget Detail as of 11.30'!L:L,'Budget Detail as of 11.30'!B:B,'Questica Mapping'!C4597)</f>
        <v>1000</v>
      </c>
      <c r="O4597" s="100">
        <v>0</v>
      </c>
      <c r="P4597" s="101">
        <f t="shared" si="176"/>
        <v>0</v>
      </c>
    </row>
    <row r="4598" spans="1:16" hidden="1" x14ac:dyDescent="0.3">
      <c r="A4598" s="90">
        <v>599302</v>
      </c>
      <c r="B4598" s="92" t="s">
        <v>1162</v>
      </c>
      <c r="C4598" s="92" t="s">
        <v>8664</v>
      </c>
      <c r="D4598" s="92" t="s">
        <v>16</v>
      </c>
      <c r="E4598" s="103">
        <v>42181</v>
      </c>
      <c r="F4598" s="92" t="s">
        <v>8651</v>
      </c>
      <c r="G4598" s="92" t="s">
        <v>1229</v>
      </c>
      <c r="H4598" s="92" t="s">
        <v>8397</v>
      </c>
      <c r="I4598" s="92" t="s">
        <v>925</v>
      </c>
      <c r="J4598" s="92" t="s">
        <v>8627</v>
      </c>
      <c r="K4598" s="90" t="b">
        <v>0</v>
      </c>
      <c r="L4598" s="92" t="s">
        <v>867</v>
      </c>
      <c r="M4598" s="278">
        <f>IFERROR(VLOOKUP(C4598,'Budget Detail as of 11.30'!B:K,COLUMNS('Budget Detail as of 11.30'!B:K),FALSE),0)</f>
        <v>20</v>
      </c>
      <c r="N4598" s="155">
        <f>SUMIFS('Budget Detail as of 11.30'!L:L,'Budget Detail as of 11.30'!B:B,'Questica Mapping'!C4598)</f>
        <v>20</v>
      </c>
      <c r="O4598" s="100"/>
      <c r="P4598" s="101"/>
    </row>
    <row r="4599" spans="1:16" hidden="1" x14ac:dyDescent="0.3">
      <c r="A4599" s="90">
        <v>599303</v>
      </c>
      <c r="B4599" s="92" t="s">
        <v>1162</v>
      </c>
      <c r="C4599" s="92" t="s">
        <v>8665</v>
      </c>
      <c r="D4599" s="92" t="s">
        <v>16</v>
      </c>
      <c r="E4599" s="103">
        <v>42181</v>
      </c>
      <c r="F4599" s="92" t="s">
        <v>8651</v>
      </c>
      <c r="G4599" s="92" t="s">
        <v>1229</v>
      </c>
      <c r="H4599" s="92" t="s">
        <v>8397</v>
      </c>
      <c r="I4599" s="92" t="s">
        <v>928</v>
      </c>
      <c r="J4599" s="92" t="s">
        <v>1314</v>
      </c>
      <c r="K4599" s="90" t="b">
        <v>0</v>
      </c>
      <c r="L4599" s="92" t="s">
        <v>867</v>
      </c>
      <c r="M4599" s="278">
        <f>IFERROR(VLOOKUP(C4599,'Budget Detail as of 11.30'!B:K,COLUMNS('Budget Detail as of 11.30'!B:K),FALSE),0)</f>
        <v>50</v>
      </c>
      <c r="N4599" s="155">
        <f>SUMIFS('Budget Detail as of 11.30'!L:L,'Budget Detail as of 11.30'!B:B,'Questica Mapping'!C4599)</f>
        <v>50</v>
      </c>
      <c r="O4599" s="100"/>
      <c r="P4599" s="101"/>
    </row>
    <row r="4600" spans="1:16" hidden="1" x14ac:dyDescent="0.3">
      <c r="A4600" s="90">
        <v>586697</v>
      </c>
      <c r="B4600" s="92" t="s">
        <v>1162</v>
      </c>
      <c r="C4600" s="92" t="s">
        <v>8666</v>
      </c>
      <c r="D4600" s="92" t="s">
        <v>16</v>
      </c>
      <c r="E4600" s="103" t="s">
        <v>523</v>
      </c>
      <c r="F4600" s="92" t="s">
        <v>8651</v>
      </c>
      <c r="G4600" s="92" t="s">
        <v>1576</v>
      </c>
      <c r="H4600" s="92" t="s">
        <v>8397</v>
      </c>
      <c r="I4600" s="92" t="s">
        <v>865</v>
      </c>
      <c r="J4600" s="92" t="s">
        <v>1577</v>
      </c>
      <c r="K4600" s="90" t="b">
        <v>0</v>
      </c>
      <c r="L4600" s="92" t="s">
        <v>867</v>
      </c>
      <c r="M4600" s="278">
        <f>IFERROR(VLOOKUP(C4600,'Budget Detail as of 11.30'!B:K,COLUMNS('Budget Detail as of 11.30'!B:K),FALSE),0)</f>
        <v>11290</v>
      </c>
      <c r="N4600" s="155">
        <f>SUMIFS('Budget Detail as of 11.30'!L:L,'Budget Detail as of 11.30'!B:B,'Questica Mapping'!C4600)</f>
        <v>11290</v>
      </c>
      <c r="O4600" s="100"/>
      <c r="P4600" s="101"/>
    </row>
    <row r="4601" spans="1:16" hidden="1" x14ac:dyDescent="0.3">
      <c r="A4601" s="90">
        <v>587843</v>
      </c>
      <c r="B4601" s="92" t="s">
        <v>1162</v>
      </c>
      <c r="C4601" s="92" t="s">
        <v>8667</v>
      </c>
      <c r="D4601" s="92" t="s">
        <v>16</v>
      </c>
      <c r="E4601" s="103" t="s">
        <v>523</v>
      </c>
      <c r="F4601" s="92" t="s">
        <v>8651</v>
      </c>
      <c r="G4601" s="92" t="s">
        <v>1246</v>
      </c>
      <c r="H4601" s="92" t="s">
        <v>8397</v>
      </c>
      <c r="I4601" s="92" t="s">
        <v>865</v>
      </c>
      <c r="J4601" s="92" t="s">
        <v>1326</v>
      </c>
      <c r="K4601" s="90" t="b">
        <v>0</v>
      </c>
      <c r="L4601" s="92" t="s">
        <v>867</v>
      </c>
      <c r="M4601" s="278">
        <f>IFERROR(VLOOKUP(C4601,'Budget Detail as of 11.30'!B:K,COLUMNS('Budget Detail as of 11.30'!B:K),FALSE),0)</f>
        <v>1200</v>
      </c>
      <c r="N4601" s="155">
        <f>SUMIFS('Budget Detail as of 11.30'!L:L,'Budget Detail as of 11.30'!B:B,'Questica Mapping'!C4601)</f>
        <v>1440</v>
      </c>
      <c r="O4601" s="100">
        <v>74130</v>
      </c>
      <c r="P4601" s="101">
        <f t="shared" ref="P4601:P4618" si="177">+O4601</f>
        <v>74130</v>
      </c>
    </row>
    <row r="4602" spans="1:16" hidden="1" x14ac:dyDescent="0.3">
      <c r="A4602" s="90">
        <v>593077</v>
      </c>
      <c r="B4602" s="92" t="s">
        <v>1162</v>
      </c>
      <c r="C4602" s="92" t="s">
        <v>8668</v>
      </c>
      <c r="D4602" s="92" t="s">
        <v>16</v>
      </c>
      <c r="E4602" s="103" t="s">
        <v>523</v>
      </c>
      <c r="F4602" s="92" t="s">
        <v>8651</v>
      </c>
      <c r="G4602" s="92" t="s">
        <v>1246</v>
      </c>
      <c r="H4602" s="92" t="s">
        <v>8397</v>
      </c>
      <c r="I4602" s="92" t="s">
        <v>925</v>
      </c>
      <c r="J4602" s="270" t="s">
        <v>1251</v>
      </c>
      <c r="K4602" s="90" t="b">
        <v>0</v>
      </c>
      <c r="L4602" s="92" t="s">
        <v>867</v>
      </c>
      <c r="M4602" s="278">
        <f>IFERROR(VLOOKUP(C4602,'Budget Detail as of 11.30'!B:K,COLUMNS('Budget Detail as of 11.30'!B:K),FALSE),0)</f>
        <v>240</v>
      </c>
      <c r="N4602" s="155">
        <f>SUMIFS('Budget Detail as of 11.30'!L:L,'Budget Detail as of 11.30'!B:B,'Questica Mapping'!C4602)</f>
        <v>0</v>
      </c>
      <c r="O4602" s="100">
        <v>3500</v>
      </c>
      <c r="P4602" s="101">
        <f t="shared" si="177"/>
        <v>3500</v>
      </c>
    </row>
    <row r="4603" spans="1:16" hidden="1" x14ac:dyDescent="0.3">
      <c r="A4603" s="90">
        <v>587475</v>
      </c>
      <c r="B4603" s="92" t="s">
        <v>1162</v>
      </c>
      <c r="C4603" s="92" t="s">
        <v>8669</v>
      </c>
      <c r="D4603" s="92" t="s">
        <v>16</v>
      </c>
      <c r="E4603" s="103" t="s">
        <v>523</v>
      </c>
      <c r="F4603" s="92" t="s">
        <v>8651</v>
      </c>
      <c r="G4603" s="92" t="s">
        <v>1586</v>
      </c>
      <c r="H4603" s="92" t="s">
        <v>8397</v>
      </c>
      <c r="I4603" s="92" t="s">
        <v>865</v>
      </c>
      <c r="J4603" s="92" t="s">
        <v>1922</v>
      </c>
      <c r="K4603" s="90" t="b">
        <v>0</v>
      </c>
      <c r="L4603" s="92" t="s">
        <v>867</v>
      </c>
      <c r="M4603" s="278">
        <f>IFERROR(VLOOKUP(C4603,'Budget Detail as of 11.30'!B:K,COLUMNS('Budget Detail as of 11.30'!B:K),FALSE),0)</f>
        <v>2750</v>
      </c>
      <c r="N4603" s="155">
        <f>SUMIFS('Budget Detail as of 11.30'!L:L,'Budget Detail as of 11.30'!B:B,'Questica Mapping'!C4603)</f>
        <v>2750</v>
      </c>
      <c r="O4603" s="100">
        <v>3500</v>
      </c>
      <c r="P4603" s="101">
        <f t="shared" si="177"/>
        <v>3500</v>
      </c>
    </row>
    <row r="4604" spans="1:16" hidden="1" x14ac:dyDescent="0.3">
      <c r="A4604" s="90">
        <v>602413</v>
      </c>
      <c r="B4604" s="92" t="s">
        <v>1162</v>
      </c>
      <c r="C4604" s="92" t="s">
        <v>8670</v>
      </c>
      <c r="D4604" s="92" t="s">
        <v>16</v>
      </c>
      <c r="E4604" s="103" t="s">
        <v>523</v>
      </c>
      <c r="F4604" s="92" t="s">
        <v>8651</v>
      </c>
      <c r="G4604" s="92" t="s">
        <v>1253</v>
      </c>
      <c r="H4604" s="92" t="s">
        <v>8397</v>
      </c>
      <c r="I4604" s="92" t="s">
        <v>865</v>
      </c>
      <c r="J4604" s="92" t="s">
        <v>1254</v>
      </c>
      <c r="K4604" s="90" t="b">
        <v>0</v>
      </c>
      <c r="L4604" s="92" t="s">
        <v>867</v>
      </c>
      <c r="M4604" s="278">
        <f>IFERROR(VLOOKUP(C4604,'Budget Detail as of 11.30'!B:K,COLUMNS('Budget Detail as of 11.30'!B:K),FALSE),0)</f>
        <v>5520</v>
      </c>
      <c r="N4604" s="155">
        <f>SUMIFS('Budget Detail as of 11.30'!L:L,'Budget Detail as of 11.30'!B:B,'Questica Mapping'!C4604)</f>
        <v>5520</v>
      </c>
      <c r="O4604" s="100">
        <v>53190</v>
      </c>
      <c r="P4604" s="101">
        <f t="shared" si="177"/>
        <v>53190</v>
      </c>
    </row>
    <row r="4605" spans="1:16" hidden="1" x14ac:dyDescent="0.3">
      <c r="A4605" s="90">
        <v>589830</v>
      </c>
      <c r="B4605" s="92" t="s">
        <v>1162</v>
      </c>
      <c r="C4605" s="92" t="s">
        <v>8671</v>
      </c>
      <c r="D4605" s="92" t="s">
        <v>16</v>
      </c>
      <c r="E4605" s="103" t="s">
        <v>523</v>
      </c>
      <c r="F4605" s="92" t="s">
        <v>8651</v>
      </c>
      <c r="G4605" s="92" t="s">
        <v>1253</v>
      </c>
      <c r="H4605" s="92" t="s">
        <v>8397</v>
      </c>
      <c r="I4605" s="92" t="s">
        <v>925</v>
      </c>
      <c r="J4605" s="92" t="s">
        <v>1256</v>
      </c>
      <c r="K4605" s="90" t="b">
        <v>0</v>
      </c>
      <c r="L4605" s="92" t="s">
        <v>867</v>
      </c>
      <c r="M4605" s="278">
        <f>IFERROR(VLOOKUP(C4605,'Budget Detail as of 11.30'!B:K,COLUMNS('Budget Detail as of 11.30'!B:K),FALSE),0)</f>
        <v>0</v>
      </c>
      <c r="N4605" s="155">
        <f>SUMIFS('Budget Detail as of 11.30'!L:L,'Budget Detail as of 11.30'!B:B,'Questica Mapping'!C4605)</f>
        <v>0</v>
      </c>
      <c r="O4605" s="100">
        <v>1020</v>
      </c>
      <c r="P4605" s="101">
        <f t="shared" si="177"/>
        <v>1020</v>
      </c>
    </row>
    <row r="4606" spans="1:16" hidden="1" x14ac:dyDescent="0.3">
      <c r="A4606" s="90">
        <v>593313</v>
      </c>
      <c r="B4606" s="159" t="s">
        <v>1162</v>
      </c>
      <c r="C4606" s="159" t="s">
        <v>8672</v>
      </c>
      <c r="D4606" s="280" t="s">
        <v>16</v>
      </c>
      <c r="E4606" s="281">
        <v>0</v>
      </c>
      <c r="F4606" s="279" t="s">
        <v>8651</v>
      </c>
      <c r="G4606" s="279" t="s">
        <v>1253</v>
      </c>
      <c r="H4606" s="279" t="s">
        <v>8397</v>
      </c>
      <c r="I4606" s="279" t="s">
        <v>928</v>
      </c>
      <c r="J4606" s="279" t="s">
        <v>1259</v>
      </c>
      <c r="K4606" s="279" t="b">
        <v>0</v>
      </c>
      <c r="L4606" s="279" t="s">
        <v>867</v>
      </c>
      <c r="M4606" s="278">
        <f>IFERROR(VLOOKUP(C4606,'Budget Detail as of 11.30'!B:K,COLUMNS('Budget Detail as of 11.30'!B:K),FALSE),0)</f>
        <v>0</v>
      </c>
      <c r="N4606" s="155">
        <f>SUMIFS('Budget Detail as of 11.30'!L:L,'Budget Detail as of 11.30'!B:B,'Questica Mapping'!C4606)</f>
        <v>0</v>
      </c>
      <c r="O4606" s="100">
        <v>1000</v>
      </c>
      <c r="P4606" s="101">
        <f t="shared" si="177"/>
        <v>1000</v>
      </c>
    </row>
    <row r="4607" spans="1:16" hidden="1" x14ac:dyDescent="0.3">
      <c r="A4607" s="90">
        <v>593314</v>
      </c>
      <c r="B4607" s="159" t="s">
        <v>1162</v>
      </c>
      <c r="C4607" s="159" t="s">
        <v>8673</v>
      </c>
      <c r="D4607" s="280" t="s">
        <v>16</v>
      </c>
      <c r="E4607" s="103" t="s">
        <v>523</v>
      </c>
      <c r="F4607" s="279" t="s">
        <v>8651</v>
      </c>
      <c r="G4607" s="279" t="s">
        <v>1253</v>
      </c>
      <c r="H4607" s="279" t="s">
        <v>8397</v>
      </c>
      <c r="I4607" s="279" t="s">
        <v>931</v>
      </c>
      <c r="J4607" s="279" t="s">
        <v>8674</v>
      </c>
      <c r="K4607" s="279" t="b">
        <v>0</v>
      </c>
      <c r="L4607" s="279" t="s">
        <v>867</v>
      </c>
      <c r="M4607" s="278">
        <f>IFERROR(VLOOKUP(C4607,'Budget Detail as of 11.30'!B:K,COLUMNS('Budget Detail as of 11.30'!B:K),FALSE),0)</f>
        <v>2600</v>
      </c>
      <c r="N4607" s="155">
        <f>SUMIFS('Budget Detail as of 11.30'!L:L,'Budget Detail as of 11.30'!B:B,'Questica Mapping'!C4607)</f>
        <v>2600</v>
      </c>
      <c r="O4607" s="100">
        <v>1000</v>
      </c>
      <c r="P4607" s="101">
        <f t="shared" si="177"/>
        <v>1000</v>
      </c>
    </row>
    <row r="4608" spans="1:16" hidden="1" x14ac:dyDescent="0.3">
      <c r="A4608" s="90">
        <v>589826</v>
      </c>
      <c r="B4608" s="92" t="s">
        <v>1162</v>
      </c>
      <c r="C4608" s="92" t="s">
        <v>8675</v>
      </c>
      <c r="D4608" s="279" t="s">
        <v>16</v>
      </c>
      <c r="E4608" s="103" t="s">
        <v>523</v>
      </c>
      <c r="F4608" s="90" t="s">
        <v>8651</v>
      </c>
      <c r="G4608" s="90" t="s">
        <v>1265</v>
      </c>
      <c r="H4608" s="90" t="s">
        <v>8397</v>
      </c>
      <c r="I4608" s="90" t="s">
        <v>865</v>
      </c>
      <c r="J4608" s="90" t="s">
        <v>1266</v>
      </c>
      <c r="K4608" s="90" t="b">
        <v>0</v>
      </c>
      <c r="L4608" s="90" t="s">
        <v>867</v>
      </c>
      <c r="M4608" s="278">
        <f>IFERROR(VLOOKUP(C4608,'Budget Detail as of 11.30'!B:K,COLUMNS('Budget Detail as of 11.30'!B:K),FALSE),0)</f>
        <v>6350</v>
      </c>
      <c r="N4608" s="155">
        <f>SUMIFS('Budget Detail as of 11.30'!L:L,'Budget Detail as of 11.30'!B:B,'Questica Mapping'!C4608)</f>
        <v>6350</v>
      </c>
      <c r="O4608" s="100">
        <v>600</v>
      </c>
      <c r="P4608" s="101">
        <f t="shared" si="177"/>
        <v>600</v>
      </c>
    </row>
    <row r="4609" spans="1:16" hidden="1" x14ac:dyDescent="0.3">
      <c r="A4609" s="90">
        <v>589116</v>
      </c>
      <c r="B4609" s="92" t="s">
        <v>1162</v>
      </c>
      <c r="C4609" s="92" t="s">
        <v>8676</v>
      </c>
      <c r="D4609" s="92" t="s">
        <v>16</v>
      </c>
      <c r="E4609" s="103" t="s">
        <v>527</v>
      </c>
      <c r="F4609" s="92" t="s">
        <v>8677</v>
      </c>
      <c r="G4609" s="92" t="s">
        <v>1165</v>
      </c>
      <c r="H4609" s="92" t="s">
        <v>8397</v>
      </c>
      <c r="I4609" s="92" t="s">
        <v>865</v>
      </c>
      <c r="J4609" s="92">
        <v>0</v>
      </c>
      <c r="K4609" s="90" t="b">
        <v>0</v>
      </c>
      <c r="L4609" s="92" t="s">
        <v>1166</v>
      </c>
      <c r="M4609" s="278">
        <f>IFERROR(VLOOKUP(C4609,'Budget Detail as of 11.30'!B:K,COLUMNS('Budget Detail as of 11.30'!B:K),FALSE),0)</f>
        <v>79000</v>
      </c>
      <c r="N4609" s="155">
        <f>SUMIFS('Budget Detail as of 11.30'!L:L,'Budget Detail as of 11.30'!B:B,'Questica Mapping'!C4609)</f>
        <v>75600</v>
      </c>
      <c r="O4609" s="100">
        <v>600</v>
      </c>
      <c r="P4609" s="101">
        <f t="shared" si="177"/>
        <v>600</v>
      </c>
    </row>
    <row r="4610" spans="1:16" hidden="1" x14ac:dyDescent="0.3">
      <c r="A4610" s="90">
        <v>595058</v>
      </c>
      <c r="B4610" s="92" t="s">
        <v>1162</v>
      </c>
      <c r="C4610" s="92" t="s">
        <v>8678</v>
      </c>
      <c r="D4610" s="92" t="s">
        <v>16</v>
      </c>
      <c r="E4610" s="103" t="s">
        <v>527</v>
      </c>
      <c r="F4610" s="92" t="s">
        <v>8677</v>
      </c>
      <c r="G4610" s="92" t="s">
        <v>1173</v>
      </c>
      <c r="H4610" s="92" t="s">
        <v>8392</v>
      </c>
      <c r="I4610" s="92" t="s">
        <v>865</v>
      </c>
      <c r="J4610" s="92" t="s">
        <v>1174</v>
      </c>
      <c r="K4610" s="90" t="b">
        <v>0</v>
      </c>
      <c r="L4610" s="92" t="s">
        <v>867</v>
      </c>
      <c r="M4610" s="278">
        <f>IFERROR(VLOOKUP(C4610,'Budget Detail as of 11.30'!B:K,COLUMNS('Budget Detail as of 11.30'!B:K),FALSE),0)</f>
        <v>0</v>
      </c>
      <c r="N4610" s="155">
        <f>SUMIFS('Budget Detail as of 11.30'!L:L,'Budget Detail as of 11.30'!B:B,'Questica Mapping'!C4610)</f>
        <v>0</v>
      </c>
      <c r="O4610" s="100">
        <v>500</v>
      </c>
      <c r="P4610" s="101">
        <f t="shared" si="177"/>
        <v>500</v>
      </c>
    </row>
    <row r="4611" spans="1:16" hidden="1" x14ac:dyDescent="0.3">
      <c r="A4611" s="90">
        <v>601649</v>
      </c>
      <c r="B4611" s="92" t="s">
        <v>1162</v>
      </c>
      <c r="C4611" s="92" t="s">
        <v>8679</v>
      </c>
      <c r="D4611" s="92" t="s">
        <v>16</v>
      </c>
      <c r="E4611" s="103" t="s">
        <v>527</v>
      </c>
      <c r="F4611" s="92" t="s">
        <v>8677</v>
      </c>
      <c r="G4611" s="92" t="s">
        <v>1173</v>
      </c>
      <c r="H4611" s="92" t="s">
        <v>8397</v>
      </c>
      <c r="I4611" s="92" t="s">
        <v>865</v>
      </c>
      <c r="J4611" s="92" t="s">
        <v>1174</v>
      </c>
      <c r="K4611" s="90" t="b">
        <v>0</v>
      </c>
      <c r="L4611" s="92" t="s">
        <v>867</v>
      </c>
      <c r="M4611" s="278">
        <f>IFERROR(VLOOKUP(C4611,'Budget Detail as of 11.30'!B:K,COLUMNS('Budget Detail as of 11.30'!B:K),FALSE),0)</f>
        <v>3500</v>
      </c>
      <c r="N4611" s="155">
        <f>SUMIFS('Budget Detail as of 11.30'!L:L,'Budget Detail as of 11.30'!B:B,'Questica Mapping'!C4611)</f>
        <v>3500</v>
      </c>
      <c r="O4611" s="100">
        <v>1000</v>
      </c>
      <c r="P4611" s="101">
        <f t="shared" si="177"/>
        <v>1000</v>
      </c>
    </row>
    <row r="4612" spans="1:16" hidden="1" x14ac:dyDescent="0.3">
      <c r="A4612" s="90">
        <v>584142</v>
      </c>
      <c r="B4612" s="92" t="s">
        <v>1162</v>
      </c>
      <c r="C4612" s="92" t="s">
        <v>8680</v>
      </c>
      <c r="D4612" s="92" t="s">
        <v>16</v>
      </c>
      <c r="E4612" s="103" t="s">
        <v>527</v>
      </c>
      <c r="F4612" s="92" t="s">
        <v>8677</v>
      </c>
      <c r="G4612" s="92" t="s">
        <v>1176</v>
      </c>
      <c r="H4612" s="92" t="s">
        <v>8397</v>
      </c>
      <c r="I4612" s="92" t="s">
        <v>865</v>
      </c>
      <c r="J4612" s="92">
        <v>0</v>
      </c>
      <c r="K4612" s="90" t="b">
        <v>0</v>
      </c>
      <c r="L4612" s="92" t="s">
        <v>1166</v>
      </c>
      <c r="M4612" s="278">
        <f>IFERROR(VLOOKUP(C4612,'Budget Detail as of 11.30'!B:K,COLUMNS('Budget Detail as of 11.30'!B:K),FALSE),0)</f>
        <v>55900</v>
      </c>
      <c r="N4612" s="155">
        <f>SUMIFS('Budget Detail as of 11.30'!L:L,'Budget Detail as of 11.30'!B:B,'Questica Mapping'!C4612)</f>
        <v>54430</v>
      </c>
      <c r="O4612" s="100">
        <v>1000</v>
      </c>
      <c r="P4612" s="101">
        <f t="shared" si="177"/>
        <v>1000</v>
      </c>
    </row>
    <row r="4613" spans="1:16" hidden="1" x14ac:dyDescent="0.3">
      <c r="A4613" s="90">
        <v>584143</v>
      </c>
      <c r="B4613" s="92" t="s">
        <v>1162</v>
      </c>
      <c r="C4613" s="92" t="s">
        <v>8681</v>
      </c>
      <c r="D4613" s="92" t="s">
        <v>16</v>
      </c>
      <c r="E4613" s="103" t="s">
        <v>527</v>
      </c>
      <c r="F4613" s="92" t="s">
        <v>8677</v>
      </c>
      <c r="G4613" s="92" t="s">
        <v>1525</v>
      </c>
      <c r="H4613" s="92" t="s">
        <v>8397</v>
      </c>
      <c r="I4613" s="92" t="s">
        <v>865</v>
      </c>
      <c r="J4613" s="92" t="s">
        <v>1526</v>
      </c>
      <c r="K4613" s="90" t="b">
        <v>0</v>
      </c>
      <c r="L4613" s="92" t="s">
        <v>867</v>
      </c>
      <c r="M4613" s="278">
        <f>IFERROR(VLOOKUP(C4613,'Budget Detail as of 11.30'!B:K,COLUMNS('Budget Detail as of 11.30'!B:K),FALSE),0)</f>
        <v>1020</v>
      </c>
      <c r="N4613" s="155">
        <f>SUMIFS('Budget Detail as of 11.30'!L:L,'Budget Detail as of 11.30'!B:B,'Questica Mapping'!C4613)</f>
        <v>1020</v>
      </c>
      <c r="O4613" s="100">
        <v>100</v>
      </c>
      <c r="P4613" s="101">
        <f t="shared" si="177"/>
        <v>100</v>
      </c>
    </row>
    <row r="4614" spans="1:16" hidden="1" x14ac:dyDescent="0.3">
      <c r="A4614" s="90">
        <v>589901</v>
      </c>
      <c r="B4614" s="92" t="s">
        <v>1162</v>
      </c>
      <c r="C4614" s="92" t="s">
        <v>8682</v>
      </c>
      <c r="D4614" s="92" t="s">
        <v>16</v>
      </c>
      <c r="E4614" s="103">
        <v>42531</v>
      </c>
      <c r="F4614" s="92" t="s">
        <v>8677</v>
      </c>
      <c r="G4614" s="92" t="s">
        <v>1191</v>
      </c>
      <c r="H4614" s="92" t="s">
        <v>8397</v>
      </c>
      <c r="I4614" s="92" t="s">
        <v>865</v>
      </c>
      <c r="J4614" s="92" t="s">
        <v>1192</v>
      </c>
      <c r="K4614" s="90" t="b">
        <v>0</v>
      </c>
      <c r="L4614" s="92" t="s">
        <v>867</v>
      </c>
      <c r="M4614" s="278">
        <f>IFERROR(VLOOKUP(C4614,'Budget Detail as of 11.30'!B:K,COLUMNS('Budget Detail as of 11.30'!B:K),FALSE),0)</f>
        <v>1000</v>
      </c>
      <c r="N4614" s="155">
        <f>SUMIFS('Budget Detail as of 11.30'!L:L,'Budget Detail as of 11.30'!B:B,'Questica Mapping'!C4614)</f>
        <v>1000</v>
      </c>
      <c r="O4614" s="100">
        <v>250</v>
      </c>
      <c r="P4614" s="101">
        <f t="shared" si="177"/>
        <v>250</v>
      </c>
    </row>
    <row r="4615" spans="1:16" hidden="1" x14ac:dyDescent="0.3">
      <c r="A4615" s="90">
        <v>586698</v>
      </c>
      <c r="B4615" s="92" t="s">
        <v>1162</v>
      </c>
      <c r="C4615" s="92" t="s">
        <v>8683</v>
      </c>
      <c r="D4615" s="92" t="s">
        <v>16</v>
      </c>
      <c r="E4615" s="103">
        <v>42531</v>
      </c>
      <c r="F4615" s="92" t="s">
        <v>8677</v>
      </c>
      <c r="G4615" s="92" t="s">
        <v>1202</v>
      </c>
      <c r="H4615" s="92" t="s">
        <v>8397</v>
      </c>
      <c r="I4615" s="92" t="s">
        <v>865</v>
      </c>
      <c r="J4615" s="92" t="s">
        <v>1203</v>
      </c>
      <c r="K4615" s="90" t="b">
        <v>0</v>
      </c>
      <c r="L4615" s="92" t="s">
        <v>867</v>
      </c>
      <c r="M4615" s="278">
        <f>IFERROR(VLOOKUP(C4615,'Budget Detail as of 11.30'!B:K,COLUMNS('Budget Detail as of 11.30'!B:K),FALSE),0)</f>
        <v>1000</v>
      </c>
      <c r="N4615" s="155">
        <f>SUMIFS('Budget Detail as of 11.30'!L:L,'Budget Detail as of 11.30'!B:B,'Questica Mapping'!C4615)</f>
        <v>1000</v>
      </c>
      <c r="O4615" s="100">
        <v>15</v>
      </c>
      <c r="P4615" s="101">
        <f t="shared" si="177"/>
        <v>15</v>
      </c>
    </row>
    <row r="4616" spans="1:16" hidden="1" x14ac:dyDescent="0.3">
      <c r="A4616" s="90">
        <v>584144</v>
      </c>
      <c r="B4616" s="92" t="s">
        <v>1162</v>
      </c>
      <c r="C4616" s="92" t="s">
        <v>8684</v>
      </c>
      <c r="D4616" s="92" t="s">
        <v>16</v>
      </c>
      <c r="E4616" s="103">
        <v>42531</v>
      </c>
      <c r="F4616" s="92" t="s">
        <v>8677</v>
      </c>
      <c r="G4616" s="92" t="s">
        <v>1354</v>
      </c>
      <c r="H4616" s="92" t="s">
        <v>8397</v>
      </c>
      <c r="I4616" s="92" t="s">
        <v>865</v>
      </c>
      <c r="J4616" s="92" t="s">
        <v>1893</v>
      </c>
      <c r="K4616" s="90" t="b">
        <v>0</v>
      </c>
      <c r="L4616" s="92" t="s">
        <v>867</v>
      </c>
      <c r="M4616" s="278">
        <f>IFERROR(VLOOKUP(C4616,'Budget Detail as of 11.30'!B:K,COLUMNS('Budget Detail as of 11.30'!B:K),FALSE),0)</f>
        <v>600</v>
      </c>
      <c r="N4616" s="155">
        <f>SUMIFS('Budget Detail as of 11.30'!L:L,'Budget Detail as of 11.30'!B:B,'Questica Mapping'!C4616)</f>
        <v>600</v>
      </c>
      <c r="O4616" s="100">
        <v>25925</v>
      </c>
      <c r="P4616" s="101">
        <f t="shared" si="177"/>
        <v>25925</v>
      </c>
    </row>
    <row r="4617" spans="1:16" hidden="1" x14ac:dyDescent="0.3">
      <c r="A4617" s="90">
        <v>600782</v>
      </c>
      <c r="B4617" s="92" t="s">
        <v>1162</v>
      </c>
      <c r="C4617" s="92" t="s">
        <v>8685</v>
      </c>
      <c r="D4617" s="92" t="s">
        <v>16</v>
      </c>
      <c r="E4617" s="103">
        <v>42531</v>
      </c>
      <c r="F4617" s="92" t="s">
        <v>8677</v>
      </c>
      <c r="G4617" s="92" t="s">
        <v>1354</v>
      </c>
      <c r="H4617" s="92" t="s">
        <v>8397</v>
      </c>
      <c r="I4617" s="92" t="s">
        <v>925</v>
      </c>
      <c r="J4617" s="92" t="s">
        <v>1355</v>
      </c>
      <c r="K4617" s="90" t="b">
        <v>0</v>
      </c>
      <c r="L4617" s="92" t="s">
        <v>867</v>
      </c>
      <c r="M4617" s="278">
        <f>IFERROR(VLOOKUP(C4617,'Budget Detail as of 11.30'!B:K,COLUMNS('Budget Detail as of 11.30'!B:K),FALSE),0)</f>
        <v>600</v>
      </c>
      <c r="N4617" s="155">
        <f>SUMIFS('Budget Detail as of 11.30'!L:L,'Budget Detail as of 11.30'!B:B,'Questica Mapping'!C4617)</f>
        <v>600</v>
      </c>
      <c r="O4617" s="100">
        <v>2750</v>
      </c>
      <c r="P4617" s="101">
        <f t="shared" si="177"/>
        <v>2750</v>
      </c>
    </row>
    <row r="4618" spans="1:16" hidden="1" x14ac:dyDescent="0.3">
      <c r="A4618" s="90">
        <v>604232</v>
      </c>
      <c r="B4618" s="92" t="s">
        <v>1162</v>
      </c>
      <c r="C4618" s="92" t="s">
        <v>8686</v>
      </c>
      <c r="D4618" s="92" t="s">
        <v>16</v>
      </c>
      <c r="E4618" s="103">
        <v>42531</v>
      </c>
      <c r="F4618" s="92" t="s">
        <v>8677</v>
      </c>
      <c r="G4618" s="92" t="s">
        <v>1215</v>
      </c>
      <c r="H4618" s="92" t="s">
        <v>8397</v>
      </c>
      <c r="I4618" s="92" t="s">
        <v>865</v>
      </c>
      <c r="J4618" s="92" t="s">
        <v>1994</v>
      </c>
      <c r="K4618" s="90" t="b">
        <v>0</v>
      </c>
      <c r="L4618" s="92" t="s">
        <v>867</v>
      </c>
      <c r="M4618" s="278">
        <f>IFERROR(VLOOKUP(C4618,'Budget Detail as of 11.30'!B:K,COLUMNS('Budget Detail as of 11.30'!B:K),FALSE),0)</f>
        <v>1000</v>
      </c>
      <c r="N4618" s="155">
        <f>SUMIFS('Budget Detail as of 11.30'!L:L,'Budget Detail as of 11.30'!B:B,'Questica Mapping'!C4618)</f>
        <v>1000</v>
      </c>
      <c r="O4618" s="100">
        <v>2055</v>
      </c>
      <c r="P4618" s="101">
        <f t="shared" si="177"/>
        <v>2055</v>
      </c>
    </row>
    <row r="4619" spans="1:16" hidden="1" x14ac:dyDescent="0.3">
      <c r="A4619" s="90">
        <v>589902</v>
      </c>
      <c r="B4619" s="92" t="s">
        <v>1162</v>
      </c>
      <c r="C4619" s="92" t="s">
        <v>8687</v>
      </c>
      <c r="D4619" s="92" t="s">
        <v>16</v>
      </c>
      <c r="E4619" s="103">
        <v>42531</v>
      </c>
      <c r="F4619" s="92" t="s">
        <v>8677</v>
      </c>
      <c r="G4619" s="92" t="s">
        <v>1220</v>
      </c>
      <c r="H4619" s="92" t="s">
        <v>8397</v>
      </c>
      <c r="I4619" s="92" t="s">
        <v>865</v>
      </c>
      <c r="J4619" s="92" t="s">
        <v>2006</v>
      </c>
      <c r="K4619" s="90" t="b">
        <v>0</v>
      </c>
      <c r="L4619" s="92" t="s">
        <v>867</v>
      </c>
      <c r="M4619" s="278">
        <f>IFERROR(VLOOKUP(C4619,'Budget Detail as of 11.30'!B:K,COLUMNS('Budget Detail as of 11.30'!B:K),FALSE),0)</f>
        <v>2000</v>
      </c>
      <c r="N4619" s="155">
        <f>SUMIFS('Budget Detail as of 11.30'!L:L,'Budget Detail as of 11.30'!B:B,'Questica Mapping'!C4619)</f>
        <v>2000</v>
      </c>
      <c r="O4619" s="100"/>
      <c r="P4619" s="101"/>
    </row>
    <row r="4620" spans="1:16" hidden="1" x14ac:dyDescent="0.3">
      <c r="A4620" s="90">
        <v>599304</v>
      </c>
      <c r="B4620" s="92" t="s">
        <v>1162</v>
      </c>
      <c r="C4620" s="92" t="s">
        <v>8688</v>
      </c>
      <c r="D4620" s="92" t="s">
        <v>16</v>
      </c>
      <c r="E4620" s="103">
        <v>42531</v>
      </c>
      <c r="F4620" s="92" t="s">
        <v>8677</v>
      </c>
      <c r="G4620" s="92" t="s">
        <v>1229</v>
      </c>
      <c r="H4620" s="92" t="s">
        <v>8397</v>
      </c>
      <c r="I4620" s="92" t="s">
        <v>865</v>
      </c>
      <c r="J4620" s="92" t="s">
        <v>1457</v>
      </c>
      <c r="K4620" s="90" t="b">
        <v>0</v>
      </c>
      <c r="L4620" s="92" t="s">
        <v>867</v>
      </c>
      <c r="M4620" s="278">
        <f>IFERROR(VLOOKUP(C4620,'Budget Detail as of 11.30'!B:K,COLUMNS('Budget Detail as of 11.30'!B:K),FALSE),0)</f>
        <v>1000</v>
      </c>
      <c r="N4620" s="155">
        <f>SUMIFS('Budget Detail as of 11.30'!L:L,'Budget Detail as of 11.30'!B:B,'Questica Mapping'!C4620)</f>
        <v>1000</v>
      </c>
      <c r="O4620" s="100"/>
      <c r="P4620" s="101"/>
    </row>
    <row r="4621" spans="1:16" hidden="1" x14ac:dyDescent="0.3">
      <c r="A4621" s="90">
        <v>586699</v>
      </c>
      <c r="B4621" s="92" t="s">
        <v>1162</v>
      </c>
      <c r="C4621" s="92" t="s">
        <v>8689</v>
      </c>
      <c r="D4621" s="92" t="s">
        <v>16</v>
      </c>
      <c r="E4621" s="103">
        <v>42531</v>
      </c>
      <c r="F4621" s="92" t="s">
        <v>8677</v>
      </c>
      <c r="G4621" s="92" t="s">
        <v>1229</v>
      </c>
      <c r="H4621" s="92" t="s">
        <v>8397</v>
      </c>
      <c r="I4621" s="92" t="s">
        <v>925</v>
      </c>
      <c r="J4621" s="92" t="s">
        <v>8690</v>
      </c>
      <c r="K4621" s="90" t="b">
        <v>0</v>
      </c>
      <c r="L4621" s="92" t="s">
        <v>867</v>
      </c>
      <c r="M4621" s="278">
        <f>IFERROR(VLOOKUP(C4621,'Budget Detail as of 11.30'!B:K,COLUMNS('Budget Detail as of 11.30'!B:K),FALSE),0)</f>
        <v>100</v>
      </c>
      <c r="N4621" s="155">
        <f>SUMIFS('Budget Detail as of 11.30'!L:L,'Budget Detail as of 11.30'!B:B,'Questica Mapping'!C4621)</f>
        <v>100</v>
      </c>
      <c r="O4621" s="100">
        <v>100</v>
      </c>
      <c r="P4621" s="101">
        <f>+O4621</f>
        <v>100</v>
      </c>
    </row>
    <row r="4622" spans="1:16" hidden="1" x14ac:dyDescent="0.3">
      <c r="A4622" s="90">
        <v>584145</v>
      </c>
      <c r="B4622" s="92" t="s">
        <v>1162</v>
      </c>
      <c r="C4622" s="92" t="s">
        <v>8691</v>
      </c>
      <c r="D4622" s="92" t="s">
        <v>16</v>
      </c>
      <c r="E4622" s="103">
        <v>42531</v>
      </c>
      <c r="F4622" s="92" t="s">
        <v>8677</v>
      </c>
      <c r="G4622" s="92" t="s">
        <v>1229</v>
      </c>
      <c r="H4622" s="92" t="s">
        <v>8397</v>
      </c>
      <c r="I4622" s="92" t="s">
        <v>928</v>
      </c>
      <c r="J4622" s="92" t="s">
        <v>3348</v>
      </c>
      <c r="K4622" s="90" t="b">
        <v>0</v>
      </c>
      <c r="L4622" s="92" t="s">
        <v>867</v>
      </c>
      <c r="M4622" s="278">
        <f>IFERROR(VLOOKUP(C4622,'Budget Detail as of 11.30'!B:K,COLUMNS('Budget Detail as of 11.30'!B:K),FALSE),0)</f>
        <v>250</v>
      </c>
      <c r="N4622" s="155">
        <f>SUMIFS('Budget Detail as of 11.30'!L:L,'Budget Detail as of 11.30'!B:B,'Questica Mapping'!C4622)</f>
        <v>250</v>
      </c>
      <c r="O4622" s="100">
        <v>1000</v>
      </c>
      <c r="P4622" s="101">
        <f>+O4622</f>
        <v>1000</v>
      </c>
    </row>
    <row r="4623" spans="1:16" hidden="1" x14ac:dyDescent="0.3">
      <c r="A4623" s="90">
        <v>1191706</v>
      </c>
      <c r="B4623" s="92" t="s">
        <v>1162</v>
      </c>
      <c r="C4623" s="92" t="s">
        <v>8692</v>
      </c>
      <c r="D4623" s="92" t="s">
        <v>16</v>
      </c>
      <c r="E4623" s="103">
        <v>42531</v>
      </c>
      <c r="F4623" s="92" t="s">
        <v>8677</v>
      </c>
      <c r="G4623" s="92" t="s">
        <v>1229</v>
      </c>
      <c r="H4623" s="92" t="s">
        <v>8397</v>
      </c>
      <c r="I4623" s="92" t="s">
        <v>931</v>
      </c>
      <c r="J4623" s="92" t="s">
        <v>8627</v>
      </c>
      <c r="K4623" s="90" t="b">
        <v>0</v>
      </c>
      <c r="L4623" s="92" t="s">
        <v>867</v>
      </c>
      <c r="M4623" s="278">
        <f>IFERROR(VLOOKUP(C4623,'Budget Detail as of 11.30'!B:K,COLUMNS('Budget Detail as of 11.30'!B:K),FALSE),0)</f>
        <v>20</v>
      </c>
      <c r="N4623" s="155">
        <f>SUMIFS('Budget Detail as of 11.30'!L:L,'Budget Detail as of 11.30'!B:B,'Questica Mapping'!C4623)</f>
        <v>20</v>
      </c>
      <c r="O4623" s="100">
        <v>1000</v>
      </c>
      <c r="P4623" s="101">
        <f>+O4623</f>
        <v>1000</v>
      </c>
    </row>
    <row r="4624" spans="1:16" hidden="1" x14ac:dyDescent="0.3">
      <c r="A4624" s="90">
        <v>600783</v>
      </c>
      <c r="B4624" s="92" t="s">
        <v>1162</v>
      </c>
      <c r="C4624" s="92" t="s">
        <v>8693</v>
      </c>
      <c r="D4624" s="92" t="s">
        <v>16</v>
      </c>
      <c r="E4624" s="103" t="s">
        <v>528</v>
      </c>
      <c r="F4624" s="92" t="s">
        <v>8677</v>
      </c>
      <c r="G4624" s="92" t="s">
        <v>1576</v>
      </c>
      <c r="H4624" s="92" t="s">
        <v>8397</v>
      </c>
      <c r="I4624" s="92" t="s">
        <v>865</v>
      </c>
      <c r="J4624" s="92" t="s">
        <v>1577</v>
      </c>
      <c r="K4624" s="90" t="b">
        <v>0</v>
      </c>
      <c r="L4624" s="92" t="s">
        <v>867</v>
      </c>
      <c r="M4624" s="278">
        <f>IFERROR(VLOOKUP(C4624,'Budget Detail as of 11.30'!B:K,COLUMNS('Budget Detail as of 11.30'!B:K),FALSE),0)</f>
        <v>21050</v>
      </c>
      <c r="N4624" s="155">
        <f>SUMIFS('Budget Detail as of 11.30'!L:L,'Budget Detail as of 11.30'!B:B,'Questica Mapping'!C4624)</f>
        <v>21050</v>
      </c>
      <c r="O4624" s="100">
        <v>-2272000</v>
      </c>
      <c r="P4624" s="101">
        <f>-O4624</f>
        <v>2272000</v>
      </c>
    </row>
    <row r="4625" spans="1:16" hidden="1" x14ac:dyDescent="0.3">
      <c r="A4625" s="90">
        <v>600785</v>
      </c>
      <c r="B4625" s="92" t="s">
        <v>1162</v>
      </c>
      <c r="C4625" s="92" t="s">
        <v>8694</v>
      </c>
      <c r="D4625" s="92" t="s">
        <v>16</v>
      </c>
      <c r="E4625" s="103" t="s">
        <v>528</v>
      </c>
      <c r="F4625" s="92" t="s">
        <v>8677</v>
      </c>
      <c r="G4625" s="92" t="s">
        <v>1586</v>
      </c>
      <c r="H4625" s="92" t="s">
        <v>8397</v>
      </c>
      <c r="I4625" s="92" t="s">
        <v>865</v>
      </c>
      <c r="J4625" s="92" t="s">
        <v>1922</v>
      </c>
      <c r="K4625" s="90" t="b">
        <v>0</v>
      </c>
      <c r="L4625" s="92" t="s">
        <v>867</v>
      </c>
      <c r="M4625" s="278">
        <f>IFERROR(VLOOKUP(C4625,'Budget Detail as of 11.30'!B:K,COLUMNS('Budget Detail as of 11.30'!B:K),FALSE),0)</f>
        <v>2750</v>
      </c>
      <c r="N4625" s="155">
        <f>SUMIFS('Budget Detail as of 11.30'!L:L,'Budget Detail as of 11.30'!B:B,'Questica Mapping'!C4625)</f>
        <v>2750</v>
      </c>
      <c r="O4625" s="100">
        <v>-947000</v>
      </c>
      <c r="P4625" s="101">
        <f>-O4625</f>
        <v>947000</v>
      </c>
    </row>
    <row r="4626" spans="1:16" hidden="1" x14ac:dyDescent="0.3">
      <c r="A4626" s="90">
        <v>589903</v>
      </c>
      <c r="B4626" s="92" t="s">
        <v>1162</v>
      </c>
      <c r="C4626" s="92" t="s">
        <v>8695</v>
      </c>
      <c r="D4626" s="92" t="s">
        <v>16</v>
      </c>
      <c r="E4626" s="103" t="s">
        <v>528</v>
      </c>
      <c r="F4626" s="92" t="s">
        <v>8677</v>
      </c>
      <c r="G4626" s="92" t="s">
        <v>1253</v>
      </c>
      <c r="H4626" s="92" t="s">
        <v>8397</v>
      </c>
      <c r="I4626" s="92" t="s">
        <v>865</v>
      </c>
      <c r="J4626" s="92" t="s">
        <v>1254</v>
      </c>
      <c r="K4626" s="90" t="b">
        <v>0</v>
      </c>
      <c r="L4626" s="92" t="s">
        <v>867</v>
      </c>
      <c r="M4626" s="278">
        <f>IFERROR(VLOOKUP(C4626,'Budget Detail as of 11.30'!B:K,COLUMNS('Budget Detail as of 11.30'!B:K),FALSE),0)</f>
        <v>2670</v>
      </c>
      <c r="N4626" s="155">
        <f>SUMIFS('Budget Detail as of 11.30'!L:L,'Budget Detail as of 11.30'!B:B,'Questica Mapping'!C4626)</f>
        <v>2670</v>
      </c>
      <c r="O4626" s="100">
        <v>0</v>
      </c>
      <c r="P4626" s="101">
        <f>-O4626</f>
        <v>0</v>
      </c>
    </row>
    <row r="4627" spans="1:16" hidden="1" x14ac:dyDescent="0.3">
      <c r="A4627" s="90">
        <v>595346</v>
      </c>
      <c r="B4627" s="92" t="s">
        <v>1162</v>
      </c>
      <c r="C4627" s="92" t="s">
        <v>8696</v>
      </c>
      <c r="D4627" s="279" t="s">
        <v>16</v>
      </c>
      <c r="E4627" s="103" t="s">
        <v>528</v>
      </c>
      <c r="F4627" s="90" t="s">
        <v>8677</v>
      </c>
      <c r="G4627" s="90" t="s">
        <v>1265</v>
      </c>
      <c r="H4627" s="90" t="s">
        <v>8392</v>
      </c>
      <c r="I4627" s="90" t="s">
        <v>865</v>
      </c>
      <c r="J4627" s="269" t="s">
        <v>1251</v>
      </c>
      <c r="K4627" s="90" t="b">
        <v>0</v>
      </c>
      <c r="L4627" s="90" t="s">
        <v>867</v>
      </c>
      <c r="M4627" s="278">
        <f>IFERROR(VLOOKUP(C4627,'Budget Detail as of 11.30'!B:K,COLUMNS('Budget Detail as of 11.30'!B:K),FALSE),0)</f>
        <v>190</v>
      </c>
      <c r="N4627" s="155">
        <f>SUMIFS('Budget Detail as of 11.30'!L:L,'Budget Detail as of 11.30'!B:B,'Questica Mapping'!C4627)</f>
        <v>0</v>
      </c>
      <c r="O4627" s="100">
        <v>0</v>
      </c>
      <c r="P4627" s="101">
        <f>+O4627</f>
        <v>0</v>
      </c>
    </row>
    <row r="4628" spans="1:16" hidden="1" x14ac:dyDescent="0.3">
      <c r="A4628" s="90">
        <v>595347</v>
      </c>
      <c r="B4628" s="92" t="s">
        <v>1162</v>
      </c>
      <c r="C4628" s="92" t="s">
        <v>8697</v>
      </c>
      <c r="D4628" s="279" t="s">
        <v>16</v>
      </c>
      <c r="E4628" s="103" t="s">
        <v>528</v>
      </c>
      <c r="F4628" s="90" t="s">
        <v>8677</v>
      </c>
      <c r="G4628" s="90" t="s">
        <v>1265</v>
      </c>
      <c r="H4628" s="90" t="s">
        <v>8397</v>
      </c>
      <c r="I4628" s="90" t="s">
        <v>865</v>
      </c>
      <c r="J4628" s="90" t="s">
        <v>1266</v>
      </c>
      <c r="K4628" s="90" t="b">
        <v>0</v>
      </c>
      <c r="L4628" s="90" t="s">
        <v>867</v>
      </c>
      <c r="M4628" s="278">
        <f>IFERROR(VLOOKUP(C4628,'Budget Detail as of 11.30'!B:K,COLUMNS('Budget Detail as of 11.30'!B:K),FALSE),0)</f>
        <v>6200</v>
      </c>
      <c r="N4628" s="155">
        <f>SUMIFS('Budget Detail as of 11.30'!L:L,'Budget Detail as of 11.30'!B:B,'Questica Mapping'!C4628)</f>
        <v>6200</v>
      </c>
      <c r="O4628" s="100">
        <v>0</v>
      </c>
      <c r="P4628" s="101">
        <f>+O4628</f>
        <v>0</v>
      </c>
    </row>
    <row r="4629" spans="1:16" hidden="1" x14ac:dyDescent="0.3">
      <c r="A4629" s="90">
        <v>590998</v>
      </c>
      <c r="B4629" s="92" t="s">
        <v>1162</v>
      </c>
      <c r="C4629" s="92" t="s">
        <v>8698</v>
      </c>
      <c r="D4629" s="92" t="s">
        <v>16</v>
      </c>
      <c r="E4629" s="103">
        <v>42531</v>
      </c>
      <c r="F4629" s="92" t="s">
        <v>8677</v>
      </c>
      <c r="G4629" s="92" t="s">
        <v>1268</v>
      </c>
      <c r="H4629" s="92" t="s">
        <v>8397</v>
      </c>
      <c r="I4629" s="92" t="s">
        <v>865</v>
      </c>
      <c r="J4629" s="92" t="s">
        <v>3359</v>
      </c>
      <c r="K4629" s="90" t="b">
        <v>0</v>
      </c>
      <c r="L4629" s="92" t="s">
        <v>867</v>
      </c>
      <c r="M4629" s="278">
        <f>IFERROR(VLOOKUP(C4629,'Budget Detail as of 11.30'!B:K,COLUMNS('Budget Detail as of 11.30'!B:K),FALSE),0)</f>
        <v>100</v>
      </c>
      <c r="N4629" s="155">
        <f>SUMIFS('Budget Detail as of 11.30'!L:L,'Budget Detail as of 11.30'!B:B,'Questica Mapping'!C4629)</f>
        <v>100</v>
      </c>
      <c r="O4629" s="100">
        <v>500</v>
      </c>
      <c r="P4629" s="101">
        <f>+O4629</f>
        <v>500</v>
      </c>
    </row>
    <row r="4630" spans="1:16" hidden="1" x14ac:dyDescent="0.3">
      <c r="A4630" s="90">
        <v>599305</v>
      </c>
      <c r="B4630" s="92" t="s">
        <v>1162</v>
      </c>
      <c r="C4630" s="92" t="s">
        <v>8699</v>
      </c>
      <c r="D4630" s="92" t="s">
        <v>16</v>
      </c>
      <c r="E4630" s="103" t="s">
        <v>529</v>
      </c>
      <c r="F4630" s="92" t="s">
        <v>8677</v>
      </c>
      <c r="G4630" s="92" t="s">
        <v>1273</v>
      </c>
      <c r="H4630" s="92" t="s">
        <v>8397</v>
      </c>
      <c r="I4630" s="92" t="s">
        <v>865</v>
      </c>
      <c r="J4630" s="92" t="s">
        <v>8700</v>
      </c>
      <c r="K4630" s="90" t="b">
        <v>0</v>
      </c>
      <c r="L4630" s="92" t="s">
        <v>867</v>
      </c>
      <c r="M4630" s="278">
        <f>IFERROR(VLOOKUP(C4630,'Budget Detail as of 11.30'!B:K,COLUMNS('Budget Detail as of 11.30'!B:K),FALSE),0)</f>
        <v>1200</v>
      </c>
      <c r="N4630" s="155">
        <f>SUMIFS('Budget Detail as of 11.30'!L:L,'Budget Detail as of 11.30'!B:B,'Questica Mapping'!C4630)</f>
        <v>1200</v>
      </c>
      <c r="O4630" s="100"/>
      <c r="P4630" s="101"/>
    </row>
    <row r="4631" spans="1:16" hidden="1" x14ac:dyDescent="0.3">
      <c r="A4631" s="90">
        <v>593315</v>
      </c>
      <c r="B4631" s="92" t="s">
        <v>1162</v>
      </c>
      <c r="C4631" s="92" t="s">
        <v>8701</v>
      </c>
      <c r="D4631" s="92" t="s">
        <v>16</v>
      </c>
      <c r="E4631" s="103" t="s">
        <v>529</v>
      </c>
      <c r="F4631" s="92" t="s">
        <v>8677</v>
      </c>
      <c r="G4631" s="92" t="s">
        <v>1273</v>
      </c>
      <c r="H4631" s="92" t="s">
        <v>8397</v>
      </c>
      <c r="I4631" s="92" t="s">
        <v>925</v>
      </c>
      <c r="J4631" s="92" t="s">
        <v>8567</v>
      </c>
      <c r="K4631" s="90" t="b">
        <v>0</v>
      </c>
      <c r="L4631" s="92" t="s">
        <v>867</v>
      </c>
      <c r="M4631" s="278">
        <f>IFERROR(VLOOKUP(C4631,'Budget Detail as of 11.30'!B:K,COLUMNS('Budget Detail as of 11.30'!B:K),FALSE),0)</f>
        <v>1200</v>
      </c>
      <c r="N4631" s="155">
        <f>SUMIFS('Budget Detail as of 11.30'!L:L,'Budget Detail as of 11.30'!B:B,'Questica Mapping'!C4631)</f>
        <v>1200</v>
      </c>
      <c r="O4631" s="100">
        <v>1400000</v>
      </c>
      <c r="P4631" s="101">
        <f>+O4631</f>
        <v>1400000</v>
      </c>
    </row>
    <row r="4632" spans="1:16" hidden="1" x14ac:dyDescent="0.3">
      <c r="A4632" s="90">
        <v>584146</v>
      </c>
      <c r="B4632" s="92" t="s">
        <v>3</v>
      </c>
      <c r="C4632" s="92" t="s">
        <v>8702</v>
      </c>
      <c r="D4632" s="92" t="s">
        <v>17</v>
      </c>
      <c r="E4632" s="103" t="s">
        <v>532</v>
      </c>
      <c r="F4632" s="92" t="s">
        <v>8703</v>
      </c>
      <c r="G4632" s="92" t="s">
        <v>882</v>
      </c>
      <c r="H4632" s="92" t="s">
        <v>8704</v>
      </c>
      <c r="I4632" s="92" t="s">
        <v>865</v>
      </c>
      <c r="J4632" s="92" t="s">
        <v>8705</v>
      </c>
      <c r="K4632" s="90" t="b">
        <v>0</v>
      </c>
      <c r="L4632" s="92" t="s">
        <v>867</v>
      </c>
      <c r="M4632" s="278">
        <f>IFERROR(VLOOKUP(C4632,'Budget Detail as of 11.30'!B:K,COLUMNS('Budget Detail as of 11.30'!B:K),FALSE),0)</f>
        <v>3106000</v>
      </c>
      <c r="N4632" s="155">
        <f>SUMIFS('Budget Detail as of 11.30'!L:L,'Budget Detail as of 11.30'!B:B,'Questica Mapping'!C4632)</f>
        <v>3106000</v>
      </c>
      <c r="O4632" s="100">
        <v>1818500</v>
      </c>
      <c r="P4632" s="101">
        <f>+O4632</f>
        <v>1818500</v>
      </c>
    </row>
    <row r="4633" spans="1:16" hidden="1" x14ac:dyDescent="0.3">
      <c r="A4633" s="90">
        <v>584147</v>
      </c>
      <c r="B4633" s="92" t="s">
        <v>3</v>
      </c>
      <c r="C4633" s="92" t="s">
        <v>8706</v>
      </c>
      <c r="D4633" s="92" t="s">
        <v>17</v>
      </c>
      <c r="E4633" s="103" t="s">
        <v>534</v>
      </c>
      <c r="F4633" s="92" t="s">
        <v>8703</v>
      </c>
      <c r="G4633" s="92" t="s">
        <v>863</v>
      </c>
      <c r="H4633" s="92" t="s">
        <v>8704</v>
      </c>
      <c r="I4633" s="92" t="s">
        <v>865</v>
      </c>
      <c r="J4633" s="92" t="s">
        <v>8707</v>
      </c>
      <c r="K4633" s="90" t="b">
        <v>0</v>
      </c>
      <c r="L4633" s="92" t="s">
        <v>867</v>
      </c>
      <c r="M4633" s="278">
        <f>IFERROR(VLOOKUP(C4633,'Budget Detail as of 11.30'!B:K,COLUMNS('Budget Detail as of 11.30'!B:K),FALSE),0)</f>
        <v>1294000</v>
      </c>
      <c r="N4633" s="155">
        <f>SUMIFS('Budget Detail as of 11.30'!L:L,'Budget Detail as of 11.30'!B:B,'Questica Mapping'!C4633)</f>
        <v>1294000</v>
      </c>
      <c r="O4633" s="100">
        <v>0</v>
      </c>
      <c r="P4633" s="101">
        <f>+O4633</f>
        <v>0</v>
      </c>
    </row>
    <row r="4634" spans="1:16" hidden="1" x14ac:dyDescent="0.3">
      <c r="A4634" s="90">
        <v>584148</v>
      </c>
      <c r="B4634" s="92" t="s">
        <v>3</v>
      </c>
      <c r="C4634" s="92" t="s">
        <v>8708</v>
      </c>
      <c r="D4634" s="92" t="s">
        <v>17</v>
      </c>
      <c r="E4634" s="103" t="s">
        <v>139</v>
      </c>
      <c r="F4634" s="92" t="s">
        <v>1132</v>
      </c>
      <c r="G4634" s="92" t="s">
        <v>882</v>
      </c>
      <c r="H4634" s="92" t="s">
        <v>8704</v>
      </c>
      <c r="I4634" s="92" t="s">
        <v>865</v>
      </c>
      <c r="J4634" s="92" t="s">
        <v>1133</v>
      </c>
      <c r="K4634" s="90" t="b">
        <v>0</v>
      </c>
      <c r="L4634" s="92" t="s">
        <v>867</v>
      </c>
      <c r="M4634" s="278">
        <f>IFERROR(VLOOKUP(C4634,'Budget Detail as of 11.30'!B:K,COLUMNS('Budget Detail as of 11.30'!B:K),FALSE),0)</f>
        <v>0</v>
      </c>
      <c r="N4634" s="155">
        <f>SUMIFS('Budget Detail as of 11.30'!L:L,'Budget Detail as of 11.30'!B:B,'Questica Mapping'!C4634)</f>
        <v>0</v>
      </c>
      <c r="O4634" s="100">
        <v>-8505000</v>
      </c>
      <c r="P4634" s="101">
        <f t="shared" ref="P4634:P4665" si="178">-O4634</f>
        <v>8505000</v>
      </c>
    </row>
    <row r="4635" spans="1:16" hidden="1" x14ac:dyDescent="0.3">
      <c r="A4635" s="90">
        <v>584149</v>
      </c>
      <c r="B4635" s="92" t="s">
        <v>1162</v>
      </c>
      <c r="C4635" s="92" t="s">
        <v>8709</v>
      </c>
      <c r="D4635" s="92" t="s">
        <v>17</v>
      </c>
      <c r="E4635" s="103" t="s">
        <v>541</v>
      </c>
      <c r="F4635" s="92" t="s">
        <v>8710</v>
      </c>
      <c r="G4635" s="92" t="s">
        <v>1212</v>
      </c>
      <c r="H4635" s="92" t="s">
        <v>8704</v>
      </c>
      <c r="I4635" s="92" t="s">
        <v>865</v>
      </c>
      <c r="J4635" s="92" t="s">
        <v>8711</v>
      </c>
      <c r="K4635" s="90" t="b">
        <v>0</v>
      </c>
      <c r="L4635" s="92" t="s">
        <v>867</v>
      </c>
      <c r="M4635" s="278">
        <f>IFERROR(VLOOKUP(C4635,'Budget Detail as of 11.30'!B:K,COLUMNS('Budget Detail as of 11.30'!B:K),FALSE),0)</f>
        <v>1134840</v>
      </c>
      <c r="N4635" s="155">
        <f>SUMIFS('Budget Detail as of 11.30'!L:L,'Budget Detail as of 11.30'!B:B,'Questica Mapping'!C4635)</f>
        <v>1134840</v>
      </c>
      <c r="O4635" s="100">
        <v>-927000</v>
      </c>
      <c r="P4635" s="101">
        <f t="shared" si="178"/>
        <v>927000</v>
      </c>
    </row>
    <row r="4636" spans="1:16" hidden="1" x14ac:dyDescent="0.3">
      <c r="A4636" s="90">
        <v>850422</v>
      </c>
      <c r="B4636" s="92" t="s">
        <v>1162</v>
      </c>
      <c r="C4636" s="92" t="s">
        <v>8712</v>
      </c>
      <c r="D4636" s="92" t="s">
        <v>17</v>
      </c>
      <c r="E4636" s="103" t="s">
        <v>541</v>
      </c>
      <c r="F4636" s="92" t="s">
        <v>8710</v>
      </c>
      <c r="G4636" s="92" t="s">
        <v>1212</v>
      </c>
      <c r="H4636" s="92" t="s">
        <v>8704</v>
      </c>
      <c r="I4636" s="92" t="s">
        <v>928</v>
      </c>
      <c r="J4636" s="92" t="s">
        <v>8713</v>
      </c>
      <c r="K4636" s="90" t="b">
        <v>0</v>
      </c>
      <c r="L4636" s="92" t="s">
        <v>867</v>
      </c>
      <c r="M4636" s="278">
        <f>IFERROR(VLOOKUP(C4636,'Budget Detail as of 11.30'!B:K,COLUMNS('Budget Detail as of 11.30'!B:K),FALSE),0)</f>
        <v>113000</v>
      </c>
      <c r="N4636" s="155">
        <f>SUMIFS('Budget Detail as of 11.30'!L:L,'Budget Detail as of 11.30'!B:B,'Questica Mapping'!C4636)</f>
        <v>113000</v>
      </c>
      <c r="O4636" s="100">
        <v>0</v>
      </c>
      <c r="P4636" s="101">
        <f t="shared" si="178"/>
        <v>0</v>
      </c>
    </row>
    <row r="4637" spans="1:16" hidden="1" x14ac:dyDescent="0.3">
      <c r="A4637" s="90">
        <v>584709</v>
      </c>
      <c r="B4637" s="92" t="s">
        <v>1162</v>
      </c>
      <c r="C4637" s="92" t="s">
        <v>8714</v>
      </c>
      <c r="D4637" s="92" t="s">
        <v>17</v>
      </c>
      <c r="E4637" s="103" t="s">
        <v>541</v>
      </c>
      <c r="F4637" s="92" t="s">
        <v>8710</v>
      </c>
      <c r="G4637" s="92" t="s">
        <v>1229</v>
      </c>
      <c r="H4637" s="92" t="s">
        <v>8704</v>
      </c>
      <c r="I4637" s="92" t="s">
        <v>865</v>
      </c>
      <c r="J4637" s="92" t="s">
        <v>8715</v>
      </c>
      <c r="K4637" s="90" t="b">
        <v>0</v>
      </c>
      <c r="L4637" s="92" t="s">
        <v>867</v>
      </c>
      <c r="M4637" s="278">
        <f>IFERROR(VLOOKUP(C4637,'Budget Detail as of 11.30'!B:K,COLUMNS('Budget Detail as of 11.30'!B:K),FALSE),0)</f>
        <v>500</v>
      </c>
      <c r="N4637" s="155">
        <f>SUMIFS('Budget Detail as of 11.30'!L:L,'Budget Detail as of 11.30'!B:B,'Questica Mapping'!C4637)</f>
        <v>500</v>
      </c>
      <c r="O4637" s="100">
        <v>-6402</v>
      </c>
      <c r="P4637" s="101">
        <f t="shared" si="178"/>
        <v>6402</v>
      </c>
    </row>
    <row r="4638" spans="1:16" hidden="1" x14ac:dyDescent="0.3">
      <c r="A4638" s="90">
        <v>584150</v>
      </c>
      <c r="B4638" s="92" t="s">
        <v>1162</v>
      </c>
      <c r="C4638" s="92" t="s">
        <v>8716</v>
      </c>
      <c r="D4638" s="279" t="s">
        <v>17</v>
      </c>
      <c r="E4638" s="103" t="s">
        <v>545</v>
      </c>
      <c r="F4638" s="90" t="s">
        <v>8710</v>
      </c>
      <c r="G4638" s="90" t="s">
        <v>1265</v>
      </c>
      <c r="H4638" s="90" t="s">
        <v>8704</v>
      </c>
      <c r="I4638" s="90" t="s">
        <v>865</v>
      </c>
      <c r="J4638" s="90" t="s">
        <v>1266</v>
      </c>
      <c r="K4638" s="90" t="b">
        <v>0</v>
      </c>
      <c r="L4638" s="90" t="s">
        <v>867</v>
      </c>
      <c r="M4638" s="278">
        <f>IFERROR(VLOOKUP(C4638,'Budget Detail as of 11.30'!B:K,COLUMNS('Budget Detail as of 11.30'!B:K),FALSE),0)</f>
        <v>61810</v>
      </c>
      <c r="N4638" s="155">
        <f>SUMIFS('Budget Detail as of 11.30'!L:L,'Budget Detail as of 11.30'!B:B,'Questica Mapping'!C4638)</f>
        <v>61810</v>
      </c>
      <c r="O4638" s="100">
        <v>-33193</v>
      </c>
      <c r="P4638" s="101">
        <f t="shared" si="178"/>
        <v>33193</v>
      </c>
    </row>
    <row r="4639" spans="1:16" hidden="1" x14ac:dyDescent="0.3">
      <c r="A4639" s="90">
        <v>584151</v>
      </c>
      <c r="B4639" s="92" t="s">
        <v>1162</v>
      </c>
      <c r="C4639" s="92" t="s">
        <v>8717</v>
      </c>
      <c r="D4639" s="92" t="s">
        <v>17</v>
      </c>
      <c r="E4639" s="103" t="s">
        <v>543</v>
      </c>
      <c r="F4639" s="92" t="s">
        <v>8710</v>
      </c>
      <c r="G4639" s="92" t="s">
        <v>3658</v>
      </c>
      <c r="H4639" s="92" t="s">
        <v>8704</v>
      </c>
      <c r="I4639" s="92" t="s">
        <v>865</v>
      </c>
      <c r="J4639" s="92" t="s">
        <v>8718</v>
      </c>
      <c r="K4639" s="90" t="b">
        <v>0</v>
      </c>
      <c r="L4639" s="92" t="s">
        <v>867</v>
      </c>
      <c r="M4639" s="278">
        <f>IFERROR(VLOOKUP(C4639,'Budget Detail as of 11.30'!B:K,COLUMNS('Budget Detail as of 11.30'!B:K),FALSE),0)</f>
        <v>2124100</v>
      </c>
      <c r="N4639" s="155">
        <f>SUMIFS('Budget Detail as of 11.30'!L:L,'Budget Detail as of 11.30'!B:B,'Questica Mapping'!C4639)</f>
        <v>2124100</v>
      </c>
      <c r="O4639" s="100">
        <v>0</v>
      </c>
      <c r="P4639" s="101">
        <f t="shared" si="178"/>
        <v>0</v>
      </c>
    </row>
    <row r="4640" spans="1:16" hidden="1" x14ac:dyDescent="0.3">
      <c r="A4640" s="90">
        <v>584152</v>
      </c>
      <c r="B4640" s="92" t="s">
        <v>1162</v>
      </c>
      <c r="C4640" s="92" t="s">
        <v>8719</v>
      </c>
      <c r="D4640" s="92" t="s">
        <v>17</v>
      </c>
      <c r="E4640" s="103" t="s">
        <v>546</v>
      </c>
      <c r="F4640" s="92" t="s">
        <v>8710</v>
      </c>
      <c r="G4640" s="92" t="s">
        <v>1679</v>
      </c>
      <c r="H4640" s="92" t="s">
        <v>8704</v>
      </c>
      <c r="I4640" s="92" t="s">
        <v>865</v>
      </c>
      <c r="J4640" s="92" t="s">
        <v>326</v>
      </c>
      <c r="K4640" s="90" t="b">
        <v>0</v>
      </c>
      <c r="L4640" s="92" t="s">
        <v>867</v>
      </c>
      <c r="M4640" s="278">
        <f>IFERROR(VLOOKUP(C4640,'Budget Detail as of 11.30'!B:K,COLUMNS('Budget Detail as of 11.30'!B:K),FALSE),0)</f>
        <v>918750</v>
      </c>
      <c r="N4640" s="155">
        <f>SUMIFS('Budget Detail as of 11.30'!L:L,'Budget Detail as of 11.30'!B:B,'Questica Mapping'!C4640)</f>
        <v>918750</v>
      </c>
      <c r="O4640" s="100">
        <v>-5394</v>
      </c>
      <c r="P4640" s="101">
        <f t="shared" si="178"/>
        <v>5394</v>
      </c>
    </row>
    <row r="4641" spans="1:16" hidden="1" x14ac:dyDescent="0.3">
      <c r="A4641" s="90">
        <v>584153</v>
      </c>
      <c r="B4641" s="92" t="s">
        <v>1162</v>
      </c>
      <c r="C4641" s="92" t="s">
        <v>8720</v>
      </c>
      <c r="D4641" s="92" t="s">
        <v>17</v>
      </c>
      <c r="E4641" s="103" t="s">
        <v>541</v>
      </c>
      <c r="F4641" s="92" t="s">
        <v>8710</v>
      </c>
      <c r="G4641" s="92" t="s">
        <v>1694</v>
      </c>
      <c r="H4641" s="92" t="s">
        <v>8704</v>
      </c>
      <c r="I4641" s="92" t="s">
        <v>865</v>
      </c>
      <c r="J4641" s="92" t="s">
        <v>8721</v>
      </c>
      <c r="K4641" s="90" t="b">
        <v>0</v>
      </c>
      <c r="L4641" s="92" t="s">
        <v>867</v>
      </c>
      <c r="M4641" s="278">
        <f>IFERROR(VLOOKUP(C4641,'Budget Detail as of 11.30'!B:K,COLUMNS('Budget Detail as of 11.30'!B:K),FALSE),0)</f>
        <v>47000</v>
      </c>
      <c r="N4641" s="155">
        <f>SUMIFS('Budget Detail as of 11.30'!L:L,'Budget Detail as of 11.30'!B:B,'Questica Mapping'!C4641)</f>
        <v>47000</v>
      </c>
      <c r="O4641" s="100">
        <v>0</v>
      </c>
      <c r="P4641" s="101">
        <f t="shared" si="178"/>
        <v>0</v>
      </c>
    </row>
    <row r="4642" spans="1:16" hidden="1" x14ac:dyDescent="0.3">
      <c r="A4642" s="90">
        <v>584154</v>
      </c>
      <c r="B4642" s="92" t="s">
        <v>3</v>
      </c>
      <c r="C4642" s="92" t="s">
        <v>8722</v>
      </c>
      <c r="D4642" s="92" t="s">
        <v>18</v>
      </c>
      <c r="E4642" s="103" t="s">
        <v>549</v>
      </c>
      <c r="F4642" s="92" t="s">
        <v>8723</v>
      </c>
      <c r="G4642" s="92" t="s">
        <v>882</v>
      </c>
      <c r="H4642" s="92" t="s">
        <v>8724</v>
      </c>
      <c r="I4642" s="92" t="s">
        <v>865</v>
      </c>
      <c r="J4642" s="92" t="s">
        <v>8725</v>
      </c>
      <c r="K4642" s="90" t="b">
        <v>0</v>
      </c>
      <c r="L4642" s="92" t="s">
        <v>867</v>
      </c>
      <c r="M4642" s="278">
        <f>IFERROR(VLOOKUP(C4642,'Budget Detail as of 11.30'!B:K,COLUMNS('Budget Detail as of 11.30'!B:K),FALSE),0)</f>
        <v>12700000</v>
      </c>
      <c r="N4642" s="155">
        <f>SUMIFS('Budget Detail as of 11.30'!L:L,'Budget Detail as of 11.30'!B:B,'Questica Mapping'!C4642)</f>
        <v>12700000</v>
      </c>
      <c r="O4642" s="100">
        <v>0</v>
      </c>
      <c r="P4642" s="101">
        <f t="shared" si="178"/>
        <v>0</v>
      </c>
    </row>
    <row r="4643" spans="1:16" hidden="1" x14ac:dyDescent="0.3">
      <c r="A4643" s="90">
        <v>584155</v>
      </c>
      <c r="B4643" s="92" t="s">
        <v>3</v>
      </c>
      <c r="C4643" s="92" t="s">
        <v>8726</v>
      </c>
      <c r="D4643" s="92" t="s">
        <v>18</v>
      </c>
      <c r="E4643" s="103" t="s">
        <v>551</v>
      </c>
      <c r="F4643" s="92" t="s">
        <v>8727</v>
      </c>
      <c r="G4643" s="92" t="s">
        <v>882</v>
      </c>
      <c r="H4643" s="92" t="s">
        <v>8724</v>
      </c>
      <c r="I4643" s="92" t="s">
        <v>865</v>
      </c>
      <c r="J4643" s="92" t="s">
        <v>8728</v>
      </c>
      <c r="K4643" s="90" t="b">
        <v>0</v>
      </c>
      <c r="L4643" s="92" t="s">
        <v>867</v>
      </c>
      <c r="M4643" s="278">
        <f>IFERROR(VLOOKUP(C4643,'Budget Detail as of 11.30'!B:K,COLUMNS('Budget Detail as of 11.30'!B:K),FALSE),0)</f>
        <v>1400000</v>
      </c>
      <c r="N4643" s="155">
        <f>SUMIFS('Budget Detail as of 11.30'!L:L,'Budget Detail as of 11.30'!B:B,'Questica Mapping'!C4643)</f>
        <v>1400000</v>
      </c>
      <c r="O4643" s="100">
        <v>-2105</v>
      </c>
      <c r="P4643" s="101">
        <f t="shared" si="178"/>
        <v>2105</v>
      </c>
    </row>
    <row r="4644" spans="1:16" hidden="1" x14ac:dyDescent="0.3">
      <c r="A4644" s="90">
        <v>584156</v>
      </c>
      <c r="B4644" s="92" t="s">
        <v>3</v>
      </c>
      <c r="C4644" s="92" t="s">
        <v>8729</v>
      </c>
      <c r="D4644" s="92" t="s">
        <v>18</v>
      </c>
      <c r="E4644" s="103" t="s">
        <v>553</v>
      </c>
      <c r="F4644" s="92" t="s">
        <v>8730</v>
      </c>
      <c r="G4644" s="92" t="s">
        <v>882</v>
      </c>
      <c r="H4644" s="92" t="s">
        <v>8731</v>
      </c>
      <c r="I4644" s="92" t="s">
        <v>865</v>
      </c>
      <c r="J4644" s="92" t="s">
        <v>8732</v>
      </c>
      <c r="K4644" s="90" t="b">
        <v>0</v>
      </c>
      <c r="L4644" s="92" t="s">
        <v>867</v>
      </c>
      <c r="M4644" s="278">
        <f>IFERROR(VLOOKUP(C4644,'Budget Detail as of 11.30'!B:K,COLUMNS('Budget Detail as of 11.30'!B:K),FALSE),0)</f>
        <v>1000</v>
      </c>
      <c r="N4644" s="155">
        <f>SUMIFS('Budget Detail as of 11.30'!L:L,'Budget Detail as of 11.30'!B:B,'Questica Mapping'!C4644)</f>
        <v>1000</v>
      </c>
      <c r="O4644" s="100">
        <v>-310</v>
      </c>
      <c r="P4644" s="101">
        <f t="shared" si="178"/>
        <v>310</v>
      </c>
    </row>
    <row r="4645" spans="1:16" hidden="1" x14ac:dyDescent="0.3">
      <c r="A4645" s="90">
        <v>584157</v>
      </c>
      <c r="B4645" s="92" t="s">
        <v>3</v>
      </c>
      <c r="C4645" s="92" t="s">
        <v>8733</v>
      </c>
      <c r="D4645" s="92" t="s">
        <v>18</v>
      </c>
      <c r="E4645" s="103" t="s">
        <v>553</v>
      </c>
      <c r="F4645" s="92" t="s">
        <v>8730</v>
      </c>
      <c r="G4645" s="92" t="s">
        <v>882</v>
      </c>
      <c r="H4645" s="92" t="s">
        <v>8734</v>
      </c>
      <c r="I4645" s="92" t="s">
        <v>865</v>
      </c>
      <c r="J4645" s="92" t="s">
        <v>8735</v>
      </c>
      <c r="K4645" s="90" t="b">
        <v>0</v>
      </c>
      <c r="L4645" s="92" t="s">
        <v>867</v>
      </c>
      <c r="M4645" s="278">
        <f>IFERROR(VLOOKUP(C4645,'Budget Detail as of 11.30'!B:K,COLUMNS('Budget Detail as of 11.30'!B:K),FALSE),0)</f>
        <v>6500</v>
      </c>
      <c r="N4645" s="155">
        <f>SUMIFS('Budget Detail as of 11.30'!L:L,'Budget Detail as of 11.30'!B:B,'Questica Mapping'!C4645)</f>
        <v>6500</v>
      </c>
      <c r="O4645" s="100">
        <v>-6125</v>
      </c>
      <c r="P4645" s="101">
        <f t="shared" si="178"/>
        <v>6125</v>
      </c>
    </row>
    <row r="4646" spans="1:16" hidden="1" x14ac:dyDescent="0.3">
      <c r="A4646" s="90">
        <v>586764</v>
      </c>
      <c r="B4646" s="92" t="s">
        <v>3</v>
      </c>
      <c r="C4646" s="92" t="s">
        <v>8736</v>
      </c>
      <c r="D4646" s="92" t="s">
        <v>18</v>
      </c>
      <c r="E4646" s="103" t="s">
        <v>553</v>
      </c>
      <c r="F4646" s="92" t="s">
        <v>8730</v>
      </c>
      <c r="G4646" s="92" t="s">
        <v>882</v>
      </c>
      <c r="H4646" s="92" t="s">
        <v>8737</v>
      </c>
      <c r="I4646" s="92" t="s">
        <v>865</v>
      </c>
      <c r="J4646" s="92" t="s">
        <v>8738</v>
      </c>
      <c r="K4646" s="90" t="b">
        <v>0</v>
      </c>
      <c r="L4646" s="92" t="s">
        <v>867</v>
      </c>
      <c r="M4646" s="278">
        <f>IFERROR(VLOOKUP(C4646,'Budget Detail as of 11.30'!B:K,COLUMNS('Budget Detail as of 11.30'!B:K),FALSE),0)</f>
        <v>40000</v>
      </c>
      <c r="N4646" s="155">
        <f>SUMIFS('Budget Detail as of 11.30'!L:L,'Budget Detail as of 11.30'!B:B,'Questica Mapping'!C4646)</f>
        <v>40000</v>
      </c>
      <c r="O4646" s="100">
        <v>0</v>
      </c>
      <c r="P4646" s="101">
        <f t="shared" si="178"/>
        <v>0</v>
      </c>
    </row>
    <row r="4647" spans="1:16" hidden="1" x14ac:dyDescent="0.3">
      <c r="A4647" s="90">
        <v>1210173</v>
      </c>
      <c r="B4647" s="92" t="s">
        <v>3</v>
      </c>
      <c r="C4647" s="92" t="s">
        <v>8739</v>
      </c>
      <c r="D4647" s="92" t="s">
        <v>18</v>
      </c>
      <c r="E4647" s="103" t="s">
        <v>553</v>
      </c>
      <c r="F4647" s="92" t="s">
        <v>8730</v>
      </c>
      <c r="G4647" s="92" t="s">
        <v>882</v>
      </c>
      <c r="H4647" s="92" t="s">
        <v>8740</v>
      </c>
      <c r="I4647" s="92" t="s">
        <v>865</v>
      </c>
      <c r="J4647" s="92" t="s">
        <v>8741</v>
      </c>
      <c r="K4647" s="90" t="b">
        <v>0</v>
      </c>
      <c r="L4647" s="92" t="s">
        <v>867</v>
      </c>
      <c r="M4647" s="278">
        <f>IFERROR(VLOOKUP(C4647,'Budget Detail as of 11.30'!B:K,COLUMNS('Budget Detail as of 11.30'!B:K),FALSE),0)</f>
        <v>1000</v>
      </c>
      <c r="N4647" s="155">
        <f>SUMIFS('Budget Detail as of 11.30'!L:L,'Budget Detail as of 11.30'!B:B,'Questica Mapping'!C4647)</f>
        <v>1000</v>
      </c>
      <c r="O4647" s="100">
        <v>-22766</v>
      </c>
      <c r="P4647" s="101">
        <f t="shared" si="178"/>
        <v>22766</v>
      </c>
    </row>
    <row r="4648" spans="1:16" hidden="1" x14ac:dyDescent="0.3">
      <c r="A4648" s="90">
        <v>600787</v>
      </c>
      <c r="B4648" s="92" t="s">
        <v>3</v>
      </c>
      <c r="C4648" s="92" t="s">
        <v>8742</v>
      </c>
      <c r="D4648" s="92" t="s">
        <v>18</v>
      </c>
      <c r="E4648" s="103" t="s">
        <v>553</v>
      </c>
      <c r="F4648" s="92" t="s">
        <v>8730</v>
      </c>
      <c r="G4648" s="92" t="s">
        <v>882</v>
      </c>
      <c r="H4648" s="92" t="s">
        <v>8743</v>
      </c>
      <c r="I4648" s="92" t="s">
        <v>865</v>
      </c>
      <c r="J4648" s="92" t="s">
        <v>8744</v>
      </c>
      <c r="K4648" s="90" t="b">
        <v>0</v>
      </c>
      <c r="L4648" s="92" t="s">
        <v>867</v>
      </c>
      <c r="M4648" s="278">
        <f>IFERROR(VLOOKUP(C4648,'Budget Detail as of 11.30'!B:K,COLUMNS('Budget Detail as of 11.30'!B:K),FALSE),0)</f>
        <v>6000</v>
      </c>
      <c r="N4648" s="155">
        <f>SUMIFS('Budget Detail as of 11.30'!L:L,'Budget Detail as of 11.30'!B:B,'Questica Mapping'!C4648)</f>
        <v>6000</v>
      </c>
      <c r="O4648" s="100">
        <v>0</v>
      </c>
      <c r="P4648" s="101">
        <f t="shared" si="178"/>
        <v>0</v>
      </c>
    </row>
    <row r="4649" spans="1:16" hidden="1" x14ac:dyDescent="0.3">
      <c r="A4649" s="90">
        <v>1191713</v>
      </c>
      <c r="B4649" s="92" t="s">
        <v>3</v>
      </c>
      <c r="C4649" s="92" t="s">
        <v>8745</v>
      </c>
      <c r="D4649" s="92" t="s">
        <v>18</v>
      </c>
      <c r="E4649" s="103" t="s">
        <v>553</v>
      </c>
      <c r="F4649" s="92" t="s">
        <v>8730</v>
      </c>
      <c r="G4649" s="92" t="s">
        <v>882</v>
      </c>
      <c r="H4649" s="92" t="s">
        <v>8746</v>
      </c>
      <c r="I4649" s="92" t="s">
        <v>865</v>
      </c>
      <c r="J4649" s="92" t="s">
        <v>8747</v>
      </c>
      <c r="K4649" s="90" t="b">
        <v>0</v>
      </c>
      <c r="L4649" s="92" t="s">
        <v>867</v>
      </c>
      <c r="M4649" s="278">
        <f>IFERROR(VLOOKUP(C4649,'Budget Detail as of 11.30'!B:K,COLUMNS('Budget Detail as of 11.30'!B:K),FALSE),0)</f>
        <v>500</v>
      </c>
      <c r="N4649" s="155">
        <f>SUMIFS('Budget Detail as of 11.30'!L:L,'Budget Detail as of 11.30'!B:B,'Questica Mapping'!C4649)</f>
        <v>500</v>
      </c>
      <c r="O4649" s="100">
        <v>-44769</v>
      </c>
      <c r="P4649" s="101">
        <f t="shared" si="178"/>
        <v>44769</v>
      </c>
    </row>
    <row r="4650" spans="1:16" hidden="1" x14ac:dyDescent="0.3">
      <c r="A4650" s="90">
        <v>1191720</v>
      </c>
      <c r="B4650" s="92" t="s">
        <v>3</v>
      </c>
      <c r="C4650" s="92" t="s">
        <v>8748</v>
      </c>
      <c r="D4650" s="92" t="s">
        <v>18</v>
      </c>
      <c r="E4650" s="103" t="s">
        <v>553</v>
      </c>
      <c r="F4650" s="92" t="s">
        <v>8730</v>
      </c>
      <c r="G4650" s="92" t="s">
        <v>882</v>
      </c>
      <c r="H4650" s="92" t="s">
        <v>8749</v>
      </c>
      <c r="I4650" s="92" t="s">
        <v>865</v>
      </c>
      <c r="J4650" s="92" t="s">
        <v>8750</v>
      </c>
      <c r="K4650" s="90" t="b">
        <v>0</v>
      </c>
      <c r="L4650" s="92" t="s">
        <v>867</v>
      </c>
      <c r="M4650" s="278">
        <f>IFERROR(VLOOKUP(C4650,'Budget Detail as of 11.30'!B:K,COLUMNS('Budget Detail as of 11.30'!B:K),FALSE),0)</f>
        <v>2000</v>
      </c>
      <c r="N4650" s="155">
        <f>SUMIFS('Budget Detail as of 11.30'!L:L,'Budget Detail as of 11.30'!B:B,'Questica Mapping'!C4650)</f>
        <v>2000</v>
      </c>
      <c r="O4650" s="100">
        <v>0</v>
      </c>
      <c r="P4650" s="101">
        <f t="shared" si="178"/>
        <v>0</v>
      </c>
    </row>
    <row r="4651" spans="1:16" hidden="1" x14ac:dyDescent="0.3">
      <c r="A4651" s="90">
        <v>604234</v>
      </c>
      <c r="B4651" s="92" t="s">
        <v>3</v>
      </c>
      <c r="C4651" s="92" t="s">
        <v>8751</v>
      </c>
      <c r="D4651" s="92" t="s">
        <v>18</v>
      </c>
      <c r="E4651" s="103" t="s">
        <v>553</v>
      </c>
      <c r="F4651" s="92" t="s">
        <v>8730</v>
      </c>
      <c r="G4651" s="92" t="s">
        <v>882</v>
      </c>
      <c r="H4651" s="92" t="s">
        <v>8752</v>
      </c>
      <c r="I4651" s="92" t="s">
        <v>865</v>
      </c>
      <c r="J4651" s="92" t="s">
        <v>8753</v>
      </c>
      <c r="K4651" s="90" t="b">
        <v>0</v>
      </c>
      <c r="L4651" s="92" t="s">
        <v>867</v>
      </c>
      <c r="M4651" s="278">
        <f>IFERROR(VLOOKUP(C4651,'Budget Detail as of 11.30'!B:K,COLUMNS('Budget Detail as of 11.30'!B:K),FALSE),0)</f>
        <v>1000</v>
      </c>
      <c r="N4651" s="155">
        <f>SUMIFS('Budget Detail as of 11.30'!L:L,'Budget Detail as of 11.30'!B:B,'Questica Mapping'!C4651)</f>
        <v>1000</v>
      </c>
      <c r="O4651" s="100">
        <v>0</v>
      </c>
      <c r="P4651" s="101">
        <f t="shared" si="178"/>
        <v>0</v>
      </c>
    </row>
    <row r="4652" spans="1:16" hidden="1" x14ac:dyDescent="0.3">
      <c r="A4652" s="90">
        <v>589905</v>
      </c>
      <c r="B4652" s="92" t="s">
        <v>3</v>
      </c>
      <c r="C4652" s="92" t="s">
        <v>8754</v>
      </c>
      <c r="D4652" s="92" t="s">
        <v>18</v>
      </c>
      <c r="E4652" s="103" t="s">
        <v>553</v>
      </c>
      <c r="F4652" s="92" t="s">
        <v>8730</v>
      </c>
      <c r="G4652" s="92" t="s">
        <v>882</v>
      </c>
      <c r="H4652" s="92" t="s">
        <v>8755</v>
      </c>
      <c r="I4652" s="92" t="s">
        <v>865</v>
      </c>
      <c r="J4652" s="92" t="s">
        <v>8756</v>
      </c>
      <c r="K4652" s="90" t="b">
        <v>0</v>
      </c>
      <c r="L4652" s="92" t="s">
        <v>867</v>
      </c>
      <c r="M4652" s="278">
        <f>IFERROR(VLOOKUP(C4652,'Budget Detail as of 11.30'!B:K,COLUMNS('Budget Detail as of 11.30'!B:K),FALSE),0)</f>
        <v>8000</v>
      </c>
      <c r="N4652" s="155">
        <f>SUMIFS('Budget Detail as of 11.30'!L:L,'Budget Detail as of 11.30'!B:B,'Questica Mapping'!C4652)</f>
        <v>8000</v>
      </c>
      <c r="O4652" s="100">
        <v>0</v>
      </c>
      <c r="P4652" s="101">
        <f t="shared" si="178"/>
        <v>0</v>
      </c>
    </row>
    <row r="4653" spans="1:16" hidden="1" x14ac:dyDescent="0.3">
      <c r="A4653" s="90">
        <v>1191846</v>
      </c>
      <c r="B4653" s="92" t="s">
        <v>3</v>
      </c>
      <c r="C4653" s="92" t="s">
        <v>8757</v>
      </c>
      <c r="D4653" s="92" t="s">
        <v>18</v>
      </c>
      <c r="E4653" s="103" t="s">
        <v>553</v>
      </c>
      <c r="F4653" s="92" t="s">
        <v>8730</v>
      </c>
      <c r="G4653" s="92" t="s">
        <v>882</v>
      </c>
      <c r="H4653" s="92" t="s">
        <v>8755</v>
      </c>
      <c r="I4653" s="92" t="s">
        <v>925</v>
      </c>
      <c r="J4653" s="92" t="s">
        <v>8758</v>
      </c>
      <c r="K4653" s="90" t="b">
        <v>0</v>
      </c>
      <c r="L4653" s="92" t="s">
        <v>867</v>
      </c>
      <c r="M4653" s="278">
        <f>IFERROR(VLOOKUP(C4653,'Budget Detail as of 11.30'!B:K,COLUMNS('Budget Detail as of 11.30'!B:K),FALSE),0)</f>
        <v>1050</v>
      </c>
      <c r="N4653" s="155">
        <f>SUMIFS('Budget Detail as of 11.30'!L:L,'Budget Detail as of 11.30'!B:B,'Questica Mapping'!C4653)</f>
        <v>1050</v>
      </c>
      <c r="O4653" s="100">
        <v>0</v>
      </c>
      <c r="P4653" s="101">
        <f t="shared" si="178"/>
        <v>0</v>
      </c>
    </row>
    <row r="4654" spans="1:16" ht="15" hidden="1" customHeight="1" x14ac:dyDescent="0.3">
      <c r="A4654" s="90">
        <v>595349</v>
      </c>
      <c r="B4654" s="92" t="s">
        <v>3</v>
      </c>
      <c r="C4654" s="92" t="s">
        <v>8759</v>
      </c>
      <c r="D4654" s="92" t="s">
        <v>18</v>
      </c>
      <c r="E4654" s="103" t="s">
        <v>553</v>
      </c>
      <c r="F4654" s="92" t="s">
        <v>8730</v>
      </c>
      <c r="G4654" s="92" t="s">
        <v>882</v>
      </c>
      <c r="H4654" s="92" t="s">
        <v>8760</v>
      </c>
      <c r="I4654" s="92" t="s">
        <v>865</v>
      </c>
      <c r="J4654" s="92" t="s">
        <v>8761</v>
      </c>
      <c r="K4654" s="90" t="b">
        <v>0</v>
      </c>
      <c r="L4654" s="92" t="s">
        <v>867</v>
      </c>
      <c r="M4654" s="278">
        <f>IFERROR(VLOOKUP(C4654,'Budget Detail as of 11.30'!B:K,COLUMNS('Budget Detail as of 11.30'!B:K),FALSE),0)</f>
        <v>35000</v>
      </c>
      <c r="N4654" s="155">
        <f>SUMIFS('Budget Detail as of 11.30'!L:L,'Budget Detail as of 11.30'!B:B,'Questica Mapping'!C4654)</f>
        <v>35000</v>
      </c>
      <c r="O4654" s="100">
        <v>0</v>
      </c>
      <c r="P4654" s="101">
        <f t="shared" si="178"/>
        <v>0</v>
      </c>
    </row>
    <row r="4655" spans="1:16" hidden="1" x14ac:dyDescent="0.3">
      <c r="A4655" s="90">
        <v>589254</v>
      </c>
      <c r="B4655" s="92" t="s">
        <v>3</v>
      </c>
      <c r="C4655" s="92" t="s">
        <v>8762</v>
      </c>
      <c r="D4655" s="92" t="s">
        <v>18</v>
      </c>
      <c r="E4655" s="103" t="s">
        <v>553</v>
      </c>
      <c r="F4655" s="92" t="s">
        <v>8730</v>
      </c>
      <c r="G4655" s="92" t="s">
        <v>882</v>
      </c>
      <c r="H4655" s="92" t="s">
        <v>8763</v>
      </c>
      <c r="I4655" s="92" t="s">
        <v>865</v>
      </c>
      <c r="J4655" s="92" t="s">
        <v>8764</v>
      </c>
      <c r="K4655" s="90" t="b">
        <v>0</v>
      </c>
      <c r="L4655" s="92" t="s">
        <v>867</v>
      </c>
      <c r="M4655" s="278">
        <f>IFERROR(VLOOKUP(C4655,'Budget Detail as of 11.30'!B:K,COLUMNS('Budget Detail as of 11.30'!B:K),FALSE),0)</f>
        <v>100</v>
      </c>
      <c r="N4655" s="155">
        <f>SUMIFS('Budget Detail as of 11.30'!L:L,'Budget Detail as of 11.30'!B:B,'Questica Mapping'!C4655)</f>
        <v>100</v>
      </c>
      <c r="O4655" s="100">
        <v>-19000</v>
      </c>
      <c r="P4655" s="101">
        <f t="shared" si="178"/>
        <v>19000</v>
      </c>
    </row>
    <row r="4656" spans="1:16" hidden="1" x14ac:dyDescent="0.3">
      <c r="A4656" s="90">
        <v>850435</v>
      </c>
      <c r="B4656" s="92" t="s">
        <v>3</v>
      </c>
      <c r="C4656" s="92" t="s">
        <v>8765</v>
      </c>
      <c r="D4656" s="92" t="s">
        <v>18</v>
      </c>
      <c r="E4656" s="103" t="s">
        <v>553</v>
      </c>
      <c r="F4656" s="92" t="s">
        <v>8766</v>
      </c>
      <c r="G4656" s="92" t="s">
        <v>882</v>
      </c>
      <c r="H4656" s="92" t="s">
        <v>8740</v>
      </c>
      <c r="I4656" s="92" t="s">
        <v>865</v>
      </c>
      <c r="J4656" s="92" t="s">
        <v>8767</v>
      </c>
      <c r="K4656" s="90" t="b">
        <v>0</v>
      </c>
      <c r="L4656" s="92" t="s">
        <v>867</v>
      </c>
      <c r="M4656" s="278">
        <f>IFERROR(VLOOKUP(C4656,'Budget Detail as of 11.30'!B:K,COLUMNS('Budget Detail as of 11.30'!B:K),FALSE),0)</f>
        <v>45000</v>
      </c>
      <c r="N4656" s="155">
        <f>SUMIFS('Budget Detail as of 11.30'!L:L,'Budget Detail as of 11.30'!B:B,'Questica Mapping'!C4656)</f>
        <v>45000</v>
      </c>
      <c r="O4656" s="100">
        <v>-10</v>
      </c>
      <c r="P4656" s="101">
        <f t="shared" si="178"/>
        <v>10</v>
      </c>
    </row>
    <row r="4657" spans="1:16" hidden="1" x14ac:dyDescent="0.3">
      <c r="A4657" s="90">
        <v>599308</v>
      </c>
      <c r="B4657" s="92" t="s">
        <v>3</v>
      </c>
      <c r="C4657" s="92" t="s">
        <v>8768</v>
      </c>
      <c r="D4657" s="92" t="s">
        <v>18</v>
      </c>
      <c r="E4657" s="103" t="s">
        <v>553</v>
      </c>
      <c r="F4657" s="92" t="s">
        <v>8766</v>
      </c>
      <c r="G4657" s="92" t="s">
        <v>882</v>
      </c>
      <c r="H4657" s="92" t="s">
        <v>8769</v>
      </c>
      <c r="I4657" s="92" t="s">
        <v>865</v>
      </c>
      <c r="J4657" s="270" t="s">
        <v>1251</v>
      </c>
      <c r="K4657" s="90" t="b">
        <v>0</v>
      </c>
      <c r="L4657" s="92" t="s">
        <v>867</v>
      </c>
      <c r="M4657" s="278">
        <f>IFERROR(VLOOKUP(C4657,'Budget Detail as of 11.30'!B:K,COLUMNS('Budget Detail as of 11.30'!B:K),FALSE),0)</f>
        <v>0</v>
      </c>
      <c r="N4657" s="155">
        <f>SUMIFS('Budget Detail as of 11.30'!L:L,'Budget Detail as of 11.30'!B:B,'Questica Mapping'!C4657)</f>
        <v>0</v>
      </c>
      <c r="O4657" s="100">
        <v>-10</v>
      </c>
      <c r="P4657" s="101">
        <f t="shared" si="178"/>
        <v>10</v>
      </c>
    </row>
    <row r="4658" spans="1:16" hidden="1" x14ac:dyDescent="0.3">
      <c r="A4658" s="90">
        <v>1191875</v>
      </c>
      <c r="B4658" s="92" t="s">
        <v>3</v>
      </c>
      <c r="C4658" s="92" t="s">
        <v>8770</v>
      </c>
      <c r="D4658" s="92" t="s">
        <v>18</v>
      </c>
      <c r="E4658" s="103" t="s">
        <v>303</v>
      </c>
      <c r="F4658" s="92" t="s">
        <v>8771</v>
      </c>
      <c r="G4658" s="92" t="s">
        <v>882</v>
      </c>
      <c r="H4658" s="92" t="s">
        <v>8772</v>
      </c>
      <c r="I4658" s="92" t="s">
        <v>865</v>
      </c>
      <c r="J4658" s="92" t="s">
        <v>8773</v>
      </c>
      <c r="K4658" s="90" t="b">
        <v>0</v>
      </c>
      <c r="L4658" s="92" t="s">
        <v>867</v>
      </c>
      <c r="M4658" s="278">
        <f>IFERROR(VLOOKUP(C4658,'Budget Detail as of 11.30'!B:K,COLUMNS('Budget Detail as of 11.30'!B:K),FALSE),0)</f>
        <v>2000</v>
      </c>
      <c r="N4658" s="155">
        <f>SUMIFS('Budget Detail as of 11.30'!L:L,'Budget Detail as of 11.30'!B:B,'Questica Mapping'!C4658)</f>
        <v>2000</v>
      </c>
      <c r="O4658" s="100">
        <v>0</v>
      </c>
      <c r="P4658" s="101">
        <f t="shared" si="178"/>
        <v>0</v>
      </c>
    </row>
    <row r="4659" spans="1:16" hidden="1" x14ac:dyDescent="0.3">
      <c r="A4659" s="90">
        <v>586700</v>
      </c>
      <c r="B4659" s="92" t="s">
        <v>3</v>
      </c>
      <c r="C4659" s="92" t="s">
        <v>8774</v>
      </c>
      <c r="D4659" s="92" t="s">
        <v>18</v>
      </c>
      <c r="E4659" s="103" t="s">
        <v>303</v>
      </c>
      <c r="F4659" s="92" t="s">
        <v>8771</v>
      </c>
      <c r="G4659" s="92" t="s">
        <v>882</v>
      </c>
      <c r="H4659" s="92" t="s">
        <v>8772</v>
      </c>
      <c r="I4659" s="92" t="s">
        <v>925</v>
      </c>
      <c r="J4659" s="92" t="s">
        <v>8775</v>
      </c>
      <c r="K4659" s="90" t="b">
        <v>0</v>
      </c>
      <c r="L4659" s="92" t="s">
        <v>867</v>
      </c>
      <c r="M4659" s="278">
        <f>IFERROR(VLOOKUP(C4659,'Budget Detail as of 11.30'!B:K,COLUMNS('Budget Detail as of 11.30'!B:K),FALSE),0)</f>
        <v>7000</v>
      </c>
      <c r="N4659" s="155">
        <f>SUMIFS('Budget Detail as of 11.30'!L:L,'Budget Detail as of 11.30'!B:B,'Questica Mapping'!C4659)</f>
        <v>7000</v>
      </c>
      <c r="O4659" s="100">
        <v>-400000</v>
      </c>
      <c r="P4659" s="101">
        <f t="shared" si="178"/>
        <v>400000</v>
      </c>
    </row>
    <row r="4660" spans="1:16" hidden="1" x14ac:dyDescent="0.3">
      <c r="A4660" s="90">
        <v>1191879</v>
      </c>
      <c r="B4660" s="92" t="s">
        <v>3</v>
      </c>
      <c r="C4660" s="92" t="s">
        <v>8776</v>
      </c>
      <c r="D4660" s="92" t="s">
        <v>18</v>
      </c>
      <c r="E4660" s="103" t="s">
        <v>303</v>
      </c>
      <c r="F4660" s="92" t="s">
        <v>8771</v>
      </c>
      <c r="G4660" s="92" t="s">
        <v>882</v>
      </c>
      <c r="H4660" s="92" t="s">
        <v>8772</v>
      </c>
      <c r="I4660" s="92" t="s">
        <v>944</v>
      </c>
      <c r="J4660" s="92" t="s">
        <v>8777</v>
      </c>
      <c r="K4660" s="90" t="b">
        <v>0</v>
      </c>
      <c r="L4660" s="92" t="s">
        <v>867</v>
      </c>
      <c r="M4660" s="278">
        <f>IFERROR(VLOOKUP(C4660,'Budget Detail as of 11.30'!B:K,COLUMNS('Budget Detail as of 11.30'!B:K),FALSE),0)</f>
        <v>12500</v>
      </c>
      <c r="N4660" s="155">
        <f>SUMIFS('Budget Detail as of 11.30'!L:L,'Budget Detail as of 11.30'!B:B,'Questica Mapping'!C4660)</f>
        <v>12500</v>
      </c>
      <c r="O4660" s="100">
        <v>0</v>
      </c>
      <c r="P4660" s="101">
        <f t="shared" si="178"/>
        <v>0</v>
      </c>
    </row>
    <row r="4661" spans="1:16" hidden="1" x14ac:dyDescent="0.3">
      <c r="A4661" s="90">
        <v>587844</v>
      </c>
      <c r="B4661" s="92" t="s">
        <v>3</v>
      </c>
      <c r="C4661" s="92" t="s">
        <v>8778</v>
      </c>
      <c r="D4661" s="92" t="s">
        <v>18</v>
      </c>
      <c r="E4661" s="103" t="s">
        <v>303</v>
      </c>
      <c r="F4661" s="92" t="s">
        <v>8771</v>
      </c>
      <c r="G4661" s="92" t="s">
        <v>882</v>
      </c>
      <c r="H4661" s="92" t="s">
        <v>8772</v>
      </c>
      <c r="I4661" s="92" t="s">
        <v>1060</v>
      </c>
      <c r="J4661" s="92" t="s">
        <v>8779</v>
      </c>
      <c r="K4661" s="90" t="b">
        <v>0</v>
      </c>
      <c r="L4661" s="92" t="s">
        <v>867</v>
      </c>
      <c r="M4661" s="278">
        <f>IFERROR(VLOOKUP(C4661,'Budget Detail as of 11.30'!B:K,COLUMNS('Budget Detail as of 11.30'!B:K),FALSE),0)</f>
        <v>150000</v>
      </c>
      <c r="N4661" s="155">
        <f>SUMIFS('Budget Detail as of 11.30'!L:L,'Budget Detail as of 11.30'!B:B,'Questica Mapping'!C4661)</f>
        <v>150000</v>
      </c>
      <c r="O4661" s="100">
        <v>0</v>
      </c>
      <c r="P4661" s="101">
        <f t="shared" si="178"/>
        <v>0</v>
      </c>
    </row>
    <row r="4662" spans="1:16" hidden="1" x14ac:dyDescent="0.3">
      <c r="A4662" s="90">
        <v>593079</v>
      </c>
      <c r="B4662" s="92" t="s">
        <v>3</v>
      </c>
      <c r="C4662" s="92" t="s">
        <v>8780</v>
      </c>
      <c r="D4662" s="92" t="s">
        <v>18</v>
      </c>
      <c r="E4662" s="103" t="s">
        <v>303</v>
      </c>
      <c r="F4662" s="92" t="s">
        <v>8771</v>
      </c>
      <c r="G4662" s="92" t="s">
        <v>882</v>
      </c>
      <c r="H4662" s="92" t="s">
        <v>8772</v>
      </c>
      <c r="I4662" s="92" t="s">
        <v>1063</v>
      </c>
      <c r="J4662" s="92" t="s">
        <v>8781</v>
      </c>
      <c r="K4662" s="90" t="b">
        <v>0</v>
      </c>
      <c r="L4662" s="92" t="s">
        <v>867</v>
      </c>
      <c r="M4662" s="278">
        <f>IFERROR(VLOOKUP(C4662,'Budget Detail as of 11.30'!B:K,COLUMNS('Budget Detail as of 11.30'!B:K),FALSE),0)</f>
        <v>25000</v>
      </c>
      <c r="N4662" s="155">
        <f>SUMIFS('Budget Detail as of 11.30'!L:L,'Budget Detail as of 11.30'!B:B,'Questica Mapping'!C4662)</f>
        <v>25000</v>
      </c>
      <c r="O4662" s="100">
        <v>0</v>
      </c>
      <c r="P4662" s="101">
        <f t="shared" si="178"/>
        <v>0</v>
      </c>
    </row>
    <row r="4663" spans="1:16" hidden="1" x14ac:dyDescent="0.3">
      <c r="A4663" s="90">
        <v>603933</v>
      </c>
      <c r="B4663" s="92" t="s">
        <v>3</v>
      </c>
      <c r="C4663" s="92" t="s">
        <v>8782</v>
      </c>
      <c r="D4663" s="92" t="s">
        <v>18</v>
      </c>
      <c r="E4663" s="103" t="s">
        <v>303</v>
      </c>
      <c r="F4663" s="92" t="s">
        <v>8783</v>
      </c>
      <c r="G4663" s="92" t="s">
        <v>882</v>
      </c>
      <c r="H4663" s="92" t="s">
        <v>8724</v>
      </c>
      <c r="I4663" s="92" t="s">
        <v>865</v>
      </c>
      <c r="J4663" s="92" t="s">
        <v>8784</v>
      </c>
      <c r="K4663" s="90" t="b">
        <v>0</v>
      </c>
      <c r="L4663" s="92" t="s">
        <v>867</v>
      </c>
      <c r="M4663" s="278">
        <f>IFERROR(VLOOKUP(C4663,'Budget Detail as of 11.30'!B:K,COLUMNS('Budget Detail as of 11.30'!B:K),FALSE),0)</f>
        <v>19000</v>
      </c>
      <c r="N4663" s="155">
        <f>SUMIFS('Budget Detail as of 11.30'!L:L,'Budget Detail as of 11.30'!B:B,'Questica Mapping'!C4663)</f>
        <v>19000</v>
      </c>
      <c r="O4663" s="100">
        <v>0</v>
      </c>
      <c r="P4663" s="101">
        <f t="shared" si="178"/>
        <v>0</v>
      </c>
    </row>
    <row r="4664" spans="1:16" hidden="1" x14ac:dyDescent="0.3">
      <c r="A4664" s="90">
        <v>593317</v>
      </c>
      <c r="B4664" s="92" t="s">
        <v>3</v>
      </c>
      <c r="C4664" s="92" t="s">
        <v>8785</v>
      </c>
      <c r="D4664" s="92" t="s">
        <v>18</v>
      </c>
      <c r="E4664" s="103" t="s">
        <v>303</v>
      </c>
      <c r="F4664" s="92" t="s">
        <v>8786</v>
      </c>
      <c r="G4664" s="92" t="s">
        <v>882</v>
      </c>
      <c r="H4664" s="92" t="s">
        <v>8724</v>
      </c>
      <c r="I4664" s="92" t="s">
        <v>865</v>
      </c>
      <c r="J4664" s="92" t="s">
        <v>8787</v>
      </c>
      <c r="K4664" s="90" t="b">
        <v>0</v>
      </c>
      <c r="L4664" s="92" t="s">
        <v>867</v>
      </c>
      <c r="M4664" s="278">
        <f>IFERROR(VLOOKUP(C4664,'Budget Detail as of 11.30'!B:K,COLUMNS('Budget Detail as of 11.30'!B:K),FALSE),0)</f>
        <v>10</v>
      </c>
      <c r="N4664" s="155">
        <f>SUMIFS('Budget Detail as of 11.30'!L:L,'Budget Detail as of 11.30'!B:B,'Questica Mapping'!C4664)</f>
        <v>10</v>
      </c>
      <c r="O4664" s="100">
        <v>0</v>
      </c>
      <c r="P4664" s="101">
        <f t="shared" si="178"/>
        <v>0</v>
      </c>
    </row>
    <row r="4665" spans="1:16" hidden="1" x14ac:dyDescent="0.3">
      <c r="A4665" s="90">
        <v>586459</v>
      </c>
      <c r="B4665" s="92" t="s">
        <v>3</v>
      </c>
      <c r="C4665" s="92" t="s">
        <v>8788</v>
      </c>
      <c r="D4665" s="92" t="s">
        <v>18</v>
      </c>
      <c r="E4665" s="103" t="s">
        <v>303</v>
      </c>
      <c r="F4665" s="92" t="s">
        <v>8786</v>
      </c>
      <c r="G4665" s="92" t="s">
        <v>882</v>
      </c>
      <c r="H4665" s="92" t="s">
        <v>8724</v>
      </c>
      <c r="I4665" s="92" t="s">
        <v>925</v>
      </c>
      <c r="J4665" s="92" t="s">
        <v>8789</v>
      </c>
      <c r="K4665" s="90" t="b">
        <v>0</v>
      </c>
      <c r="L4665" s="92" t="s">
        <v>867</v>
      </c>
      <c r="M4665" s="278">
        <f>IFERROR(VLOOKUP(C4665,'Budget Detail as of 11.30'!B:K,COLUMNS('Budget Detail as of 11.30'!B:K),FALSE),0)</f>
        <v>10</v>
      </c>
      <c r="N4665" s="155">
        <f>SUMIFS('Budget Detail as of 11.30'!L:L,'Budget Detail as of 11.30'!B:B,'Questica Mapping'!C4665)</f>
        <v>10</v>
      </c>
      <c r="O4665" s="100">
        <v>-27522000</v>
      </c>
      <c r="P4665" s="101">
        <f t="shared" si="178"/>
        <v>27522000</v>
      </c>
    </row>
    <row r="4666" spans="1:16" hidden="1" x14ac:dyDescent="0.3">
      <c r="A4666" s="90">
        <v>850893</v>
      </c>
      <c r="B4666" s="92" t="s">
        <v>3</v>
      </c>
      <c r="C4666" s="92" t="s">
        <v>8790</v>
      </c>
      <c r="D4666" s="92" t="s">
        <v>18</v>
      </c>
      <c r="E4666" s="103" t="s">
        <v>303</v>
      </c>
      <c r="F4666" s="92" t="s">
        <v>8791</v>
      </c>
      <c r="G4666" s="92" t="s">
        <v>882</v>
      </c>
      <c r="H4666" s="92" t="s">
        <v>8792</v>
      </c>
      <c r="I4666" s="92" t="s">
        <v>865</v>
      </c>
      <c r="J4666" s="92" t="s">
        <v>8793</v>
      </c>
      <c r="K4666" s="90" t="b">
        <v>0</v>
      </c>
      <c r="L4666" s="92" t="s">
        <v>867</v>
      </c>
      <c r="M4666" s="278">
        <f>IFERROR(VLOOKUP(C4666,'Budget Detail as of 11.30'!B:K,COLUMNS('Budget Detail as of 11.30'!B:K),FALSE),0)</f>
        <v>0</v>
      </c>
      <c r="N4666" s="155">
        <f>SUMIFS('Budget Detail as of 11.30'!L:L,'Budget Detail as of 11.30'!B:B,'Questica Mapping'!C4666)</f>
        <v>0</v>
      </c>
      <c r="O4666" s="100">
        <v>336350</v>
      </c>
      <c r="P4666" s="101">
        <f t="shared" ref="P4666:P4697" si="179">+O4666</f>
        <v>336350</v>
      </c>
    </row>
    <row r="4667" spans="1:16" hidden="1" x14ac:dyDescent="0.3">
      <c r="A4667" s="90">
        <v>850882</v>
      </c>
      <c r="B4667" s="92" t="s">
        <v>3</v>
      </c>
      <c r="C4667" s="92" t="s">
        <v>8794</v>
      </c>
      <c r="D4667" s="92" t="s">
        <v>18</v>
      </c>
      <c r="E4667" s="103" t="s">
        <v>139</v>
      </c>
      <c r="F4667" s="92" t="s">
        <v>1132</v>
      </c>
      <c r="G4667" s="92" t="s">
        <v>882</v>
      </c>
      <c r="H4667" s="92" t="s">
        <v>8724</v>
      </c>
      <c r="I4667" s="92" t="s">
        <v>865</v>
      </c>
      <c r="J4667" s="92" t="s">
        <v>1133</v>
      </c>
      <c r="K4667" s="90" t="b">
        <v>0</v>
      </c>
      <c r="L4667" s="92" t="s">
        <v>867</v>
      </c>
      <c r="M4667" s="278">
        <f>IFERROR(VLOOKUP(C4667,'Budget Detail as of 11.30'!B:K,COLUMNS('Budget Detail as of 11.30'!B:K),FALSE),0)</f>
        <v>400000</v>
      </c>
      <c r="N4667" s="155">
        <f>SUMIFS('Budget Detail as of 11.30'!L:L,'Budget Detail as of 11.30'!B:B,'Questica Mapping'!C4667)</f>
        <v>400000</v>
      </c>
      <c r="O4667" s="100">
        <v>83463</v>
      </c>
      <c r="P4667" s="101">
        <f t="shared" si="179"/>
        <v>83463</v>
      </c>
    </row>
    <row r="4668" spans="1:16" hidden="1" x14ac:dyDescent="0.3">
      <c r="A4668" s="90">
        <v>1191850</v>
      </c>
      <c r="B4668" s="92" t="s">
        <v>3</v>
      </c>
      <c r="C4668" s="92" t="s">
        <v>8795</v>
      </c>
      <c r="D4668" s="92" t="s">
        <v>18</v>
      </c>
      <c r="E4668" s="106" t="s">
        <v>139</v>
      </c>
      <c r="F4668" s="92" t="s">
        <v>1135</v>
      </c>
      <c r="G4668" s="92" t="s">
        <v>882</v>
      </c>
      <c r="H4668" s="92" t="s">
        <v>8724</v>
      </c>
      <c r="I4668" s="92" t="s">
        <v>865</v>
      </c>
      <c r="J4668" s="92" t="s">
        <v>6267</v>
      </c>
      <c r="K4668" s="90" t="b">
        <v>0</v>
      </c>
      <c r="L4668" s="92" t="s">
        <v>867</v>
      </c>
      <c r="M4668" s="278">
        <f>IFERROR(VLOOKUP(C4668,'Budget Detail as of 11.30'!B:K,COLUMNS('Budget Detail as of 11.30'!B:K),FALSE),0)</f>
        <v>0</v>
      </c>
      <c r="N4668" s="155">
        <f>SUMIFS('Budget Detail as of 11.30'!L:L,'Budget Detail as of 11.30'!B:B,'Questica Mapping'!C4668)</f>
        <v>0</v>
      </c>
      <c r="O4668" s="100">
        <v>52260</v>
      </c>
      <c r="P4668" s="101">
        <f t="shared" si="179"/>
        <v>52260</v>
      </c>
    </row>
    <row r="4669" spans="1:16" hidden="1" x14ac:dyDescent="0.3">
      <c r="A4669" s="90">
        <v>850896</v>
      </c>
      <c r="B4669" s="92" t="s">
        <v>3</v>
      </c>
      <c r="C4669" s="92" t="s">
        <v>8796</v>
      </c>
      <c r="D4669" s="92" t="s">
        <v>18</v>
      </c>
      <c r="E4669" s="103" t="s">
        <v>139</v>
      </c>
      <c r="F4669" s="92" t="s">
        <v>1146</v>
      </c>
      <c r="G4669" s="92" t="s">
        <v>882</v>
      </c>
      <c r="H4669" s="92" t="s">
        <v>8724</v>
      </c>
      <c r="I4669" s="92" t="s">
        <v>865</v>
      </c>
      <c r="J4669" s="92" t="s">
        <v>8797</v>
      </c>
      <c r="K4669" s="90" t="b">
        <v>0</v>
      </c>
      <c r="L4669" s="92" t="s">
        <v>867</v>
      </c>
      <c r="M4669" s="278">
        <f>IFERROR(VLOOKUP(C4669,'Budget Detail as of 11.30'!B:K,COLUMNS('Budget Detail as of 11.30'!B:K),FALSE),0)</f>
        <v>0</v>
      </c>
      <c r="N4669" s="155">
        <f>SUMIFS('Budget Detail as of 11.30'!L:L,'Budget Detail as of 11.30'!B:B,'Questica Mapping'!C4669)</f>
        <v>0</v>
      </c>
      <c r="O4669" s="100">
        <v>28214</v>
      </c>
      <c r="P4669" s="101">
        <f t="shared" si="179"/>
        <v>28214</v>
      </c>
    </row>
    <row r="4670" spans="1:16" hidden="1" x14ac:dyDescent="0.3">
      <c r="A4670" s="90">
        <v>584158</v>
      </c>
      <c r="B4670" s="92" t="s">
        <v>3</v>
      </c>
      <c r="C4670" s="92" t="s">
        <v>8798</v>
      </c>
      <c r="D4670" s="92" t="s">
        <v>18</v>
      </c>
      <c r="E4670" s="103" t="s">
        <v>139</v>
      </c>
      <c r="F4670" s="92" t="s">
        <v>1146</v>
      </c>
      <c r="G4670" s="92" t="s">
        <v>882</v>
      </c>
      <c r="H4670" s="92" t="s">
        <v>7055</v>
      </c>
      <c r="I4670" s="92" t="s">
        <v>865</v>
      </c>
      <c r="J4670" s="92" t="s">
        <v>8799</v>
      </c>
      <c r="K4670" s="90" t="b">
        <v>0</v>
      </c>
      <c r="L4670" s="92" t="s">
        <v>867</v>
      </c>
      <c r="M4670" s="278">
        <f>IFERROR(VLOOKUP(C4670,'Budget Detail as of 11.30'!B:K,COLUMNS('Budget Detail as of 11.30'!B:K),FALSE),0)</f>
        <v>0</v>
      </c>
      <c r="N4670" s="155">
        <f>SUMIFS('Budget Detail as of 11.30'!L:L,'Budget Detail as of 11.30'!B:B,'Questica Mapping'!C4670)</f>
        <v>0</v>
      </c>
      <c r="O4670" s="100">
        <v>83526</v>
      </c>
      <c r="P4670" s="101">
        <f t="shared" si="179"/>
        <v>83526</v>
      </c>
    </row>
    <row r="4671" spans="1:16" hidden="1" x14ac:dyDescent="0.3">
      <c r="A4671" s="90">
        <v>584159</v>
      </c>
      <c r="B4671" s="92" t="s">
        <v>3</v>
      </c>
      <c r="C4671" s="92" t="s">
        <v>8800</v>
      </c>
      <c r="D4671" s="92" t="s">
        <v>18</v>
      </c>
      <c r="E4671" s="103" t="s">
        <v>139</v>
      </c>
      <c r="F4671" s="92" t="s">
        <v>1149</v>
      </c>
      <c r="G4671" s="92" t="s">
        <v>882</v>
      </c>
      <c r="H4671" s="92" t="s">
        <v>8724</v>
      </c>
      <c r="I4671" s="92" t="s">
        <v>865</v>
      </c>
      <c r="J4671" s="92" t="s">
        <v>3697</v>
      </c>
      <c r="K4671" s="90" t="b">
        <v>0</v>
      </c>
      <c r="L4671" s="92" t="s">
        <v>867</v>
      </c>
      <c r="M4671" s="278">
        <f>IFERROR(VLOOKUP(C4671,'Budget Detail as of 11.30'!B:K,COLUMNS('Budget Detail as of 11.30'!B:K),FALSE),0)</f>
        <v>0</v>
      </c>
      <c r="N4671" s="155">
        <f>SUMIFS('Budget Detail as of 11.30'!L:L,'Budget Detail as of 11.30'!B:B,'Questica Mapping'!C4671)</f>
        <v>0</v>
      </c>
      <c r="O4671" s="100">
        <v>6000</v>
      </c>
      <c r="P4671" s="101">
        <f t="shared" si="179"/>
        <v>6000</v>
      </c>
    </row>
    <row r="4672" spans="1:16" hidden="1" x14ac:dyDescent="0.3">
      <c r="A4672" s="90">
        <v>1190786</v>
      </c>
      <c r="B4672" s="92" t="s">
        <v>3</v>
      </c>
      <c r="C4672" s="92" t="s">
        <v>8801</v>
      </c>
      <c r="D4672" s="92" t="s">
        <v>18</v>
      </c>
      <c r="E4672" s="106" t="s">
        <v>139</v>
      </c>
      <c r="F4672" s="92" t="s">
        <v>8802</v>
      </c>
      <c r="G4672" s="92" t="s">
        <v>882</v>
      </c>
      <c r="H4672" s="92" t="s">
        <v>8772</v>
      </c>
      <c r="I4672" s="92" t="s">
        <v>865</v>
      </c>
      <c r="J4672" s="92" t="s">
        <v>8803</v>
      </c>
      <c r="K4672" s="90" t="b">
        <v>0</v>
      </c>
      <c r="L4672" s="92" t="s">
        <v>867</v>
      </c>
      <c r="M4672" s="278">
        <f>IFERROR(VLOOKUP(C4672,'Budget Detail as of 11.30'!B:K,COLUMNS('Budget Detail as of 11.30'!B:K),FALSE),0)</f>
        <v>0</v>
      </c>
      <c r="N4672" s="155">
        <f>SUMIFS('Budget Detail as of 11.30'!L:L,'Budget Detail as of 11.30'!B:B,'Questica Mapping'!C4672)</f>
        <v>0</v>
      </c>
      <c r="O4672" s="100">
        <v>0</v>
      </c>
      <c r="P4672" s="101">
        <f t="shared" si="179"/>
        <v>0</v>
      </c>
    </row>
    <row r="4673" spans="1:16" hidden="1" x14ac:dyDescent="0.3">
      <c r="A4673" s="90">
        <v>600788</v>
      </c>
      <c r="B4673" s="92" t="s">
        <v>3</v>
      </c>
      <c r="C4673" s="92" t="s">
        <v>8804</v>
      </c>
      <c r="D4673" s="92" t="s">
        <v>18</v>
      </c>
      <c r="E4673" s="103" t="s">
        <v>148</v>
      </c>
      <c r="F4673" s="92" t="s">
        <v>4253</v>
      </c>
      <c r="G4673" s="92" t="s">
        <v>882</v>
      </c>
      <c r="H4673" s="92" t="s">
        <v>8724</v>
      </c>
      <c r="I4673" s="92" t="s">
        <v>865</v>
      </c>
      <c r="J4673" s="92" t="s">
        <v>8805</v>
      </c>
      <c r="K4673" s="90" t="b">
        <v>0</v>
      </c>
      <c r="L4673" s="92" t="s">
        <v>867</v>
      </c>
      <c r="M4673" s="278">
        <f>IFERROR(VLOOKUP(C4673,'Budget Detail as of 11.30'!B:K,COLUMNS('Budget Detail as of 11.30'!B:K),FALSE),0)</f>
        <v>33100000</v>
      </c>
      <c r="N4673" s="155">
        <f>SUMIFS('Budget Detail as of 11.30'!L:L,'Budget Detail as of 11.30'!B:B,'Questica Mapping'!C4673)</f>
        <v>33100000</v>
      </c>
      <c r="O4673" s="100">
        <v>0</v>
      </c>
      <c r="P4673" s="101">
        <f t="shared" si="179"/>
        <v>0</v>
      </c>
    </row>
    <row r="4674" spans="1:16" hidden="1" x14ac:dyDescent="0.3">
      <c r="A4674" s="90">
        <v>1191712</v>
      </c>
      <c r="B4674" s="92" t="s">
        <v>1162</v>
      </c>
      <c r="C4674" s="92" t="s">
        <v>8806</v>
      </c>
      <c r="D4674" s="92" t="s">
        <v>18</v>
      </c>
      <c r="E4674" s="103" t="s">
        <v>557</v>
      </c>
      <c r="F4674" s="92" t="s">
        <v>7950</v>
      </c>
      <c r="G4674" s="92" t="s">
        <v>1165</v>
      </c>
      <c r="H4674" s="92" t="s">
        <v>7055</v>
      </c>
      <c r="I4674" s="92" t="s">
        <v>865</v>
      </c>
      <c r="J4674" s="92">
        <v>0</v>
      </c>
      <c r="K4674" s="90" t="b">
        <v>0</v>
      </c>
      <c r="L4674" s="92" t="s">
        <v>1166</v>
      </c>
      <c r="M4674" s="278">
        <f>IFERROR(VLOOKUP(C4674,'Budget Detail as of 11.30'!B:K,COLUMNS('Budget Detail as of 11.30'!B:K),FALSE),0)</f>
        <v>470550</v>
      </c>
      <c r="N4674" s="155">
        <f>SUMIFS('Budget Detail as of 11.30'!L:L,'Budget Detail as of 11.30'!B:B,'Questica Mapping'!C4674)</f>
        <v>451630</v>
      </c>
      <c r="O4674" s="100">
        <v>0</v>
      </c>
      <c r="P4674" s="101">
        <f t="shared" si="179"/>
        <v>0</v>
      </c>
    </row>
    <row r="4675" spans="1:16" hidden="1" x14ac:dyDescent="0.3">
      <c r="A4675" s="90">
        <v>1191724</v>
      </c>
      <c r="B4675" s="92" t="s">
        <v>1162</v>
      </c>
      <c r="C4675" s="92" t="s">
        <v>8807</v>
      </c>
      <c r="D4675" s="92" t="s">
        <v>18</v>
      </c>
      <c r="E4675" s="103" t="s">
        <v>557</v>
      </c>
      <c r="F4675" s="92" t="s">
        <v>7950</v>
      </c>
      <c r="G4675" s="92" t="s">
        <v>1165</v>
      </c>
      <c r="H4675" s="92" t="s">
        <v>7055</v>
      </c>
      <c r="I4675" s="92" t="s">
        <v>925</v>
      </c>
      <c r="J4675" s="92" t="s">
        <v>8808</v>
      </c>
      <c r="K4675" s="90" t="b">
        <v>0</v>
      </c>
      <c r="L4675" s="92" t="s">
        <v>867</v>
      </c>
      <c r="M4675" s="278">
        <f>IFERROR(VLOOKUP(C4675,'Budget Detail as of 11.30'!B:K,COLUMNS('Budget Detail as of 11.30'!B:K),FALSE),0)</f>
        <v>7480</v>
      </c>
      <c r="N4675" s="155">
        <f>SUMIFS('Budget Detail as of 11.30'!L:L,'Budget Detail as of 11.30'!B:B,'Questica Mapping'!C4675)</f>
        <v>7480</v>
      </c>
      <c r="O4675" s="100">
        <v>0</v>
      </c>
      <c r="P4675" s="101">
        <f t="shared" si="179"/>
        <v>0</v>
      </c>
    </row>
    <row r="4676" spans="1:16" hidden="1" x14ac:dyDescent="0.3">
      <c r="A4676" s="90">
        <v>1191874</v>
      </c>
      <c r="B4676" s="92" t="s">
        <v>1162</v>
      </c>
      <c r="C4676" s="92" t="s">
        <v>8809</v>
      </c>
      <c r="D4676" s="92" t="s">
        <v>18</v>
      </c>
      <c r="E4676" s="103" t="s">
        <v>557</v>
      </c>
      <c r="F4676" s="90" t="s">
        <v>7950</v>
      </c>
      <c r="G4676" s="90" t="s">
        <v>1165</v>
      </c>
      <c r="H4676" s="90" t="s">
        <v>8810</v>
      </c>
      <c r="I4676" s="178">
        <v>4</v>
      </c>
      <c r="J4676" s="269" t="s">
        <v>1251</v>
      </c>
      <c r="L4676" s="92"/>
      <c r="M4676" s="278">
        <f>IFERROR(VLOOKUP(C4676,'Budget Detail as of 11.30'!B:K,COLUMNS('Budget Detail as of 11.30'!B:K),FALSE),0)</f>
        <v>0</v>
      </c>
      <c r="N4676" s="155">
        <f>SUMIFS('Budget Detail as of 11.30'!L:L,'Budget Detail as of 11.30'!B:B,'Questica Mapping'!C4676)</f>
        <v>0</v>
      </c>
      <c r="O4676" s="100">
        <v>3000</v>
      </c>
      <c r="P4676" s="101">
        <f t="shared" si="179"/>
        <v>3000</v>
      </c>
    </row>
    <row r="4677" spans="1:16" hidden="1" x14ac:dyDescent="0.3">
      <c r="A4677" s="90">
        <v>1191876</v>
      </c>
      <c r="B4677" s="92" t="s">
        <v>1162</v>
      </c>
      <c r="C4677" s="92" t="s">
        <v>8811</v>
      </c>
      <c r="D4677" s="92" t="s">
        <v>18</v>
      </c>
      <c r="E4677" s="103" t="s">
        <v>557</v>
      </c>
      <c r="F4677" s="90" t="s">
        <v>7950</v>
      </c>
      <c r="G4677" s="90" t="s">
        <v>1165</v>
      </c>
      <c r="H4677" s="90" t="s">
        <v>8810</v>
      </c>
      <c r="I4677" s="178">
        <v>5</v>
      </c>
      <c r="J4677" s="269" t="s">
        <v>1251</v>
      </c>
      <c r="L4677" s="92"/>
      <c r="M4677" s="278">
        <f>IFERROR(VLOOKUP(C4677,'Budget Detail as of 11.30'!B:K,COLUMNS('Budget Detail as of 11.30'!B:K),FALSE),0)</f>
        <v>0</v>
      </c>
      <c r="N4677" s="155">
        <f>SUMIFS('Budget Detail as of 11.30'!L:L,'Budget Detail as of 11.30'!B:B,'Questica Mapping'!C4677)</f>
        <v>0</v>
      </c>
      <c r="O4677" s="100">
        <v>160000</v>
      </c>
      <c r="P4677" s="101">
        <f t="shared" si="179"/>
        <v>160000</v>
      </c>
    </row>
    <row r="4678" spans="1:16" hidden="1" x14ac:dyDescent="0.3">
      <c r="A4678" s="90">
        <v>1191861</v>
      </c>
      <c r="B4678" s="92" t="s">
        <v>1162</v>
      </c>
      <c r="C4678" s="92" t="s">
        <v>8812</v>
      </c>
      <c r="D4678" s="92" t="s">
        <v>18</v>
      </c>
      <c r="E4678" s="103" t="s">
        <v>557</v>
      </c>
      <c r="F4678" s="92" t="s">
        <v>7950</v>
      </c>
      <c r="G4678" s="92" t="s">
        <v>1173</v>
      </c>
      <c r="H4678" s="92" t="s">
        <v>7055</v>
      </c>
      <c r="I4678" s="92" t="s">
        <v>865</v>
      </c>
      <c r="J4678" s="92" t="s">
        <v>1174</v>
      </c>
      <c r="K4678" s="90" t="b">
        <v>0</v>
      </c>
      <c r="L4678" s="92" t="s">
        <v>867</v>
      </c>
      <c r="M4678" s="278">
        <f>IFERROR(VLOOKUP(C4678,'Budget Detail as of 11.30'!B:K,COLUMNS('Budget Detail as of 11.30'!B:K),FALSE),0)</f>
        <v>2000</v>
      </c>
      <c r="N4678" s="155">
        <f>SUMIFS('Budget Detail as of 11.30'!L:L,'Budget Detail as of 11.30'!B:B,'Questica Mapping'!C4678)</f>
        <v>2000</v>
      </c>
      <c r="O4678" s="100">
        <v>0</v>
      </c>
      <c r="P4678" s="101">
        <f t="shared" si="179"/>
        <v>0</v>
      </c>
    </row>
    <row r="4679" spans="1:16" hidden="1" x14ac:dyDescent="0.3">
      <c r="A4679" s="90">
        <v>1191863</v>
      </c>
      <c r="B4679" s="92" t="s">
        <v>1162</v>
      </c>
      <c r="C4679" s="92" t="s">
        <v>8813</v>
      </c>
      <c r="D4679" s="92" t="s">
        <v>18</v>
      </c>
      <c r="E4679" s="103" t="s">
        <v>557</v>
      </c>
      <c r="F4679" s="92" t="s">
        <v>7950</v>
      </c>
      <c r="G4679" s="92" t="s">
        <v>1173</v>
      </c>
      <c r="H4679" s="92" t="s">
        <v>8737</v>
      </c>
      <c r="I4679" s="92" t="s">
        <v>865</v>
      </c>
      <c r="J4679" s="92" t="s">
        <v>1174</v>
      </c>
      <c r="K4679" s="90" t="b">
        <v>0</v>
      </c>
      <c r="L4679" s="92" t="s">
        <v>867</v>
      </c>
      <c r="M4679" s="278">
        <f>IFERROR(VLOOKUP(C4679,'Budget Detail as of 11.30'!B:K,COLUMNS('Budget Detail as of 11.30'!B:K),FALSE),0)</f>
        <v>0</v>
      </c>
      <c r="N4679" s="155">
        <f>SUMIFS('Budget Detail as of 11.30'!L:L,'Budget Detail as of 11.30'!B:B,'Questica Mapping'!C4679)</f>
        <v>0</v>
      </c>
      <c r="O4679" s="100">
        <v>0</v>
      </c>
      <c r="P4679" s="101">
        <f t="shared" si="179"/>
        <v>0</v>
      </c>
    </row>
    <row r="4680" spans="1:16" hidden="1" x14ac:dyDescent="0.3">
      <c r="A4680" s="90">
        <v>1191868</v>
      </c>
      <c r="B4680" s="92" t="s">
        <v>1162</v>
      </c>
      <c r="C4680" s="92" t="s">
        <v>8814</v>
      </c>
      <c r="D4680" s="92" t="s">
        <v>18</v>
      </c>
      <c r="E4680" s="103" t="s">
        <v>557</v>
      </c>
      <c r="F4680" s="92" t="s">
        <v>7950</v>
      </c>
      <c r="G4680" s="92" t="s">
        <v>1173</v>
      </c>
      <c r="H4680" s="92" t="s">
        <v>8740</v>
      </c>
      <c r="I4680" s="92" t="s">
        <v>865</v>
      </c>
      <c r="J4680" s="92" t="s">
        <v>1174</v>
      </c>
      <c r="K4680" s="90" t="b">
        <v>0</v>
      </c>
      <c r="L4680" s="92" t="s">
        <v>867</v>
      </c>
      <c r="M4680" s="278">
        <f>IFERROR(VLOOKUP(C4680,'Budget Detail as of 11.30'!B:K,COLUMNS('Budget Detail as of 11.30'!B:K),FALSE),0)</f>
        <v>0</v>
      </c>
      <c r="N4680" s="155">
        <f>SUMIFS('Budget Detail as of 11.30'!L:L,'Budget Detail as of 11.30'!B:B,'Questica Mapping'!C4680)</f>
        <v>0</v>
      </c>
      <c r="O4680" s="100">
        <v>0</v>
      </c>
      <c r="P4680" s="101">
        <f t="shared" si="179"/>
        <v>0</v>
      </c>
    </row>
    <row r="4681" spans="1:16" hidden="1" x14ac:dyDescent="0.3">
      <c r="A4681" s="90">
        <v>1191870</v>
      </c>
      <c r="B4681" s="92" t="s">
        <v>1162</v>
      </c>
      <c r="C4681" s="92" t="s">
        <v>8815</v>
      </c>
      <c r="D4681" s="92" t="s">
        <v>18</v>
      </c>
      <c r="E4681" s="103" t="s">
        <v>557</v>
      </c>
      <c r="F4681" s="92" t="s">
        <v>7950</v>
      </c>
      <c r="G4681" s="92" t="s">
        <v>1173</v>
      </c>
      <c r="H4681" s="92" t="s">
        <v>8816</v>
      </c>
      <c r="I4681" s="92" t="s">
        <v>865</v>
      </c>
      <c r="J4681" s="92" t="s">
        <v>1174</v>
      </c>
      <c r="K4681" s="90" t="b">
        <v>0</v>
      </c>
      <c r="L4681" s="92" t="s">
        <v>867</v>
      </c>
      <c r="M4681" s="278">
        <f>IFERROR(VLOOKUP(C4681,'Budget Detail as of 11.30'!B:K,COLUMNS('Budget Detail as of 11.30'!B:K),FALSE),0)</f>
        <v>0</v>
      </c>
      <c r="N4681" s="155">
        <f>SUMIFS('Budget Detail as of 11.30'!L:L,'Budget Detail as of 11.30'!B:B,'Questica Mapping'!C4681)</f>
        <v>0</v>
      </c>
      <c r="O4681" s="100">
        <v>0</v>
      </c>
      <c r="P4681" s="101">
        <f t="shared" si="179"/>
        <v>0</v>
      </c>
    </row>
    <row r="4682" spans="1:16" hidden="1" x14ac:dyDescent="0.3">
      <c r="A4682" s="90">
        <v>1191853</v>
      </c>
      <c r="B4682" s="92" t="s">
        <v>1162</v>
      </c>
      <c r="C4682" s="92" t="s">
        <v>8817</v>
      </c>
      <c r="D4682" s="92" t="s">
        <v>18</v>
      </c>
      <c r="E4682" s="103" t="s">
        <v>557</v>
      </c>
      <c r="F4682" s="92" t="s">
        <v>7950</v>
      </c>
      <c r="G4682" s="92" t="s">
        <v>1173</v>
      </c>
      <c r="H4682" s="92" t="s">
        <v>8743</v>
      </c>
      <c r="I4682" s="92" t="s">
        <v>865</v>
      </c>
      <c r="J4682" s="92" t="s">
        <v>1174</v>
      </c>
      <c r="K4682" s="90" t="b">
        <v>0</v>
      </c>
      <c r="L4682" s="92" t="s">
        <v>867</v>
      </c>
      <c r="M4682" s="278">
        <f>IFERROR(VLOOKUP(C4682,'Budget Detail as of 11.30'!B:K,COLUMNS('Budget Detail as of 11.30'!B:K),FALSE),0)</f>
        <v>0</v>
      </c>
      <c r="N4682" s="155">
        <f>SUMIFS('Budget Detail as of 11.30'!L:L,'Budget Detail as of 11.30'!B:B,'Questica Mapping'!C4682)</f>
        <v>0</v>
      </c>
      <c r="O4682" s="100">
        <v>0</v>
      </c>
      <c r="P4682" s="101">
        <f t="shared" si="179"/>
        <v>0</v>
      </c>
    </row>
    <row r="4683" spans="1:16" hidden="1" x14ac:dyDescent="0.3">
      <c r="A4683" s="90">
        <v>1191873</v>
      </c>
      <c r="B4683" s="92" t="s">
        <v>1162</v>
      </c>
      <c r="C4683" s="92" t="s">
        <v>8818</v>
      </c>
      <c r="D4683" s="92" t="s">
        <v>18</v>
      </c>
      <c r="E4683" s="103" t="s">
        <v>557</v>
      </c>
      <c r="F4683" s="92" t="s">
        <v>7950</v>
      </c>
      <c r="G4683" s="92" t="s">
        <v>1173</v>
      </c>
      <c r="H4683" s="92" t="s">
        <v>8755</v>
      </c>
      <c r="I4683" s="92" t="s">
        <v>865</v>
      </c>
      <c r="J4683" s="92" t="s">
        <v>1174</v>
      </c>
      <c r="K4683" s="90" t="b">
        <v>0</v>
      </c>
      <c r="L4683" s="92" t="s">
        <v>867</v>
      </c>
      <c r="M4683" s="278">
        <f>IFERROR(VLOOKUP(C4683,'Budget Detail as of 11.30'!B:K,COLUMNS('Budget Detail as of 11.30'!B:K),FALSE),0)</f>
        <v>0</v>
      </c>
      <c r="N4683" s="155">
        <f>SUMIFS('Budget Detail as of 11.30'!L:L,'Budget Detail as of 11.30'!B:B,'Questica Mapping'!C4683)</f>
        <v>0</v>
      </c>
      <c r="O4683" s="100">
        <v>0</v>
      </c>
      <c r="P4683" s="101">
        <f t="shared" si="179"/>
        <v>0</v>
      </c>
    </row>
    <row r="4684" spans="1:16" hidden="1" x14ac:dyDescent="0.3">
      <c r="A4684" s="90">
        <v>584160</v>
      </c>
      <c r="B4684" s="92" t="s">
        <v>1162</v>
      </c>
      <c r="C4684" s="92" t="s">
        <v>8819</v>
      </c>
      <c r="D4684" s="92" t="s">
        <v>18</v>
      </c>
      <c r="E4684" s="103" t="s">
        <v>557</v>
      </c>
      <c r="F4684" s="92" t="s">
        <v>7950</v>
      </c>
      <c r="G4684" s="92" t="s">
        <v>2117</v>
      </c>
      <c r="H4684" s="92" t="s">
        <v>7055</v>
      </c>
      <c r="I4684" s="92" t="s">
        <v>865</v>
      </c>
      <c r="J4684" s="92" t="s">
        <v>2118</v>
      </c>
      <c r="K4684" s="90" t="b">
        <v>0</v>
      </c>
      <c r="L4684" s="92" t="s">
        <v>867</v>
      </c>
      <c r="M4684" s="278">
        <f>IFERROR(VLOOKUP(C4684,'Budget Detail as of 11.30'!B:K,COLUMNS('Budget Detail as of 11.30'!B:K),FALSE),0)</f>
        <v>2000</v>
      </c>
      <c r="N4684" s="155">
        <f>SUMIFS('Budget Detail as of 11.30'!L:L,'Budget Detail as of 11.30'!B:B,'Questica Mapping'!C4684)</f>
        <v>2000</v>
      </c>
      <c r="O4684" s="100">
        <v>0</v>
      </c>
      <c r="P4684" s="101">
        <f t="shared" si="179"/>
        <v>0</v>
      </c>
    </row>
    <row r="4685" spans="1:16" hidden="1" x14ac:dyDescent="0.3">
      <c r="A4685" s="90">
        <v>584161</v>
      </c>
      <c r="B4685" s="92" t="s">
        <v>1162</v>
      </c>
      <c r="C4685" s="92" t="s">
        <v>8820</v>
      </c>
      <c r="D4685" s="92" t="s">
        <v>18</v>
      </c>
      <c r="E4685" s="103" t="s">
        <v>557</v>
      </c>
      <c r="F4685" s="92" t="s">
        <v>7950</v>
      </c>
      <c r="G4685" s="92" t="s">
        <v>1286</v>
      </c>
      <c r="H4685" s="92" t="s">
        <v>7055</v>
      </c>
      <c r="I4685" s="92" t="s">
        <v>865</v>
      </c>
      <c r="J4685" s="92" t="s">
        <v>1287</v>
      </c>
      <c r="K4685" s="90" t="b">
        <v>0</v>
      </c>
      <c r="L4685" s="92" t="s">
        <v>867</v>
      </c>
      <c r="M4685" s="278">
        <f>IFERROR(VLOOKUP(C4685,'Budget Detail as of 11.30'!B:K,COLUMNS('Budget Detail as of 11.30'!B:K),FALSE),0)</f>
        <v>160000</v>
      </c>
      <c r="N4685" s="155">
        <f>SUMIFS('Budget Detail as of 11.30'!L:L,'Budget Detail as of 11.30'!B:B,'Questica Mapping'!C4685)</f>
        <v>160000</v>
      </c>
      <c r="O4685" s="100">
        <v>0</v>
      </c>
      <c r="P4685" s="101">
        <f t="shared" si="179"/>
        <v>0</v>
      </c>
    </row>
    <row r="4686" spans="1:16" hidden="1" x14ac:dyDescent="0.3">
      <c r="A4686" s="90">
        <v>851192</v>
      </c>
      <c r="B4686" s="92" t="s">
        <v>1162</v>
      </c>
      <c r="C4686" s="92" t="s">
        <v>8821</v>
      </c>
      <c r="D4686" s="92" t="s">
        <v>18</v>
      </c>
      <c r="E4686" s="103" t="s">
        <v>557</v>
      </c>
      <c r="F4686" s="92" t="s">
        <v>7950</v>
      </c>
      <c r="G4686" s="92" t="s">
        <v>1286</v>
      </c>
      <c r="H4686" s="92" t="s">
        <v>8731</v>
      </c>
      <c r="I4686" s="92" t="s">
        <v>865</v>
      </c>
      <c r="J4686" s="92" t="s">
        <v>1287</v>
      </c>
      <c r="K4686" s="90" t="b">
        <v>0</v>
      </c>
      <c r="L4686" s="92" t="s">
        <v>867</v>
      </c>
      <c r="M4686" s="278">
        <f>IFERROR(VLOOKUP(C4686,'Budget Detail as of 11.30'!B:K,COLUMNS('Budget Detail as of 11.30'!B:K),FALSE),0)</f>
        <v>0</v>
      </c>
      <c r="N4686" s="155">
        <f>SUMIFS('Budget Detail as of 11.30'!L:L,'Budget Detail as of 11.30'!B:B,'Questica Mapping'!C4686)</f>
        <v>0</v>
      </c>
      <c r="O4686" s="100">
        <v>0</v>
      </c>
      <c r="P4686" s="101">
        <f t="shared" si="179"/>
        <v>0</v>
      </c>
    </row>
    <row r="4687" spans="1:16" hidden="1" x14ac:dyDescent="0.3">
      <c r="A4687" s="90">
        <v>850884</v>
      </c>
      <c r="B4687" s="92" t="s">
        <v>1162</v>
      </c>
      <c r="C4687" s="92" t="s">
        <v>8822</v>
      </c>
      <c r="D4687" s="92" t="s">
        <v>18</v>
      </c>
      <c r="E4687" s="103" t="s">
        <v>557</v>
      </c>
      <c r="F4687" s="92" t="s">
        <v>7950</v>
      </c>
      <c r="G4687" s="92" t="s">
        <v>1286</v>
      </c>
      <c r="H4687" s="92" t="s">
        <v>8734</v>
      </c>
      <c r="I4687" s="92" t="s">
        <v>865</v>
      </c>
      <c r="J4687" s="92" t="s">
        <v>1287</v>
      </c>
      <c r="K4687" s="90" t="b">
        <v>0</v>
      </c>
      <c r="L4687" s="92" t="s">
        <v>867</v>
      </c>
      <c r="M4687" s="278">
        <f>IFERROR(VLOOKUP(C4687,'Budget Detail as of 11.30'!B:K,COLUMNS('Budget Detail as of 11.30'!B:K),FALSE),0)</f>
        <v>0</v>
      </c>
      <c r="N4687" s="155">
        <f>SUMIFS('Budget Detail as of 11.30'!L:L,'Budget Detail as of 11.30'!B:B,'Questica Mapping'!C4687)</f>
        <v>0</v>
      </c>
      <c r="O4687" s="100">
        <v>0</v>
      </c>
      <c r="P4687" s="101">
        <f t="shared" si="179"/>
        <v>0</v>
      </c>
    </row>
    <row r="4688" spans="1:16" hidden="1" x14ac:dyDescent="0.3">
      <c r="A4688" s="90">
        <v>850872</v>
      </c>
      <c r="B4688" s="92" t="s">
        <v>1162</v>
      </c>
      <c r="C4688" s="92" t="s">
        <v>8823</v>
      </c>
      <c r="D4688" s="92" t="s">
        <v>18</v>
      </c>
      <c r="E4688" s="103" t="s">
        <v>557</v>
      </c>
      <c r="F4688" s="92" t="s">
        <v>7950</v>
      </c>
      <c r="G4688" s="92" t="s">
        <v>1286</v>
      </c>
      <c r="H4688" s="92" t="s">
        <v>8737</v>
      </c>
      <c r="I4688" s="92" t="s">
        <v>865</v>
      </c>
      <c r="J4688" s="92" t="s">
        <v>1287</v>
      </c>
      <c r="K4688" s="90" t="b">
        <v>0</v>
      </c>
      <c r="L4688" s="92" t="s">
        <v>867</v>
      </c>
      <c r="M4688" s="278">
        <f>IFERROR(VLOOKUP(C4688,'Budget Detail as of 11.30'!B:K,COLUMNS('Budget Detail as of 11.30'!B:K),FALSE),0)</f>
        <v>0</v>
      </c>
      <c r="N4688" s="155">
        <f>SUMIFS('Budget Detail as of 11.30'!L:L,'Budget Detail as of 11.30'!B:B,'Questica Mapping'!C4688)</f>
        <v>0</v>
      </c>
      <c r="O4688" s="100">
        <v>0</v>
      </c>
      <c r="P4688" s="101">
        <f t="shared" si="179"/>
        <v>0</v>
      </c>
    </row>
    <row r="4689" spans="1:16" hidden="1" x14ac:dyDescent="0.3">
      <c r="A4689" s="90">
        <v>851196</v>
      </c>
      <c r="B4689" s="92" t="s">
        <v>1162</v>
      </c>
      <c r="C4689" s="92" t="s">
        <v>8824</v>
      </c>
      <c r="D4689" s="92" t="s">
        <v>18</v>
      </c>
      <c r="E4689" s="103" t="s">
        <v>557</v>
      </c>
      <c r="F4689" s="92" t="s">
        <v>7950</v>
      </c>
      <c r="G4689" s="92" t="s">
        <v>1286</v>
      </c>
      <c r="H4689" s="92" t="s">
        <v>8740</v>
      </c>
      <c r="I4689" s="92" t="s">
        <v>865</v>
      </c>
      <c r="J4689" s="92" t="s">
        <v>1287</v>
      </c>
      <c r="K4689" s="90" t="b">
        <v>0</v>
      </c>
      <c r="L4689" s="92" t="s">
        <v>867</v>
      </c>
      <c r="M4689" s="278">
        <f>IFERROR(VLOOKUP(C4689,'Budget Detail as of 11.30'!B:K,COLUMNS('Budget Detail as of 11.30'!B:K),FALSE),0)</f>
        <v>0</v>
      </c>
      <c r="N4689" s="155">
        <f>SUMIFS('Budget Detail as of 11.30'!L:L,'Budget Detail as of 11.30'!B:B,'Questica Mapping'!C4689)</f>
        <v>0</v>
      </c>
      <c r="O4689" s="100">
        <v>0</v>
      </c>
      <c r="P4689" s="101">
        <f t="shared" si="179"/>
        <v>0</v>
      </c>
    </row>
    <row r="4690" spans="1:16" hidden="1" x14ac:dyDescent="0.3">
      <c r="A4690" s="90">
        <v>850436</v>
      </c>
      <c r="B4690" s="92" t="s">
        <v>1162</v>
      </c>
      <c r="C4690" s="92" t="s">
        <v>8825</v>
      </c>
      <c r="D4690" s="92" t="s">
        <v>18</v>
      </c>
      <c r="E4690" s="103" t="s">
        <v>557</v>
      </c>
      <c r="F4690" s="92" t="s">
        <v>7950</v>
      </c>
      <c r="G4690" s="92" t="s">
        <v>1286</v>
      </c>
      <c r="H4690" s="92" t="s">
        <v>8826</v>
      </c>
      <c r="I4690" s="92" t="s">
        <v>865</v>
      </c>
      <c r="J4690" s="92" t="s">
        <v>1287</v>
      </c>
      <c r="K4690" s="90" t="b">
        <v>0</v>
      </c>
      <c r="L4690" s="92" t="s">
        <v>867</v>
      </c>
      <c r="M4690" s="278">
        <f>IFERROR(VLOOKUP(C4690,'Budget Detail as of 11.30'!B:K,COLUMNS('Budget Detail as of 11.30'!B:K),FALSE),0)</f>
        <v>0</v>
      </c>
      <c r="N4690" s="155">
        <f>SUMIFS('Budget Detail as of 11.30'!L:L,'Budget Detail as of 11.30'!B:B,'Questica Mapping'!C4690)</f>
        <v>0</v>
      </c>
      <c r="O4690" s="100">
        <v>0</v>
      </c>
      <c r="P4690" s="101">
        <f t="shared" si="179"/>
        <v>0</v>
      </c>
    </row>
    <row r="4691" spans="1:16" hidden="1" x14ac:dyDescent="0.3">
      <c r="A4691" s="90">
        <v>850426</v>
      </c>
      <c r="B4691" s="92" t="s">
        <v>1162</v>
      </c>
      <c r="C4691" s="92" t="s">
        <v>8827</v>
      </c>
      <c r="D4691" s="92" t="s">
        <v>18</v>
      </c>
      <c r="E4691" s="103" t="s">
        <v>557</v>
      </c>
      <c r="F4691" s="92" t="s">
        <v>7950</v>
      </c>
      <c r="G4691" s="92" t="s">
        <v>1286</v>
      </c>
      <c r="H4691" s="92" t="s">
        <v>8816</v>
      </c>
      <c r="I4691" s="92" t="s">
        <v>865</v>
      </c>
      <c r="J4691" s="92" t="s">
        <v>1287</v>
      </c>
      <c r="K4691" s="90" t="b">
        <v>0</v>
      </c>
      <c r="L4691" s="92" t="s">
        <v>867</v>
      </c>
      <c r="M4691" s="278">
        <f>IFERROR(VLOOKUP(C4691,'Budget Detail as of 11.30'!B:K,COLUMNS('Budget Detail as of 11.30'!B:K),FALSE),0)</f>
        <v>0</v>
      </c>
      <c r="N4691" s="155">
        <f>SUMIFS('Budget Detail as of 11.30'!L:L,'Budget Detail as of 11.30'!B:B,'Questica Mapping'!C4691)</f>
        <v>0</v>
      </c>
      <c r="O4691" s="100">
        <v>0</v>
      </c>
      <c r="P4691" s="101">
        <f t="shared" si="179"/>
        <v>0</v>
      </c>
    </row>
    <row r="4692" spans="1:16" hidden="1" x14ac:dyDescent="0.3">
      <c r="A4692" s="90">
        <v>850888</v>
      </c>
      <c r="B4692" s="92" t="s">
        <v>1162</v>
      </c>
      <c r="C4692" s="92" t="s">
        <v>8828</v>
      </c>
      <c r="D4692" s="92" t="s">
        <v>18</v>
      </c>
      <c r="E4692" s="103" t="s">
        <v>557</v>
      </c>
      <c r="F4692" s="92" t="s">
        <v>7950</v>
      </c>
      <c r="G4692" s="92" t="s">
        <v>1286</v>
      </c>
      <c r="H4692" s="92" t="s">
        <v>8829</v>
      </c>
      <c r="I4692" s="92" t="s">
        <v>865</v>
      </c>
      <c r="J4692" s="92" t="s">
        <v>1287</v>
      </c>
      <c r="K4692" s="90" t="b">
        <v>0</v>
      </c>
      <c r="L4692" s="92" t="s">
        <v>867</v>
      </c>
      <c r="M4692" s="278">
        <f>IFERROR(VLOOKUP(C4692,'Budget Detail as of 11.30'!B:K,COLUMNS('Budget Detail as of 11.30'!B:K),FALSE),0)</f>
        <v>0</v>
      </c>
      <c r="N4692" s="155">
        <f>SUMIFS('Budget Detail as of 11.30'!L:L,'Budget Detail as of 11.30'!B:B,'Questica Mapping'!C4692)</f>
        <v>0</v>
      </c>
      <c r="O4692" s="100">
        <v>0</v>
      </c>
      <c r="P4692" s="101">
        <f t="shared" si="179"/>
        <v>0</v>
      </c>
    </row>
    <row r="4693" spans="1:16" hidden="1" x14ac:dyDescent="0.3">
      <c r="A4693" s="90">
        <v>851428</v>
      </c>
      <c r="B4693" s="92" t="s">
        <v>1162</v>
      </c>
      <c r="C4693" s="92" t="s">
        <v>8830</v>
      </c>
      <c r="D4693" s="92" t="s">
        <v>18</v>
      </c>
      <c r="E4693" s="103" t="s">
        <v>557</v>
      </c>
      <c r="F4693" s="92" t="s">
        <v>7950</v>
      </c>
      <c r="G4693" s="92" t="s">
        <v>1286</v>
      </c>
      <c r="H4693" s="92" t="s">
        <v>8743</v>
      </c>
      <c r="I4693" s="92" t="s">
        <v>865</v>
      </c>
      <c r="J4693" s="92" t="s">
        <v>1287</v>
      </c>
      <c r="K4693" s="90" t="b">
        <v>0</v>
      </c>
      <c r="L4693" s="92" t="s">
        <v>867</v>
      </c>
      <c r="M4693" s="278">
        <f>IFERROR(VLOOKUP(C4693,'Budget Detail as of 11.30'!B:K,COLUMNS('Budget Detail as of 11.30'!B:K),FALSE),0)</f>
        <v>0</v>
      </c>
      <c r="N4693" s="155">
        <f>SUMIFS('Budget Detail as of 11.30'!L:L,'Budget Detail as of 11.30'!B:B,'Questica Mapping'!C4693)</f>
        <v>0</v>
      </c>
      <c r="O4693" s="100">
        <v>0</v>
      </c>
      <c r="P4693" s="101">
        <f t="shared" si="179"/>
        <v>0</v>
      </c>
    </row>
    <row r="4694" spans="1:16" hidden="1" x14ac:dyDescent="0.3">
      <c r="A4694" s="90">
        <v>584162</v>
      </c>
      <c r="B4694" s="92" t="s">
        <v>1162</v>
      </c>
      <c r="C4694" s="92" t="s">
        <v>8831</v>
      </c>
      <c r="D4694" s="92" t="s">
        <v>18</v>
      </c>
      <c r="E4694" s="103" t="s">
        <v>557</v>
      </c>
      <c r="F4694" s="92" t="s">
        <v>7950</v>
      </c>
      <c r="G4694" s="92" t="s">
        <v>1286</v>
      </c>
      <c r="H4694" s="92" t="s">
        <v>8746</v>
      </c>
      <c r="I4694" s="92" t="s">
        <v>865</v>
      </c>
      <c r="J4694" s="92" t="s">
        <v>1287</v>
      </c>
      <c r="K4694" s="90" t="b">
        <v>0</v>
      </c>
      <c r="L4694" s="92" t="s">
        <v>867</v>
      </c>
      <c r="M4694" s="278">
        <f>IFERROR(VLOOKUP(C4694,'Budget Detail as of 11.30'!B:K,COLUMNS('Budget Detail as of 11.30'!B:K),FALSE),0)</f>
        <v>0</v>
      </c>
      <c r="N4694" s="155">
        <f>SUMIFS('Budget Detail as of 11.30'!L:L,'Budget Detail as of 11.30'!B:B,'Questica Mapping'!C4694)</f>
        <v>0</v>
      </c>
      <c r="O4694" s="100">
        <v>0</v>
      </c>
      <c r="P4694" s="101">
        <f t="shared" si="179"/>
        <v>0</v>
      </c>
    </row>
    <row r="4695" spans="1:16" hidden="1" x14ac:dyDescent="0.3">
      <c r="A4695" s="90">
        <v>584163</v>
      </c>
      <c r="B4695" s="92" t="s">
        <v>1162</v>
      </c>
      <c r="C4695" s="92" t="s">
        <v>8832</v>
      </c>
      <c r="D4695" s="92" t="s">
        <v>18</v>
      </c>
      <c r="E4695" s="103" t="s">
        <v>557</v>
      </c>
      <c r="F4695" s="92" t="s">
        <v>7950</v>
      </c>
      <c r="G4695" s="92" t="s">
        <v>1286</v>
      </c>
      <c r="H4695" s="92" t="s">
        <v>8833</v>
      </c>
      <c r="I4695" s="92" t="s">
        <v>865</v>
      </c>
      <c r="J4695" s="92" t="s">
        <v>1287</v>
      </c>
      <c r="K4695" s="90" t="b">
        <v>0</v>
      </c>
      <c r="L4695" s="92" t="s">
        <v>867</v>
      </c>
      <c r="M4695" s="278">
        <f>IFERROR(VLOOKUP(C4695,'Budget Detail as of 11.30'!B:K,COLUMNS('Budget Detail as of 11.30'!B:K),FALSE),0)</f>
        <v>0</v>
      </c>
      <c r="N4695" s="155">
        <f>SUMIFS('Budget Detail as of 11.30'!L:L,'Budget Detail as of 11.30'!B:B,'Questica Mapping'!C4695)</f>
        <v>0</v>
      </c>
      <c r="O4695" s="100">
        <v>0</v>
      </c>
      <c r="P4695" s="101">
        <f t="shared" si="179"/>
        <v>0</v>
      </c>
    </row>
    <row r="4696" spans="1:16" hidden="1" x14ac:dyDescent="0.3">
      <c r="A4696" s="90">
        <v>584164</v>
      </c>
      <c r="B4696" s="92" t="s">
        <v>1162</v>
      </c>
      <c r="C4696" s="92" t="s">
        <v>8834</v>
      </c>
      <c r="D4696" s="92" t="s">
        <v>18</v>
      </c>
      <c r="E4696" s="103" t="s">
        <v>557</v>
      </c>
      <c r="F4696" s="92" t="s">
        <v>7950</v>
      </c>
      <c r="G4696" s="92" t="s">
        <v>1286</v>
      </c>
      <c r="H4696" s="92" t="s">
        <v>8749</v>
      </c>
      <c r="I4696" s="92" t="s">
        <v>865</v>
      </c>
      <c r="J4696" s="92" t="s">
        <v>1287</v>
      </c>
      <c r="K4696" s="90" t="b">
        <v>0</v>
      </c>
      <c r="L4696" s="92" t="s">
        <v>867</v>
      </c>
      <c r="M4696" s="278">
        <f>IFERROR(VLOOKUP(C4696,'Budget Detail as of 11.30'!B:K,COLUMNS('Budget Detail as of 11.30'!B:K),FALSE),0)</f>
        <v>0</v>
      </c>
      <c r="N4696" s="155">
        <f>SUMIFS('Budget Detail as of 11.30'!L:L,'Budget Detail as of 11.30'!B:B,'Questica Mapping'!C4696)</f>
        <v>0</v>
      </c>
      <c r="O4696" s="100">
        <v>214090</v>
      </c>
      <c r="P4696" s="101">
        <f t="shared" si="179"/>
        <v>214090</v>
      </c>
    </row>
    <row r="4697" spans="1:16" hidden="1" x14ac:dyDescent="0.3">
      <c r="A4697" s="90">
        <v>584165</v>
      </c>
      <c r="B4697" s="92" t="s">
        <v>1162</v>
      </c>
      <c r="C4697" s="92" t="s">
        <v>8835</v>
      </c>
      <c r="D4697" s="92" t="s">
        <v>18</v>
      </c>
      <c r="E4697" s="103" t="s">
        <v>557</v>
      </c>
      <c r="F4697" s="92" t="s">
        <v>7950</v>
      </c>
      <c r="G4697" s="92" t="s">
        <v>1286</v>
      </c>
      <c r="H4697" s="92" t="s">
        <v>8836</v>
      </c>
      <c r="I4697" s="92" t="s">
        <v>865</v>
      </c>
      <c r="J4697" s="92" t="s">
        <v>1287</v>
      </c>
      <c r="K4697" s="90" t="b">
        <v>0</v>
      </c>
      <c r="L4697" s="92" t="s">
        <v>867</v>
      </c>
      <c r="M4697" s="278">
        <f>IFERROR(VLOOKUP(C4697,'Budget Detail as of 11.30'!B:K,COLUMNS('Budget Detail as of 11.30'!B:K),FALSE),0)</f>
        <v>0</v>
      </c>
      <c r="N4697" s="155">
        <f>SUMIFS('Budget Detail as of 11.30'!L:L,'Budget Detail as of 11.30'!B:B,'Questica Mapping'!C4697)</f>
        <v>0</v>
      </c>
      <c r="O4697" s="100">
        <v>35217</v>
      </c>
      <c r="P4697" s="101">
        <f t="shared" si="179"/>
        <v>35217</v>
      </c>
    </row>
    <row r="4698" spans="1:16" hidden="1" x14ac:dyDescent="0.3">
      <c r="A4698" s="90">
        <v>584166</v>
      </c>
      <c r="B4698" s="92" t="s">
        <v>1162</v>
      </c>
      <c r="C4698" s="92" t="s">
        <v>8837</v>
      </c>
      <c r="D4698" s="92" t="s">
        <v>18</v>
      </c>
      <c r="E4698" s="103" t="s">
        <v>557</v>
      </c>
      <c r="F4698" s="92" t="s">
        <v>7950</v>
      </c>
      <c r="G4698" s="92" t="s">
        <v>1286</v>
      </c>
      <c r="H4698" s="92" t="s">
        <v>8752</v>
      </c>
      <c r="I4698" s="92" t="s">
        <v>865</v>
      </c>
      <c r="J4698" s="92" t="s">
        <v>1287</v>
      </c>
      <c r="K4698" s="90" t="b">
        <v>0</v>
      </c>
      <c r="L4698" s="92" t="s">
        <v>867</v>
      </c>
      <c r="M4698" s="278">
        <f>IFERROR(VLOOKUP(C4698,'Budget Detail as of 11.30'!B:K,COLUMNS('Budget Detail as of 11.30'!B:K),FALSE),0)</f>
        <v>0</v>
      </c>
      <c r="N4698" s="155">
        <f>SUMIFS('Budget Detail as of 11.30'!L:L,'Budget Detail as of 11.30'!B:B,'Questica Mapping'!C4698)</f>
        <v>0</v>
      </c>
      <c r="O4698" s="100">
        <v>34840</v>
      </c>
      <c r="P4698" s="101">
        <f t="shared" ref="P4698:P4729" si="180">+O4698</f>
        <v>34840</v>
      </c>
    </row>
    <row r="4699" spans="1:16" hidden="1" x14ac:dyDescent="0.3">
      <c r="A4699" s="90">
        <v>584167</v>
      </c>
      <c r="B4699" s="92" t="s">
        <v>1162</v>
      </c>
      <c r="C4699" s="92" t="s">
        <v>8838</v>
      </c>
      <c r="D4699" s="92" t="s">
        <v>18</v>
      </c>
      <c r="E4699" s="103" t="s">
        <v>557</v>
      </c>
      <c r="F4699" s="92" t="s">
        <v>7950</v>
      </c>
      <c r="G4699" s="92" t="s">
        <v>1286</v>
      </c>
      <c r="H4699" s="92" t="s">
        <v>8755</v>
      </c>
      <c r="I4699" s="92" t="s">
        <v>865</v>
      </c>
      <c r="J4699" s="92" t="s">
        <v>1287</v>
      </c>
      <c r="K4699" s="90" t="b">
        <v>0</v>
      </c>
      <c r="L4699" s="92" t="s">
        <v>867</v>
      </c>
      <c r="M4699" s="278">
        <f>IFERROR(VLOOKUP(C4699,'Budget Detail as of 11.30'!B:K,COLUMNS('Budget Detail as of 11.30'!B:K),FALSE),0)</f>
        <v>0</v>
      </c>
      <c r="N4699" s="155">
        <f>SUMIFS('Budget Detail as of 11.30'!L:L,'Budget Detail as of 11.30'!B:B,'Questica Mapping'!C4699)</f>
        <v>0</v>
      </c>
      <c r="O4699" s="100">
        <v>13477</v>
      </c>
      <c r="P4699" s="101">
        <f t="shared" si="180"/>
        <v>13477</v>
      </c>
    </row>
    <row r="4700" spans="1:16" hidden="1" x14ac:dyDescent="0.3">
      <c r="A4700" s="90">
        <v>586765</v>
      </c>
      <c r="B4700" s="92" t="s">
        <v>1162</v>
      </c>
      <c r="C4700" s="92" t="s">
        <v>8839</v>
      </c>
      <c r="D4700" s="92" t="s">
        <v>18</v>
      </c>
      <c r="E4700" s="103" t="s">
        <v>557</v>
      </c>
      <c r="F4700" s="92" t="s">
        <v>7950</v>
      </c>
      <c r="G4700" s="92" t="s">
        <v>1286</v>
      </c>
      <c r="H4700" s="92" t="s">
        <v>8760</v>
      </c>
      <c r="I4700" s="92" t="s">
        <v>865</v>
      </c>
      <c r="J4700" s="92" t="s">
        <v>1287</v>
      </c>
      <c r="K4700" s="90" t="b">
        <v>0</v>
      </c>
      <c r="L4700" s="92" t="s">
        <v>867</v>
      </c>
      <c r="M4700" s="278">
        <f>IFERROR(VLOOKUP(C4700,'Budget Detail as of 11.30'!B:K,COLUMNS('Budget Detail as of 11.30'!B:K),FALSE),0)</f>
        <v>0</v>
      </c>
      <c r="N4700" s="155">
        <f>SUMIFS('Budget Detail as of 11.30'!L:L,'Budget Detail as of 11.30'!B:B,'Questica Mapping'!C4700)</f>
        <v>0</v>
      </c>
      <c r="O4700" s="100">
        <v>54488</v>
      </c>
      <c r="P4700" s="101">
        <f t="shared" si="180"/>
        <v>54488</v>
      </c>
    </row>
    <row r="4701" spans="1:16" hidden="1" x14ac:dyDescent="0.3">
      <c r="A4701" s="90">
        <v>589906</v>
      </c>
      <c r="B4701" s="92" t="s">
        <v>1162</v>
      </c>
      <c r="C4701" s="92" t="s">
        <v>8840</v>
      </c>
      <c r="D4701" s="92" t="s">
        <v>18</v>
      </c>
      <c r="E4701" s="103" t="s">
        <v>557</v>
      </c>
      <c r="F4701" s="92" t="s">
        <v>7950</v>
      </c>
      <c r="G4701" s="92" t="s">
        <v>1286</v>
      </c>
      <c r="H4701" s="92" t="s">
        <v>8841</v>
      </c>
      <c r="I4701" s="92" t="s">
        <v>865</v>
      </c>
      <c r="J4701" s="92" t="s">
        <v>1287</v>
      </c>
      <c r="K4701" s="90" t="b">
        <v>0</v>
      </c>
      <c r="L4701" s="92" t="s">
        <v>867</v>
      </c>
      <c r="M4701" s="278">
        <f>IFERROR(VLOOKUP(C4701,'Budget Detail as of 11.30'!B:K,COLUMNS('Budget Detail as of 11.30'!B:K),FALSE),0)</f>
        <v>0</v>
      </c>
      <c r="N4701" s="155">
        <f>SUMIFS('Budget Detail as of 11.30'!L:L,'Budget Detail as of 11.30'!B:B,'Questica Mapping'!C4701)</f>
        <v>0</v>
      </c>
      <c r="O4701" s="100">
        <v>0</v>
      </c>
      <c r="P4701" s="101">
        <f t="shared" si="180"/>
        <v>0</v>
      </c>
    </row>
    <row r="4702" spans="1:16" hidden="1" x14ac:dyDescent="0.3">
      <c r="A4702" s="90">
        <v>595350</v>
      </c>
      <c r="B4702" s="92" t="s">
        <v>1162</v>
      </c>
      <c r="C4702" s="92" t="s">
        <v>8842</v>
      </c>
      <c r="D4702" s="92" t="s">
        <v>18</v>
      </c>
      <c r="E4702" s="103" t="s">
        <v>557</v>
      </c>
      <c r="F4702" s="92" t="s">
        <v>7950</v>
      </c>
      <c r="G4702" s="92" t="s">
        <v>1286</v>
      </c>
      <c r="H4702" s="92" t="s">
        <v>8843</v>
      </c>
      <c r="I4702" s="92" t="s">
        <v>865</v>
      </c>
      <c r="J4702" s="92" t="s">
        <v>1287</v>
      </c>
      <c r="K4702" s="90" t="b">
        <v>0</v>
      </c>
      <c r="L4702" s="92" t="s">
        <v>867</v>
      </c>
      <c r="M4702" s="278">
        <f>IFERROR(VLOOKUP(C4702,'Budget Detail as of 11.30'!B:K,COLUMNS('Budget Detail as of 11.30'!B:K),FALSE),0)</f>
        <v>0</v>
      </c>
      <c r="N4702" s="155">
        <f>SUMIFS('Budget Detail as of 11.30'!L:L,'Budget Detail as of 11.30'!B:B,'Questica Mapping'!C4702)</f>
        <v>0</v>
      </c>
      <c r="O4702" s="100">
        <v>300</v>
      </c>
      <c r="P4702" s="101">
        <f t="shared" si="180"/>
        <v>300</v>
      </c>
    </row>
    <row r="4703" spans="1:16" hidden="1" x14ac:dyDescent="0.3">
      <c r="A4703" s="90">
        <v>599309</v>
      </c>
      <c r="B4703" s="92" t="s">
        <v>1162</v>
      </c>
      <c r="C4703" s="92" t="s">
        <v>8844</v>
      </c>
      <c r="D4703" s="92" t="s">
        <v>18</v>
      </c>
      <c r="E4703" s="103" t="s">
        <v>557</v>
      </c>
      <c r="F4703" s="92" t="s">
        <v>7950</v>
      </c>
      <c r="G4703" s="92" t="s">
        <v>1286</v>
      </c>
      <c r="H4703" s="92" t="s">
        <v>8763</v>
      </c>
      <c r="I4703" s="92" t="s">
        <v>865</v>
      </c>
      <c r="J4703" s="92" t="s">
        <v>1287</v>
      </c>
      <c r="K4703" s="90" t="b">
        <v>0</v>
      </c>
      <c r="L4703" s="92" t="s">
        <v>867</v>
      </c>
      <c r="M4703" s="278">
        <f>IFERROR(VLOOKUP(C4703,'Budget Detail as of 11.30'!B:K,COLUMNS('Budget Detail as of 11.30'!B:K),FALSE),0)</f>
        <v>0</v>
      </c>
      <c r="N4703" s="155">
        <f>SUMIFS('Budget Detail as of 11.30'!L:L,'Budget Detail as of 11.30'!B:B,'Questica Mapping'!C4703)</f>
        <v>0</v>
      </c>
      <c r="O4703" s="100">
        <v>100</v>
      </c>
      <c r="P4703" s="101">
        <f t="shared" si="180"/>
        <v>100</v>
      </c>
    </row>
    <row r="4704" spans="1:16" hidden="1" x14ac:dyDescent="0.3">
      <c r="A4704" s="90">
        <v>586701</v>
      </c>
      <c r="B4704" s="92" t="s">
        <v>1162</v>
      </c>
      <c r="C4704" s="92" t="s">
        <v>8845</v>
      </c>
      <c r="D4704" s="92" t="s">
        <v>18</v>
      </c>
      <c r="E4704" s="103" t="s">
        <v>557</v>
      </c>
      <c r="F4704" s="92" t="s">
        <v>7950</v>
      </c>
      <c r="G4704" s="92" t="s">
        <v>1176</v>
      </c>
      <c r="H4704" s="92" t="s">
        <v>7055</v>
      </c>
      <c r="I4704" s="92" t="s">
        <v>865</v>
      </c>
      <c r="J4704" s="92">
        <v>0</v>
      </c>
      <c r="K4704" s="90" t="b">
        <v>0</v>
      </c>
      <c r="L4704" s="92" t="s">
        <v>1166</v>
      </c>
      <c r="M4704" s="278">
        <f>IFERROR(VLOOKUP(C4704,'Budget Detail as of 11.30'!B:K,COLUMNS('Budget Detail as of 11.30'!B:K),FALSE),0)</f>
        <v>272180</v>
      </c>
      <c r="N4704" s="155">
        <f>SUMIFS('Budget Detail as of 11.30'!L:L,'Budget Detail as of 11.30'!B:B,'Questica Mapping'!C4704)</f>
        <v>266950</v>
      </c>
      <c r="O4704" s="100">
        <v>4000</v>
      </c>
      <c r="P4704" s="101">
        <f t="shared" si="180"/>
        <v>4000</v>
      </c>
    </row>
    <row r="4705" spans="1:16" hidden="1" x14ac:dyDescent="0.3">
      <c r="A4705" s="90">
        <v>587845</v>
      </c>
      <c r="B4705" s="92" t="s">
        <v>1162</v>
      </c>
      <c r="C4705" s="92" t="s">
        <v>8846</v>
      </c>
      <c r="D4705" s="92" t="s">
        <v>18</v>
      </c>
      <c r="E4705" s="103" t="s">
        <v>557</v>
      </c>
      <c r="F4705" s="92" t="s">
        <v>7950</v>
      </c>
      <c r="G4705" s="92" t="s">
        <v>1176</v>
      </c>
      <c r="H4705" s="92" t="s">
        <v>7055</v>
      </c>
      <c r="I4705" s="92" t="s">
        <v>925</v>
      </c>
      <c r="J4705" s="92" t="s">
        <v>8847</v>
      </c>
      <c r="K4705" s="90" t="b">
        <v>0</v>
      </c>
      <c r="L4705" s="92" t="s">
        <v>867</v>
      </c>
      <c r="M4705" s="278">
        <f>IFERROR(VLOOKUP(C4705,'Budget Detail as of 11.30'!B:K,COLUMNS('Budget Detail as of 11.30'!B:K),FALSE),0)</f>
        <v>2110</v>
      </c>
      <c r="N4705" s="155">
        <f>SUMIFS('Budget Detail as of 11.30'!L:L,'Budget Detail as of 11.30'!B:B,'Questica Mapping'!C4705)</f>
        <v>2110</v>
      </c>
      <c r="O4705" s="100">
        <v>0</v>
      </c>
      <c r="P4705" s="101">
        <f t="shared" si="180"/>
        <v>0</v>
      </c>
    </row>
    <row r="4706" spans="1:16" hidden="1" x14ac:dyDescent="0.3">
      <c r="A4706" s="90">
        <v>1191711</v>
      </c>
      <c r="B4706" s="92" t="s">
        <v>1162</v>
      </c>
      <c r="C4706" s="92" t="s">
        <v>8848</v>
      </c>
      <c r="D4706" s="92" t="s">
        <v>18</v>
      </c>
      <c r="E4706" s="103" t="s">
        <v>557</v>
      </c>
      <c r="F4706" s="92" t="s">
        <v>7950</v>
      </c>
      <c r="G4706" s="92" t="s">
        <v>1182</v>
      </c>
      <c r="H4706" s="92" t="s">
        <v>7055</v>
      </c>
      <c r="I4706" s="92" t="s">
        <v>865</v>
      </c>
      <c r="J4706" s="92" t="s">
        <v>1183</v>
      </c>
      <c r="K4706" s="90" t="b">
        <v>0</v>
      </c>
      <c r="L4706" s="92" t="s">
        <v>867</v>
      </c>
      <c r="M4706" s="278">
        <f>IFERROR(VLOOKUP(C4706,'Budget Detail as of 11.30'!B:K,COLUMNS('Budget Detail as of 11.30'!B:K),FALSE),0)</f>
        <v>0</v>
      </c>
      <c r="N4706" s="155">
        <f>SUMIFS('Budget Detail as of 11.30'!L:L,'Budget Detail as of 11.30'!B:B,'Questica Mapping'!C4706)</f>
        <v>0</v>
      </c>
      <c r="O4706" s="100">
        <v>0</v>
      </c>
      <c r="P4706" s="101">
        <f t="shared" si="180"/>
        <v>0</v>
      </c>
    </row>
    <row r="4707" spans="1:16" hidden="1" x14ac:dyDescent="0.3">
      <c r="A4707" s="90">
        <v>850425</v>
      </c>
      <c r="B4707" s="92" t="s">
        <v>1162</v>
      </c>
      <c r="C4707" s="92" t="s">
        <v>8849</v>
      </c>
      <c r="D4707" s="92" t="s">
        <v>18</v>
      </c>
      <c r="E4707" s="103">
        <v>45100</v>
      </c>
      <c r="F4707" s="92" t="s">
        <v>7950</v>
      </c>
      <c r="G4707" s="92" t="s">
        <v>1185</v>
      </c>
      <c r="H4707" s="92" t="s">
        <v>7055</v>
      </c>
      <c r="I4707" s="92" t="s">
        <v>865</v>
      </c>
      <c r="J4707" s="92" t="s">
        <v>1186</v>
      </c>
      <c r="K4707" s="90" t="b">
        <v>0</v>
      </c>
      <c r="L4707" s="92" t="s">
        <v>867</v>
      </c>
      <c r="M4707" s="278">
        <f>IFERROR(VLOOKUP(C4707,'Budget Detail as of 11.30'!B:K,COLUMNS('Budget Detail as of 11.30'!B:K),FALSE),0)</f>
        <v>500</v>
      </c>
      <c r="N4707" s="155">
        <f>SUMIFS('Budget Detail as of 11.30'!L:L,'Budget Detail as of 11.30'!B:B,'Questica Mapping'!C4707)</f>
        <v>500</v>
      </c>
      <c r="O4707" s="100">
        <v>0</v>
      </c>
      <c r="P4707" s="101">
        <f t="shared" si="180"/>
        <v>0</v>
      </c>
    </row>
    <row r="4708" spans="1:16" hidden="1" x14ac:dyDescent="0.3">
      <c r="A4708" s="90">
        <v>850901</v>
      </c>
      <c r="B4708" s="92" t="s">
        <v>1162</v>
      </c>
      <c r="C4708" s="92" t="s">
        <v>8850</v>
      </c>
      <c r="D4708" s="92" t="s">
        <v>18</v>
      </c>
      <c r="E4708" s="103">
        <v>45100</v>
      </c>
      <c r="F4708" s="92" t="s">
        <v>7950</v>
      </c>
      <c r="G4708" s="92" t="s">
        <v>1418</v>
      </c>
      <c r="H4708" s="92" t="s">
        <v>7055</v>
      </c>
      <c r="I4708" s="92" t="s">
        <v>865</v>
      </c>
      <c r="J4708" s="92" t="s">
        <v>1636</v>
      </c>
      <c r="K4708" s="90" t="b">
        <v>0</v>
      </c>
      <c r="L4708" s="92" t="s">
        <v>867</v>
      </c>
      <c r="M4708" s="278">
        <f>IFERROR(VLOOKUP(C4708,'Budget Detail as of 11.30'!B:K,COLUMNS('Budget Detail as of 11.30'!B:K),FALSE),0)</f>
        <v>100</v>
      </c>
      <c r="N4708" s="155">
        <f>SUMIFS('Budget Detail as of 11.30'!L:L,'Budget Detail as of 11.30'!B:B,'Questica Mapping'!C4708)</f>
        <v>100</v>
      </c>
      <c r="O4708" s="100">
        <v>0</v>
      </c>
      <c r="P4708" s="101">
        <f t="shared" si="180"/>
        <v>0</v>
      </c>
    </row>
    <row r="4709" spans="1:16" hidden="1" x14ac:dyDescent="0.3">
      <c r="A4709" s="90">
        <v>850902</v>
      </c>
      <c r="B4709" s="92" t="s">
        <v>1162</v>
      </c>
      <c r="C4709" s="92" t="s">
        <v>8851</v>
      </c>
      <c r="D4709" s="92" t="s">
        <v>18</v>
      </c>
      <c r="E4709" s="103">
        <v>45100</v>
      </c>
      <c r="F4709" s="92" t="s">
        <v>7950</v>
      </c>
      <c r="G4709" s="92" t="s">
        <v>1188</v>
      </c>
      <c r="H4709" s="92" t="s">
        <v>7055</v>
      </c>
      <c r="I4709" s="92" t="s">
        <v>865</v>
      </c>
      <c r="J4709" s="92" t="s">
        <v>1189</v>
      </c>
      <c r="K4709" s="90" t="b">
        <v>0</v>
      </c>
      <c r="L4709" s="92" t="s">
        <v>867</v>
      </c>
      <c r="M4709" s="278">
        <f>IFERROR(VLOOKUP(C4709,'Budget Detail as of 11.30'!B:K,COLUMNS('Budget Detail as of 11.30'!B:K),FALSE),0)</f>
        <v>6000</v>
      </c>
      <c r="N4709" s="155">
        <f>SUMIFS('Budget Detail as of 11.30'!L:L,'Budget Detail as of 11.30'!B:B,'Questica Mapping'!C4709)</f>
        <v>6000</v>
      </c>
      <c r="O4709" s="100">
        <v>0</v>
      </c>
      <c r="P4709" s="101">
        <f t="shared" si="180"/>
        <v>0</v>
      </c>
    </row>
    <row r="4710" spans="1:16" hidden="1" x14ac:dyDescent="0.3">
      <c r="A4710" s="90">
        <v>850903</v>
      </c>
      <c r="B4710" s="92" t="s">
        <v>1162</v>
      </c>
      <c r="C4710" s="92" t="s">
        <v>8852</v>
      </c>
      <c r="D4710" s="92" t="s">
        <v>18</v>
      </c>
      <c r="E4710" s="103">
        <v>45100</v>
      </c>
      <c r="F4710" s="92" t="s">
        <v>7950</v>
      </c>
      <c r="G4710" s="92" t="s">
        <v>1188</v>
      </c>
      <c r="H4710" s="92" t="s">
        <v>8734</v>
      </c>
      <c r="I4710" s="92" t="s">
        <v>865</v>
      </c>
      <c r="J4710" s="92" t="s">
        <v>1189</v>
      </c>
      <c r="K4710" s="90" t="b">
        <v>0</v>
      </c>
      <c r="L4710" s="92" t="s">
        <v>867</v>
      </c>
      <c r="M4710" s="278">
        <f>IFERROR(VLOOKUP(C4710,'Budget Detail as of 11.30'!B:K,COLUMNS('Budget Detail as of 11.30'!B:K),FALSE),0)</f>
        <v>0</v>
      </c>
      <c r="N4710" s="155">
        <f>SUMIFS('Budget Detail as of 11.30'!L:L,'Budget Detail as of 11.30'!B:B,'Questica Mapping'!C4710)</f>
        <v>0</v>
      </c>
      <c r="O4710" s="100">
        <v>0</v>
      </c>
      <c r="P4710" s="101">
        <f t="shared" si="180"/>
        <v>0</v>
      </c>
    </row>
    <row r="4711" spans="1:16" hidden="1" x14ac:dyDescent="0.3">
      <c r="A4711" s="90">
        <v>850904</v>
      </c>
      <c r="B4711" s="92" t="s">
        <v>1162</v>
      </c>
      <c r="C4711" s="92" t="s">
        <v>8853</v>
      </c>
      <c r="D4711" s="92" t="s">
        <v>18</v>
      </c>
      <c r="E4711" s="103">
        <v>45100</v>
      </c>
      <c r="F4711" s="92" t="s">
        <v>7950</v>
      </c>
      <c r="G4711" s="92" t="s">
        <v>1188</v>
      </c>
      <c r="H4711" s="92" t="s">
        <v>8737</v>
      </c>
      <c r="I4711" s="92" t="s">
        <v>865</v>
      </c>
      <c r="J4711" s="92" t="s">
        <v>1189</v>
      </c>
      <c r="K4711" s="90" t="b">
        <v>0</v>
      </c>
      <c r="L4711" s="92" t="s">
        <v>867</v>
      </c>
      <c r="M4711" s="278">
        <f>IFERROR(VLOOKUP(C4711,'Budget Detail as of 11.30'!B:K,COLUMNS('Budget Detail as of 11.30'!B:K),FALSE),0)</f>
        <v>0</v>
      </c>
      <c r="N4711" s="155">
        <f>SUMIFS('Budget Detail as of 11.30'!L:L,'Budget Detail as of 11.30'!B:B,'Questica Mapping'!C4711)</f>
        <v>0</v>
      </c>
      <c r="O4711" s="100">
        <v>500</v>
      </c>
      <c r="P4711" s="101">
        <f t="shared" si="180"/>
        <v>500</v>
      </c>
    </row>
    <row r="4712" spans="1:16" hidden="1" x14ac:dyDescent="0.3">
      <c r="A4712" s="90">
        <v>850905</v>
      </c>
      <c r="B4712" s="92" t="s">
        <v>1162</v>
      </c>
      <c r="C4712" s="92" t="s">
        <v>8854</v>
      </c>
      <c r="D4712" s="92" t="s">
        <v>18</v>
      </c>
      <c r="E4712" s="103">
        <v>45100</v>
      </c>
      <c r="F4712" s="92" t="s">
        <v>7950</v>
      </c>
      <c r="G4712" s="92" t="s">
        <v>1188</v>
      </c>
      <c r="H4712" s="92" t="s">
        <v>8743</v>
      </c>
      <c r="I4712" s="92" t="s">
        <v>865</v>
      </c>
      <c r="J4712" s="92" t="s">
        <v>1189</v>
      </c>
      <c r="K4712" s="90" t="b">
        <v>0</v>
      </c>
      <c r="L4712" s="92" t="s">
        <v>867</v>
      </c>
      <c r="M4712" s="278">
        <f>IFERROR(VLOOKUP(C4712,'Budget Detail as of 11.30'!B:K,COLUMNS('Budget Detail as of 11.30'!B:K),FALSE),0)</f>
        <v>0</v>
      </c>
      <c r="N4712" s="155">
        <f>SUMIFS('Budget Detail as of 11.30'!L:L,'Budget Detail as of 11.30'!B:B,'Questica Mapping'!C4712)</f>
        <v>0</v>
      </c>
      <c r="O4712" s="100">
        <v>2000</v>
      </c>
      <c r="P4712" s="101">
        <f t="shared" si="180"/>
        <v>2000</v>
      </c>
    </row>
    <row r="4713" spans="1:16" hidden="1" x14ac:dyDescent="0.3">
      <c r="A4713" s="90">
        <v>850887</v>
      </c>
      <c r="B4713" s="92" t="s">
        <v>1162</v>
      </c>
      <c r="C4713" s="92" t="s">
        <v>8855</v>
      </c>
      <c r="D4713" s="92" t="s">
        <v>18</v>
      </c>
      <c r="E4713" s="103">
        <v>45100</v>
      </c>
      <c r="F4713" s="92" t="s">
        <v>7950</v>
      </c>
      <c r="G4713" s="92" t="s">
        <v>1188</v>
      </c>
      <c r="H4713" s="92" t="s">
        <v>8769</v>
      </c>
      <c r="I4713" s="92" t="s">
        <v>865</v>
      </c>
      <c r="J4713" s="270" t="s">
        <v>1251</v>
      </c>
      <c r="K4713" s="90" t="b">
        <v>0</v>
      </c>
      <c r="L4713" s="92" t="s">
        <v>867</v>
      </c>
      <c r="M4713" s="278">
        <f>IFERROR(VLOOKUP(C4713,'Budget Detail as of 11.30'!B:K,COLUMNS('Budget Detail as of 11.30'!B:K),FALSE),0)</f>
        <v>0</v>
      </c>
      <c r="N4713" s="155">
        <f>SUMIFS('Budget Detail as of 11.30'!L:L,'Budget Detail as of 11.30'!B:B,'Questica Mapping'!C4713)</f>
        <v>0</v>
      </c>
      <c r="O4713" s="100">
        <v>4500</v>
      </c>
      <c r="P4713" s="101">
        <f t="shared" si="180"/>
        <v>4500</v>
      </c>
    </row>
    <row r="4714" spans="1:16" hidden="1" x14ac:dyDescent="0.3">
      <c r="A4714" s="90">
        <v>600789</v>
      </c>
      <c r="B4714" s="92" t="s">
        <v>1162</v>
      </c>
      <c r="C4714" s="92" t="s">
        <v>8856</v>
      </c>
      <c r="D4714" s="92" t="s">
        <v>18</v>
      </c>
      <c r="E4714" s="103">
        <v>45100</v>
      </c>
      <c r="F4714" s="92" t="s">
        <v>7950</v>
      </c>
      <c r="G4714" s="92" t="s">
        <v>1188</v>
      </c>
      <c r="H4714" s="92" t="s">
        <v>8749</v>
      </c>
      <c r="I4714" s="92" t="s">
        <v>865</v>
      </c>
      <c r="J4714" s="92" t="s">
        <v>1189</v>
      </c>
      <c r="K4714" s="90" t="b">
        <v>0</v>
      </c>
      <c r="L4714" s="92" t="s">
        <v>867</v>
      </c>
      <c r="M4714" s="278">
        <f>IFERROR(VLOOKUP(C4714,'Budget Detail as of 11.30'!B:K,COLUMNS('Budget Detail as of 11.30'!B:K),FALSE),0)</f>
        <v>0</v>
      </c>
      <c r="N4714" s="155">
        <f>SUMIFS('Budget Detail as of 11.30'!L:L,'Budget Detail as of 11.30'!B:B,'Questica Mapping'!C4714)</f>
        <v>0</v>
      </c>
      <c r="O4714" s="100">
        <v>0</v>
      </c>
      <c r="P4714" s="101">
        <f t="shared" si="180"/>
        <v>0</v>
      </c>
    </row>
    <row r="4715" spans="1:16" hidden="1" x14ac:dyDescent="0.3">
      <c r="A4715" s="90">
        <v>600790</v>
      </c>
      <c r="B4715" s="92" t="s">
        <v>1162</v>
      </c>
      <c r="C4715" s="92" t="s">
        <v>8857</v>
      </c>
      <c r="D4715" s="92" t="s">
        <v>18</v>
      </c>
      <c r="E4715" s="103">
        <v>45100</v>
      </c>
      <c r="F4715" s="92" t="s">
        <v>7950</v>
      </c>
      <c r="G4715" s="92" t="s">
        <v>1188</v>
      </c>
      <c r="H4715" s="92" t="s">
        <v>8752</v>
      </c>
      <c r="I4715" s="92" t="s">
        <v>865</v>
      </c>
      <c r="J4715" s="92" t="s">
        <v>1189</v>
      </c>
      <c r="K4715" s="90" t="b">
        <v>0</v>
      </c>
      <c r="L4715" s="92" t="s">
        <v>867</v>
      </c>
      <c r="M4715" s="278">
        <f>IFERROR(VLOOKUP(C4715,'Budget Detail as of 11.30'!B:K,COLUMNS('Budget Detail as of 11.30'!B:K),FALSE),0)</f>
        <v>0</v>
      </c>
      <c r="N4715" s="155">
        <f>SUMIFS('Budget Detail as of 11.30'!L:L,'Budget Detail as of 11.30'!B:B,'Questica Mapping'!C4715)</f>
        <v>0</v>
      </c>
      <c r="O4715" s="100">
        <v>0</v>
      </c>
      <c r="P4715" s="101">
        <f t="shared" si="180"/>
        <v>0</v>
      </c>
    </row>
    <row r="4716" spans="1:16" hidden="1" x14ac:dyDescent="0.3">
      <c r="A4716" s="90">
        <v>600791</v>
      </c>
      <c r="B4716" s="92" t="s">
        <v>1162</v>
      </c>
      <c r="C4716" s="92" t="s">
        <v>8858</v>
      </c>
      <c r="D4716" s="92" t="s">
        <v>18</v>
      </c>
      <c r="E4716" s="103">
        <v>45100</v>
      </c>
      <c r="F4716" s="92" t="s">
        <v>7950</v>
      </c>
      <c r="G4716" s="92" t="s">
        <v>1188</v>
      </c>
      <c r="H4716" s="92" t="s">
        <v>8755</v>
      </c>
      <c r="I4716" s="92" t="s">
        <v>865</v>
      </c>
      <c r="J4716" s="92" t="s">
        <v>1189</v>
      </c>
      <c r="K4716" s="90" t="b">
        <v>0</v>
      </c>
      <c r="L4716" s="92" t="s">
        <v>867</v>
      </c>
      <c r="M4716" s="278">
        <f>IFERROR(VLOOKUP(C4716,'Budget Detail as of 11.30'!B:K,COLUMNS('Budget Detail as of 11.30'!B:K),FALSE),0)</f>
        <v>0</v>
      </c>
      <c r="N4716" s="155">
        <f>SUMIFS('Budget Detail as of 11.30'!L:L,'Budget Detail as of 11.30'!B:B,'Questica Mapping'!C4716)</f>
        <v>0</v>
      </c>
      <c r="O4716" s="100">
        <v>0</v>
      </c>
      <c r="P4716" s="101">
        <f t="shared" si="180"/>
        <v>0</v>
      </c>
    </row>
    <row r="4717" spans="1:16" hidden="1" x14ac:dyDescent="0.3">
      <c r="A4717" s="90">
        <v>604236</v>
      </c>
      <c r="B4717" s="92" t="s">
        <v>1162</v>
      </c>
      <c r="C4717" s="92" t="s">
        <v>8859</v>
      </c>
      <c r="D4717" s="92" t="s">
        <v>18</v>
      </c>
      <c r="E4717" s="103">
        <v>45100</v>
      </c>
      <c r="F4717" s="92" t="s">
        <v>7950</v>
      </c>
      <c r="G4717" s="92" t="s">
        <v>1188</v>
      </c>
      <c r="H4717" s="92" t="s">
        <v>8760</v>
      </c>
      <c r="I4717" s="92" t="s">
        <v>865</v>
      </c>
      <c r="J4717" s="92" t="s">
        <v>1189</v>
      </c>
      <c r="K4717" s="90" t="b">
        <v>0</v>
      </c>
      <c r="L4717" s="92" t="s">
        <v>867</v>
      </c>
      <c r="M4717" s="278">
        <f>IFERROR(VLOOKUP(C4717,'Budget Detail as of 11.30'!B:K,COLUMNS('Budget Detail as of 11.30'!B:K),FALSE),0)</f>
        <v>0</v>
      </c>
      <c r="N4717" s="155">
        <f>SUMIFS('Budget Detail as of 11.30'!L:L,'Budget Detail as of 11.30'!B:B,'Questica Mapping'!C4717)</f>
        <v>0</v>
      </c>
      <c r="O4717" s="100">
        <v>0</v>
      </c>
      <c r="P4717" s="101">
        <f t="shared" si="180"/>
        <v>0</v>
      </c>
    </row>
    <row r="4718" spans="1:16" hidden="1" x14ac:dyDescent="0.3">
      <c r="A4718" s="90">
        <v>850906</v>
      </c>
      <c r="B4718" s="92" t="s">
        <v>1162</v>
      </c>
      <c r="C4718" s="92" t="s">
        <v>8860</v>
      </c>
      <c r="D4718" s="92" t="s">
        <v>18</v>
      </c>
      <c r="E4718" s="103">
        <v>45100</v>
      </c>
      <c r="F4718" s="92" t="s">
        <v>7950</v>
      </c>
      <c r="G4718" s="92" t="s">
        <v>1188</v>
      </c>
      <c r="H4718" s="92" t="s">
        <v>8843</v>
      </c>
      <c r="I4718" s="92" t="s">
        <v>865</v>
      </c>
      <c r="J4718" s="92" t="s">
        <v>1189</v>
      </c>
      <c r="K4718" s="90" t="b">
        <v>0</v>
      </c>
      <c r="L4718" s="92" t="s">
        <v>867</v>
      </c>
      <c r="M4718" s="278">
        <f>IFERROR(VLOOKUP(C4718,'Budget Detail as of 11.30'!B:K,COLUMNS('Budget Detail as of 11.30'!B:K),FALSE),0)</f>
        <v>0</v>
      </c>
      <c r="N4718" s="155">
        <f>SUMIFS('Budget Detail as of 11.30'!L:L,'Budget Detail as of 11.30'!B:B,'Questica Mapping'!C4718)</f>
        <v>0</v>
      </c>
      <c r="O4718" s="100">
        <v>4000</v>
      </c>
      <c r="P4718" s="101">
        <f t="shared" si="180"/>
        <v>4000</v>
      </c>
    </row>
    <row r="4719" spans="1:16" hidden="1" x14ac:dyDescent="0.3">
      <c r="A4719" s="90">
        <v>850907</v>
      </c>
      <c r="B4719" s="92" t="s">
        <v>1162</v>
      </c>
      <c r="C4719" s="92" t="s">
        <v>8861</v>
      </c>
      <c r="D4719" s="92" t="s">
        <v>18</v>
      </c>
      <c r="E4719" s="103">
        <v>45100</v>
      </c>
      <c r="F4719" s="92" t="s">
        <v>7950</v>
      </c>
      <c r="G4719" s="92" t="s">
        <v>1191</v>
      </c>
      <c r="H4719" s="92" t="s">
        <v>7055</v>
      </c>
      <c r="I4719" s="92" t="s">
        <v>865</v>
      </c>
      <c r="J4719" s="92" t="s">
        <v>2130</v>
      </c>
      <c r="K4719" s="90" t="b">
        <v>0</v>
      </c>
      <c r="L4719" s="92" t="s">
        <v>867</v>
      </c>
      <c r="M4719" s="278">
        <f>IFERROR(VLOOKUP(C4719,'Budget Detail as of 11.30'!B:K,COLUMNS('Budget Detail as of 11.30'!B:K),FALSE),0)</f>
        <v>1000</v>
      </c>
      <c r="N4719" s="155">
        <f>SUMIFS('Budget Detail as of 11.30'!L:L,'Budget Detail as of 11.30'!B:B,'Questica Mapping'!C4719)</f>
        <v>1000</v>
      </c>
      <c r="O4719" s="100">
        <v>700</v>
      </c>
      <c r="P4719" s="101">
        <f t="shared" si="180"/>
        <v>700</v>
      </c>
    </row>
    <row r="4720" spans="1:16" hidden="1" x14ac:dyDescent="0.3">
      <c r="A4720" s="90">
        <v>1210174</v>
      </c>
      <c r="B4720" s="92" t="s">
        <v>1162</v>
      </c>
      <c r="C4720" s="92" t="s">
        <v>8862</v>
      </c>
      <c r="D4720" s="92" t="s">
        <v>18</v>
      </c>
      <c r="E4720" s="103">
        <v>45100</v>
      </c>
      <c r="F4720" s="92" t="s">
        <v>7950</v>
      </c>
      <c r="G4720" s="92" t="s">
        <v>1197</v>
      </c>
      <c r="H4720" s="92" t="s">
        <v>7055</v>
      </c>
      <c r="I4720" s="92" t="s">
        <v>865</v>
      </c>
      <c r="J4720" s="92" t="s">
        <v>1198</v>
      </c>
      <c r="K4720" s="90" t="b">
        <v>0</v>
      </c>
      <c r="L4720" s="92" t="s">
        <v>867</v>
      </c>
      <c r="M4720" s="278">
        <f>IFERROR(VLOOKUP(C4720,'Budget Detail as of 11.30'!B:K,COLUMNS('Budget Detail as of 11.30'!B:K),FALSE),0)</f>
        <v>2000</v>
      </c>
      <c r="N4720" s="155">
        <f>SUMIFS('Budget Detail as of 11.30'!L:L,'Budget Detail as of 11.30'!B:B,'Questica Mapping'!C4720)</f>
        <v>2000</v>
      </c>
      <c r="O4720" s="100">
        <v>1250</v>
      </c>
      <c r="P4720" s="101">
        <f t="shared" si="180"/>
        <v>1250</v>
      </c>
    </row>
    <row r="4721" spans="1:16" hidden="1" x14ac:dyDescent="0.3">
      <c r="A4721" s="90">
        <v>584171</v>
      </c>
      <c r="B4721" s="92" t="s">
        <v>1162</v>
      </c>
      <c r="C4721" s="92" t="s">
        <v>8863</v>
      </c>
      <c r="D4721" s="92" t="s">
        <v>18</v>
      </c>
      <c r="E4721" s="103">
        <v>45100</v>
      </c>
      <c r="F4721" s="92" t="s">
        <v>7950</v>
      </c>
      <c r="G4721" s="92" t="s">
        <v>1202</v>
      </c>
      <c r="H4721" s="92" t="s">
        <v>7055</v>
      </c>
      <c r="I4721" s="92" t="s">
        <v>865</v>
      </c>
      <c r="J4721" s="92" t="s">
        <v>1203</v>
      </c>
      <c r="K4721" s="90" t="b">
        <v>0</v>
      </c>
      <c r="L4721" s="92" t="s">
        <v>867</v>
      </c>
      <c r="M4721" s="278">
        <f>IFERROR(VLOOKUP(C4721,'Budget Detail as of 11.30'!B:K,COLUMNS('Budget Detail as of 11.30'!B:K),FALSE),0)</f>
        <v>4500</v>
      </c>
      <c r="N4721" s="155">
        <f>SUMIFS('Budget Detail as of 11.30'!L:L,'Budget Detail as of 11.30'!B:B,'Questica Mapping'!C4721)</f>
        <v>4500</v>
      </c>
      <c r="O4721" s="100">
        <v>6700</v>
      </c>
      <c r="P4721" s="101">
        <f t="shared" si="180"/>
        <v>6700</v>
      </c>
    </row>
    <row r="4722" spans="1:16" hidden="1" x14ac:dyDescent="0.3">
      <c r="A4722" s="90">
        <v>584172</v>
      </c>
      <c r="B4722" s="92" t="s">
        <v>1162</v>
      </c>
      <c r="C4722" s="92" t="s">
        <v>8864</v>
      </c>
      <c r="D4722" s="92" t="s">
        <v>18</v>
      </c>
      <c r="E4722" s="103">
        <v>45100</v>
      </c>
      <c r="F4722" s="92" t="s">
        <v>7950</v>
      </c>
      <c r="G4722" s="92" t="s">
        <v>1202</v>
      </c>
      <c r="H4722" s="92" t="s">
        <v>8737</v>
      </c>
      <c r="I4722" s="92" t="s">
        <v>865</v>
      </c>
      <c r="J4722" s="92" t="s">
        <v>1203</v>
      </c>
      <c r="K4722" s="90" t="b">
        <v>0</v>
      </c>
      <c r="L4722" s="92" t="s">
        <v>867</v>
      </c>
      <c r="M4722" s="278">
        <f>IFERROR(VLOOKUP(C4722,'Budget Detail as of 11.30'!B:K,COLUMNS('Budget Detail as of 11.30'!B:K),FALSE),0)</f>
        <v>0</v>
      </c>
      <c r="N4722" s="155">
        <f>SUMIFS('Budget Detail as of 11.30'!L:L,'Budget Detail as of 11.30'!B:B,'Questica Mapping'!C4722)</f>
        <v>0</v>
      </c>
      <c r="O4722" s="100">
        <v>3000</v>
      </c>
      <c r="P4722" s="101">
        <f t="shared" si="180"/>
        <v>3000</v>
      </c>
    </row>
    <row r="4723" spans="1:16" hidden="1" x14ac:dyDescent="0.3">
      <c r="A4723" s="90">
        <v>586767</v>
      </c>
      <c r="B4723" s="92" t="s">
        <v>1162</v>
      </c>
      <c r="C4723" s="92" t="s">
        <v>8865</v>
      </c>
      <c r="D4723" s="92" t="s">
        <v>18</v>
      </c>
      <c r="E4723" s="103">
        <v>45100</v>
      </c>
      <c r="F4723" s="92" t="s">
        <v>7950</v>
      </c>
      <c r="G4723" s="92" t="s">
        <v>1202</v>
      </c>
      <c r="H4723" s="92" t="s">
        <v>8743</v>
      </c>
      <c r="I4723" s="92" t="s">
        <v>865</v>
      </c>
      <c r="J4723" s="92" t="s">
        <v>1203</v>
      </c>
      <c r="K4723" s="90" t="b">
        <v>0</v>
      </c>
      <c r="L4723" s="92" t="s">
        <v>867</v>
      </c>
      <c r="M4723" s="278">
        <f>IFERROR(VLOOKUP(C4723,'Budget Detail as of 11.30'!B:K,COLUMNS('Budget Detail as of 11.30'!B:K),FALSE),0)</f>
        <v>100</v>
      </c>
      <c r="N4723" s="155">
        <f>SUMIFS('Budget Detail as of 11.30'!L:L,'Budget Detail as of 11.30'!B:B,'Questica Mapping'!C4723)</f>
        <v>100</v>
      </c>
      <c r="O4723" s="100">
        <v>3700</v>
      </c>
      <c r="P4723" s="101">
        <f t="shared" si="180"/>
        <v>3700</v>
      </c>
    </row>
    <row r="4724" spans="1:16" hidden="1" x14ac:dyDescent="0.3">
      <c r="A4724" s="90">
        <v>1190785</v>
      </c>
      <c r="B4724" s="92" t="s">
        <v>1162</v>
      </c>
      <c r="C4724" s="92" t="s">
        <v>8866</v>
      </c>
      <c r="D4724" s="92" t="s">
        <v>18</v>
      </c>
      <c r="E4724" s="103">
        <v>45100</v>
      </c>
      <c r="F4724" s="92" t="s">
        <v>7950</v>
      </c>
      <c r="G4724" s="92" t="s">
        <v>1202</v>
      </c>
      <c r="H4724" s="92" t="s">
        <v>8755</v>
      </c>
      <c r="I4724" s="92" t="s">
        <v>865</v>
      </c>
      <c r="J4724" s="92" t="s">
        <v>1203</v>
      </c>
      <c r="K4724" s="90" t="b">
        <v>0</v>
      </c>
      <c r="L4724" s="92" t="s">
        <v>867</v>
      </c>
      <c r="M4724" s="278">
        <f>IFERROR(VLOOKUP(C4724,'Budget Detail as of 11.30'!B:K,COLUMNS('Budget Detail as of 11.30'!B:K),FALSE),0)</f>
        <v>300</v>
      </c>
      <c r="N4724" s="155">
        <f>SUMIFS('Budget Detail as of 11.30'!L:L,'Budget Detail as of 11.30'!B:B,'Questica Mapping'!C4724)</f>
        <v>300</v>
      </c>
      <c r="O4724" s="100">
        <v>1250</v>
      </c>
      <c r="P4724" s="101">
        <f t="shared" si="180"/>
        <v>1250</v>
      </c>
    </row>
    <row r="4725" spans="1:16" hidden="1" x14ac:dyDescent="0.3">
      <c r="A4725" s="90">
        <v>1190787</v>
      </c>
      <c r="B4725" s="92" t="s">
        <v>1162</v>
      </c>
      <c r="C4725" s="92" t="s">
        <v>8867</v>
      </c>
      <c r="D4725" s="92" t="s">
        <v>18</v>
      </c>
      <c r="E4725" s="103">
        <v>45100</v>
      </c>
      <c r="F4725" s="92" t="s">
        <v>7950</v>
      </c>
      <c r="G4725" s="92" t="s">
        <v>1202</v>
      </c>
      <c r="H4725" s="92" t="s">
        <v>8760</v>
      </c>
      <c r="I4725" s="92" t="s">
        <v>865</v>
      </c>
      <c r="J4725" s="92" t="s">
        <v>2831</v>
      </c>
      <c r="K4725" s="90" t="b">
        <v>0</v>
      </c>
      <c r="L4725" s="92" t="s">
        <v>867</v>
      </c>
      <c r="M4725" s="278">
        <f>IFERROR(VLOOKUP(C4725,'Budget Detail as of 11.30'!B:K,COLUMNS('Budget Detail as of 11.30'!B:K),FALSE),0)</f>
        <v>0</v>
      </c>
      <c r="N4725" s="155">
        <f>SUMIFS('Budget Detail as of 11.30'!L:L,'Budget Detail as of 11.30'!B:B,'Questica Mapping'!C4725)</f>
        <v>0</v>
      </c>
      <c r="O4725" s="100">
        <v>1250</v>
      </c>
      <c r="P4725" s="101">
        <f t="shared" si="180"/>
        <v>1250</v>
      </c>
    </row>
    <row r="4726" spans="1:16" hidden="1" x14ac:dyDescent="0.3">
      <c r="A4726" s="90">
        <v>1191709</v>
      </c>
      <c r="B4726" s="92" t="s">
        <v>1162</v>
      </c>
      <c r="C4726" s="92" t="s">
        <v>8868</v>
      </c>
      <c r="D4726" s="92" t="s">
        <v>18</v>
      </c>
      <c r="E4726" s="103">
        <v>45100</v>
      </c>
      <c r="F4726" s="92" t="s">
        <v>7950</v>
      </c>
      <c r="G4726" s="92" t="s">
        <v>2668</v>
      </c>
      <c r="H4726" s="92" t="s">
        <v>7055</v>
      </c>
      <c r="I4726" s="92" t="s">
        <v>865</v>
      </c>
      <c r="J4726" s="92" t="s">
        <v>8110</v>
      </c>
      <c r="K4726" s="90" t="b">
        <v>0</v>
      </c>
      <c r="L4726" s="92" t="s">
        <v>867</v>
      </c>
      <c r="M4726" s="278">
        <f>IFERROR(VLOOKUP(C4726,'Budget Detail as of 11.30'!B:K,COLUMNS('Budget Detail as of 11.30'!B:K),FALSE),0)</f>
        <v>1000</v>
      </c>
      <c r="N4726" s="155">
        <f>SUMIFS('Budget Detail as of 11.30'!L:L,'Budget Detail as of 11.30'!B:B,'Questica Mapping'!C4726)</f>
        <v>1000</v>
      </c>
      <c r="O4726" s="100">
        <v>1700</v>
      </c>
      <c r="P4726" s="101">
        <f t="shared" si="180"/>
        <v>1700</v>
      </c>
    </row>
    <row r="4727" spans="1:16" hidden="1" x14ac:dyDescent="0.3">
      <c r="A4727" s="90">
        <v>586766</v>
      </c>
      <c r="B4727" s="92" t="s">
        <v>1162</v>
      </c>
      <c r="C4727" s="92" t="s">
        <v>8869</v>
      </c>
      <c r="D4727" s="92" t="s">
        <v>18</v>
      </c>
      <c r="E4727" s="103">
        <v>45100</v>
      </c>
      <c r="F4727" s="92" t="s">
        <v>7950</v>
      </c>
      <c r="G4727" s="92" t="s">
        <v>2668</v>
      </c>
      <c r="H4727" s="92" t="s">
        <v>8731</v>
      </c>
      <c r="I4727" s="92" t="s">
        <v>865</v>
      </c>
      <c r="J4727" s="92" t="s">
        <v>8110</v>
      </c>
      <c r="K4727" s="90" t="b">
        <v>0</v>
      </c>
      <c r="L4727" s="92" t="s">
        <v>867</v>
      </c>
      <c r="M4727" s="278">
        <f>IFERROR(VLOOKUP(C4727,'Budget Detail as of 11.30'!B:K,COLUMNS('Budget Detail as of 11.30'!B:K),FALSE),0)</f>
        <v>500</v>
      </c>
      <c r="N4727" s="155">
        <f>SUMIFS('Budget Detail as of 11.30'!L:L,'Budget Detail as of 11.30'!B:B,'Questica Mapping'!C4727)</f>
        <v>500</v>
      </c>
      <c r="O4727" s="100">
        <v>500</v>
      </c>
      <c r="P4727" s="101">
        <f t="shared" si="180"/>
        <v>500</v>
      </c>
    </row>
    <row r="4728" spans="1:16" hidden="1" x14ac:dyDescent="0.3">
      <c r="A4728" s="90">
        <v>600793</v>
      </c>
      <c r="B4728" s="92" t="s">
        <v>1162</v>
      </c>
      <c r="C4728" s="92" t="s">
        <v>8870</v>
      </c>
      <c r="D4728" s="92" t="s">
        <v>18</v>
      </c>
      <c r="E4728" s="103">
        <v>45100</v>
      </c>
      <c r="F4728" s="92" t="s">
        <v>7950</v>
      </c>
      <c r="G4728" s="92" t="s">
        <v>2668</v>
      </c>
      <c r="H4728" s="92" t="s">
        <v>8734</v>
      </c>
      <c r="I4728" s="92" t="s">
        <v>865</v>
      </c>
      <c r="J4728" s="92" t="s">
        <v>8110</v>
      </c>
      <c r="K4728" s="90" t="b">
        <v>0</v>
      </c>
      <c r="L4728" s="92" t="s">
        <v>867</v>
      </c>
      <c r="M4728" s="278">
        <f>IFERROR(VLOOKUP(C4728,'Budget Detail as of 11.30'!B:K,COLUMNS('Budget Detail as of 11.30'!B:K),FALSE),0)</f>
        <v>5000</v>
      </c>
      <c r="N4728" s="155">
        <f>SUMIFS('Budget Detail as of 11.30'!L:L,'Budget Detail as of 11.30'!B:B,'Questica Mapping'!C4728)</f>
        <v>5000</v>
      </c>
      <c r="O4728" s="100">
        <v>6000</v>
      </c>
      <c r="P4728" s="101">
        <f t="shared" si="180"/>
        <v>6000</v>
      </c>
    </row>
    <row r="4729" spans="1:16" hidden="1" x14ac:dyDescent="0.3">
      <c r="A4729" s="90">
        <v>1191719</v>
      </c>
      <c r="B4729" s="92" t="s">
        <v>1162</v>
      </c>
      <c r="C4729" s="92" t="s">
        <v>8871</v>
      </c>
      <c r="D4729" s="92" t="s">
        <v>18</v>
      </c>
      <c r="E4729" s="103">
        <v>45100</v>
      </c>
      <c r="F4729" s="92" t="s">
        <v>7950</v>
      </c>
      <c r="G4729" s="92" t="s">
        <v>2668</v>
      </c>
      <c r="H4729" s="92" t="s">
        <v>8737</v>
      </c>
      <c r="I4729" s="92" t="s">
        <v>865</v>
      </c>
      <c r="J4729" s="92" t="s">
        <v>8110</v>
      </c>
      <c r="K4729" s="90" t="b">
        <v>0</v>
      </c>
      <c r="L4729" s="92" t="s">
        <v>867</v>
      </c>
      <c r="M4729" s="278">
        <f>IFERROR(VLOOKUP(C4729,'Budget Detail as of 11.30'!B:K,COLUMNS('Budget Detail as of 11.30'!B:K),FALSE),0)</f>
        <v>3000</v>
      </c>
      <c r="N4729" s="155">
        <f>SUMIFS('Budget Detail as of 11.30'!L:L,'Budget Detail as of 11.30'!B:B,'Questica Mapping'!C4729)</f>
        <v>3000</v>
      </c>
      <c r="O4729" s="100">
        <v>1500</v>
      </c>
      <c r="P4729" s="101">
        <f t="shared" si="180"/>
        <v>1500</v>
      </c>
    </row>
    <row r="4730" spans="1:16" hidden="1" x14ac:dyDescent="0.3">
      <c r="A4730" s="90">
        <v>1191721</v>
      </c>
      <c r="B4730" s="92" t="s">
        <v>1162</v>
      </c>
      <c r="C4730" s="92" t="s">
        <v>8872</v>
      </c>
      <c r="D4730" s="92" t="s">
        <v>18</v>
      </c>
      <c r="E4730" s="103">
        <v>45100</v>
      </c>
      <c r="F4730" s="92" t="s">
        <v>7950</v>
      </c>
      <c r="G4730" s="92" t="s">
        <v>2668</v>
      </c>
      <c r="H4730" s="92" t="s">
        <v>8740</v>
      </c>
      <c r="I4730" s="92" t="s">
        <v>865</v>
      </c>
      <c r="J4730" s="92" t="s">
        <v>8110</v>
      </c>
      <c r="K4730" s="90" t="b">
        <v>0</v>
      </c>
      <c r="L4730" s="92" t="s">
        <v>867</v>
      </c>
      <c r="M4730" s="278">
        <f>IFERROR(VLOOKUP(C4730,'Budget Detail as of 11.30'!B:K,COLUMNS('Budget Detail as of 11.30'!B:K),FALSE),0)</f>
        <v>4700</v>
      </c>
      <c r="N4730" s="155">
        <f>SUMIFS('Budget Detail as of 11.30'!L:L,'Budget Detail as of 11.30'!B:B,'Questica Mapping'!C4730)</f>
        <v>4700</v>
      </c>
      <c r="O4730" s="100">
        <v>1250</v>
      </c>
      <c r="P4730" s="101">
        <f t="shared" ref="P4730:P4761" si="181">+O4730</f>
        <v>1250</v>
      </c>
    </row>
    <row r="4731" spans="1:16" hidden="1" x14ac:dyDescent="0.3">
      <c r="A4731" s="90">
        <v>600794</v>
      </c>
      <c r="B4731" s="92" t="s">
        <v>1162</v>
      </c>
      <c r="C4731" s="92" t="s">
        <v>8873</v>
      </c>
      <c r="D4731" s="92" t="s">
        <v>18</v>
      </c>
      <c r="E4731" s="103">
        <v>45100</v>
      </c>
      <c r="F4731" s="90" t="s">
        <v>7950</v>
      </c>
      <c r="G4731" s="90" t="s">
        <v>2668</v>
      </c>
      <c r="H4731" s="90" t="s">
        <v>8874</v>
      </c>
      <c r="I4731" s="178">
        <v>3</v>
      </c>
      <c r="J4731" s="269" t="s">
        <v>1251</v>
      </c>
      <c r="L4731" s="92"/>
      <c r="M4731" s="278">
        <f>IFERROR(VLOOKUP(C4731,'Budget Detail as of 11.30'!B:K,COLUMNS('Budget Detail as of 11.30'!B:K),FALSE),0)</f>
        <v>0</v>
      </c>
      <c r="N4731" s="155">
        <f>SUMIFS('Budget Detail as of 11.30'!L:L,'Budget Detail as of 11.30'!B:B,'Questica Mapping'!C4731)</f>
        <v>0</v>
      </c>
      <c r="O4731" s="100">
        <v>500</v>
      </c>
      <c r="P4731" s="101">
        <f t="shared" si="181"/>
        <v>500</v>
      </c>
    </row>
    <row r="4732" spans="1:16" hidden="1" x14ac:dyDescent="0.3">
      <c r="A4732" s="90">
        <v>600795</v>
      </c>
      <c r="B4732" s="92" t="s">
        <v>1162</v>
      </c>
      <c r="C4732" s="92" t="s">
        <v>8875</v>
      </c>
      <c r="D4732" s="92" t="s">
        <v>18</v>
      </c>
      <c r="E4732" s="103">
        <v>45100</v>
      </c>
      <c r="F4732" s="92" t="s">
        <v>7950</v>
      </c>
      <c r="G4732" s="92" t="s">
        <v>2668</v>
      </c>
      <c r="H4732" s="92" t="s">
        <v>8826</v>
      </c>
      <c r="I4732" s="92" t="s">
        <v>865</v>
      </c>
      <c r="J4732" s="92" t="s">
        <v>8110</v>
      </c>
      <c r="K4732" s="90" t="b">
        <v>0</v>
      </c>
      <c r="L4732" s="92" t="s">
        <v>867</v>
      </c>
      <c r="M4732" s="278">
        <f>IFERROR(VLOOKUP(C4732,'Budget Detail as of 11.30'!B:K,COLUMNS('Budget Detail as of 11.30'!B:K),FALSE),0)</f>
        <v>1700</v>
      </c>
      <c r="N4732" s="155">
        <f>SUMIFS('Budget Detail as of 11.30'!L:L,'Budget Detail as of 11.30'!B:B,'Questica Mapping'!C4732)</f>
        <v>1700</v>
      </c>
      <c r="O4732" s="100">
        <v>2000</v>
      </c>
      <c r="P4732" s="101">
        <f t="shared" si="181"/>
        <v>2000</v>
      </c>
    </row>
    <row r="4733" spans="1:16" hidden="1" x14ac:dyDescent="0.3">
      <c r="A4733" s="90">
        <v>600796</v>
      </c>
      <c r="B4733" s="92" t="s">
        <v>1162</v>
      </c>
      <c r="C4733" s="92" t="s">
        <v>8876</v>
      </c>
      <c r="D4733" s="92" t="s">
        <v>18</v>
      </c>
      <c r="E4733" s="103">
        <v>45100</v>
      </c>
      <c r="F4733" s="92" t="s">
        <v>7950</v>
      </c>
      <c r="G4733" s="92" t="s">
        <v>2668</v>
      </c>
      <c r="H4733" s="92" t="s">
        <v>8816</v>
      </c>
      <c r="I4733" s="92" t="s">
        <v>865</v>
      </c>
      <c r="J4733" s="92" t="s">
        <v>8110</v>
      </c>
      <c r="K4733" s="90" t="b">
        <v>0</v>
      </c>
      <c r="L4733" s="92" t="s">
        <v>867</v>
      </c>
      <c r="M4733" s="278">
        <f>IFERROR(VLOOKUP(C4733,'Budget Detail as of 11.30'!B:K,COLUMNS('Budget Detail as of 11.30'!B:K),FALSE),0)</f>
        <v>500</v>
      </c>
      <c r="N4733" s="155">
        <f>SUMIFS('Budget Detail as of 11.30'!L:L,'Budget Detail as of 11.30'!B:B,'Questica Mapping'!C4733)</f>
        <v>500</v>
      </c>
      <c r="O4733" s="100">
        <v>1500</v>
      </c>
      <c r="P4733" s="101">
        <f t="shared" si="181"/>
        <v>1500</v>
      </c>
    </row>
    <row r="4734" spans="1:16" hidden="1" x14ac:dyDescent="0.3">
      <c r="A4734" s="90">
        <v>600797</v>
      </c>
      <c r="B4734" s="92" t="s">
        <v>1162</v>
      </c>
      <c r="C4734" s="92" t="s">
        <v>8877</v>
      </c>
      <c r="D4734" s="92" t="s">
        <v>18</v>
      </c>
      <c r="E4734" s="103">
        <v>45100</v>
      </c>
      <c r="F4734" s="92" t="s">
        <v>7950</v>
      </c>
      <c r="G4734" s="92" t="s">
        <v>2668</v>
      </c>
      <c r="H4734" s="92" t="s">
        <v>8829</v>
      </c>
      <c r="I4734" s="92" t="s">
        <v>865</v>
      </c>
      <c r="J4734" s="92" t="s">
        <v>8110</v>
      </c>
      <c r="K4734" s="90" t="b">
        <v>0</v>
      </c>
      <c r="L4734" s="92" t="s">
        <v>867</v>
      </c>
      <c r="M4734" s="278">
        <f>IFERROR(VLOOKUP(C4734,'Budget Detail as of 11.30'!B:K,COLUMNS('Budget Detail as of 11.30'!B:K),FALSE),0)</f>
        <v>0</v>
      </c>
      <c r="N4734" s="155">
        <f>SUMIFS('Budget Detail as of 11.30'!L:L,'Budget Detail as of 11.30'!B:B,'Questica Mapping'!C4734)</f>
        <v>0</v>
      </c>
      <c r="O4734" s="100">
        <v>5000</v>
      </c>
      <c r="P4734" s="101">
        <f t="shared" si="181"/>
        <v>5000</v>
      </c>
    </row>
    <row r="4735" spans="1:16" hidden="1" x14ac:dyDescent="0.3">
      <c r="A4735" s="90">
        <v>600798</v>
      </c>
      <c r="B4735" s="92" t="s">
        <v>1162</v>
      </c>
      <c r="C4735" s="92" t="s">
        <v>8878</v>
      </c>
      <c r="D4735" s="92" t="s">
        <v>18</v>
      </c>
      <c r="E4735" s="103">
        <v>45100</v>
      </c>
      <c r="F4735" s="92" t="s">
        <v>7950</v>
      </c>
      <c r="G4735" s="92" t="s">
        <v>2668</v>
      </c>
      <c r="H4735" s="92" t="s">
        <v>8743</v>
      </c>
      <c r="I4735" s="92" t="s">
        <v>865</v>
      </c>
      <c r="J4735" s="92" t="s">
        <v>8110</v>
      </c>
      <c r="K4735" s="90" t="b">
        <v>0</v>
      </c>
      <c r="L4735" s="92" t="s">
        <v>867</v>
      </c>
      <c r="M4735" s="278">
        <f>IFERROR(VLOOKUP(C4735,'Budget Detail as of 11.30'!B:K,COLUMNS('Budget Detail as of 11.30'!B:K),FALSE),0)</f>
        <v>3800</v>
      </c>
      <c r="N4735" s="155">
        <f>SUMIFS('Budget Detail as of 11.30'!L:L,'Budget Detail as of 11.30'!B:B,'Questica Mapping'!C4735)</f>
        <v>3800</v>
      </c>
      <c r="O4735" s="100">
        <v>9000</v>
      </c>
      <c r="P4735" s="101">
        <f t="shared" si="181"/>
        <v>9000</v>
      </c>
    </row>
    <row r="4736" spans="1:16" hidden="1" x14ac:dyDescent="0.3">
      <c r="A4736" s="90">
        <v>1191716</v>
      </c>
      <c r="B4736" s="92" t="s">
        <v>1162</v>
      </c>
      <c r="C4736" s="92" t="s">
        <v>8879</v>
      </c>
      <c r="D4736" s="92" t="s">
        <v>18</v>
      </c>
      <c r="E4736" s="103">
        <v>45100</v>
      </c>
      <c r="F4736" s="92" t="s">
        <v>7950</v>
      </c>
      <c r="G4736" s="92" t="s">
        <v>2668</v>
      </c>
      <c r="H4736" s="92" t="s">
        <v>8746</v>
      </c>
      <c r="I4736" s="92" t="s">
        <v>865</v>
      </c>
      <c r="J4736" s="92" t="s">
        <v>8110</v>
      </c>
      <c r="K4736" s="90" t="b">
        <v>0</v>
      </c>
      <c r="L4736" s="92" t="s">
        <v>867</v>
      </c>
      <c r="M4736" s="278">
        <f>IFERROR(VLOOKUP(C4736,'Budget Detail as of 11.30'!B:K,COLUMNS('Budget Detail as of 11.30'!B:K),FALSE),0)</f>
        <v>2750</v>
      </c>
      <c r="N4736" s="155">
        <f>SUMIFS('Budget Detail as of 11.30'!L:L,'Budget Detail as of 11.30'!B:B,'Questica Mapping'!C4736)</f>
        <v>2750</v>
      </c>
      <c r="O4736" s="100">
        <v>1250</v>
      </c>
      <c r="P4736" s="101">
        <f t="shared" si="181"/>
        <v>1250</v>
      </c>
    </row>
    <row r="4737" spans="1:16" hidden="1" x14ac:dyDescent="0.3">
      <c r="A4737" s="90">
        <v>1191717</v>
      </c>
      <c r="B4737" s="92" t="s">
        <v>1162</v>
      </c>
      <c r="C4737" s="92" t="s">
        <v>8880</v>
      </c>
      <c r="D4737" s="92" t="s">
        <v>18</v>
      </c>
      <c r="E4737" s="103">
        <v>45100</v>
      </c>
      <c r="F4737" s="90" t="s">
        <v>7950</v>
      </c>
      <c r="G4737" s="90" t="s">
        <v>2668</v>
      </c>
      <c r="H4737" s="90" t="s">
        <v>8881</v>
      </c>
      <c r="I4737" s="178">
        <v>2</v>
      </c>
      <c r="J4737" s="269" t="s">
        <v>1251</v>
      </c>
      <c r="L4737" s="92"/>
      <c r="M4737" s="278">
        <f>IFERROR(VLOOKUP(C4737,'Budget Detail as of 11.30'!B:K,COLUMNS('Budget Detail as of 11.30'!B:K),FALSE),0)</f>
        <v>0</v>
      </c>
      <c r="N4737" s="155">
        <f>SUMIFS('Budget Detail as of 11.30'!L:L,'Budget Detail as of 11.30'!B:B,'Questica Mapping'!C4737)</f>
        <v>0</v>
      </c>
      <c r="O4737" s="100">
        <v>500</v>
      </c>
      <c r="P4737" s="101">
        <f t="shared" si="181"/>
        <v>500</v>
      </c>
    </row>
    <row r="4738" spans="1:16" hidden="1" x14ac:dyDescent="0.3">
      <c r="A4738" s="90">
        <v>1191718</v>
      </c>
      <c r="B4738" s="92" t="s">
        <v>1162</v>
      </c>
      <c r="C4738" s="92" t="s">
        <v>8882</v>
      </c>
      <c r="D4738" s="92" t="s">
        <v>18</v>
      </c>
      <c r="E4738" s="103">
        <v>45100</v>
      </c>
      <c r="F4738" s="92" t="s">
        <v>7950</v>
      </c>
      <c r="G4738" s="92" t="s">
        <v>2668</v>
      </c>
      <c r="H4738" s="92" t="s">
        <v>8769</v>
      </c>
      <c r="I4738" s="92" t="s">
        <v>865</v>
      </c>
      <c r="J4738" s="270" t="s">
        <v>1251</v>
      </c>
      <c r="K4738" s="90" t="b">
        <v>0</v>
      </c>
      <c r="L4738" s="92" t="s">
        <v>867</v>
      </c>
      <c r="M4738" s="278">
        <f>IFERROR(VLOOKUP(C4738,'Budget Detail as of 11.30'!B:K,COLUMNS('Budget Detail as of 11.30'!B:K),FALSE),0)</f>
        <v>0</v>
      </c>
      <c r="N4738" s="155">
        <f>SUMIFS('Budget Detail as of 11.30'!L:L,'Budget Detail as of 11.30'!B:B,'Questica Mapping'!C4738)</f>
        <v>0</v>
      </c>
      <c r="O4738" s="100">
        <v>1250</v>
      </c>
      <c r="P4738" s="101">
        <f t="shared" si="181"/>
        <v>1250</v>
      </c>
    </row>
    <row r="4739" spans="1:16" hidden="1" x14ac:dyDescent="0.3">
      <c r="A4739" s="90">
        <v>604238</v>
      </c>
      <c r="B4739" s="92" t="s">
        <v>1162</v>
      </c>
      <c r="C4739" s="92" t="s">
        <v>8883</v>
      </c>
      <c r="D4739" s="92" t="s">
        <v>18</v>
      </c>
      <c r="E4739" s="103">
        <v>45100</v>
      </c>
      <c r="F4739" s="92" t="s">
        <v>7950</v>
      </c>
      <c r="G4739" s="92" t="s">
        <v>2668</v>
      </c>
      <c r="H4739" s="92" t="s">
        <v>8833</v>
      </c>
      <c r="I4739" s="92" t="s">
        <v>865</v>
      </c>
      <c r="J4739" s="92" t="s">
        <v>8110</v>
      </c>
      <c r="K4739" s="90" t="b">
        <v>0</v>
      </c>
      <c r="L4739" s="92" t="s">
        <v>867</v>
      </c>
      <c r="M4739" s="278">
        <f>IFERROR(VLOOKUP(C4739,'Budget Detail as of 11.30'!B:K,COLUMNS('Budget Detail as of 11.30'!B:K),FALSE),0)</f>
        <v>500</v>
      </c>
      <c r="N4739" s="155">
        <f>SUMIFS('Budget Detail as of 11.30'!L:L,'Budget Detail as of 11.30'!B:B,'Questica Mapping'!C4739)</f>
        <v>500</v>
      </c>
      <c r="O4739" s="100">
        <v>500</v>
      </c>
      <c r="P4739" s="101">
        <f t="shared" si="181"/>
        <v>500</v>
      </c>
    </row>
    <row r="4740" spans="1:16" hidden="1" x14ac:dyDescent="0.3">
      <c r="A4740" s="90">
        <v>1191725</v>
      </c>
      <c r="B4740" s="92" t="s">
        <v>1162</v>
      </c>
      <c r="C4740" s="92" t="s">
        <v>8884</v>
      </c>
      <c r="D4740" s="92" t="s">
        <v>18</v>
      </c>
      <c r="E4740" s="103">
        <v>45100</v>
      </c>
      <c r="F4740" s="92" t="s">
        <v>7950</v>
      </c>
      <c r="G4740" s="92" t="s">
        <v>2668</v>
      </c>
      <c r="H4740" s="92" t="s">
        <v>8749</v>
      </c>
      <c r="I4740" s="92" t="s">
        <v>865</v>
      </c>
      <c r="J4740" s="92" t="s">
        <v>8110</v>
      </c>
      <c r="K4740" s="90" t="b">
        <v>0</v>
      </c>
      <c r="L4740" s="92" t="s">
        <v>867</v>
      </c>
      <c r="M4740" s="278">
        <f>IFERROR(VLOOKUP(C4740,'Budget Detail as of 11.30'!B:K,COLUMNS('Budget Detail as of 11.30'!B:K),FALSE),0)</f>
        <v>5000</v>
      </c>
      <c r="N4740" s="155">
        <f>SUMIFS('Budget Detail as of 11.30'!L:L,'Budget Detail as of 11.30'!B:B,'Questica Mapping'!C4740)</f>
        <v>5000</v>
      </c>
      <c r="O4740" s="100">
        <v>1250</v>
      </c>
      <c r="P4740" s="101">
        <f t="shared" si="181"/>
        <v>1250</v>
      </c>
    </row>
    <row r="4741" spans="1:16" hidden="1" x14ac:dyDescent="0.3">
      <c r="A4741" s="90">
        <v>1191726</v>
      </c>
      <c r="B4741" s="92" t="s">
        <v>1162</v>
      </c>
      <c r="C4741" s="92" t="s">
        <v>8885</v>
      </c>
      <c r="D4741" s="92" t="s">
        <v>18</v>
      </c>
      <c r="E4741" s="103">
        <v>45100</v>
      </c>
      <c r="F4741" s="92" t="s">
        <v>7950</v>
      </c>
      <c r="G4741" s="92" t="s">
        <v>2668</v>
      </c>
      <c r="H4741" s="92" t="s">
        <v>8752</v>
      </c>
      <c r="I4741" s="92" t="s">
        <v>865</v>
      </c>
      <c r="J4741" s="92" t="s">
        <v>8110</v>
      </c>
      <c r="K4741" s="90" t="b">
        <v>0</v>
      </c>
      <c r="L4741" s="92" t="s">
        <v>867</v>
      </c>
      <c r="M4741" s="278">
        <f>IFERROR(VLOOKUP(C4741,'Budget Detail as of 11.30'!B:K,COLUMNS('Budget Detail as of 11.30'!B:K),FALSE),0)</f>
        <v>2500</v>
      </c>
      <c r="N4741" s="155">
        <f>SUMIFS('Budget Detail as of 11.30'!L:L,'Budget Detail as of 11.30'!B:B,'Questica Mapping'!C4741)</f>
        <v>2500</v>
      </c>
      <c r="O4741" s="100">
        <v>300</v>
      </c>
      <c r="P4741" s="101">
        <f t="shared" si="181"/>
        <v>300</v>
      </c>
    </row>
    <row r="4742" spans="1:16" hidden="1" x14ac:dyDescent="0.3">
      <c r="A4742" s="90">
        <v>589907</v>
      </c>
      <c r="B4742" s="92" t="s">
        <v>1162</v>
      </c>
      <c r="C4742" s="92" t="s">
        <v>8886</v>
      </c>
      <c r="D4742" s="92" t="s">
        <v>18</v>
      </c>
      <c r="E4742" s="103">
        <v>45100</v>
      </c>
      <c r="F4742" s="92" t="s">
        <v>7950</v>
      </c>
      <c r="G4742" s="92" t="s">
        <v>2668</v>
      </c>
      <c r="H4742" s="92" t="s">
        <v>8755</v>
      </c>
      <c r="I4742" s="92" t="s">
        <v>865</v>
      </c>
      <c r="J4742" s="92" t="s">
        <v>8110</v>
      </c>
      <c r="K4742" s="90" t="b">
        <v>0</v>
      </c>
      <c r="L4742" s="92" t="s">
        <v>867</v>
      </c>
      <c r="M4742" s="278">
        <f>IFERROR(VLOOKUP(C4742,'Budget Detail as of 11.30'!B:K,COLUMNS('Budget Detail as of 11.30'!B:K),FALSE),0)</f>
        <v>4000</v>
      </c>
      <c r="N4742" s="155">
        <f>SUMIFS('Budget Detail as of 11.30'!L:L,'Budget Detail as of 11.30'!B:B,'Questica Mapping'!C4742)</f>
        <v>4000</v>
      </c>
      <c r="O4742" s="100">
        <v>9000</v>
      </c>
      <c r="P4742" s="101">
        <f t="shared" si="181"/>
        <v>9000</v>
      </c>
    </row>
    <row r="4743" spans="1:16" hidden="1" x14ac:dyDescent="0.3">
      <c r="A4743" s="90">
        <v>595351</v>
      </c>
      <c r="B4743" s="92" t="s">
        <v>1162</v>
      </c>
      <c r="C4743" s="92" t="s">
        <v>8887</v>
      </c>
      <c r="D4743" s="92" t="s">
        <v>18</v>
      </c>
      <c r="E4743" s="103">
        <v>45100</v>
      </c>
      <c r="F4743" s="92" t="s">
        <v>7950</v>
      </c>
      <c r="G4743" s="92" t="s">
        <v>2668</v>
      </c>
      <c r="H4743" s="92" t="s">
        <v>8760</v>
      </c>
      <c r="I4743" s="92" t="s">
        <v>865</v>
      </c>
      <c r="J4743" s="92" t="s">
        <v>8110</v>
      </c>
      <c r="K4743" s="90" t="b">
        <v>0</v>
      </c>
      <c r="L4743" s="92" t="s">
        <v>867</v>
      </c>
      <c r="M4743" s="278">
        <f>IFERROR(VLOOKUP(C4743,'Budget Detail as of 11.30'!B:K,COLUMNS('Budget Detail as of 11.30'!B:K),FALSE),0)</f>
        <v>12000</v>
      </c>
      <c r="N4743" s="155">
        <f>SUMIFS('Budget Detail as of 11.30'!L:L,'Budget Detail as of 11.30'!B:B,'Questica Mapping'!C4743)</f>
        <v>12000</v>
      </c>
      <c r="O4743" s="100">
        <v>0</v>
      </c>
      <c r="P4743" s="101">
        <f t="shared" si="181"/>
        <v>0</v>
      </c>
    </row>
    <row r="4744" spans="1:16" hidden="1" x14ac:dyDescent="0.3">
      <c r="A4744" s="90">
        <v>1191856</v>
      </c>
      <c r="B4744" s="92" t="s">
        <v>1162</v>
      </c>
      <c r="C4744" s="92" t="s">
        <v>8888</v>
      </c>
      <c r="D4744" s="92" t="s">
        <v>18</v>
      </c>
      <c r="E4744" s="103">
        <v>45100</v>
      </c>
      <c r="F4744" s="90" t="s">
        <v>7950</v>
      </c>
      <c r="G4744" s="90" t="s">
        <v>2668</v>
      </c>
      <c r="H4744" s="90" t="s">
        <v>8889</v>
      </c>
      <c r="I4744" s="178">
        <v>2</v>
      </c>
      <c r="J4744" s="269" t="s">
        <v>1251</v>
      </c>
      <c r="L4744" s="92"/>
      <c r="M4744" s="278">
        <f>IFERROR(VLOOKUP(C4744,'Budget Detail as of 11.30'!B:K,COLUMNS('Budget Detail as of 11.30'!B:K),FALSE),0)</f>
        <v>0</v>
      </c>
      <c r="N4744" s="155">
        <f>SUMIFS('Budget Detail as of 11.30'!L:L,'Budget Detail as of 11.30'!B:B,'Questica Mapping'!C4744)</f>
        <v>0</v>
      </c>
      <c r="O4744" s="100">
        <v>13000</v>
      </c>
      <c r="P4744" s="101">
        <f t="shared" si="181"/>
        <v>13000</v>
      </c>
    </row>
    <row r="4745" spans="1:16" hidden="1" x14ac:dyDescent="0.3">
      <c r="A4745" s="90">
        <v>599310</v>
      </c>
      <c r="B4745" s="92" t="s">
        <v>1162</v>
      </c>
      <c r="C4745" s="92" t="s">
        <v>8890</v>
      </c>
      <c r="D4745" s="92" t="s">
        <v>18</v>
      </c>
      <c r="E4745" s="103">
        <v>45100</v>
      </c>
      <c r="F4745" s="92" t="s">
        <v>7950</v>
      </c>
      <c r="G4745" s="92" t="s">
        <v>2668</v>
      </c>
      <c r="H4745" s="92" t="s">
        <v>8841</v>
      </c>
      <c r="I4745" s="92" t="s">
        <v>865</v>
      </c>
      <c r="J4745" s="92" t="s">
        <v>8110</v>
      </c>
      <c r="K4745" s="90" t="b">
        <v>0</v>
      </c>
      <c r="L4745" s="92" t="s">
        <v>867</v>
      </c>
      <c r="M4745" s="278">
        <f>IFERROR(VLOOKUP(C4745,'Budget Detail as of 11.30'!B:K,COLUMNS('Budget Detail as of 11.30'!B:K),FALSE),0)</f>
        <v>500</v>
      </c>
      <c r="N4745" s="155">
        <f>SUMIFS('Budget Detail as of 11.30'!L:L,'Budget Detail as of 11.30'!B:B,'Questica Mapping'!C4745)</f>
        <v>500</v>
      </c>
      <c r="O4745" s="100">
        <v>0</v>
      </c>
      <c r="P4745" s="101">
        <f t="shared" si="181"/>
        <v>0</v>
      </c>
    </row>
    <row r="4746" spans="1:16" hidden="1" x14ac:dyDescent="0.3">
      <c r="A4746" s="90">
        <v>599333</v>
      </c>
      <c r="B4746" s="92" t="s">
        <v>1162</v>
      </c>
      <c r="C4746" s="92" t="s">
        <v>8891</v>
      </c>
      <c r="D4746" s="92" t="s">
        <v>18</v>
      </c>
      <c r="E4746" s="103">
        <v>45100</v>
      </c>
      <c r="F4746" s="90" t="s">
        <v>7950</v>
      </c>
      <c r="G4746" s="90" t="s">
        <v>2668</v>
      </c>
      <c r="H4746" s="90" t="s">
        <v>8892</v>
      </c>
      <c r="I4746" s="178">
        <v>2</v>
      </c>
      <c r="J4746" s="269" t="s">
        <v>1251</v>
      </c>
      <c r="L4746" s="92"/>
      <c r="M4746" s="278">
        <f>IFERROR(VLOOKUP(C4746,'Budget Detail as of 11.30'!B:K,COLUMNS('Budget Detail as of 11.30'!B:K),FALSE),0)</f>
        <v>0</v>
      </c>
      <c r="N4746" s="155">
        <f>SUMIFS('Budget Detail as of 11.30'!L:L,'Budget Detail as of 11.30'!B:B,'Questica Mapping'!C4746)</f>
        <v>0</v>
      </c>
      <c r="O4746" s="100">
        <v>15000</v>
      </c>
      <c r="P4746" s="101">
        <f t="shared" si="181"/>
        <v>15000</v>
      </c>
    </row>
    <row r="4747" spans="1:16" hidden="1" x14ac:dyDescent="0.3">
      <c r="A4747" s="90">
        <v>850908</v>
      </c>
      <c r="B4747" s="92" t="s">
        <v>1162</v>
      </c>
      <c r="C4747" s="92" t="s">
        <v>8893</v>
      </c>
      <c r="D4747" s="92" t="s">
        <v>18</v>
      </c>
      <c r="E4747" s="103">
        <v>45100</v>
      </c>
      <c r="F4747" s="92" t="s">
        <v>7950</v>
      </c>
      <c r="G4747" s="92" t="s">
        <v>2668</v>
      </c>
      <c r="H4747" s="92" t="s">
        <v>8843</v>
      </c>
      <c r="I4747" s="92" t="s">
        <v>865</v>
      </c>
      <c r="J4747" s="92" t="s">
        <v>8110</v>
      </c>
      <c r="K4747" s="90" t="b">
        <v>0</v>
      </c>
      <c r="L4747" s="92" t="s">
        <v>867</v>
      </c>
      <c r="M4747" s="278">
        <f>IFERROR(VLOOKUP(C4747,'Budget Detail as of 11.30'!B:K,COLUMNS('Budget Detail as of 11.30'!B:K),FALSE),0)</f>
        <v>1500</v>
      </c>
      <c r="N4747" s="155">
        <f>SUMIFS('Budget Detail as of 11.30'!L:L,'Budget Detail as of 11.30'!B:B,'Questica Mapping'!C4747)</f>
        <v>1500</v>
      </c>
      <c r="O4747" s="100">
        <v>0</v>
      </c>
      <c r="P4747" s="101">
        <f t="shared" si="181"/>
        <v>0</v>
      </c>
    </row>
    <row r="4748" spans="1:16" hidden="1" x14ac:dyDescent="0.3">
      <c r="A4748" s="90">
        <v>587846</v>
      </c>
      <c r="B4748" s="92" t="s">
        <v>1162</v>
      </c>
      <c r="C4748" s="92" t="s">
        <v>8894</v>
      </c>
      <c r="D4748" s="92" t="s">
        <v>18</v>
      </c>
      <c r="E4748" s="103">
        <v>45100</v>
      </c>
      <c r="F4748" s="90" t="s">
        <v>7950</v>
      </c>
      <c r="G4748" s="90" t="s">
        <v>2668</v>
      </c>
      <c r="H4748" s="90" t="s">
        <v>8895</v>
      </c>
      <c r="I4748" s="178">
        <v>2</v>
      </c>
      <c r="J4748" s="269" t="s">
        <v>1251</v>
      </c>
      <c r="L4748" s="92"/>
      <c r="M4748" s="278">
        <f>IFERROR(VLOOKUP(C4748,'Budget Detail as of 11.30'!B:K,COLUMNS('Budget Detail as of 11.30'!B:K),FALSE),0)</f>
        <v>0</v>
      </c>
      <c r="N4748" s="155">
        <f>SUMIFS('Budget Detail as of 11.30'!L:L,'Budget Detail as of 11.30'!B:B,'Questica Mapping'!C4748)</f>
        <v>0</v>
      </c>
      <c r="O4748" s="100">
        <v>7500</v>
      </c>
      <c r="P4748" s="101">
        <f t="shared" si="181"/>
        <v>7500</v>
      </c>
    </row>
    <row r="4749" spans="1:16" hidden="1" x14ac:dyDescent="0.3">
      <c r="A4749" s="90">
        <v>584175</v>
      </c>
      <c r="B4749" s="92" t="s">
        <v>1162</v>
      </c>
      <c r="C4749" s="92" t="s">
        <v>8896</v>
      </c>
      <c r="D4749" s="92" t="s">
        <v>18</v>
      </c>
      <c r="E4749" s="103">
        <v>45100</v>
      </c>
      <c r="F4749" s="92" t="s">
        <v>7950</v>
      </c>
      <c r="G4749" s="92" t="s">
        <v>2668</v>
      </c>
      <c r="H4749" s="92" t="s">
        <v>8763</v>
      </c>
      <c r="I4749" s="92" t="s">
        <v>865</v>
      </c>
      <c r="J4749" s="92" t="s">
        <v>8110</v>
      </c>
      <c r="K4749" s="90" t="b">
        <v>0</v>
      </c>
      <c r="L4749" s="92" t="s">
        <v>867</v>
      </c>
      <c r="M4749" s="278">
        <f>IFERROR(VLOOKUP(C4749,'Budget Detail as of 11.30'!B:K,COLUMNS('Budget Detail as of 11.30'!B:K),FALSE),0)</f>
        <v>500</v>
      </c>
      <c r="N4749" s="155">
        <f>SUMIFS('Budget Detail as of 11.30'!L:L,'Budget Detail as of 11.30'!B:B,'Questica Mapping'!C4749)</f>
        <v>500</v>
      </c>
      <c r="O4749" s="100">
        <v>0</v>
      </c>
      <c r="P4749" s="101">
        <f t="shared" si="181"/>
        <v>0</v>
      </c>
    </row>
    <row r="4750" spans="1:16" hidden="1" x14ac:dyDescent="0.3">
      <c r="A4750" s="90">
        <v>584176</v>
      </c>
      <c r="B4750" s="92" t="s">
        <v>1162</v>
      </c>
      <c r="C4750" s="92" t="s">
        <v>8897</v>
      </c>
      <c r="D4750" s="92" t="s">
        <v>18</v>
      </c>
      <c r="E4750" s="103">
        <v>45100</v>
      </c>
      <c r="F4750" s="92" t="s">
        <v>7950</v>
      </c>
      <c r="G4750" s="92" t="s">
        <v>2514</v>
      </c>
      <c r="H4750" s="92" t="s">
        <v>8734</v>
      </c>
      <c r="I4750" s="92" t="s">
        <v>865</v>
      </c>
      <c r="J4750" s="92" t="s">
        <v>8120</v>
      </c>
      <c r="K4750" s="90" t="b">
        <v>0</v>
      </c>
      <c r="L4750" s="92" t="s">
        <v>867</v>
      </c>
      <c r="M4750" s="278">
        <f>IFERROR(VLOOKUP(C4750,'Budget Detail as of 11.30'!B:K,COLUMNS('Budget Detail as of 11.30'!B:K),FALSE),0)</f>
        <v>4000</v>
      </c>
      <c r="N4750" s="155">
        <f>SUMIFS('Budget Detail as of 11.30'!L:L,'Budget Detail as of 11.30'!B:B,'Questica Mapping'!C4750)</f>
        <v>4000</v>
      </c>
      <c r="O4750" s="100">
        <v>0</v>
      </c>
      <c r="P4750" s="101">
        <f t="shared" si="181"/>
        <v>0</v>
      </c>
    </row>
    <row r="4751" spans="1:16" hidden="1" x14ac:dyDescent="0.3">
      <c r="A4751" s="90">
        <v>586768</v>
      </c>
      <c r="B4751" s="92" t="s">
        <v>1162</v>
      </c>
      <c r="C4751" s="92" t="s">
        <v>8898</v>
      </c>
      <c r="D4751" s="92" t="s">
        <v>18</v>
      </c>
      <c r="E4751" s="103">
        <v>45100</v>
      </c>
      <c r="F4751" s="92" t="s">
        <v>7950</v>
      </c>
      <c r="G4751" s="92" t="s">
        <v>2514</v>
      </c>
      <c r="H4751" s="92" t="s">
        <v>8734</v>
      </c>
      <c r="I4751" s="92" t="s">
        <v>925</v>
      </c>
      <c r="J4751" s="92" t="s">
        <v>8899</v>
      </c>
      <c r="K4751" s="90" t="b">
        <v>0</v>
      </c>
      <c r="L4751" s="92" t="s">
        <v>867</v>
      </c>
      <c r="M4751" s="278">
        <f>IFERROR(VLOOKUP(C4751,'Budget Detail as of 11.30'!B:K,COLUMNS('Budget Detail as of 11.30'!B:K),FALSE),0)</f>
        <v>5300</v>
      </c>
      <c r="N4751" s="155">
        <f>SUMIFS('Budget Detail as of 11.30'!L:L,'Budget Detail as of 11.30'!B:B,'Questica Mapping'!C4751)</f>
        <v>5300</v>
      </c>
      <c r="O4751" s="100">
        <v>4000</v>
      </c>
      <c r="P4751" s="101">
        <f t="shared" si="181"/>
        <v>4000</v>
      </c>
    </row>
    <row r="4752" spans="1:16" hidden="1" x14ac:dyDescent="0.3">
      <c r="A4752" s="90">
        <v>600802</v>
      </c>
      <c r="B4752" s="92" t="s">
        <v>1162</v>
      </c>
      <c r="C4752" s="92" t="s">
        <v>8900</v>
      </c>
      <c r="D4752" s="92" t="s">
        <v>18</v>
      </c>
      <c r="E4752" s="103">
        <v>45100</v>
      </c>
      <c r="F4752" s="92" t="s">
        <v>7950</v>
      </c>
      <c r="G4752" s="92" t="s">
        <v>2514</v>
      </c>
      <c r="H4752" s="92" t="s">
        <v>8737</v>
      </c>
      <c r="I4752" s="92" t="s">
        <v>865</v>
      </c>
      <c r="J4752" s="92" t="s">
        <v>8120</v>
      </c>
      <c r="K4752" s="90" t="b">
        <v>0</v>
      </c>
      <c r="L4752" s="92" t="s">
        <v>867</v>
      </c>
      <c r="M4752" s="278">
        <f>IFERROR(VLOOKUP(C4752,'Budget Detail as of 11.30'!B:K,COLUMNS('Budget Detail as of 11.30'!B:K),FALSE),0)</f>
        <v>3000</v>
      </c>
      <c r="N4752" s="155">
        <f>SUMIFS('Budget Detail as of 11.30'!L:L,'Budget Detail as of 11.30'!B:B,'Questica Mapping'!C4752)</f>
        <v>3000</v>
      </c>
      <c r="O4752" s="100">
        <v>4000</v>
      </c>
      <c r="P4752" s="101">
        <f t="shared" si="181"/>
        <v>4000</v>
      </c>
    </row>
    <row r="4753" spans="1:16" hidden="1" x14ac:dyDescent="0.3">
      <c r="A4753" s="90">
        <v>604239</v>
      </c>
      <c r="B4753" s="92" t="s">
        <v>1162</v>
      </c>
      <c r="C4753" s="92" t="s">
        <v>8901</v>
      </c>
      <c r="D4753" s="92" t="s">
        <v>18</v>
      </c>
      <c r="E4753" s="103">
        <v>45100</v>
      </c>
      <c r="F4753" s="92" t="s">
        <v>7950</v>
      </c>
      <c r="G4753" s="92" t="s">
        <v>2514</v>
      </c>
      <c r="H4753" s="92" t="s">
        <v>8737</v>
      </c>
      <c r="I4753" s="92" t="s">
        <v>925</v>
      </c>
      <c r="J4753" s="92" t="s">
        <v>8899</v>
      </c>
      <c r="K4753" s="90" t="b">
        <v>0</v>
      </c>
      <c r="L4753" s="92" t="s">
        <v>867</v>
      </c>
      <c r="M4753" s="278">
        <f>IFERROR(VLOOKUP(C4753,'Budget Detail as of 11.30'!B:K,COLUMNS('Budget Detail as of 11.30'!B:K),FALSE),0)</f>
        <v>11500</v>
      </c>
      <c r="N4753" s="155">
        <f>SUMIFS('Budget Detail as of 11.30'!L:L,'Budget Detail as of 11.30'!B:B,'Questica Mapping'!C4753)</f>
        <v>11500</v>
      </c>
      <c r="O4753" s="100">
        <v>5500</v>
      </c>
      <c r="P4753" s="101">
        <f t="shared" si="181"/>
        <v>5500</v>
      </c>
    </row>
    <row r="4754" spans="1:16" hidden="1" x14ac:dyDescent="0.3">
      <c r="A4754" s="90">
        <v>589909</v>
      </c>
      <c r="B4754" s="92" t="s">
        <v>1162</v>
      </c>
      <c r="C4754" s="92" t="s">
        <v>8902</v>
      </c>
      <c r="D4754" s="92" t="s">
        <v>18</v>
      </c>
      <c r="E4754" s="103">
        <v>45100</v>
      </c>
      <c r="F4754" s="92" t="s">
        <v>7950</v>
      </c>
      <c r="G4754" s="92" t="s">
        <v>2514</v>
      </c>
      <c r="H4754" s="92" t="s">
        <v>8740</v>
      </c>
      <c r="I4754" s="92" t="s">
        <v>865</v>
      </c>
      <c r="J4754" s="92" t="s">
        <v>8120</v>
      </c>
      <c r="K4754" s="90" t="b">
        <v>0</v>
      </c>
      <c r="L4754" s="92" t="s">
        <v>867</v>
      </c>
      <c r="M4754" s="278">
        <f>IFERROR(VLOOKUP(C4754,'Budget Detail as of 11.30'!B:K,COLUMNS('Budget Detail as of 11.30'!B:K),FALSE),0)</f>
        <v>15100</v>
      </c>
      <c r="N4754" s="155">
        <f>SUMIFS('Budget Detail as of 11.30'!L:L,'Budget Detail as of 11.30'!B:B,'Questica Mapping'!C4754)</f>
        <v>15100</v>
      </c>
      <c r="O4754" s="100">
        <v>0</v>
      </c>
      <c r="P4754" s="101">
        <f t="shared" si="181"/>
        <v>0</v>
      </c>
    </row>
    <row r="4755" spans="1:16" hidden="1" x14ac:dyDescent="0.3">
      <c r="A4755" s="90">
        <v>851197</v>
      </c>
      <c r="B4755" s="92" t="s">
        <v>1162</v>
      </c>
      <c r="C4755" s="92" t="s">
        <v>8903</v>
      </c>
      <c r="D4755" s="92" t="s">
        <v>18</v>
      </c>
      <c r="E4755" s="103">
        <v>45100</v>
      </c>
      <c r="F4755" s="92" t="s">
        <v>7950</v>
      </c>
      <c r="G4755" s="92" t="s">
        <v>2514</v>
      </c>
      <c r="H4755" s="92" t="s">
        <v>8816</v>
      </c>
      <c r="I4755" s="92" t="s">
        <v>865</v>
      </c>
      <c r="J4755" s="92" t="s">
        <v>8120</v>
      </c>
      <c r="K4755" s="90" t="b">
        <v>0</v>
      </c>
      <c r="L4755" s="92" t="s">
        <v>867</v>
      </c>
      <c r="M4755" s="278">
        <f>IFERROR(VLOOKUP(C4755,'Budget Detail as of 11.30'!B:K,COLUMNS('Budget Detail as of 11.30'!B:K),FALSE),0)</f>
        <v>500</v>
      </c>
      <c r="N4755" s="155">
        <f>SUMIFS('Budget Detail as of 11.30'!L:L,'Budget Detail as of 11.30'!B:B,'Questica Mapping'!C4755)</f>
        <v>500</v>
      </c>
      <c r="O4755" s="100">
        <v>13000</v>
      </c>
      <c r="P4755" s="101">
        <f t="shared" si="181"/>
        <v>13000</v>
      </c>
    </row>
    <row r="4756" spans="1:16" hidden="1" x14ac:dyDescent="0.3">
      <c r="A4756" s="90">
        <v>850424</v>
      </c>
      <c r="B4756" s="92" t="s">
        <v>1162</v>
      </c>
      <c r="C4756" s="92" t="s">
        <v>8904</v>
      </c>
      <c r="D4756" s="92" t="s">
        <v>18</v>
      </c>
      <c r="E4756" s="103">
        <v>45100</v>
      </c>
      <c r="F4756" s="92" t="s">
        <v>7950</v>
      </c>
      <c r="G4756" s="92" t="s">
        <v>2514</v>
      </c>
      <c r="H4756" s="92" t="s">
        <v>8743</v>
      </c>
      <c r="I4756" s="92" t="s">
        <v>865</v>
      </c>
      <c r="J4756" s="92" t="s">
        <v>8120</v>
      </c>
      <c r="K4756" s="90" t="b">
        <v>0</v>
      </c>
      <c r="L4756" s="92" t="s">
        <v>867</v>
      </c>
      <c r="M4756" s="278">
        <f>IFERROR(VLOOKUP(C4756,'Budget Detail as of 11.30'!B:K,COLUMNS('Budget Detail as of 11.30'!B:K),FALSE),0)</f>
        <v>4750</v>
      </c>
      <c r="N4756" s="155">
        <f>SUMIFS('Budget Detail as of 11.30'!L:L,'Budget Detail as of 11.30'!B:B,'Questica Mapping'!C4756)</f>
        <v>4750</v>
      </c>
      <c r="O4756" s="100">
        <v>12000</v>
      </c>
      <c r="P4756" s="101">
        <f t="shared" si="181"/>
        <v>12000</v>
      </c>
    </row>
    <row r="4757" spans="1:16" hidden="1" x14ac:dyDescent="0.3">
      <c r="A4757" s="90">
        <v>586704</v>
      </c>
      <c r="B4757" s="92" t="s">
        <v>1162</v>
      </c>
      <c r="C4757" s="92" t="s">
        <v>8905</v>
      </c>
      <c r="D4757" s="92" t="s">
        <v>18</v>
      </c>
      <c r="E4757" s="103">
        <v>45100</v>
      </c>
      <c r="F4757" s="92" t="s">
        <v>7950</v>
      </c>
      <c r="G4757" s="92" t="s">
        <v>2514</v>
      </c>
      <c r="H4757" s="92" t="s">
        <v>8743</v>
      </c>
      <c r="I4757" s="92" t="s">
        <v>925</v>
      </c>
      <c r="J4757" s="92" t="s">
        <v>8899</v>
      </c>
      <c r="K4757" s="90" t="b">
        <v>0</v>
      </c>
      <c r="L4757" s="92" t="s">
        <v>867</v>
      </c>
      <c r="M4757" s="278">
        <f>IFERROR(VLOOKUP(C4757,'Budget Detail as of 11.30'!B:K,COLUMNS('Budget Detail as of 11.30'!B:K),FALSE),0)</f>
        <v>2750</v>
      </c>
      <c r="N4757" s="155">
        <f>SUMIFS('Budget Detail as of 11.30'!L:L,'Budget Detail as of 11.30'!B:B,'Questica Mapping'!C4757)</f>
        <v>2750</v>
      </c>
      <c r="O4757" s="100">
        <v>0</v>
      </c>
      <c r="P4757" s="101">
        <f t="shared" si="181"/>
        <v>0</v>
      </c>
    </row>
    <row r="4758" spans="1:16" hidden="1" x14ac:dyDescent="0.3">
      <c r="A4758" s="90">
        <v>593081</v>
      </c>
      <c r="B4758" s="92" t="s">
        <v>1162</v>
      </c>
      <c r="C4758" s="92" t="s">
        <v>8906</v>
      </c>
      <c r="D4758" s="92" t="s">
        <v>18</v>
      </c>
      <c r="E4758" s="103">
        <v>45100</v>
      </c>
      <c r="F4758" s="92" t="s">
        <v>7950</v>
      </c>
      <c r="G4758" s="92" t="s">
        <v>2514</v>
      </c>
      <c r="H4758" s="92" t="s">
        <v>8769</v>
      </c>
      <c r="I4758" s="92" t="s">
        <v>865</v>
      </c>
      <c r="J4758" s="270" t="s">
        <v>1251</v>
      </c>
      <c r="K4758" s="90" t="b">
        <v>0</v>
      </c>
      <c r="L4758" s="92" t="s">
        <v>867</v>
      </c>
      <c r="M4758" s="278">
        <f>IFERROR(VLOOKUP(C4758,'Budget Detail as of 11.30'!B:K,COLUMNS('Budget Detail as of 11.30'!B:K),FALSE),0)</f>
        <v>0</v>
      </c>
      <c r="N4758" s="155">
        <f>SUMIFS('Budget Detail as of 11.30'!L:L,'Budget Detail as of 11.30'!B:B,'Questica Mapping'!C4758)</f>
        <v>0</v>
      </c>
      <c r="O4758" s="100">
        <v>2000</v>
      </c>
      <c r="P4758" s="101">
        <f t="shared" si="181"/>
        <v>2000</v>
      </c>
    </row>
    <row r="4759" spans="1:16" hidden="1" x14ac:dyDescent="0.3">
      <c r="A4759" s="90">
        <v>593318</v>
      </c>
      <c r="B4759" s="92" t="s">
        <v>1162</v>
      </c>
      <c r="C4759" s="92" t="s">
        <v>8907</v>
      </c>
      <c r="D4759" s="92" t="s">
        <v>18</v>
      </c>
      <c r="E4759" s="103">
        <v>45100</v>
      </c>
      <c r="F4759" s="92" t="s">
        <v>7950</v>
      </c>
      <c r="G4759" s="92" t="s">
        <v>2514</v>
      </c>
      <c r="H4759" s="92" t="s">
        <v>8833</v>
      </c>
      <c r="I4759" s="92" t="s">
        <v>865</v>
      </c>
      <c r="J4759" s="92" t="s">
        <v>8120</v>
      </c>
      <c r="K4759" s="90" t="b">
        <v>0</v>
      </c>
      <c r="L4759" s="92" t="s">
        <v>867</v>
      </c>
      <c r="M4759" s="278">
        <f>IFERROR(VLOOKUP(C4759,'Budget Detail as of 11.30'!B:K,COLUMNS('Budget Detail as of 11.30'!B:K),FALSE),0)</f>
        <v>4000</v>
      </c>
      <c r="N4759" s="155">
        <f>SUMIFS('Budget Detail as of 11.30'!L:L,'Budget Detail as of 11.30'!B:B,'Questica Mapping'!C4759)</f>
        <v>4000</v>
      </c>
      <c r="O4759" s="100">
        <v>500</v>
      </c>
      <c r="P4759" s="101">
        <f t="shared" si="181"/>
        <v>500</v>
      </c>
    </row>
    <row r="4760" spans="1:16" hidden="1" x14ac:dyDescent="0.3">
      <c r="A4760" s="90">
        <v>589117</v>
      </c>
      <c r="B4760" s="92" t="s">
        <v>1162</v>
      </c>
      <c r="C4760" s="92" t="s">
        <v>8908</v>
      </c>
      <c r="D4760" s="92" t="s">
        <v>18</v>
      </c>
      <c r="E4760" s="103">
        <v>45100</v>
      </c>
      <c r="F4760" s="92" t="s">
        <v>7950</v>
      </c>
      <c r="G4760" s="92" t="s">
        <v>2514</v>
      </c>
      <c r="H4760" s="92" t="s">
        <v>8749</v>
      </c>
      <c r="I4760" s="92" t="s">
        <v>865</v>
      </c>
      <c r="J4760" s="92" t="s">
        <v>8120</v>
      </c>
      <c r="K4760" s="90" t="b">
        <v>0</v>
      </c>
      <c r="L4760" s="92" t="s">
        <v>867</v>
      </c>
      <c r="M4760" s="278">
        <f>IFERROR(VLOOKUP(C4760,'Budget Detail as of 11.30'!B:K,COLUMNS('Budget Detail as of 11.30'!B:K),FALSE),0)</f>
        <v>3500</v>
      </c>
      <c r="N4760" s="155">
        <f>SUMIFS('Budget Detail as of 11.30'!L:L,'Budget Detail as of 11.30'!B:B,'Questica Mapping'!C4760)</f>
        <v>3500</v>
      </c>
      <c r="O4760" s="100">
        <v>500</v>
      </c>
      <c r="P4760" s="101">
        <f t="shared" si="181"/>
        <v>500</v>
      </c>
    </row>
    <row r="4761" spans="1:16" hidden="1" x14ac:dyDescent="0.3">
      <c r="A4761" s="90">
        <v>591143</v>
      </c>
      <c r="B4761" s="92" t="s">
        <v>1162</v>
      </c>
      <c r="C4761" s="92" t="s">
        <v>8909</v>
      </c>
      <c r="D4761" s="92" t="s">
        <v>18</v>
      </c>
      <c r="E4761" s="103">
        <v>45100</v>
      </c>
      <c r="F4761" s="92" t="s">
        <v>7950</v>
      </c>
      <c r="G4761" s="92" t="s">
        <v>2514</v>
      </c>
      <c r="H4761" s="92" t="s">
        <v>8752</v>
      </c>
      <c r="I4761" s="92" t="s">
        <v>865</v>
      </c>
      <c r="J4761" s="92" t="s">
        <v>8120</v>
      </c>
      <c r="K4761" s="90" t="b">
        <v>0</v>
      </c>
      <c r="L4761" s="92" t="s">
        <v>867</v>
      </c>
      <c r="M4761" s="278">
        <f>IFERROR(VLOOKUP(C4761,'Budget Detail as of 11.30'!B:K,COLUMNS('Budget Detail as of 11.30'!B:K),FALSE),0)</f>
        <v>3000</v>
      </c>
      <c r="N4761" s="155">
        <f>SUMIFS('Budget Detail as of 11.30'!L:L,'Budget Detail as of 11.30'!B:B,'Questica Mapping'!C4761)</f>
        <v>3000</v>
      </c>
      <c r="O4761" s="100">
        <v>1200</v>
      </c>
      <c r="P4761" s="101">
        <f t="shared" si="181"/>
        <v>1200</v>
      </c>
    </row>
    <row r="4762" spans="1:16" hidden="1" x14ac:dyDescent="0.3">
      <c r="A4762" s="90">
        <v>595060</v>
      </c>
      <c r="B4762" s="92" t="s">
        <v>1162</v>
      </c>
      <c r="C4762" s="92" t="s">
        <v>8910</v>
      </c>
      <c r="D4762" s="92" t="s">
        <v>18</v>
      </c>
      <c r="E4762" s="103">
        <v>45100</v>
      </c>
      <c r="F4762" s="92" t="s">
        <v>7950</v>
      </c>
      <c r="G4762" s="92" t="s">
        <v>2514</v>
      </c>
      <c r="H4762" s="92" t="s">
        <v>8752</v>
      </c>
      <c r="I4762" s="92" t="s">
        <v>925</v>
      </c>
      <c r="J4762" s="92" t="s">
        <v>8899</v>
      </c>
      <c r="K4762" s="90" t="b">
        <v>0</v>
      </c>
      <c r="L4762" s="92" t="s">
        <v>867</v>
      </c>
      <c r="M4762" s="278">
        <f>IFERROR(VLOOKUP(C4762,'Budget Detail as of 11.30'!B:K,COLUMNS('Budget Detail as of 11.30'!B:K),FALSE),0)</f>
        <v>2700</v>
      </c>
      <c r="N4762" s="155">
        <f>SUMIFS('Budget Detail as of 11.30'!L:L,'Budget Detail as of 11.30'!B:B,'Questica Mapping'!C4762)</f>
        <v>2700</v>
      </c>
      <c r="O4762" s="100">
        <v>5700</v>
      </c>
      <c r="P4762" s="101">
        <f t="shared" ref="P4762:P4783" si="182">+O4762</f>
        <v>5700</v>
      </c>
    </row>
    <row r="4763" spans="1:16" hidden="1" x14ac:dyDescent="0.3">
      <c r="A4763" s="90">
        <v>850895</v>
      </c>
      <c r="B4763" s="92" t="s">
        <v>1162</v>
      </c>
      <c r="C4763" s="92" t="s">
        <v>8911</v>
      </c>
      <c r="D4763" s="92" t="s">
        <v>18</v>
      </c>
      <c r="E4763" s="103">
        <v>45100</v>
      </c>
      <c r="F4763" s="92" t="s">
        <v>7950</v>
      </c>
      <c r="G4763" s="92" t="s">
        <v>2514</v>
      </c>
      <c r="H4763" s="92" t="s">
        <v>8755</v>
      </c>
      <c r="I4763" s="92" t="s">
        <v>865</v>
      </c>
      <c r="J4763" s="92" t="s">
        <v>8120</v>
      </c>
      <c r="K4763" s="90" t="b">
        <v>0</v>
      </c>
      <c r="L4763" s="92" t="s">
        <v>867</v>
      </c>
      <c r="M4763" s="278">
        <f>IFERROR(VLOOKUP(C4763,'Budget Detail as of 11.30'!B:K,COLUMNS('Budget Detail as of 11.30'!B:K),FALSE),0)</f>
        <v>14600</v>
      </c>
      <c r="N4763" s="155">
        <f>SUMIFS('Budget Detail as of 11.30'!L:L,'Budget Detail as of 11.30'!B:B,'Questica Mapping'!C4763)</f>
        <v>14600</v>
      </c>
      <c r="O4763" s="100">
        <v>720</v>
      </c>
      <c r="P4763" s="101">
        <f t="shared" si="182"/>
        <v>720</v>
      </c>
    </row>
    <row r="4764" spans="1:16" hidden="1" x14ac:dyDescent="0.3">
      <c r="A4764" s="90">
        <v>595170</v>
      </c>
      <c r="B4764" s="92" t="s">
        <v>1162</v>
      </c>
      <c r="C4764" s="92" t="s">
        <v>8912</v>
      </c>
      <c r="D4764" s="92" t="s">
        <v>18</v>
      </c>
      <c r="E4764" s="103">
        <v>45100</v>
      </c>
      <c r="F4764" s="92" t="s">
        <v>7950</v>
      </c>
      <c r="G4764" s="92" t="s">
        <v>2514</v>
      </c>
      <c r="H4764" s="92" t="s">
        <v>8760</v>
      </c>
      <c r="I4764" s="92" t="s">
        <v>865</v>
      </c>
      <c r="J4764" s="92" t="s">
        <v>8120</v>
      </c>
      <c r="K4764" s="90" t="b">
        <v>0</v>
      </c>
      <c r="L4764" s="92" t="s">
        <v>867</v>
      </c>
      <c r="M4764" s="278">
        <f>IFERROR(VLOOKUP(C4764,'Budget Detail as of 11.30'!B:K,COLUMNS('Budget Detail as of 11.30'!B:K),FALSE),0)</f>
        <v>8500</v>
      </c>
      <c r="N4764" s="155">
        <f>SUMIFS('Budget Detail as of 11.30'!L:L,'Budget Detail as of 11.30'!B:B,'Questica Mapping'!C4764)</f>
        <v>8500</v>
      </c>
      <c r="O4764" s="100">
        <v>600</v>
      </c>
      <c r="P4764" s="101">
        <f t="shared" si="182"/>
        <v>600</v>
      </c>
    </row>
    <row r="4765" spans="1:16" hidden="1" x14ac:dyDescent="0.3">
      <c r="A4765" s="90">
        <v>595171</v>
      </c>
      <c r="B4765" s="92" t="s">
        <v>1162</v>
      </c>
      <c r="C4765" s="92" t="s">
        <v>8913</v>
      </c>
      <c r="D4765" s="92" t="s">
        <v>18</v>
      </c>
      <c r="E4765" s="103">
        <v>45100</v>
      </c>
      <c r="F4765" s="92" t="s">
        <v>7950</v>
      </c>
      <c r="G4765" s="92" t="s">
        <v>2514</v>
      </c>
      <c r="H4765" s="92" t="s">
        <v>8760</v>
      </c>
      <c r="I4765" s="92" t="s">
        <v>925</v>
      </c>
      <c r="J4765" s="92" t="s">
        <v>8899</v>
      </c>
      <c r="K4765" s="90" t="b">
        <v>0</v>
      </c>
      <c r="L4765" s="92" t="s">
        <v>867</v>
      </c>
      <c r="M4765" s="278">
        <f>IFERROR(VLOOKUP(C4765,'Budget Detail as of 11.30'!B:K,COLUMNS('Budget Detail as of 11.30'!B:K),FALSE),0)</f>
        <v>3500</v>
      </c>
      <c r="N4765" s="155">
        <f>SUMIFS('Budget Detail as of 11.30'!L:L,'Budget Detail as of 11.30'!B:B,'Questica Mapping'!C4765)</f>
        <v>3500</v>
      </c>
      <c r="O4765" s="100">
        <v>0</v>
      </c>
      <c r="P4765" s="101">
        <f t="shared" si="182"/>
        <v>0</v>
      </c>
    </row>
    <row r="4766" spans="1:16" hidden="1" x14ac:dyDescent="0.3">
      <c r="A4766" s="90">
        <v>595172</v>
      </c>
      <c r="B4766" s="92" t="s">
        <v>1162</v>
      </c>
      <c r="C4766" s="92" t="s">
        <v>8914</v>
      </c>
      <c r="D4766" s="92" t="s">
        <v>18</v>
      </c>
      <c r="E4766" s="103">
        <v>45100</v>
      </c>
      <c r="F4766" s="92" t="s">
        <v>7950</v>
      </c>
      <c r="G4766" s="92" t="s">
        <v>2514</v>
      </c>
      <c r="H4766" s="92" t="s">
        <v>8841</v>
      </c>
      <c r="I4766" s="92" t="s">
        <v>865</v>
      </c>
      <c r="J4766" s="92" t="s">
        <v>8120</v>
      </c>
      <c r="K4766" s="90" t="b">
        <v>0</v>
      </c>
      <c r="L4766" s="92" t="s">
        <v>867</v>
      </c>
      <c r="M4766" s="278">
        <f>IFERROR(VLOOKUP(C4766,'Budget Detail as of 11.30'!B:K,COLUMNS('Budget Detail as of 11.30'!B:K),FALSE),0)</f>
        <v>2000</v>
      </c>
      <c r="N4766" s="155">
        <f>SUMIFS('Budget Detail as of 11.30'!L:L,'Budget Detail as of 11.30'!B:B,'Questica Mapping'!C4766)</f>
        <v>2000</v>
      </c>
      <c r="O4766" s="100">
        <v>450</v>
      </c>
      <c r="P4766" s="101">
        <f t="shared" si="182"/>
        <v>450</v>
      </c>
    </row>
    <row r="4767" spans="1:16" hidden="1" x14ac:dyDescent="0.3">
      <c r="A4767" s="90">
        <v>595173</v>
      </c>
      <c r="B4767" s="92" t="s">
        <v>1162</v>
      </c>
      <c r="C4767" s="92" t="s">
        <v>8915</v>
      </c>
      <c r="D4767" s="92" t="s">
        <v>18</v>
      </c>
      <c r="E4767" s="103">
        <v>45100</v>
      </c>
      <c r="F4767" s="92" t="s">
        <v>7950</v>
      </c>
      <c r="G4767" s="92" t="s">
        <v>2514</v>
      </c>
      <c r="H4767" s="92" t="s">
        <v>8843</v>
      </c>
      <c r="I4767" s="92" t="s">
        <v>865</v>
      </c>
      <c r="J4767" s="92" t="s">
        <v>8120</v>
      </c>
      <c r="K4767" s="90" t="b">
        <v>0</v>
      </c>
      <c r="L4767" s="92" t="s">
        <v>867</v>
      </c>
      <c r="M4767" s="278">
        <f>IFERROR(VLOOKUP(C4767,'Budget Detail as of 11.30'!B:K,COLUMNS('Budget Detail as of 11.30'!B:K),FALSE),0)</f>
        <v>600</v>
      </c>
      <c r="N4767" s="155">
        <f>SUMIFS('Budget Detail as of 11.30'!L:L,'Budget Detail as of 11.30'!B:B,'Questica Mapping'!C4767)</f>
        <v>600</v>
      </c>
      <c r="O4767" s="100">
        <v>725</v>
      </c>
      <c r="P4767" s="101">
        <f t="shared" si="182"/>
        <v>725</v>
      </c>
    </row>
    <row r="4768" spans="1:16" hidden="1" x14ac:dyDescent="0.3">
      <c r="A4768" s="90">
        <v>1689106</v>
      </c>
      <c r="B4768" s="92" t="s">
        <v>1162</v>
      </c>
      <c r="C4768" s="92" t="s">
        <v>8916</v>
      </c>
      <c r="D4768" s="92" t="s">
        <v>18</v>
      </c>
      <c r="E4768" s="103">
        <v>45100</v>
      </c>
      <c r="F4768" s="92" t="s">
        <v>7950</v>
      </c>
      <c r="G4768" s="92" t="s">
        <v>2514</v>
      </c>
      <c r="H4768" s="92" t="s">
        <v>8763</v>
      </c>
      <c r="I4768" s="92" t="s">
        <v>865</v>
      </c>
      <c r="J4768" s="92" t="s">
        <v>8120</v>
      </c>
      <c r="K4768" s="90" t="b">
        <v>0</v>
      </c>
      <c r="L4768" s="92" t="s">
        <v>867</v>
      </c>
      <c r="M4768" s="278">
        <f>IFERROR(VLOOKUP(C4768,'Budget Detail as of 11.30'!B:K,COLUMNS('Budget Detail as of 11.30'!B:K),FALSE),0)</f>
        <v>0</v>
      </c>
      <c r="N4768" s="155">
        <f>SUMIFS('Budget Detail as of 11.30'!L:L,'Budget Detail as of 11.30'!B:B,'Questica Mapping'!C4768)</f>
        <v>0</v>
      </c>
      <c r="O4768" s="100">
        <v>195</v>
      </c>
      <c r="P4768" s="101">
        <f t="shared" si="182"/>
        <v>195</v>
      </c>
    </row>
    <row r="4769" spans="1:16" hidden="1" x14ac:dyDescent="0.3">
      <c r="A4769" s="90">
        <v>595174</v>
      </c>
      <c r="B4769" s="92" t="s">
        <v>1162</v>
      </c>
      <c r="C4769" s="92" t="s">
        <v>8917</v>
      </c>
      <c r="D4769" s="92" t="s">
        <v>18</v>
      </c>
      <c r="E4769" s="103">
        <v>45100</v>
      </c>
      <c r="F4769" s="92" t="s">
        <v>7950</v>
      </c>
      <c r="G4769" s="92" t="s">
        <v>1354</v>
      </c>
      <c r="H4769" s="92" t="s">
        <v>7055</v>
      </c>
      <c r="I4769" s="92" t="s">
        <v>865</v>
      </c>
      <c r="J4769" s="92" t="s">
        <v>3572</v>
      </c>
      <c r="K4769" s="90" t="b">
        <v>0</v>
      </c>
      <c r="L4769" s="92" t="s">
        <v>867</v>
      </c>
      <c r="M4769" s="278">
        <f>IFERROR(VLOOKUP(C4769,'Budget Detail as of 11.30'!B:K,COLUMNS('Budget Detail as of 11.30'!B:K),FALSE),0)</f>
        <v>700</v>
      </c>
      <c r="N4769" s="155">
        <f>SUMIFS('Budget Detail as of 11.30'!L:L,'Budget Detail as of 11.30'!B:B,'Questica Mapping'!C4769)</f>
        <v>700</v>
      </c>
      <c r="O4769" s="100">
        <v>0</v>
      </c>
      <c r="P4769" s="101">
        <f t="shared" si="182"/>
        <v>0</v>
      </c>
    </row>
    <row r="4770" spans="1:16" hidden="1" x14ac:dyDescent="0.3">
      <c r="A4770" s="90">
        <v>2254823</v>
      </c>
      <c r="B4770" s="92" t="s">
        <v>1162</v>
      </c>
      <c r="C4770" s="92" t="s">
        <v>8918</v>
      </c>
      <c r="D4770" s="92" t="s">
        <v>18</v>
      </c>
      <c r="E4770" s="103">
        <v>45100</v>
      </c>
      <c r="F4770" s="92" t="s">
        <v>7950</v>
      </c>
      <c r="G4770" s="92" t="s">
        <v>1354</v>
      </c>
      <c r="H4770" s="92" t="s">
        <v>7055</v>
      </c>
      <c r="I4770" s="92" t="s">
        <v>925</v>
      </c>
      <c r="J4770" s="92" t="s">
        <v>8919</v>
      </c>
      <c r="K4770" s="90" t="b">
        <v>0</v>
      </c>
      <c r="L4770" s="92" t="s">
        <v>867</v>
      </c>
      <c r="M4770" s="278">
        <f>IFERROR(VLOOKUP(C4770,'Budget Detail as of 11.30'!B:K,COLUMNS('Budget Detail as of 11.30'!B:K),FALSE),0)</f>
        <v>5700</v>
      </c>
      <c r="N4770" s="155">
        <f>SUMIFS('Budget Detail as of 11.30'!L:L,'Budget Detail as of 11.30'!B:B,'Questica Mapping'!C4770)</f>
        <v>5700</v>
      </c>
      <c r="O4770" s="100">
        <v>300</v>
      </c>
      <c r="P4770" s="101">
        <f t="shared" si="182"/>
        <v>300</v>
      </c>
    </row>
    <row r="4771" spans="1:16" hidden="1" x14ac:dyDescent="0.3">
      <c r="A4771" s="90">
        <v>595175</v>
      </c>
      <c r="B4771" s="92" t="s">
        <v>1162</v>
      </c>
      <c r="C4771" s="92" t="s">
        <v>8920</v>
      </c>
      <c r="D4771" s="92" t="s">
        <v>18</v>
      </c>
      <c r="E4771" s="103">
        <v>45100</v>
      </c>
      <c r="F4771" s="92" t="s">
        <v>7950</v>
      </c>
      <c r="G4771" s="92" t="s">
        <v>1354</v>
      </c>
      <c r="H4771" s="92" t="s">
        <v>7055</v>
      </c>
      <c r="I4771" s="92" t="s">
        <v>928</v>
      </c>
      <c r="J4771" s="92" t="s">
        <v>3503</v>
      </c>
      <c r="K4771" s="90" t="b">
        <v>0</v>
      </c>
      <c r="L4771" s="92" t="s">
        <v>867</v>
      </c>
      <c r="M4771" s="278">
        <f>IFERROR(VLOOKUP(C4771,'Budget Detail as of 11.30'!B:K,COLUMNS('Budget Detail as of 11.30'!B:K),FALSE),0)</f>
        <v>720</v>
      </c>
      <c r="N4771" s="155">
        <f>SUMIFS('Budget Detail as of 11.30'!L:L,'Budget Detail as of 11.30'!B:B,'Questica Mapping'!C4771)</f>
        <v>720</v>
      </c>
      <c r="O4771" s="100">
        <v>0</v>
      </c>
      <c r="P4771" s="101">
        <f t="shared" si="182"/>
        <v>0</v>
      </c>
    </row>
    <row r="4772" spans="1:16" hidden="1" x14ac:dyDescent="0.3">
      <c r="A4772" s="90">
        <v>1210088</v>
      </c>
      <c r="B4772" s="92" t="s">
        <v>1162</v>
      </c>
      <c r="C4772" s="92" t="s">
        <v>8921</v>
      </c>
      <c r="D4772" s="92" t="s">
        <v>18</v>
      </c>
      <c r="E4772" s="103">
        <v>45100</v>
      </c>
      <c r="F4772" s="92" t="s">
        <v>7950</v>
      </c>
      <c r="G4772" s="92" t="s">
        <v>1354</v>
      </c>
      <c r="H4772" s="92" t="s">
        <v>8737</v>
      </c>
      <c r="I4772" s="92" t="s">
        <v>865</v>
      </c>
      <c r="J4772" s="92" t="s">
        <v>8922</v>
      </c>
      <c r="K4772" s="90" t="b">
        <v>0</v>
      </c>
      <c r="L4772" s="92" t="s">
        <v>867</v>
      </c>
      <c r="M4772" s="278">
        <f>IFERROR(VLOOKUP(C4772,'Budget Detail as of 11.30'!B:K,COLUMNS('Budget Detail as of 11.30'!B:K),FALSE),0)</f>
        <v>620</v>
      </c>
      <c r="N4772" s="155">
        <f>SUMIFS('Budget Detail as of 11.30'!L:L,'Budget Detail as of 11.30'!B:B,'Questica Mapping'!C4772)</f>
        <v>620</v>
      </c>
      <c r="O4772" s="100">
        <v>300</v>
      </c>
      <c r="P4772" s="101">
        <f t="shared" si="182"/>
        <v>300</v>
      </c>
    </row>
    <row r="4773" spans="1:16" hidden="1" x14ac:dyDescent="0.3">
      <c r="A4773" s="90">
        <v>1670399</v>
      </c>
      <c r="B4773" s="92" t="s">
        <v>1162</v>
      </c>
      <c r="C4773" s="92" t="s">
        <v>8923</v>
      </c>
      <c r="D4773" s="92" t="s">
        <v>18</v>
      </c>
      <c r="E4773" s="103">
        <v>45100</v>
      </c>
      <c r="F4773" s="92" t="s">
        <v>7950</v>
      </c>
      <c r="G4773" s="92" t="s">
        <v>1354</v>
      </c>
      <c r="H4773" s="92" t="s">
        <v>8769</v>
      </c>
      <c r="I4773" s="92" t="s">
        <v>865</v>
      </c>
      <c r="J4773" s="270" t="s">
        <v>1251</v>
      </c>
      <c r="K4773" s="90" t="b">
        <v>0</v>
      </c>
      <c r="L4773" s="92" t="s">
        <v>867</v>
      </c>
      <c r="M4773" s="278">
        <f>IFERROR(VLOOKUP(C4773,'Budget Detail as of 11.30'!B:K,COLUMNS('Budget Detail as of 11.30'!B:K),FALSE),0)</f>
        <v>0</v>
      </c>
      <c r="N4773" s="155">
        <f>SUMIFS('Budget Detail as of 11.30'!L:L,'Budget Detail as of 11.30'!B:B,'Questica Mapping'!C4773)</f>
        <v>0</v>
      </c>
      <c r="O4773" s="100">
        <v>300</v>
      </c>
      <c r="P4773" s="101">
        <f t="shared" si="182"/>
        <v>300</v>
      </c>
    </row>
    <row r="4774" spans="1:16" hidden="1" x14ac:dyDescent="0.3">
      <c r="A4774" s="90">
        <v>850400</v>
      </c>
      <c r="B4774" s="92" t="s">
        <v>1162</v>
      </c>
      <c r="C4774" s="92" t="s">
        <v>8924</v>
      </c>
      <c r="D4774" s="92" t="s">
        <v>18</v>
      </c>
      <c r="E4774" s="103">
        <v>45100</v>
      </c>
      <c r="F4774" s="92" t="s">
        <v>7950</v>
      </c>
      <c r="G4774" s="92" t="s">
        <v>1354</v>
      </c>
      <c r="H4774" s="92" t="s">
        <v>8755</v>
      </c>
      <c r="I4774" s="92" t="s">
        <v>865</v>
      </c>
      <c r="J4774" s="92" t="s">
        <v>8925</v>
      </c>
      <c r="K4774" s="90" t="b">
        <v>0</v>
      </c>
      <c r="L4774" s="92" t="s">
        <v>867</v>
      </c>
      <c r="M4774" s="278">
        <f>IFERROR(VLOOKUP(C4774,'Budget Detail as of 11.30'!B:K,COLUMNS('Budget Detail as of 11.30'!B:K),FALSE),0)</f>
        <v>500</v>
      </c>
      <c r="N4774" s="155">
        <f>SUMIFS('Budget Detail as of 11.30'!L:L,'Budget Detail as of 11.30'!B:B,'Questica Mapping'!C4774)</f>
        <v>500</v>
      </c>
      <c r="O4774" s="100">
        <v>300</v>
      </c>
      <c r="P4774" s="101">
        <f t="shared" si="182"/>
        <v>300</v>
      </c>
    </row>
    <row r="4775" spans="1:16" hidden="1" x14ac:dyDescent="0.3">
      <c r="A4775" s="90">
        <v>1210087</v>
      </c>
      <c r="B4775" s="92" t="s">
        <v>1162</v>
      </c>
      <c r="C4775" s="92" t="s">
        <v>8926</v>
      </c>
      <c r="D4775" s="92" t="s">
        <v>18</v>
      </c>
      <c r="E4775" s="103">
        <v>45100</v>
      </c>
      <c r="F4775" s="92" t="s">
        <v>7950</v>
      </c>
      <c r="G4775" s="92" t="s">
        <v>1354</v>
      </c>
      <c r="H4775" s="92" t="s">
        <v>8760</v>
      </c>
      <c r="I4775" s="92" t="s">
        <v>865</v>
      </c>
      <c r="J4775" s="92" t="s">
        <v>8927</v>
      </c>
      <c r="K4775" s="90" t="b">
        <v>0</v>
      </c>
      <c r="L4775" s="92" t="s">
        <v>867</v>
      </c>
      <c r="M4775" s="278">
        <f>IFERROR(VLOOKUP(C4775,'Budget Detail as of 11.30'!B:K,COLUMNS('Budget Detail as of 11.30'!B:K),FALSE),0)</f>
        <v>1230</v>
      </c>
      <c r="N4775" s="155">
        <f>SUMIFS('Budget Detail as of 11.30'!L:L,'Budget Detail as of 11.30'!B:B,'Questica Mapping'!C4775)</f>
        <v>1230</v>
      </c>
      <c r="O4775" s="100">
        <v>500</v>
      </c>
      <c r="P4775" s="101">
        <f t="shared" si="182"/>
        <v>500</v>
      </c>
    </row>
    <row r="4776" spans="1:16" hidden="1" x14ac:dyDescent="0.3">
      <c r="A4776" s="90">
        <v>1670400</v>
      </c>
      <c r="B4776" s="92" t="s">
        <v>1162</v>
      </c>
      <c r="C4776" s="92" t="s">
        <v>8928</v>
      </c>
      <c r="D4776" s="92" t="s">
        <v>18</v>
      </c>
      <c r="E4776" s="103">
        <v>45100</v>
      </c>
      <c r="F4776" s="92" t="s">
        <v>7950</v>
      </c>
      <c r="G4776" s="92" t="s">
        <v>1207</v>
      </c>
      <c r="H4776" s="92" t="s">
        <v>7055</v>
      </c>
      <c r="I4776" s="92" t="s">
        <v>865</v>
      </c>
      <c r="J4776" s="92" t="s">
        <v>3505</v>
      </c>
      <c r="K4776" s="90" t="b">
        <v>0</v>
      </c>
      <c r="L4776" s="92" t="s">
        <v>867</v>
      </c>
      <c r="M4776" s="278">
        <f>IFERROR(VLOOKUP(C4776,'Budget Detail as of 11.30'!B:K,COLUMNS('Budget Detail as of 11.30'!B:K),FALSE),0)</f>
        <v>650</v>
      </c>
      <c r="N4776" s="155">
        <f>SUMIFS('Budget Detail as of 11.30'!L:L,'Budget Detail as of 11.30'!B:B,'Questica Mapping'!C4776)</f>
        <v>650</v>
      </c>
      <c r="O4776" s="100">
        <v>1500</v>
      </c>
      <c r="P4776" s="101">
        <f t="shared" si="182"/>
        <v>1500</v>
      </c>
    </row>
    <row r="4777" spans="1:16" hidden="1" x14ac:dyDescent="0.3">
      <c r="A4777" s="90">
        <v>595087</v>
      </c>
      <c r="B4777" s="92" t="s">
        <v>1162</v>
      </c>
      <c r="C4777" s="92" t="s">
        <v>8929</v>
      </c>
      <c r="D4777" s="92" t="s">
        <v>18</v>
      </c>
      <c r="E4777" s="103">
        <v>45100</v>
      </c>
      <c r="F4777" s="92" t="s">
        <v>7950</v>
      </c>
      <c r="G4777" s="92" t="s">
        <v>1212</v>
      </c>
      <c r="H4777" s="92" t="s">
        <v>7055</v>
      </c>
      <c r="I4777" s="92" t="s">
        <v>865</v>
      </c>
      <c r="J4777" s="92" t="s">
        <v>8930</v>
      </c>
      <c r="K4777" s="90" t="b">
        <v>0</v>
      </c>
      <c r="L4777" s="92" t="s">
        <v>867</v>
      </c>
      <c r="M4777" s="278">
        <f>IFERROR(VLOOKUP(C4777,'Budget Detail as of 11.30'!B:K,COLUMNS('Budget Detail as of 11.30'!B:K),FALSE),0)</f>
        <v>200</v>
      </c>
      <c r="N4777" s="155">
        <f>SUMIFS('Budget Detail as of 11.30'!L:L,'Budget Detail as of 11.30'!B:B,'Questica Mapping'!C4777)</f>
        <v>200</v>
      </c>
      <c r="O4777" s="100">
        <v>500</v>
      </c>
      <c r="P4777" s="101">
        <f t="shared" si="182"/>
        <v>500</v>
      </c>
    </row>
    <row r="4778" spans="1:16" hidden="1" x14ac:dyDescent="0.3">
      <c r="A4778" s="90">
        <v>1191847</v>
      </c>
      <c r="B4778" s="92" t="s">
        <v>1162</v>
      </c>
      <c r="C4778" s="92" t="s">
        <v>8931</v>
      </c>
      <c r="D4778" s="92" t="s">
        <v>18</v>
      </c>
      <c r="E4778" s="103">
        <v>45100</v>
      </c>
      <c r="F4778" s="92" t="s">
        <v>7950</v>
      </c>
      <c r="G4778" s="92" t="s">
        <v>1212</v>
      </c>
      <c r="H4778" s="92" t="s">
        <v>8743</v>
      </c>
      <c r="I4778" s="92" t="s">
        <v>865</v>
      </c>
      <c r="J4778" s="92" t="s">
        <v>8932</v>
      </c>
      <c r="K4778" s="90" t="b">
        <v>0</v>
      </c>
      <c r="L4778" s="92" t="s">
        <v>867</v>
      </c>
      <c r="M4778" s="278">
        <f>IFERROR(VLOOKUP(C4778,'Budget Detail as of 11.30'!B:K,COLUMNS('Budget Detail as of 11.30'!B:K),FALSE),0)</f>
        <v>350</v>
      </c>
      <c r="N4778" s="155">
        <f>SUMIFS('Budget Detail as of 11.30'!L:L,'Budget Detail as of 11.30'!B:B,'Questica Mapping'!C4778)</f>
        <v>350</v>
      </c>
      <c r="O4778" s="100">
        <v>1000</v>
      </c>
      <c r="P4778" s="101">
        <f t="shared" si="182"/>
        <v>1000</v>
      </c>
    </row>
    <row r="4779" spans="1:16" hidden="1" x14ac:dyDescent="0.3">
      <c r="A4779" s="90">
        <v>850401</v>
      </c>
      <c r="B4779" s="92" t="s">
        <v>1162</v>
      </c>
      <c r="C4779" s="92" t="s">
        <v>8933</v>
      </c>
      <c r="D4779" s="92" t="s">
        <v>18</v>
      </c>
      <c r="E4779" s="103">
        <v>45100</v>
      </c>
      <c r="F4779" s="92" t="s">
        <v>7950</v>
      </c>
      <c r="G4779" s="92" t="s">
        <v>1212</v>
      </c>
      <c r="H4779" s="92" t="s">
        <v>8769</v>
      </c>
      <c r="I4779" s="92" t="s">
        <v>865</v>
      </c>
      <c r="J4779" s="270" t="s">
        <v>1251</v>
      </c>
      <c r="K4779" s="90" t="b">
        <v>0</v>
      </c>
      <c r="L4779" s="92" t="s">
        <v>867</v>
      </c>
      <c r="M4779" s="278">
        <f>IFERROR(VLOOKUP(C4779,'Budget Detail as of 11.30'!B:K,COLUMNS('Budget Detail as of 11.30'!B:K),FALSE),0)</f>
        <v>0</v>
      </c>
      <c r="N4779" s="155">
        <f>SUMIFS('Budget Detail as of 11.30'!L:L,'Budget Detail as of 11.30'!B:B,'Questica Mapping'!C4779)</f>
        <v>0</v>
      </c>
      <c r="O4779" s="100">
        <v>1000</v>
      </c>
      <c r="P4779" s="101">
        <f t="shared" si="182"/>
        <v>1000</v>
      </c>
    </row>
    <row r="4780" spans="1:16" hidden="1" x14ac:dyDescent="0.3">
      <c r="A4780" s="90">
        <v>850402</v>
      </c>
      <c r="B4780" s="92" t="s">
        <v>1162</v>
      </c>
      <c r="C4780" s="92" t="s">
        <v>8934</v>
      </c>
      <c r="D4780" s="92" t="s">
        <v>18</v>
      </c>
      <c r="E4780" s="103">
        <v>45100</v>
      </c>
      <c r="F4780" s="92" t="s">
        <v>7950</v>
      </c>
      <c r="G4780" s="92" t="s">
        <v>1212</v>
      </c>
      <c r="H4780" s="92" t="s">
        <v>8752</v>
      </c>
      <c r="I4780" s="92" t="s">
        <v>865</v>
      </c>
      <c r="J4780" s="92" t="s">
        <v>8935</v>
      </c>
      <c r="K4780" s="90" t="b">
        <v>0</v>
      </c>
      <c r="L4780" s="92" t="s">
        <v>867</v>
      </c>
      <c r="M4780" s="278">
        <f>IFERROR(VLOOKUP(C4780,'Budget Detail as of 11.30'!B:K,COLUMNS('Budget Detail as of 11.30'!B:K),FALSE),0)</f>
        <v>300</v>
      </c>
      <c r="N4780" s="155">
        <f>SUMIFS('Budget Detail as of 11.30'!L:L,'Budget Detail as of 11.30'!B:B,'Questica Mapping'!C4780)</f>
        <v>300</v>
      </c>
      <c r="O4780" s="100">
        <v>0</v>
      </c>
      <c r="P4780" s="101">
        <f t="shared" si="182"/>
        <v>0</v>
      </c>
    </row>
    <row r="4781" spans="1:16" hidden="1" x14ac:dyDescent="0.3">
      <c r="A4781" s="90">
        <v>595212</v>
      </c>
      <c r="B4781" s="92" t="s">
        <v>1162</v>
      </c>
      <c r="C4781" s="92" t="s">
        <v>8936</v>
      </c>
      <c r="D4781" s="92" t="s">
        <v>18</v>
      </c>
      <c r="E4781" s="103">
        <v>45100</v>
      </c>
      <c r="F4781" s="92" t="s">
        <v>7950</v>
      </c>
      <c r="G4781" s="92" t="s">
        <v>1212</v>
      </c>
      <c r="H4781" s="92" t="s">
        <v>8760</v>
      </c>
      <c r="I4781" s="92" t="s">
        <v>865</v>
      </c>
      <c r="J4781" s="92" t="s">
        <v>8937</v>
      </c>
      <c r="K4781" s="90" t="b">
        <v>0</v>
      </c>
      <c r="L4781" s="92" t="s">
        <v>867</v>
      </c>
      <c r="M4781" s="278">
        <f>IFERROR(VLOOKUP(C4781,'Budget Detail as of 11.30'!B:K,COLUMNS('Budget Detail as of 11.30'!B:K),FALSE),0)</f>
        <v>320</v>
      </c>
      <c r="N4781" s="155">
        <f>SUMIFS('Budget Detail as of 11.30'!L:L,'Budget Detail as of 11.30'!B:B,'Questica Mapping'!C4781)</f>
        <v>320</v>
      </c>
      <c r="O4781" s="100">
        <v>20000</v>
      </c>
      <c r="P4781" s="101">
        <f t="shared" si="182"/>
        <v>20000</v>
      </c>
    </row>
    <row r="4782" spans="1:16" hidden="1" x14ac:dyDescent="0.3">
      <c r="A4782" s="90">
        <v>595088</v>
      </c>
      <c r="B4782" s="92" t="s">
        <v>1162</v>
      </c>
      <c r="C4782" s="92" t="s">
        <v>8938</v>
      </c>
      <c r="D4782" s="92" t="s">
        <v>18</v>
      </c>
      <c r="E4782" s="103">
        <v>45100</v>
      </c>
      <c r="F4782" s="92" t="s">
        <v>7950</v>
      </c>
      <c r="G4782" s="92" t="s">
        <v>1212</v>
      </c>
      <c r="H4782" s="92" t="s">
        <v>8843</v>
      </c>
      <c r="I4782" s="92" t="s">
        <v>865</v>
      </c>
      <c r="J4782" s="92" t="s">
        <v>8939</v>
      </c>
      <c r="K4782" s="90" t="b">
        <v>0</v>
      </c>
      <c r="L4782" s="92" t="s">
        <v>867</v>
      </c>
      <c r="M4782" s="278">
        <f>IFERROR(VLOOKUP(C4782,'Budget Detail as of 11.30'!B:K,COLUMNS('Budget Detail as of 11.30'!B:K),FALSE),0)</f>
        <v>320</v>
      </c>
      <c r="N4782" s="155">
        <f>SUMIFS('Budget Detail as of 11.30'!L:L,'Budget Detail as of 11.30'!B:B,'Questica Mapping'!C4782)</f>
        <v>320</v>
      </c>
      <c r="O4782" s="100">
        <v>10000</v>
      </c>
      <c r="P4782" s="101">
        <f t="shared" si="182"/>
        <v>10000</v>
      </c>
    </row>
    <row r="4783" spans="1:16" hidden="1" x14ac:dyDescent="0.3">
      <c r="A4783" s="90">
        <v>595089</v>
      </c>
      <c r="B4783" s="92" t="s">
        <v>1162</v>
      </c>
      <c r="C4783" s="92" t="s">
        <v>8940</v>
      </c>
      <c r="D4783" s="92" t="s">
        <v>18</v>
      </c>
      <c r="E4783" s="103">
        <v>45100</v>
      </c>
      <c r="F4783" s="92" t="s">
        <v>7950</v>
      </c>
      <c r="G4783" s="92" t="s">
        <v>1215</v>
      </c>
      <c r="H4783" s="92" t="s">
        <v>7055</v>
      </c>
      <c r="I4783" s="92" t="s">
        <v>865</v>
      </c>
      <c r="J4783" s="92" t="s">
        <v>3577</v>
      </c>
      <c r="K4783" s="90" t="b">
        <v>0</v>
      </c>
      <c r="L4783" s="92" t="s">
        <v>867</v>
      </c>
      <c r="M4783" s="278">
        <f>IFERROR(VLOOKUP(C4783,'Budget Detail as of 11.30'!B:K,COLUMNS('Budget Detail as of 11.30'!B:K),FALSE),0)</f>
        <v>1500</v>
      </c>
      <c r="N4783" s="155">
        <f>SUMIFS('Budget Detail as of 11.30'!L:L,'Budget Detail as of 11.30'!B:B,'Questica Mapping'!C4783)</f>
        <v>1500</v>
      </c>
      <c r="O4783" s="100">
        <v>4000</v>
      </c>
      <c r="P4783" s="101">
        <f t="shared" si="182"/>
        <v>4000</v>
      </c>
    </row>
    <row r="4784" spans="1:16" hidden="1" x14ac:dyDescent="0.3">
      <c r="A4784" s="90">
        <v>1082518</v>
      </c>
      <c r="B4784" s="92" t="s">
        <v>1162</v>
      </c>
      <c r="C4784" s="92" t="s">
        <v>8941</v>
      </c>
      <c r="D4784" s="92" t="s">
        <v>18</v>
      </c>
      <c r="E4784" s="103">
        <v>45100</v>
      </c>
      <c r="F4784" s="92" t="s">
        <v>7950</v>
      </c>
      <c r="G4784" s="92" t="s">
        <v>1215</v>
      </c>
      <c r="H4784" s="92" t="s">
        <v>7055</v>
      </c>
      <c r="I4784" s="92" t="s">
        <v>925</v>
      </c>
      <c r="J4784" s="92" t="s">
        <v>8942</v>
      </c>
      <c r="K4784" s="90" t="b">
        <v>0</v>
      </c>
      <c r="L4784" s="92" t="s">
        <v>867</v>
      </c>
      <c r="M4784" s="278">
        <f>IFERROR(VLOOKUP(C4784,'Budget Detail as of 11.30'!B:K,COLUMNS('Budget Detail as of 11.30'!B:K),FALSE),0)</f>
        <v>2000</v>
      </c>
      <c r="N4784" s="155">
        <f>SUMIFS('Budget Detail as of 11.30'!L:L,'Budget Detail as of 11.30'!B:B,'Questica Mapping'!C4784)</f>
        <v>2000</v>
      </c>
      <c r="O4784" s="100"/>
      <c r="P4784" s="101"/>
    </row>
    <row r="4785" spans="1:17" hidden="1" x14ac:dyDescent="0.3">
      <c r="A4785" s="90">
        <v>595090</v>
      </c>
      <c r="B4785" s="92" t="s">
        <v>1162</v>
      </c>
      <c r="C4785" s="92" t="s">
        <v>8943</v>
      </c>
      <c r="D4785" s="92" t="s">
        <v>18</v>
      </c>
      <c r="E4785" s="103">
        <v>45100</v>
      </c>
      <c r="F4785" s="92" t="s">
        <v>7950</v>
      </c>
      <c r="G4785" s="92" t="s">
        <v>1215</v>
      </c>
      <c r="H4785" s="92" t="s">
        <v>7055</v>
      </c>
      <c r="I4785" s="92" t="s">
        <v>928</v>
      </c>
      <c r="J4785" s="92" t="s">
        <v>8944</v>
      </c>
      <c r="K4785" s="90" t="b">
        <v>0</v>
      </c>
      <c r="L4785" s="92" t="s">
        <v>867</v>
      </c>
      <c r="M4785" s="278">
        <f>IFERROR(VLOOKUP(C4785,'Budget Detail as of 11.30'!B:K,COLUMNS('Budget Detail as of 11.30'!B:K),FALSE),0)</f>
        <v>500</v>
      </c>
      <c r="N4785" s="155">
        <f>SUMIFS('Budget Detail as of 11.30'!L:L,'Budget Detail as of 11.30'!B:B,'Questica Mapping'!C4785)</f>
        <v>500</v>
      </c>
      <c r="O4785" s="100"/>
      <c r="P4785" s="101"/>
    </row>
    <row r="4786" spans="1:17" hidden="1" x14ac:dyDescent="0.3">
      <c r="A4786" s="90">
        <v>595091</v>
      </c>
      <c r="B4786" s="92" t="s">
        <v>1162</v>
      </c>
      <c r="C4786" s="92" t="s">
        <v>8945</v>
      </c>
      <c r="D4786" s="92" t="s">
        <v>18</v>
      </c>
      <c r="E4786" s="103">
        <v>45100</v>
      </c>
      <c r="F4786" s="92" t="s">
        <v>7950</v>
      </c>
      <c r="G4786" s="92" t="s">
        <v>1220</v>
      </c>
      <c r="H4786" s="92" t="s">
        <v>7055</v>
      </c>
      <c r="I4786" s="92" t="s">
        <v>865</v>
      </c>
      <c r="J4786" s="92" t="s">
        <v>6505</v>
      </c>
      <c r="K4786" s="90" t="b">
        <v>0</v>
      </c>
      <c r="L4786" s="92" t="s">
        <v>867</v>
      </c>
      <c r="M4786" s="278">
        <f>IFERROR(VLOOKUP(C4786,'Budget Detail as of 11.30'!B:K,COLUMNS('Budget Detail as of 11.30'!B:K),FALSE),0)</f>
        <v>1200</v>
      </c>
      <c r="N4786" s="155">
        <f>SUMIFS('Budget Detail as of 11.30'!L:L,'Budget Detail as of 11.30'!B:B,'Questica Mapping'!C4786)</f>
        <v>1200</v>
      </c>
      <c r="O4786" s="100">
        <v>100000</v>
      </c>
      <c r="P4786" s="101">
        <f>+O4786</f>
        <v>100000</v>
      </c>
    </row>
    <row r="4787" spans="1:17" hidden="1" x14ac:dyDescent="0.3">
      <c r="A4787" s="90">
        <v>850404</v>
      </c>
      <c r="B4787" s="92" t="s">
        <v>1162</v>
      </c>
      <c r="C4787" s="92" t="s">
        <v>8946</v>
      </c>
      <c r="D4787" s="92" t="s">
        <v>18</v>
      </c>
      <c r="E4787" s="103">
        <v>45100</v>
      </c>
      <c r="F4787" s="92" t="s">
        <v>7950</v>
      </c>
      <c r="G4787" s="92" t="s">
        <v>1220</v>
      </c>
      <c r="H4787" s="92" t="s">
        <v>7055</v>
      </c>
      <c r="I4787" s="92" t="s">
        <v>925</v>
      </c>
      <c r="J4787" s="92" t="s">
        <v>8947</v>
      </c>
      <c r="K4787" s="90" t="b">
        <v>0</v>
      </c>
      <c r="L4787" s="92" t="s">
        <v>867</v>
      </c>
      <c r="M4787" s="278">
        <f>IFERROR(VLOOKUP(C4787,'Budget Detail as of 11.30'!B:K,COLUMNS('Budget Detail as of 11.30'!B:K),FALSE),0)</f>
        <v>1000</v>
      </c>
      <c r="N4787" s="155">
        <f>SUMIFS('Budget Detail as of 11.30'!L:L,'Budget Detail as of 11.30'!B:B,'Questica Mapping'!C4787)</f>
        <v>1000</v>
      </c>
      <c r="O4787" s="100">
        <v>0</v>
      </c>
      <c r="P4787" s="101">
        <f>+O4787</f>
        <v>0</v>
      </c>
    </row>
    <row r="4788" spans="1:17" hidden="1" x14ac:dyDescent="0.3">
      <c r="A4788" s="90">
        <v>595092</v>
      </c>
      <c r="B4788" s="92" t="s">
        <v>1162</v>
      </c>
      <c r="C4788" s="92" t="s">
        <v>8948</v>
      </c>
      <c r="D4788" s="92" t="s">
        <v>18</v>
      </c>
      <c r="E4788" s="103">
        <v>45100</v>
      </c>
      <c r="F4788" s="92" t="s">
        <v>7950</v>
      </c>
      <c r="G4788" s="92" t="s">
        <v>6443</v>
      </c>
      <c r="H4788" s="92" t="s">
        <v>8731</v>
      </c>
      <c r="I4788" s="92" t="s">
        <v>865</v>
      </c>
      <c r="J4788" s="92" t="s">
        <v>8949</v>
      </c>
      <c r="K4788" s="90" t="b">
        <v>0</v>
      </c>
      <c r="L4788" s="92" t="s">
        <v>867</v>
      </c>
      <c r="M4788" s="278">
        <f>IFERROR(VLOOKUP(C4788,'Budget Detail as of 11.30'!B:K,COLUMNS('Budget Detail as of 11.30'!B:K),FALSE),0)</f>
        <v>0</v>
      </c>
      <c r="N4788" s="155">
        <f>SUMIFS('Budget Detail as of 11.30'!L:L,'Budget Detail as of 11.30'!B:B,'Questica Mapping'!C4788)</f>
        <v>0</v>
      </c>
      <c r="O4788" s="100">
        <v>0</v>
      </c>
      <c r="P4788" s="101">
        <f>+O4788</f>
        <v>0</v>
      </c>
    </row>
    <row r="4789" spans="1:17" hidden="1" x14ac:dyDescent="0.3">
      <c r="A4789" s="90">
        <v>595093</v>
      </c>
      <c r="B4789" s="92" t="s">
        <v>1162</v>
      </c>
      <c r="C4789" s="92" t="s">
        <v>8950</v>
      </c>
      <c r="D4789" s="92" t="s">
        <v>18</v>
      </c>
      <c r="E4789" s="103">
        <v>45100</v>
      </c>
      <c r="F4789" s="92" t="s">
        <v>7950</v>
      </c>
      <c r="G4789" s="92" t="s">
        <v>6443</v>
      </c>
      <c r="H4789" s="92" t="s">
        <v>8734</v>
      </c>
      <c r="I4789" s="92" t="s">
        <v>865</v>
      </c>
      <c r="J4789" s="92" t="s">
        <v>8951</v>
      </c>
      <c r="K4789" s="90" t="b">
        <v>0</v>
      </c>
      <c r="L4789" s="92" t="s">
        <v>867</v>
      </c>
      <c r="M4789" s="278">
        <f>IFERROR(VLOOKUP(C4789,'Budget Detail as of 11.30'!B:K,COLUMNS('Budget Detail as of 11.30'!B:K),FALSE),0)</f>
        <v>0</v>
      </c>
      <c r="N4789" s="155">
        <f>SUMIFS('Budget Detail as of 11.30'!L:L,'Budget Detail as of 11.30'!B:B,'Questica Mapping'!C4789)</f>
        <v>0</v>
      </c>
      <c r="O4789" s="100"/>
      <c r="P4789" s="101"/>
    </row>
    <row r="4790" spans="1:17" hidden="1" x14ac:dyDescent="0.3">
      <c r="A4790" s="90">
        <v>595094</v>
      </c>
      <c r="B4790" s="92" t="s">
        <v>1162</v>
      </c>
      <c r="C4790" s="92" t="s">
        <v>8952</v>
      </c>
      <c r="D4790" s="92" t="s">
        <v>18</v>
      </c>
      <c r="E4790" s="103">
        <v>45100</v>
      </c>
      <c r="F4790" s="92" t="s">
        <v>7950</v>
      </c>
      <c r="G4790" s="92" t="s">
        <v>6443</v>
      </c>
      <c r="H4790" s="92" t="s">
        <v>8734</v>
      </c>
      <c r="I4790" s="92" t="s">
        <v>925</v>
      </c>
      <c r="J4790" s="92" t="s">
        <v>8953</v>
      </c>
      <c r="K4790" s="90" t="b">
        <v>0</v>
      </c>
      <c r="L4790" s="92" t="s">
        <v>867</v>
      </c>
      <c r="M4790" s="278">
        <f>IFERROR(VLOOKUP(C4790,'Budget Detail as of 11.30'!B:K,COLUMNS('Budget Detail as of 11.30'!B:K),FALSE),0)</f>
        <v>0</v>
      </c>
      <c r="N4790" s="155">
        <f>SUMIFS('Budget Detail as of 11.30'!L:L,'Budget Detail as of 11.30'!B:B,'Questica Mapping'!C4790)</f>
        <v>0</v>
      </c>
      <c r="O4790" s="100">
        <v>20000</v>
      </c>
      <c r="P4790" s="101">
        <f t="shared" ref="P4790:P4796" si="183">+O4790</f>
        <v>20000</v>
      </c>
    </row>
    <row r="4791" spans="1:17" hidden="1" x14ac:dyDescent="0.3">
      <c r="A4791" s="90">
        <v>595095</v>
      </c>
      <c r="B4791" s="92" t="s">
        <v>1162</v>
      </c>
      <c r="C4791" s="92" t="s">
        <v>8954</v>
      </c>
      <c r="D4791" s="92" t="s">
        <v>18</v>
      </c>
      <c r="E4791" s="103">
        <v>45100</v>
      </c>
      <c r="F4791" s="92" t="s">
        <v>7950</v>
      </c>
      <c r="G4791" s="92" t="s">
        <v>6443</v>
      </c>
      <c r="H4791" s="92" t="s">
        <v>8734</v>
      </c>
      <c r="I4791" s="92" t="s">
        <v>928</v>
      </c>
      <c r="J4791" s="92" t="s">
        <v>8955</v>
      </c>
      <c r="K4791" s="90" t="b">
        <v>0</v>
      </c>
      <c r="L4791" s="92" t="s">
        <v>867</v>
      </c>
      <c r="M4791" s="278">
        <f>IFERROR(VLOOKUP(C4791,'Budget Detail as of 11.30'!B:K,COLUMNS('Budget Detail as of 11.30'!B:K),FALSE),0)</f>
        <v>0</v>
      </c>
      <c r="N4791" s="155">
        <f>SUMIFS('Budget Detail as of 11.30'!L:L,'Budget Detail as of 11.30'!B:B,'Questica Mapping'!C4791)</f>
        <v>0</v>
      </c>
      <c r="O4791" s="100">
        <v>1500</v>
      </c>
      <c r="P4791" s="101">
        <f t="shared" si="183"/>
        <v>1500</v>
      </c>
    </row>
    <row r="4792" spans="1:17" hidden="1" x14ac:dyDescent="0.3">
      <c r="A4792" s="90">
        <v>595096</v>
      </c>
      <c r="B4792" s="92" t="s">
        <v>1162</v>
      </c>
      <c r="C4792" s="92" t="s">
        <v>8956</v>
      </c>
      <c r="D4792" s="279" t="s">
        <v>18</v>
      </c>
      <c r="E4792" s="103">
        <v>45100</v>
      </c>
      <c r="F4792" s="90" t="s">
        <v>7950</v>
      </c>
      <c r="G4792" s="90" t="s">
        <v>6443</v>
      </c>
      <c r="H4792" s="90" t="s">
        <v>8734</v>
      </c>
      <c r="I4792" s="90" t="s">
        <v>931</v>
      </c>
      <c r="J4792" s="90" t="s">
        <v>8957</v>
      </c>
      <c r="K4792" s="90" t="b">
        <v>0</v>
      </c>
      <c r="L4792" s="90" t="s">
        <v>867</v>
      </c>
      <c r="M4792" s="278">
        <f>IFERROR(VLOOKUP(C4792,'Budget Detail as of 11.30'!B:K,COLUMNS('Budget Detail as of 11.30'!B:K),FALSE),0)</f>
        <v>85000</v>
      </c>
      <c r="N4792" s="155">
        <f>SUMIFS('Budget Detail as of 11.30'!L:L,'Budget Detail as of 11.30'!B:B,'Questica Mapping'!C4792)</f>
        <v>85000</v>
      </c>
      <c r="O4792" s="100">
        <v>6000</v>
      </c>
      <c r="P4792" s="101">
        <f t="shared" si="183"/>
        <v>6000</v>
      </c>
      <c r="Q4792" s="279" t="s">
        <v>1169</v>
      </c>
    </row>
    <row r="4793" spans="1:17" hidden="1" x14ac:dyDescent="0.3">
      <c r="A4793" s="90">
        <v>595097</v>
      </c>
      <c r="B4793" s="92" t="s">
        <v>1162</v>
      </c>
      <c r="C4793" s="92" t="s">
        <v>8958</v>
      </c>
      <c r="D4793" s="279" t="s">
        <v>18</v>
      </c>
      <c r="E4793" s="103">
        <v>45100</v>
      </c>
      <c r="F4793" s="90" t="s">
        <v>7950</v>
      </c>
      <c r="G4793" s="90" t="s">
        <v>6443</v>
      </c>
      <c r="H4793" s="90" t="s">
        <v>8737</v>
      </c>
      <c r="I4793" s="90" t="s">
        <v>865</v>
      </c>
      <c r="J4793" s="90" t="s">
        <v>8959</v>
      </c>
      <c r="K4793" s="90" t="b">
        <v>0</v>
      </c>
      <c r="L4793" s="90" t="s">
        <v>867</v>
      </c>
      <c r="M4793" s="278">
        <f>IFERROR(VLOOKUP(C4793,'Budget Detail as of 11.30'!B:K,COLUMNS('Budget Detail as of 11.30'!B:K),FALSE),0)</f>
        <v>12500</v>
      </c>
      <c r="N4793" s="155">
        <f>SUMIFS('Budget Detail as of 11.30'!L:L,'Budget Detail as of 11.30'!B:B,'Questica Mapping'!C4793)</f>
        <v>12500</v>
      </c>
      <c r="O4793" s="100">
        <v>4500</v>
      </c>
      <c r="P4793" s="101">
        <f t="shared" si="183"/>
        <v>4500</v>
      </c>
      <c r="Q4793" s="279" t="s">
        <v>1169</v>
      </c>
    </row>
    <row r="4794" spans="1:17" hidden="1" x14ac:dyDescent="0.3">
      <c r="A4794" s="90">
        <v>595098</v>
      </c>
      <c r="B4794" s="92" t="s">
        <v>1162</v>
      </c>
      <c r="C4794" s="92" t="s">
        <v>8960</v>
      </c>
      <c r="D4794" s="92" t="s">
        <v>18</v>
      </c>
      <c r="E4794" s="103">
        <v>45100</v>
      </c>
      <c r="F4794" s="92" t="s">
        <v>7950</v>
      </c>
      <c r="G4794" s="92" t="s">
        <v>6443</v>
      </c>
      <c r="H4794" s="92" t="s">
        <v>8743</v>
      </c>
      <c r="I4794" s="92" t="s">
        <v>865</v>
      </c>
      <c r="J4794" s="92" t="s">
        <v>8961</v>
      </c>
      <c r="K4794" s="90" t="b">
        <v>0</v>
      </c>
      <c r="L4794" s="92" t="s">
        <v>867</v>
      </c>
      <c r="M4794" s="278">
        <f>IFERROR(VLOOKUP(C4794,'Budget Detail as of 11.30'!B:K,COLUMNS('Budget Detail as of 11.30'!B:K),FALSE),0)</f>
        <v>0</v>
      </c>
      <c r="N4794" s="155">
        <f>SUMIFS('Budget Detail as of 11.30'!L:L,'Budget Detail as of 11.30'!B:B,'Questica Mapping'!C4794)</f>
        <v>0</v>
      </c>
      <c r="O4794" s="100">
        <v>2000</v>
      </c>
      <c r="P4794" s="101">
        <f t="shared" si="183"/>
        <v>2000</v>
      </c>
    </row>
    <row r="4795" spans="1:17" hidden="1" x14ac:dyDescent="0.3">
      <c r="A4795" s="90">
        <v>595099</v>
      </c>
      <c r="B4795" s="92" t="s">
        <v>1162</v>
      </c>
      <c r="C4795" s="92" t="s">
        <v>8962</v>
      </c>
      <c r="D4795" s="92" t="s">
        <v>18</v>
      </c>
      <c r="E4795" s="103">
        <v>45100</v>
      </c>
      <c r="F4795" s="92" t="s">
        <v>7950</v>
      </c>
      <c r="G4795" s="92" t="s">
        <v>6443</v>
      </c>
      <c r="H4795" s="92" t="s">
        <v>8743</v>
      </c>
      <c r="I4795" s="92" t="s">
        <v>925</v>
      </c>
      <c r="J4795" s="92" t="s">
        <v>8963</v>
      </c>
      <c r="K4795" s="90" t="b">
        <v>0</v>
      </c>
      <c r="L4795" s="92" t="s">
        <v>867</v>
      </c>
      <c r="M4795" s="278">
        <f>IFERROR(VLOOKUP(C4795,'Budget Detail as of 11.30'!B:K,COLUMNS('Budget Detail as of 11.30'!B:K),FALSE),0)</f>
        <v>0</v>
      </c>
      <c r="N4795" s="155">
        <f>SUMIFS('Budget Detail as of 11.30'!L:L,'Budget Detail as of 11.30'!B:B,'Questica Mapping'!C4795)</f>
        <v>0</v>
      </c>
      <c r="O4795" s="100">
        <v>8000</v>
      </c>
      <c r="P4795" s="101">
        <f t="shared" si="183"/>
        <v>8000</v>
      </c>
    </row>
    <row r="4796" spans="1:17" hidden="1" x14ac:dyDescent="0.3">
      <c r="A4796" s="90">
        <v>595101</v>
      </c>
      <c r="B4796" s="92" t="s">
        <v>1162</v>
      </c>
      <c r="C4796" s="92" t="s">
        <v>8964</v>
      </c>
      <c r="D4796" s="92" t="s">
        <v>18</v>
      </c>
      <c r="E4796" s="103">
        <v>45100</v>
      </c>
      <c r="F4796" s="92" t="s">
        <v>7950</v>
      </c>
      <c r="G4796" s="92" t="s">
        <v>6443</v>
      </c>
      <c r="H4796" s="92" t="s">
        <v>8743</v>
      </c>
      <c r="I4796" s="92" t="s">
        <v>928</v>
      </c>
      <c r="J4796" s="92" t="s">
        <v>8965</v>
      </c>
      <c r="K4796" s="90" t="b">
        <v>0</v>
      </c>
      <c r="L4796" s="92" t="s">
        <v>867</v>
      </c>
      <c r="M4796" s="278">
        <f>IFERROR(VLOOKUP(C4796,'Budget Detail as of 11.30'!B:K,COLUMNS('Budget Detail as of 11.30'!B:K),FALSE),0)</f>
        <v>0</v>
      </c>
      <c r="N4796" s="155">
        <f>SUMIFS('Budget Detail as of 11.30'!L:L,'Budget Detail as of 11.30'!B:B,'Questica Mapping'!C4796)</f>
        <v>0</v>
      </c>
      <c r="O4796" s="100">
        <v>16000</v>
      </c>
      <c r="P4796" s="101">
        <f t="shared" si="183"/>
        <v>16000</v>
      </c>
    </row>
    <row r="4797" spans="1:17" hidden="1" x14ac:dyDescent="0.3">
      <c r="A4797" s="90">
        <v>595102</v>
      </c>
      <c r="B4797" s="92" t="s">
        <v>1162</v>
      </c>
      <c r="C4797" s="92" t="s">
        <v>8966</v>
      </c>
      <c r="D4797" s="279" t="s">
        <v>18</v>
      </c>
      <c r="E4797" s="103">
        <v>45100</v>
      </c>
      <c r="F4797" s="90" t="s">
        <v>7950</v>
      </c>
      <c r="G4797" s="90" t="s">
        <v>6443</v>
      </c>
      <c r="H4797" s="90" t="s">
        <v>8743</v>
      </c>
      <c r="I4797" s="90" t="s">
        <v>931</v>
      </c>
      <c r="J4797" s="90" t="s">
        <v>8967</v>
      </c>
      <c r="K4797" s="90" t="b">
        <v>0</v>
      </c>
      <c r="L4797" s="90" t="s">
        <v>867</v>
      </c>
      <c r="M4797" s="278">
        <f>IFERROR(VLOOKUP(C4797,'Budget Detail as of 11.30'!B:K,COLUMNS('Budget Detail as of 11.30'!B:K),FALSE),0)</f>
        <v>224000</v>
      </c>
      <c r="N4797" s="155">
        <f>SUMIFS('Budget Detail as of 11.30'!L:L,'Budget Detail as of 11.30'!B:B,'Questica Mapping'!C4797)</f>
        <v>224000</v>
      </c>
      <c r="O4797" s="100"/>
      <c r="P4797" s="101"/>
      <c r="Q4797" s="279" t="s">
        <v>1169</v>
      </c>
    </row>
    <row r="4798" spans="1:17" hidden="1" x14ac:dyDescent="0.3">
      <c r="A4798" s="90">
        <v>595103</v>
      </c>
      <c r="B4798" s="92" t="s">
        <v>1162</v>
      </c>
      <c r="C4798" s="92" t="s">
        <v>8968</v>
      </c>
      <c r="D4798" s="92" t="s">
        <v>18</v>
      </c>
      <c r="E4798" s="103">
        <v>45100</v>
      </c>
      <c r="F4798" s="90" t="s">
        <v>7950</v>
      </c>
      <c r="G4798" s="90" t="s">
        <v>6443</v>
      </c>
      <c r="H4798" s="90" t="s">
        <v>8969</v>
      </c>
      <c r="I4798" s="178">
        <v>1</v>
      </c>
      <c r="J4798" s="90" t="s">
        <v>8970</v>
      </c>
      <c r="L4798" s="92"/>
      <c r="M4798" s="278">
        <f>IFERROR(VLOOKUP(C4798,'Budget Detail as of 11.30'!B:K,COLUMNS('Budget Detail as of 11.30'!B:K),FALSE),0)</f>
        <v>183500</v>
      </c>
      <c r="N4798" s="155">
        <f>SUMIFS('Budget Detail as of 11.30'!L:L,'Budget Detail as of 11.30'!B:B,'Questica Mapping'!C4798)</f>
        <v>183500</v>
      </c>
      <c r="O4798" s="100">
        <v>3000</v>
      </c>
      <c r="P4798" s="101">
        <f t="shared" ref="P4798:P4824" si="184">+O4798</f>
        <v>3000</v>
      </c>
    </row>
    <row r="4799" spans="1:17" hidden="1" x14ac:dyDescent="0.3">
      <c r="A4799" s="90">
        <v>595104</v>
      </c>
      <c r="B4799" s="92" t="s">
        <v>1162</v>
      </c>
      <c r="C4799" s="92" t="s">
        <v>8971</v>
      </c>
      <c r="D4799" s="92" t="s">
        <v>18</v>
      </c>
      <c r="E4799" s="103">
        <v>45100</v>
      </c>
      <c r="F4799" s="90" t="s">
        <v>7950</v>
      </c>
      <c r="G4799" s="90" t="s">
        <v>6443</v>
      </c>
      <c r="H4799" s="90" t="s">
        <v>8969</v>
      </c>
      <c r="I4799" s="178">
        <v>2</v>
      </c>
      <c r="J4799" s="269" t="s">
        <v>1251</v>
      </c>
      <c r="L4799" s="92"/>
      <c r="M4799" s="278">
        <f>IFERROR(VLOOKUP(C4799,'Budget Detail as of 11.30'!B:K,COLUMNS('Budget Detail as of 11.30'!B:K),FALSE),0)</f>
        <v>0</v>
      </c>
      <c r="N4799" s="155">
        <f>SUMIFS('Budget Detail as of 11.30'!L:L,'Budget Detail as of 11.30'!B:B,'Questica Mapping'!C4799)</f>
        <v>0</v>
      </c>
      <c r="O4799" s="100">
        <v>5000</v>
      </c>
      <c r="P4799" s="101">
        <f t="shared" si="184"/>
        <v>5000</v>
      </c>
    </row>
    <row r="4800" spans="1:17" hidden="1" x14ac:dyDescent="0.3">
      <c r="A4800" s="90">
        <v>595105</v>
      </c>
      <c r="B4800" s="92" t="s">
        <v>1162</v>
      </c>
      <c r="C4800" s="92" t="s">
        <v>8972</v>
      </c>
      <c r="D4800" s="92" t="s">
        <v>18</v>
      </c>
      <c r="E4800" s="103">
        <v>45100</v>
      </c>
      <c r="F4800" s="90" t="s">
        <v>7950</v>
      </c>
      <c r="G4800" s="90" t="s">
        <v>6443</v>
      </c>
      <c r="H4800" s="90" t="s">
        <v>8969</v>
      </c>
      <c r="I4800" s="178">
        <v>3</v>
      </c>
      <c r="J4800" s="269" t="s">
        <v>1251</v>
      </c>
      <c r="L4800" s="92"/>
      <c r="M4800" s="278">
        <f>IFERROR(VLOOKUP(C4800,'Budget Detail as of 11.30'!B:K,COLUMNS('Budget Detail as of 11.30'!B:K),FALSE),0)</f>
        <v>0</v>
      </c>
      <c r="N4800" s="155">
        <f>SUMIFS('Budget Detail as of 11.30'!L:L,'Budget Detail as of 11.30'!B:B,'Questica Mapping'!C4800)</f>
        <v>0</v>
      </c>
      <c r="O4800" s="100">
        <v>105</v>
      </c>
      <c r="P4800" s="101">
        <f t="shared" si="184"/>
        <v>105</v>
      </c>
    </row>
    <row r="4801" spans="1:17" hidden="1" x14ac:dyDescent="0.3">
      <c r="A4801" s="90">
        <v>595106</v>
      </c>
      <c r="B4801" s="92" t="s">
        <v>1162</v>
      </c>
      <c r="C4801" s="92" t="s">
        <v>8973</v>
      </c>
      <c r="D4801" s="92" t="s">
        <v>18</v>
      </c>
      <c r="E4801" s="103">
        <v>45100</v>
      </c>
      <c r="F4801" s="90" t="s">
        <v>7950</v>
      </c>
      <c r="G4801" s="90" t="s">
        <v>6443</v>
      </c>
      <c r="H4801" s="90" t="s">
        <v>8889</v>
      </c>
      <c r="I4801" s="178">
        <v>1</v>
      </c>
      <c r="J4801" s="90" t="s">
        <v>8974</v>
      </c>
      <c r="L4801" s="92"/>
      <c r="M4801" s="278">
        <f>IFERROR(VLOOKUP(C4801,'Budget Detail as of 11.30'!B:K,COLUMNS('Budget Detail as of 11.30'!B:K),FALSE),0)</f>
        <v>85500</v>
      </c>
      <c r="N4801" s="155">
        <f>SUMIFS('Budget Detail as of 11.30'!L:L,'Budget Detail as of 11.30'!B:B,'Questica Mapping'!C4801)</f>
        <v>85500</v>
      </c>
      <c r="O4801" s="100">
        <v>1500</v>
      </c>
      <c r="P4801" s="101">
        <f t="shared" si="184"/>
        <v>1500</v>
      </c>
    </row>
    <row r="4802" spans="1:17" hidden="1" x14ac:dyDescent="0.3">
      <c r="A4802" s="90">
        <v>1082519</v>
      </c>
      <c r="B4802" s="92" t="s">
        <v>1162</v>
      </c>
      <c r="C4802" s="92" t="s">
        <v>8975</v>
      </c>
      <c r="D4802" s="92" t="s">
        <v>18</v>
      </c>
      <c r="E4802" s="103">
        <v>45100</v>
      </c>
      <c r="F4802" s="90" t="s">
        <v>7950</v>
      </c>
      <c r="G4802" s="90" t="s">
        <v>6443</v>
      </c>
      <c r="H4802" s="90" t="s">
        <v>8889</v>
      </c>
      <c r="I4802" s="178">
        <v>4</v>
      </c>
      <c r="J4802" s="269" t="s">
        <v>1251</v>
      </c>
      <c r="L4802" s="92"/>
      <c r="M4802" s="278">
        <f>IFERROR(VLOOKUP(C4802,'Budget Detail as of 11.30'!B:K,COLUMNS('Budget Detail as of 11.30'!B:K),FALSE),0)</f>
        <v>0</v>
      </c>
      <c r="N4802" s="155">
        <f>SUMIFS('Budget Detail as of 11.30'!L:L,'Budget Detail as of 11.30'!B:B,'Questica Mapping'!C4802)</f>
        <v>0</v>
      </c>
      <c r="O4802" s="100">
        <v>500</v>
      </c>
      <c r="P4802" s="101">
        <f t="shared" si="184"/>
        <v>500</v>
      </c>
    </row>
    <row r="4803" spans="1:17" hidden="1" x14ac:dyDescent="0.3">
      <c r="A4803" s="90">
        <v>595109</v>
      </c>
      <c r="B4803" s="92" t="s">
        <v>1162</v>
      </c>
      <c r="C4803" s="92" t="s">
        <v>8976</v>
      </c>
      <c r="D4803" s="279" t="s">
        <v>18</v>
      </c>
      <c r="E4803" s="103">
        <v>45100</v>
      </c>
      <c r="F4803" s="90" t="s">
        <v>7950</v>
      </c>
      <c r="G4803" s="90" t="s">
        <v>6443</v>
      </c>
      <c r="H4803" s="90" t="s">
        <v>8841</v>
      </c>
      <c r="I4803" s="90" t="s">
        <v>865</v>
      </c>
      <c r="J4803" s="90" t="s">
        <v>8977</v>
      </c>
      <c r="K4803" s="90" t="b">
        <v>0</v>
      </c>
      <c r="L4803" s="90" t="s">
        <v>867</v>
      </c>
      <c r="M4803" s="278">
        <f>IFERROR(VLOOKUP(C4803,'Budget Detail as of 11.30'!B:K,COLUMNS('Budget Detail as of 11.30'!B:K),FALSE),0)</f>
        <v>10000</v>
      </c>
      <c r="N4803" s="155">
        <f>SUMIFS('Budget Detail as of 11.30'!L:L,'Budget Detail as of 11.30'!B:B,'Questica Mapping'!C4803)</f>
        <v>10000</v>
      </c>
      <c r="O4803" s="100">
        <v>500</v>
      </c>
      <c r="P4803" s="101">
        <f t="shared" si="184"/>
        <v>500</v>
      </c>
      <c r="Q4803" s="279" t="s">
        <v>1169</v>
      </c>
    </row>
    <row r="4804" spans="1:17" hidden="1" x14ac:dyDescent="0.3">
      <c r="A4804" s="90">
        <v>595110</v>
      </c>
      <c r="B4804" s="92" t="s">
        <v>1162</v>
      </c>
      <c r="C4804" s="92" t="s">
        <v>8978</v>
      </c>
      <c r="D4804" s="92" t="s">
        <v>18</v>
      </c>
      <c r="E4804" s="103">
        <v>45100</v>
      </c>
      <c r="F4804" s="92" t="s">
        <v>7950</v>
      </c>
      <c r="G4804" s="92" t="s">
        <v>1229</v>
      </c>
      <c r="H4804" s="92" t="s">
        <v>7055</v>
      </c>
      <c r="I4804" s="92" t="s">
        <v>865</v>
      </c>
      <c r="J4804" s="92" t="s">
        <v>1457</v>
      </c>
      <c r="K4804" s="90" t="b">
        <v>0</v>
      </c>
      <c r="L4804" s="92" t="s">
        <v>867</v>
      </c>
      <c r="M4804" s="278">
        <f>IFERROR(VLOOKUP(C4804,'Budget Detail as of 11.30'!B:K,COLUMNS('Budget Detail as of 11.30'!B:K),FALSE),0)</f>
        <v>2000</v>
      </c>
      <c r="N4804" s="155">
        <f>SUMIFS('Budget Detail as of 11.30'!L:L,'Budget Detail as of 11.30'!B:B,'Questica Mapping'!C4804)</f>
        <v>2000</v>
      </c>
      <c r="O4804" s="100">
        <v>500</v>
      </c>
      <c r="P4804" s="101">
        <f t="shared" si="184"/>
        <v>500</v>
      </c>
    </row>
    <row r="4805" spans="1:17" hidden="1" x14ac:dyDescent="0.3">
      <c r="A4805" s="90">
        <v>595111</v>
      </c>
      <c r="B4805" s="92" t="s">
        <v>1162</v>
      </c>
      <c r="C4805" s="92" t="s">
        <v>8979</v>
      </c>
      <c r="D4805" s="92" t="s">
        <v>18</v>
      </c>
      <c r="E4805" s="103">
        <v>45100</v>
      </c>
      <c r="F4805" s="92" t="s">
        <v>7950</v>
      </c>
      <c r="G4805" s="92" t="s">
        <v>1229</v>
      </c>
      <c r="H4805" s="92" t="s">
        <v>7055</v>
      </c>
      <c r="I4805" s="92" t="s">
        <v>925</v>
      </c>
      <c r="J4805" s="92" t="s">
        <v>8980</v>
      </c>
      <c r="K4805" s="90" t="b">
        <v>0</v>
      </c>
      <c r="L4805" s="92" t="s">
        <v>867</v>
      </c>
      <c r="M4805" s="278">
        <f>IFERROR(VLOOKUP(C4805,'Budget Detail as of 11.30'!B:K,COLUMNS('Budget Detail as of 11.30'!B:K),FALSE),0)</f>
        <v>1000</v>
      </c>
      <c r="N4805" s="155">
        <f>SUMIFS('Budget Detail as of 11.30'!L:L,'Budget Detail as of 11.30'!B:B,'Questica Mapping'!C4805)</f>
        <v>1000</v>
      </c>
      <c r="O4805" s="100">
        <v>500</v>
      </c>
      <c r="P4805" s="101">
        <f t="shared" si="184"/>
        <v>500</v>
      </c>
    </row>
    <row r="4806" spans="1:17" hidden="1" x14ac:dyDescent="0.3">
      <c r="A4806" s="90">
        <v>595112</v>
      </c>
      <c r="B4806" s="92" t="s">
        <v>1162</v>
      </c>
      <c r="C4806" s="92" t="s">
        <v>8981</v>
      </c>
      <c r="D4806" s="92" t="s">
        <v>18</v>
      </c>
      <c r="E4806" s="103">
        <v>45100</v>
      </c>
      <c r="F4806" s="92" t="s">
        <v>7950</v>
      </c>
      <c r="G4806" s="92" t="s">
        <v>1229</v>
      </c>
      <c r="H4806" s="92" t="s">
        <v>7055</v>
      </c>
      <c r="I4806" s="92" t="s">
        <v>928</v>
      </c>
      <c r="J4806" s="92" t="s">
        <v>3526</v>
      </c>
      <c r="K4806" s="90" t="b">
        <v>0</v>
      </c>
      <c r="L4806" s="92" t="s">
        <v>867</v>
      </c>
      <c r="M4806" s="278">
        <f>IFERROR(VLOOKUP(C4806,'Budget Detail as of 11.30'!B:K,COLUMNS('Budget Detail as of 11.30'!B:K),FALSE),0)</f>
        <v>180</v>
      </c>
      <c r="N4806" s="155">
        <f>SUMIFS('Budget Detail as of 11.30'!L:L,'Budget Detail as of 11.30'!B:B,'Questica Mapping'!C4806)</f>
        <v>180</v>
      </c>
      <c r="O4806" s="100">
        <v>0</v>
      </c>
      <c r="P4806" s="101">
        <f t="shared" si="184"/>
        <v>0</v>
      </c>
    </row>
    <row r="4807" spans="1:17" hidden="1" x14ac:dyDescent="0.3">
      <c r="A4807" s="90">
        <v>595113</v>
      </c>
      <c r="B4807" s="92" t="s">
        <v>1162</v>
      </c>
      <c r="C4807" s="92" t="s">
        <v>8982</v>
      </c>
      <c r="D4807" s="92" t="s">
        <v>18</v>
      </c>
      <c r="E4807" s="103">
        <v>45100</v>
      </c>
      <c r="F4807" s="92" t="s">
        <v>7950</v>
      </c>
      <c r="G4807" s="92" t="s">
        <v>1229</v>
      </c>
      <c r="H4807" s="92" t="s">
        <v>7055</v>
      </c>
      <c r="I4807" s="92" t="s">
        <v>931</v>
      </c>
      <c r="J4807" s="92" t="s">
        <v>3528</v>
      </c>
      <c r="K4807" s="90" t="b">
        <v>0</v>
      </c>
      <c r="L4807" s="92" t="s">
        <v>867</v>
      </c>
      <c r="M4807" s="278">
        <f>IFERROR(VLOOKUP(C4807,'Budget Detail as of 11.30'!B:K,COLUMNS('Budget Detail as of 11.30'!B:K),FALSE),0)</f>
        <v>2500</v>
      </c>
      <c r="N4807" s="155">
        <f>SUMIFS('Budget Detail as of 11.30'!L:L,'Budget Detail as of 11.30'!B:B,'Questica Mapping'!C4807)</f>
        <v>2500</v>
      </c>
      <c r="O4807" s="100">
        <v>0</v>
      </c>
      <c r="P4807" s="101">
        <f t="shared" si="184"/>
        <v>0</v>
      </c>
    </row>
    <row r="4808" spans="1:17" hidden="1" x14ac:dyDescent="0.3">
      <c r="A4808" s="90">
        <v>595114</v>
      </c>
      <c r="B4808" s="92" t="s">
        <v>1162</v>
      </c>
      <c r="C4808" s="92" t="s">
        <v>8983</v>
      </c>
      <c r="D4808" s="92" t="s">
        <v>18</v>
      </c>
      <c r="E4808" s="103">
        <v>45100</v>
      </c>
      <c r="F4808" s="92" t="s">
        <v>7950</v>
      </c>
      <c r="G4808" s="92" t="s">
        <v>1229</v>
      </c>
      <c r="H4808" s="92" t="s">
        <v>7055</v>
      </c>
      <c r="I4808" s="92" t="s">
        <v>944</v>
      </c>
      <c r="J4808" s="92" t="s">
        <v>8984</v>
      </c>
      <c r="K4808" s="90" t="b">
        <v>0</v>
      </c>
      <c r="L4808" s="92" t="s">
        <v>867</v>
      </c>
      <c r="M4808" s="278">
        <f>IFERROR(VLOOKUP(C4808,'Budget Detail as of 11.30'!B:K,COLUMNS('Budget Detail as of 11.30'!B:K),FALSE),0)</f>
        <v>2000</v>
      </c>
      <c r="N4808" s="155">
        <f>SUMIFS('Budget Detail as of 11.30'!L:L,'Budget Detail as of 11.30'!B:B,'Questica Mapping'!C4808)</f>
        <v>2000</v>
      </c>
      <c r="O4808" s="100">
        <v>500</v>
      </c>
      <c r="P4808" s="101">
        <f t="shared" si="184"/>
        <v>500</v>
      </c>
    </row>
    <row r="4809" spans="1:17" hidden="1" x14ac:dyDescent="0.3">
      <c r="A4809" s="90">
        <v>1300873</v>
      </c>
      <c r="B4809" s="92" t="s">
        <v>1162</v>
      </c>
      <c r="C4809" s="92" t="s">
        <v>8985</v>
      </c>
      <c r="D4809" s="92" t="s">
        <v>18</v>
      </c>
      <c r="E4809" s="103">
        <v>45100</v>
      </c>
      <c r="F4809" s="92" t="s">
        <v>7950</v>
      </c>
      <c r="G4809" s="92" t="s">
        <v>1229</v>
      </c>
      <c r="H4809" s="92" t="s">
        <v>8731</v>
      </c>
      <c r="I4809" s="92" t="s">
        <v>865</v>
      </c>
      <c r="J4809" s="92" t="s">
        <v>1457</v>
      </c>
      <c r="K4809" s="90" t="b">
        <v>0</v>
      </c>
      <c r="L4809" s="92" t="s">
        <v>867</v>
      </c>
      <c r="M4809" s="278">
        <f>IFERROR(VLOOKUP(C4809,'Budget Detail as of 11.30'!B:K,COLUMNS('Budget Detail as of 11.30'!B:K),FALSE),0)</f>
        <v>20</v>
      </c>
      <c r="N4809" s="155">
        <f>SUMIFS('Budget Detail as of 11.30'!L:L,'Budget Detail as of 11.30'!B:B,'Questica Mapping'!C4809)</f>
        <v>20</v>
      </c>
      <c r="O4809" s="100">
        <v>0</v>
      </c>
      <c r="P4809" s="101">
        <f t="shared" si="184"/>
        <v>0</v>
      </c>
    </row>
    <row r="4810" spans="1:17" hidden="1" x14ac:dyDescent="0.3">
      <c r="A4810" s="90">
        <v>595115</v>
      </c>
      <c r="B4810" s="92" t="s">
        <v>1162</v>
      </c>
      <c r="C4810" s="92" t="s">
        <v>8986</v>
      </c>
      <c r="D4810" s="92" t="s">
        <v>18</v>
      </c>
      <c r="E4810" s="103">
        <v>45100</v>
      </c>
      <c r="F4810" s="92" t="s">
        <v>7950</v>
      </c>
      <c r="G4810" s="92" t="s">
        <v>1229</v>
      </c>
      <c r="H4810" s="92" t="s">
        <v>8734</v>
      </c>
      <c r="I4810" s="92" t="s">
        <v>865</v>
      </c>
      <c r="J4810" s="92" t="s">
        <v>1457</v>
      </c>
      <c r="K4810" s="90" t="b">
        <v>0</v>
      </c>
      <c r="L4810" s="92" t="s">
        <v>867</v>
      </c>
      <c r="M4810" s="278">
        <f>IFERROR(VLOOKUP(C4810,'Budget Detail as of 11.30'!B:K,COLUMNS('Budget Detail as of 11.30'!B:K),FALSE),0)</f>
        <v>500</v>
      </c>
      <c r="N4810" s="155">
        <f>SUMIFS('Budget Detail as of 11.30'!L:L,'Budget Detail as of 11.30'!B:B,'Questica Mapping'!C4810)</f>
        <v>500</v>
      </c>
      <c r="O4810" s="100">
        <v>500</v>
      </c>
      <c r="P4810" s="101">
        <f t="shared" si="184"/>
        <v>500</v>
      </c>
    </row>
    <row r="4811" spans="1:17" hidden="1" x14ac:dyDescent="0.3">
      <c r="A4811" s="90">
        <v>595124</v>
      </c>
      <c r="B4811" s="92" t="s">
        <v>1162</v>
      </c>
      <c r="C4811" s="92" t="s">
        <v>8987</v>
      </c>
      <c r="D4811" s="92" t="s">
        <v>18</v>
      </c>
      <c r="E4811" s="103">
        <v>45100</v>
      </c>
      <c r="F4811" s="92" t="s">
        <v>7950</v>
      </c>
      <c r="G4811" s="92" t="s">
        <v>1229</v>
      </c>
      <c r="H4811" s="92" t="s">
        <v>8737</v>
      </c>
      <c r="I4811" s="92" t="s">
        <v>865</v>
      </c>
      <c r="J4811" s="92" t="s">
        <v>1457</v>
      </c>
      <c r="K4811" s="90" t="b">
        <v>0</v>
      </c>
      <c r="L4811" s="92" t="s">
        <v>867</v>
      </c>
      <c r="M4811" s="278">
        <f>IFERROR(VLOOKUP(C4811,'Budget Detail as of 11.30'!B:K,COLUMNS('Budget Detail as of 11.30'!B:K),FALSE),0)</f>
        <v>500</v>
      </c>
      <c r="N4811" s="155">
        <f>SUMIFS('Budget Detail as of 11.30'!L:L,'Budget Detail as of 11.30'!B:B,'Questica Mapping'!C4811)</f>
        <v>500</v>
      </c>
      <c r="O4811" s="100">
        <v>2000</v>
      </c>
      <c r="P4811" s="101">
        <f t="shared" si="184"/>
        <v>2000</v>
      </c>
    </row>
    <row r="4812" spans="1:17" hidden="1" x14ac:dyDescent="0.3">
      <c r="A4812" s="90">
        <v>595125</v>
      </c>
      <c r="B4812" s="92" t="s">
        <v>1162</v>
      </c>
      <c r="C4812" s="92" t="s">
        <v>8988</v>
      </c>
      <c r="D4812" s="92" t="s">
        <v>18</v>
      </c>
      <c r="E4812" s="103">
        <v>45100</v>
      </c>
      <c r="F4812" s="92" t="s">
        <v>7950</v>
      </c>
      <c r="G4812" s="92" t="s">
        <v>1229</v>
      </c>
      <c r="H4812" s="92" t="s">
        <v>8816</v>
      </c>
      <c r="I4812" s="92" t="s">
        <v>865</v>
      </c>
      <c r="J4812" s="92" t="s">
        <v>1457</v>
      </c>
      <c r="K4812" s="90" t="b">
        <v>0</v>
      </c>
      <c r="L4812" s="92" t="s">
        <v>867</v>
      </c>
      <c r="M4812" s="278">
        <f>IFERROR(VLOOKUP(C4812,'Budget Detail as of 11.30'!B:K,COLUMNS('Budget Detail as of 11.30'!B:K),FALSE),0)</f>
        <v>500</v>
      </c>
      <c r="N4812" s="155">
        <f>SUMIFS('Budget Detail as of 11.30'!L:L,'Budget Detail as of 11.30'!B:B,'Questica Mapping'!C4812)</f>
        <v>500</v>
      </c>
      <c r="O4812" s="100">
        <v>0</v>
      </c>
      <c r="P4812" s="101">
        <f t="shared" si="184"/>
        <v>0</v>
      </c>
    </row>
    <row r="4813" spans="1:17" hidden="1" x14ac:dyDescent="0.3">
      <c r="A4813" s="90">
        <v>595247</v>
      </c>
      <c r="B4813" s="92" t="s">
        <v>1162</v>
      </c>
      <c r="C4813" s="92" t="s">
        <v>8989</v>
      </c>
      <c r="D4813" s="92" t="s">
        <v>18</v>
      </c>
      <c r="E4813" s="103">
        <v>45100</v>
      </c>
      <c r="F4813" s="92" t="s">
        <v>7950</v>
      </c>
      <c r="G4813" s="92" t="s">
        <v>1229</v>
      </c>
      <c r="H4813" s="92" t="s">
        <v>8743</v>
      </c>
      <c r="I4813" s="92" t="s">
        <v>865</v>
      </c>
      <c r="J4813" s="92" t="s">
        <v>1457</v>
      </c>
      <c r="K4813" s="90" t="b">
        <v>0</v>
      </c>
      <c r="L4813" s="92" t="s">
        <v>867</v>
      </c>
      <c r="M4813" s="278">
        <f>IFERROR(VLOOKUP(C4813,'Budget Detail as of 11.30'!B:K,COLUMNS('Budget Detail as of 11.30'!B:K),FALSE),0)</f>
        <v>500</v>
      </c>
      <c r="N4813" s="155">
        <f>SUMIFS('Budget Detail as of 11.30'!L:L,'Budget Detail as of 11.30'!B:B,'Questica Mapping'!C4813)</f>
        <v>500</v>
      </c>
      <c r="O4813" s="100">
        <v>522</v>
      </c>
      <c r="P4813" s="101">
        <f t="shared" si="184"/>
        <v>522</v>
      </c>
    </row>
    <row r="4814" spans="1:17" hidden="1" x14ac:dyDescent="0.3">
      <c r="A4814" s="90">
        <v>1082520</v>
      </c>
      <c r="B4814" s="92" t="s">
        <v>1162</v>
      </c>
      <c r="C4814" s="92" t="s">
        <v>8990</v>
      </c>
      <c r="D4814" s="92" t="s">
        <v>18</v>
      </c>
      <c r="E4814" s="103">
        <v>45100</v>
      </c>
      <c r="F4814" s="92" t="s">
        <v>7950</v>
      </c>
      <c r="G4814" s="92" t="s">
        <v>1229</v>
      </c>
      <c r="H4814" s="92" t="s">
        <v>8746</v>
      </c>
      <c r="I4814" s="92" t="s">
        <v>865</v>
      </c>
      <c r="J4814" s="92" t="s">
        <v>1457</v>
      </c>
      <c r="K4814" s="90" t="b">
        <v>0</v>
      </c>
      <c r="L4814" s="92" t="s">
        <v>867</v>
      </c>
      <c r="M4814" s="278">
        <f>IFERROR(VLOOKUP(C4814,'Budget Detail as of 11.30'!B:K,COLUMNS('Budget Detail as of 11.30'!B:K),FALSE),0)</f>
        <v>250</v>
      </c>
      <c r="N4814" s="155">
        <f>SUMIFS('Budget Detail as of 11.30'!L:L,'Budget Detail as of 11.30'!B:B,'Questica Mapping'!C4814)</f>
        <v>250</v>
      </c>
      <c r="O4814" s="100">
        <v>6000</v>
      </c>
      <c r="P4814" s="101">
        <f t="shared" si="184"/>
        <v>6000</v>
      </c>
    </row>
    <row r="4815" spans="1:17" hidden="1" x14ac:dyDescent="0.3">
      <c r="A4815" s="90">
        <v>1082521</v>
      </c>
      <c r="B4815" s="92" t="s">
        <v>1162</v>
      </c>
      <c r="C4815" s="92" t="s">
        <v>8991</v>
      </c>
      <c r="D4815" s="92" t="s">
        <v>18</v>
      </c>
      <c r="E4815" s="103">
        <v>45100</v>
      </c>
      <c r="F4815" s="92" t="s">
        <v>7950</v>
      </c>
      <c r="G4815" s="92" t="s">
        <v>1229</v>
      </c>
      <c r="H4815" s="92" t="s">
        <v>8769</v>
      </c>
      <c r="I4815" s="92" t="s">
        <v>865</v>
      </c>
      <c r="J4815" s="270" t="s">
        <v>1251</v>
      </c>
      <c r="K4815" s="90" t="b">
        <v>0</v>
      </c>
      <c r="L4815" s="92" t="s">
        <v>867</v>
      </c>
      <c r="M4815" s="278">
        <f>IFERROR(VLOOKUP(C4815,'Budget Detail as of 11.30'!B:K,COLUMNS('Budget Detail as of 11.30'!B:K),FALSE),0)</f>
        <v>0</v>
      </c>
      <c r="N4815" s="155">
        <f>SUMIFS('Budget Detail as of 11.30'!L:L,'Budget Detail as of 11.30'!B:B,'Questica Mapping'!C4815)</f>
        <v>0</v>
      </c>
      <c r="O4815" s="100">
        <v>159429</v>
      </c>
      <c r="P4815" s="101">
        <f t="shared" si="184"/>
        <v>159429</v>
      </c>
    </row>
    <row r="4816" spans="1:17" hidden="1" x14ac:dyDescent="0.3">
      <c r="A4816" s="90">
        <v>1082522</v>
      </c>
      <c r="B4816" s="92" t="s">
        <v>1162</v>
      </c>
      <c r="C4816" s="92" t="s">
        <v>8992</v>
      </c>
      <c r="D4816" s="92" t="s">
        <v>18</v>
      </c>
      <c r="E4816" s="103">
        <v>45100</v>
      </c>
      <c r="F4816" s="92" t="s">
        <v>7950</v>
      </c>
      <c r="G4816" s="92" t="s">
        <v>1229</v>
      </c>
      <c r="H4816" s="92" t="s">
        <v>8752</v>
      </c>
      <c r="I4816" s="92" t="s">
        <v>865</v>
      </c>
      <c r="J4816" s="92" t="s">
        <v>1457</v>
      </c>
      <c r="K4816" s="90" t="b">
        <v>0</v>
      </c>
      <c r="L4816" s="92" t="s">
        <v>867</v>
      </c>
      <c r="M4816" s="278">
        <f>IFERROR(VLOOKUP(C4816,'Budget Detail as of 11.30'!B:K,COLUMNS('Budget Detail as of 11.30'!B:K),FALSE),0)</f>
        <v>100</v>
      </c>
      <c r="N4816" s="155">
        <f>SUMIFS('Budget Detail as of 11.30'!L:L,'Budget Detail as of 11.30'!B:B,'Questica Mapping'!C4816)</f>
        <v>100</v>
      </c>
      <c r="O4816" s="100">
        <v>11500</v>
      </c>
      <c r="P4816" s="101">
        <f t="shared" si="184"/>
        <v>11500</v>
      </c>
    </row>
    <row r="4817" spans="1:16" hidden="1" x14ac:dyDescent="0.3">
      <c r="A4817" s="90">
        <v>595116</v>
      </c>
      <c r="B4817" s="92" t="s">
        <v>1162</v>
      </c>
      <c r="C4817" s="92" t="s">
        <v>8993</v>
      </c>
      <c r="D4817" s="92" t="s">
        <v>18</v>
      </c>
      <c r="E4817" s="103">
        <v>45100</v>
      </c>
      <c r="F4817" s="92" t="s">
        <v>7950</v>
      </c>
      <c r="G4817" s="92" t="s">
        <v>1229</v>
      </c>
      <c r="H4817" s="92" t="s">
        <v>8755</v>
      </c>
      <c r="I4817" s="92" t="s">
        <v>865</v>
      </c>
      <c r="J4817" s="92" t="s">
        <v>1457</v>
      </c>
      <c r="K4817" s="90" t="b">
        <v>0</v>
      </c>
      <c r="L4817" s="92" t="s">
        <v>867</v>
      </c>
      <c r="M4817" s="278">
        <f>IFERROR(VLOOKUP(C4817,'Budget Detail as of 11.30'!B:K,COLUMNS('Budget Detail as of 11.30'!B:K),FALSE),0)</f>
        <v>100</v>
      </c>
      <c r="N4817" s="155">
        <f>SUMIFS('Budget Detail as of 11.30'!L:L,'Budget Detail as of 11.30'!B:B,'Questica Mapping'!C4817)</f>
        <v>100</v>
      </c>
      <c r="O4817" s="100">
        <v>0</v>
      </c>
      <c r="P4817" s="101">
        <f t="shared" si="184"/>
        <v>0</v>
      </c>
    </row>
    <row r="4818" spans="1:16" hidden="1" x14ac:dyDescent="0.3">
      <c r="A4818" s="90">
        <v>595117</v>
      </c>
      <c r="B4818" s="92" t="s">
        <v>1162</v>
      </c>
      <c r="C4818" s="92" t="s">
        <v>8994</v>
      </c>
      <c r="D4818" s="92" t="s">
        <v>18</v>
      </c>
      <c r="E4818" s="103">
        <v>45100</v>
      </c>
      <c r="F4818" s="92" t="s">
        <v>7950</v>
      </c>
      <c r="G4818" s="92" t="s">
        <v>1229</v>
      </c>
      <c r="H4818" s="92" t="s">
        <v>8760</v>
      </c>
      <c r="I4818" s="92" t="s">
        <v>865</v>
      </c>
      <c r="J4818" s="92" t="s">
        <v>1457</v>
      </c>
      <c r="K4818" s="90" t="b">
        <v>0</v>
      </c>
      <c r="L4818" s="92" t="s">
        <v>867</v>
      </c>
      <c r="M4818" s="278">
        <f>IFERROR(VLOOKUP(C4818,'Budget Detail as of 11.30'!B:K,COLUMNS('Budget Detail as of 11.30'!B:K),FALSE),0)</f>
        <v>100</v>
      </c>
      <c r="N4818" s="155">
        <f>SUMIFS('Budget Detail as of 11.30'!L:L,'Budget Detail as of 11.30'!B:B,'Questica Mapping'!C4818)</f>
        <v>100</v>
      </c>
      <c r="O4818" s="100">
        <v>57719</v>
      </c>
      <c r="P4818" s="101">
        <f t="shared" si="184"/>
        <v>57719</v>
      </c>
    </row>
    <row r="4819" spans="1:16" hidden="1" x14ac:dyDescent="0.3">
      <c r="A4819" s="90">
        <v>595118</v>
      </c>
      <c r="B4819" s="92" t="s">
        <v>1162</v>
      </c>
      <c r="C4819" s="92" t="s">
        <v>8995</v>
      </c>
      <c r="D4819" s="92" t="s">
        <v>18</v>
      </c>
      <c r="E4819" s="103">
        <v>45100</v>
      </c>
      <c r="F4819" s="92" t="s">
        <v>7950</v>
      </c>
      <c r="G4819" s="92" t="s">
        <v>1240</v>
      </c>
      <c r="H4819" s="92" t="s">
        <v>7055</v>
      </c>
      <c r="I4819" s="92" t="s">
        <v>865</v>
      </c>
      <c r="J4819" s="92" t="s">
        <v>3586</v>
      </c>
      <c r="K4819" s="90" t="b">
        <v>0</v>
      </c>
      <c r="L4819" s="92" t="s">
        <v>867</v>
      </c>
      <c r="M4819" s="278">
        <f>IFERROR(VLOOKUP(C4819,'Budget Detail as of 11.30'!B:K,COLUMNS('Budget Detail as of 11.30'!B:K),FALSE),0)</f>
        <v>1500</v>
      </c>
      <c r="N4819" s="155">
        <f>SUMIFS('Budget Detail as of 11.30'!L:L,'Budget Detail as of 11.30'!B:B,'Questica Mapping'!C4819)</f>
        <v>1500</v>
      </c>
      <c r="O4819" s="100">
        <v>1200</v>
      </c>
      <c r="P4819" s="101">
        <f t="shared" si="184"/>
        <v>1200</v>
      </c>
    </row>
    <row r="4820" spans="1:16" hidden="1" x14ac:dyDescent="0.3">
      <c r="A4820" s="90">
        <v>595119</v>
      </c>
      <c r="B4820" s="92" t="s">
        <v>1162</v>
      </c>
      <c r="C4820" s="92" t="s">
        <v>8996</v>
      </c>
      <c r="D4820" s="92" t="s">
        <v>18</v>
      </c>
      <c r="E4820" s="103">
        <v>45100</v>
      </c>
      <c r="F4820" s="92" t="s">
        <v>7950</v>
      </c>
      <c r="G4820" s="92" t="s">
        <v>1240</v>
      </c>
      <c r="H4820" s="92" t="s">
        <v>7055</v>
      </c>
      <c r="I4820" s="92" t="s">
        <v>925</v>
      </c>
      <c r="J4820" s="92" t="s">
        <v>8997</v>
      </c>
      <c r="K4820" s="90" t="b">
        <v>0</v>
      </c>
      <c r="L4820" s="92" t="s">
        <v>867</v>
      </c>
      <c r="M4820" s="278">
        <f>IFERROR(VLOOKUP(C4820,'Budget Detail as of 11.30'!B:K,COLUMNS('Budget Detail as of 11.30'!B:K),FALSE),0)</f>
        <v>3000</v>
      </c>
      <c r="N4820" s="155">
        <f>SUMIFS('Budget Detail as of 11.30'!L:L,'Budget Detail as of 11.30'!B:B,'Questica Mapping'!C4820)</f>
        <v>3000</v>
      </c>
      <c r="O4820" s="100">
        <v>0</v>
      </c>
      <c r="P4820" s="101">
        <f t="shared" si="184"/>
        <v>0</v>
      </c>
    </row>
    <row r="4821" spans="1:16" hidden="1" x14ac:dyDescent="0.3">
      <c r="A4821" s="90">
        <v>595120</v>
      </c>
      <c r="B4821" s="92" t="s">
        <v>1162</v>
      </c>
      <c r="C4821" s="92" t="s">
        <v>8998</v>
      </c>
      <c r="D4821" s="92" t="s">
        <v>18</v>
      </c>
      <c r="E4821" s="103">
        <v>45100</v>
      </c>
      <c r="F4821" s="92" t="s">
        <v>7950</v>
      </c>
      <c r="G4821" s="92" t="s">
        <v>2045</v>
      </c>
      <c r="H4821" s="92" t="s">
        <v>8731</v>
      </c>
      <c r="I4821" s="92" t="s">
        <v>865</v>
      </c>
      <c r="J4821" s="92" t="s">
        <v>8999</v>
      </c>
      <c r="K4821" s="90" t="b">
        <v>0</v>
      </c>
      <c r="L4821" s="92" t="s">
        <v>867</v>
      </c>
      <c r="M4821" s="278">
        <f>IFERROR(VLOOKUP(C4821,'Budget Detail as of 11.30'!B:K,COLUMNS('Budget Detail as of 11.30'!B:K),FALSE),0)</f>
        <v>530</v>
      </c>
      <c r="N4821" s="155">
        <f>SUMIFS('Budget Detail as of 11.30'!L:L,'Budget Detail as of 11.30'!B:B,'Questica Mapping'!C4821)</f>
        <v>530</v>
      </c>
      <c r="O4821" s="100">
        <v>0</v>
      </c>
      <c r="P4821" s="101">
        <f t="shared" si="184"/>
        <v>0</v>
      </c>
    </row>
    <row r="4822" spans="1:16" hidden="1" x14ac:dyDescent="0.3">
      <c r="A4822" s="90">
        <v>595121</v>
      </c>
      <c r="B4822" s="92" t="s">
        <v>1162</v>
      </c>
      <c r="C4822" s="92" t="s">
        <v>9000</v>
      </c>
      <c r="D4822" s="92" t="s">
        <v>18</v>
      </c>
      <c r="E4822" s="103">
        <v>45100</v>
      </c>
      <c r="F4822" s="92" t="s">
        <v>7950</v>
      </c>
      <c r="G4822" s="92" t="s">
        <v>1668</v>
      </c>
      <c r="H4822" s="92" t="s">
        <v>8740</v>
      </c>
      <c r="I4822" s="92" t="s">
        <v>865</v>
      </c>
      <c r="J4822" s="92" t="s">
        <v>9001</v>
      </c>
      <c r="K4822" s="90" t="b">
        <v>0</v>
      </c>
      <c r="L4822" s="92" t="s">
        <v>867</v>
      </c>
      <c r="M4822" s="278">
        <f>IFERROR(VLOOKUP(C4822,'Budget Detail as of 11.30'!B:K,COLUMNS('Budget Detail as of 11.30'!B:K),FALSE),0)</f>
        <v>6100</v>
      </c>
      <c r="N4822" s="155">
        <f>SUMIFS('Budget Detail as of 11.30'!L:L,'Budget Detail as of 11.30'!B:B,'Questica Mapping'!C4822)</f>
        <v>6100</v>
      </c>
      <c r="O4822" s="100">
        <v>0</v>
      </c>
      <c r="P4822" s="101">
        <f t="shared" si="184"/>
        <v>0</v>
      </c>
    </row>
    <row r="4823" spans="1:16" hidden="1" x14ac:dyDescent="0.3">
      <c r="A4823" s="90">
        <v>595122</v>
      </c>
      <c r="B4823" s="92" t="s">
        <v>1162</v>
      </c>
      <c r="C4823" s="92" t="s">
        <v>9002</v>
      </c>
      <c r="D4823" s="92" t="s">
        <v>18</v>
      </c>
      <c r="E4823" s="103" t="s">
        <v>558</v>
      </c>
      <c r="F4823" s="92" t="s">
        <v>7950</v>
      </c>
      <c r="G4823" s="92" t="s">
        <v>1576</v>
      </c>
      <c r="H4823" s="92" t="s">
        <v>7055</v>
      </c>
      <c r="I4823" s="92" t="s">
        <v>865</v>
      </c>
      <c r="J4823" s="92" t="s">
        <v>1577</v>
      </c>
      <c r="K4823" s="90" t="b">
        <v>0</v>
      </c>
      <c r="L4823" s="92" t="s">
        <v>867</v>
      </c>
      <c r="M4823" s="278">
        <f>IFERROR(VLOOKUP(C4823,'Budget Detail as of 11.30'!B:K,COLUMNS('Budget Detail as of 11.30'!B:K),FALSE),0)</f>
        <v>172290</v>
      </c>
      <c r="N4823" s="155">
        <f>SUMIFS('Budget Detail as of 11.30'!L:L,'Budget Detail as of 11.30'!B:B,'Questica Mapping'!C4823)</f>
        <v>172290</v>
      </c>
      <c r="O4823" s="100">
        <v>0</v>
      </c>
      <c r="P4823" s="101">
        <f t="shared" si="184"/>
        <v>0</v>
      </c>
    </row>
    <row r="4824" spans="1:16" hidden="1" x14ac:dyDescent="0.3">
      <c r="A4824" s="90">
        <v>595123</v>
      </c>
      <c r="B4824" s="92" t="s">
        <v>1162</v>
      </c>
      <c r="C4824" s="92" t="s">
        <v>9003</v>
      </c>
      <c r="D4824" s="92" t="s">
        <v>18</v>
      </c>
      <c r="E4824" s="103" t="s">
        <v>558</v>
      </c>
      <c r="F4824" s="92" t="s">
        <v>7950</v>
      </c>
      <c r="G4824" s="92" t="s">
        <v>1576</v>
      </c>
      <c r="H4824" s="92" t="s">
        <v>7055</v>
      </c>
      <c r="I4824" s="92" t="s">
        <v>925</v>
      </c>
      <c r="J4824" s="92" t="s">
        <v>9004</v>
      </c>
      <c r="K4824" s="90" t="b">
        <v>0</v>
      </c>
      <c r="L4824" s="92" t="s">
        <v>867</v>
      </c>
      <c r="M4824" s="278">
        <f>IFERROR(VLOOKUP(C4824,'Budget Detail as of 11.30'!B:K,COLUMNS('Budget Detail as of 11.30'!B:K),FALSE),0)</f>
        <v>2000</v>
      </c>
      <c r="N4824" s="155">
        <f>SUMIFS('Budget Detail as of 11.30'!L:L,'Budget Detail as of 11.30'!B:B,'Questica Mapping'!C4824)</f>
        <v>2000</v>
      </c>
      <c r="O4824" s="100">
        <v>0</v>
      </c>
      <c r="P4824" s="101">
        <f t="shared" si="184"/>
        <v>0</v>
      </c>
    </row>
    <row r="4825" spans="1:16" hidden="1" x14ac:dyDescent="0.3">
      <c r="A4825" s="90">
        <v>595126</v>
      </c>
      <c r="B4825" s="92" t="s">
        <v>1162</v>
      </c>
      <c r="C4825" s="92" t="s">
        <v>9005</v>
      </c>
      <c r="D4825" s="92" t="s">
        <v>18</v>
      </c>
      <c r="E4825" s="103" t="s">
        <v>558</v>
      </c>
      <c r="F4825" s="90" t="s">
        <v>7950</v>
      </c>
      <c r="G4825" s="90" t="s">
        <v>1576</v>
      </c>
      <c r="H4825" s="90" t="s">
        <v>8810</v>
      </c>
      <c r="I4825" s="178">
        <v>3</v>
      </c>
      <c r="J4825" s="269" t="s">
        <v>1251</v>
      </c>
      <c r="L4825" s="92"/>
      <c r="M4825" s="278">
        <f>IFERROR(VLOOKUP(C4825,'Budget Detail as of 11.30'!B:K,COLUMNS('Budget Detail as of 11.30'!B:K),FALSE),0)</f>
        <v>0</v>
      </c>
      <c r="N4825" s="155">
        <f>SUMIFS('Budget Detail as of 11.30'!L:L,'Budget Detail as of 11.30'!B:B,'Questica Mapping'!C4825)</f>
        <v>0</v>
      </c>
      <c r="O4825" s="100"/>
      <c r="P4825" s="101"/>
    </row>
    <row r="4826" spans="1:16" hidden="1" x14ac:dyDescent="0.3">
      <c r="A4826" s="90">
        <v>595127</v>
      </c>
      <c r="B4826" s="92" t="s">
        <v>1162</v>
      </c>
      <c r="C4826" s="92" t="s">
        <v>9006</v>
      </c>
      <c r="D4826" s="92" t="s">
        <v>18</v>
      </c>
      <c r="E4826" s="103" t="s">
        <v>558</v>
      </c>
      <c r="F4826" s="92" t="s">
        <v>7950</v>
      </c>
      <c r="G4826" s="92" t="s">
        <v>1243</v>
      </c>
      <c r="H4826" s="92" t="s">
        <v>7055</v>
      </c>
      <c r="I4826" s="92" t="s">
        <v>865</v>
      </c>
      <c r="J4826" s="92" t="s">
        <v>1244</v>
      </c>
      <c r="K4826" s="90" t="b">
        <v>0</v>
      </c>
      <c r="L4826" s="92" t="s">
        <v>867</v>
      </c>
      <c r="M4826" s="278">
        <f>IFERROR(VLOOKUP(C4826,'Budget Detail as of 11.30'!B:K,COLUMNS('Budget Detail as of 11.30'!B:K),FALSE),0)</f>
        <v>28000</v>
      </c>
      <c r="N4826" s="155">
        <f>SUMIFS('Budget Detail as of 11.30'!L:L,'Budget Detail as of 11.30'!B:B,'Questica Mapping'!C4826)</f>
        <v>28000</v>
      </c>
      <c r="O4826" s="100"/>
      <c r="P4826" s="101"/>
    </row>
    <row r="4827" spans="1:16" hidden="1" x14ac:dyDescent="0.3">
      <c r="A4827" s="90">
        <v>595128</v>
      </c>
      <c r="B4827" s="92" t="s">
        <v>1162</v>
      </c>
      <c r="C4827" s="92" t="s">
        <v>9007</v>
      </c>
      <c r="D4827" s="92" t="s">
        <v>18</v>
      </c>
      <c r="E4827" s="103" t="s">
        <v>558</v>
      </c>
      <c r="F4827" s="92" t="s">
        <v>7950</v>
      </c>
      <c r="G4827" s="92" t="s">
        <v>1246</v>
      </c>
      <c r="H4827" s="92" t="s">
        <v>7055</v>
      </c>
      <c r="I4827" s="92" t="s">
        <v>865</v>
      </c>
      <c r="J4827" s="92" t="s">
        <v>1326</v>
      </c>
      <c r="K4827" s="90" t="b">
        <v>0</v>
      </c>
      <c r="L4827" s="92" t="s">
        <v>867</v>
      </c>
      <c r="M4827" s="278">
        <f>IFERROR(VLOOKUP(C4827,'Budget Detail as of 11.30'!B:K,COLUMNS('Budget Detail as of 11.30'!B:K),FALSE),0)</f>
        <v>1200</v>
      </c>
      <c r="N4827" s="155">
        <f>SUMIFS('Budget Detail as of 11.30'!L:L,'Budget Detail as of 11.30'!B:B,'Questica Mapping'!C4827)</f>
        <v>1440</v>
      </c>
      <c r="O4827" s="100"/>
      <c r="P4827" s="101"/>
    </row>
    <row r="4828" spans="1:16" hidden="1" x14ac:dyDescent="0.3">
      <c r="A4828" s="90">
        <v>595129</v>
      </c>
      <c r="B4828" s="92" t="s">
        <v>1162</v>
      </c>
      <c r="C4828" s="92" t="s">
        <v>9008</v>
      </c>
      <c r="D4828" s="92" t="s">
        <v>18</v>
      </c>
      <c r="E4828" s="103" t="s">
        <v>558</v>
      </c>
      <c r="F4828" s="92" t="s">
        <v>7950</v>
      </c>
      <c r="G4828" s="92" t="s">
        <v>1246</v>
      </c>
      <c r="H4828" s="92" t="s">
        <v>7055</v>
      </c>
      <c r="I4828" s="92" t="s">
        <v>925</v>
      </c>
      <c r="J4828" s="270" t="s">
        <v>1251</v>
      </c>
      <c r="K4828" s="90" t="b">
        <v>0</v>
      </c>
      <c r="L4828" s="92" t="s">
        <v>867</v>
      </c>
      <c r="M4828" s="278">
        <f>IFERROR(VLOOKUP(C4828,'Budget Detail as of 11.30'!B:K,COLUMNS('Budget Detail as of 11.30'!B:K),FALSE),0)</f>
        <v>240</v>
      </c>
      <c r="N4828" s="155">
        <f>SUMIFS('Budget Detail as of 11.30'!L:L,'Budget Detail as of 11.30'!B:B,'Questica Mapping'!C4828)</f>
        <v>0</v>
      </c>
      <c r="O4828" s="100">
        <v>200</v>
      </c>
      <c r="P4828" s="101">
        <f t="shared" ref="P4828:P4847" si="185">+O4828</f>
        <v>200</v>
      </c>
    </row>
    <row r="4829" spans="1:16" hidden="1" x14ac:dyDescent="0.3">
      <c r="A4829" s="90">
        <v>1172742</v>
      </c>
      <c r="B4829" s="92" t="s">
        <v>1162</v>
      </c>
      <c r="C4829" s="92" t="s">
        <v>9009</v>
      </c>
      <c r="D4829" s="92" t="s">
        <v>18</v>
      </c>
      <c r="E4829" s="103" t="s">
        <v>558</v>
      </c>
      <c r="F4829" s="92" t="s">
        <v>7950</v>
      </c>
      <c r="G4829" s="92" t="s">
        <v>1586</v>
      </c>
      <c r="H4829" s="92" t="s">
        <v>7055</v>
      </c>
      <c r="I4829" s="92" t="s">
        <v>865</v>
      </c>
      <c r="J4829" s="92" t="s">
        <v>1922</v>
      </c>
      <c r="K4829" s="90" t="b">
        <v>0</v>
      </c>
      <c r="L4829" s="92" t="s">
        <v>867</v>
      </c>
      <c r="M4829" s="278">
        <f>IFERROR(VLOOKUP(C4829,'Budget Detail as of 11.30'!B:K,COLUMNS('Budget Detail as of 11.30'!B:K),FALSE),0)</f>
        <v>0</v>
      </c>
      <c r="N4829" s="155">
        <f>SUMIFS('Budget Detail as of 11.30'!L:L,'Budget Detail as of 11.30'!B:B,'Questica Mapping'!C4829)</f>
        <v>0</v>
      </c>
      <c r="O4829" s="100">
        <v>5000</v>
      </c>
      <c r="P4829" s="101">
        <f t="shared" si="185"/>
        <v>5000</v>
      </c>
    </row>
    <row r="4830" spans="1:16" hidden="1" x14ac:dyDescent="0.3">
      <c r="A4830" s="90">
        <v>595130</v>
      </c>
      <c r="B4830" s="92" t="s">
        <v>1162</v>
      </c>
      <c r="C4830" s="92" t="s">
        <v>9010</v>
      </c>
      <c r="D4830" s="92" t="s">
        <v>18</v>
      </c>
      <c r="E4830" s="103" t="s">
        <v>558</v>
      </c>
      <c r="F4830" s="92" t="s">
        <v>7950</v>
      </c>
      <c r="G4830" s="92" t="s">
        <v>1253</v>
      </c>
      <c r="H4830" s="92" t="s">
        <v>7055</v>
      </c>
      <c r="I4830" s="92" t="s">
        <v>865</v>
      </c>
      <c r="J4830" s="92" t="s">
        <v>1254</v>
      </c>
      <c r="K4830" s="90" t="b">
        <v>0</v>
      </c>
      <c r="L4830" s="92" t="s">
        <v>867</v>
      </c>
      <c r="M4830" s="278">
        <f>IFERROR(VLOOKUP(C4830,'Budget Detail as of 11.30'!B:K,COLUMNS('Budget Detail as of 11.30'!B:K),FALSE),0)</f>
        <v>7950</v>
      </c>
      <c r="N4830" s="155">
        <f>SUMIFS('Budget Detail as of 11.30'!L:L,'Budget Detail as of 11.30'!B:B,'Questica Mapping'!C4830)</f>
        <v>7950</v>
      </c>
      <c r="O4830" s="100">
        <v>0</v>
      </c>
      <c r="P4830" s="101">
        <f t="shared" si="185"/>
        <v>0</v>
      </c>
    </row>
    <row r="4831" spans="1:16" hidden="1" x14ac:dyDescent="0.3">
      <c r="A4831" s="90">
        <v>595131</v>
      </c>
      <c r="B4831" s="92" t="s">
        <v>1162</v>
      </c>
      <c r="C4831" s="92" t="s">
        <v>9011</v>
      </c>
      <c r="D4831" s="92" t="s">
        <v>18</v>
      </c>
      <c r="E4831" s="103" t="s">
        <v>558</v>
      </c>
      <c r="F4831" s="92" t="s">
        <v>7950</v>
      </c>
      <c r="G4831" s="92" t="s">
        <v>1253</v>
      </c>
      <c r="H4831" s="92" t="s">
        <v>7055</v>
      </c>
      <c r="I4831" s="92" t="s">
        <v>925</v>
      </c>
      <c r="J4831" s="92" t="s">
        <v>1497</v>
      </c>
      <c r="K4831" s="90" t="b">
        <v>0</v>
      </c>
      <c r="L4831" s="92" t="s">
        <v>867</v>
      </c>
      <c r="M4831" s="278">
        <f>IFERROR(VLOOKUP(C4831,'Budget Detail as of 11.30'!B:K,COLUMNS('Budget Detail as of 11.30'!B:K),FALSE),0)</f>
        <v>1240</v>
      </c>
      <c r="N4831" s="155">
        <f>SUMIFS('Budget Detail as of 11.30'!L:L,'Budget Detail as of 11.30'!B:B,'Questica Mapping'!C4831)</f>
        <v>1240</v>
      </c>
      <c r="O4831" s="100">
        <v>7000</v>
      </c>
      <c r="P4831" s="101">
        <f t="shared" si="185"/>
        <v>7000</v>
      </c>
    </row>
    <row r="4832" spans="1:16" hidden="1" x14ac:dyDescent="0.3">
      <c r="A4832" s="90">
        <v>595133</v>
      </c>
      <c r="B4832" s="159" t="s">
        <v>1162</v>
      </c>
      <c r="C4832" s="159" t="s">
        <v>9012</v>
      </c>
      <c r="D4832" s="280" t="s">
        <v>18</v>
      </c>
      <c r="E4832" s="103" t="s">
        <v>558</v>
      </c>
      <c r="F4832" s="279" t="s">
        <v>7950</v>
      </c>
      <c r="G4832" s="279" t="s">
        <v>1253</v>
      </c>
      <c r="H4832" s="279" t="s">
        <v>7055</v>
      </c>
      <c r="I4832" s="279" t="s">
        <v>931</v>
      </c>
      <c r="J4832" s="279" t="s">
        <v>9013</v>
      </c>
      <c r="K4832" s="279" t="b">
        <v>0</v>
      </c>
      <c r="L4832" s="279" t="s">
        <v>867</v>
      </c>
      <c r="M4832" s="278">
        <f>IFERROR(VLOOKUP(C4832,'Budget Detail as of 11.30'!B:K,COLUMNS('Budget Detail as of 11.30'!B:K),FALSE),0)</f>
        <v>500</v>
      </c>
      <c r="N4832" s="155">
        <f>SUMIFS('Budget Detail as of 11.30'!L:L,'Budget Detail as of 11.30'!B:B,'Questica Mapping'!C4832)</f>
        <v>500</v>
      </c>
      <c r="O4832" s="100">
        <v>0</v>
      </c>
      <c r="P4832" s="101">
        <f t="shared" si="185"/>
        <v>0</v>
      </c>
    </row>
    <row r="4833" spans="1:16" hidden="1" x14ac:dyDescent="0.3">
      <c r="A4833" s="90">
        <v>595134</v>
      </c>
      <c r="B4833" s="92" t="s">
        <v>1162</v>
      </c>
      <c r="C4833" s="92" t="s">
        <v>9014</v>
      </c>
      <c r="D4833" s="279" t="s">
        <v>18</v>
      </c>
      <c r="E4833" s="103" t="s">
        <v>558</v>
      </c>
      <c r="F4833" s="90" t="s">
        <v>7950</v>
      </c>
      <c r="G4833" s="90" t="s">
        <v>1265</v>
      </c>
      <c r="H4833" s="90" t="s">
        <v>7055</v>
      </c>
      <c r="I4833" s="90" t="s">
        <v>865</v>
      </c>
      <c r="J4833" s="90" t="s">
        <v>1266</v>
      </c>
      <c r="K4833" s="90" t="b">
        <v>0</v>
      </c>
      <c r="L4833" s="90" t="s">
        <v>867</v>
      </c>
      <c r="M4833" s="278">
        <f>IFERROR(VLOOKUP(C4833,'Budget Detail as of 11.30'!B:K,COLUMNS('Budget Detail as of 11.30'!B:K),FALSE),0)</f>
        <v>66960</v>
      </c>
      <c r="N4833" s="155">
        <f>SUMIFS('Budget Detail as of 11.30'!L:L,'Budget Detail as of 11.30'!B:B,'Questica Mapping'!C4833)</f>
        <v>66960</v>
      </c>
      <c r="O4833" s="100">
        <v>0</v>
      </c>
      <c r="P4833" s="101">
        <f t="shared" si="185"/>
        <v>0</v>
      </c>
    </row>
    <row r="4834" spans="1:16" hidden="1" x14ac:dyDescent="0.3">
      <c r="A4834" s="90">
        <v>595135</v>
      </c>
      <c r="B4834" s="92" t="s">
        <v>1162</v>
      </c>
      <c r="C4834" s="92" t="s">
        <v>9015</v>
      </c>
      <c r="D4834" s="279" t="s">
        <v>18</v>
      </c>
      <c r="E4834" s="103" t="s">
        <v>558</v>
      </c>
      <c r="F4834" s="90" t="s">
        <v>7950</v>
      </c>
      <c r="G4834" s="90" t="s">
        <v>1265</v>
      </c>
      <c r="H4834" s="90" t="s">
        <v>7055</v>
      </c>
      <c r="I4834" s="90" t="s">
        <v>925</v>
      </c>
      <c r="J4834" s="90" t="s">
        <v>1391</v>
      </c>
      <c r="K4834" s="90" t="b">
        <v>0</v>
      </c>
      <c r="L4834" s="90" t="s">
        <v>867</v>
      </c>
      <c r="M4834" s="278">
        <f>IFERROR(VLOOKUP(C4834,'Budget Detail as of 11.30'!B:K,COLUMNS('Budget Detail as of 11.30'!B:K),FALSE),0)</f>
        <v>9890</v>
      </c>
      <c r="N4834" s="155">
        <f>SUMIFS('Budget Detail as of 11.30'!L:L,'Budget Detail as of 11.30'!B:B,'Questica Mapping'!C4834)</f>
        <v>9890</v>
      </c>
      <c r="O4834" s="100">
        <v>4000</v>
      </c>
      <c r="P4834" s="101">
        <f t="shared" si="185"/>
        <v>4000</v>
      </c>
    </row>
    <row r="4835" spans="1:16" hidden="1" x14ac:dyDescent="0.3">
      <c r="A4835" s="90">
        <v>595136</v>
      </c>
      <c r="B4835" s="92" t="s">
        <v>1162</v>
      </c>
      <c r="C4835" s="92" t="s">
        <v>9016</v>
      </c>
      <c r="D4835" s="92" t="s">
        <v>18</v>
      </c>
      <c r="E4835" s="103">
        <v>45100</v>
      </c>
      <c r="F4835" s="92" t="s">
        <v>7950</v>
      </c>
      <c r="G4835" s="92" t="s">
        <v>1268</v>
      </c>
      <c r="H4835" s="92" t="s">
        <v>7055</v>
      </c>
      <c r="I4835" s="92" t="s">
        <v>865</v>
      </c>
      <c r="J4835" s="92" t="s">
        <v>1333</v>
      </c>
      <c r="K4835" s="90" t="b">
        <v>0</v>
      </c>
      <c r="L4835" s="92" t="s">
        <v>867</v>
      </c>
      <c r="M4835" s="278">
        <f>IFERROR(VLOOKUP(C4835,'Budget Detail as of 11.30'!B:K,COLUMNS('Budget Detail as of 11.30'!B:K),FALSE),0)</f>
        <v>500</v>
      </c>
      <c r="N4835" s="155">
        <f>SUMIFS('Budget Detail as of 11.30'!L:L,'Budget Detail as of 11.30'!B:B,'Questica Mapping'!C4835)</f>
        <v>500</v>
      </c>
      <c r="O4835" s="100">
        <v>6000</v>
      </c>
      <c r="P4835" s="101">
        <f t="shared" si="185"/>
        <v>6000</v>
      </c>
    </row>
    <row r="4836" spans="1:16" hidden="1" x14ac:dyDescent="0.3">
      <c r="A4836" s="90">
        <v>595137</v>
      </c>
      <c r="B4836" s="92" t="s">
        <v>1162</v>
      </c>
      <c r="C4836" s="92" t="s">
        <v>9017</v>
      </c>
      <c r="D4836" s="92" t="s">
        <v>18</v>
      </c>
      <c r="E4836" s="103">
        <v>45100</v>
      </c>
      <c r="F4836" s="92" t="s">
        <v>7950</v>
      </c>
      <c r="G4836" s="92" t="s">
        <v>1268</v>
      </c>
      <c r="H4836" s="92" t="s">
        <v>7055</v>
      </c>
      <c r="I4836" s="92" t="s">
        <v>925</v>
      </c>
      <c r="J4836" s="92" t="s">
        <v>6693</v>
      </c>
      <c r="K4836" s="90" t="b">
        <v>0</v>
      </c>
      <c r="L4836" s="92" t="s">
        <v>867</v>
      </c>
      <c r="M4836" s="278">
        <f>IFERROR(VLOOKUP(C4836,'Budget Detail as of 11.30'!B:K,COLUMNS('Budget Detail as of 11.30'!B:K),FALSE),0)</f>
        <v>5000</v>
      </c>
      <c r="N4836" s="155">
        <f>SUMIFS('Budget Detail as of 11.30'!L:L,'Budget Detail as of 11.30'!B:B,'Questica Mapping'!C4836)</f>
        <v>5000</v>
      </c>
      <c r="O4836" s="100">
        <v>1000</v>
      </c>
      <c r="P4836" s="101">
        <f t="shared" si="185"/>
        <v>1000</v>
      </c>
    </row>
    <row r="4837" spans="1:16" hidden="1" x14ac:dyDescent="0.3">
      <c r="A4837" s="90">
        <v>595138</v>
      </c>
      <c r="B4837" s="92" t="s">
        <v>1162</v>
      </c>
      <c r="C4837" s="92" t="s">
        <v>9018</v>
      </c>
      <c r="D4837" s="92" t="s">
        <v>18</v>
      </c>
      <c r="E4837" s="103">
        <v>45100</v>
      </c>
      <c r="F4837" s="92" t="s">
        <v>7950</v>
      </c>
      <c r="G4837" s="92" t="s">
        <v>1268</v>
      </c>
      <c r="H4837" s="92" t="s">
        <v>8755</v>
      </c>
      <c r="I4837" s="92" t="s">
        <v>865</v>
      </c>
      <c r="J4837" s="92" t="s">
        <v>9019</v>
      </c>
      <c r="K4837" s="90" t="b">
        <v>0</v>
      </c>
      <c r="L4837" s="92" t="s">
        <v>867</v>
      </c>
      <c r="M4837" s="278">
        <f>IFERROR(VLOOKUP(C4837,'Budget Detail as of 11.30'!B:K,COLUMNS('Budget Detail as of 11.30'!B:K),FALSE),0)</f>
        <v>1050</v>
      </c>
      <c r="N4837" s="155">
        <f>SUMIFS('Budget Detail as of 11.30'!L:L,'Budget Detail as of 11.30'!B:B,'Questica Mapping'!C4837)</f>
        <v>1050</v>
      </c>
      <c r="O4837" s="100">
        <v>85788</v>
      </c>
      <c r="P4837" s="101">
        <f t="shared" si="185"/>
        <v>85788</v>
      </c>
    </row>
    <row r="4838" spans="1:16" hidden="1" x14ac:dyDescent="0.3">
      <c r="A4838" s="90">
        <v>1210176</v>
      </c>
      <c r="B4838" s="92" t="s">
        <v>1162</v>
      </c>
      <c r="C4838" s="92" t="s">
        <v>9020</v>
      </c>
      <c r="D4838" s="92" t="s">
        <v>18</v>
      </c>
      <c r="E4838" s="103">
        <v>45100</v>
      </c>
      <c r="F4838" s="92" t="s">
        <v>7950</v>
      </c>
      <c r="G4838" s="92" t="s">
        <v>1273</v>
      </c>
      <c r="H4838" s="92" t="s">
        <v>7055</v>
      </c>
      <c r="I4838" s="92" t="s">
        <v>865</v>
      </c>
      <c r="J4838" s="92" t="s">
        <v>9021</v>
      </c>
      <c r="K4838" s="90" t="b">
        <v>0</v>
      </c>
      <c r="L4838" s="92" t="s">
        <v>867</v>
      </c>
      <c r="M4838" s="278">
        <f>IFERROR(VLOOKUP(C4838,'Budget Detail as of 11.30'!B:K,COLUMNS('Budget Detail as of 11.30'!B:K),FALSE),0)</f>
        <v>2500</v>
      </c>
      <c r="N4838" s="155">
        <f>SUMIFS('Budget Detail as of 11.30'!L:L,'Budget Detail as of 11.30'!B:B,'Questica Mapping'!C4838)</f>
        <v>2500</v>
      </c>
      <c r="O4838" s="100">
        <v>250000</v>
      </c>
      <c r="P4838" s="101">
        <f t="shared" si="185"/>
        <v>250000</v>
      </c>
    </row>
    <row r="4839" spans="1:16" hidden="1" x14ac:dyDescent="0.3">
      <c r="A4839" s="90">
        <v>595140</v>
      </c>
      <c r="B4839" s="92" t="s">
        <v>1162</v>
      </c>
      <c r="C4839" s="92" t="s">
        <v>9022</v>
      </c>
      <c r="D4839" s="92" t="s">
        <v>18</v>
      </c>
      <c r="E4839" s="103">
        <v>45100</v>
      </c>
      <c r="F4839" s="92" t="s">
        <v>7950</v>
      </c>
      <c r="G4839" s="92" t="s">
        <v>1273</v>
      </c>
      <c r="H4839" s="92" t="s">
        <v>7055</v>
      </c>
      <c r="I4839" s="92" t="s">
        <v>925</v>
      </c>
      <c r="J4839" s="92" t="s">
        <v>9023</v>
      </c>
      <c r="K4839" s="90" t="b">
        <v>0</v>
      </c>
      <c r="L4839" s="92" t="s">
        <v>867</v>
      </c>
      <c r="M4839" s="278">
        <f>IFERROR(VLOOKUP(C4839,'Budget Detail as of 11.30'!B:K,COLUMNS('Budget Detail as of 11.30'!B:K),FALSE),0)</f>
        <v>4000</v>
      </c>
      <c r="N4839" s="155">
        <f>SUMIFS('Budget Detail as of 11.30'!L:L,'Budget Detail as of 11.30'!B:B,'Questica Mapping'!C4839)</f>
        <v>4000</v>
      </c>
      <c r="O4839" s="100">
        <v>750000</v>
      </c>
      <c r="P4839" s="101">
        <f t="shared" si="185"/>
        <v>750000</v>
      </c>
    </row>
    <row r="4840" spans="1:16" hidden="1" x14ac:dyDescent="0.3">
      <c r="A4840" s="90">
        <v>1210177</v>
      </c>
      <c r="B4840" s="92" t="s">
        <v>1162</v>
      </c>
      <c r="C4840" s="92" t="s">
        <v>9024</v>
      </c>
      <c r="D4840" s="92" t="s">
        <v>18</v>
      </c>
      <c r="E4840" s="103">
        <v>45100</v>
      </c>
      <c r="F4840" s="92" t="s">
        <v>7950</v>
      </c>
      <c r="G4840" s="92" t="s">
        <v>1694</v>
      </c>
      <c r="H4840" s="92" t="s">
        <v>9025</v>
      </c>
      <c r="I4840" s="92" t="s">
        <v>865</v>
      </c>
      <c r="J4840" s="92" t="s">
        <v>9026</v>
      </c>
      <c r="K4840" s="90" t="b">
        <v>0</v>
      </c>
      <c r="L4840" s="92" t="s">
        <v>867</v>
      </c>
      <c r="M4840" s="278">
        <f>IFERROR(VLOOKUP(C4840,'Budget Detail as of 11.30'!B:K,COLUMNS('Budget Detail as of 11.30'!B:K),FALSE),0)</f>
        <v>0</v>
      </c>
      <c r="N4840" s="155">
        <f>SUMIFS('Budget Detail as of 11.30'!L:L,'Budget Detail as of 11.30'!B:B,'Questica Mapping'!C4840)</f>
        <v>0</v>
      </c>
      <c r="O4840" s="100">
        <v>120000</v>
      </c>
      <c r="P4840" s="101">
        <f t="shared" si="185"/>
        <v>120000</v>
      </c>
    </row>
    <row r="4841" spans="1:16" hidden="1" x14ac:dyDescent="0.3">
      <c r="A4841" s="90">
        <v>1210178</v>
      </c>
      <c r="B4841" s="92" t="s">
        <v>1162</v>
      </c>
      <c r="C4841" s="92" t="s">
        <v>9027</v>
      </c>
      <c r="D4841" s="92" t="s">
        <v>18</v>
      </c>
      <c r="E4841" s="103" t="s">
        <v>561</v>
      </c>
      <c r="F4841" s="92" t="s">
        <v>9028</v>
      </c>
      <c r="G4841" s="92" t="s">
        <v>1726</v>
      </c>
      <c r="H4841" s="92" t="s">
        <v>8792</v>
      </c>
      <c r="I4841" s="92" t="s">
        <v>865</v>
      </c>
      <c r="J4841" s="92" t="s">
        <v>9029</v>
      </c>
      <c r="K4841" s="90" t="b">
        <v>0</v>
      </c>
      <c r="L4841" s="92" t="s">
        <v>867</v>
      </c>
      <c r="M4841" s="278">
        <f>IFERROR(VLOOKUP(C4841,'Budget Detail as of 11.30'!B:K,COLUMNS('Budget Detail as of 11.30'!B:K),FALSE),0)</f>
        <v>0</v>
      </c>
      <c r="N4841" s="155">
        <f>SUMIFS('Budget Detail as of 11.30'!L:L,'Budget Detail as of 11.30'!B:B,'Questica Mapping'!C4841)</f>
        <v>0</v>
      </c>
      <c r="O4841" s="100">
        <v>150000</v>
      </c>
      <c r="P4841" s="101">
        <f t="shared" si="185"/>
        <v>150000</v>
      </c>
    </row>
    <row r="4842" spans="1:16" hidden="1" x14ac:dyDescent="0.3">
      <c r="A4842" s="90">
        <v>595141</v>
      </c>
      <c r="B4842" s="92" t="s">
        <v>1162</v>
      </c>
      <c r="C4842" s="92" t="s">
        <v>9030</v>
      </c>
      <c r="D4842" s="92" t="s">
        <v>18</v>
      </c>
      <c r="E4842" s="103" t="s">
        <v>561</v>
      </c>
      <c r="F4842" s="92" t="s">
        <v>9028</v>
      </c>
      <c r="G4842" s="92" t="s">
        <v>1354</v>
      </c>
      <c r="H4842" s="92" t="s">
        <v>8792</v>
      </c>
      <c r="I4842" s="92" t="s">
        <v>865</v>
      </c>
      <c r="J4842" s="92" t="s">
        <v>9031</v>
      </c>
      <c r="K4842" s="90" t="b">
        <v>0</v>
      </c>
      <c r="L4842" s="92" t="s">
        <v>867</v>
      </c>
      <c r="M4842" s="278">
        <f>IFERROR(VLOOKUP(C4842,'Budget Detail as of 11.30'!B:K,COLUMNS('Budget Detail as of 11.30'!B:K),FALSE),0)</f>
        <v>4000</v>
      </c>
      <c r="N4842" s="155">
        <f>SUMIFS('Budget Detail as of 11.30'!L:L,'Budget Detail as of 11.30'!B:B,'Questica Mapping'!C4842)</f>
        <v>4000</v>
      </c>
      <c r="O4842" s="100">
        <v>0</v>
      </c>
      <c r="P4842" s="101">
        <f t="shared" si="185"/>
        <v>0</v>
      </c>
    </row>
    <row r="4843" spans="1:16" hidden="1" x14ac:dyDescent="0.3">
      <c r="A4843" s="90">
        <v>595142</v>
      </c>
      <c r="B4843" s="92" t="s">
        <v>1162</v>
      </c>
      <c r="C4843" s="92" t="s">
        <v>9032</v>
      </c>
      <c r="D4843" s="92" t="s">
        <v>18</v>
      </c>
      <c r="E4843" s="103" t="s">
        <v>561</v>
      </c>
      <c r="F4843" s="92" t="s">
        <v>9028</v>
      </c>
      <c r="G4843" s="92" t="s">
        <v>1354</v>
      </c>
      <c r="H4843" s="92" t="s">
        <v>8792</v>
      </c>
      <c r="I4843" s="92" t="s">
        <v>925</v>
      </c>
      <c r="J4843" s="92" t="s">
        <v>9033</v>
      </c>
      <c r="K4843" s="90" t="b">
        <v>0</v>
      </c>
      <c r="L4843" s="92" t="s">
        <v>867</v>
      </c>
      <c r="M4843" s="278">
        <f>IFERROR(VLOOKUP(C4843,'Budget Detail as of 11.30'!B:K,COLUMNS('Budget Detail as of 11.30'!B:K),FALSE),0)</f>
        <v>6000</v>
      </c>
      <c r="N4843" s="155">
        <f>SUMIFS('Budget Detail as of 11.30'!L:L,'Budget Detail as of 11.30'!B:B,'Questica Mapping'!C4843)</f>
        <v>6000</v>
      </c>
      <c r="O4843" s="100">
        <v>500</v>
      </c>
      <c r="P4843" s="101">
        <f t="shared" si="185"/>
        <v>500</v>
      </c>
    </row>
    <row r="4844" spans="1:16" hidden="1" x14ac:dyDescent="0.3">
      <c r="A4844" s="90">
        <v>595143</v>
      </c>
      <c r="B4844" s="92" t="s">
        <v>1162</v>
      </c>
      <c r="C4844" s="92" t="s">
        <v>9034</v>
      </c>
      <c r="D4844" s="92" t="s">
        <v>18</v>
      </c>
      <c r="E4844" s="103" t="s">
        <v>561</v>
      </c>
      <c r="F4844" s="92" t="s">
        <v>9028</v>
      </c>
      <c r="G4844" s="92" t="s">
        <v>1354</v>
      </c>
      <c r="H4844" s="92" t="s">
        <v>8792</v>
      </c>
      <c r="I4844" s="92" t="s">
        <v>928</v>
      </c>
      <c r="J4844" s="92" t="s">
        <v>9035</v>
      </c>
      <c r="K4844" s="90" t="b">
        <v>0</v>
      </c>
      <c r="L4844" s="92" t="s">
        <v>867</v>
      </c>
      <c r="M4844" s="278">
        <f>IFERROR(VLOOKUP(C4844,'Budget Detail as of 11.30'!B:K,COLUMNS('Budget Detail as of 11.30'!B:K),FALSE),0)</f>
        <v>1000</v>
      </c>
      <c r="N4844" s="155">
        <f>SUMIFS('Budget Detail as of 11.30'!L:L,'Budget Detail as of 11.30'!B:B,'Questica Mapping'!C4844)</f>
        <v>1000</v>
      </c>
      <c r="O4844" s="100">
        <v>0</v>
      </c>
      <c r="P4844" s="101">
        <f t="shared" si="185"/>
        <v>0</v>
      </c>
    </row>
    <row r="4845" spans="1:16" hidden="1" x14ac:dyDescent="0.3">
      <c r="A4845" s="90">
        <v>595255</v>
      </c>
      <c r="B4845" s="92" t="s">
        <v>1162</v>
      </c>
      <c r="C4845" s="92" t="s">
        <v>9036</v>
      </c>
      <c r="D4845" s="92" t="s">
        <v>18</v>
      </c>
      <c r="E4845" s="103" t="s">
        <v>563</v>
      </c>
      <c r="F4845" s="92" t="s">
        <v>9028</v>
      </c>
      <c r="G4845" s="92" t="s">
        <v>1212</v>
      </c>
      <c r="H4845" s="92" t="s">
        <v>8724</v>
      </c>
      <c r="I4845" s="92" t="s">
        <v>865</v>
      </c>
      <c r="J4845" s="92" t="s">
        <v>9037</v>
      </c>
      <c r="K4845" s="90" t="b">
        <v>0</v>
      </c>
      <c r="L4845" s="92" t="s">
        <v>867</v>
      </c>
      <c r="M4845" s="278">
        <f>IFERROR(VLOOKUP(C4845,'Budget Detail as of 11.30'!B:K,COLUMNS('Budget Detail as of 11.30'!B:K),FALSE),0)</f>
        <v>85790</v>
      </c>
      <c r="N4845" s="155">
        <f>SUMIFS('Budget Detail as of 11.30'!L:L,'Budget Detail as of 11.30'!B:B,'Questica Mapping'!C4845)</f>
        <v>85790</v>
      </c>
      <c r="O4845" s="100">
        <v>0</v>
      </c>
      <c r="P4845" s="101">
        <f t="shared" si="185"/>
        <v>0</v>
      </c>
    </row>
    <row r="4846" spans="1:16" hidden="1" x14ac:dyDescent="0.3">
      <c r="A4846" s="90">
        <v>595266</v>
      </c>
      <c r="B4846" s="92" t="s">
        <v>1162</v>
      </c>
      <c r="C4846" s="92" t="s">
        <v>9038</v>
      </c>
      <c r="D4846" s="92" t="s">
        <v>18</v>
      </c>
      <c r="E4846" s="103" t="s">
        <v>565</v>
      </c>
      <c r="F4846" s="92" t="s">
        <v>9028</v>
      </c>
      <c r="G4846" s="92" t="s">
        <v>1212</v>
      </c>
      <c r="H4846" s="92" t="s">
        <v>8724</v>
      </c>
      <c r="I4846" s="92" t="s">
        <v>925</v>
      </c>
      <c r="J4846" s="92" t="s">
        <v>9039</v>
      </c>
      <c r="K4846" s="90" t="b">
        <v>0</v>
      </c>
      <c r="L4846" s="92" t="s">
        <v>867</v>
      </c>
      <c r="M4846" s="278">
        <f>IFERROR(VLOOKUP(C4846,'Budget Detail as of 11.30'!B:K,COLUMNS('Budget Detail as of 11.30'!B:K),FALSE),0)</f>
        <v>250000</v>
      </c>
      <c r="N4846" s="155">
        <f>SUMIFS('Budget Detail as of 11.30'!L:L,'Budget Detail as of 11.30'!B:B,'Questica Mapping'!C4846)</f>
        <v>250000</v>
      </c>
      <c r="O4846" s="100">
        <v>240000</v>
      </c>
      <c r="P4846" s="101">
        <f t="shared" si="185"/>
        <v>240000</v>
      </c>
    </row>
    <row r="4847" spans="1:16" hidden="1" x14ac:dyDescent="0.3">
      <c r="A4847" s="90">
        <v>1082523</v>
      </c>
      <c r="B4847" s="92" t="s">
        <v>1162</v>
      </c>
      <c r="C4847" s="92" t="s">
        <v>9040</v>
      </c>
      <c r="D4847" s="92" t="s">
        <v>18</v>
      </c>
      <c r="E4847" s="103" t="s">
        <v>561</v>
      </c>
      <c r="F4847" s="92" t="s">
        <v>9028</v>
      </c>
      <c r="G4847" s="92" t="s">
        <v>1212</v>
      </c>
      <c r="H4847" s="92" t="s">
        <v>8792</v>
      </c>
      <c r="I4847" s="92" t="s">
        <v>865</v>
      </c>
      <c r="J4847" s="92" t="s">
        <v>9041</v>
      </c>
      <c r="K4847" s="90" t="b">
        <v>0</v>
      </c>
      <c r="L4847" s="92" t="s">
        <v>867</v>
      </c>
      <c r="M4847" s="278">
        <f>IFERROR(VLOOKUP(C4847,'Budget Detail as of 11.30'!B:K,COLUMNS('Budget Detail as of 11.30'!B:K),FALSE),0)</f>
        <v>1500000</v>
      </c>
      <c r="N4847" s="155">
        <f>SUMIFS('Budget Detail as of 11.30'!L:L,'Budget Detail as of 11.30'!B:B,'Questica Mapping'!C4847)</f>
        <v>1500000</v>
      </c>
      <c r="O4847" s="100">
        <v>150000</v>
      </c>
      <c r="P4847" s="101">
        <f t="shared" si="185"/>
        <v>150000</v>
      </c>
    </row>
    <row r="4848" spans="1:16" hidden="1" x14ac:dyDescent="0.3">
      <c r="A4848" s="90">
        <v>1082524</v>
      </c>
      <c r="B4848" s="92" t="s">
        <v>1162</v>
      </c>
      <c r="C4848" s="92" t="s">
        <v>9042</v>
      </c>
      <c r="D4848" s="92" t="s">
        <v>18</v>
      </c>
      <c r="E4848" s="103" t="s">
        <v>561</v>
      </c>
      <c r="F4848" s="92" t="s">
        <v>9028</v>
      </c>
      <c r="G4848" s="92" t="s">
        <v>1212</v>
      </c>
      <c r="H4848" s="92" t="s">
        <v>8792</v>
      </c>
      <c r="I4848" s="92" t="s">
        <v>925</v>
      </c>
      <c r="J4848" s="92" t="s">
        <v>9043</v>
      </c>
      <c r="K4848" s="90" t="b">
        <v>0</v>
      </c>
      <c r="L4848" s="92" t="s">
        <v>867</v>
      </c>
      <c r="M4848" s="278">
        <f>IFERROR(VLOOKUP(C4848,'Budget Detail as of 11.30'!B:K,COLUMNS('Budget Detail as of 11.30'!B:K),FALSE),0)</f>
        <v>120000</v>
      </c>
      <c r="N4848" s="155">
        <f>SUMIFS('Budget Detail as of 11.30'!L:L,'Budget Detail as of 11.30'!B:B,'Questica Mapping'!C4848)</f>
        <v>120000</v>
      </c>
      <c r="O4848" s="100"/>
      <c r="P4848" s="101"/>
    </row>
    <row r="4849" spans="1:16" hidden="1" x14ac:dyDescent="0.3">
      <c r="A4849" s="90">
        <v>1082525</v>
      </c>
      <c r="B4849" s="92" t="s">
        <v>1162</v>
      </c>
      <c r="C4849" s="92" t="s">
        <v>9044</v>
      </c>
      <c r="D4849" s="92" t="s">
        <v>18</v>
      </c>
      <c r="E4849" s="103" t="s">
        <v>561</v>
      </c>
      <c r="F4849" s="92" t="s">
        <v>9028</v>
      </c>
      <c r="G4849" s="92" t="s">
        <v>1212</v>
      </c>
      <c r="H4849" s="92" t="s">
        <v>8792</v>
      </c>
      <c r="I4849" s="92" t="s">
        <v>928</v>
      </c>
      <c r="J4849" s="92" t="s">
        <v>9045</v>
      </c>
      <c r="K4849" s="90" t="b">
        <v>0</v>
      </c>
      <c r="L4849" s="92" t="s">
        <v>867</v>
      </c>
      <c r="M4849" s="278">
        <f>IFERROR(VLOOKUP(C4849,'Budget Detail as of 11.30'!B:K,COLUMNS('Budget Detail as of 11.30'!B:K),FALSE),0)</f>
        <v>150000</v>
      </c>
      <c r="N4849" s="155">
        <f>SUMIFS('Budget Detail as of 11.30'!L:L,'Budget Detail as of 11.30'!B:B,'Questica Mapping'!C4849)</f>
        <v>150000</v>
      </c>
      <c r="O4849" s="100">
        <v>720100</v>
      </c>
      <c r="P4849" s="101">
        <f t="shared" ref="P4849:P4880" si="186">+O4849</f>
        <v>720100</v>
      </c>
    </row>
    <row r="4850" spans="1:16" hidden="1" x14ac:dyDescent="0.3">
      <c r="A4850" s="90">
        <v>595144</v>
      </c>
      <c r="B4850" s="92" t="s">
        <v>1162</v>
      </c>
      <c r="C4850" s="92" t="s">
        <v>9046</v>
      </c>
      <c r="D4850" s="92" t="s">
        <v>18</v>
      </c>
      <c r="E4850" s="103" t="s">
        <v>561</v>
      </c>
      <c r="F4850" s="92" t="s">
        <v>9028</v>
      </c>
      <c r="G4850" s="92" t="s">
        <v>1212</v>
      </c>
      <c r="H4850" s="92" t="s">
        <v>8792</v>
      </c>
      <c r="I4850" s="92" t="s">
        <v>931</v>
      </c>
      <c r="J4850" s="92" t="s">
        <v>9047</v>
      </c>
      <c r="K4850" s="90" t="b">
        <v>0</v>
      </c>
      <c r="L4850" s="92" t="s">
        <v>867</v>
      </c>
      <c r="M4850" s="278">
        <f>IFERROR(VLOOKUP(C4850,'Budget Detail as of 11.30'!B:K,COLUMNS('Budget Detail as of 11.30'!B:K),FALSE),0)</f>
        <v>0</v>
      </c>
      <c r="N4850" s="155">
        <f>SUMIFS('Budget Detail as of 11.30'!L:L,'Budget Detail as of 11.30'!B:B,'Questica Mapping'!C4850)</f>
        <v>0</v>
      </c>
      <c r="O4850" s="100">
        <v>283276</v>
      </c>
      <c r="P4850" s="101">
        <f t="shared" si="186"/>
        <v>283276</v>
      </c>
    </row>
    <row r="4851" spans="1:16" hidden="1" x14ac:dyDescent="0.3">
      <c r="A4851" s="90">
        <v>595153</v>
      </c>
      <c r="B4851" s="92" t="s">
        <v>1162</v>
      </c>
      <c r="C4851" s="92" t="s">
        <v>9048</v>
      </c>
      <c r="D4851" s="92" t="s">
        <v>18</v>
      </c>
      <c r="E4851" s="103" t="s">
        <v>560</v>
      </c>
      <c r="F4851" s="92" t="s">
        <v>9028</v>
      </c>
      <c r="G4851" s="92" t="s">
        <v>1229</v>
      </c>
      <c r="H4851" s="92" t="s">
        <v>8724</v>
      </c>
      <c r="I4851" s="92" t="s">
        <v>865</v>
      </c>
      <c r="J4851" s="92" t="s">
        <v>8715</v>
      </c>
      <c r="K4851" s="90" t="b">
        <v>0</v>
      </c>
      <c r="L4851" s="92" t="s">
        <v>867</v>
      </c>
      <c r="M4851" s="278">
        <f>IFERROR(VLOOKUP(C4851,'Budget Detail as of 11.30'!B:K,COLUMNS('Budget Detail as of 11.30'!B:K),FALSE),0)</f>
        <v>500</v>
      </c>
      <c r="N4851" s="155">
        <f>SUMIFS('Budget Detail as of 11.30'!L:L,'Budget Detail as of 11.30'!B:B,'Questica Mapping'!C4851)</f>
        <v>500</v>
      </c>
      <c r="O4851" s="100">
        <v>0</v>
      </c>
      <c r="P4851" s="101">
        <f t="shared" si="186"/>
        <v>0</v>
      </c>
    </row>
    <row r="4852" spans="1:16" hidden="1" x14ac:dyDescent="0.3">
      <c r="A4852" s="90">
        <v>595154</v>
      </c>
      <c r="B4852" s="92" t="s">
        <v>1162</v>
      </c>
      <c r="C4852" s="92" t="s">
        <v>9049</v>
      </c>
      <c r="D4852" s="92" t="s">
        <v>18</v>
      </c>
      <c r="E4852" s="103" t="s">
        <v>560</v>
      </c>
      <c r="F4852" s="92" t="s">
        <v>9028</v>
      </c>
      <c r="G4852" s="92" t="s">
        <v>1229</v>
      </c>
      <c r="H4852" s="92" t="s">
        <v>8724</v>
      </c>
      <c r="I4852" s="92" t="s">
        <v>925</v>
      </c>
      <c r="J4852" s="92" t="s">
        <v>9050</v>
      </c>
      <c r="K4852" s="90" t="b">
        <v>0</v>
      </c>
      <c r="L4852" s="92" t="s">
        <v>867</v>
      </c>
      <c r="M4852" s="278">
        <f>IFERROR(VLOOKUP(C4852,'Budget Detail as of 11.30'!B:K,COLUMNS('Budget Detail as of 11.30'!B:K),FALSE),0)</f>
        <v>0</v>
      </c>
      <c r="N4852" s="155">
        <f>SUMIFS('Budget Detail as of 11.30'!L:L,'Budget Detail as of 11.30'!B:B,'Questica Mapping'!C4852)</f>
        <v>0</v>
      </c>
      <c r="O4852" s="100">
        <v>25816801</v>
      </c>
      <c r="P4852" s="101">
        <f t="shared" si="186"/>
        <v>25816801</v>
      </c>
    </row>
    <row r="4853" spans="1:16" hidden="1" x14ac:dyDescent="0.3">
      <c r="A4853" s="90">
        <v>595155</v>
      </c>
      <c r="B4853" s="92" t="s">
        <v>1162</v>
      </c>
      <c r="C4853" s="92" t="s">
        <v>9051</v>
      </c>
      <c r="D4853" s="92" t="s">
        <v>18</v>
      </c>
      <c r="E4853" s="103" t="s">
        <v>561</v>
      </c>
      <c r="F4853" s="92" t="s">
        <v>9028</v>
      </c>
      <c r="G4853" s="92" t="s">
        <v>1576</v>
      </c>
      <c r="H4853" s="92" t="s">
        <v>8792</v>
      </c>
      <c r="I4853" s="92" t="s">
        <v>865</v>
      </c>
      <c r="J4853" s="92" t="s">
        <v>1577</v>
      </c>
      <c r="K4853" s="90" t="b">
        <v>0</v>
      </c>
      <c r="L4853" s="92" t="s">
        <v>867</v>
      </c>
      <c r="M4853" s="278">
        <f>IFERROR(VLOOKUP(C4853,'Budget Detail as of 11.30'!B:K,COLUMNS('Budget Detail as of 11.30'!B:K),FALSE),0)</f>
        <v>0</v>
      </c>
      <c r="N4853" s="155">
        <f>SUMIFS('Budget Detail as of 11.30'!L:L,'Budget Detail as of 11.30'!B:B,'Questica Mapping'!C4853)</f>
        <v>0</v>
      </c>
      <c r="O4853" s="100">
        <v>150000</v>
      </c>
      <c r="P4853" s="101">
        <f t="shared" si="186"/>
        <v>150000</v>
      </c>
    </row>
    <row r="4854" spans="1:16" hidden="1" x14ac:dyDescent="0.3">
      <c r="A4854" s="90">
        <v>595156</v>
      </c>
      <c r="B4854" s="92" t="s">
        <v>1162</v>
      </c>
      <c r="C4854" s="92" t="s">
        <v>9052</v>
      </c>
      <c r="D4854" s="92" t="s">
        <v>18</v>
      </c>
      <c r="E4854" s="103" t="s">
        <v>560</v>
      </c>
      <c r="F4854" s="92" t="s">
        <v>9028</v>
      </c>
      <c r="G4854" s="92" t="s">
        <v>1243</v>
      </c>
      <c r="H4854" s="92" t="s">
        <v>8724</v>
      </c>
      <c r="I4854" s="92" t="s">
        <v>925</v>
      </c>
      <c r="J4854" s="92" t="s">
        <v>9053</v>
      </c>
      <c r="K4854" s="90" t="b">
        <v>0</v>
      </c>
      <c r="L4854" s="92" t="s">
        <v>867</v>
      </c>
      <c r="M4854" s="278">
        <f>IFERROR(VLOOKUP(C4854,'Budget Detail as of 11.30'!B:K,COLUMNS('Budget Detail as of 11.30'!B:K),FALSE),0)</f>
        <v>319000</v>
      </c>
      <c r="N4854" s="155">
        <f>SUMIFS('Budget Detail as of 11.30'!L:L,'Budget Detail as of 11.30'!B:B,'Questica Mapping'!C4854)</f>
        <v>319000</v>
      </c>
      <c r="O4854" s="100">
        <v>150000</v>
      </c>
      <c r="P4854" s="101">
        <f t="shared" si="186"/>
        <v>150000</v>
      </c>
    </row>
    <row r="4855" spans="1:16" hidden="1" x14ac:dyDescent="0.3">
      <c r="A4855" s="90">
        <v>1082530</v>
      </c>
      <c r="B4855" s="92" t="s">
        <v>1162</v>
      </c>
      <c r="C4855" s="92" t="s">
        <v>9054</v>
      </c>
      <c r="D4855" s="92" t="s">
        <v>18</v>
      </c>
      <c r="E4855" s="103" t="s">
        <v>561</v>
      </c>
      <c r="F4855" s="92" t="s">
        <v>9028</v>
      </c>
      <c r="G4855" s="92" t="s">
        <v>1243</v>
      </c>
      <c r="H4855" s="92" t="s">
        <v>8792</v>
      </c>
      <c r="I4855" s="92" t="s">
        <v>865</v>
      </c>
      <c r="J4855" s="92" t="s">
        <v>1244</v>
      </c>
      <c r="K4855" s="90" t="b">
        <v>0</v>
      </c>
      <c r="L4855" s="92" t="s">
        <v>867</v>
      </c>
      <c r="M4855" s="278">
        <f>IFERROR(VLOOKUP(C4855,'Budget Detail as of 11.30'!B:K,COLUMNS('Budget Detail as of 11.30'!B:K),FALSE),0)</f>
        <v>6000</v>
      </c>
      <c r="N4855" s="155">
        <f>SUMIFS('Budget Detail as of 11.30'!L:L,'Budget Detail as of 11.30'!B:B,'Questica Mapping'!C4855)</f>
        <v>6000</v>
      </c>
      <c r="O4855" s="100">
        <v>150000</v>
      </c>
      <c r="P4855" s="101">
        <f t="shared" si="186"/>
        <v>150000</v>
      </c>
    </row>
    <row r="4856" spans="1:16" hidden="1" x14ac:dyDescent="0.3">
      <c r="A4856" s="90">
        <v>1082531</v>
      </c>
      <c r="B4856" s="92" t="s">
        <v>1162</v>
      </c>
      <c r="C4856" s="92" t="s">
        <v>9055</v>
      </c>
      <c r="D4856" s="279" t="s">
        <v>18</v>
      </c>
      <c r="E4856" s="103" t="s">
        <v>587</v>
      </c>
      <c r="F4856" s="90" t="s">
        <v>9028</v>
      </c>
      <c r="G4856" s="90" t="s">
        <v>1265</v>
      </c>
      <c r="H4856" s="90" t="s">
        <v>8724</v>
      </c>
      <c r="I4856" s="90" t="s">
        <v>865</v>
      </c>
      <c r="J4856" s="90" t="s">
        <v>1266</v>
      </c>
      <c r="K4856" s="90" t="b">
        <v>0</v>
      </c>
      <c r="L4856" s="90" t="s">
        <v>867</v>
      </c>
      <c r="M4856" s="278">
        <f>IFERROR(VLOOKUP(C4856,'Budget Detail as of 11.30'!B:K,COLUMNS('Budget Detail as of 11.30'!B:K),FALSE),0)</f>
        <v>686120</v>
      </c>
      <c r="N4856" s="155">
        <f>SUMIFS('Budget Detail as of 11.30'!L:L,'Budget Detail as of 11.30'!B:B,'Questica Mapping'!C4856)</f>
        <v>686120</v>
      </c>
      <c r="O4856" s="100">
        <v>400000</v>
      </c>
      <c r="P4856" s="101">
        <f t="shared" si="186"/>
        <v>400000</v>
      </c>
    </row>
    <row r="4857" spans="1:16" hidden="1" x14ac:dyDescent="0.3">
      <c r="A4857" s="90">
        <v>1082532</v>
      </c>
      <c r="B4857" s="92" t="s">
        <v>1162</v>
      </c>
      <c r="C4857" s="92" t="s">
        <v>9056</v>
      </c>
      <c r="D4857" s="92" t="s">
        <v>18</v>
      </c>
      <c r="E4857" s="103" t="s">
        <v>569</v>
      </c>
      <c r="F4857" s="92" t="s">
        <v>9028</v>
      </c>
      <c r="G4857" s="92" t="s">
        <v>3658</v>
      </c>
      <c r="H4857" s="92" t="s">
        <v>8724</v>
      </c>
      <c r="I4857" s="92" t="s">
        <v>865</v>
      </c>
      <c r="J4857" s="92" t="s">
        <v>9057</v>
      </c>
      <c r="K4857" s="90" t="b">
        <v>0</v>
      </c>
      <c r="L4857" s="92" t="s">
        <v>867</v>
      </c>
      <c r="M4857" s="278">
        <f>IFERROR(VLOOKUP(C4857,'Budget Detail as of 11.30'!B:K,COLUMNS('Budget Detail as of 11.30'!B:K),FALSE),0)</f>
        <v>0</v>
      </c>
      <c r="N4857" s="155">
        <f>SUMIFS('Budget Detail as of 11.30'!L:L,'Budget Detail as of 11.30'!B:B,'Questica Mapping'!C4857)</f>
        <v>0</v>
      </c>
      <c r="O4857" s="100">
        <v>250000</v>
      </c>
      <c r="P4857" s="101">
        <f t="shared" si="186"/>
        <v>250000</v>
      </c>
    </row>
    <row r="4858" spans="1:16" hidden="1" x14ac:dyDescent="0.3">
      <c r="A4858" s="90">
        <v>1082533</v>
      </c>
      <c r="B4858" s="92" t="s">
        <v>1162</v>
      </c>
      <c r="C4858" s="92" t="s">
        <v>9058</v>
      </c>
      <c r="D4858" s="92" t="s">
        <v>18</v>
      </c>
      <c r="E4858" s="103" t="s">
        <v>571</v>
      </c>
      <c r="F4858" s="92" t="s">
        <v>9028</v>
      </c>
      <c r="G4858" s="92" t="s">
        <v>3658</v>
      </c>
      <c r="H4858" s="92" t="s">
        <v>8724</v>
      </c>
      <c r="I4858" s="92" t="s">
        <v>925</v>
      </c>
      <c r="J4858" s="92" t="s">
        <v>9059</v>
      </c>
      <c r="K4858" s="90" t="b">
        <v>0</v>
      </c>
      <c r="L4858" s="92" t="s">
        <v>867</v>
      </c>
      <c r="M4858" s="278">
        <f>IFERROR(VLOOKUP(C4858,'Budget Detail as of 11.30'!B:K,COLUMNS('Budget Detail as of 11.30'!B:K),FALSE),0)</f>
        <v>281880</v>
      </c>
      <c r="N4858" s="155">
        <f>SUMIFS('Budget Detail as of 11.30'!L:L,'Budget Detail as of 11.30'!B:B,'Questica Mapping'!C4858)</f>
        <v>281880</v>
      </c>
      <c r="O4858" s="100">
        <v>1000000</v>
      </c>
      <c r="P4858" s="101">
        <f t="shared" si="186"/>
        <v>1000000</v>
      </c>
    </row>
    <row r="4859" spans="1:16" hidden="1" x14ac:dyDescent="0.3">
      <c r="A4859" s="90">
        <v>1082534</v>
      </c>
      <c r="B4859" s="92" t="s">
        <v>1162</v>
      </c>
      <c r="C4859" s="92" t="s">
        <v>9060</v>
      </c>
      <c r="D4859" s="92" t="s">
        <v>18</v>
      </c>
      <c r="E4859" s="103" t="s">
        <v>577</v>
      </c>
      <c r="F4859" s="92" t="s">
        <v>9028</v>
      </c>
      <c r="G4859" s="92" t="s">
        <v>3658</v>
      </c>
      <c r="H4859" s="92" t="s">
        <v>8724</v>
      </c>
      <c r="I4859" s="92" t="s">
        <v>944</v>
      </c>
      <c r="J4859" s="270" t="s">
        <v>1251</v>
      </c>
      <c r="K4859" s="90" t="b">
        <v>0</v>
      </c>
      <c r="L4859" s="92" t="s">
        <v>867</v>
      </c>
      <c r="M4859" s="278">
        <f>IFERROR(VLOOKUP(C4859,'Budget Detail as of 11.30'!B:K,COLUMNS('Budget Detail as of 11.30'!B:K),FALSE),0)</f>
        <v>0</v>
      </c>
      <c r="N4859" s="155">
        <f>SUMIFS('Budget Detail as of 11.30'!L:L,'Budget Detail as of 11.30'!B:B,'Questica Mapping'!C4859)</f>
        <v>0</v>
      </c>
      <c r="O4859" s="100">
        <v>350000</v>
      </c>
      <c r="P4859" s="101">
        <f t="shared" si="186"/>
        <v>350000</v>
      </c>
    </row>
    <row r="4860" spans="1:16" hidden="1" x14ac:dyDescent="0.3">
      <c r="A4860" s="90">
        <v>1082535</v>
      </c>
      <c r="B4860" s="92" t="s">
        <v>1162</v>
      </c>
      <c r="C4860" s="92" t="s">
        <v>9061</v>
      </c>
      <c r="D4860" s="92" t="s">
        <v>18</v>
      </c>
      <c r="E4860" s="103" t="s">
        <v>579</v>
      </c>
      <c r="F4860" s="92" t="s">
        <v>9028</v>
      </c>
      <c r="G4860" s="92" t="s">
        <v>1679</v>
      </c>
      <c r="H4860" s="92" t="s">
        <v>8724</v>
      </c>
      <c r="I4860" s="92" t="s">
        <v>865</v>
      </c>
      <c r="J4860" s="92" t="s">
        <v>326</v>
      </c>
      <c r="K4860" s="90" t="b">
        <v>0</v>
      </c>
      <c r="L4860" s="92" t="s">
        <v>867</v>
      </c>
      <c r="M4860" s="278">
        <f>IFERROR(VLOOKUP(C4860,'Budget Detail as of 11.30'!B:K,COLUMNS('Budget Detail as of 11.30'!B:K),FALSE),0)</f>
        <v>23753230</v>
      </c>
      <c r="N4860" s="155">
        <f>SUMIFS('Budget Detail as of 11.30'!L:L,'Budget Detail as of 11.30'!B:B,'Questica Mapping'!C4860)</f>
        <v>23753230</v>
      </c>
      <c r="O4860" s="100">
        <v>0</v>
      </c>
      <c r="P4860" s="101">
        <f t="shared" si="186"/>
        <v>0</v>
      </c>
    </row>
    <row r="4861" spans="1:16" hidden="1" x14ac:dyDescent="0.3">
      <c r="A4861" s="90">
        <v>595145</v>
      </c>
      <c r="B4861" s="92" t="s">
        <v>1162</v>
      </c>
      <c r="C4861" s="92" t="s">
        <v>9062</v>
      </c>
      <c r="D4861" s="92" t="s">
        <v>18</v>
      </c>
      <c r="E4861" s="103" t="s">
        <v>579</v>
      </c>
      <c r="F4861" s="92" t="s">
        <v>9028</v>
      </c>
      <c r="G4861" s="92" t="s">
        <v>1679</v>
      </c>
      <c r="H4861" s="92" t="s">
        <v>8724</v>
      </c>
      <c r="I4861" s="92" t="s">
        <v>925</v>
      </c>
      <c r="J4861" s="92" t="s">
        <v>9063</v>
      </c>
      <c r="K4861" s="90" t="b">
        <v>0</v>
      </c>
      <c r="L4861" s="92" t="s">
        <v>867</v>
      </c>
      <c r="M4861" s="278">
        <f>IFERROR(VLOOKUP(C4861,'Budget Detail as of 11.30'!B:K,COLUMNS('Budget Detail as of 11.30'!B:K),FALSE),0)</f>
        <v>150000</v>
      </c>
      <c r="N4861" s="155">
        <f>SUMIFS('Budget Detail as of 11.30'!L:L,'Budget Detail as of 11.30'!B:B,'Questica Mapping'!C4861)</f>
        <v>150000</v>
      </c>
      <c r="O4861" s="100">
        <v>0</v>
      </c>
      <c r="P4861" s="101">
        <f t="shared" si="186"/>
        <v>0</v>
      </c>
    </row>
    <row r="4862" spans="1:16" hidden="1" x14ac:dyDescent="0.3">
      <c r="A4862" s="90">
        <v>1082536</v>
      </c>
      <c r="B4862" s="92" t="s">
        <v>1162</v>
      </c>
      <c r="C4862" s="92" t="s">
        <v>9064</v>
      </c>
      <c r="D4862" s="92" t="s">
        <v>18</v>
      </c>
      <c r="E4862" s="103" t="s">
        <v>579</v>
      </c>
      <c r="F4862" s="92" t="s">
        <v>9028</v>
      </c>
      <c r="G4862" s="92" t="s">
        <v>1679</v>
      </c>
      <c r="H4862" s="92" t="s">
        <v>8724</v>
      </c>
      <c r="I4862" s="92" t="s">
        <v>928</v>
      </c>
      <c r="J4862" s="92" t="s">
        <v>9065</v>
      </c>
      <c r="K4862" s="90" t="b">
        <v>0</v>
      </c>
      <c r="L4862" s="92" t="s">
        <v>867</v>
      </c>
      <c r="M4862" s="278">
        <f>IFERROR(VLOOKUP(C4862,'Budget Detail as of 11.30'!B:K,COLUMNS('Budget Detail as of 11.30'!B:K),FALSE),0)</f>
        <v>150000</v>
      </c>
      <c r="N4862" s="155">
        <f>SUMIFS('Budget Detail as of 11.30'!L:L,'Budget Detail as of 11.30'!B:B,'Questica Mapping'!C4862)</f>
        <v>150000</v>
      </c>
      <c r="O4862" s="100">
        <v>0</v>
      </c>
      <c r="P4862" s="101">
        <f t="shared" si="186"/>
        <v>0</v>
      </c>
    </row>
    <row r="4863" spans="1:16" hidden="1" x14ac:dyDescent="0.3">
      <c r="A4863" s="90">
        <v>1082537</v>
      </c>
      <c r="B4863" s="92" t="s">
        <v>1162</v>
      </c>
      <c r="C4863" s="92" t="s">
        <v>9066</v>
      </c>
      <c r="D4863" s="92" t="s">
        <v>18</v>
      </c>
      <c r="E4863" s="103" t="s">
        <v>579</v>
      </c>
      <c r="F4863" s="92" t="s">
        <v>9028</v>
      </c>
      <c r="G4863" s="92" t="s">
        <v>1679</v>
      </c>
      <c r="H4863" s="92" t="s">
        <v>8724</v>
      </c>
      <c r="I4863" s="92" t="s">
        <v>931</v>
      </c>
      <c r="J4863" s="92" t="s">
        <v>9067</v>
      </c>
      <c r="K4863" s="90" t="b">
        <v>0</v>
      </c>
      <c r="L4863" s="92" t="s">
        <v>867</v>
      </c>
      <c r="M4863" s="278">
        <f>IFERROR(VLOOKUP(C4863,'Budget Detail as of 11.30'!B:K,COLUMNS('Budget Detail as of 11.30'!B:K),FALSE),0)</f>
        <v>150000</v>
      </c>
      <c r="N4863" s="155">
        <f>SUMIFS('Budget Detail as of 11.30'!L:L,'Budget Detail as of 11.30'!B:B,'Questica Mapping'!C4863)</f>
        <v>150000</v>
      </c>
      <c r="O4863" s="100">
        <v>0</v>
      </c>
      <c r="P4863" s="101">
        <f t="shared" si="186"/>
        <v>0</v>
      </c>
    </row>
    <row r="4864" spans="1:16" hidden="1" x14ac:dyDescent="0.3">
      <c r="A4864" s="90">
        <v>1082538</v>
      </c>
      <c r="B4864" s="92" t="s">
        <v>1162</v>
      </c>
      <c r="C4864" s="92" t="s">
        <v>9068</v>
      </c>
      <c r="D4864" s="92" t="s">
        <v>18</v>
      </c>
      <c r="E4864" s="103" t="s">
        <v>579</v>
      </c>
      <c r="F4864" s="92" t="s">
        <v>9028</v>
      </c>
      <c r="G4864" s="92" t="s">
        <v>1679</v>
      </c>
      <c r="H4864" s="92" t="s">
        <v>8724</v>
      </c>
      <c r="I4864" s="92" t="s">
        <v>944</v>
      </c>
      <c r="J4864" s="92" t="s">
        <v>9069</v>
      </c>
      <c r="K4864" s="90" t="b">
        <v>0</v>
      </c>
      <c r="L4864" s="92" t="s">
        <v>867</v>
      </c>
      <c r="M4864" s="278">
        <f>IFERROR(VLOOKUP(C4864,'Budget Detail as of 11.30'!B:K,COLUMNS('Budget Detail as of 11.30'!B:K),FALSE),0)</f>
        <v>365000</v>
      </c>
      <c r="N4864" s="155">
        <f>SUMIFS('Budget Detail as of 11.30'!L:L,'Budget Detail as of 11.30'!B:B,'Questica Mapping'!C4864)</f>
        <v>365000</v>
      </c>
      <c r="O4864" s="100">
        <v>0</v>
      </c>
      <c r="P4864" s="101">
        <f t="shared" si="186"/>
        <v>0</v>
      </c>
    </row>
    <row r="4865" spans="1:16" hidden="1" x14ac:dyDescent="0.3">
      <c r="A4865" s="90">
        <v>1082539</v>
      </c>
      <c r="B4865" s="92" t="s">
        <v>1162</v>
      </c>
      <c r="C4865" s="92" t="s">
        <v>9070</v>
      </c>
      <c r="D4865" s="92" t="s">
        <v>18</v>
      </c>
      <c r="E4865" s="103" t="s">
        <v>579</v>
      </c>
      <c r="F4865" s="92" t="s">
        <v>9028</v>
      </c>
      <c r="G4865" s="92" t="s">
        <v>1679</v>
      </c>
      <c r="H4865" s="92" t="s">
        <v>8724</v>
      </c>
      <c r="I4865" s="92" t="s">
        <v>1060</v>
      </c>
      <c r="J4865" s="92" t="s">
        <v>9071</v>
      </c>
      <c r="K4865" s="90" t="b">
        <v>0</v>
      </c>
      <c r="L4865" s="92" t="s">
        <v>867</v>
      </c>
      <c r="M4865" s="278">
        <f>IFERROR(VLOOKUP(C4865,'Budget Detail as of 11.30'!B:K,COLUMNS('Budget Detail as of 11.30'!B:K),FALSE),0)</f>
        <v>250000</v>
      </c>
      <c r="N4865" s="155">
        <f>SUMIFS('Budget Detail as of 11.30'!L:L,'Budget Detail as of 11.30'!B:B,'Questica Mapping'!C4865)</f>
        <v>250000</v>
      </c>
      <c r="O4865" s="100">
        <v>0</v>
      </c>
      <c r="P4865" s="101">
        <f t="shared" si="186"/>
        <v>0</v>
      </c>
    </row>
    <row r="4866" spans="1:16" hidden="1" x14ac:dyDescent="0.3">
      <c r="A4866" s="90">
        <v>1082540</v>
      </c>
      <c r="B4866" s="92" t="s">
        <v>1162</v>
      </c>
      <c r="C4866" s="92" t="s">
        <v>9072</v>
      </c>
      <c r="D4866" s="92" t="s">
        <v>18</v>
      </c>
      <c r="E4866" s="103" t="s">
        <v>579</v>
      </c>
      <c r="F4866" s="92" t="s">
        <v>9028</v>
      </c>
      <c r="G4866" s="92" t="s">
        <v>1679</v>
      </c>
      <c r="H4866" s="92" t="s">
        <v>8724</v>
      </c>
      <c r="I4866" s="92" t="s">
        <v>1063</v>
      </c>
      <c r="J4866" s="92" t="s">
        <v>9073</v>
      </c>
      <c r="K4866" s="90" t="b">
        <v>0</v>
      </c>
      <c r="L4866" s="92" t="s">
        <v>867</v>
      </c>
      <c r="M4866" s="278">
        <f>IFERROR(VLOOKUP(C4866,'Budget Detail as of 11.30'!B:K,COLUMNS('Budget Detail as of 11.30'!B:K),FALSE),0)</f>
        <v>1000000</v>
      </c>
      <c r="N4866" s="155">
        <f>SUMIFS('Budget Detail as of 11.30'!L:L,'Budget Detail as of 11.30'!B:B,'Questica Mapping'!C4866)</f>
        <v>1000000</v>
      </c>
      <c r="O4866" s="100">
        <v>0</v>
      </c>
      <c r="P4866" s="101">
        <f t="shared" si="186"/>
        <v>0</v>
      </c>
    </row>
    <row r="4867" spans="1:16" hidden="1" x14ac:dyDescent="0.3">
      <c r="A4867" s="90">
        <v>1082541</v>
      </c>
      <c r="B4867" s="92" t="s">
        <v>1162</v>
      </c>
      <c r="C4867" s="92" t="s">
        <v>9074</v>
      </c>
      <c r="D4867" s="92" t="s">
        <v>18</v>
      </c>
      <c r="E4867" s="103" t="s">
        <v>581</v>
      </c>
      <c r="F4867" s="92" t="s">
        <v>9028</v>
      </c>
      <c r="G4867" s="92" t="s">
        <v>1694</v>
      </c>
      <c r="H4867" s="92" t="s">
        <v>8724</v>
      </c>
      <c r="I4867" s="92" t="s">
        <v>865</v>
      </c>
      <c r="J4867" s="92" t="s">
        <v>9075</v>
      </c>
      <c r="K4867" s="90" t="b">
        <v>0</v>
      </c>
      <c r="L4867" s="92" t="s">
        <v>867</v>
      </c>
      <c r="M4867" s="278">
        <f>IFERROR(VLOOKUP(C4867,'Budget Detail as of 11.30'!B:K,COLUMNS('Budget Detail as of 11.30'!B:K),FALSE),0)</f>
        <v>0</v>
      </c>
      <c r="N4867" s="155">
        <f>SUMIFS('Budget Detail as of 11.30'!L:L,'Budget Detail as of 11.30'!B:B,'Questica Mapping'!C4867)</f>
        <v>0</v>
      </c>
      <c r="O4867" s="100">
        <v>50000</v>
      </c>
      <c r="P4867" s="101">
        <f t="shared" si="186"/>
        <v>50000</v>
      </c>
    </row>
    <row r="4868" spans="1:16" hidden="1" x14ac:dyDescent="0.3">
      <c r="A4868" s="90">
        <v>1082542</v>
      </c>
      <c r="B4868" s="92" t="s">
        <v>1162</v>
      </c>
      <c r="C4868" s="92" t="s">
        <v>9076</v>
      </c>
      <c r="D4868" s="92" t="s">
        <v>18</v>
      </c>
      <c r="E4868" s="103" t="s">
        <v>581</v>
      </c>
      <c r="F4868" s="92" t="s">
        <v>9028</v>
      </c>
      <c r="G4868" s="92" t="s">
        <v>1694</v>
      </c>
      <c r="H4868" s="92" t="s">
        <v>8724</v>
      </c>
      <c r="I4868" s="92" t="s">
        <v>1807</v>
      </c>
      <c r="J4868" s="92" t="s">
        <v>9077</v>
      </c>
      <c r="K4868" s="90" t="b">
        <v>0</v>
      </c>
      <c r="L4868" s="92" t="s">
        <v>867</v>
      </c>
      <c r="M4868" s="278">
        <f>IFERROR(VLOOKUP(C4868,'Budget Detail as of 11.30'!B:K,COLUMNS('Budget Detail as of 11.30'!B:K),FALSE),0)</f>
        <v>2954770</v>
      </c>
      <c r="N4868" s="155">
        <f>SUMIFS('Budget Detail as of 11.30'!L:L,'Budget Detail as of 11.30'!B:B,'Questica Mapping'!C4868)</f>
        <v>2954770</v>
      </c>
      <c r="O4868" s="100">
        <v>2400</v>
      </c>
      <c r="P4868" s="101">
        <f t="shared" si="186"/>
        <v>2400</v>
      </c>
    </row>
    <row r="4869" spans="1:16" hidden="1" x14ac:dyDescent="0.3">
      <c r="A4869" s="90">
        <v>1082543</v>
      </c>
      <c r="B4869" s="92" t="s">
        <v>1162</v>
      </c>
      <c r="C4869" s="92" t="s">
        <v>9078</v>
      </c>
      <c r="D4869" s="92" t="s">
        <v>18</v>
      </c>
      <c r="E4869" s="103" t="s">
        <v>581</v>
      </c>
      <c r="F4869" s="92" t="s">
        <v>9028</v>
      </c>
      <c r="G4869" s="92" t="s">
        <v>1694</v>
      </c>
      <c r="H4869" s="92" t="s">
        <v>8724</v>
      </c>
      <c r="I4869" s="92" t="s">
        <v>1072</v>
      </c>
      <c r="J4869" s="92" t="s">
        <v>9079</v>
      </c>
      <c r="K4869" s="90" t="b">
        <v>0</v>
      </c>
      <c r="L4869" s="92" t="s">
        <v>867</v>
      </c>
      <c r="M4869" s="278">
        <f>IFERROR(VLOOKUP(C4869,'Budget Detail as of 11.30'!B:K,COLUMNS('Budget Detail as of 11.30'!B:K),FALSE),0)</f>
        <v>1066780</v>
      </c>
      <c r="N4869" s="155">
        <f>SUMIFS('Budget Detail as of 11.30'!L:L,'Budget Detail as of 11.30'!B:B,'Questica Mapping'!C4869)</f>
        <v>1066780</v>
      </c>
      <c r="O4869" s="100">
        <v>312949</v>
      </c>
      <c r="P4869" s="101">
        <f t="shared" si="186"/>
        <v>312949</v>
      </c>
    </row>
    <row r="4870" spans="1:16" hidden="1" x14ac:dyDescent="0.3">
      <c r="A4870" s="90">
        <v>1082544</v>
      </c>
      <c r="B4870" s="92" t="s">
        <v>1162</v>
      </c>
      <c r="C4870" s="92" t="s">
        <v>9080</v>
      </c>
      <c r="D4870" s="92" t="s">
        <v>18</v>
      </c>
      <c r="E4870" s="103" t="s">
        <v>581</v>
      </c>
      <c r="F4870" s="92" t="s">
        <v>9028</v>
      </c>
      <c r="G4870" s="92" t="s">
        <v>1694</v>
      </c>
      <c r="H4870" s="92" t="s">
        <v>8724</v>
      </c>
      <c r="I4870" s="92" t="s">
        <v>1075</v>
      </c>
      <c r="J4870" s="92" t="s">
        <v>9081</v>
      </c>
      <c r="K4870" s="90" t="b">
        <v>0</v>
      </c>
      <c r="L4870" s="92" t="s">
        <v>867</v>
      </c>
      <c r="M4870" s="278">
        <f>IFERROR(VLOOKUP(C4870,'Budget Detail as of 11.30'!B:K,COLUMNS('Budget Detail as of 11.30'!B:K),FALSE),0)</f>
        <v>2500000</v>
      </c>
      <c r="N4870" s="155">
        <f>SUMIFS('Budget Detail as of 11.30'!L:L,'Budget Detail as of 11.30'!B:B,'Questica Mapping'!C4870)</f>
        <v>2500000</v>
      </c>
      <c r="O4870" s="100">
        <v>42630</v>
      </c>
      <c r="P4870" s="101">
        <f t="shared" si="186"/>
        <v>42630</v>
      </c>
    </row>
    <row r="4871" spans="1:16" hidden="1" x14ac:dyDescent="0.3">
      <c r="A4871" s="90">
        <v>1082545</v>
      </c>
      <c r="B4871" s="92" t="s">
        <v>1162</v>
      </c>
      <c r="C4871" s="92" t="s">
        <v>9082</v>
      </c>
      <c r="D4871" s="92" t="s">
        <v>18</v>
      </c>
      <c r="E4871" s="103" t="s">
        <v>581</v>
      </c>
      <c r="F4871" s="92" t="s">
        <v>9028</v>
      </c>
      <c r="G4871" s="92" t="s">
        <v>1694</v>
      </c>
      <c r="H4871" s="92" t="s">
        <v>8724</v>
      </c>
      <c r="I4871" s="92" t="s">
        <v>1814</v>
      </c>
      <c r="J4871" s="92" t="s">
        <v>9083</v>
      </c>
      <c r="K4871" s="90" t="b">
        <v>0</v>
      </c>
      <c r="L4871" s="92" t="s">
        <v>867</v>
      </c>
      <c r="M4871" s="278">
        <f>IFERROR(VLOOKUP(C4871,'Budget Detail as of 11.30'!B:K,COLUMNS('Budget Detail as of 11.30'!B:K),FALSE),0)</f>
        <v>1500000</v>
      </c>
      <c r="N4871" s="155">
        <f>SUMIFS('Budget Detail as of 11.30'!L:L,'Budget Detail as of 11.30'!B:B,'Questica Mapping'!C4871)</f>
        <v>1500000</v>
      </c>
      <c r="O4871" s="100">
        <v>4000000</v>
      </c>
      <c r="P4871" s="101">
        <f t="shared" si="186"/>
        <v>4000000</v>
      </c>
    </row>
    <row r="4872" spans="1:16" hidden="1" x14ac:dyDescent="0.3">
      <c r="A4872" s="90">
        <v>595146</v>
      </c>
      <c r="B4872" s="92" t="s">
        <v>1162</v>
      </c>
      <c r="C4872" s="92" t="s">
        <v>9084</v>
      </c>
      <c r="D4872" s="92" t="s">
        <v>18</v>
      </c>
      <c r="E4872" s="103" t="s">
        <v>581</v>
      </c>
      <c r="F4872" s="92" t="s">
        <v>9028</v>
      </c>
      <c r="G4872" s="92" t="s">
        <v>1694</v>
      </c>
      <c r="H4872" s="92" t="s">
        <v>8724</v>
      </c>
      <c r="I4872" s="92" t="s">
        <v>1817</v>
      </c>
      <c r="J4872" s="92" t="s">
        <v>9085</v>
      </c>
      <c r="K4872" s="90" t="b">
        <v>0</v>
      </c>
      <c r="L4872" s="92" t="s">
        <v>867</v>
      </c>
      <c r="M4872" s="278">
        <f>IFERROR(VLOOKUP(C4872,'Budget Detail as of 11.30'!B:K,COLUMNS('Budget Detail as of 11.30'!B:K),FALSE),0)</f>
        <v>1456640</v>
      </c>
      <c r="N4872" s="155">
        <f>SUMIFS('Budget Detail as of 11.30'!L:L,'Budget Detail as of 11.30'!B:B,'Questica Mapping'!C4872)</f>
        <v>1456640</v>
      </c>
      <c r="O4872" s="100">
        <v>300000</v>
      </c>
      <c r="P4872" s="101">
        <f t="shared" si="186"/>
        <v>300000</v>
      </c>
    </row>
    <row r="4873" spans="1:16" hidden="1" x14ac:dyDescent="0.3">
      <c r="A4873" s="90">
        <v>1082546</v>
      </c>
      <c r="B4873" s="92" t="s">
        <v>1162</v>
      </c>
      <c r="C4873" s="92" t="s">
        <v>9086</v>
      </c>
      <c r="D4873" s="92" t="s">
        <v>18</v>
      </c>
      <c r="E4873" s="103" t="s">
        <v>581</v>
      </c>
      <c r="F4873" s="92" t="s">
        <v>9028</v>
      </c>
      <c r="G4873" s="92" t="s">
        <v>1694</v>
      </c>
      <c r="H4873" s="92" t="s">
        <v>8724</v>
      </c>
      <c r="I4873" s="92" t="s">
        <v>4455</v>
      </c>
      <c r="J4873" s="92" t="s">
        <v>9087</v>
      </c>
      <c r="K4873" s="90" t="b">
        <v>0</v>
      </c>
      <c r="L4873" s="92" t="s">
        <v>867</v>
      </c>
      <c r="M4873" s="278">
        <f>IFERROR(VLOOKUP(C4873,'Budget Detail as of 11.30'!B:K,COLUMNS('Budget Detail as of 11.30'!B:K),FALSE),0)</f>
        <v>1800000</v>
      </c>
      <c r="N4873" s="155">
        <f>SUMIFS('Budget Detail as of 11.30'!L:L,'Budget Detail as of 11.30'!B:B,'Questica Mapping'!C4873)</f>
        <v>1800000</v>
      </c>
      <c r="O4873" s="100">
        <v>30000</v>
      </c>
      <c r="P4873" s="101">
        <f t="shared" si="186"/>
        <v>30000</v>
      </c>
    </row>
    <row r="4874" spans="1:16" hidden="1" x14ac:dyDescent="0.3">
      <c r="A4874" s="90">
        <v>1082547</v>
      </c>
      <c r="B4874" s="92" t="s">
        <v>1162</v>
      </c>
      <c r="C4874" s="92" t="s">
        <v>9088</v>
      </c>
      <c r="D4874" s="92" t="s">
        <v>18</v>
      </c>
      <c r="E4874" s="103" t="s">
        <v>581</v>
      </c>
      <c r="F4874" s="92" t="s">
        <v>9028</v>
      </c>
      <c r="G4874" s="92" t="s">
        <v>1694</v>
      </c>
      <c r="H4874" s="92" t="s">
        <v>8724</v>
      </c>
      <c r="I4874" s="92" t="s">
        <v>4021</v>
      </c>
      <c r="J4874" s="92" t="s">
        <v>9089</v>
      </c>
      <c r="K4874" s="90" t="b">
        <v>0</v>
      </c>
      <c r="L4874" s="92" t="s">
        <v>867</v>
      </c>
      <c r="M4874" s="278">
        <f>IFERROR(VLOOKUP(C4874,'Budget Detail as of 11.30'!B:K,COLUMNS('Budget Detail as of 11.30'!B:K),FALSE),0)</f>
        <v>0</v>
      </c>
      <c r="N4874" s="155">
        <f>SUMIFS('Budget Detail as of 11.30'!L:L,'Budget Detail as of 11.30'!B:B,'Questica Mapping'!C4874)</f>
        <v>0</v>
      </c>
      <c r="O4874" s="100">
        <v>0</v>
      </c>
      <c r="P4874" s="101">
        <f t="shared" si="186"/>
        <v>0</v>
      </c>
    </row>
    <row r="4875" spans="1:16" hidden="1" x14ac:dyDescent="0.3">
      <c r="A4875" s="90">
        <v>1082548</v>
      </c>
      <c r="B4875" s="92" t="s">
        <v>1162</v>
      </c>
      <c r="C4875" s="92" t="s">
        <v>9090</v>
      </c>
      <c r="D4875" s="92" t="s">
        <v>18</v>
      </c>
      <c r="E4875" s="103" t="s">
        <v>583</v>
      </c>
      <c r="F4875" s="92" t="s">
        <v>9028</v>
      </c>
      <c r="G4875" s="92" t="s">
        <v>1694</v>
      </c>
      <c r="H4875" s="92" t="s">
        <v>8724</v>
      </c>
      <c r="I4875" s="92" t="s">
        <v>925</v>
      </c>
      <c r="J4875" s="92" t="s">
        <v>9091</v>
      </c>
      <c r="K4875" s="90" t="b">
        <v>0</v>
      </c>
      <c r="L4875" s="92" t="s">
        <v>867</v>
      </c>
      <c r="M4875" s="278">
        <f>IFERROR(VLOOKUP(C4875,'Budget Detail as of 11.30'!B:K,COLUMNS('Budget Detail as of 11.30'!B:K),FALSE),0)</f>
        <v>50000</v>
      </c>
      <c r="N4875" s="155">
        <f>SUMIFS('Budget Detail as of 11.30'!L:L,'Budget Detail as of 11.30'!B:B,'Questica Mapping'!C4875)</f>
        <v>50000</v>
      </c>
      <c r="O4875" s="100">
        <v>0</v>
      </c>
      <c r="P4875" s="101">
        <f t="shared" si="186"/>
        <v>0</v>
      </c>
    </row>
    <row r="4876" spans="1:16" hidden="1" x14ac:dyDescent="0.3">
      <c r="A4876" s="90">
        <v>1082550</v>
      </c>
      <c r="B4876" s="92" t="s">
        <v>1162</v>
      </c>
      <c r="C4876" s="92" t="s">
        <v>9092</v>
      </c>
      <c r="D4876" s="92" t="s">
        <v>18</v>
      </c>
      <c r="E4876" s="103" t="s">
        <v>585</v>
      </c>
      <c r="F4876" s="92" t="s">
        <v>9028</v>
      </c>
      <c r="G4876" s="92" t="s">
        <v>1694</v>
      </c>
      <c r="H4876" s="92" t="s">
        <v>8724</v>
      </c>
      <c r="I4876" s="92" t="s">
        <v>928</v>
      </c>
      <c r="J4876" s="92" t="s">
        <v>9093</v>
      </c>
      <c r="K4876" s="90" t="b">
        <v>0</v>
      </c>
      <c r="L4876" s="92" t="s">
        <v>867</v>
      </c>
      <c r="M4876" s="278">
        <f>IFERROR(VLOOKUP(C4876,'Budget Detail as of 11.30'!B:K,COLUMNS('Budget Detail as of 11.30'!B:K),FALSE),0)</f>
        <v>2400</v>
      </c>
      <c r="N4876" s="155">
        <f>SUMIFS('Budget Detail as of 11.30'!L:L,'Budget Detail as of 11.30'!B:B,'Questica Mapping'!C4876)</f>
        <v>2400</v>
      </c>
      <c r="O4876" s="100">
        <v>0</v>
      </c>
      <c r="P4876" s="101">
        <f t="shared" si="186"/>
        <v>0</v>
      </c>
    </row>
    <row r="4877" spans="1:16" hidden="1" x14ac:dyDescent="0.3">
      <c r="A4877" s="90">
        <v>1082551</v>
      </c>
      <c r="B4877" s="92" t="s">
        <v>1162</v>
      </c>
      <c r="C4877" s="92" t="s">
        <v>9094</v>
      </c>
      <c r="D4877" s="92" t="s">
        <v>18</v>
      </c>
      <c r="E4877" s="103" t="s">
        <v>580</v>
      </c>
      <c r="F4877" s="92" t="s">
        <v>9028</v>
      </c>
      <c r="G4877" s="92" t="s">
        <v>1694</v>
      </c>
      <c r="H4877" s="92" t="s">
        <v>8724</v>
      </c>
      <c r="I4877" s="92" t="s">
        <v>931</v>
      </c>
      <c r="J4877" s="92" t="s">
        <v>9095</v>
      </c>
      <c r="K4877" s="90" t="b">
        <v>0</v>
      </c>
      <c r="L4877" s="92" t="s">
        <v>867</v>
      </c>
      <c r="M4877" s="278">
        <f>IFERROR(VLOOKUP(C4877,'Budget Detail as of 11.30'!B:K,COLUMNS('Budget Detail as of 11.30'!B:K),FALSE),0)</f>
        <v>300000</v>
      </c>
      <c r="N4877" s="155">
        <f>SUMIFS('Budget Detail as of 11.30'!L:L,'Budget Detail as of 11.30'!B:B,'Questica Mapping'!C4877)</f>
        <v>300000</v>
      </c>
      <c r="O4877" s="100">
        <v>0</v>
      </c>
      <c r="P4877" s="101">
        <f t="shared" si="186"/>
        <v>0</v>
      </c>
    </row>
    <row r="4878" spans="1:16" hidden="1" x14ac:dyDescent="0.3">
      <c r="A4878" s="90">
        <v>1082552</v>
      </c>
      <c r="B4878" s="92" t="s">
        <v>1162</v>
      </c>
      <c r="C4878" s="92" t="s">
        <v>9096</v>
      </c>
      <c r="D4878" s="92" t="s">
        <v>18</v>
      </c>
      <c r="E4878" s="103" t="s">
        <v>581</v>
      </c>
      <c r="F4878" s="92" t="s">
        <v>9028</v>
      </c>
      <c r="G4878" s="92" t="s">
        <v>1694</v>
      </c>
      <c r="H4878" s="92" t="s">
        <v>8724</v>
      </c>
      <c r="I4878" s="92" t="s">
        <v>944</v>
      </c>
      <c r="J4878" s="92" t="s">
        <v>8721</v>
      </c>
      <c r="K4878" s="90" t="b">
        <v>0</v>
      </c>
      <c r="L4878" s="92" t="s">
        <v>867</v>
      </c>
      <c r="M4878" s="278">
        <f>IFERROR(VLOOKUP(C4878,'Budget Detail as of 11.30'!B:K,COLUMNS('Budget Detail as of 11.30'!B:K),FALSE),0)</f>
        <v>0</v>
      </c>
      <c r="N4878" s="155">
        <f>SUMIFS('Budget Detail as of 11.30'!L:L,'Budget Detail as of 11.30'!B:B,'Questica Mapping'!C4878)</f>
        <v>0</v>
      </c>
      <c r="O4878" s="100">
        <v>0</v>
      </c>
      <c r="P4878" s="101">
        <f t="shared" si="186"/>
        <v>0</v>
      </c>
    </row>
    <row r="4879" spans="1:16" hidden="1" x14ac:dyDescent="0.3">
      <c r="A4879" s="90">
        <v>1082553</v>
      </c>
      <c r="B4879" s="92" t="s">
        <v>1162</v>
      </c>
      <c r="C4879" s="92" t="s">
        <v>9097</v>
      </c>
      <c r="D4879" s="92" t="s">
        <v>18</v>
      </c>
      <c r="E4879" s="103" t="s">
        <v>581</v>
      </c>
      <c r="F4879" s="92" t="s">
        <v>9028</v>
      </c>
      <c r="G4879" s="92" t="s">
        <v>1694</v>
      </c>
      <c r="H4879" s="92" t="s">
        <v>8724</v>
      </c>
      <c r="I4879" s="92" t="s">
        <v>1060</v>
      </c>
      <c r="J4879" s="92" t="s">
        <v>9098</v>
      </c>
      <c r="K4879" s="90" t="b">
        <v>0</v>
      </c>
      <c r="L4879" s="92" t="s">
        <v>867</v>
      </c>
      <c r="M4879" s="278">
        <f>IFERROR(VLOOKUP(C4879,'Budget Detail as of 11.30'!B:K,COLUMNS('Budget Detail as of 11.30'!B:K),FALSE),0)</f>
        <v>4000000</v>
      </c>
      <c r="N4879" s="155">
        <f>SUMIFS('Budget Detail as of 11.30'!L:L,'Budget Detail as of 11.30'!B:B,'Questica Mapping'!C4879)</f>
        <v>4000000</v>
      </c>
      <c r="O4879" s="100">
        <v>0</v>
      </c>
      <c r="P4879" s="101">
        <f t="shared" si="186"/>
        <v>0</v>
      </c>
    </row>
    <row r="4880" spans="1:16" hidden="1" x14ac:dyDescent="0.3">
      <c r="A4880" s="90">
        <v>1082554</v>
      </c>
      <c r="B4880" s="92" t="s">
        <v>1162</v>
      </c>
      <c r="C4880" s="92" t="s">
        <v>9099</v>
      </c>
      <c r="D4880" s="92" t="s">
        <v>18</v>
      </c>
      <c r="E4880" s="103" t="s">
        <v>581</v>
      </c>
      <c r="F4880" s="92" t="s">
        <v>9028</v>
      </c>
      <c r="G4880" s="92" t="s">
        <v>1694</v>
      </c>
      <c r="H4880" s="92" t="s">
        <v>8724</v>
      </c>
      <c r="I4880" s="92" t="s">
        <v>1063</v>
      </c>
      <c r="J4880" s="92" t="s">
        <v>9100</v>
      </c>
      <c r="K4880" s="90" t="b">
        <v>0</v>
      </c>
      <c r="L4880" s="92" t="s">
        <v>867</v>
      </c>
      <c r="M4880" s="278">
        <f>IFERROR(VLOOKUP(C4880,'Budget Detail as of 11.30'!B:K,COLUMNS('Budget Detail as of 11.30'!B:K),FALSE),0)</f>
        <v>0</v>
      </c>
      <c r="N4880" s="155">
        <f>SUMIFS('Budget Detail as of 11.30'!L:L,'Budget Detail as of 11.30'!B:B,'Questica Mapping'!C4880)</f>
        <v>0</v>
      </c>
      <c r="O4880" s="100">
        <v>0</v>
      </c>
      <c r="P4880" s="101">
        <f t="shared" si="186"/>
        <v>0</v>
      </c>
    </row>
    <row r="4881" spans="1:16" hidden="1" x14ac:dyDescent="0.3">
      <c r="A4881" s="90">
        <v>1082555</v>
      </c>
      <c r="B4881" s="92" t="s">
        <v>1162</v>
      </c>
      <c r="C4881" s="92" t="s">
        <v>9101</v>
      </c>
      <c r="D4881" s="92" t="s">
        <v>18</v>
      </c>
      <c r="E4881" s="103" t="s">
        <v>581</v>
      </c>
      <c r="F4881" s="92" t="s">
        <v>9028</v>
      </c>
      <c r="G4881" s="92" t="s">
        <v>1694</v>
      </c>
      <c r="H4881" s="92" t="s">
        <v>8724</v>
      </c>
      <c r="I4881" s="92" t="s">
        <v>1088</v>
      </c>
      <c r="J4881" s="92" t="s">
        <v>9102</v>
      </c>
      <c r="K4881" s="90" t="b">
        <v>0</v>
      </c>
      <c r="L4881" s="92" t="s">
        <v>867</v>
      </c>
      <c r="M4881" s="278">
        <f>IFERROR(VLOOKUP(C4881,'Budget Detail as of 11.30'!B:K,COLUMNS('Budget Detail as of 11.30'!B:K),FALSE),0)</f>
        <v>0</v>
      </c>
      <c r="N4881" s="155">
        <f>SUMIFS('Budget Detail as of 11.30'!L:L,'Budget Detail as of 11.30'!B:B,'Questica Mapping'!C4881)</f>
        <v>0</v>
      </c>
      <c r="O4881" s="100">
        <v>0</v>
      </c>
      <c r="P4881" s="101">
        <f t="shared" ref="P4881:P4912" si="187">+O4881</f>
        <v>0</v>
      </c>
    </row>
    <row r="4882" spans="1:16" hidden="1" x14ac:dyDescent="0.3">
      <c r="A4882" s="90">
        <v>1082556</v>
      </c>
      <c r="B4882" s="92" t="s">
        <v>1162</v>
      </c>
      <c r="C4882" s="92" t="s">
        <v>9103</v>
      </c>
      <c r="D4882" s="92" t="s">
        <v>18</v>
      </c>
      <c r="E4882" s="103" t="s">
        <v>581</v>
      </c>
      <c r="F4882" s="92" t="s">
        <v>9028</v>
      </c>
      <c r="G4882" s="92" t="s">
        <v>1694</v>
      </c>
      <c r="H4882" s="92" t="s">
        <v>8724</v>
      </c>
      <c r="I4882" s="92" t="s">
        <v>1066</v>
      </c>
      <c r="J4882" s="92" t="s">
        <v>9104</v>
      </c>
      <c r="K4882" s="90" t="b">
        <v>0</v>
      </c>
      <c r="L4882" s="92" t="s">
        <v>867</v>
      </c>
      <c r="M4882" s="278">
        <f>IFERROR(VLOOKUP(C4882,'Budget Detail as of 11.30'!B:K,COLUMNS('Budget Detail as of 11.30'!B:K),FALSE),0)</f>
        <v>25000</v>
      </c>
      <c r="N4882" s="155">
        <f>SUMIFS('Budget Detail as of 11.30'!L:L,'Budget Detail as of 11.30'!B:B,'Questica Mapping'!C4882)</f>
        <v>25000</v>
      </c>
      <c r="O4882" s="100">
        <v>0</v>
      </c>
      <c r="P4882" s="101">
        <f t="shared" si="187"/>
        <v>0</v>
      </c>
    </row>
    <row r="4883" spans="1:16" hidden="1" x14ac:dyDescent="0.3">
      <c r="A4883" s="90">
        <v>595147</v>
      </c>
      <c r="B4883" s="92" t="s">
        <v>1162</v>
      </c>
      <c r="C4883" s="92" t="s">
        <v>9105</v>
      </c>
      <c r="D4883" s="92" t="s">
        <v>18</v>
      </c>
      <c r="E4883" s="103" t="s">
        <v>581</v>
      </c>
      <c r="F4883" s="92" t="s">
        <v>9028</v>
      </c>
      <c r="G4883" s="92" t="s">
        <v>1694</v>
      </c>
      <c r="H4883" s="92" t="s">
        <v>9106</v>
      </c>
      <c r="I4883" s="92" t="s">
        <v>865</v>
      </c>
      <c r="J4883" s="92" t="s">
        <v>9107</v>
      </c>
      <c r="K4883" s="90" t="b">
        <v>0</v>
      </c>
      <c r="L4883" s="92" t="s">
        <v>867</v>
      </c>
      <c r="M4883" s="278">
        <f>IFERROR(VLOOKUP(C4883,'Budget Detail as of 11.30'!B:K,COLUMNS('Budget Detail as of 11.30'!B:K),FALSE),0)</f>
        <v>14890</v>
      </c>
      <c r="N4883" s="155">
        <f>SUMIFS('Budget Detail as of 11.30'!L:L,'Budget Detail as of 11.30'!B:B,'Questica Mapping'!C4883)</f>
        <v>14890</v>
      </c>
      <c r="O4883" s="100">
        <v>0</v>
      </c>
      <c r="P4883" s="101">
        <f t="shared" si="187"/>
        <v>0</v>
      </c>
    </row>
    <row r="4884" spans="1:16" hidden="1" x14ac:dyDescent="0.3">
      <c r="A4884" s="90">
        <v>1082557</v>
      </c>
      <c r="B4884" s="92" t="s">
        <v>1162</v>
      </c>
      <c r="C4884" s="92" t="s">
        <v>9108</v>
      </c>
      <c r="D4884" s="92" t="s">
        <v>18</v>
      </c>
      <c r="E4884" s="103" t="s">
        <v>581</v>
      </c>
      <c r="F4884" s="92" t="s">
        <v>9028</v>
      </c>
      <c r="G4884" s="92" t="s">
        <v>1694</v>
      </c>
      <c r="H4884" s="92" t="s">
        <v>9106</v>
      </c>
      <c r="I4884" s="92" t="s">
        <v>1807</v>
      </c>
      <c r="J4884" s="92" t="s">
        <v>9109</v>
      </c>
      <c r="K4884" s="90" t="b">
        <v>0</v>
      </c>
      <c r="L4884" s="92" t="s">
        <v>867</v>
      </c>
      <c r="M4884" s="278">
        <f>IFERROR(VLOOKUP(C4884,'Budget Detail as of 11.30'!B:K,COLUMNS('Budget Detail as of 11.30'!B:K),FALSE),0)</f>
        <v>18370</v>
      </c>
      <c r="N4884" s="155">
        <f>SUMIFS('Budget Detail as of 11.30'!L:L,'Budget Detail as of 11.30'!B:B,'Questica Mapping'!C4884)</f>
        <v>18370</v>
      </c>
      <c r="O4884" s="100">
        <v>0</v>
      </c>
      <c r="P4884" s="101">
        <f t="shared" si="187"/>
        <v>0</v>
      </c>
    </row>
    <row r="4885" spans="1:16" hidden="1" x14ac:dyDescent="0.3">
      <c r="A4885" s="90">
        <v>1082558</v>
      </c>
      <c r="B4885" s="92" t="s">
        <v>1162</v>
      </c>
      <c r="C4885" s="92" t="s">
        <v>9110</v>
      </c>
      <c r="D4885" s="92" t="s">
        <v>18</v>
      </c>
      <c r="E4885" s="103" t="s">
        <v>581</v>
      </c>
      <c r="F4885" s="92" t="s">
        <v>9028</v>
      </c>
      <c r="G4885" s="92" t="s">
        <v>1694</v>
      </c>
      <c r="H4885" s="92" t="s">
        <v>9106</v>
      </c>
      <c r="I4885" s="92" t="s">
        <v>1072</v>
      </c>
      <c r="J4885" s="92" t="s">
        <v>9111</v>
      </c>
      <c r="K4885" s="90" t="b">
        <v>0</v>
      </c>
      <c r="L4885" s="92" t="s">
        <v>867</v>
      </c>
      <c r="M4885" s="278">
        <f>IFERROR(VLOOKUP(C4885,'Budget Detail as of 11.30'!B:K,COLUMNS('Budget Detail as of 11.30'!B:K),FALSE),0)</f>
        <v>68560</v>
      </c>
      <c r="N4885" s="155">
        <f>SUMIFS('Budget Detail as of 11.30'!L:L,'Budget Detail as of 11.30'!B:B,'Questica Mapping'!C4885)</f>
        <v>68560</v>
      </c>
      <c r="O4885" s="100">
        <v>0</v>
      </c>
      <c r="P4885" s="101">
        <f t="shared" si="187"/>
        <v>0</v>
      </c>
    </row>
    <row r="4886" spans="1:16" hidden="1" x14ac:dyDescent="0.3">
      <c r="A4886" s="90">
        <v>1082559</v>
      </c>
      <c r="B4886" s="92" t="s">
        <v>1162</v>
      </c>
      <c r="C4886" s="92" t="s">
        <v>9112</v>
      </c>
      <c r="D4886" s="92" t="s">
        <v>18</v>
      </c>
      <c r="E4886" s="103" t="s">
        <v>581</v>
      </c>
      <c r="F4886" s="92" t="s">
        <v>9028</v>
      </c>
      <c r="G4886" s="92" t="s">
        <v>1694</v>
      </c>
      <c r="H4886" s="92" t="s">
        <v>9106</v>
      </c>
      <c r="I4886" s="92" t="s">
        <v>1075</v>
      </c>
      <c r="J4886" s="92" t="s">
        <v>9113</v>
      </c>
      <c r="K4886" s="90" t="b">
        <v>0</v>
      </c>
      <c r="L4886" s="92" t="s">
        <v>867</v>
      </c>
      <c r="M4886" s="278">
        <f>IFERROR(VLOOKUP(C4886,'Budget Detail as of 11.30'!B:K,COLUMNS('Budget Detail as of 11.30'!B:K),FALSE),0)</f>
        <v>11260</v>
      </c>
      <c r="N4886" s="155">
        <f>SUMIFS('Budget Detail as of 11.30'!L:L,'Budget Detail as of 11.30'!B:B,'Questica Mapping'!C4886)</f>
        <v>11260</v>
      </c>
      <c r="O4886" s="100">
        <v>0</v>
      </c>
      <c r="P4886" s="101">
        <f t="shared" si="187"/>
        <v>0</v>
      </c>
    </row>
    <row r="4887" spans="1:16" hidden="1" x14ac:dyDescent="0.3">
      <c r="A4887" s="90">
        <v>1082560</v>
      </c>
      <c r="B4887" s="92" t="s">
        <v>1162</v>
      </c>
      <c r="C4887" s="92" t="s">
        <v>9114</v>
      </c>
      <c r="D4887" s="92" t="s">
        <v>18</v>
      </c>
      <c r="E4887" s="103" t="s">
        <v>581</v>
      </c>
      <c r="F4887" s="92" t="s">
        <v>9028</v>
      </c>
      <c r="G4887" s="92" t="s">
        <v>1694</v>
      </c>
      <c r="H4887" s="92" t="s">
        <v>9106</v>
      </c>
      <c r="I4887" s="92" t="s">
        <v>1814</v>
      </c>
      <c r="J4887" s="92" t="s">
        <v>9115</v>
      </c>
      <c r="K4887" s="90" t="b">
        <v>0</v>
      </c>
      <c r="L4887" s="92" t="s">
        <v>867</v>
      </c>
      <c r="M4887" s="278">
        <f>IFERROR(VLOOKUP(C4887,'Budget Detail as of 11.30'!B:K,COLUMNS('Budget Detail as of 11.30'!B:K),FALSE),0)</f>
        <v>10030</v>
      </c>
      <c r="N4887" s="155">
        <f>SUMIFS('Budget Detail as of 11.30'!L:L,'Budget Detail as of 11.30'!B:B,'Questica Mapping'!C4887)</f>
        <v>10030</v>
      </c>
      <c r="O4887" s="100">
        <v>0</v>
      </c>
      <c r="P4887" s="101">
        <f t="shared" si="187"/>
        <v>0</v>
      </c>
    </row>
    <row r="4888" spans="1:16" hidden="1" x14ac:dyDescent="0.3">
      <c r="A4888" s="90">
        <v>1082562</v>
      </c>
      <c r="B4888" s="92" t="s">
        <v>1162</v>
      </c>
      <c r="C4888" s="92" t="s">
        <v>9116</v>
      </c>
      <c r="D4888" s="92" t="s">
        <v>18</v>
      </c>
      <c r="E4888" s="103" t="s">
        <v>581</v>
      </c>
      <c r="F4888" s="92" t="s">
        <v>9028</v>
      </c>
      <c r="G4888" s="92" t="s">
        <v>1694</v>
      </c>
      <c r="H4888" s="92" t="s">
        <v>9106</v>
      </c>
      <c r="I4888" s="92" t="s">
        <v>1817</v>
      </c>
      <c r="J4888" s="92" t="s">
        <v>9117</v>
      </c>
      <c r="K4888" s="90" t="b">
        <v>0</v>
      </c>
      <c r="L4888" s="92" t="s">
        <v>867</v>
      </c>
      <c r="M4888" s="278">
        <f>IFERROR(VLOOKUP(C4888,'Budget Detail as of 11.30'!B:K,COLUMNS('Budget Detail as of 11.30'!B:K),FALSE),0)</f>
        <v>93760</v>
      </c>
      <c r="N4888" s="155">
        <f>SUMIFS('Budget Detail as of 11.30'!L:L,'Budget Detail as of 11.30'!B:B,'Questica Mapping'!C4888)</f>
        <v>93760</v>
      </c>
      <c r="O4888" s="100">
        <v>0</v>
      </c>
      <c r="P4888" s="101">
        <f t="shared" si="187"/>
        <v>0</v>
      </c>
    </row>
    <row r="4889" spans="1:16" hidden="1" x14ac:dyDescent="0.3">
      <c r="A4889" s="90">
        <v>1082563</v>
      </c>
      <c r="B4889" s="92" t="s">
        <v>1162</v>
      </c>
      <c r="C4889" s="92" t="s">
        <v>9118</v>
      </c>
      <c r="D4889" s="92" t="s">
        <v>18</v>
      </c>
      <c r="E4889" s="103" t="s">
        <v>581</v>
      </c>
      <c r="F4889" s="92" t="s">
        <v>9028</v>
      </c>
      <c r="G4889" s="92" t="s">
        <v>1694</v>
      </c>
      <c r="H4889" s="92" t="s">
        <v>9106</v>
      </c>
      <c r="I4889" s="92" t="s">
        <v>4455</v>
      </c>
      <c r="J4889" s="92" t="s">
        <v>9119</v>
      </c>
      <c r="K4889" s="90" t="b">
        <v>0</v>
      </c>
      <c r="L4889" s="92" t="s">
        <v>867</v>
      </c>
      <c r="M4889" s="278">
        <f>IFERROR(VLOOKUP(C4889,'Budget Detail as of 11.30'!B:K,COLUMNS('Budget Detail as of 11.30'!B:K),FALSE),0)</f>
        <v>19600</v>
      </c>
      <c r="N4889" s="155">
        <f>SUMIFS('Budget Detail as of 11.30'!L:L,'Budget Detail as of 11.30'!B:B,'Questica Mapping'!C4889)</f>
        <v>19600</v>
      </c>
      <c r="O4889" s="100">
        <v>0</v>
      </c>
      <c r="P4889" s="101">
        <f t="shared" si="187"/>
        <v>0</v>
      </c>
    </row>
    <row r="4890" spans="1:16" hidden="1" x14ac:dyDescent="0.3">
      <c r="A4890" s="90">
        <v>1082564</v>
      </c>
      <c r="B4890" s="92" t="s">
        <v>1162</v>
      </c>
      <c r="C4890" s="92" t="s">
        <v>9120</v>
      </c>
      <c r="D4890" s="92" t="s">
        <v>18</v>
      </c>
      <c r="E4890" s="103" t="s">
        <v>581</v>
      </c>
      <c r="F4890" s="92" t="s">
        <v>9028</v>
      </c>
      <c r="G4890" s="92" t="s">
        <v>1694</v>
      </c>
      <c r="H4890" s="92" t="s">
        <v>9106</v>
      </c>
      <c r="I4890" s="92" t="s">
        <v>4021</v>
      </c>
      <c r="J4890" s="92" t="s">
        <v>9121</v>
      </c>
      <c r="K4890" s="90" t="b">
        <v>0</v>
      </c>
      <c r="L4890" s="92" t="s">
        <v>867</v>
      </c>
      <c r="M4890" s="278">
        <f>IFERROR(VLOOKUP(C4890,'Budget Detail as of 11.30'!B:K,COLUMNS('Budget Detail as of 11.30'!B:K),FALSE),0)</f>
        <v>36440</v>
      </c>
      <c r="N4890" s="155">
        <f>SUMIFS('Budget Detail as of 11.30'!L:L,'Budget Detail as of 11.30'!B:B,'Questica Mapping'!C4890)</f>
        <v>36440</v>
      </c>
      <c r="O4890" s="100">
        <v>0</v>
      </c>
      <c r="P4890" s="101">
        <f t="shared" si="187"/>
        <v>0</v>
      </c>
    </row>
    <row r="4891" spans="1:16" hidden="1" x14ac:dyDescent="0.3">
      <c r="A4891" s="90">
        <v>1082565</v>
      </c>
      <c r="B4891" s="92" t="s">
        <v>1162</v>
      </c>
      <c r="C4891" s="92" t="s">
        <v>9122</v>
      </c>
      <c r="D4891" s="92" t="s">
        <v>18</v>
      </c>
      <c r="E4891" s="103" t="s">
        <v>581</v>
      </c>
      <c r="F4891" s="92" t="s">
        <v>9028</v>
      </c>
      <c r="G4891" s="92" t="s">
        <v>1694</v>
      </c>
      <c r="H4891" s="92" t="s">
        <v>9106</v>
      </c>
      <c r="I4891" s="92" t="s">
        <v>6771</v>
      </c>
      <c r="J4891" s="92" t="s">
        <v>9123</v>
      </c>
      <c r="K4891" s="90" t="b">
        <v>0</v>
      </c>
      <c r="L4891" s="92" t="s">
        <v>867</v>
      </c>
      <c r="M4891" s="278">
        <f>IFERROR(VLOOKUP(C4891,'Budget Detail as of 11.30'!B:K,COLUMNS('Budget Detail as of 11.30'!B:K),FALSE),0)</f>
        <v>170390</v>
      </c>
      <c r="N4891" s="155">
        <f>SUMIFS('Budget Detail as of 11.30'!L:L,'Budget Detail as of 11.30'!B:B,'Questica Mapping'!C4891)</f>
        <v>170390</v>
      </c>
      <c r="O4891" s="100">
        <v>0</v>
      </c>
      <c r="P4891" s="101">
        <f t="shared" si="187"/>
        <v>0</v>
      </c>
    </row>
    <row r="4892" spans="1:16" hidden="1" x14ac:dyDescent="0.3">
      <c r="A4892" s="90">
        <v>1082566</v>
      </c>
      <c r="B4892" s="92" t="s">
        <v>1162</v>
      </c>
      <c r="C4892" s="92" t="s">
        <v>9124</v>
      </c>
      <c r="D4892" s="92" t="s">
        <v>18</v>
      </c>
      <c r="E4892" s="103" t="s">
        <v>581</v>
      </c>
      <c r="F4892" s="92" t="s">
        <v>9028</v>
      </c>
      <c r="G4892" s="92" t="s">
        <v>1694</v>
      </c>
      <c r="H4892" s="92" t="s">
        <v>9106</v>
      </c>
      <c r="I4892" s="92" t="s">
        <v>6774</v>
      </c>
      <c r="J4892" s="92" t="s">
        <v>9125</v>
      </c>
      <c r="K4892" s="90" t="b">
        <v>0</v>
      </c>
      <c r="L4892" s="92" t="s">
        <v>867</v>
      </c>
      <c r="M4892" s="278">
        <f>IFERROR(VLOOKUP(C4892,'Budget Detail as of 11.30'!B:K,COLUMNS('Budget Detail as of 11.30'!B:K),FALSE),0)</f>
        <v>12650</v>
      </c>
      <c r="N4892" s="155">
        <f>SUMIFS('Budget Detail as of 11.30'!L:L,'Budget Detail as of 11.30'!B:B,'Questica Mapping'!C4892)</f>
        <v>12650</v>
      </c>
      <c r="O4892" s="100">
        <v>0</v>
      </c>
      <c r="P4892" s="101">
        <f t="shared" si="187"/>
        <v>0</v>
      </c>
    </row>
    <row r="4893" spans="1:16" hidden="1" x14ac:dyDescent="0.3">
      <c r="A4893" s="90">
        <v>1082567</v>
      </c>
      <c r="B4893" s="92" t="s">
        <v>1162</v>
      </c>
      <c r="C4893" s="92" t="s">
        <v>9126</v>
      </c>
      <c r="D4893" s="92" t="s">
        <v>18</v>
      </c>
      <c r="E4893" s="103" t="s">
        <v>581</v>
      </c>
      <c r="F4893" s="92" t="s">
        <v>9028</v>
      </c>
      <c r="G4893" s="92" t="s">
        <v>1694</v>
      </c>
      <c r="H4893" s="92" t="s">
        <v>9106</v>
      </c>
      <c r="I4893" s="92" t="s">
        <v>6777</v>
      </c>
      <c r="J4893" s="92" t="s">
        <v>9127</v>
      </c>
      <c r="K4893" s="90" t="b">
        <v>0</v>
      </c>
      <c r="L4893" s="92" t="s">
        <v>867</v>
      </c>
      <c r="M4893" s="278">
        <f>IFERROR(VLOOKUP(C4893,'Budget Detail as of 11.30'!B:K,COLUMNS('Budget Detail as of 11.30'!B:K),FALSE),0)</f>
        <v>10800</v>
      </c>
      <c r="N4893" s="155">
        <f>SUMIFS('Budget Detail as of 11.30'!L:L,'Budget Detail as of 11.30'!B:B,'Questica Mapping'!C4893)</f>
        <v>10800</v>
      </c>
      <c r="O4893" s="100">
        <v>0</v>
      </c>
      <c r="P4893" s="101">
        <f t="shared" si="187"/>
        <v>0</v>
      </c>
    </row>
    <row r="4894" spans="1:16" hidden="1" x14ac:dyDescent="0.3">
      <c r="A4894" s="90">
        <v>595148</v>
      </c>
      <c r="B4894" s="92" t="s">
        <v>1162</v>
      </c>
      <c r="C4894" s="92" t="s">
        <v>9128</v>
      </c>
      <c r="D4894" s="92" t="s">
        <v>18</v>
      </c>
      <c r="E4894" s="103" t="s">
        <v>581</v>
      </c>
      <c r="F4894" s="92" t="s">
        <v>9028</v>
      </c>
      <c r="G4894" s="92" t="s">
        <v>1694</v>
      </c>
      <c r="H4894" s="92" t="s">
        <v>9106</v>
      </c>
      <c r="I4894" s="92" t="s">
        <v>925</v>
      </c>
      <c r="J4894" s="92" t="s">
        <v>9129</v>
      </c>
      <c r="K4894" s="90" t="b">
        <v>0</v>
      </c>
      <c r="L4894" s="92" t="s">
        <v>867</v>
      </c>
      <c r="M4894" s="278">
        <f>IFERROR(VLOOKUP(C4894,'Budget Detail as of 11.30'!B:K,COLUMNS('Budget Detail as of 11.30'!B:K),FALSE),0)</f>
        <v>31630</v>
      </c>
      <c r="N4894" s="155">
        <f>SUMIFS('Budget Detail as of 11.30'!L:L,'Budget Detail as of 11.30'!B:B,'Questica Mapping'!C4894)</f>
        <v>31630</v>
      </c>
      <c r="O4894" s="100">
        <v>0</v>
      </c>
      <c r="P4894" s="101">
        <f t="shared" si="187"/>
        <v>0</v>
      </c>
    </row>
    <row r="4895" spans="1:16" hidden="1" x14ac:dyDescent="0.3">
      <c r="A4895" s="90">
        <v>1082568</v>
      </c>
      <c r="B4895" s="92" t="s">
        <v>1162</v>
      </c>
      <c r="C4895" s="92" t="s">
        <v>9130</v>
      </c>
      <c r="D4895" s="92" t="s">
        <v>18</v>
      </c>
      <c r="E4895" s="103" t="s">
        <v>581</v>
      </c>
      <c r="F4895" s="92" t="s">
        <v>9028</v>
      </c>
      <c r="G4895" s="92" t="s">
        <v>1694</v>
      </c>
      <c r="H4895" s="92" t="s">
        <v>9106</v>
      </c>
      <c r="I4895" s="92" t="s">
        <v>6782</v>
      </c>
      <c r="J4895" s="92" t="s">
        <v>9131</v>
      </c>
      <c r="K4895" s="90" t="b">
        <v>0</v>
      </c>
      <c r="L4895" s="92" t="s">
        <v>867</v>
      </c>
      <c r="M4895" s="278">
        <f>IFERROR(VLOOKUP(C4895,'Budget Detail as of 11.30'!B:K,COLUMNS('Budget Detail as of 11.30'!B:K),FALSE),0)</f>
        <v>32720</v>
      </c>
      <c r="N4895" s="155">
        <f>SUMIFS('Budget Detail as of 11.30'!L:L,'Budget Detail as of 11.30'!B:B,'Questica Mapping'!C4895)</f>
        <v>32720</v>
      </c>
      <c r="O4895" s="100">
        <v>0</v>
      </c>
      <c r="P4895" s="101">
        <f t="shared" si="187"/>
        <v>0</v>
      </c>
    </row>
    <row r="4896" spans="1:16" hidden="1" x14ac:dyDescent="0.3">
      <c r="A4896" s="90">
        <v>1082569</v>
      </c>
      <c r="B4896" s="92" t="s">
        <v>1162</v>
      </c>
      <c r="C4896" s="92" t="s">
        <v>9132</v>
      </c>
      <c r="D4896" s="92" t="s">
        <v>18</v>
      </c>
      <c r="E4896" s="103" t="s">
        <v>581</v>
      </c>
      <c r="F4896" s="92" t="s">
        <v>9028</v>
      </c>
      <c r="G4896" s="92" t="s">
        <v>1694</v>
      </c>
      <c r="H4896" s="92" t="s">
        <v>9106</v>
      </c>
      <c r="I4896" s="92" t="s">
        <v>6785</v>
      </c>
      <c r="J4896" s="92" t="s">
        <v>9133</v>
      </c>
      <c r="K4896" s="90" t="b">
        <v>0</v>
      </c>
      <c r="L4896" s="92" t="s">
        <v>867</v>
      </c>
      <c r="M4896" s="278">
        <f>IFERROR(VLOOKUP(C4896,'Budget Detail as of 11.30'!B:K,COLUMNS('Budget Detail as of 11.30'!B:K),FALSE),0)</f>
        <v>60080</v>
      </c>
      <c r="N4896" s="155">
        <f>SUMIFS('Budget Detail as of 11.30'!L:L,'Budget Detail as of 11.30'!B:B,'Questica Mapping'!C4896)</f>
        <v>60080</v>
      </c>
      <c r="O4896" s="100">
        <v>0</v>
      </c>
      <c r="P4896" s="101">
        <f t="shared" si="187"/>
        <v>0</v>
      </c>
    </row>
    <row r="4897" spans="1:16" hidden="1" x14ac:dyDescent="0.3">
      <c r="A4897" s="90">
        <v>1082570</v>
      </c>
      <c r="B4897" s="92" t="s">
        <v>1162</v>
      </c>
      <c r="C4897" s="92" t="s">
        <v>9134</v>
      </c>
      <c r="D4897" s="92" t="s">
        <v>18</v>
      </c>
      <c r="E4897" s="103" t="s">
        <v>581</v>
      </c>
      <c r="F4897" s="92" t="s">
        <v>9028</v>
      </c>
      <c r="G4897" s="92" t="s">
        <v>1694</v>
      </c>
      <c r="H4897" s="92" t="s">
        <v>9106</v>
      </c>
      <c r="I4897" s="92" t="s">
        <v>6788</v>
      </c>
      <c r="J4897" s="92" t="s">
        <v>9135</v>
      </c>
      <c r="K4897" s="90" t="b">
        <v>0</v>
      </c>
      <c r="L4897" s="92" t="s">
        <v>867</v>
      </c>
      <c r="M4897" s="278">
        <f>IFERROR(VLOOKUP(C4897,'Budget Detail as of 11.30'!B:K,COLUMNS('Budget Detail as of 11.30'!B:K),FALSE),0)</f>
        <v>32400</v>
      </c>
      <c r="N4897" s="155">
        <f>SUMIFS('Budget Detail as of 11.30'!L:L,'Budget Detail as of 11.30'!B:B,'Questica Mapping'!C4897)</f>
        <v>32400</v>
      </c>
      <c r="O4897" s="100">
        <v>0</v>
      </c>
      <c r="P4897" s="101">
        <f t="shared" si="187"/>
        <v>0</v>
      </c>
    </row>
    <row r="4898" spans="1:16" hidden="1" x14ac:dyDescent="0.3">
      <c r="A4898" s="90">
        <v>1082571</v>
      </c>
      <c r="B4898" s="92" t="s">
        <v>1162</v>
      </c>
      <c r="C4898" s="92" t="s">
        <v>9136</v>
      </c>
      <c r="D4898" s="92" t="s">
        <v>18</v>
      </c>
      <c r="E4898" s="103" t="s">
        <v>581</v>
      </c>
      <c r="F4898" s="92" t="s">
        <v>9028</v>
      </c>
      <c r="G4898" s="92" t="s">
        <v>1694</v>
      </c>
      <c r="H4898" s="92" t="s">
        <v>9106</v>
      </c>
      <c r="I4898" s="92" t="s">
        <v>7162</v>
      </c>
      <c r="J4898" s="92" t="s">
        <v>9137</v>
      </c>
      <c r="K4898" s="90" t="b">
        <v>0</v>
      </c>
      <c r="L4898" s="92" t="s">
        <v>867</v>
      </c>
      <c r="M4898" s="278">
        <f>IFERROR(VLOOKUP(C4898,'Budget Detail as of 11.30'!B:K,COLUMNS('Budget Detail as of 11.30'!B:K),FALSE),0)</f>
        <v>15650</v>
      </c>
      <c r="N4898" s="155">
        <f>SUMIFS('Budget Detail as of 11.30'!L:L,'Budget Detail as of 11.30'!B:B,'Questica Mapping'!C4898)</f>
        <v>15650</v>
      </c>
      <c r="O4898" s="100">
        <v>0</v>
      </c>
      <c r="P4898" s="101">
        <f t="shared" si="187"/>
        <v>0</v>
      </c>
    </row>
    <row r="4899" spans="1:16" hidden="1" x14ac:dyDescent="0.3">
      <c r="A4899" s="90">
        <v>1082572</v>
      </c>
      <c r="B4899" s="92" t="s">
        <v>1162</v>
      </c>
      <c r="C4899" s="92" t="s">
        <v>9138</v>
      </c>
      <c r="D4899" s="92" t="s">
        <v>18</v>
      </c>
      <c r="E4899" s="103" t="s">
        <v>581</v>
      </c>
      <c r="F4899" s="92" t="s">
        <v>9028</v>
      </c>
      <c r="G4899" s="92" t="s">
        <v>1694</v>
      </c>
      <c r="H4899" s="92" t="s">
        <v>9106</v>
      </c>
      <c r="I4899" s="92" t="s">
        <v>7165</v>
      </c>
      <c r="J4899" s="92" t="s">
        <v>9139</v>
      </c>
      <c r="K4899" s="90" t="b">
        <v>0</v>
      </c>
      <c r="L4899" s="92" t="s">
        <v>867</v>
      </c>
      <c r="M4899" s="278">
        <f>IFERROR(VLOOKUP(C4899,'Budget Detail as of 11.30'!B:K,COLUMNS('Budget Detail as of 11.30'!B:K),FALSE),0)</f>
        <v>3000</v>
      </c>
      <c r="N4899" s="155">
        <f>SUMIFS('Budget Detail as of 11.30'!L:L,'Budget Detail as of 11.30'!B:B,'Questica Mapping'!C4899)</f>
        <v>3000</v>
      </c>
      <c r="O4899" s="100">
        <v>0</v>
      </c>
      <c r="P4899" s="101">
        <f t="shared" si="187"/>
        <v>0</v>
      </c>
    </row>
    <row r="4900" spans="1:16" hidden="1" x14ac:dyDescent="0.3">
      <c r="A4900" s="90">
        <v>1082573</v>
      </c>
      <c r="B4900" s="92" t="s">
        <v>1162</v>
      </c>
      <c r="C4900" s="92" t="s">
        <v>9140</v>
      </c>
      <c r="D4900" s="92" t="s">
        <v>18</v>
      </c>
      <c r="E4900" s="103" t="s">
        <v>581</v>
      </c>
      <c r="F4900" s="92" t="s">
        <v>9028</v>
      </c>
      <c r="G4900" s="92" t="s">
        <v>1694</v>
      </c>
      <c r="H4900" s="92" t="s">
        <v>9106</v>
      </c>
      <c r="I4900" s="92" t="s">
        <v>928</v>
      </c>
      <c r="J4900" s="92" t="s">
        <v>9141</v>
      </c>
      <c r="K4900" s="90" t="b">
        <v>0</v>
      </c>
      <c r="L4900" s="92" t="s">
        <v>867</v>
      </c>
      <c r="M4900" s="278">
        <f>IFERROR(VLOOKUP(C4900,'Budget Detail as of 11.30'!B:K,COLUMNS('Budget Detail as of 11.30'!B:K),FALSE),0)</f>
        <v>3000</v>
      </c>
      <c r="N4900" s="155">
        <f>SUMIFS('Budget Detail as of 11.30'!L:L,'Budget Detail as of 11.30'!B:B,'Questica Mapping'!C4900)</f>
        <v>3000</v>
      </c>
      <c r="O4900" s="100">
        <v>0</v>
      </c>
      <c r="P4900" s="101">
        <f t="shared" si="187"/>
        <v>0</v>
      </c>
    </row>
    <row r="4901" spans="1:16" hidden="1" x14ac:dyDescent="0.3">
      <c r="A4901" s="90">
        <v>1082574</v>
      </c>
      <c r="B4901" s="92" t="s">
        <v>1162</v>
      </c>
      <c r="C4901" s="92" t="s">
        <v>9142</v>
      </c>
      <c r="D4901" s="92" t="s">
        <v>18</v>
      </c>
      <c r="E4901" s="103" t="s">
        <v>581</v>
      </c>
      <c r="F4901" s="92" t="s">
        <v>9028</v>
      </c>
      <c r="G4901" s="92" t="s">
        <v>1694</v>
      </c>
      <c r="H4901" s="92" t="s">
        <v>9106</v>
      </c>
      <c r="I4901" s="92" t="s">
        <v>931</v>
      </c>
      <c r="J4901" s="92" t="s">
        <v>9143</v>
      </c>
      <c r="K4901" s="90" t="b">
        <v>0</v>
      </c>
      <c r="L4901" s="92" t="s">
        <v>867</v>
      </c>
      <c r="M4901" s="278">
        <f>IFERROR(VLOOKUP(C4901,'Budget Detail as of 11.30'!B:K,COLUMNS('Budget Detail as of 11.30'!B:K),FALSE),0)</f>
        <v>9660</v>
      </c>
      <c r="N4901" s="155">
        <f>SUMIFS('Budget Detail as of 11.30'!L:L,'Budget Detail as of 11.30'!B:B,'Questica Mapping'!C4901)</f>
        <v>9660</v>
      </c>
      <c r="O4901" s="100">
        <v>0</v>
      </c>
      <c r="P4901" s="101">
        <f t="shared" si="187"/>
        <v>0</v>
      </c>
    </row>
    <row r="4902" spans="1:16" hidden="1" x14ac:dyDescent="0.3">
      <c r="A4902" s="90">
        <v>1082575</v>
      </c>
      <c r="B4902" s="92" t="s">
        <v>1162</v>
      </c>
      <c r="C4902" s="92" t="s">
        <v>9144</v>
      </c>
      <c r="D4902" s="92" t="s">
        <v>18</v>
      </c>
      <c r="E4902" s="103" t="s">
        <v>581</v>
      </c>
      <c r="F4902" s="92" t="s">
        <v>9028</v>
      </c>
      <c r="G4902" s="92" t="s">
        <v>1694</v>
      </c>
      <c r="H4902" s="92" t="s">
        <v>9106</v>
      </c>
      <c r="I4902" s="92" t="s">
        <v>944</v>
      </c>
      <c r="J4902" s="92" t="s">
        <v>9145</v>
      </c>
      <c r="K4902" s="90" t="b">
        <v>0</v>
      </c>
      <c r="L4902" s="92" t="s">
        <v>867</v>
      </c>
      <c r="M4902" s="278">
        <f>IFERROR(VLOOKUP(C4902,'Budget Detail as of 11.30'!B:K,COLUMNS('Budget Detail as of 11.30'!B:K),FALSE),0)</f>
        <v>37140</v>
      </c>
      <c r="N4902" s="155">
        <f>SUMIFS('Budget Detail as of 11.30'!L:L,'Budget Detail as of 11.30'!B:B,'Questica Mapping'!C4902)</f>
        <v>37140</v>
      </c>
      <c r="O4902" s="100">
        <v>0</v>
      </c>
      <c r="P4902" s="101">
        <f t="shared" si="187"/>
        <v>0</v>
      </c>
    </row>
    <row r="4903" spans="1:16" hidden="1" x14ac:dyDescent="0.3">
      <c r="A4903" s="90">
        <v>595149</v>
      </c>
      <c r="B4903" s="92" t="s">
        <v>1162</v>
      </c>
      <c r="C4903" s="92" t="s">
        <v>9146</v>
      </c>
      <c r="D4903" s="92" t="s">
        <v>18</v>
      </c>
      <c r="E4903" s="103" t="s">
        <v>581</v>
      </c>
      <c r="F4903" s="92" t="s">
        <v>9028</v>
      </c>
      <c r="G4903" s="92" t="s">
        <v>1694</v>
      </c>
      <c r="H4903" s="92" t="s">
        <v>9106</v>
      </c>
      <c r="I4903" s="92" t="s">
        <v>1060</v>
      </c>
      <c r="J4903" s="92" t="s">
        <v>9147</v>
      </c>
      <c r="K4903" s="90" t="b">
        <v>0</v>
      </c>
      <c r="L4903" s="92" t="s">
        <v>867</v>
      </c>
      <c r="M4903" s="278">
        <f>IFERROR(VLOOKUP(C4903,'Budget Detail as of 11.30'!B:K,COLUMNS('Budget Detail as of 11.30'!B:K),FALSE),0)</f>
        <v>4200</v>
      </c>
      <c r="N4903" s="155">
        <f>SUMIFS('Budget Detail as of 11.30'!L:L,'Budget Detail as of 11.30'!B:B,'Questica Mapping'!C4903)</f>
        <v>4200</v>
      </c>
      <c r="O4903" s="100">
        <v>0</v>
      </c>
      <c r="P4903" s="101">
        <f t="shared" si="187"/>
        <v>0</v>
      </c>
    </row>
    <row r="4904" spans="1:16" hidden="1" x14ac:dyDescent="0.3">
      <c r="A4904" s="90">
        <v>595150</v>
      </c>
      <c r="B4904" s="92" t="s">
        <v>1162</v>
      </c>
      <c r="C4904" s="92" t="s">
        <v>9148</v>
      </c>
      <c r="D4904" s="92" t="s">
        <v>18</v>
      </c>
      <c r="E4904" s="103" t="s">
        <v>581</v>
      </c>
      <c r="F4904" s="92" t="s">
        <v>9028</v>
      </c>
      <c r="G4904" s="92" t="s">
        <v>1694</v>
      </c>
      <c r="H4904" s="92" t="s">
        <v>9106</v>
      </c>
      <c r="I4904" s="92" t="s">
        <v>1063</v>
      </c>
      <c r="J4904" s="92" t="s">
        <v>9149</v>
      </c>
      <c r="K4904" s="90" t="b">
        <v>0</v>
      </c>
      <c r="L4904" s="92" t="s">
        <v>867</v>
      </c>
      <c r="M4904" s="278">
        <f>IFERROR(VLOOKUP(C4904,'Budget Detail as of 11.30'!B:K,COLUMNS('Budget Detail as of 11.30'!B:K),FALSE),0)</f>
        <v>2000</v>
      </c>
      <c r="N4904" s="155">
        <f>SUMIFS('Budget Detail as of 11.30'!L:L,'Budget Detail as of 11.30'!B:B,'Questica Mapping'!C4904)</f>
        <v>2000</v>
      </c>
      <c r="O4904" s="100">
        <v>0</v>
      </c>
      <c r="P4904" s="101">
        <f t="shared" si="187"/>
        <v>0</v>
      </c>
    </row>
    <row r="4905" spans="1:16" hidden="1" x14ac:dyDescent="0.3">
      <c r="A4905" s="90">
        <v>595151</v>
      </c>
      <c r="B4905" s="92" t="s">
        <v>1162</v>
      </c>
      <c r="C4905" s="92" t="s">
        <v>9150</v>
      </c>
      <c r="D4905" s="92" t="s">
        <v>18</v>
      </c>
      <c r="E4905" s="103" t="s">
        <v>581</v>
      </c>
      <c r="F4905" s="92" t="s">
        <v>9028</v>
      </c>
      <c r="G4905" s="92" t="s">
        <v>1694</v>
      </c>
      <c r="H4905" s="92" t="s">
        <v>9106</v>
      </c>
      <c r="I4905" s="92" t="s">
        <v>1088</v>
      </c>
      <c r="J4905" s="92" t="s">
        <v>9151</v>
      </c>
      <c r="K4905" s="90" t="b">
        <v>0</v>
      </c>
      <c r="L4905" s="92" t="s">
        <v>867</v>
      </c>
      <c r="M4905" s="278">
        <f>IFERROR(VLOOKUP(C4905,'Budget Detail as of 11.30'!B:K,COLUMNS('Budget Detail as of 11.30'!B:K),FALSE),0)</f>
        <v>2000</v>
      </c>
      <c r="N4905" s="155">
        <f>SUMIFS('Budget Detail as of 11.30'!L:L,'Budget Detail as of 11.30'!B:B,'Questica Mapping'!C4905)</f>
        <v>2000</v>
      </c>
      <c r="O4905" s="100">
        <v>0</v>
      </c>
      <c r="P4905" s="101">
        <f t="shared" si="187"/>
        <v>0</v>
      </c>
    </row>
    <row r="4906" spans="1:16" hidden="1" x14ac:dyDescent="0.3">
      <c r="A4906" s="90">
        <v>595152</v>
      </c>
      <c r="B4906" s="92" t="s">
        <v>1162</v>
      </c>
      <c r="C4906" s="92" t="s">
        <v>9152</v>
      </c>
      <c r="D4906" s="92" t="s">
        <v>18</v>
      </c>
      <c r="E4906" s="103" t="s">
        <v>581</v>
      </c>
      <c r="F4906" s="92" t="s">
        <v>9028</v>
      </c>
      <c r="G4906" s="92" t="s">
        <v>1694</v>
      </c>
      <c r="H4906" s="92" t="s">
        <v>9106</v>
      </c>
      <c r="I4906" s="92" t="s">
        <v>1066</v>
      </c>
      <c r="J4906" s="92" t="s">
        <v>9153</v>
      </c>
      <c r="K4906" s="90" t="b">
        <v>0</v>
      </c>
      <c r="L4906" s="92" t="s">
        <v>867</v>
      </c>
      <c r="M4906" s="278">
        <f>IFERROR(VLOOKUP(C4906,'Budget Detail as of 11.30'!B:K,COLUMNS('Budget Detail as of 11.30'!B:K),FALSE),0)</f>
        <v>2000</v>
      </c>
      <c r="N4906" s="155">
        <f>SUMIFS('Budget Detail as of 11.30'!L:L,'Budget Detail as of 11.30'!B:B,'Questica Mapping'!C4906)</f>
        <v>2000</v>
      </c>
      <c r="O4906" s="100">
        <v>0</v>
      </c>
      <c r="P4906" s="101">
        <f t="shared" si="187"/>
        <v>0</v>
      </c>
    </row>
    <row r="4907" spans="1:16" hidden="1" x14ac:dyDescent="0.3">
      <c r="A4907" s="90">
        <v>595157</v>
      </c>
      <c r="B4907" s="92" t="s">
        <v>1162</v>
      </c>
      <c r="C4907" s="92" t="s">
        <v>9154</v>
      </c>
      <c r="D4907" s="92" t="s">
        <v>18</v>
      </c>
      <c r="E4907" s="103" t="s">
        <v>565</v>
      </c>
      <c r="F4907" s="92" t="s">
        <v>9155</v>
      </c>
      <c r="G4907" s="92" t="s">
        <v>1212</v>
      </c>
      <c r="H4907" s="92" t="s">
        <v>8772</v>
      </c>
      <c r="I4907" s="92" t="s">
        <v>865</v>
      </c>
      <c r="J4907" s="92" t="s">
        <v>9156</v>
      </c>
      <c r="K4907" s="90" t="b">
        <v>0</v>
      </c>
      <c r="L4907" s="92" t="s">
        <v>867</v>
      </c>
      <c r="M4907" s="278">
        <f>IFERROR(VLOOKUP(C4907,'Budget Detail as of 11.30'!B:K,COLUMNS('Budget Detail as of 11.30'!B:K),FALSE),0)</f>
        <v>97000</v>
      </c>
      <c r="N4907" s="155">
        <f>SUMIFS('Budget Detail as of 11.30'!L:L,'Budget Detail as of 11.30'!B:B,'Questica Mapping'!C4907)</f>
        <v>97000</v>
      </c>
      <c r="O4907" s="100">
        <v>0</v>
      </c>
      <c r="P4907" s="101">
        <f t="shared" si="187"/>
        <v>0</v>
      </c>
    </row>
    <row r="4908" spans="1:16" hidden="1" x14ac:dyDescent="0.3">
      <c r="A4908" s="90">
        <v>595167</v>
      </c>
      <c r="B4908" s="92" t="s">
        <v>1162</v>
      </c>
      <c r="C4908" s="92" t="s">
        <v>9157</v>
      </c>
      <c r="D4908" s="92" t="s">
        <v>18</v>
      </c>
      <c r="E4908" s="103" t="s">
        <v>565</v>
      </c>
      <c r="F4908" s="92" t="s">
        <v>9155</v>
      </c>
      <c r="G4908" s="92" t="s">
        <v>1212</v>
      </c>
      <c r="H4908" s="92" t="s">
        <v>8772</v>
      </c>
      <c r="I4908" s="92" t="s">
        <v>1807</v>
      </c>
      <c r="J4908" s="92" t="s">
        <v>9158</v>
      </c>
      <c r="K4908" s="90" t="b">
        <v>0</v>
      </c>
      <c r="L4908" s="92" t="s">
        <v>867</v>
      </c>
      <c r="M4908" s="278">
        <f>IFERROR(VLOOKUP(C4908,'Budget Detail as of 11.30'!B:K,COLUMNS('Budget Detail as of 11.30'!B:K),FALSE),0)</f>
        <v>10000</v>
      </c>
      <c r="N4908" s="155">
        <f>SUMIFS('Budget Detail as of 11.30'!L:L,'Budget Detail as of 11.30'!B:B,'Questica Mapping'!C4908)</f>
        <v>10000</v>
      </c>
      <c r="O4908" s="100">
        <v>0</v>
      </c>
      <c r="P4908" s="101">
        <f t="shared" si="187"/>
        <v>0</v>
      </c>
    </row>
    <row r="4909" spans="1:16" hidden="1" x14ac:dyDescent="0.3">
      <c r="A4909" s="90">
        <v>1082526</v>
      </c>
      <c r="B4909" s="92" t="s">
        <v>1162</v>
      </c>
      <c r="C4909" s="92" t="s">
        <v>9159</v>
      </c>
      <c r="D4909" s="92" t="s">
        <v>18</v>
      </c>
      <c r="E4909" s="103" t="s">
        <v>565</v>
      </c>
      <c r="F4909" s="92" t="s">
        <v>9155</v>
      </c>
      <c r="G4909" s="92" t="s">
        <v>1212</v>
      </c>
      <c r="H4909" s="92" t="s">
        <v>8772</v>
      </c>
      <c r="I4909" s="92" t="s">
        <v>1072</v>
      </c>
      <c r="J4909" s="92" t="s">
        <v>9160</v>
      </c>
      <c r="K4909" s="90" t="b">
        <v>0</v>
      </c>
      <c r="L4909" s="92" t="s">
        <v>867</v>
      </c>
      <c r="M4909" s="278">
        <f>IFERROR(VLOOKUP(C4909,'Budget Detail as of 11.30'!B:K,COLUMNS('Budget Detail as of 11.30'!B:K),FALSE),0)</f>
        <v>37500</v>
      </c>
      <c r="N4909" s="155">
        <f>SUMIFS('Budget Detail as of 11.30'!L:L,'Budget Detail as of 11.30'!B:B,'Questica Mapping'!C4909)</f>
        <v>37500</v>
      </c>
      <c r="O4909" s="100">
        <v>0</v>
      </c>
      <c r="P4909" s="101">
        <f t="shared" si="187"/>
        <v>0</v>
      </c>
    </row>
    <row r="4910" spans="1:16" hidden="1" x14ac:dyDescent="0.3">
      <c r="A4910" s="90">
        <v>1082527</v>
      </c>
      <c r="B4910" s="92" t="s">
        <v>1162</v>
      </c>
      <c r="C4910" s="92" t="s">
        <v>9161</v>
      </c>
      <c r="D4910" s="92" t="s">
        <v>18</v>
      </c>
      <c r="E4910" s="103" t="s">
        <v>565</v>
      </c>
      <c r="F4910" s="92" t="s">
        <v>9155</v>
      </c>
      <c r="G4910" s="92" t="s">
        <v>1212</v>
      </c>
      <c r="H4910" s="92" t="s">
        <v>8772</v>
      </c>
      <c r="I4910" s="92" t="s">
        <v>1075</v>
      </c>
      <c r="J4910" s="92" t="s">
        <v>9162</v>
      </c>
      <c r="K4910" s="90" t="b">
        <v>0</v>
      </c>
      <c r="L4910" s="92" t="s">
        <v>867</v>
      </c>
      <c r="M4910" s="278">
        <f>IFERROR(VLOOKUP(C4910,'Budget Detail as of 11.30'!B:K,COLUMNS('Budget Detail as of 11.30'!B:K),FALSE),0)</f>
        <v>4500</v>
      </c>
      <c r="N4910" s="155">
        <f>SUMIFS('Budget Detail as of 11.30'!L:L,'Budget Detail as of 11.30'!B:B,'Questica Mapping'!C4910)</f>
        <v>4500</v>
      </c>
      <c r="O4910" s="100">
        <v>0</v>
      </c>
      <c r="P4910" s="101">
        <f t="shared" si="187"/>
        <v>0</v>
      </c>
    </row>
    <row r="4911" spans="1:16" hidden="1" x14ac:dyDescent="0.3">
      <c r="A4911" s="90">
        <v>1082528</v>
      </c>
      <c r="B4911" s="92" t="s">
        <v>1162</v>
      </c>
      <c r="C4911" s="92" t="s">
        <v>9163</v>
      </c>
      <c r="D4911" s="92" t="s">
        <v>18</v>
      </c>
      <c r="E4911" s="103" t="s">
        <v>565</v>
      </c>
      <c r="F4911" s="92" t="s">
        <v>9155</v>
      </c>
      <c r="G4911" s="92" t="s">
        <v>1212</v>
      </c>
      <c r="H4911" s="92" t="s">
        <v>8772</v>
      </c>
      <c r="I4911" s="92" t="s">
        <v>1814</v>
      </c>
      <c r="J4911" s="92" t="s">
        <v>9164</v>
      </c>
      <c r="K4911" s="90" t="b">
        <v>0</v>
      </c>
      <c r="L4911" s="92" t="s">
        <v>867</v>
      </c>
      <c r="M4911" s="278">
        <f>IFERROR(VLOOKUP(C4911,'Budget Detail as of 11.30'!B:K,COLUMNS('Budget Detail as of 11.30'!B:K),FALSE),0)</f>
        <v>3750</v>
      </c>
      <c r="N4911" s="155">
        <f>SUMIFS('Budget Detail as of 11.30'!L:L,'Budget Detail as of 11.30'!B:B,'Questica Mapping'!C4911)</f>
        <v>3750</v>
      </c>
      <c r="O4911" s="100">
        <v>0</v>
      </c>
      <c r="P4911" s="101">
        <f t="shared" si="187"/>
        <v>0</v>
      </c>
    </row>
    <row r="4912" spans="1:16" hidden="1" x14ac:dyDescent="0.3">
      <c r="A4912" s="90">
        <v>1082529</v>
      </c>
      <c r="B4912" s="92" t="s">
        <v>1162</v>
      </c>
      <c r="C4912" s="92" t="s">
        <v>9165</v>
      </c>
      <c r="D4912" s="92" t="s">
        <v>18</v>
      </c>
      <c r="E4912" s="103" t="s">
        <v>565</v>
      </c>
      <c r="F4912" s="92" t="s">
        <v>9155</v>
      </c>
      <c r="G4912" s="92" t="s">
        <v>1212</v>
      </c>
      <c r="H4912" s="92" t="s">
        <v>8772</v>
      </c>
      <c r="I4912" s="92" t="s">
        <v>925</v>
      </c>
      <c r="J4912" s="92" t="s">
        <v>9166</v>
      </c>
      <c r="K4912" s="90" t="b">
        <v>0</v>
      </c>
      <c r="L4912" s="92" t="s">
        <v>867</v>
      </c>
      <c r="M4912" s="278">
        <f>IFERROR(VLOOKUP(C4912,'Budget Detail as of 11.30'!B:K,COLUMNS('Budget Detail as of 11.30'!B:K),FALSE),0)</f>
        <v>3000</v>
      </c>
      <c r="N4912" s="155">
        <f>SUMIFS('Budget Detail as of 11.30'!L:L,'Budget Detail as of 11.30'!B:B,'Questica Mapping'!C4912)</f>
        <v>3000</v>
      </c>
      <c r="O4912" s="100">
        <v>0</v>
      </c>
      <c r="P4912" s="101">
        <f t="shared" si="187"/>
        <v>0</v>
      </c>
    </row>
    <row r="4913" spans="1:16" hidden="1" x14ac:dyDescent="0.3">
      <c r="A4913" s="90">
        <v>1082549</v>
      </c>
      <c r="B4913" s="92" t="s">
        <v>1162</v>
      </c>
      <c r="C4913" s="92" t="s">
        <v>9167</v>
      </c>
      <c r="D4913" s="92" t="s">
        <v>18</v>
      </c>
      <c r="E4913" s="103" t="s">
        <v>565</v>
      </c>
      <c r="F4913" s="92" t="s">
        <v>9155</v>
      </c>
      <c r="G4913" s="92" t="s">
        <v>1212</v>
      </c>
      <c r="H4913" s="92" t="s">
        <v>8772</v>
      </c>
      <c r="I4913" s="92" t="s">
        <v>928</v>
      </c>
      <c r="J4913" s="92" t="s">
        <v>9168</v>
      </c>
      <c r="K4913" s="90" t="b">
        <v>0</v>
      </c>
      <c r="L4913" s="92" t="s">
        <v>867</v>
      </c>
      <c r="M4913" s="278">
        <f>IFERROR(VLOOKUP(C4913,'Budget Detail as of 11.30'!B:K,COLUMNS('Budget Detail as of 11.30'!B:K),FALSE),0)</f>
        <v>5000</v>
      </c>
      <c r="N4913" s="155">
        <f>SUMIFS('Budget Detail as of 11.30'!L:L,'Budget Detail as of 11.30'!B:B,'Questica Mapping'!C4913)</f>
        <v>5000</v>
      </c>
      <c r="O4913" s="100">
        <v>0</v>
      </c>
      <c r="P4913" s="101">
        <f t="shared" ref="P4913:P4915" si="188">+O4913</f>
        <v>0</v>
      </c>
    </row>
    <row r="4914" spans="1:16" hidden="1" x14ac:dyDescent="0.3">
      <c r="A4914" s="90">
        <v>1082577</v>
      </c>
      <c r="B4914" s="92" t="s">
        <v>1162</v>
      </c>
      <c r="C4914" s="92" t="s">
        <v>9169</v>
      </c>
      <c r="D4914" s="92" t="s">
        <v>18</v>
      </c>
      <c r="E4914" s="103" t="s">
        <v>565</v>
      </c>
      <c r="F4914" s="92" t="s">
        <v>9155</v>
      </c>
      <c r="G4914" s="92" t="s">
        <v>1212</v>
      </c>
      <c r="H4914" s="92" t="s">
        <v>8772</v>
      </c>
      <c r="I4914" s="92" t="s">
        <v>931</v>
      </c>
      <c r="J4914" s="92" t="s">
        <v>9170</v>
      </c>
      <c r="K4914" s="90" t="b">
        <v>0</v>
      </c>
      <c r="L4914" s="92" t="s">
        <v>867</v>
      </c>
      <c r="M4914" s="278">
        <f>IFERROR(VLOOKUP(C4914,'Budget Detail as of 11.30'!B:K,COLUMNS('Budget Detail as of 11.30'!B:K),FALSE),0)</f>
        <v>25000</v>
      </c>
      <c r="N4914" s="155">
        <f>SUMIFS('Budget Detail as of 11.30'!L:L,'Budget Detail as of 11.30'!B:B,'Questica Mapping'!C4914)</f>
        <v>25000</v>
      </c>
      <c r="O4914" s="100">
        <v>0</v>
      </c>
      <c r="P4914" s="101">
        <f t="shared" si="188"/>
        <v>0</v>
      </c>
    </row>
    <row r="4915" spans="1:16" hidden="1" x14ac:dyDescent="0.3">
      <c r="A4915" s="90">
        <v>595158</v>
      </c>
      <c r="B4915" s="92" t="s">
        <v>1162</v>
      </c>
      <c r="C4915" s="92" t="s">
        <v>9171</v>
      </c>
      <c r="D4915" s="92" t="s">
        <v>18</v>
      </c>
      <c r="E4915" s="103" t="s">
        <v>565</v>
      </c>
      <c r="F4915" s="92" t="s">
        <v>9155</v>
      </c>
      <c r="G4915" s="92" t="s">
        <v>1212</v>
      </c>
      <c r="H4915" s="92" t="s">
        <v>8772</v>
      </c>
      <c r="I4915" s="92" t="s">
        <v>944</v>
      </c>
      <c r="J4915" s="92" t="s">
        <v>9172</v>
      </c>
      <c r="K4915" s="90" t="b">
        <v>0</v>
      </c>
      <c r="L4915" s="92" t="s">
        <v>867</v>
      </c>
      <c r="M4915" s="278">
        <f>IFERROR(VLOOKUP(C4915,'Budget Detail as of 11.30'!B:K,COLUMNS('Budget Detail as of 11.30'!B:K),FALSE),0)</f>
        <v>35000</v>
      </c>
      <c r="N4915" s="155">
        <f>SUMIFS('Budget Detail as of 11.30'!L:L,'Budget Detail as of 11.30'!B:B,'Questica Mapping'!C4915)</f>
        <v>35000</v>
      </c>
      <c r="O4915" s="100">
        <v>0</v>
      </c>
      <c r="P4915" s="101">
        <f t="shared" si="188"/>
        <v>0</v>
      </c>
    </row>
    <row r="4916" spans="1:16" hidden="1" x14ac:dyDescent="0.3">
      <c r="A4916" s="90">
        <v>595159</v>
      </c>
      <c r="B4916" s="92" t="s">
        <v>1162</v>
      </c>
      <c r="C4916" s="92" t="s">
        <v>9173</v>
      </c>
      <c r="D4916" s="92" t="s">
        <v>18</v>
      </c>
      <c r="E4916" s="103" t="s">
        <v>565</v>
      </c>
      <c r="F4916" s="92" t="s">
        <v>9155</v>
      </c>
      <c r="G4916" s="92" t="s">
        <v>1212</v>
      </c>
      <c r="H4916" s="92" t="s">
        <v>8772</v>
      </c>
      <c r="I4916" s="92" t="s">
        <v>1060</v>
      </c>
      <c r="J4916" s="92" t="s">
        <v>9174</v>
      </c>
      <c r="K4916" s="90" t="b">
        <v>0</v>
      </c>
      <c r="L4916" s="92" t="s">
        <v>867</v>
      </c>
      <c r="M4916" s="278">
        <f>IFERROR(VLOOKUP(C4916,'Budget Detail as of 11.30'!B:K,COLUMNS('Budget Detail as of 11.30'!B:K),FALSE),0)</f>
        <v>25000</v>
      </c>
      <c r="N4916" s="155">
        <f>SUMIFS('Budget Detail as of 11.30'!L:L,'Budget Detail as of 11.30'!B:B,'Questica Mapping'!C4916)</f>
        <v>25000</v>
      </c>
      <c r="O4916" s="100">
        <v>-9300000</v>
      </c>
      <c r="P4916" s="101">
        <f t="shared" ref="P4916:P4943" si="189">-O4916</f>
        <v>9300000</v>
      </c>
    </row>
    <row r="4917" spans="1:16" hidden="1" x14ac:dyDescent="0.3">
      <c r="A4917" s="90">
        <v>595160</v>
      </c>
      <c r="B4917" s="92" t="s">
        <v>1162</v>
      </c>
      <c r="C4917" s="92" t="s">
        <v>9175</v>
      </c>
      <c r="D4917" s="92" t="s">
        <v>18</v>
      </c>
      <c r="E4917" s="103" t="s">
        <v>565</v>
      </c>
      <c r="F4917" s="92" t="s">
        <v>9155</v>
      </c>
      <c r="G4917" s="92" t="s">
        <v>1212</v>
      </c>
      <c r="H4917" s="92" t="s">
        <v>8772</v>
      </c>
      <c r="I4917" s="92" t="s">
        <v>1063</v>
      </c>
      <c r="J4917" s="92" t="s">
        <v>9176</v>
      </c>
      <c r="K4917" s="90" t="b">
        <v>0</v>
      </c>
      <c r="L4917" s="92" t="s">
        <v>867</v>
      </c>
      <c r="M4917" s="278">
        <f>IFERROR(VLOOKUP(C4917,'Budget Detail as of 11.30'!B:K,COLUMNS('Budget Detail as of 11.30'!B:K),FALSE),0)</f>
        <v>25000</v>
      </c>
      <c r="N4917" s="155">
        <f>SUMIFS('Budget Detail as of 11.30'!L:L,'Budget Detail as of 11.30'!B:B,'Questica Mapping'!C4917)</f>
        <v>25000</v>
      </c>
      <c r="O4917" s="100">
        <v>-650000</v>
      </c>
      <c r="P4917" s="101">
        <f t="shared" si="189"/>
        <v>650000</v>
      </c>
    </row>
    <row r="4918" spans="1:16" hidden="1" x14ac:dyDescent="0.3">
      <c r="A4918" s="90">
        <v>595161</v>
      </c>
      <c r="B4918" s="92" t="s">
        <v>1162</v>
      </c>
      <c r="C4918" s="92" t="s">
        <v>9177</v>
      </c>
      <c r="D4918" s="92" t="s">
        <v>18</v>
      </c>
      <c r="E4918" s="103" t="s">
        <v>565</v>
      </c>
      <c r="F4918" s="92" t="s">
        <v>9155</v>
      </c>
      <c r="G4918" s="92" t="s">
        <v>1212</v>
      </c>
      <c r="H4918" s="92" t="s">
        <v>8772</v>
      </c>
      <c r="I4918" s="92" t="s">
        <v>1088</v>
      </c>
      <c r="J4918" s="92" t="s">
        <v>9178</v>
      </c>
      <c r="K4918" s="90" t="b">
        <v>0</v>
      </c>
      <c r="L4918" s="92" t="s">
        <v>867</v>
      </c>
      <c r="M4918" s="278">
        <f>IFERROR(VLOOKUP(C4918,'Budget Detail as of 11.30'!B:K,COLUMNS('Budget Detail as of 11.30'!B:K),FALSE),0)</f>
        <v>4500</v>
      </c>
      <c r="N4918" s="155">
        <f>SUMIFS('Budget Detail as of 11.30'!L:L,'Budget Detail as of 11.30'!B:B,'Questica Mapping'!C4918)</f>
        <v>4500</v>
      </c>
      <c r="O4918" s="100">
        <v>0</v>
      </c>
      <c r="P4918" s="101">
        <f t="shared" si="189"/>
        <v>0</v>
      </c>
    </row>
    <row r="4919" spans="1:16" hidden="1" x14ac:dyDescent="0.3">
      <c r="A4919" s="90">
        <v>595162</v>
      </c>
      <c r="B4919" s="92" t="s">
        <v>1162</v>
      </c>
      <c r="C4919" s="92" t="s">
        <v>9179</v>
      </c>
      <c r="D4919" s="92" t="s">
        <v>18</v>
      </c>
      <c r="E4919" s="103" t="s">
        <v>565</v>
      </c>
      <c r="F4919" s="92" t="s">
        <v>9155</v>
      </c>
      <c r="G4919" s="92" t="s">
        <v>1212</v>
      </c>
      <c r="H4919" s="92" t="s">
        <v>8772</v>
      </c>
      <c r="I4919" s="92" t="s">
        <v>1066</v>
      </c>
      <c r="J4919" s="92" t="s">
        <v>9180</v>
      </c>
      <c r="K4919" s="90" t="b">
        <v>0</v>
      </c>
      <c r="L4919" s="92" t="s">
        <v>867</v>
      </c>
      <c r="M4919" s="278">
        <f>IFERROR(VLOOKUP(C4919,'Budget Detail as of 11.30'!B:K,COLUMNS('Budget Detail as of 11.30'!B:K),FALSE),0)</f>
        <v>14500</v>
      </c>
      <c r="N4919" s="155">
        <f>SUMIFS('Budget Detail as of 11.30'!L:L,'Budget Detail as of 11.30'!B:B,'Questica Mapping'!C4919)</f>
        <v>14500</v>
      </c>
      <c r="O4919" s="100">
        <v>0</v>
      </c>
      <c r="P4919" s="101">
        <f t="shared" si="189"/>
        <v>0</v>
      </c>
    </row>
    <row r="4920" spans="1:16" hidden="1" x14ac:dyDescent="0.3">
      <c r="A4920" s="90">
        <v>595163</v>
      </c>
      <c r="B4920" s="92" t="s">
        <v>1162</v>
      </c>
      <c r="C4920" s="92" t="s">
        <v>9181</v>
      </c>
      <c r="D4920" s="92" t="s">
        <v>18</v>
      </c>
      <c r="E4920" s="103" t="s">
        <v>565</v>
      </c>
      <c r="F4920" s="92" t="s">
        <v>9155</v>
      </c>
      <c r="G4920" s="92" t="s">
        <v>1229</v>
      </c>
      <c r="H4920" s="92" t="s">
        <v>8772</v>
      </c>
      <c r="I4920" s="92" t="s">
        <v>865</v>
      </c>
      <c r="J4920" s="92" t="s">
        <v>1457</v>
      </c>
      <c r="K4920" s="90" t="b">
        <v>0</v>
      </c>
      <c r="L4920" s="92" t="s">
        <v>867</v>
      </c>
      <c r="M4920" s="278">
        <f>IFERROR(VLOOKUP(C4920,'Budget Detail as of 11.30'!B:K,COLUMNS('Budget Detail as of 11.30'!B:K),FALSE),0)</f>
        <v>28300</v>
      </c>
      <c r="N4920" s="155">
        <f>SUMIFS('Budget Detail as of 11.30'!L:L,'Budget Detail as of 11.30'!B:B,'Questica Mapping'!C4920)</f>
        <v>28300</v>
      </c>
      <c r="O4920" s="100">
        <v>0</v>
      </c>
      <c r="P4920" s="101">
        <f t="shared" si="189"/>
        <v>0</v>
      </c>
    </row>
    <row r="4921" spans="1:16" hidden="1" x14ac:dyDescent="0.3">
      <c r="A4921" s="90">
        <v>595164</v>
      </c>
      <c r="B4921" s="92" t="s">
        <v>1162</v>
      </c>
      <c r="C4921" s="92" t="s">
        <v>9182</v>
      </c>
      <c r="D4921" s="92" t="s">
        <v>18</v>
      </c>
      <c r="E4921" s="103" t="s">
        <v>565</v>
      </c>
      <c r="F4921" s="92" t="s">
        <v>9155</v>
      </c>
      <c r="G4921" s="92" t="s">
        <v>1229</v>
      </c>
      <c r="H4921" s="92" t="s">
        <v>8772</v>
      </c>
      <c r="I4921" s="92" t="s">
        <v>931</v>
      </c>
      <c r="J4921" s="92" t="s">
        <v>9183</v>
      </c>
      <c r="K4921" s="90" t="b">
        <v>0</v>
      </c>
      <c r="L4921" s="92" t="s">
        <v>867</v>
      </c>
      <c r="M4921" s="278">
        <f>IFERROR(VLOOKUP(C4921,'Budget Detail as of 11.30'!B:K,COLUMNS('Budget Detail as of 11.30'!B:K),FALSE),0)</f>
        <v>38000</v>
      </c>
      <c r="N4921" s="155">
        <f>SUMIFS('Budget Detail as of 11.30'!L:L,'Budget Detail as of 11.30'!B:B,'Questica Mapping'!C4921)</f>
        <v>38000</v>
      </c>
      <c r="O4921" s="100">
        <v>0</v>
      </c>
      <c r="P4921" s="101">
        <f t="shared" si="189"/>
        <v>0</v>
      </c>
    </row>
    <row r="4922" spans="1:16" hidden="1" x14ac:dyDescent="0.3">
      <c r="A4922" s="90">
        <v>595165</v>
      </c>
      <c r="B4922" s="92" t="s">
        <v>1162</v>
      </c>
      <c r="C4922" s="92" t="s">
        <v>9184</v>
      </c>
      <c r="D4922" s="92" t="s">
        <v>18</v>
      </c>
      <c r="E4922" s="103" t="s">
        <v>565</v>
      </c>
      <c r="F4922" s="92" t="s">
        <v>9155</v>
      </c>
      <c r="G4922" s="92" t="s">
        <v>1240</v>
      </c>
      <c r="H4922" s="92" t="s">
        <v>8772</v>
      </c>
      <c r="I4922" s="92" t="s">
        <v>865</v>
      </c>
      <c r="J4922" s="92" t="s">
        <v>9185</v>
      </c>
      <c r="K4922" s="90" t="b">
        <v>0</v>
      </c>
      <c r="L4922" s="92" t="s">
        <v>867</v>
      </c>
      <c r="M4922" s="278">
        <f>IFERROR(VLOOKUP(C4922,'Budget Detail as of 11.30'!B:K,COLUMNS('Budget Detail as of 11.30'!B:K),FALSE),0)</f>
        <v>200</v>
      </c>
      <c r="N4922" s="155">
        <f>SUMIFS('Budget Detail as of 11.30'!L:L,'Budget Detail as of 11.30'!B:B,'Questica Mapping'!C4922)</f>
        <v>200</v>
      </c>
      <c r="O4922" s="100">
        <v>0</v>
      </c>
      <c r="P4922" s="101">
        <f t="shared" si="189"/>
        <v>0</v>
      </c>
    </row>
    <row r="4923" spans="1:16" hidden="1" x14ac:dyDescent="0.3">
      <c r="A4923" s="90">
        <v>595258</v>
      </c>
      <c r="B4923" s="92" t="s">
        <v>1162</v>
      </c>
      <c r="C4923" s="92" t="s">
        <v>9186</v>
      </c>
      <c r="D4923" s="92" t="s">
        <v>18</v>
      </c>
      <c r="E4923" s="103" t="s">
        <v>565</v>
      </c>
      <c r="F4923" s="92" t="s">
        <v>9155</v>
      </c>
      <c r="G4923" s="92" t="s">
        <v>1668</v>
      </c>
      <c r="H4923" s="92" t="s">
        <v>8772</v>
      </c>
      <c r="I4923" s="92" t="s">
        <v>865</v>
      </c>
      <c r="J4923" s="92" t="s">
        <v>9187</v>
      </c>
      <c r="K4923" s="90" t="b">
        <v>0</v>
      </c>
      <c r="L4923" s="92" t="s">
        <v>867</v>
      </c>
      <c r="M4923" s="278">
        <f>IFERROR(VLOOKUP(C4923,'Budget Detail as of 11.30'!B:K,COLUMNS('Budget Detail as of 11.30'!B:K),FALSE),0)</f>
        <v>7500</v>
      </c>
      <c r="N4923" s="155">
        <f>SUMIFS('Budget Detail as of 11.30'!L:L,'Budget Detail as of 11.30'!B:B,'Questica Mapping'!C4923)</f>
        <v>7500</v>
      </c>
      <c r="O4923" s="100">
        <v>0</v>
      </c>
      <c r="P4923" s="101">
        <f t="shared" si="189"/>
        <v>0</v>
      </c>
    </row>
    <row r="4924" spans="1:16" hidden="1" x14ac:dyDescent="0.3">
      <c r="A4924" s="90">
        <v>595168</v>
      </c>
      <c r="B4924" s="92" t="s">
        <v>3</v>
      </c>
      <c r="C4924" s="92" t="s">
        <v>9188</v>
      </c>
      <c r="D4924" s="92" t="s">
        <v>19</v>
      </c>
      <c r="E4924" s="103" t="s">
        <v>590</v>
      </c>
      <c r="F4924" s="92" t="s">
        <v>862</v>
      </c>
      <c r="G4924" s="92" t="s">
        <v>935</v>
      </c>
      <c r="H4924" s="92" t="s">
        <v>864</v>
      </c>
      <c r="I4924" s="92" t="s">
        <v>865</v>
      </c>
      <c r="J4924" s="92" t="s">
        <v>9189</v>
      </c>
      <c r="K4924" s="90" t="b">
        <v>0</v>
      </c>
      <c r="L4924" s="92" t="s">
        <v>867</v>
      </c>
      <c r="M4924" s="278">
        <f>IFERROR(VLOOKUP(C4924,'Budget Detail as of 11.30'!B:K,COLUMNS('Budget Detail as of 11.30'!B:K),FALSE),0)</f>
        <v>8380810</v>
      </c>
      <c r="N4924" s="155">
        <f>SUMIFS('Budget Detail as of 11.30'!L:L,'Budget Detail as of 11.30'!B:B,'Questica Mapping'!C4924)</f>
        <v>8380810</v>
      </c>
      <c r="O4924" s="100">
        <v>0</v>
      </c>
      <c r="P4924" s="101">
        <f t="shared" si="189"/>
        <v>0</v>
      </c>
    </row>
    <row r="4925" spans="1:16" hidden="1" x14ac:dyDescent="0.3">
      <c r="A4925" s="90">
        <v>599452</v>
      </c>
      <c r="B4925" s="92" t="s">
        <v>3</v>
      </c>
      <c r="C4925" s="92" t="s">
        <v>9190</v>
      </c>
      <c r="D4925" s="92" t="s">
        <v>19</v>
      </c>
      <c r="E4925" s="103" t="s">
        <v>590</v>
      </c>
      <c r="F4925" s="92" t="s">
        <v>862</v>
      </c>
      <c r="G4925" s="92" t="s">
        <v>947</v>
      </c>
      <c r="H4925" s="92" t="s">
        <v>864</v>
      </c>
      <c r="I4925" s="92" t="s">
        <v>865</v>
      </c>
      <c r="J4925" s="92" t="s">
        <v>9191</v>
      </c>
      <c r="K4925" s="90" t="b">
        <v>0</v>
      </c>
      <c r="L4925" s="92" t="s">
        <v>867</v>
      </c>
      <c r="M4925" s="278">
        <f>IFERROR(VLOOKUP(C4925,'Budget Detail as of 11.30'!B:K,COLUMNS('Budget Detail as of 11.30'!B:K),FALSE),0)</f>
        <v>708240</v>
      </c>
      <c r="N4925" s="155">
        <f>SUMIFS('Budget Detail as of 11.30'!L:L,'Budget Detail as of 11.30'!B:B,'Questica Mapping'!C4925)</f>
        <v>708240</v>
      </c>
      <c r="O4925" s="100">
        <v>0</v>
      </c>
      <c r="P4925" s="101">
        <f t="shared" si="189"/>
        <v>0</v>
      </c>
    </row>
    <row r="4926" spans="1:16" hidden="1" x14ac:dyDescent="0.3">
      <c r="A4926" s="90">
        <v>599453</v>
      </c>
      <c r="B4926" s="92" t="s">
        <v>3</v>
      </c>
      <c r="C4926" s="92" t="s">
        <v>9192</v>
      </c>
      <c r="D4926" s="92" t="s">
        <v>19</v>
      </c>
      <c r="E4926" s="103" t="s">
        <v>590</v>
      </c>
      <c r="F4926" s="92" t="s">
        <v>869</v>
      </c>
      <c r="G4926" s="92" t="s">
        <v>935</v>
      </c>
      <c r="H4926" s="92" t="s">
        <v>864</v>
      </c>
      <c r="I4926" s="92" t="s">
        <v>865</v>
      </c>
      <c r="J4926" s="92" t="s">
        <v>9193</v>
      </c>
      <c r="K4926" s="90" t="b">
        <v>0</v>
      </c>
      <c r="L4926" s="92" t="s">
        <v>867</v>
      </c>
      <c r="M4926" s="278">
        <f>IFERROR(VLOOKUP(C4926,'Budget Detail as of 11.30'!B:K,COLUMNS('Budget Detail as of 11.30'!B:K),FALSE),0)</f>
        <v>472560</v>
      </c>
      <c r="N4926" s="155">
        <f>SUMIFS('Budget Detail as of 11.30'!L:L,'Budget Detail as of 11.30'!B:B,'Questica Mapping'!C4926)</f>
        <v>472560</v>
      </c>
      <c r="O4926" s="100">
        <v>0</v>
      </c>
      <c r="P4926" s="101">
        <f t="shared" si="189"/>
        <v>0</v>
      </c>
    </row>
    <row r="4927" spans="1:16" hidden="1" x14ac:dyDescent="0.3">
      <c r="A4927" s="90">
        <v>1210115</v>
      </c>
      <c r="B4927" s="92" t="s">
        <v>3</v>
      </c>
      <c r="C4927" s="92" t="s">
        <v>9194</v>
      </c>
      <c r="D4927" s="92" t="s">
        <v>19</v>
      </c>
      <c r="E4927" s="103" t="s">
        <v>590</v>
      </c>
      <c r="F4927" s="92" t="s">
        <v>869</v>
      </c>
      <c r="G4927" s="92" t="s">
        <v>947</v>
      </c>
      <c r="H4927" s="92" t="s">
        <v>864</v>
      </c>
      <c r="I4927" s="92" t="s">
        <v>865</v>
      </c>
      <c r="J4927" s="92" t="s">
        <v>9195</v>
      </c>
      <c r="K4927" s="90" t="b">
        <v>0</v>
      </c>
      <c r="L4927" s="92" t="s">
        <v>867</v>
      </c>
      <c r="M4927" s="278">
        <f>IFERROR(VLOOKUP(C4927,'Budget Detail as of 11.30'!B:K,COLUMNS('Budget Detail as of 11.30'!B:K),FALSE),0)</f>
        <v>38060</v>
      </c>
      <c r="N4927" s="155">
        <f>SUMIFS('Budget Detail as of 11.30'!L:L,'Budget Detail as of 11.30'!B:B,'Questica Mapping'!C4927)</f>
        <v>38060</v>
      </c>
      <c r="O4927" s="100">
        <v>0</v>
      </c>
      <c r="P4927" s="101">
        <f t="shared" si="189"/>
        <v>0</v>
      </c>
    </row>
    <row r="4928" spans="1:16" hidden="1" x14ac:dyDescent="0.3">
      <c r="A4928" s="90">
        <v>599420</v>
      </c>
      <c r="B4928" s="92" t="s">
        <v>3</v>
      </c>
      <c r="C4928" s="92" t="s">
        <v>9196</v>
      </c>
      <c r="D4928" s="92" t="s">
        <v>19</v>
      </c>
      <c r="E4928" s="103" t="s">
        <v>590</v>
      </c>
      <c r="F4928" s="92" t="s">
        <v>875</v>
      </c>
      <c r="G4928" s="92" t="s">
        <v>935</v>
      </c>
      <c r="H4928" s="92" t="s">
        <v>864</v>
      </c>
      <c r="I4928" s="92" t="s">
        <v>865</v>
      </c>
      <c r="J4928" s="92" t="s">
        <v>9197</v>
      </c>
      <c r="K4928" s="90" t="b">
        <v>0</v>
      </c>
      <c r="L4928" s="92" t="s">
        <v>867</v>
      </c>
      <c r="M4928" s="278">
        <f>IFERROR(VLOOKUP(C4928,'Budget Detail as of 11.30'!B:K,COLUMNS('Budget Detail as of 11.30'!B:K),FALSE),0)</f>
        <v>483410</v>
      </c>
      <c r="N4928" s="155">
        <f>SUMIFS('Budget Detail as of 11.30'!L:L,'Budget Detail as of 11.30'!B:B,'Questica Mapping'!C4928)</f>
        <v>483410</v>
      </c>
      <c r="O4928" s="100">
        <v>0</v>
      </c>
      <c r="P4928" s="101">
        <f t="shared" si="189"/>
        <v>0</v>
      </c>
    </row>
    <row r="4929" spans="1:16" hidden="1" x14ac:dyDescent="0.3">
      <c r="A4929" s="90">
        <v>1191197</v>
      </c>
      <c r="B4929" s="92" t="s">
        <v>3</v>
      </c>
      <c r="C4929" s="92" t="s">
        <v>9198</v>
      </c>
      <c r="D4929" s="92" t="s">
        <v>19</v>
      </c>
      <c r="E4929" s="103" t="s">
        <v>590</v>
      </c>
      <c r="F4929" s="92" t="s">
        <v>875</v>
      </c>
      <c r="G4929" s="92" t="s">
        <v>947</v>
      </c>
      <c r="H4929" s="92" t="s">
        <v>864</v>
      </c>
      <c r="I4929" s="92" t="s">
        <v>865</v>
      </c>
      <c r="J4929" s="92" t="s">
        <v>9199</v>
      </c>
      <c r="K4929" s="90" t="b">
        <v>0</v>
      </c>
      <c r="L4929" s="92" t="s">
        <v>867</v>
      </c>
      <c r="M4929" s="278">
        <f>IFERROR(VLOOKUP(C4929,'Budget Detail as of 11.30'!B:K,COLUMNS('Budget Detail as of 11.30'!B:K),FALSE),0)</f>
        <v>31530</v>
      </c>
      <c r="N4929" s="155">
        <f>SUMIFS('Budget Detail as of 11.30'!L:L,'Budget Detail as of 11.30'!B:B,'Questica Mapping'!C4929)</f>
        <v>31530</v>
      </c>
      <c r="O4929" s="100">
        <v>0</v>
      </c>
      <c r="P4929" s="101">
        <f t="shared" si="189"/>
        <v>0</v>
      </c>
    </row>
    <row r="4930" spans="1:16" hidden="1" x14ac:dyDescent="0.3">
      <c r="A4930" s="90">
        <v>1191198</v>
      </c>
      <c r="B4930" s="92" t="s">
        <v>3</v>
      </c>
      <c r="C4930" s="92" t="s">
        <v>9200</v>
      </c>
      <c r="D4930" s="92" t="s">
        <v>19</v>
      </c>
      <c r="E4930" s="103" t="s">
        <v>590</v>
      </c>
      <c r="F4930" s="92" t="s">
        <v>878</v>
      </c>
      <c r="G4930" s="92" t="s">
        <v>935</v>
      </c>
      <c r="H4930" s="92" t="s">
        <v>864</v>
      </c>
      <c r="I4930" s="92" t="s">
        <v>865</v>
      </c>
      <c r="J4930" s="92" t="s">
        <v>9201</v>
      </c>
      <c r="K4930" s="90" t="b">
        <v>0</v>
      </c>
      <c r="L4930" s="92" t="s">
        <v>867</v>
      </c>
      <c r="M4930" s="278">
        <f>IFERROR(VLOOKUP(C4930,'Budget Detail as of 11.30'!B:K,COLUMNS('Budget Detail as of 11.30'!B:K),FALSE),0)</f>
        <v>12270</v>
      </c>
      <c r="N4930" s="155">
        <f>SUMIFS('Budget Detail as of 11.30'!L:L,'Budget Detail as of 11.30'!B:B,'Questica Mapping'!C4930)</f>
        <v>12270</v>
      </c>
      <c r="O4930" s="100">
        <v>0</v>
      </c>
      <c r="P4930" s="101">
        <f t="shared" si="189"/>
        <v>0</v>
      </c>
    </row>
    <row r="4931" spans="1:16" hidden="1" x14ac:dyDescent="0.3">
      <c r="A4931" s="90">
        <v>599421</v>
      </c>
      <c r="B4931" s="92" t="s">
        <v>3</v>
      </c>
      <c r="C4931" s="92" t="s">
        <v>9202</v>
      </c>
      <c r="D4931" s="92" t="s">
        <v>19</v>
      </c>
      <c r="E4931" s="103" t="s">
        <v>590</v>
      </c>
      <c r="F4931" s="92" t="s">
        <v>878</v>
      </c>
      <c r="G4931" s="92" t="s">
        <v>947</v>
      </c>
      <c r="H4931" s="92" t="s">
        <v>864</v>
      </c>
      <c r="I4931" s="92" t="s">
        <v>865</v>
      </c>
      <c r="J4931" s="92" t="s">
        <v>9203</v>
      </c>
      <c r="K4931" s="90" t="b">
        <v>0</v>
      </c>
      <c r="L4931" s="92" t="s">
        <v>867</v>
      </c>
      <c r="M4931" s="278">
        <f>IFERROR(VLOOKUP(C4931,'Budget Detail as of 11.30'!B:K,COLUMNS('Budget Detail as of 11.30'!B:K),FALSE),0)</f>
        <v>780</v>
      </c>
      <c r="N4931" s="155">
        <f>SUMIFS('Budget Detail as of 11.30'!L:L,'Budget Detail as of 11.30'!B:B,'Questica Mapping'!C4931)</f>
        <v>780</v>
      </c>
      <c r="O4931" s="100">
        <v>0</v>
      </c>
      <c r="P4931" s="101">
        <f t="shared" si="189"/>
        <v>0</v>
      </c>
    </row>
    <row r="4932" spans="1:16" hidden="1" x14ac:dyDescent="0.3">
      <c r="A4932" s="90">
        <v>1210114</v>
      </c>
      <c r="B4932" s="92" t="s">
        <v>3</v>
      </c>
      <c r="C4932" s="92" t="s">
        <v>9204</v>
      </c>
      <c r="D4932" s="92" t="s">
        <v>19</v>
      </c>
      <c r="E4932" s="103" t="s">
        <v>590</v>
      </c>
      <c r="F4932" s="92" t="s">
        <v>888</v>
      </c>
      <c r="G4932" s="92" t="s">
        <v>935</v>
      </c>
      <c r="H4932" s="92" t="s">
        <v>864</v>
      </c>
      <c r="I4932" s="92" t="s">
        <v>865</v>
      </c>
      <c r="J4932" s="92" t="s">
        <v>9205</v>
      </c>
      <c r="K4932" s="90" t="b">
        <v>0</v>
      </c>
      <c r="L4932" s="92" t="s">
        <v>867</v>
      </c>
      <c r="M4932" s="278">
        <f>IFERROR(VLOOKUP(C4932,'Budget Detail as of 11.30'!B:K,COLUMNS('Budget Detail as of 11.30'!B:K),FALSE),0)</f>
        <v>0</v>
      </c>
      <c r="N4932" s="155">
        <f>SUMIFS('Budget Detail as of 11.30'!L:L,'Budget Detail as of 11.30'!B:B,'Questica Mapping'!C4932)</f>
        <v>0</v>
      </c>
      <c r="O4932" s="100">
        <v>0</v>
      </c>
      <c r="P4932" s="101">
        <f t="shared" si="189"/>
        <v>0</v>
      </c>
    </row>
    <row r="4933" spans="1:16" hidden="1" x14ac:dyDescent="0.3">
      <c r="A4933" s="90">
        <v>1191833</v>
      </c>
      <c r="B4933" s="92" t="s">
        <v>3</v>
      </c>
      <c r="C4933" s="92" t="s">
        <v>9206</v>
      </c>
      <c r="D4933" s="92" t="s">
        <v>19</v>
      </c>
      <c r="E4933" s="103" t="s">
        <v>590</v>
      </c>
      <c r="F4933" s="92" t="s">
        <v>888</v>
      </c>
      <c r="G4933" s="92" t="s">
        <v>947</v>
      </c>
      <c r="H4933" s="92" t="s">
        <v>864</v>
      </c>
      <c r="I4933" s="92" t="s">
        <v>865</v>
      </c>
      <c r="J4933" s="92" t="s">
        <v>9207</v>
      </c>
      <c r="K4933" s="90" t="b">
        <v>0</v>
      </c>
      <c r="L4933" s="92" t="s">
        <v>867</v>
      </c>
      <c r="M4933" s="278">
        <f>IFERROR(VLOOKUP(C4933,'Budget Detail as of 11.30'!B:K,COLUMNS('Budget Detail as of 11.30'!B:K),FALSE),0)</f>
        <v>0</v>
      </c>
      <c r="N4933" s="155">
        <f>SUMIFS('Budget Detail as of 11.30'!L:L,'Budget Detail as of 11.30'!B:B,'Questica Mapping'!C4933)</f>
        <v>0</v>
      </c>
      <c r="O4933" s="100">
        <v>0</v>
      </c>
      <c r="P4933" s="101">
        <f t="shared" si="189"/>
        <v>0</v>
      </c>
    </row>
    <row r="4934" spans="1:16" hidden="1" x14ac:dyDescent="0.3">
      <c r="A4934" s="90">
        <v>850454</v>
      </c>
      <c r="B4934" s="92" t="s">
        <v>3</v>
      </c>
      <c r="C4934" s="92" t="s">
        <v>9208</v>
      </c>
      <c r="D4934" s="92" t="s">
        <v>19</v>
      </c>
      <c r="E4934" s="103" t="s">
        <v>590</v>
      </c>
      <c r="F4934" s="92" t="s">
        <v>894</v>
      </c>
      <c r="G4934" s="92" t="s">
        <v>935</v>
      </c>
      <c r="H4934" s="92" t="s">
        <v>864</v>
      </c>
      <c r="I4934" s="92" t="s">
        <v>865</v>
      </c>
      <c r="J4934" s="92" t="s">
        <v>9209</v>
      </c>
      <c r="K4934" s="90" t="b">
        <v>0</v>
      </c>
      <c r="L4934" s="92" t="s">
        <v>867</v>
      </c>
      <c r="M4934" s="278">
        <f>IFERROR(VLOOKUP(C4934,'Budget Detail as of 11.30'!B:K,COLUMNS('Budget Detail as of 11.30'!B:K),FALSE),0)</f>
        <v>126680</v>
      </c>
      <c r="N4934" s="155">
        <f>SUMIFS('Budget Detail as of 11.30'!L:L,'Budget Detail as of 11.30'!B:B,'Questica Mapping'!C4934)</f>
        <v>126680</v>
      </c>
      <c r="O4934" s="100">
        <v>-100000</v>
      </c>
      <c r="P4934" s="101">
        <f t="shared" si="189"/>
        <v>100000</v>
      </c>
    </row>
    <row r="4935" spans="1:16" hidden="1" x14ac:dyDescent="0.3">
      <c r="A4935" s="90">
        <v>599425</v>
      </c>
      <c r="B4935" s="92" t="s">
        <v>3</v>
      </c>
      <c r="C4935" s="92" t="s">
        <v>9210</v>
      </c>
      <c r="D4935" s="92" t="s">
        <v>19</v>
      </c>
      <c r="E4935" s="103" t="s">
        <v>590</v>
      </c>
      <c r="F4935" s="92" t="s">
        <v>894</v>
      </c>
      <c r="G4935" s="92" t="s">
        <v>947</v>
      </c>
      <c r="H4935" s="92" t="s">
        <v>864</v>
      </c>
      <c r="I4935" s="92" t="s">
        <v>865</v>
      </c>
      <c r="J4935" s="92" t="s">
        <v>9211</v>
      </c>
      <c r="K4935" s="90" t="b">
        <v>0</v>
      </c>
      <c r="L4935" s="92" t="s">
        <v>867</v>
      </c>
      <c r="M4935" s="278">
        <f>IFERROR(VLOOKUP(C4935,'Budget Detail as of 11.30'!B:K,COLUMNS('Budget Detail as of 11.30'!B:K),FALSE),0)</f>
        <v>10210</v>
      </c>
      <c r="N4935" s="155">
        <f>SUMIFS('Budget Detail as of 11.30'!L:L,'Budget Detail as of 11.30'!B:B,'Questica Mapping'!C4935)</f>
        <v>10210</v>
      </c>
      <c r="O4935" s="100">
        <v>-4686000</v>
      </c>
      <c r="P4935" s="101">
        <f t="shared" si="189"/>
        <v>4686000</v>
      </c>
    </row>
    <row r="4936" spans="1:16" hidden="1" x14ac:dyDescent="0.3">
      <c r="A4936" s="90">
        <v>599426</v>
      </c>
      <c r="B4936" s="92" t="s">
        <v>3</v>
      </c>
      <c r="C4936" s="92" t="s">
        <v>9212</v>
      </c>
      <c r="D4936" s="92" t="s">
        <v>19</v>
      </c>
      <c r="E4936" s="103" t="s">
        <v>590</v>
      </c>
      <c r="F4936" s="92" t="s">
        <v>897</v>
      </c>
      <c r="G4936" s="92" t="s">
        <v>935</v>
      </c>
      <c r="H4936" s="92" t="s">
        <v>864</v>
      </c>
      <c r="I4936" s="92" t="s">
        <v>865</v>
      </c>
      <c r="J4936" s="92" t="s">
        <v>9213</v>
      </c>
      <c r="K4936" s="90" t="b">
        <v>0</v>
      </c>
      <c r="L4936" s="92" t="s">
        <v>867</v>
      </c>
      <c r="M4936" s="278">
        <f>IFERROR(VLOOKUP(C4936,'Budget Detail as of 11.30'!B:K,COLUMNS('Budget Detail as of 11.30'!B:K),FALSE),0)</f>
        <v>0</v>
      </c>
      <c r="N4936" s="155">
        <f>SUMIFS('Budget Detail as of 11.30'!L:L,'Budget Detail as of 11.30'!B:B,'Questica Mapping'!C4936)</f>
        <v>0</v>
      </c>
      <c r="O4936" s="100">
        <v>0</v>
      </c>
      <c r="P4936" s="101">
        <f t="shared" si="189"/>
        <v>0</v>
      </c>
    </row>
    <row r="4937" spans="1:16" hidden="1" x14ac:dyDescent="0.3">
      <c r="A4937" s="90">
        <v>1191832</v>
      </c>
      <c r="B4937" s="92" t="s">
        <v>3</v>
      </c>
      <c r="C4937" s="92" t="s">
        <v>9214</v>
      </c>
      <c r="D4937" s="92" t="s">
        <v>19</v>
      </c>
      <c r="E4937" s="103" t="s">
        <v>590</v>
      </c>
      <c r="F4937" s="92" t="s">
        <v>897</v>
      </c>
      <c r="G4937" s="92" t="s">
        <v>947</v>
      </c>
      <c r="H4937" s="92" t="s">
        <v>864</v>
      </c>
      <c r="I4937" s="92" t="s">
        <v>865</v>
      </c>
      <c r="J4937" s="92" t="s">
        <v>9215</v>
      </c>
      <c r="K4937" s="90" t="b">
        <v>0</v>
      </c>
      <c r="L4937" s="92" t="s">
        <v>867</v>
      </c>
      <c r="M4937" s="278">
        <f>IFERROR(VLOOKUP(C4937,'Budget Detail as of 11.30'!B:K,COLUMNS('Budget Detail as of 11.30'!B:K),FALSE),0)</f>
        <v>0</v>
      </c>
      <c r="N4937" s="155">
        <f>SUMIFS('Budget Detail as of 11.30'!L:L,'Budget Detail as of 11.30'!B:B,'Questica Mapping'!C4937)</f>
        <v>0</v>
      </c>
      <c r="O4937" s="100">
        <v>-25000</v>
      </c>
      <c r="P4937" s="101">
        <f t="shared" si="189"/>
        <v>25000</v>
      </c>
    </row>
    <row r="4938" spans="1:16" hidden="1" x14ac:dyDescent="0.3">
      <c r="A4938" s="90">
        <v>599427</v>
      </c>
      <c r="B4938" s="92" t="s">
        <v>3</v>
      </c>
      <c r="C4938" s="92" t="s">
        <v>9216</v>
      </c>
      <c r="D4938" s="92" t="s">
        <v>19</v>
      </c>
      <c r="E4938" s="103" t="s">
        <v>590</v>
      </c>
      <c r="F4938" s="92" t="s">
        <v>900</v>
      </c>
      <c r="G4938" s="92" t="s">
        <v>935</v>
      </c>
      <c r="H4938" s="92" t="s">
        <v>864</v>
      </c>
      <c r="I4938" s="92" t="s">
        <v>865</v>
      </c>
      <c r="J4938" s="92" t="s">
        <v>9217</v>
      </c>
      <c r="K4938" s="90" t="b">
        <v>0</v>
      </c>
      <c r="L4938" s="92" t="s">
        <v>867</v>
      </c>
      <c r="M4938" s="278">
        <f>IFERROR(VLOOKUP(C4938,'Budget Detail as of 11.30'!B:K,COLUMNS('Budget Detail as of 11.30'!B:K),FALSE),0)</f>
        <v>0</v>
      </c>
      <c r="N4938" s="155">
        <f>SUMIFS('Budget Detail as of 11.30'!L:L,'Budget Detail as of 11.30'!B:B,'Questica Mapping'!C4938)</f>
        <v>0</v>
      </c>
      <c r="O4938" s="100">
        <v>-6000</v>
      </c>
      <c r="P4938" s="101">
        <f t="shared" si="189"/>
        <v>6000</v>
      </c>
    </row>
    <row r="4939" spans="1:16" hidden="1" x14ac:dyDescent="0.3">
      <c r="A4939" s="90">
        <v>599428</v>
      </c>
      <c r="B4939" s="92" t="s">
        <v>3</v>
      </c>
      <c r="C4939" s="92" t="s">
        <v>9218</v>
      </c>
      <c r="D4939" s="92" t="s">
        <v>19</v>
      </c>
      <c r="E4939" s="103" t="s">
        <v>590</v>
      </c>
      <c r="F4939" s="92" t="s">
        <v>900</v>
      </c>
      <c r="G4939" s="92" t="s">
        <v>947</v>
      </c>
      <c r="H4939" s="92" t="s">
        <v>864</v>
      </c>
      <c r="I4939" s="92" t="s">
        <v>865</v>
      </c>
      <c r="J4939" s="92" t="s">
        <v>9219</v>
      </c>
      <c r="K4939" s="90" t="b">
        <v>0</v>
      </c>
      <c r="L4939" s="92" t="s">
        <v>867</v>
      </c>
      <c r="M4939" s="278">
        <f>IFERROR(VLOOKUP(C4939,'Budget Detail as of 11.30'!B:K,COLUMNS('Budget Detail as of 11.30'!B:K),FALSE),0)</f>
        <v>0</v>
      </c>
      <c r="N4939" s="155">
        <f>SUMIFS('Budget Detail as of 11.30'!L:L,'Budget Detail as of 11.30'!B:B,'Questica Mapping'!C4939)</f>
        <v>0</v>
      </c>
      <c r="O4939" s="100">
        <v>-20000</v>
      </c>
      <c r="P4939" s="101">
        <f t="shared" si="189"/>
        <v>20000</v>
      </c>
    </row>
    <row r="4940" spans="1:16" hidden="1" x14ac:dyDescent="0.3">
      <c r="A4940" s="90">
        <v>1172739</v>
      </c>
      <c r="B4940" s="92" t="s">
        <v>3</v>
      </c>
      <c r="C4940" s="92" t="s">
        <v>9220</v>
      </c>
      <c r="D4940" s="92" t="s">
        <v>19</v>
      </c>
      <c r="E4940" s="103" t="s">
        <v>590</v>
      </c>
      <c r="F4940" s="92" t="s">
        <v>903</v>
      </c>
      <c r="G4940" s="92" t="s">
        <v>935</v>
      </c>
      <c r="H4940" s="92" t="s">
        <v>864</v>
      </c>
      <c r="I4940" s="92" t="s">
        <v>865</v>
      </c>
      <c r="J4940" s="92" t="s">
        <v>9221</v>
      </c>
      <c r="K4940" s="90" t="b">
        <v>0</v>
      </c>
      <c r="L4940" s="92" t="s">
        <v>867</v>
      </c>
      <c r="M4940" s="278">
        <f>IFERROR(VLOOKUP(C4940,'Budget Detail as of 11.30'!B:K,COLUMNS('Budget Detail as of 11.30'!B:K),FALSE),0)</f>
        <v>0</v>
      </c>
      <c r="N4940" s="155">
        <f>SUMIFS('Budget Detail as of 11.30'!L:L,'Budget Detail as of 11.30'!B:B,'Questica Mapping'!C4940)</f>
        <v>0</v>
      </c>
      <c r="O4940" s="100">
        <v>-50000</v>
      </c>
      <c r="P4940" s="101">
        <f t="shared" si="189"/>
        <v>50000</v>
      </c>
    </row>
    <row r="4941" spans="1:16" hidden="1" x14ac:dyDescent="0.3">
      <c r="A4941" s="90">
        <v>599430</v>
      </c>
      <c r="B4941" s="92" t="s">
        <v>3</v>
      </c>
      <c r="C4941" s="92" t="s">
        <v>9222</v>
      </c>
      <c r="D4941" s="92" t="s">
        <v>19</v>
      </c>
      <c r="E4941" s="103" t="s">
        <v>590</v>
      </c>
      <c r="F4941" s="92" t="s">
        <v>903</v>
      </c>
      <c r="G4941" s="92" t="s">
        <v>947</v>
      </c>
      <c r="H4941" s="92" t="s">
        <v>864</v>
      </c>
      <c r="I4941" s="92" t="s">
        <v>865</v>
      </c>
      <c r="J4941" s="92" t="s">
        <v>9223</v>
      </c>
      <c r="K4941" s="90" t="b">
        <v>0</v>
      </c>
      <c r="L4941" s="92" t="s">
        <v>867</v>
      </c>
      <c r="M4941" s="278">
        <f>IFERROR(VLOOKUP(C4941,'Budget Detail as of 11.30'!B:K,COLUMNS('Budget Detail as of 11.30'!B:K),FALSE),0)</f>
        <v>0</v>
      </c>
      <c r="N4941" s="155">
        <f>SUMIFS('Budget Detail as of 11.30'!L:L,'Budget Detail as of 11.30'!B:B,'Questica Mapping'!C4941)</f>
        <v>0</v>
      </c>
      <c r="O4941" s="100">
        <v>0</v>
      </c>
      <c r="P4941" s="101">
        <f t="shared" si="189"/>
        <v>0</v>
      </c>
    </row>
    <row r="4942" spans="1:16" hidden="1" x14ac:dyDescent="0.3">
      <c r="A4942" s="90">
        <v>599431</v>
      </c>
      <c r="B4942" s="92" t="s">
        <v>3</v>
      </c>
      <c r="C4942" s="92" t="s">
        <v>9224</v>
      </c>
      <c r="D4942" s="92" t="s">
        <v>19</v>
      </c>
      <c r="E4942" s="103" t="s">
        <v>301</v>
      </c>
      <c r="F4942" s="92" t="s">
        <v>914</v>
      </c>
      <c r="G4942" s="92" t="s">
        <v>882</v>
      </c>
      <c r="H4942" s="92" t="s">
        <v>9225</v>
      </c>
      <c r="I4942" s="92" t="s">
        <v>865</v>
      </c>
      <c r="J4942" s="92" t="s">
        <v>9226</v>
      </c>
      <c r="K4942" s="90" t="b">
        <v>0</v>
      </c>
      <c r="L4942" s="92" t="s">
        <v>867</v>
      </c>
      <c r="M4942" s="278">
        <f>IFERROR(VLOOKUP(C4942,'Budget Detail as of 11.30'!B:K,COLUMNS('Budget Detail as of 11.30'!B:K),FALSE),0)</f>
        <v>100000</v>
      </c>
      <c r="N4942" s="155">
        <f>SUMIFS('Budget Detail as of 11.30'!L:L,'Budget Detail as of 11.30'!B:B,'Questica Mapping'!C4942)</f>
        <v>100000</v>
      </c>
      <c r="O4942" s="100">
        <v>0</v>
      </c>
      <c r="P4942" s="101">
        <f t="shared" si="189"/>
        <v>0</v>
      </c>
    </row>
    <row r="4943" spans="1:16" hidden="1" x14ac:dyDescent="0.3">
      <c r="A4943" s="90">
        <v>599432</v>
      </c>
      <c r="B4943" s="92" t="s">
        <v>3</v>
      </c>
      <c r="C4943" s="92" t="s">
        <v>9227</v>
      </c>
      <c r="D4943" s="92" t="s">
        <v>19</v>
      </c>
      <c r="E4943" s="103" t="s">
        <v>103</v>
      </c>
      <c r="F4943" s="92" t="s">
        <v>9228</v>
      </c>
      <c r="G4943" s="92" t="s">
        <v>863</v>
      </c>
      <c r="H4943" s="92" t="s">
        <v>9229</v>
      </c>
      <c r="I4943" s="92" t="s">
        <v>865</v>
      </c>
      <c r="J4943" s="92" t="s">
        <v>9230</v>
      </c>
      <c r="K4943" s="90" t="b">
        <v>0</v>
      </c>
      <c r="L4943" s="92" t="s">
        <v>867</v>
      </c>
      <c r="M4943" s="278">
        <f>IFERROR(VLOOKUP(C4943,'Budget Detail as of 11.30'!B:K,COLUMNS('Budget Detail as of 11.30'!B:K),FALSE),0)</f>
        <v>8397950</v>
      </c>
      <c r="N4943" s="155">
        <f>SUMIFS('Budget Detail as of 11.30'!L:L,'Budget Detail as of 11.30'!B:B,'Questica Mapping'!C4943)</f>
        <v>8397950</v>
      </c>
      <c r="O4943" s="100">
        <v>-6500000</v>
      </c>
      <c r="P4943" s="101">
        <f t="shared" si="189"/>
        <v>6500000</v>
      </c>
    </row>
    <row r="4944" spans="1:16" hidden="1" x14ac:dyDescent="0.3">
      <c r="A4944" s="90">
        <v>599433</v>
      </c>
      <c r="B4944" s="92" t="s">
        <v>3</v>
      </c>
      <c r="C4944" s="92" t="s">
        <v>9231</v>
      </c>
      <c r="D4944" s="92" t="s">
        <v>19</v>
      </c>
      <c r="E4944" s="103" t="s">
        <v>103</v>
      </c>
      <c r="F4944" s="92" t="s">
        <v>9228</v>
      </c>
      <c r="G4944" s="92" t="s">
        <v>947</v>
      </c>
      <c r="H4944" s="92" t="s">
        <v>9229</v>
      </c>
      <c r="I4944" s="92" t="s">
        <v>865</v>
      </c>
      <c r="J4944" s="92" t="s">
        <v>9232</v>
      </c>
      <c r="K4944" s="90" t="b">
        <v>0</v>
      </c>
      <c r="L4944" s="92" t="s">
        <v>867</v>
      </c>
      <c r="M4944" s="278">
        <f>IFERROR(VLOOKUP(C4944,'Budget Detail as of 11.30'!B:K,COLUMNS('Budget Detail as of 11.30'!B:K),FALSE),0)</f>
        <v>0</v>
      </c>
      <c r="N4944" s="155">
        <f>SUMIFS('Budget Detail as of 11.30'!L:L,'Budget Detail as of 11.30'!B:B,'Questica Mapping'!C4944)</f>
        <v>0</v>
      </c>
      <c r="O4944" s="100">
        <v>166130</v>
      </c>
      <c r="P4944" s="101">
        <f t="shared" ref="P4944:P4950" si="190">+O4944</f>
        <v>166130</v>
      </c>
    </row>
    <row r="4945" spans="1:16" hidden="1" x14ac:dyDescent="0.3">
      <c r="A4945" s="90">
        <v>599434</v>
      </c>
      <c r="B4945" s="92" t="s">
        <v>3</v>
      </c>
      <c r="C4945" s="92" t="s">
        <v>9233</v>
      </c>
      <c r="D4945" s="92" t="s">
        <v>19</v>
      </c>
      <c r="E4945" s="103" t="s">
        <v>593</v>
      </c>
      <c r="F4945" s="92" t="s">
        <v>934</v>
      </c>
      <c r="G4945" s="92" t="s">
        <v>882</v>
      </c>
      <c r="H4945" s="92" t="s">
        <v>9234</v>
      </c>
      <c r="I4945" s="92" t="s">
        <v>865</v>
      </c>
      <c r="J4945" s="92" t="s">
        <v>9235</v>
      </c>
      <c r="K4945" s="90" t="b">
        <v>0</v>
      </c>
      <c r="L4945" s="92" t="s">
        <v>867</v>
      </c>
      <c r="M4945" s="278">
        <f>IFERROR(VLOOKUP(C4945,'Budget Detail as of 11.30'!B:K,COLUMNS('Budget Detail as of 11.30'!B:K),FALSE),0)</f>
        <v>25000</v>
      </c>
      <c r="N4945" s="155">
        <f>SUMIFS('Budget Detail as of 11.30'!L:L,'Budget Detail as of 11.30'!B:B,'Questica Mapping'!C4945)</f>
        <v>25000</v>
      </c>
      <c r="O4945" s="100">
        <v>24973</v>
      </c>
      <c r="P4945" s="101">
        <f t="shared" si="190"/>
        <v>24973</v>
      </c>
    </row>
    <row r="4946" spans="1:16" hidden="1" x14ac:dyDescent="0.3">
      <c r="A4946" s="90">
        <v>1337449</v>
      </c>
      <c r="B4946" s="92" t="s">
        <v>3</v>
      </c>
      <c r="C4946" s="92" t="s">
        <v>9236</v>
      </c>
      <c r="D4946" s="92" t="s">
        <v>19</v>
      </c>
      <c r="E4946" s="103" t="s">
        <v>595</v>
      </c>
      <c r="F4946" s="92" t="s">
        <v>9237</v>
      </c>
      <c r="G4946" s="92" t="s">
        <v>882</v>
      </c>
      <c r="H4946" s="92" t="s">
        <v>9238</v>
      </c>
      <c r="I4946" s="92" t="s">
        <v>865</v>
      </c>
      <c r="J4946" s="92" t="s">
        <v>9239</v>
      </c>
      <c r="K4946" s="90" t="b">
        <v>0</v>
      </c>
      <c r="L4946" s="92" t="s">
        <v>867</v>
      </c>
      <c r="M4946" s="278">
        <f>IFERROR(VLOOKUP(C4946,'Budget Detail as of 11.30'!B:K,COLUMNS('Budget Detail as of 11.30'!B:K),FALSE),0)</f>
        <v>6000</v>
      </c>
      <c r="N4946" s="155">
        <f>SUMIFS('Budget Detail as of 11.30'!L:L,'Budget Detail as of 11.30'!B:B,'Questica Mapping'!C4946)</f>
        <v>6000</v>
      </c>
      <c r="O4946" s="100">
        <v>81200</v>
      </c>
      <c r="P4946" s="101">
        <f t="shared" si="190"/>
        <v>81200</v>
      </c>
    </row>
    <row r="4947" spans="1:16" hidden="1" x14ac:dyDescent="0.3">
      <c r="A4947" s="90">
        <v>599435</v>
      </c>
      <c r="B4947" s="92" t="s">
        <v>3</v>
      </c>
      <c r="C4947" s="92" t="s">
        <v>9240</v>
      </c>
      <c r="D4947" s="92" t="s">
        <v>19</v>
      </c>
      <c r="E4947" s="103" t="s">
        <v>597</v>
      </c>
      <c r="F4947" s="92" t="s">
        <v>9241</v>
      </c>
      <c r="G4947" s="92" t="s">
        <v>882</v>
      </c>
      <c r="H4947" s="92" t="s">
        <v>9242</v>
      </c>
      <c r="I4947" s="92" t="s">
        <v>925</v>
      </c>
      <c r="J4947" s="92" t="s">
        <v>9243</v>
      </c>
      <c r="K4947" s="90" t="b">
        <v>0</v>
      </c>
      <c r="L4947" s="92" t="s">
        <v>867</v>
      </c>
      <c r="M4947" s="278">
        <f>IFERROR(VLOOKUP(C4947,'Budget Detail as of 11.30'!B:K,COLUMNS('Budget Detail as of 11.30'!B:K),FALSE),0)</f>
        <v>21500</v>
      </c>
      <c r="N4947" s="155">
        <f>SUMIFS('Budget Detail as of 11.30'!L:L,'Budget Detail as of 11.30'!B:B,'Questica Mapping'!C4947)</f>
        <v>21500</v>
      </c>
      <c r="O4947" s="100">
        <v>0</v>
      </c>
      <c r="P4947" s="101">
        <f t="shared" si="190"/>
        <v>0</v>
      </c>
    </row>
    <row r="4948" spans="1:16" hidden="1" x14ac:dyDescent="0.3">
      <c r="A4948" s="90">
        <v>599436</v>
      </c>
      <c r="B4948" s="92" t="s">
        <v>3</v>
      </c>
      <c r="C4948" s="92" t="s">
        <v>9244</v>
      </c>
      <c r="D4948" s="92" t="s">
        <v>19</v>
      </c>
      <c r="E4948" s="103" t="s">
        <v>139</v>
      </c>
      <c r="F4948" s="92" t="s">
        <v>1132</v>
      </c>
      <c r="G4948" s="92" t="s">
        <v>882</v>
      </c>
      <c r="H4948" s="92" t="s">
        <v>9225</v>
      </c>
      <c r="I4948" s="92" t="s">
        <v>865</v>
      </c>
      <c r="J4948" s="92" t="s">
        <v>1133</v>
      </c>
      <c r="K4948" s="90" t="b">
        <v>0</v>
      </c>
      <c r="L4948" s="92" t="s">
        <v>867</v>
      </c>
      <c r="M4948" s="278">
        <f>IFERROR(VLOOKUP(C4948,'Budget Detail as of 11.30'!B:K,COLUMNS('Budget Detail as of 11.30'!B:K),FALSE),0)</f>
        <v>0</v>
      </c>
      <c r="N4948" s="155">
        <f>SUMIFS('Budget Detail as of 11.30'!L:L,'Budget Detail as of 11.30'!B:B,'Questica Mapping'!C4948)</f>
        <v>0</v>
      </c>
      <c r="O4948" s="100">
        <v>100</v>
      </c>
      <c r="P4948" s="101">
        <f t="shared" si="190"/>
        <v>100</v>
      </c>
    </row>
    <row r="4949" spans="1:16" hidden="1" x14ac:dyDescent="0.3">
      <c r="A4949" s="90">
        <v>599437</v>
      </c>
      <c r="B4949" s="92" t="s">
        <v>3</v>
      </c>
      <c r="C4949" s="92" t="s">
        <v>9245</v>
      </c>
      <c r="D4949" s="92" t="s">
        <v>19</v>
      </c>
      <c r="E4949" s="103" t="s">
        <v>139</v>
      </c>
      <c r="F4949" s="92" t="s">
        <v>1149</v>
      </c>
      <c r="G4949" s="92" t="s">
        <v>882</v>
      </c>
      <c r="H4949" s="92" t="s">
        <v>9225</v>
      </c>
      <c r="I4949" s="92" t="s">
        <v>865</v>
      </c>
      <c r="J4949" s="92" t="s">
        <v>3697</v>
      </c>
      <c r="K4949" s="90" t="b">
        <v>0</v>
      </c>
      <c r="L4949" s="92" t="s">
        <v>867</v>
      </c>
      <c r="M4949" s="278">
        <f>IFERROR(VLOOKUP(C4949,'Budget Detail as of 11.30'!B:K,COLUMNS('Budget Detail as of 11.30'!B:K),FALSE),0)</f>
        <v>0</v>
      </c>
      <c r="N4949" s="155">
        <f>SUMIFS('Budget Detail as of 11.30'!L:L,'Budget Detail as of 11.30'!B:B,'Questica Mapping'!C4949)</f>
        <v>0</v>
      </c>
      <c r="O4949" s="100">
        <v>0</v>
      </c>
      <c r="P4949" s="101">
        <f t="shared" si="190"/>
        <v>0</v>
      </c>
    </row>
    <row r="4950" spans="1:16" hidden="1" x14ac:dyDescent="0.3">
      <c r="A4950" s="90">
        <v>599438</v>
      </c>
      <c r="B4950" s="92" t="s">
        <v>3</v>
      </c>
      <c r="C4950" s="92" t="s">
        <v>9246</v>
      </c>
      <c r="D4950" s="92" t="s">
        <v>19</v>
      </c>
      <c r="E4950" s="103" t="s">
        <v>139</v>
      </c>
      <c r="F4950" s="92" t="s">
        <v>1149</v>
      </c>
      <c r="G4950" s="92" t="s">
        <v>882</v>
      </c>
      <c r="H4950" s="92" t="s">
        <v>9225</v>
      </c>
      <c r="I4950" s="92" t="s">
        <v>925</v>
      </c>
      <c r="J4950" s="92" t="s">
        <v>9247</v>
      </c>
      <c r="K4950" s="90" t="b">
        <v>0</v>
      </c>
      <c r="L4950" s="92" t="s">
        <v>867</v>
      </c>
      <c r="M4950" s="278">
        <f>IFERROR(VLOOKUP(C4950,'Budget Detail as of 11.30'!B:K,COLUMNS('Budget Detail as of 11.30'!B:K),FALSE),0)</f>
        <v>0</v>
      </c>
      <c r="N4950" s="155">
        <f>SUMIFS('Budget Detail as of 11.30'!L:L,'Budget Detail as of 11.30'!B:B,'Questica Mapping'!C4950)</f>
        <v>0</v>
      </c>
      <c r="O4950" s="100">
        <v>200</v>
      </c>
      <c r="P4950" s="101">
        <f t="shared" si="190"/>
        <v>200</v>
      </c>
    </row>
    <row r="4951" spans="1:16" hidden="1" x14ac:dyDescent="0.3">
      <c r="A4951" s="90">
        <v>599439</v>
      </c>
      <c r="B4951" s="159" t="s">
        <v>3</v>
      </c>
      <c r="C4951" s="159" t="s">
        <v>9248</v>
      </c>
      <c r="D4951" s="181" t="s">
        <v>19</v>
      </c>
      <c r="E4951" s="231" t="s">
        <v>592</v>
      </c>
      <c r="F4951" s="179" t="s">
        <v>1154</v>
      </c>
      <c r="G4951" s="179" t="s">
        <v>882</v>
      </c>
      <c r="H4951" s="179" t="s">
        <v>9249</v>
      </c>
      <c r="I4951" s="179" t="s">
        <v>865</v>
      </c>
      <c r="J4951" s="179" t="s">
        <v>9250</v>
      </c>
      <c r="K4951" s="179" t="b">
        <f>VLOOKUP($C4951,'Budget Detail as of 11.30'!$B:$K,COLUMNS('Budget Detail as of 11.30'!$B:I),FALSE)</f>
        <v>0</v>
      </c>
      <c r="L4951" s="179" t="str">
        <f>VLOOKUP($C4951,'Budget Detail as of 11.30'!$B:$K,COLUMNS('Budget Detail as of 11.30'!$B:J),FALSE)</f>
        <v>Operating</v>
      </c>
      <c r="M4951" s="278">
        <f>IFERROR(VLOOKUP(C4951,'Budget Detail as of 11.30'!B:K,COLUMNS('Budget Detail as of 11.30'!B:K),FALSE),0)</f>
        <v>2839020</v>
      </c>
      <c r="N4951" s="155">
        <f>SUMIFS('Budget Detail as of 11.30'!L:L,'Budget Detail as of 11.30'!B:B,'Questica Mapping'!C4951)</f>
        <v>2839020</v>
      </c>
    </row>
    <row r="4952" spans="1:16" hidden="1" x14ac:dyDescent="0.3">
      <c r="A4952" s="90">
        <v>599440</v>
      </c>
      <c r="B4952" s="92" t="s">
        <v>3</v>
      </c>
      <c r="C4952" s="92" t="s">
        <v>9251</v>
      </c>
      <c r="D4952" s="92" t="s">
        <v>19</v>
      </c>
      <c r="E4952" s="103" t="s">
        <v>148</v>
      </c>
      <c r="F4952" s="92" t="s">
        <v>4253</v>
      </c>
      <c r="G4952" s="92" t="s">
        <v>882</v>
      </c>
      <c r="H4952" s="92" t="s">
        <v>9225</v>
      </c>
      <c r="I4952" s="92" t="s">
        <v>865</v>
      </c>
      <c r="J4952" s="92" t="s">
        <v>9252</v>
      </c>
      <c r="K4952" s="90" t="b">
        <v>0</v>
      </c>
      <c r="L4952" s="92" t="s">
        <v>867</v>
      </c>
      <c r="M4952" s="278">
        <f>IFERROR(VLOOKUP(C4952,'Budget Detail as of 11.30'!B:K,COLUMNS('Budget Detail as of 11.30'!B:K),FALSE),0)</f>
        <v>0</v>
      </c>
      <c r="N4952" s="155">
        <f>SUMIFS('Budget Detail as of 11.30'!L:L,'Budget Detail as of 11.30'!B:B,'Questica Mapping'!C4952)</f>
        <v>0</v>
      </c>
      <c r="O4952" s="100">
        <v>4200</v>
      </c>
      <c r="P4952" s="101">
        <f t="shared" ref="P4952:P4980" si="191">+O4952</f>
        <v>4200</v>
      </c>
    </row>
    <row r="4953" spans="1:16" hidden="1" x14ac:dyDescent="0.3">
      <c r="A4953" s="90">
        <v>599441</v>
      </c>
      <c r="B4953" s="92" t="s">
        <v>1162</v>
      </c>
      <c r="C4953" s="92" t="s">
        <v>9253</v>
      </c>
      <c r="D4953" s="92" t="s">
        <v>19</v>
      </c>
      <c r="E4953" s="103" t="s">
        <v>601</v>
      </c>
      <c r="F4953" s="92" t="s">
        <v>9254</v>
      </c>
      <c r="G4953" s="92" t="s">
        <v>1165</v>
      </c>
      <c r="H4953" s="92" t="s">
        <v>9234</v>
      </c>
      <c r="I4953" s="92" t="s">
        <v>865</v>
      </c>
      <c r="J4953" s="92">
        <v>0</v>
      </c>
      <c r="K4953" s="90" t="b">
        <v>0</v>
      </c>
      <c r="L4953" s="92" t="s">
        <v>1166</v>
      </c>
      <c r="M4953" s="278">
        <f>IFERROR(VLOOKUP(C4953,'Budget Detail as of 11.30'!B:K,COLUMNS('Budget Detail as of 11.30'!B:K),FALSE),0)</f>
        <v>199430</v>
      </c>
      <c r="N4953" s="155">
        <f>SUMIFS('Budget Detail as of 11.30'!L:L,'Budget Detail as of 11.30'!B:B,'Questica Mapping'!C4953)</f>
        <v>191390</v>
      </c>
      <c r="O4953" s="100">
        <v>1300</v>
      </c>
      <c r="P4953" s="101">
        <f t="shared" si="191"/>
        <v>1300</v>
      </c>
    </row>
    <row r="4954" spans="1:16" hidden="1" x14ac:dyDescent="0.3">
      <c r="A4954" s="90">
        <v>599442</v>
      </c>
      <c r="B4954" s="92" t="s">
        <v>1162</v>
      </c>
      <c r="C4954" s="92" t="s">
        <v>9255</v>
      </c>
      <c r="D4954" s="92" t="s">
        <v>19</v>
      </c>
      <c r="E4954" s="103" t="s">
        <v>601</v>
      </c>
      <c r="F4954" s="92" t="s">
        <v>9254</v>
      </c>
      <c r="G4954" s="92" t="s">
        <v>1286</v>
      </c>
      <c r="H4954" s="92" t="s">
        <v>9234</v>
      </c>
      <c r="I4954" s="92" t="s">
        <v>865</v>
      </c>
      <c r="J4954" s="92" t="s">
        <v>1287</v>
      </c>
      <c r="K4954" s="90" t="b">
        <v>0</v>
      </c>
      <c r="L4954" s="92" t="s">
        <v>867</v>
      </c>
      <c r="M4954" s="278">
        <f>IFERROR(VLOOKUP(C4954,'Budget Detail as of 11.30'!B:K,COLUMNS('Budget Detail as of 11.30'!B:K),FALSE),0)</f>
        <v>0</v>
      </c>
      <c r="N4954" s="155">
        <f>SUMIFS('Budget Detail as of 11.30'!L:L,'Budget Detail as of 11.30'!B:B,'Questica Mapping'!C4954)</f>
        <v>0</v>
      </c>
      <c r="O4954" s="100">
        <v>500</v>
      </c>
      <c r="P4954" s="101">
        <f t="shared" si="191"/>
        <v>500</v>
      </c>
    </row>
    <row r="4955" spans="1:16" hidden="1" x14ac:dyDescent="0.3">
      <c r="A4955" s="90">
        <v>599443</v>
      </c>
      <c r="B4955" s="92" t="s">
        <v>1162</v>
      </c>
      <c r="C4955" s="92" t="s">
        <v>9256</v>
      </c>
      <c r="D4955" s="92" t="s">
        <v>19</v>
      </c>
      <c r="E4955" s="103" t="s">
        <v>601</v>
      </c>
      <c r="F4955" s="92" t="s">
        <v>9254</v>
      </c>
      <c r="G4955" s="92" t="s">
        <v>1176</v>
      </c>
      <c r="H4955" s="92" t="s">
        <v>9234</v>
      </c>
      <c r="I4955" s="92" t="s">
        <v>865</v>
      </c>
      <c r="J4955" s="92">
        <v>0</v>
      </c>
      <c r="K4955" s="90" t="b">
        <v>0</v>
      </c>
      <c r="L4955" s="92" t="s">
        <v>1166</v>
      </c>
      <c r="M4955" s="278">
        <f>IFERROR(VLOOKUP(C4955,'Budget Detail as of 11.30'!B:K,COLUMNS('Budget Detail as of 11.30'!B:K),FALSE),0)</f>
        <v>93100</v>
      </c>
      <c r="N4955" s="155">
        <f>SUMIFS('Budget Detail as of 11.30'!L:L,'Budget Detail as of 11.30'!B:B,'Questica Mapping'!C4955)</f>
        <v>91090</v>
      </c>
      <c r="O4955" s="100">
        <v>3100</v>
      </c>
      <c r="P4955" s="101">
        <f t="shared" si="191"/>
        <v>3100</v>
      </c>
    </row>
    <row r="4956" spans="1:16" hidden="1" x14ac:dyDescent="0.3">
      <c r="A4956" s="90">
        <v>599444</v>
      </c>
      <c r="B4956" s="92" t="s">
        <v>1162</v>
      </c>
      <c r="C4956" s="92" t="s">
        <v>9257</v>
      </c>
      <c r="D4956" s="92" t="s">
        <v>19</v>
      </c>
      <c r="E4956" s="103" t="s">
        <v>601</v>
      </c>
      <c r="F4956" s="92" t="s">
        <v>9254</v>
      </c>
      <c r="G4956" s="92" t="s">
        <v>1627</v>
      </c>
      <c r="H4956" s="92" t="s">
        <v>9234</v>
      </c>
      <c r="I4956" s="92" t="s">
        <v>865</v>
      </c>
      <c r="J4956" s="270" t="s">
        <v>1251</v>
      </c>
      <c r="K4956" s="90" t="b">
        <v>0</v>
      </c>
      <c r="L4956" s="92" t="s">
        <v>867</v>
      </c>
      <c r="M4956" s="278">
        <f>IFERROR(VLOOKUP(C4956,'Budget Detail as of 11.30'!B:K,COLUMNS('Budget Detail as of 11.30'!B:K),FALSE),0)</f>
        <v>0</v>
      </c>
      <c r="N4956" s="155">
        <f>SUMIFS('Budget Detail as of 11.30'!L:L,'Budget Detail as of 11.30'!B:B,'Questica Mapping'!C4956)</f>
        <v>0</v>
      </c>
      <c r="O4956" s="100">
        <v>4800</v>
      </c>
      <c r="P4956" s="101">
        <f t="shared" si="191"/>
        <v>4800</v>
      </c>
    </row>
    <row r="4957" spans="1:16" hidden="1" x14ac:dyDescent="0.3">
      <c r="A4957" s="90">
        <v>599445</v>
      </c>
      <c r="B4957" s="92" t="s">
        <v>1162</v>
      </c>
      <c r="C4957" s="92" t="s">
        <v>9258</v>
      </c>
      <c r="D4957" s="92" t="s">
        <v>19</v>
      </c>
      <c r="E4957" s="103">
        <v>41411</v>
      </c>
      <c r="F4957" s="92" t="s">
        <v>9254</v>
      </c>
      <c r="G4957" s="92" t="s">
        <v>1185</v>
      </c>
      <c r="H4957" s="92" t="s">
        <v>9234</v>
      </c>
      <c r="I4957" s="92" t="s">
        <v>865</v>
      </c>
      <c r="J4957" s="92" t="s">
        <v>9259</v>
      </c>
      <c r="K4957" s="90" t="b">
        <v>0</v>
      </c>
      <c r="L4957" s="92" t="s">
        <v>867</v>
      </c>
      <c r="M4957" s="278">
        <f>IFERROR(VLOOKUP(C4957,'Budget Detail as of 11.30'!B:K,COLUMNS('Budget Detail as of 11.30'!B:K),FALSE),0)</f>
        <v>100</v>
      </c>
      <c r="N4957" s="155">
        <f>SUMIFS('Budget Detail as of 11.30'!L:L,'Budget Detail as of 11.30'!B:B,'Questica Mapping'!C4957)</f>
        <v>100</v>
      </c>
      <c r="O4957" s="100">
        <v>70000</v>
      </c>
      <c r="P4957" s="101">
        <f t="shared" si="191"/>
        <v>70000</v>
      </c>
    </row>
    <row r="4958" spans="1:16" hidden="1" x14ac:dyDescent="0.3">
      <c r="A4958" s="90">
        <v>599446</v>
      </c>
      <c r="B4958" s="92" t="s">
        <v>1162</v>
      </c>
      <c r="C4958" s="92" t="s">
        <v>9260</v>
      </c>
      <c r="D4958" s="92" t="s">
        <v>19</v>
      </c>
      <c r="E4958" s="103">
        <v>41411</v>
      </c>
      <c r="F4958" s="92" t="s">
        <v>9254</v>
      </c>
      <c r="G4958" s="92" t="s">
        <v>1185</v>
      </c>
      <c r="H4958" s="92" t="s">
        <v>9234</v>
      </c>
      <c r="I4958" s="92" t="s">
        <v>925</v>
      </c>
      <c r="J4958" s="92" t="s">
        <v>1186</v>
      </c>
      <c r="K4958" s="90" t="b">
        <v>0</v>
      </c>
      <c r="L4958" s="92" t="s">
        <v>867</v>
      </c>
      <c r="M4958" s="278">
        <f>IFERROR(VLOOKUP(C4958,'Budget Detail as of 11.30'!B:K,COLUMNS('Budget Detail as of 11.30'!B:K),FALSE),0)</f>
        <v>0</v>
      </c>
      <c r="N4958" s="155">
        <f>SUMIFS('Budget Detail as of 11.30'!L:L,'Budget Detail as of 11.30'!B:B,'Questica Mapping'!C4958)</f>
        <v>0</v>
      </c>
      <c r="O4958" s="100">
        <v>850</v>
      </c>
      <c r="P4958" s="101">
        <f t="shared" si="191"/>
        <v>850</v>
      </c>
    </row>
    <row r="4959" spans="1:16" hidden="1" x14ac:dyDescent="0.3">
      <c r="A4959" s="90">
        <v>1172741</v>
      </c>
      <c r="B4959" s="92" t="s">
        <v>1162</v>
      </c>
      <c r="C4959" s="92" t="s">
        <v>9261</v>
      </c>
      <c r="D4959" s="92" t="s">
        <v>19</v>
      </c>
      <c r="E4959" s="103">
        <v>41411</v>
      </c>
      <c r="F4959" s="92" t="s">
        <v>9254</v>
      </c>
      <c r="G4959" s="92" t="s">
        <v>1185</v>
      </c>
      <c r="H4959" s="92" t="s">
        <v>9234</v>
      </c>
      <c r="I4959" s="92" t="s">
        <v>928</v>
      </c>
      <c r="J4959" s="92" t="s">
        <v>9262</v>
      </c>
      <c r="K4959" s="90" t="b">
        <v>0</v>
      </c>
      <c r="L4959" s="92" t="s">
        <v>867</v>
      </c>
      <c r="M4959" s="278">
        <f>IFERROR(VLOOKUP(C4959,'Budget Detail as of 11.30'!B:K,COLUMNS('Budget Detail as of 11.30'!B:K),FALSE),0)</f>
        <v>200</v>
      </c>
      <c r="N4959" s="155">
        <f>SUMIFS('Budget Detail as of 11.30'!L:L,'Budget Detail as of 11.30'!B:B,'Questica Mapping'!C4959)</f>
        <v>200</v>
      </c>
      <c r="O4959" s="100">
        <v>500</v>
      </c>
      <c r="P4959" s="101">
        <f t="shared" si="191"/>
        <v>500</v>
      </c>
    </row>
    <row r="4960" spans="1:16" hidden="1" x14ac:dyDescent="0.3">
      <c r="A4960" s="90">
        <v>599447</v>
      </c>
      <c r="B4960" s="92" t="s">
        <v>1162</v>
      </c>
      <c r="C4960" s="92" t="s">
        <v>9263</v>
      </c>
      <c r="D4960" s="92" t="s">
        <v>19</v>
      </c>
      <c r="E4960" s="103">
        <v>41411</v>
      </c>
      <c r="F4960" s="92" t="s">
        <v>9254</v>
      </c>
      <c r="G4960" s="92" t="s">
        <v>1418</v>
      </c>
      <c r="H4960" s="92" t="s">
        <v>9234</v>
      </c>
      <c r="I4960" s="92" t="s">
        <v>865</v>
      </c>
      <c r="J4960" s="92" t="s">
        <v>9264</v>
      </c>
      <c r="K4960" s="90" t="b">
        <v>0</v>
      </c>
      <c r="L4960" s="92" t="s">
        <v>867</v>
      </c>
      <c r="M4960" s="278">
        <f>IFERROR(VLOOKUP(C4960,'Budget Detail as of 11.30'!B:K,COLUMNS('Budget Detail as of 11.30'!B:K),FALSE),0)</f>
        <v>4200</v>
      </c>
      <c r="N4960" s="155">
        <f>SUMIFS('Budget Detail as of 11.30'!L:L,'Budget Detail as of 11.30'!B:B,'Questica Mapping'!C4960)</f>
        <v>4200</v>
      </c>
      <c r="O4960" s="100">
        <v>0</v>
      </c>
      <c r="P4960" s="101">
        <f t="shared" si="191"/>
        <v>0</v>
      </c>
    </row>
    <row r="4961" spans="1:16" hidden="1" x14ac:dyDescent="0.3">
      <c r="A4961" s="90">
        <v>599448</v>
      </c>
      <c r="B4961" s="92" t="s">
        <v>1162</v>
      </c>
      <c r="C4961" s="92" t="s">
        <v>9265</v>
      </c>
      <c r="D4961" s="92" t="s">
        <v>19</v>
      </c>
      <c r="E4961" s="103">
        <v>41411</v>
      </c>
      <c r="F4961" s="92" t="s">
        <v>9254</v>
      </c>
      <c r="G4961" s="92" t="s">
        <v>1418</v>
      </c>
      <c r="H4961" s="92" t="s">
        <v>9234</v>
      </c>
      <c r="I4961" s="92" t="s">
        <v>925</v>
      </c>
      <c r="J4961" s="92" t="s">
        <v>9266</v>
      </c>
      <c r="K4961" s="90" t="b">
        <v>0</v>
      </c>
      <c r="L4961" s="92" t="s">
        <v>867</v>
      </c>
      <c r="M4961" s="278">
        <f>IFERROR(VLOOKUP(C4961,'Budget Detail as of 11.30'!B:K,COLUMNS('Budget Detail as of 11.30'!B:K),FALSE),0)</f>
        <v>1300</v>
      </c>
      <c r="N4961" s="155">
        <f>SUMIFS('Budget Detail as of 11.30'!L:L,'Budget Detail as of 11.30'!B:B,'Questica Mapping'!C4961)</f>
        <v>1300</v>
      </c>
      <c r="O4961" s="100">
        <v>23000</v>
      </c>
      <c r="P4961" s="101">
        <f t="shared" si="191"/>
        <v>23000</v>
      </c>
    </row>
    <row r="4962" spans="1:16" hidden="1" x14ac:dyDescent="0.3">
      <c r="A4962" s="90">
        <v>599449</v>
      </c>
      <c r="B4962" s="92" t="s">
        <v>1162</v>
      </c>
      <c r="C4962" s="92" t="s">
        <v>9267</v>
      </c>
      <c r="D4962" s="92" t="s">
        <v>19</v>
      </c>
      <c r="E4962" s="103">
        <v>41411</v>
      </c>
      <c r="F4962" s="92" t="s">
        <v>9254</v>
      </c>
      <c r="G4962" s="92" t="s">
        <v>1188</v>
      </c>
      <c r="H4962" s="92" t="s">
        <v>9234</v>
      </c>
      <c r="I4962" s="92" t="s">
        <v>865</v>
      </c>
      <c r="J4962" s="92" t="s">
        <v>1189</v>
      </c>
      <c r="K4962" s="90" t="b">
        <v>0</v>
      </c>
      <c r="L4962" s="92" t="s">
        <v>867</v>
      </c>
      <c r="M4962" s="278">
        <f>IFERROR(VLOOKUP(C4962,'Budget Detail as of 11.30'!B:K,COLUMNS('Budget Detail as of 11.30'!B:K),FALSE),0)</f>
        <v>500</v>
      </c>
      <c r="N4962" s="155">
        <f>SUMIFS('Budget Detail as of 11.30'!L:L,'Budget Detail as of 11.30'!B:B,'Questica Mapping'!C4962)</f>
        <v>500</v>
      </c>
      <c r="O4962" s="100">
        <v>10000</v>
      </c>
      <c r="P4962" s="101">
        <f t="shared" si="191"/>
        <v>10000</v>
      </c>
    </row>
    <row r="4963" spans="1:16" hidden="1" x14ac:dyDescent="0.3">
      <c r="A4963" s="90">
        <v>599450</v>
      </c>
      <c r="B4963" s="92" t="s">
        <v>1162</v>
      </c>
      <c r="C4963" s="92" t="s">
        <v>9268</v>
      </c>
      <c r="D4963" s="92" t="s">
        <v>19</v>
      </c>
      <c r="E4963" s="103">
        <v>41411</v>
      </c>
      <c r="F4963" s="92" t="s">
        <v>9254</v>
      </c>
      <c r="G4963" s="92" t="s">
        <v>1191</v>
      </c>
      <c r="H4963" s="92" t="s">
        <v>9234</v>
      </c>
      <c r="I4963" s="92" t="s">
        <v>865</v>
      </c>
      <c r="J4963" s="92" t="s">
        <v>1192</v>
      </c>
      <c r="K4963" s="90" t="b">
        <v>0</v>
      </c>
      <c r="L4963" s="92" t="s">
        <v>867</v>
      </c>
      <c r="M4963" s="278">
        <f>IFERROR(VLOOKUP(C4963,'Budget Detail as of 11.30'!B:K,COLUMNS('Budget Detail as of 11.30'!B:K),FALSE),0)</f>
        <v>3100</v>
      </c>
      <c r="N4963" s="155">
        <f>SUMIFS('Budget Detail as of 11.30'!L:L,'Budget Detail as of 11.30'!B:B,'Questica Mapping'!C4963)</f>
        <v>3100</v>
      </c>
      <c r="O4963" s="100">
        <v>2500</v>
      </c>
      <c r="P4963" s="101">
        <f t="shared" si="191"/>
        <v>2500</v>
      </c>
    </row>
    <row r="4964" spans="1:16" hidden="1" x14ac:dyDescent="0.3">
      <c r="A4964" s="90">
        <v>599451</v>
      </c>
      <c r="B4964" s="92" t="s">
        <v>1162</v>
      </c>
      <c r="C4964" s="92" t="s">
        <v>9269</v>
      </c>
      <c r="D4964" s="92" t="s">
        <v>19</v>
      </c>
      <c r="E4964" s="103">
        <v>41411</v>
      </c>
      <c r="F4964" s="92" t="s">
        <v>9254</v>
      </c>
      <c r="G4964" s="92" t="s">
        <v>1194</v>
      </c>
      <c r="H4964" s="92" t="s">
        <v>9234</v>
      </c>
      <c r="I4964" s="92" t="s">
        <v>865</v>
      </c>
      <c r="J4964" s="92" t="s">
        <v>1195</v>
      </c>
      <c r="K4964" s="90" t="b">
        <v>0</v>
      </c>
      <c r="L4964" s="92" t="s">
        <v>867</v>
      </c>
      <c r="M4964" s="278">
        <f>IFERROR(VLOOKUP(C4964,'Budget Detail as of 11.30'!B:K,COLUMNS('Budget Detail as of 11.30'!B:K),FALSE),0)</f>
        <v>4800</v>
      </c>
      <c r="N4964" s="155">
        <f>SUMIFS('Budget Detail as of 11.30'!L:L,'Budget Detail as of 11.30'!B:B,'Questica Mapping'!C4964)</f>
        <v>4800</v>
      </c>
      <c r="O4964" s="100">
        <v>0</v>
      </c>
      <c r="P4964" s="101">
        <f t="shared" si="191"/>
        <v>0</v>
      </c>
    </row>
    <row r="4965" spans="1:16" hidden="1" x14ac:dyDescent="0.3">
      <c r="A4965" s="90">
        <v>1191809</v>
      </c>
      <c r="B4965" s="92" t="s">
        <v>1162</v>
      </c>
      <c r="C4965" s="92" t="s">
        <v>9270</v>
      </c>
      <c r="D4965" s="92" t="s">
        <v>19</v>
      </c>
      <c r="E4965" s="103">
        <v>41411</v>
      </c>
      <c r="F4965" s="92" t="s">
        <v>9254</v>
      </c>
      <c r="G4965" s="92" t="s">
        <v>1194</v>
      </c>
      <c r="H4965" s="92" t="s">
        <v>9234</v>
      </c>
      <c r="I4965" s="92" t="s">
        <v>925</v>
      </c>
      <c r="J4965" s="92" t="s">
        <v>9271</v>
      </c>
      <c r="K4965" s="90" t="b">
        <v>0</v>
      </c>
      <c r="L4965" s="92" t="s">
        <v>867</v>
      </c>
      <c r="M4965" s="278">
        <f>IFERROR(VLOOKUP(C4965,'Budget Detail as of 11.30'!B:K,COLUMNS('Budget Detail as of 11.30'!B:K),FALSE),0)</f>
        <v>70000</v>
      </c>
      <c r="N4965" s="155">
        <f>SUMIFS('Budget Detail as of 11.30'!L:L,'Budget Detail as of 11.30'!B:B,'Questica Mapping'!C4965)</f>
        <v>70000</v>
      </c>
      <c r="O4965" s="100">
        <v>1500</v>
      </c>
      <c r="P4965" s="101">
        <f t="shared" si="191"/>
        <v>1500</v>
      </c>
    </row>
    <row r="4966" spans="1:16" hidden="1" x14ac:dyDescent="0.3">
      <c r="A4966" s="90">
        <v>602505</v>
      </c>
      <c r="B4966" s="92" t="s">
        <v>1162</v>
      </c>
      <c r="C4966" s="92" t="s">
        <v>9272</v>
      </c>
      <c r="D4966" s="92" t="s">
        <v>19</v>
      </c>
      <c r="E4966" s="103">
        <v>41411</v>
      </c>
      <c r="F4966" s="92" t="s">
        <v>9254</v>
      </c>
      <c r="G4966" s="92" t="s">
        <v>1202</v>
      </c>
      <c r="H4966" s="92" t="s">
        <v>9234</v>
      </c>
      <c r="I4966" s="92" t="s">
        <v>865</v>
      </c>
      <c r="J4966" s="92" t="s">
        <v>2831</v>
      </c>
      <c r="K4966" s="90" t="b">
        <v>0</v>
      </c>
      <c r="L4966" s="92" t="s">
        <v>867</v>
      </c>
      <c r="M4966" s="278">
        <f>IFERROR(VLOOKUP(C4966,'Budget Detail as of 11.30'!B:K,COLUMNS('Budget Detail as of 11.30'!B:K),FALSE),0)</f>
        <v>1200</v>
      </c>
      <c r="N4966" s="155">
        <f>SUMIFS('Budget Detail as of 11.30'!L:L,'Budget Detail as of 11.30'!B:B,'Questica Mapping'!C4966)</f>
        <v>1200</v>
      </c>
      <c r="O4966" s="100">
        <v>0</v>
      </c>
      <c r="P4966" s="101">
        <f t="shared" si="191"/>
        <v>0</v>
      </c>
    </row>
    <row r="4967" spans="1:16" hidden="1" x14ac:dyDescent="0.3">
      <c r="A4967" s="90">
        <v>1210152</v>
      </c>
      <c r="B4967" s="92" t="s">
        <v>1162</v>
      </c>
      <c r="C4967" s="92" t="s">
        <v>9273</v>
      </c>
      <c r="D4967" s="92" t="s">
        <v>19</v>
      </c>
      <c r="E4967" s="103">
        <v>41411</v>
      </c>
      <c r="F4967" s="92" t="s">
        <v>9254</v>
      </c>
      <c r="G4967" s="92" t="s">
        <v>1207</v>
      </c>
      <c r="H4967" s="92" t="s">
        <v>9234</v>
      </c>
      <c r="I4967" s="92" t="s">
        <v>865</v>
      </c>
      <c r="J4967" s="92" t="s">
        <v>1300</v>
      </c>
      <c r="K4967" s="90" t="b">
        <v>0</v>
      </c>
      <c r="L4967" s="92" t="s">
        <v>867</v>
      </c>
      <c r="M4967" s="278">
        <f>IFERROR(VLOOKUP(C4967,'Budget Detail as of 11.30'!B:K,COLUMNS('Budget Detail as of 11.30'!B:K),FALSE),0)</f>
        <v>500</v>
      </c>
      <c r="N4967" s="155">
        <f>SUMIFS('Budget Detail as of 11.30'!L:L,'Budget Detail as of 11.30'!B:B,'Questica Mapping'!C4967)</f>
        <v>500</v>
      </c>
      <c r="O4967" s="100">
        <v>0</v>
      </c>
      <c r="P4967" s="101">
        <f t="shared" si="191"/>
        <v>0</v>
      </c>
    </row>
    <row r="4968" spans="1:16" hidden="1" x14ac:dyDescent="0.3">
      <c r="A4968" s="90">
        <v>602467</v>
      </c>
      <c r="B4968" s="92" t="s">
        <v>1162</v>
      </c>
      <c r="C4968" s="92" t="s">
        <v>9274</v>
      </c>
      <c r="D4968" s="92" t="s">
        <v>19</v>
      </c>
      <c r="E4968" s="103">
        <v>41411</v>
      </c>
      <c r="F4968" s="92" t="s">
        <v>9254</v>
      </c>
      <c r="G4968" s="92" t="s">
        <v>1207</v>
      </c>
      <c r="H4968" s="92" t="s">
        <v>9234</v>
      </c>
      <c r="I4968" s="92" t="s">
        <v>925</v>
      </c>
      <c r="J4968" s="92" t="s">
        <v>1300</v>
      </c>
      <c r="K4968" s="90" t="b">
        <v>0</v>
      </c>
      <c r="L4968" s="92" t="s">
        <v>867</v>
      </c>
      <c r="M4968" s="278">
        <f>IFERROR(VLOOKUP(C4968,'Budget Detail as of 11.30'!B:K,COLUMNS('Budget Detail as of 11.30'!B:K),FALSE),0)</f>
        <v>0</v>
      </c>
      <c r="N4968" s="155">
        <f>SUMIFS('Budget Detail as of 11.30'!L:L,'Budget Detail as of 11.30'!B:B,'Questica Mapping'!C4968)</f>
        <v>0</v>
      </c>
      <c r="O4968" s="100">
        <v>500</v>
      </c>
      <c r="P4968" s="101">
        <f t="shared" si="191"/>
        <v>500</v>
      </c>
    </row>
    <row r="4969" spans="1:16" hidden="1" x14ac:dyDescent="0.3">
      <c r="A4969" s="90">
        <v>597570</v>
      </c>
      <c r="B4969" s="92" t="s">
        <v>1162</v>
      </c>
      <c r="C4969" s="92" t="s">
        <v>9275</v>
      </c>
      <c r="D4969" s="92" t="s">
        <v>19</v>
      </c>
      <c r="E4969" s="103">
        <v>41411</v>
      </c>
      <c r="F4969" s="92" t="s">
        <v>9254</v>
      </c>
      <c r="G4969" s="92" t="s">
        <v>1212</v>
      </c>
      <c r="H4969" s="92" t="s">
        <v>9234</v>
      </c>
      <c r="I4969" s="92" t="s">
        <v>865</v>
      </c>
      <c r="J4969" s="92" t="s">
        <v>9276</v>
      </c>
      <c r="K4969" s="90" t="b">
        <v>0</v>
      </c>
      <c r="L4969" s="92" t="s">
        <v>867</v>
      </c>
      <c r="M4969" s="278">
        <f>IFERROR(VLOOKUP(C4969,'Budget Detail as of 11.30'!B:K,COLUMNS('Budget Detail as of 11.30'!B:K),FALSE),0)</f>
        <v>23000</v>
      </c>
      <c r="N4969" s="155">
        <f>SUMIFS('Budget Detail as of 11.30'!L:L,'Budget Detail as of 11.30'!B:B,'Questica Mapping'!C4969)</f>
        <v>23000</v>
      </c>
      <c r="O4969" s="100">
        <v>45</v>
      </c>
      <c r="P4969" s="101">
        <f t="shared" si="191"/>
        <v>45</v>
      </c>
    </row>
    <row r="4970" spans="1:16" hidden="1" x14ac:dyDescent="0.3">
      <c r="A4970" s="90">
        <v>1191193</v>
      </c>
      <c r="B4970" s="92" t="s">
        <v>1162</v>
      </c>
      <c r="C4970" s="92" t="s">
        <v>9277</v>
      </c>
      <c r="D4970" s="92" t="s">
        <v>19</v>
      </c>
      <c r="E4970" s="103">
        <v>41411</v>
      </c>
      <c r="F4970" s="92" t="s">
        <v>9254</v>
      </c>
      <c r="G4970" s="92" t="s">
        <v>1212</v>
      </c>
      <c r="H4970" s="92" t="s">
        <v>9234</v>
      </c>
      <c r="I4970" s="92" t="s">
        <v>925</v>
      </c>
      <c r="J4970" s="92" t="s">
        <v>9278</v>
      </c>
      <c r="K4970" s="90" t="b">
        <v>0</v>
      </c>
      <c r="L4970" s="92" t="s">
        <v>867</v>
      </c>
      <c r="M4970" s="278">
        <f>IFERROR(VLOOKUP(C4970,'Budget Detail as of 11.30'!B:K,COLUMNS('Budget Detail as of 11.30'!B:K),FALSE),0)</f>
        <v>3200</v>
      </c>
      <c r="N4970" s="155">
        <f>SUMIFS('Budget Detail as of 11.30'!L:L,'Budget Detail as of 11.30'!B:B,'Questica Mapping'!C4970)</f>
        <v>3200</v>
      </c>
      <c r="O4970" s="100">
        <v>1500</v>
      </c>
      <c r="P4970" s="101">
        <f t="shared" si="191"/>
        <v>1500</v>
      </c>
    </row>
    <row r="4971" spans="1:16" hidden="1" x14ac:dyDescent="0.3">
      <c r="A4971" s="90">
        <v>1191194</v>
      </c>
      <c r="B4971" s="92" t="s">
        <v>1162</v>
      </c>
      <c r="C4971" s="92" t="s">
        <v>9279</v>
      </c>
      <c r="D4971" s="92" t="s">
        <v>19</v>
      </c>
      <c r="E4971" s="103">
        <v>41411</v>
      </c>
      <c r="F4971" s="92" t="s">
        <v>9254</v>
      </c>
      <c r="G4971" s="92" t="s">
        <v>1212</v>
      </c>
      <c r="H4971" s="92" t="s">
        <v>9234</v>
      </c>
      <c r="I4971" s="92" t="s">
        <v>928</v>
      </c>
      <c r="J4971" s="92" t="s">
        <v>9280</v>
      </c>
      <c r="K4971" s="90" t="b">
        <v>0</v>
      </c>
      <c r="L4971" s="92" t="s">
        <v>867</v>
      </c>
      <c r="M4971" s="278">
        <f>IFERROR(VLOOKUP(C4971,'Budget Detail as of 11.30'!B:K,COLUMNS('Budget Detail as of 11.30'!B:K),FALSE),0)</f>
        <v>2500</v>
      </c>
      <c r="N4971" s="155">
        <f>SUMIFS('Budget Detail as of 11.30'!L:L,'Budget Detail as of 11.30'!B:B,'Questica Mapping'!C4971)</f>
        <v>2500</v>
      </c>
      <c r="O4971" s="100">
        <v>150</v>
      </c>
      <c r="P4971" s="101">
        <f t="shared" si="191"/>
        <v>150</v>
      </c>
    </row>
    <row r="4972" spans="1:16" hidden="1" x14ac:dyDescent="0.3">
      <c r="A4972" s="90">
        <v>1191195</v>
      </c>
      <c r="B4972" s="92" t="s">
        <v>1162</v>
      </c>
      <c r="C4972" s="92" t="s">
        <v>9281</v>
      </c>
      <c r="D4972" s="92" t="s">
        <v>19</v>
      </c>
      <c r="E4972" s="103">
        <v>41411</v>
      </c>
      <c r="F4972" s="92" t="s">
        <v>9254</v>
      </c>
      <c r="G4972" s="92" t="s">
        <v>1212</v>
      </c>
      <c r="H4972" s="92" t="s">
        <v>9234</v>
      </c>
      <c r="I4972" s="92" t="s">
        <v>931</v>
      </c>
      <c r="J4972" s="92" t="s">
        <v>9282</v>
      </c>
      <c r="K4972" s="90" t="b">
        <v>0</v>
      </c>
      <c r="L4972" s="92" t="s">
        <v>867</v>
      </c>
      <c r="M4972" s="278">
        <f>IFERROR(VLOOKUP(C4972,'Budget Detail as of 11.30'!B:K,COLUMNS('Budget Detail as of 11.30'!B:K),FALSE),0)</f>
        <v>32000</v>
      </c>
      <c r="N4972" s="155">
        <f>SUMIFS('Budget Detail as of 11.30'!L:L,'Budget Detail as of 11.30'!B:B,'Questica Mapping'!C4972)</f>
        <v>32000</v>
      </c>
      <c r="O4972" s="100">
        <v>0</v>
      </c>
      <c r="P4972" s="101">
        <f t="shared" si="191"/>
        <v>0</v>
      </c>
    </row>
    <row r="4973" spans="1:16" hidden="1" x14ac:dyDescent="0.3">
      <c r="A4973" s="90">
        <v>602468</v>
      </c>
      <c r="B4973" s="92" t="s">
        <v>1162</v>
      </c>
      <c r="C4973" s="92" t="s">
        <v>9283</v>
      </c>
      <c r="D4973" s="92" t="s">
        <v>19</v>
      </c>
      <c r="E4973" s="103">
        <v>41411</v>
      </c>
      <c r="F4973" s="92" t="s">
        <v>9254</v>
      </c>
      <c r="G4973" s="92" t="s">
        <v>1215</v>
      </c>
      <c r="H4973" s="92" t="s">
        <v>9234</v>
      </c>
      <c r="I4973" s="92" t="s">
        <v>865</v>
      </c>
      <c r="J4973" s="92" t="s">
        <v>9284</v>
      </c>
      <c r="K4973" s="90" t="b">
        <v>0</v>
      </c>
      <c r="L4973" s="92" t="s">
        <v>867</v>
      </c>
      <c r="M4973" s="278">
        <f>IFERROR(VLOOKUP(C4973,'Budget Detail as of 11.30'!B:K,COLUMNS('Budget Detail as of 11.30'!B:K),FALSE),0)</f>
        <v>1500</v>
      </c>
      <c r="N4973" s="155">
        <f>SUMIFS('Budget Detail as of 11.30'!L:L,'Budget Detail as of 11.30'!B:B,'Questica Mapping'!C4973)</f>
        <v>1500</v>
      </c>
      <c r="O4973" s="100">
        <v>800</v>
      </c>
      <c r="P4973" s="101">
        <f t="shared" si="191"/>
        <v>800</v>
      </c>
    </row>
    <row r="4974" spans="1:16" hidden="1" x14ac:dyDescent="0.3">
      <c r="A4974" s="90">
        <v>850924</v>
      </c>
      <c r="B4974" s="92" t="s">
        <v>1162</v>
      </c>
      <c r="C4974" s="92" t="s">
        <v>9285</v>
      </c>
      <c r="D4974" s="92" t="s">
        <v>19</v>
      </c>
      <c r="E4974" s="103">
        <v>41411</v>
      </c>
      <c r="F4974" s="92" t="s">
        <v>9254</v>
      </c>
      <c r="G4974" s="92" t="s">
        <v>1215</v>
      </c>
      <c r="H4974" s="92" t="s">
        <v>9234</v>
      </c>
      <c r="I4974" s="92" t="s">
        <v>925</v>
      </c>
      <c r="J4974" s="92" t="s">
        <v>1306</v>
      </c>
      <c r="K4974" s="90" t="b">
        <v>0</v>
      </c>
      <c r="L4974" s="92" t="s">
        <v>867</v>
      </c>
      <c r="M4974" s="278">
        <f>IFERROR(VLOOKUP(C4974,'Budget Detail as of 11.30'!B:K,COLUMNS('Budget Detail as of 11.30'!B:K),FALSE),0)</f>
        <v>0</v>
      </c>
      <c r="N4974" s="155">
        <f>SUMIFS('Budget Detail as of 11.30'!L:L,'Budget Detail as of 11.30'!B:B,'Questica Mapping'!C4974)</f>
        <v>0</v>
      </c>
      <c r="O4974" s="100">
        <v>8000</v>
      </c>
      <c r="P4974" s="101">
        <f t="shared" si="191"/>
        <v>8000</v>
      </c>
    </row>
    <row r="4975" spans="1:16" hidden="1" x14ac:dyDescent="0.3">
      <c r="A4975" s="90">
        <v>1210153</v>
      </c>
      <c r="B4975" s="92" t="s">
        <v>1162</v>
      </c>
      <c r="C4975" s="92" t="s">
        <v>9286</v>
      </c>
      <c r="D4975" s="92" t="s">
        <v>19</v>
      </c>
      <c r="E4975" s="103">
        <v>41411</v>
      </c>
      <c r="F4975" s="92" t="s">
        <v>9254</v>
      </c>
      <c r="G4975" s="92" t="s">
        <v>1215</v>
      </c>
      <c r="H4975" s="92" t="s">
        <v>9234</v>
      </c>
      <c r="I4975" s="92" t="s">
        <v>931</v>
      </c>
      <c r="J4975" s="92" t="s">
        <v>9287</v>
      </c>
      <c r="K4975" s="90" t="b">
        <v>0</v>
      </c>
      <c r="L4975" s="92" t="s">
        <v>867</v>
      </c>
      <c r="M4975" s="278">
        <f>IFERROR(VLOOKUP(C4975,'Budget Detail as of 11.30'!B:K,COLUMNS('Budget Detail as of 11.30'!B:K),FALSE),0)</f>
        <v>0</v>
      </c>
      <c r="N4975" s="155">
        <f>SUMIFS('Budget Detail as of 11.30'!L:L,'Budget Detail as of 11.30'!B:B,'Questica Mapping'!C4975)</f>
        <v>0</v>
      </c>
      <c r="O4975" s="100">
        <v>9188</v>
      </c>
      <c r="P4975" s="101">
        <f t="shared" si="191"/>
        <v>9188</v>
      </c>
    </row>
    <row r="4976" spans="1:16" hidden="1" x14ac:dyDescent="0.3">
      <c r="A4976" s="90">
        <v>850439</v>
      </c>
      <c r="B4976" s="92" t="s">
        <v>1162</v>
      </c>
      <c r="C4976" s="92" t="s">
        <v>9288</v>
      </c>
      <c r="D4976" s="92" t="s">
        <v>19</v>
      </c>
      <c r="E4976" s="103">
        <v>41411</v>
      </c>
      <c r="F4976" s="92" t="s">
        <v>9254</v>
      </c>
      <c r="G4976" s="92" t="s">
        <v>1229</v>
      </c>
      <c r="H4976" s="92" t="s">
        <v>9234</v>
      </c>
      <c r="I4976" s="92" t="s">
        <v>865</v>
      </c>
      <c r="J4976" s="92" t="s">
        <v>1457</v>
      </c>
      <c r="K4976" s="90" t="b">
        <v>0</v>
      </c>
      <c r="L4976" s="92" t="s">
        <v>867</v>
      </c>
      <c r="M4976" s="278">
        <f>IFERROR(VLOOKUP(C4976,'Budget Detail as of 11.30'!B:K,COLUMNS('Budget Detail as of 11.30'!B:K),FALSE),0)</f>
        <v>500</v>
      </c>
      <c r="N4976" s="155">
        <f>SUMIFS('Budget Detail as of 11.30'!L:L,'Budget Detail as of 11.30'!B:B,'Questica Mapping'!C4976)</f>
        <v>500</v>
      </c>
      <c r="O4976" s="100">
        <v>3000</v>
      </c>
      <c r="P4976" s="101">
        <f t="shared" si="191"/>
        <v>3000</v>
      </c>
    </row>
    <row r="4977" spans="1:16" hidden="1" x14ac:dyDescent="0.3">
      <c r="A4977" s="90">
        <v>850440</v>
      </c>
      <c r="B4977" s="92" t="s">
        <v>1162</v>
      </c>
      <c r="C4977" s="92" t="s">
        <v>9289</v>
      </c>
      <c r="D4977" s="92" t="s">
        <v>19</v>
      </c>
      <c r="E4977" s="103">
        <v>41411</v>
      </c>
      <c r="F4977" s="92" t="s">
        <v>9254</v>
      </c>
      <c r="G4977" s="92" t="s">
        <v>1229</v>
      </c>
      <c r="H4977" s="92" t="s">
        <v>9234</v>
      </c>
      <c r="I4977" s="92" t="s">
        <v>925</v>
      </c>
      <c r="J4977" s="92" t="s">
        <v>1377</v>
      </c>
      <c r="K4977" s="90" t="b">
        <v>0</v>
      </c>
      <c r="L4977" s="92" t="s">
        <v>867</v>
      </c>
      <c r="M4977" s="278">
        <f>IFERROR(VLOOKUP(C4977,'Budget Detail as of 11.30'!B:K,COLUMNS('Budget Detail as of 11.30'!B:K),FALSE),0)</f>
        <v>50</v>
      </c>
      <c r="N4977" s="155">
        <f>SUMIFS('Budget Detail as of 11.30'!L:L,'Budget Detail as of 11.30'!B:B,'Questica Mapping'!C4977)</f>
        <v>50</v>
      </c>
      <c r="O4977" s="100">
        <v>0</v>
      </c>
      <c r="P4977" s="101">
        <f t="shared" si="191"/>
        <v>0</v>
      </c>
    </row>
    <row r="4978" spans="1:16" hidden="1" x14ac:dyDescent="0.3">
      <c r="A4978" s="90">
        <v>602472</v>
      </c>
      <c r="B4978" s="92" t="s">
        <v>1162</v>
      </c>
      <c r="C4978" s="92" t="s">
        <v>9290</v>
      </c>
      <c r="D4978" s="92" t="s">
        <v>19</v>
      </c>
      <c r="E4978" s="103">
        <v>41411</v>
      </c>
      <c r="F4978" s="92" t="s">
        <v>9254</v>
      </c>
      <c r="G4978" s="92" t="s">
        <v>1229</v>
      </c>
      <c r="H4978" s="92" t="s">
        <v>9234</v>
      </c>
      <c r="I4978" s="92" t="s">
        <v>928</v>
      </c>
      <c r="J4978" s="92" t="s">
        <v>9291</v>
      </c>
      <c r="K4978" s="90" t="b">
        <v>0</v>
      </c>
      <c r="L4978" s="92" t="s">
        <v>867</v>
      </c>
      <c r="M4978" s="278">
        <f>IFERROR(VLOOKUP(C4978,'Budget Detail as of 11.30'!B:K,COLUMNS('Budget Detail as of 11.30'!B:K),FALSE),0)</f>
        <v>1500</v>
      </c>
      <c r="N4978" s="155">
        <f>SUMIFS('Budget Detail as of 11.30'!L:L,'Budget Detail as of 11.30'!B:B,'Questica Mapping'!C4978)</f>
        <v>1500</v>
      </c>
      <c r="O4978" s="100">
        <v>8568</v>
      </c>
      <c r="P4978" s="101">
        <f t="shared" si="191"/>
        <v>8568</v>
      </c>
    </row>
    <row r="4979" spans="1:16" hidden="1" x14ac:dyDescent="0.3">
      <c r="A4979" s="90">
        <v>602473</v>
      </c>
      <c r="B4979" s="92" t="s">
        <v>1162</v>
      </c>
      <c r="C4979" s="92" t="s">
        <v>9292</v>
      </c>
      <c r="D4979" s="92" t="s">
        <v>19</v>
      </c>
      <c r="E4979" s="103">
        <v>41411</v>
      </c>
      <c r="F4979" s="92" t="s">
        <v>9254</v>
      </c>
      <c r="G4979" s="92" t="s">
        <v>1229</v>
      </c>
      <c r="H4979" s="92" t="s">
        <v>9234</v>
      </c>
      <c r="I4979" s="92" t="s">
        <v>931</v>
      </c>
      <c r="J4979" s="92" t="s">
        <v>1314</v>
      </c>
      <c r="K4979" s="90" t="b">
        <v>0</v>
      </c>
      <c r="L4979" s="92" t="s">
        <v>867</v>
      </c>
      <c r="M4979" s="278">
        <f>IFERROR(VLOOKUP(C4979,'Budget Detail as of 11.30'!B:K,COLUMNS('Budget Detail as of 11.30'!B:K),FALSE),0)</f>
        <v>150</v>
      </c>
      <c r="N4979" s="155">
        <f>SUMIFS('Budget Detail as of 11.30'!L:L,'Budget Detail as of 11.30'!B:B,'Questica Mapping'!C4979)</f>
        <v>150</v>
      </c>
      <c r="O4979" s="100">
        <v>121585</v>
      </c>
      <c r="P4979" s="101">
        <f t="shared" si="191"/>
        <v>121585</v>
      </c>
    </row>
    <row r="4980" spans="1:16" hidden="1" x14ac:dyDescent="0.3">
      <c r="A4980" s="90">
        <v>602474</v>
      </c>
      <c r="B4980" s="92" t="s">
        <v>1162</v>
      </c>
      <c r="C4980" s="92" t="s">
        <v>9293</v>
      </c>
      <c r="D4980" s="92" t="s">
        <v>19</v>
      </c>
      <c r="E4980" s="103">
        <v>41411</v>
      </c>
      <c r="F4980" s="92" t="s">
        <v>9254</v>
      </c>
      <c r="G4980" s="92" t="s">
        <v>1229</v>
      </c>
      <c r="H4980" s="92" t="s">
        <v>9234</v>
      </c>
      <c r="I4980" s="92" t="s">
        <v>944</v>
      </c>
      <c r="J4980" s="92" t="s">
        <v>1803</v>
      </c>
      <c r="K4980" s="90" t="b">
        <v>0</v>
      </c>
      <c r="L4980" s="92" t="s">
        <v>867</v>
      </c>
      <c r="M4980" s="278">
        <f>IFERROR(VLOOKUP(C4980,'Budget Detail as of 11.30'!B:K,COLUMNS('Budget Detail as of 11.30'!B:K),FALSE),0)</f>
        <v>0</v>
      </c>
      <c r="N4980" s="155">
        <f>SUMIFS('Budget Detail as of 11.30'!L:L,'Budget Detail as of 11.30'!B:B,'Questica Mapping'!C4980)</f>
        <v>0</v>
      </c>
      <c r="O4980" s="100">
        <v>0</v>
      </c>
      <c r="P4980" s="101">
        <f t="shared" si="191"/>
        <v>0</v>
      </c>
    </row>
    <row r="4981" spans="1:16" hidden="1" x14ac:dyDescent="0.3">
      <c r="A4981" s="90">
        <v>602475</v>
      </c>
      <c r="B4981" s="92" t="s">
        <v>1162</v>
      </c>
      <c r="C4981" s="92" t="s">
        <v>9294</v>
      </c>
      <c r="D4981" s="92" t="s">
        <v>19</v>
      </c>
      <c r="E4981" s="103">
        <v>41411</v>
      </c>
      <c r="F4981" s="92" t="s">
        <v>9254</v>
      </c>
      <c r="G4981" s="92" t="s">
        <v>1240</v>
      </c>
      <c r="H4981" s="92" t="s">
        <v>9234</v>
      </c>
      <c r="I4981" s="92" t="s">
        <v>865</v>
      </c>
      <c r="J4981" s="92" t="s">
        <v>7729</v>
      </c>
      <c r="K4981" s="90" t="b">
        <v>0</v>
      </c>
      <c r="L4981" s="92" t="s">
        <v>867</v>
      </c>
      <c r="M4981" s="278">
        <f>IFERROR(VLOOKUP(C4981,'Budget Detail as of 11.30'!B:K,COLUMNS('Budget Detail as of 11.30'!B:K),FALSE),0)</f>
        <v>800</v>
      </c>
      <c r="N4981" s="155">
        <f>SUMIFS('Budget Detail as of 11.30'!L:L,'Budget Detail as of 11.30'!B:B,'Questica Mapping'!C4981)</f>
        <v>800</v>
      </c>
      <c r="O4981" s="100"/>
      <c r="P4981" s="101"/>
    </row>
    <row r="4982" spans="1:16" hidden="1" x14ac:dyDescent="0.3">
      <c r="A4982" s="90">
        <v>602476</v>
      </c>
      <c r="B4982" s="92" t="s">
        <v>1162</v>
      </c>
      <c r="C4982" s="92" t="s">
        <v>9295</v>
      </c>
      <c r="D4982" s="92" t="s">
        <v>19</v>
      </c>
      <c r="E4982" s="103">
        <v>41411</v>
      </c>
      <c r="F4982" s="92" t="s">
        <v>9254</v>
      </c>
      <c r="G4982" s="92" t="s">
        <v>1240</v>
      </c>
      <c r="H4982" s="92" t="s">
        <v>9234</v>
      </c>
      <c r="I4982" s="92" t="s">
        <v>925</v>
      </c>
      <c r="J4982" s="92" t="s">
        <v>9296</v>
      </c>
      <c r="K4982" s="90" t="b">
        <v>0</v>
      </c>
      <c r="L4982" s="92" t="s">
        <v>867</v>
      </c>
      <c r="M4982" s="278">
        <f>IFERROR(VLOOKUP(C4982,'Budget Detail as of 11.30'!B:K,COLUMNS('Budget Detail as of 11.30'!B:K),FALSE),0)</f>
        <v>8000</v>
      </c>
      <c r="N4982" s="155">
        <f>SUMIFS('Budget Detail as of 11.30'!L:L,'Budget Detail as of 11.30'!B:B,'Questica Mapping'!C4982)</f>
        <v>8000</v>
      </c>
      <c r="O4982" s="100">
        <v>100</v>
      </c>
      <c r="P4982" s="101">
        <f t="shared" ref="P4982:P5001" si="192">+O4982</f>
        <v>100</v>
      </c>
    </row>
    <row r="4983" spans="1:16" hidden="1" x14ac:dyDescent="0.3">
      <c r="A4983" s="90">
        <v>602477</v>
      </c>
      <c r="B4983" s="92" t="s">
        <v>1162</v>
      </c>
      <c r="C4983" s="92" t="s">
        <v>9297</v>
      </c>
      <c r="D4983" s="92" t="s">
        <v>19</v>
      </c>
      <c r="E4983" s="103" t="s">
        <v>602</v>
      </c>
      <c r="F4983" s="92" t="s">
        <v>9254</v>
      </c>
      <c r="G4983" s="92" t="s">
        <v>1243</v>
      </c>
      <c r="H4983" s="92" t="s">
        <v>9234</v>
      </c>
      <c r="I4983" s="92" t="s">
        <v>865</v>
      </c>
      <c r="J4983" s="92" t="s">
        <v>1244</v>
      </c>
      <c r="K4983" s="90" t="b">
        <v>0</v>
      </c>
      <c r="L4983" s="92" t="s">
        <v>867</v>
      </c>
      <c r="M4983" s="278">
        <f>IFERROR(VLOOKUP(C4983,'Budget Detail as of 11.30'!B:K,COLUMNS('Budget Detail as of 11.30'!B:K),FALSE),0)</f>
        <v>9000</v>
      </c>
      <c r="N4983" s="155">
        <f>SUMIFS('Budget Detail as of 11.30'!L:L,'Budget Detail as of 11.30'!B:B,'Questica Mapping'!C4983)</f>
        <v>9000</v>
      </c>
      <c r="O4983" s="100">
        <v>100</v>
      </c>
      <c r="P4983" s="101">
        <f t="shared" si="192"/>
        <v>100</v>
      </c>
    </row>
    <row r="4984" spans="1:16" hidden="1" x14ac:dyDescent="0.3">
      <c r="A4984" s="90">
        <v>602478</v>
      </c>
      <c r="B4984" s="92" t="s">
        <v>1162</v>
      </c>
      <c r="C4984" s="92" t="s">
        <v>9298</v>
      </c>
      <c r="D4984" s="92" t="s">
        <v>19</v>
      </c>
      <c r="E4984" s="103" t="s">
        <v>602</v>
      </c>
      <c r="F4984" s="92" t="s">
        <v>9254</v>
      </c>
      <c r="G4984" s="92" t="s">
        <v>1246</v>
      </c>
      <c r="H4984" s="92" t="s">
        <v>9234</v>
      </c>
      <c r="I4984" s="92" t="s">
        <v>865</v>
      </c>
      <c r="J4984" s="92" t="s">
        <v>1326</v>
      </c>
      <c r="K4984" s="90" t="b">
        <v>0</v>
      </c>
      <c r="L4984" s="92" t="s">
        <v>867</v>
      </c>
      <c r="M4984" s="278">
        <f>IFERROR(VLOOKUP(C4984,'Budget Detail as of 11.30'!B:K,COLUMNS('Budget Detail as of 11.30'!B:K),FALSE),0)</f>
        <v>3000</v>
      </c>
      <c r="N4984" s="155">
        <f>SUMIFS('Budget Detail as of 11.30'!L:L,'Budget Detail as of 11.30'!B:B,'Questica Mapping'!C4984)</f>
        <v>3600</v>
      </c>
      <c r="O4984" s="100">
        <v>529660</v>
      </c>
      <c r="P4984" s="101">
        <f t="shared" si="192"/>
        <v>529660</v>
      </c>
    </row>
    <row r="4985" spans="1:16" hidden="1" x14ac:dyDescent="0.3">
      <c r="A4985" s="90">
        <v>602487</v>
      </c>
      <c r="B4985" s="92" t="s">
        <v>1162</v>
      </c>
      <c r="C4985" s="92" t="s">
        <v>9299</v>
      </c>
      <c r="D4985" s="92" t="s">
        <v>19</v>
      </c>
      <c r="E4985" s="103" t="s">
        <v>602</v>
      </c>
      <c r="F4985" s="92" t="s">
        <v>9254</v>
      </c>
      <c r="G4985" s="92" t="s">
        <v>1246</v>
      </c>
      <c r="H4985" s="92" t="s">
        <v>9234</v>
      </c>
      <c r="I4985" s="92" t="s">
        <v>925</v>
      </c>
      <c r="J4985" s="270" t="s">
        <v>1251</v>
      </c>
      <c r="K4985" s="90" t="b">
        <v>0</v>
      </c>
      <c r="L4985" s="92" t="s">
        <v>867</v>
      </c>
      <c r="M4985" s="278">
        <f>IFERROR(VLOOKUP(C4985,'Budget Detail as of 11.30'!B:K,COLUMNS('Budget Detail as of 11.30'!B:K),FALSE),0)</f>
        <v>600</v>
      </c>
      <c r="N4985" s="155">
        <f>SUMIFS('Budget Detail as of 11.30'!L:L,'Budget Detail as of 11.30'!B:B,'Questica Mapping'!C4985)</f>
        <v>0</v>
      </c>
      <c r="O4985" s="100">
        <v>314</v>
      </c>
      <c r="P4985" s="101">
        <f t="shared" si="192"/>
        <v>314</v>
      </c>
    </row>
    <row r="4986" spans="1:16" hidden="1" x14ac:dyDescent="0.3">
      <c r="A4986" s="90">
        <v>602488</v>
      </c>
      <c r="B4986" s="92" t="s">
        <v>1162</v>
      </c>
      <c r="C4986" s="92" t="s">
        <v>9300</v>
      </c>
      <c r="D4986" s="92" t="s">
        <v>19</v>
      </c>
      <c r="E4986" s="103" t="s">
        <v>602</v>
      </c>
      <c r="F4986" s="92" t="s">
        <v>9254</v>
      </c>
      <c r="G4986" s="92" t="s">
        <v>1253</v>
      </c>
      <c r="H4986" s="92" t="s">
        <v>9234</v>
      </c>
      <c r="I4986" s="92" t="s">
        <v>865</v>
      </c>
      <c r="J4986" s="92" t="s">
        <v>1254</v>
      </c>
      <c r="K4986" s="90" t="b">
        <v>0</v>
      </c>
      <c r="L4986" s="92" t="s">
        <v>867</v>
      </c>
      <c r="M4986" s="278">
        <f>IFERROR(VLOOKUP(C4986,'Budget Detail as of 11.30'!B:K,COLUMNS('Budget Detail as of 11.30'!B:K),FALSE),0)</f>
        <v>27320</v>
      </c>
      <c r="N4986" s="155">
        <f>SUMIFS('Budget Detail as of 11.30'!L:L,'Budget Detail as of 11.30'!B:B,'Questica Mapping'!C4986)</f>
        <v>27320</v>
      </c>
      <c r="O4986" s="100">
        <v>13760</v>
      </c>
      <c r="P4986" s="101">
        <f t="shared" si="192"/>
        <v>13760</v>
      </c>
    </row>
    <row r="4987" spans="1:16" hidden="1" x14ac:dyDescent="0.3">
      <c r="A4987" s="90">
        <v>602489</v>
      </c>
      <c r="B4987" s="92" t="s">
        <v>1162</v>
      </c>
      <c r="C4987" s="92" t="s">
        <v>9301</v>
      </c>
      <c r="D4987" s="92" t="s">
        <v>19</v>
      </c>
      <c r="E4987" s="103" t="s">
        <v>602</v>
      </c>
      <c r="F4987" s="92" t="s">
        <v>9254</v>
      </c>
      <c r="G4987" s="92" t="s">
        <v>1253</v>
      </c>
      <c r="H4987" s="92" t="s">
        <v>9234</v>
      </c>
      <c r="I4987" s="92" t="s">
        <v>925</v>
      </c>
      <c r="J4987" s="92" t="s">
        <v>1256</v>
      </c>
      <c r="K4987" s="90" t="b">
        <v>0</v>
      </c>
      <c r="L4987" s="92" t="s">
        <v>867</v>
      </c>
      <c r="M4987" s="278">
        <f>IFERROR(VLOOKUP(C4987,'Budget Detail as of 11.30'!B:K,COLUMNS('Budget Detail as of 11.30'!B:K),FALSE),0)</f>
        <v>110660</v>
      </c>
      <c r="N4987" s="155">
        <f>SUMIFS('Budget Detail as of 11.30'!L:L,'Budget Detail as of 11.30'!B:B,'Questica Mapping'!C4987)</f>
        <v>110660</v>
      </c>
      <c r="O4987" s="100">
        <v>264520</v>
      </c>
      <c r="P4987" s="101">
        <f t="shared" si="192"/>
        <v>264520</v>
      </c>
    </row>
    <row r="4988" spans="1:16" hidden="1" x14ac:dyDescent="0.3">
      <c r="A4988" s="90">
        <v>602490</v>
      </c>
      <c r="B4988" s="92" t="s">
        <v>1162</v>
      </c>
      <c r="C4988" s="92" t="s">
        <v>9302</v>
      </c>
      <c r="D4988" s="92" t="s">
        <v>19</v>
      </c>
      <c r="E4988" s="103" t="s">
        <v>602</v>
      </c>
      <c r="F4988" s="92" t="s">
        <v>9254</v>
      </c>
      <c r="G4988" s="92" t="s">
        <v>1253</v>
      </c>
      <c r="H4988" s="92" t="s">
        <v>9234</v>
      </c>
      <c r="I4988" s="92" t="s">
        <v>928</v>
      </c>
      <c r="J4988" s="92" t="s">
        <v>1259</v>
      </c>
      <c r="K4988" s="90" t="b">
        <v>0</v>
      </c>
      <c r="L4988" s="92" t="s">
        <v>867</v>
      </c>
      <c r="M4988" s="278">
        <f>IFERROR(VLOOKUP(C4988,'Budget Detail as of 11.30'!B:K,COLUMNS('Budget Detail as of 11.30'!B:K),FALSE),0)</f>
        <v>200</v>
      </c>
      <c r="N4988" s="155">
        <f>SUMIFS('Budget Detail as of 11.30'!L:L,'Budget Detail as of 11.30'!B:B,'Questica Mapping'!C4988)</f>
        <v>200</v>
      </c>
      <c r="O4988" s="100">
        <v>0</v>
      </c>
      <c r="P4988" s="101">
        <f t="shared" si="192"/>
        <v>0</v>
      </c>
    </row>
    <row r="4989" spans="1:16" hidden="1" x14ac:dyDescent="0.3">
      <c r="A4989" s="90">
        <v>602491</v>
      </c>
      <c r="B4989" s="92" t="s">
        <v>1162</v>
      </c>
      <c r="C4989" s="92" t="s">
        <v>9303</v>
      </c>
      <c r="D4989" s="279" t="s">
        <v>19</v>
      </c>
      <c r="E4989" s="103" t="s">
        <v>602</v>
      </c>
      <c r="F4989" s="90" t="s">
        <v>9254</v>
      </c>
      <c r="G4989" s="90" t="s">
        <v>1265</v>
      </c>
      <c r="H4989" s="90" t="s">
        <v>9234</v>
      </c>
      <c r="I4989" s="90" t="s">
        <v>865</v>
      </c>
      <c r="J4989" s="90" t="s">
        <v>1266</v>
      </c>
      <c r="K4989" s="90" t="b">
        <v>0</v>
      </c>
      <c r="L4989" s="90" t="s">
        <v>867</v>
      </c>
      <c r="M4989" s="278">
        <f>IFERROR(VLOOKUP(C4989,'Budget Detail as of 11.30'!B:K,COLUMNS('Budget Detail as of 11.30'!B:K),FALSE),0)</f>
        <v>17710</v>
      </c>
      <c r="N4989" s="155">
        <f>SUMIFS('Budget Detail as of 11.30'!L:L,'Budget Detail as of 11.30'!B:B,'Questica Mapping'!C4989)</f>
        <v>17710</v>
      </c>
      <c r="O4989" s="100">
        <v>0</v>
      </c>
      <c r="P4989" s="101">
        <f t="shared" si="192"/>
        <v>0</v>
      </c>
    </row>
    <row r="4990" spans="1:16" hidden="1" x14ac:dyDescent="0.3">
      <c r="A4990" s="90">
        <v>602492</v>
      </c>
      <c r="B4990" s="92" t="s">
        <v>1162</v>
      </c>
      <c r="C4990" s="92" t="s">
        <v>9304</v>
      </c>
      <c r="D4990" s="92" t="s">
        <v>19</v>
      </c>
      <c r="E4990" s="103">
        <v>41411</v>
      </c>
      <c r="F4990" s="92" t="s">
        <v>9254</v>
      </c>
      <c r="G4990" s="92" t="s">
        <v>1268</v>
      </c>
      <c r="H4990" s="92" t="s">
        <v>9234</v>
      </c>
      <c r="I4990" s="92" t="s">
        <v>865</v>
      </c>
      <c r="J4990" s="92" t="s">
        <v>1333</v>
      </c>
      <c r="K4990" s="90" t="b">
        <v>0</v>
      </c>
      <c r="L4990" s="92" t="s">
        <v>867</v>
      </c>
      <c r="M4990" s="278">
        <f>IFERROR(VLOOKUP(C4990,'Budget Detail as of 11.30'!B:K,COLUMNS('Budget Detail as of 11.30'!B:K),FALSE),0)</f>
        <v>100</v>
      </c>
      <c r="N4990" s="155">
        <f>SUMIFS('Budget Detail as of 11.30'!L:L,'Budget Detail as of 11.30'!B:B,'Questica Mapping'!C4990)</f>
        <v>100</v>
      </c>
      <c r="O4990" s="100">
        <v>1600</v>
      </c>
      <c r="P4990" s="101">
        <f t="shared" si="192"/>
        <v>1600</v>
      </c>
    </row>
    <row r="4991" spans="1:16" hidden="1" x14ac:dyDescent="0.3">
      <c r="A4991" s="90">
        <v>602493</v>
      </c>
      <c r="B4991" s="92" t="s">
        <v>1162</v>
      </c>
      <c r="C4991" s="92" t="s">
        <v>9305</v>
      </c>
      <c r="D4991" s="92" t="s">
        <v>19</v>
      </c>
      <c r="E4991" s="103">
        <v>41411</v>
      </c>
      <c r="F4991" s="92" t="s">
        <v>9254</v>
      </c>
      <c r="G4991" s="92" t="s">
        <v>1273</v>
      </c>
      <c r="H4991" s="92" t="s">
        <v>9234</v>
      </c>
      <c r="I4991" s="92" t="s">
        <v>865</v>
      </c>
      <c r="J4991" s="92" t="s">
        <v>9306</v>
      </c>
      <c r="K4991" s="90" t="b">
        <v>0</v>
      </c>
      <c r="L4991" s="92" t="s">
        <v>867</v>
      </c>
      <c r="M4991" s="278">
        <f>IFERROR(VLOOKUP(C4991,'Budget Detail as of 11.30'!B:K,COLUMNS('Budget Detail as of 11.30'!B:K),FALSE),0)</f>
        <v>0</v>
      </c>
      <c r="N4991" s="155">
        <f>SUMIFS('Budget Detail as of 11.30'!L:L,'Budget Detail as of 11.30'!B:B,'Questica Mapping'!C4991)</f>
        <v>0</v>
      </c>
      <c r="O4991" s="100">
        <v>1000</v>
      </c>
      <c r="P4991" s="101">
        <f t="shared" si="192"/>
        <v>1000</v>
      </c>
    </row>
    <row r="4992" spans="1:16" hidden="1" x14ac:dyDescent="0.3">
      <c r="A4992" s="90">
        <v>1210172</v>
      </c>
      <c r="B4992" s="92" t="s">
        <v>1162</v>
      </c>
      <c r="C4992" s="92" t="s">
        <v>9307</v>
      </c>
      <c r="D4992" s="92" t="s">
        <v>19</v>
      </c>
      <c r="E4992" s="103" t="s">
        <v>606</v>
      </c>
      <c r="F4992" s="92" t="s">
        <v>9308</v>
      </c>
      <c r="G4992" s="92" t="s">
        <v>1165</v>
      </c>
      <c r="H4992" s="92" t="s">
        <v>9242</v>
      </c>
      <c r="I4992" s="92" t="s">
        <v>865</v>
      </c>
      <c r="J4992" s="92">
        <v>0</v>
      </c>
      <c r="K4992" s="90" t="b">
        <v>0</v>
      </c>
      <c r="L4992" s="92" t="s">
        <v>1166</v>
      </c>
      <c r="M4992" s="278">
        <f>IFERROR(VLOOKUP(C4992,'Budget Detail as of 11.30'!B:K,COLUMNS('Budget Detail as of 11.30'!B:K),FALSE),0)</f>
        <v>547270</v>
      </c>
      <c r="N4992" s="155">
        <f>SUMIFS('Budget Detail as of 11.30'!L:L,'Budget Detail as of 11.30'!B:B,'Questica Mapping'!C4992)</f>
        <v>533190</v>
      </c>
      <c r="O4992" s="100">
        <v>2500</v>
      </c>
      <c r="P4992" s="101">
        <f t="shared" si="192"/>
        <v>2500</v>
      </c>
    </row>
    <row r="4993" spans="1:16" hidden="1" x14ac:dyDescent="0.3">
      <c r="A4993" s="90">
        <v>602479</v>
      </c>
      <c r="B4993" s="92" t="s">
        <v>1162</v>
      </c>
      <c r="C4993" s="92" t="s">
        <v>9309</v>
      </c>
      <c r="D4993" s="92" t="s">
        <v>19</v>
      </c>
      <c r="E4993" s="103" t="s">
        <v>606</v>
      </c>
      <c r="F4993" s="92" t="s">
        <v>9308</v>
      </c>
      <c r="G4993" s="92" t="s">
        <v>1173</v>
      </c>
      <c r="H4993" s="92" t="s">
        <v>9242</v>
      </c>
      <c r="I4993" s="92" t="s">
        <v>865</v>
      </c>
      <c r="J4993" s="92" t="s">
        <v>1174</v>
      </c>
      <c r="K4993" s="90" t="b">
        <v>0</v>
      </c>
      <c r="L4993" s="92" t="s">
        <v>867</v>
      </c>
      <c r="M4993" s="278">
        <f>IFERROR(VLOOKUP(C4993,'Budget Detail as of 11.30'!B:K,COLUMNS('Budget Detail as of 11.30'!B:K),FALSE),0)</f>
        <v>490</v>
      </c>
      <c r="N4993" s="155">
        <f>SUMIFS('Budget Detail as of 11.30'!L:L,'Budget Detail as of 11.30'!B:B,'Questica Mapping'!C4993)</f>
        <v>490</v>
      </c>
      <c r="O4993" s="100">
        <v>8000</v>
      </c>
      <c r="P4993" s="101">
        <f t="shared" si="192"/>
        <v>8000</v>
      </c>
    </row>
    <row r="4994" spans="1:16" hidden="1" x14ac:dyDescent="0.3">
      <c r="A4994" s="90">
        <v>602480</v>
      </c>
      <c r="B4994" s="92" t="s">
        <v>1162</v>
      </c>
      <c r="C4994" s="92" t="s">
        <v>9310</v>
      </c>
      <c r="D4994" s="92" t="s">
        <v>19</v>
      </c>
      <c r="E4994" s="103" t="s">
        <v>606</v>
      </c>
      <c r="F4994" s="92" t="s">
        <v>9308</v>
      </c>
      <c r="G4994" s="92" t="s">
        <v>1286</v>
      </c>
      <c r="H4994" s="92" t="s">
        <v>9242</v>
      </c>
      <c r="I4994" s="92" t="s">
        <v>865</v>
      </c>
      <c r="J4994" s="92" t="s">
        <v>1287</v>
      </c>
      <c r="K4994" s="90" t="b">
        <v>0</v>
      </c>
      <c r="L4994" s="92" t="s">
        <v>867</v>
      </c>
      <c r="M4994" s="278">
        <f>IFERROR(VLOOKUP(C4994,'Budget Detail as of 11.30'!B:K,COLUMNS('Budget Detail as of 11.30'!B:K),FALSE),0)</f>
        <v>15560</v>
      </c>
      <c r="N4994" s="155">
        <f>SUMIFS('Budget Detail as of 11.30'!L:L,'Budget Detail as of 11.30'!B:B,'Questica Mapping'!C4994)</f>
        <v>15560</v>
      </c>
      <c r="O4994" s="100">
        <v>7650</v>
      </c>
      <c r="P4994" s="101">
        <f t="shared" si="192"/>
        <v>7650</v>
      </c>
    </row>
    <row r="4995" spans="1:16" hidden="1" x14ac:dyDescent="0.3">
      <c r="A4995" s="90">
        <v>602481</v>
      </c>
      <c r="B4995" s="92" t="s">
        <v>1162</v>
      </c>
      <c r="C4995" s="92" t="s">
        <v>9311</v>
      </c>
      <c r="D4995" s="92" t="s">
        <v>19</v>
      </c>
      <c r="E4995" s="103" t="s">
        <v>606</v>
      </c>
      <c r="F4995" s="92" t="s">
        <v>9308</v>
      </c>
      <c r="G4995" s="92" t="s">
        <v>1176</v>
      </c>
      <c r="H4995" s="92" t="s">
        <v>9242</v>
      </c>
      <c r="I4995" s="92" t="s">
        <v>865</v>
      </c>
      <c r="J4995" s="92">
        <v>0</v>
      </c>
      <c r="K4995" s="90" t="b">
        <v>0</v>
      </c>
      <c r="L4995" s="92" t="s">
        <v>1166</v>
      </c>
      <c r="M4995" s="278">
        <f>IFERROR(VLOOKUP(C4995,'Budget Detail as of 11.30'!B:K,COLUMNS('Budget Detail as of 11.30'!B:K),FALSE),0)</f>
        <v>281040</v>
      </c>
      <c r="N4995" s="155">
        <f>SUMIFS('Budget Detail as of 11.30'!L:L,'Budget Detail as of 11.30'!B:B,'Questica Mapping'!C4995)</f>
        <v>277410</v>
      </c>
      <c r="O4995" s="100">
        <v>1700</v>
      </c>
      <c r="P4995" s="101">
        <f t="shared" si="192"/>
        <v>1700</v>
      </c>
    </row>
    <row r="4996" spans="1:16" hidden="1" x14ac:dyDescent="0.3">
      <c r="A4996" s="90">
        <v>602482</v>
      </c>
      <c r="B4996" s="92" t="s">
        <v>1162</v>
      </c>
      <c r="C4996" s="92" t="s">
        <v>9312</v>
      </c>
      <c r="D4996" s="92" t="s">
        <v>19</v>
      </c>
      <c r="E4996" s="103" t="s">
        <v>606</v>
      </c>
      <c r="F4996" s="92" t="s">
        <v>9308</v>
      </c>
      <c r="G4996" s="92" t="s">
        <v>1627</v>
      </c>
      <c r="H4996" s="92" t="s">
        <v>9242</v>
      </c>
      <c r="I4996" s="92" t="s">
        <v>865</v>
      </c>
      <c r="J4996" s="270" t="s">
        <v>1251</v>
      </c>
      <c r="K4996" s="90" t="b">
        <v>0</v>
      </c>
      <c r="L4996" s="92" t="s">
        <v>867</v>
      </c>
      <c r="M4996" s="278">
        <f>IFERROR(VLOOKUP(C4996,'Budget Detail as of 11.30'!B:K,COLUMNS('Budget Detail as of 11.30'!B:K),FALSE),0)</f>
        <v>0</v>
      </c>
      <c r="N4996" s="155">
        <f>SUMIFS('Budget Detail as of 11.30'!L:L,'Budget Detail as of 11.30'!B:B,'Questica Mapping'!C4996)</f>
        <v>0</v>
      </c>
      <c r="O4996" s="100">
        <v>2050</v>
      </c>
      <c r="P4996" s="101">
        <f t="shared" si="192"/>
        <v>2050</v>
      </c>
    </row>
    <row r="4997" spans="1:16" hidden="1" x14ac:dyDescent="0.3">
      <c r="A4997" s="90">
        <v>602483</v>
      </c>
      <c r="B4997" s="92" t="s">
        <v>1162</v>
      </c>
      <c r="C4997" s="92" t="s">
        <v>9313</v>
      </c>
      <c r="D4997" s="92" t="s">
        <v>19</v>
      </c>
      <c r="E4997" s="103" t="s">
        <v>606</v>
      </c>
      <c r="F4997" s="92" t="s">
        <v>9308</v>
      </c>
      <c r="G4997" s="92" t="s">
        <v>1182</v>
      </c>
      <c r="H4997" s="92" t="s">
        <v>9242</v>
      </c>
      <c r="I4997" s="92" t="s">
        <v>865</v>
      </c>
      <c r="J4997" s="92" t="s">
        <v>1183</v>
      </c>
      <c r="K4997" s="90" t="b">
        <v>0</v>
      </c>
      <c r="L4997" s="92" t="s">
        <v>867</v>
      </c>
      <c r="M4997" s="278">
        <f>IFERROR(VLOOKUP(C4997,'Budget Detail as of 11.30'!B:K,COLUMNS('Budget Detail as of 11.30'!B:K),FALSE),0)</f>
        <v>0</v>
      </c>
      <c r="N4997" s="155">
        <f>SUMIFS('Budget Detail as of 11.30'!L:L,'Budget Detail as of 11.30'!B:B,'Questica Mapping'!C4997)</f>
        <v>0</v>
      </c>
      <c r="O4997" s="100">
        <v>10500</v>
      </c>
      <c r="P4997" s="101">
        <f t="shared" si="192"/>
        <v>10500</v>
      </c>
    </row>
    <row r="4998" spans="1:16" hidden="1" x14ac:dyDescent="0.3">
      <c r="A4998" s="90">
        <v>602484</v>
      </c>
      <c r="B4998" s="92" t="s">
        <v>1162</v>
      </c>
      <c r="C4998" s="92" t="s">
        <v>9314</v>
      </c>
      <c r="D4998" s="92" t="s">
        <v>19</v>
      </c>
      <c r="E4998" s="103">
        <v>41430</v>
      </c>
      <c r="F4998" s="92" t="s">
        <v>9308</v>
      </c>
      <c r="G4998" s="92" t="s">
        <v>1185</v>
      </c>
      <c r="H4998" s="92" t="s">
        <v>9242</v>
      </c>
      <c r="I4998" s="92" t="s">
        <v>865</v>
      </c>
      <c r="J4998" s="92" t="s">
        <v>1186</v>
      </c>
      <c r="K4998" s="90" t="b">
        <v>0</v>
      </c>
      <c r="L4998" s="92" t="s">
        <v>867</v>
      </c>
      <c r="M4998" s="278">
        <f>IFERROR(VLOOKUP(C4998,'Budget Detail as of 11.30'!B:K,COLUMNS('Budget Detail as of 11.30'!B:K),FALSE),0)</f>
        <v>1600</v>
      </c>
      <c r="N4998" s="155">
        <f>SUMIFS('Budget Detail as of 11.30'!L:L,'Budget Detail as of 11.30'!B:B,'Questica Mapping'!C4998)</f>
        <v>1600</v>
      </c>
      <c r="O4998" s="100">
        <v>73400</v>
      </c>
      <c r="P4998" s="101">
        <f t="shared" si="192"/>
        <v>73400</v>
      </c>
    </row>
    <row r="4999" spans="1:16" hidden="1" x14ac:dyDescent="0.3">
      <c r="A4999" s="90">
        <v>602485</v>
      </c>
      <c r="B4999" s="92" t="s">
        <v>1162</v>
      </c>
      <c r="C4999" s="92" t="s">
        <v>9315</v>
      </c>
      <c r="D4999" s="92" t="s">
        <v>19</v>
      </c>
      <c r="E4999" s="103">
        <v>41430</v>
      </c>
      <c r="F4999" s="92" t="s">
        <v>9308</v>
      </c>
      <c r="G4999" s="92" t="s">
        <v>1188</v>
      </c>
      <c r="H4999" s="92" t="s">
        <v>9242</v>
      </c>
      <c r="I4999" s="92" t="s">
        <v>865</v>
      </c>
      <c r="J4999" s="92" t="s">
        <v>1189</v>
      </c>
      <c r="K4999" s="90" t="b">
        <v>0</v>
      </c>
      <c r="L4999" s="92" t="s">
        <v>867</v>
      </c>
      <c r="M4999" s="278">
        <f>IFERROR(VLOOKUP(C4999,'Budget Detail as of 11.30'!B:K,COLUMNS('Budget Detail as of 11.30'!B:K),FALSE),0)</f>
        <v>1000</v>
      </c>
      <c r="N4999" s="155">
        <f>SUMIFS('Budget Detail as of 11.30'!L:L,'Budget Detail as of 11.30'!B:B,'Questica Mapping'!C4999)</f>
        <v>1000</v>
      </c>
      <c r="O4999" s="100">
        <v>0</v>
      </c>
      <c r="P4999" s="101">
        <f t="shared" si="192"/>
        <v>0</v>
      </c>
    </row>
    <row r="5000" spans="1:16" hidden="1" x14ac:dyDescent="0.3">
      <c r="A5000" s="90">
        <v>602486</v>
      </c>
      <c r="B5000" s="92" t="s">
        <v>1162</v>
      </c>
      <c r="C5000" s="92" t="s">
        <v>9316</v>
      </c>
      <c r="D5000" s="92" t="s">
        <v>19</v>
      </c>
      <c r="E5000" s="103">
        <v>41430</v>
      </c>
      <c r="F5000" s="92" t="s">
        <v>9308</v>
      </c>
      <c r="G5000" s="92" t="s">
        <v>1191</v>
      </c>
      <c r="H5000" s="92" t="s">
        <v>9242</v>
      </c>
      <c r="I5000" s="92" t="s">
        <v>865</v>
      </c>
      <c r="J5000" s="92" t="s">
        <v>1192</v>
      </c>
      <c r="K5000" s="90" t="b">
        <v>0</v>
      </c>
      <c r="L5000" s="92" t="s">
        <v>867</v>
      </c>
      <c r="M5000" s="278">
        <f>IFERROR(VLOOKUP(C5000,'Budget Detail as of 11.30'!B:K,COLUMNS('Budget Detail as of 11.30'!B:K),FALSE),0)</f>
        <v>2500</v>
      </c>
      <c r="N5000" s="155">
        <f>SUMIFS('Budget Detail as of 11.30'!L:L,'Budget Detail as of 11.30'!B:B,'Questica Mapping'!C5000)</f>
        <v>2500</v>
      </c>
      <c r="O5000" s="100">
        <v>3200</v>
      </c>
      <c r="P5000" s="101">
        <f t="shared" si="192"/>
        <v>3200</v>
      </c>
    </row>
    <row r="5001" spans="1:16" hidden="1" x14ac:dyDescent="0.3">
      <c r="A5001" s="90">
        <v>602494</v>
      </c>
      <c r="B5001" s="92" t="s">
        <v>1162</v>
      </c>
      <c r="C5001" s="92" t="s">
        <v>9317</v>
      </c>
      <c r="D5001" s="92" t="s">
        <v>19</v>
      </c>
      <c r="E5001" s="103">
        <v>41430</v>
      </c>
      <c r="F5001" s="92" t="s">
        <v>9308</v>
      </c>
      <c r="G5001" s="92" t="s">
        <v>1191</v>
      </c>
      <c r="H5001" s="92" t="s">
        <v>9242</v>
      </c>
      <c r="I5001" s="92" t="s">
        <v>925</v>
      </c>
      <c r="J5001" s="92" t="s">
        <v>9318</v>
      </c>
      <c r="K5001" s="90" t="b">
        <v>0</v>
      </c>
      <c r="L5001" s="92" t="s">
        <v>867</v>
      </c>
      <c r="M5001" s="278">
        <f>IFERROR(VLOOKUP(C5001,'Budget Detail as of 11.30'!B:K,COLUMNS('Budget Detail as of 11.30'!B:K),FALSE),0)</f>
        <v>0</v>
      </c>
      <c r="N5001" s="155">
        <f>SUMIFS('Budget Detail as of 11.30'!L:L,'Budget Detail as of 11.30'!B:B,'Questica Mapping'!C5001)</f>
        <v>0</v>
      </c>
      <c r="O5001" s="100">
        <v>8400</v>
      </c>
      <c r="P5001" s="101">
        <f t="shared" si="192"/>
        <v>8400</v>
      </c>
    </row>
    <row r="5002" spans="1:16" hidden="1" x14ac:dyDescent="0.3">
      <c r="A5002" s="90">
        <v>1707868</v>
      </c>
      <c r="B5002" s="92" t="s">
        <v>1162</v>
      </c>
      <c r="C5002" s="92" t="s">
        <v>9319</v>
      </c>
      <c r="D5002" s="92" t="s">
        <v>19</v>
      </c>
      <c r="E5002" s="103">
        <v>41430</v>
      </c>
      <c r="F5002" s="92" t="s">
        <v>9308</v>
      </c>
      <c r="G5002" s="92" t="s">
        <v>1191</v>
      </c>
      <c r="H5002" s="92" t="s">
        <v>9242</v>
      </c>
      <c r="I5002" s="92" t="s">
        <v>928</v>
      </c>
      <c r="J5002" s="92" t="s">
        <v>9320</v>
      </c>
      <c r="K5002" s="90" t="b">
        <v>0</v>
      </c>
      <c r="L5002" s="92" t="s">
        <v>867</v>
      </c>
      <c r="M5002" s="278">
        <f>IFERROR(VLOOKUP(C5002,'Budget Detail as of 11.30'!B:K,COLUMNS('Budget Detail as of 11.30'!B:K),FALSE),0)</f>
        <v>0</v>
      </c>
      <c r="N5002" s="155">
        <f>SUMIFS('Budget Detail as of 11.30'!L:L,'Budget Detail as of 11.30'!B:B,'Questica Mapping'!C5002)</f>
        <v>0</v>
      </c>
      <c r="O5002" s="100"/>
      <c r="P5002" s="101"/>
    </row>
    <row r="5003" spans="1:16" hidden="1" x14ac:dyDescent="0.3">
      <c r="A5003" s="90">
        <v>602495</v>
      </c>
      <c r="B5003" s="92" t="s">
        <v>1162</v>
      </c>
      <c r="C5003" s="92" t="s">
        <v>9321</v>
      </c>
      <c r="D5003" s="92" t="s">
        <v>19</v>
      </c>
      <c r="E5003" s="103">
        <v>41430</v>
      </c>
      <c r="F5003" s="92" t="s">
        <v>9308</v>
      </c>
      <c r="G5003" s="92" t="s">
        <v>1191</v>
      </c>
      <c r="H5003" s="92" t="s">
        <v>9242</v>
      </c>
      <c r="I5003" s="92" t="s">
        <v>931</v>
      </c>
      <c r="J5003" s="92" t="s">
        <v>9322</v>
      </c>
      <c r="K5003" s="90" t="b">
        <v>0</v>
      </c>
      <c r="L5003" s="92" t="s">
        <v>867</v>
      </c>
      <c r="M5003" s="278">
        <f>IFERROR(VLOOKUP(C5003,'Budget Detail as of 11.30'!B:K,COLUMNS('Budget Detail as of 11.30'!B:K),FALSE),0)</f>
        <v>0</v>
      </c>
      <c r="N5003" s="155">
        <f>SUMIFS('Budget Detail as of 11.30'!L:L,'Budget Detail as of 11.30'!B:B,'Questica Mapping'!C5003)</f>
        <v>0</v>
      </c>
      <c r="O5003" s="100">
        <v>4000</v>
      </c>
      <c r="P5003" s="101">
        <f>+O5003</f>
        <v>4000</v>
      </c>
    </row>
    <row r="5004" spans="1:16" hidden="1" x14ac:dyDescent="0.3">
      <c r="A5004" s="90">
        <v>602496</v>
      </c>
      <c r="B5004" s="92" t="s">
        <v>1162</v>
      </c>
      <c r="C5004" s="92" t="s">
        <v>9323</v>
      </c>
      <c r="D5004" s="92" t="s">
        <v>19</v>
      </c>
      <c r="E5004" s="103">
        <v>41430</v>
      </c>
      <c r="F5004" s="92" t="s">
        <v>9308</v>
      </c>
      <c r="G5004" s="92" t="s">
        <v>1191</v>
      </c>
      <c r="H5004" s="92" t="s">
        <v>9242</v>
      </c>
      <c r="I5004" s="92" t="s">
        <v>944</v>
      </c>
      <c r="J5004" s="92" t="s">
        <v>9324</v>
      </c>
      <c r="K5004" s="90" t="b">
        <v>0</v>
      </c>
      <c r="L5004" s="92" t="s">
        <v>867</v>
      </c>
      <c r="M5004" s="278">
        <f>IFERROR(VLOOKUP(C5004,'Budget Detail as of 11.30'!B:K,COLUMNS('Budget Detail as of 11.30'!B:K),FALSE),0)</f>
        <v>0</v>
      </c>
      <c r="N5004" s="155">
        <f>SUMIFS('Budget Detail as of 11.30'!L:L,'Budget Detail as of 11.30'!B:B,'Questica Mapping'!C5004)</f>
        <v>0</v>
      </c>
      <c r="O5004" s="100">
        <v>2000</v>
      </c>
      <c r="P5004" s="101">
        <f>+O5004</f>
        <v>2000</v>
      </c>
    </row>
    <row r="5005" spans="1:16" hidden="1" x14ac:dyDescent="0.3">
      <c r="A5005" s="90">
        <v>602497</v>
      </c>
      <c r="B5005" s="92" t="s">
        <v>1162</v>
      </c>
      <c r="C5005" s="92" t="s">
        <v>9325</v>
      </c>
      <c r="D5005" s="92" t="s">
        <v>19</v>
      </c>
      <c r="E5005" s="103">
        <v>41430</v>
      </c>
      <c r="F5005" s="92" t="s">
        <v>9308</v>
      </c>
      <c r="G5005" s="92" t="s">
        <v>1194</v>
      </c>
      <c r="H5005" s="92" t="s">
        <v>9242</v>
      </c>
      <c r="I5005" s="92" t="s">
        <v>865</v>
      </c>
      <c r="J5005" s="92" t="s">
        <v>9326</v>
      </c>
      <c r="K5005" s="90" t="b">
        <v>0</v>
      </c>
      <c r="L5005" s="92" t="s">
        <v>867</v>
      </c>
      <c r="M5005" s="278">
        <f>IFERROR(VLOOKUP(C5005,'Budget Detail as of 11.30'!B:K,COLUMNS('Budget Detail as of 11.30'!B:K),FALSE),0)</f>
        <v>10500</v>
      </c>
      <c r="N5005" s="155">
        <f>SUMIFS('Budget Detail as of 11.30'!L:L,'Budget Detail as of 11.30'!B:B,'Questica Mapping'!C5005)</f>
        <v>10500</v>
      </c>
      <c r="O5005" s="100"/>
      <c r="P5005" s="101"/>
    </row>
    <row r="5006" spans="1:16" hidden="1" x14ac:dyDescent="0.3">
      <c r="A5006" s="90">
        <v>602498</v>
      </c>
      <c r="B5006" s="92" t="s">
        <v>1162</v>
      </c>
      <c r="C5006" s="92" t="s">
        <v>9327</v>
      </c>
      <c r="D5006" s="92" t="s">
        <v>19</v>
      </c>
      <c r="E5006" s="103">
        <v>41430</v>
      </c>
      <c r="F5006" s="92" t="s">
        <v>9308</v>
      </c>
      <c r="G5006" s="92" t="s">
        <v>1194</v>
      </c>
      <c r="H5006" s="92" t="s">
        <v>9242</v>
      </c>
      <c r="I5006" s="92" t="s">
        <v>925</v>
      </c>
      <c r="J5006" s="92" t="s">
        <v>9328</v>
      </c>
      <c r="K5006" s="90" t="b">
        <v>0</v>
      </c>
      <c r="L5006" s="92" t="s">
        <v>867</v>
      </c>
      <c r="M5006" s="278">
        <f>IFERROR(VLOOKUP(C5006,'Budget Detail as of 11.30'!B:K,COLUMNS('Budget Detail as of 11.30'!B:K),FALSE),0)</f>
        <v>73400</v>
      </c>
      <c r="N5006" s="155">
        <f>SUMIFS('Budget Detail as of 11.30'!L:L,'Budget Detail as of 11.30'!B:B,'Questica Mapping'!C5006)</f>
        <v>73400</v>
      </c>
      <c r="O5006" s="100">
        <v>700</v>
      </c>
      <c r="P5006" s="101">
        <f t="shared" ref="P5006:P5024" si="193">+O5006</f>
        <v>700</v>
      </c>
    </row>
    <row r="5007" spans="1:16" hidden="1" x14ac:dyDescent="0.3">
      <c r="A5007" s="90">
        <v>1210171</v>
      </c>
      <c r="B5007" s="92" t="s">
        <v>1162</v>
      </c>
      <c r="C5007" s="92" t="s">
        <v>9329</v>
      </c>
      <c r="D5007" s="92" t="s">
        <v>19</v>
      </c>
      <c r="E5007" s="103">
        <v>41430</v>
      </c>
      <c r="F5007" s="92" t="s">
        <v>9308</v>
      </c>
      <c r="G5007" s="92" t="s">
        <v>1194</v>
      </c>
      <c r="H5007" s="92" t="s">
        <v>9242</v>
      </c>
      <c r="I5007" s="92" t="s">
        <v>928</v>
      </c>
      <c r="J5007" s="92" t="s">
        <v>9330</v>
      </c>
      <c r="K5007" s="90" t="b">
        <v>0</v>
      </c>
      <c r="L5007" s="92" t="s">
        <v>867</v>
      </c>
      <c r="M5007" s="278">
        <f>IFERROR(VLOOKUP(C5007,'Budget Detail as of 11.30'!B:K,COLUMNS('Budget Detail as of 11.30'!B:K),FALSE),0)</f>
        <v>0</v>
      </c>
      <c r="N5007" s="155">
        <f>SUMIFS('Budget Detail as of 11.30'!L:L,'Budget Detail as of 11.30'!B:B,'Questica Mapping'!C5007)</f>
        <v>0</v>
      </c>
      <c r="O5007" s="100">
        <v>500</v>
      </c>
      <c r="P5007" s="101">
        <f t="shared" si="193"/>
        <v>500</v>
      </c>
    </row>
    <row r="5008" spans="1:16" hidden="1" x14ac:dyDescent="0.3">
      <c r="A5008" s="90">
        <v>602499</v>
      </c>
      <c r="B5008" s="92" t="s">
        <v>1162</v>
      </c>
      <c r="C5008" s="92" t="s">
        <v>9331</v>
      </c>
      <c r="D5008" s="92" t="s">
        <v>19</v>
      </c>
      <c r="E5008" s="103">
        <v>41430</v>
      </c>
      <c r="F5008" s="92" t="s">
        <v>9308</v>
      </c>
      <c r="G5008" s="92" t="s">
        <v>1194</v>
      </c>
      <c r="H5008" s="92" t="s">
        <v>9242</v>
      </c>
      <c r="I5008" s="92" t="s">
        <v>931</v>
      </c>
      <c r="J5008" s="92" t="s">
        <v>9332</v>
      </c>
      <c r="K5008" s="90" t="b">
        <v>0</v>
      </c>
      <c r="L5008" s="92" t="s">
        <v>867</v>
      </c>
      <c r="M5008" s="278">
        <f>IFERROR(VLOOKUP(C5008,'Budget Detail as of 11.30'!B:K,COLUMNS('Budget Detail as of 11.30'!B:K),FALSE),0)</f>
        <v>0</v>
      </c>
      <c r="N5008" s="155">
        <f>SUMIFS('Budget Detail as of 11.30'!L:L,'Budget Detail as of 11.30'!B:B,'Questica Mapping'!C5008)</f>
        <v>0</v>
      </c>
      <c r="O5008" s="100">
        <v>550</v>
      </c>
      <c r="P5008" s="101">
        <f t="shared" si="193"/>
        <v>550</v>
      </c>
    </row>
    <row r="5009" spans="1:17" hidden="1" x14ac:dyDescent="0.3">
      <c r="A5009" s="90">
        <v>602500</v>
      </c>
      <c r="B5009" s="92" t="s">
        <v>1162</v>
      </c>
      <c r="C5009" s="92" t="s">
        <v>9333</v>
      </c>
      <c r="D5009" s="92" t="s">
        <v>19</v>
      </c>
      <c r="E5009" s="103">
        <v>41430</v>
      </c>
      <c r="F5009" s="92" t="s">
        <v>9308</v>
      </c>
      <c r="G5009" s="92" t="s">
        <v>1194</v>
      </c>
      <c r="H5009" s="92" t="s">
        <v>9242</v>
      </c>
      <c r="I5009" s="92" t="s">
        <v>944</v>
      </c>
      <c r="J5009" s="92" t="s">
        <v>9334</v>
      </c>
      <c r="K5009" s="90" t="b">
        <v>0</v>
      </c>
      <c r="L5009" s="92" t="s">
        <v>867</v>
      </c>
      <c r="M5009" s="278">
        <f>IFERROR(VLOOKUP(C5009,'Budget Detail as of 11.30'!B:K,COLUMNS('Budget Detail as of 11.30'!B:K),FALSE),0)</f>
        <v>0</v>
      </c>
      <c r="N5009" s="155">
        <f>SUMIFS('Budget Detail as of 11.30'!L:L,'Budget Detail as of 11.30'!B:B,'Questica Mapping'!C5009)</f>
        <v>0</v>
      </c>
      <c r="O5009" s="100">
        <v>0</v>
      </c>
      <c r="P5009" s="101">
        <f t="shared" si="193"/>
        <v>0</v>
      </c>
    </row>
    <row r="5010" spans="1:17" hidden="1" x14ac:dyDescent="0.3">
      <c r="A5010" s="90">
        <v>602501</v>
      </c>
      <c r="B5010" s="92" t="s">
        <v>1162</v>
      </c>
      <c r="C5010" s="92" t="s">
        <v>9335</v>
      </c>
      <c r="D5010" s="279" t="s">
        <v>19</v>
      </c>
      <c r="E5010" s="103">
        <v>41430</v>
      </c>
      <c r="F5010" s="90" t="s">
        <v>9308</v>
      </c>
      <c r="G5010" s="90" t="s">
        <v>1194</v>
      </c>
      <c r="H5010" s="90" t="s">
        <v>9242</v>
      </c>
      <c r="I5010" s="90" t="s">
        <v>1060</v>
      </c>
      <c r="J5010" s="90" t="s">
        <v>9336</v>
      </c>
      <c r="K5010" s="90" t="b">
        <v>0</v>
      </c>
      <c r="L5010" s="90" t="s">
        <v>867</v>
      </c>
      <c r="M5010" s="278">
        <f>IFERROR(VLOOKUP(C5010,'Budget Detail as of 11.30'!B:K,COLUMNS('Budget Detail as of 11.30'!B:K),FALSE),0)</f>
        <v>7500</v>
      </c>
      <c r="N5010" s="155">
        <f>SUMIFS('Budget Detail as of 11.30'!L:L,'Budget Detail as of 11.30'!B:B,'Questica Mapping'!C5010)</f>
        <v>7500</v>
      </c>
      <c r="O5010" s="100">
        <v>0</v>
      </c>
      <c r="P5010" s="101">
        <f t="shared" si="193"/>
        <v>0</v>
      </c>
      <c r="Q5010" s="279" t="s">
        <v>1169</v>
      </c>
    </row>
    <row r="5011" spans="1:17" hidden="1" x14ac:dyDescent="0.3">
      <c r="A5011" s="90">
        <v>602502</v>
      </c>
      <c r="B5011" s="92" t="s">
        <v>1162</v>
      </c>
      <c r="C5011" s="92" t="s">
        <v>9337</v>
      </c>
      <c r="D5011" s="92" t="s">
        <v>19</v>
      </c>
      <c r="E5011" s="103">
        <v>41430</v>
      </c>
      <c r="F5011" s="92" t="s">
        <v>9308</v>
      </c>
      <c r="G5011" s="92" t="s">
        <v>1197</v>
      </c>
      <c r="H5011" s="92" t="s">
        <v>9242</v>
      </c>
      <c r="I5011" s="92" t="s">
        <v>865</v>
      </c>
      <c r="J5011" s="92" t="s">
        <v>9338</v>
      </c>
      <c r="K5011" s="90" t="b">
        <v>0</v>
      </c>
      <c r="L5011" s="92" t="s">
        <v>867</v>
      </c>
      <c r="M5011" s="278">
        <f>IFERROR(VLOOKUP(C5011,'Budget Detail as of 11.30'!B:K,COLUMNS('Budget Detail as of 11.30'!B:K),FALSE),0)</f>
        <v>4000</v>
      </c>
      <c r="N5011" s="155">
        <f>SUMIFS('Budget Detail as of 11.30'!L:L,'Budget Detail as of 11.30'!B:B,'Questica Mapping'!C5011)</f>
        <v>4000</v>
      </c>
      <c r="O5011" s="100">
        <v>1000</v>
      </c>
      <c r="P5011" s="101">
        <f t="shared" si="193"/>
        <v>1000</v>
      </c>
    </row>
    <row r="5012" spans="1:17" hidden="1" x14ac:dyDescent="0.3">
      <c r="A5012" s="90">
        <v>602503</v>
      </c>
      <c r="B5012" s="92" t="s">
        <v>1162</v>
      </c>
      <c r="C5012" s="92" t="s">
        <v>9339</v>
      </c>
      <c r="D5012" s="92" t="s">
        <v>19</v>
      </c>
      <c r="E5012" s="103">
        <v>41430</v>
      </c>
      <c r="F5012" s="92" t="s">
        <v>9308</v>
      </c>
      <c r="G5012" s="92" t="s">
        <v>1197</v>
      </c>
      <c r="H5012" s="92" t="s">
        <v>9242</v>
      </c>
      <c r="I5012" s="92" t="s">
        <v>925</v>
      </c>
      <c r="J5012" s="92" t="s">
        <v>9340</v>
      </c>
      <c r="K5012" s="90" t="b">
        <v>0</v>
      </c>
      <c r="L5012" s="92" t="s">
        <v>867</v>
      </c>
      <c r="M5012" s="278">
        <f>IFERROR(VLOOKUP(C5012,'Budget Detail as of 11.30'!B:K,COLUMNS('Budget Detail as of 11.30'!B:K),FALSE),0)</f>
        <v>2000</v>
      </c>
      <c r="N5012" s="155">
        <f>SUMIFS('Budget Detail as of 11.30'!L:L,'Budget Detail as of 11.30'!B:B,'Questica Mapping'!C5012)</f>
        <v>2000</v>
      </c>
      <c r="O5012" s="100">
        <v>6000</v>
      </c>
      <c r="P5012" s="101">
        <f t="shared" si="193"/>
        <v>6000</v>
      </c>
    </row>
    <row r="5013" spans="1:17" hidden="1" x14ac:dyDescent="0.3">
      <c r="A5013" s="90">
        <v>850443</v>
      </c>
      <c r="B5013" s="92" t="s">
        <v>1162</v>
      </c>
      <c r="C5013" s="92" t="s">
        <v>9341</v>
      </c>
      <c r="D5013" s="279" t="s">
        <v>19</v>
      </c>
      <c r="E5013" s="103">
        <v>41430</v>
      </c>
      <c r="F5013" s="90" t="s">
        <v>9308</v>
      </c>
      <c r="G5013" s="90" t="s">
        <v>1197</v>
      </c>
      <c r="H5013" s="90" t="s">
        <v>9242</v>
      </c>
      <c r="I5013" s="90" t="s">
        <v>928</v>
      </c>
      <c r="J5013" s="90" t="s">
        <v>9342</v>
      </c>
      <c r="K5013" s="90" t="b">
        <v>0</v>
      </c>
      <c r="L5013" s="90" t="s">
        <v>867</v>
      </c>
      <c r="M5013" s="278">
        <f>IFERROR(VLOOKUP(C5013,'Budget Detail as of 11.30'!B:K,COLUMNS('Budget Detail as of 11.30'!B:K),FALSE),0)</f>
        <v>10000</v>
      </c>
      <c r="N5013" s="155">
        <f>SUMIFS('Budget Detail as of 11.30'!L:L,'Budget Detail as of 11.30'!B:B,'Questica Mapping'!C5013)</f>
        <v>10000</v>
      </c>
      <c r="O5013" s="100">
        <v>1000</v>
      </c>
      <c r="P5013" s="101">
        <f t="shared" si="193"/>
        <v>1000</v>
      </c>
      <c r="Q5013" s="279" t="s">
        <v>1169</v>
      </c>
    </row>
    <row r="5014" spans="1:17" hidden="1" x14ac:dyDescent="0.3">
      <c r="A5014" s="90">
        <v>850447</v>
      </c>
      <c r="B5014" s="92" t="s">
        <v>1162</v>
      </c>
      <c r="C5014" s="92" t="s">
        <v>9343</v>
      </c>
      <c r="D5014" s="92" t="s">
        <v>19</v>
      </c>
      <c r="E5014" s="103">
        <v>41430</v>
      </c>
      <c r="F5014" s="92" t="s">
        <v>9308</v>
      </c>
      <c r="G5014" s="92" t="s">
        <v>1202</v>
      </c>
      <c r="H5014" s="92" t="s">
        <v>9242</v>
      </c>
      <c r="I5014" s="92" t="s">
        <v>865</v>
      </c>
      <c r="J5014" s="92" t="s">
        <v>2831</v>
      </c>
      <c r="K5014" s="90" t="b">
        <v>0</v>
      </c>
      <c r="L5014" s="92" t="s">
        <v>867</v>
      </c>
      <c r="M5014" s="278">
        <f>IFERROR(VLOOKUP(C5014,'Budget Detail as of 11.30'!B:K,COLUMNS('Budget Detail as of 11.30'!B:K),FALSE),0)</f>
        <v>700</v>
      </c>
      <c r="N5014" s="155">
        <f>SUMIFS('Budget Detail as of 11.30'!L:L,'Budget Detail as of 11.30'!B:B,'Questica Mapping'!C5014)</f>
        <v>700</v>
      </c>
      <c r="O5014" s="100">
        <v>500</v>
      </c>
      <c r="P5014" s="101">
        <f t="shared" si="193"/>
        <v>500</v>
      </c>
    </row>
    <row r="5015" spans="1:17" hidden="1" x14ac:dyDescent="0.3">
      <c r="A5015" s="90">
        <v>1210179</v>
      </c>
      <c r="B5015" s="92" t="s">
        <v>1162</v>
      </c>
      <c r="C5015" s="92" t="s">
        <v>9344</v>
      </c>
      <c r="D5015" s="92" t="s">
        <v>19</v>
      </c>
      <c r="E5015" s="103">
        <v>41430</v>
      </c>
      <c r="F5015" s="92" t="s">
        <v>9308</v>
      </c>
      <c r="G5015" s="92" t="s">
        <v>1202</v>
      </c>
      <c r="H5015" s="92" t="s">
        <v>9242</v>
      </c>
      <c r="I5015" s="92" t="s">
        <v>925</v>
      </c>
      <c r="J5015" s="92" t="s">
        <v>9345</v>
      </c>
      <c r="K5015" s="90" t="b">
        <v>0</v>
      </c>
      <c r="L5015" s="92" t="s">
        <v>867</v>
      </c>
      <c r="M5015" s="278">
        <f>IFERROR(VLOOKUP(C5015,'Budget Detail as of 11.30'!B:K,COLUMNS('Budget Detail as of 11.30'!B:K),FALSE),0)</f>
        <v>500</v>
      </c>
      <c r="N5015" s="155">
        <f>SUMIFS('Budget Detail as of 11.30'!L:L,'Budget Detail as of 11.30'!B:B,'Questica Mapping'!C5015)</f>
        <v>500</v>
      </c>
      <c r="O5015" s="100">
        <v>135</v>
      </c>
      <c r="P5015" s="101">
        <f t="shared" si="193"/>
        <v>135</v>
      </c>
    </row>
    <row r="5016" spans="1:17" hidden="1" x14ac:dyDescent="0.3">
      <c r="A5016" s="90">
        <v>602504</v>
      </c>
      <c r="B5016" s="92" t="s">
        <v>1162</v>
      </c>
      <c r="C5016" s="92" t="s">
        <v>9346</v>
      </c>
      <c r="D5016" s="92" t="s">
        <v>19</v>
      </c>
      <c r="E5016" s="103">
        <v>41430</v>
      </c>
      <c r="F5016" s="92" t="s">
        <v>9308</v>
      </c>
      <c r="G5016" s="92" t="s">
        <v>1207</v>
      </c>
      <c r="H5016" s="92" t="s">
        <v>9242</v>
      </c>
      <c r="I5016" s="92" t="s">
        <v>865</v>
      </c>
      <c r="J5016" s="92" t="s">
        <v>9347</v>
      </c>
      <c r="K5016" s="90" t="b">
        <v>0</v>
      </c>
      <c r="L5016" s="92" t="s">
        <v>867</v>
      </c>
      <c r="M5016" s="278">
        <f>IFERROR(VLOOKUP(C5016,'Budget Detail as of 11.30'!B:K,COLUMNS('Budget Detail as of 11.30'!B:K),FALSE),0)</f>
        <v>510</v>
      </c>
      <c r="N5016" s="155">
        <f>SUMIFS('Budget Detail as of 11.30'!L:L,'Budget Detail as of 11.30'!B:B,'Questica Mapping'!C5016)</f>
        <v>510</v>
      </c>
      <c r="O5016" s="100">
        <v>250</v>
      </c>
      <c r="P5016" s="101">
        <f t="shared" si="193"/>
        <v>250</v>
      </c>
    </row>
    <row r="5017" spans="1:17" hidden="1" x14ac:dyDescent="0.3">
      <c r="A5017" s="90">
        <v>850392</v>
      </c>
      <c r="B5017" s="92" t="s">
        <v>1162</v>
      </c>
      <c r="C5017" s="92" t="s">
        <v>9348</v>
      </c>
      <c r="D5017" s="92" t="s">
        <v>19</v>
      </c>
      <c r="E5017" s="103">
        <v>41430</v>
      </c>
      <c r="F5017" s="92" t="s">
        <v>9308</v>
      </c>
      <c r="G5017" s="92" t="s">
        <v>1207</v>
      </c>
      <c r="H5017" s="92" t="s">
        <v>9242</v>
      </c>
      <c r="I5017" s="92" t="s">
        <v>925</v>
      </c>
      <c r="J5017" s="92" t="s">
        <v>9349</v>
      </c>
      <c r="K5017" s="90" t="b">
        <v>0</v>
      </c>
      <c r="L5017" s="92" t="s">
        <v>867</v>
      </c>
      <c r="M5017" s="278">
        <f>IFERROR(VLOOKUP(C5017,'Budget Detail as of 11.30'!B:K,COLUMNS('Budget Detail as of 11.30'!B:K),FALSE),0)</f>
        <v>40</v>
      </c>
      <c r="N5017" s="155">
        <f>SUMIFS('Budget Detail as of 11.30'!L:L,'Budget Detail as of 11.30'!B:B,'Questica Mapping'!C5017)</f>
        <v>40</v>
      </c>
      <c r="O5017" s="100">
        <v>200</v>
      </c>
      <c r="P5017" s="101">
        <f t="shared" si="193"/>
        <v>200</v>
      </c>
    </row>
    <row r="5018" spans="1:17" hidden="1" x14ac:dyDescent="0.3">
      <c r="A5018" s="90">
        <v>850393</v>
      </c>
      <c r="B5018" s="92" t="s">
        <v>1162</v>
      </c>
      <c r="C5018" s="92" t="s">
        <v>9350</v>
      </c>
      <c r="D5018" s="92" t="s">
        <v>19</v>
      </c>
      <c r="E5018" s="103">
        <v>41430</v>
      </c>
      <c r="F5018" s="92" t="s">
        <v>9308</v>
      </c>
      <c r="G5018" s="92" t="s">
        <v>1212</v>
      </c>
      <c r="H5018" s="92" t="s">
        <v>9242</v>
      </c>
      <c r="I5018" s="92" t="s">
        <v>865</v>
      </c>
      <c r="J5018" s="92" t="s">
        <v>9351</v>
      </c>
      <c r="K5018" s="90" t="b">
        <v>0</v>
      </c>
      <c r="L5018" s="92" t="s">
        <v>867</v>
      </c>
      <c r="M5018" s="278">
        <f>IFERROR(VLOOKUP(C5018,'Budget Detail as of 11.30'!B:K,COLUMNS('Budget Detail as of 11.30'!B:K),FALSE),0)</f>
        <v>31000</v>
      </c>
      <c r="N5018" s="155">
        <f>SUMIFS('Budget Detail as of 11.30'!L:L,'Budget Detail as of 11.30'!B:B,'Questica Mapping'!C5018)</f>
        <v>31000</v>
      </c>
      <c r="O5018" s="100">
        <v>0</v>
      </c>
      <c r="P5018" s="101">
        <f t="shared" si="193"/>
        <v>0</v>
      </c>
    </row>
    <row r="5019" spans="1:17" hidden="1" x14ac:dyDescent="0.3">
      <c r="A5019" s="90">
        <v>850394</v>
      </c>
      <c r="B5019" s="92" t="s">
        <v>1162</v>
      </c>
      <c r="C5019" s="92" t="s">
        <v>9352</v>
      </c>
      <c r="D5019" s="92" t="s">
        <v>19</v>
      </c>
      <c r="E5019" s="103">
        <v>41430</v>
      </c>
      <c r="F5019" s="92" t="s">
        <v>9308</v>
      </c>
      <c r="G5019" s="92" t="s">
        <v>1215</v>
      </c>
      <c r="H5019" s="92" t="s">
        <v>9242</v>
      </c>
      <c r="I5019" s="92" t="s">
        <v>865</v>
      </c>
      <c r="J5019" s="92" t="s">
        <v>9353</v>
      </c>
      <c r="K5019" s="90" t="b">
        <v>0</v>
      </c>
      <c r="L5019" s="92" t="s">
        <v>867</v>
      </c>
      <c r="M5019" s="278">
        <f>IFERROR(VLOOKUP(C5019,'Budget Detail as of 11.30'!B:K,COLUMNS('Budget Detail as of 11.30'!B:K),FALSE),0)</f>
        <v>1000</v>
      </c>
      <c r="N5019" s="155">
        <f>SUMIFS('Budget Detail as of 11.30'!L:L,'Budget Detail as of 11.30'!B:B,'Questica Mapping'!C5019)</f>
        <v>1000</v>
      </c>
      <c r="O5019" s="100">
        <v>51378</v>
      </c>
      <c r="P5019" s="101">
        <f t="shared" si="193"/>
        <v>51378</v>
      </c>
    </row>
    <row r="5020" spans="1:17" hidden="1" x14ac:dyDescent="0.3">
      <c r="A5020" s="90">
        <v>850395</v>
      </c>
      <c r="B5020" s="92" t="s">
        <v>1162</v>
      </c>
      <c r="C5020" s="92" t="s">
        <v>9354</v>
      </c>
      <c r="D5020" s="92" t="s">
        <v>19</v>
      </c>
      <c r="E5020" s="103">
        <v>41430</v>
      </c>
      <c r="F5020" s="92" t="s">
        <v>9308</v>
      </c>
      <c r="G5020" s="92" t="s">
        <v>1220</v>
      </c>
      <c r="H5020" s="92" t="s">
        <v>9242</v>
      </c>
      <c r="I5020" s="92" t="s">
        <v>865</v>
      </c>
      <c r="J5020" s="92" t="s">
        <v>9355</v>
      </c>
      <c r="K5020" s="90" t="b">
        <v>0</v>
      </c>
      <c r="L5020" s="92" t="s">
        <v>867</v>
      </c>
      <c r="M5020" s="278">
        <f>IFERROR(VLOOKUP(C5020,'Budget Detail as of 11.30'!B:K,COLUMNS('Budget Detail as of 11.30'!B:K),FALSE),0)</f>
        <v>6000</v>
      </c>
      <c r="N5020" s="155">
        <f>SUMIFS('Budget Detail as of 11.30'!L:L,'Budget Detail as of 11.30'!B:B,'Questica Mapping'!C5020)</f>
        <v>6000</v>
      </c>
      <c r="O5020" s="100">
        <v>7440</v>
      </c>
      <c r="P5020" s="101">
        <f t="shared" si="193"/>
        <v>7440</v>
      </c>
    </row>
    <row r="5021" spans="1:17" hidden="1" x14ac:dyDescent="0.3">
      <c r="A5021" s="90">
        <v>850396</v>
      </c>
      <c r="B5021" s="92" t="s">
        <v>1162</v>
      </c>
      <c r="C5021" s="92" t="s">
        <v>9356</v>
      </c>
      <c r="D5021" s="92" t="s">
        <v>19</v>
      </c>
      <c r="E5021" s="103">
        <v>41430</v>
      </c>
      <c r="F5021" s="92" t="s">
        <v>9308</v>
      </c>
      <c r="G5021" s="92" t="s">
        <v>1220</v>
      </c>
      <c r="H5021" s="92" t="s">
        <v>9242</v>
      </c>
      <c r="I5021" s="92" t="s">
        <v>925</v>
      </c>
      <c r="J5021" s="92" t="s">
        <v>1371</v>
      </c>
      <c r="K5021" s="90" t="b">
        <v>0</v>
      </c>
      <c r="L5021" s="92" t="s">
        <v>867</v>
      </c>
      <c r="M5021" s="278">
        <f>IFERROR(VLOOKUP(C5021,'Budget Detail as of 11.30'!B:K,COLUMNS('Budget Detail as of 11.30'!B:K),FALSE),0)</f>
        <v>1000</v>
      </c>
      <c r="N5021" s="155">
        <f>SUMIFS('Budget Detail as of 11.30'!L:L,'Budget Detail as of 11.30'!B:B,'Questica Mapping'!C5021)</f>
        <v>1000</v>
      </c>
      <c r="O5021" s="100">
        <v>0</v>
      </c>
      <c r="P5021" s="101">
        <f t="shared" si="193"/>
        <v>0</v>
      </c>
    </row>
    <row r="5022" spans="1:17" hidden="1" x14ac:dyDescent="0.3">
      <c r="A5022" s="90">
        <v>850397</v>
      </c>
      <c r="B5022" s="92" t="s">
        <v>1162</v>
      </c>
      <c r="C5022" s="92" t="s">
        <v>9357</v>
      </c>
      <c r="D5022" s="92" t="s">
        <v>19</v>
      </c>
      <c r="E5022" s="103">
        <v>41430</v>
      </c>
      <c r="F5022" s="92" t="s">
        <v>9308</v>
      </c>
      <c r="G5022" s="92" t="s">
        <v>1229</v>
      </c>
      <c r="H5022" s="92" t="s">
        <v>9242</v>
      </c>
      <c r="I5022" s="92" t="s">
        <v>865</v>
      </c>
      <c r="J5022" s="92" t="s">
        <v>1457</v>
      </c>
      <c r="K5022" s="90" t="b">
        <v>0</v>
      </c>
      <c r="L5022" s="92" t="s">
        <v>867</v>
      </c>
      <c r="M5022" s="278">
        <f>IFERROR(VLOOKUP(C5022,'Budget Detail as of 11.30'!B:K,COLUMNS('Budget Detail as of 11.30'!B:K),FALSE),0)</f>
        <v>500</v>
      </c>
      <c r="N5022" s="155">
        <f>SUMIFS('Budget Detail as of 11.30'!L:L,'Budget Detail as of 11.30'!B:B,'Questica Mapping'!C5022)</f>
        <v>500</v>
      </c>
      <c r="O5022" s="100">
        <v>33660</v>
      </c>
      <c r="P5022" s="101">
        <f t="shared" si="193"/>
        <v>33660</v>
      </c>
    </row>
    <row r="5023" spans="1:17" hidden="1" x14ac:dyDescent="0.3">
      <c r="A5023" s="90">
        <v>585287</v>
      </c>
      <c r="B5023" s="92" t="s">
        <v>1162</v>
      </c>
      <c r="C5023" s="92" t="s">
        <v>9358</v>
      </c>
      <c r="D5023" s="92" t="s">
        <v>19</v>
      </c>
      <c r="E5023" s="103">
        <v>41430</v>
      </c>
      <c r="F5023" s="92" t="s">
        <v>9308</v>
      </c>
      <c r="G5023" s="92" t="s">
        <v>1229</v>
      </c>
      <c r="H5023" s="92" t="s">
        <v>9242</v>
      </c>
      <c r="I5023" s="92" t="s">
        <v>925</v>
      </c>
      <c r="J5023" s="92" t="s">
        <v>5623</v>
      </c>
      <c r="K5023" s="90" t="b">
        <v>0</v>
      </c>
      <c r="L5023" s="92" t="s">
        <v>867</v>
      </c>
      <c r="M5023" s="278">
        <f>IFERROR(VLOOKUP(C5023,'Budget Detail as of 11.30'!B:K,COLUMNS('Budget Detail as of 11.30'!B:K),FALSE),0)</f>
        <v>140</v>
      </c>
      <c r="N5023" s="155">
        <f>SUMIFS('Budget Detail as of 11.30'!L:L,'Budget Detail as of 11.30'!B:B,'Questica Mapping'!C5023)</f>
        <v>140</v>
      </c>
      <c r="O5023" s="100">
        <v>260000</v>
      </c>
      <c r="P5023" s="101">
        <f t="shared" si="193"/>
        <v>260000</v>
      </c>
    </row>
    <row r="5024" spans="1:17" hidden="1" x14ac:dyDescent="0.3">
      <c r="A5024" s="90">
        <v>585295</v>
      </c>
      <c r="B5024" s="92" t="s">
        <v>1162</v>
      </c>
      <c r="C5024" s="92" t="s">
        <v>9359</v>
      </c>
      <c r="D5024" s="92" t="s">
        <v>19</v>
      </c>
      <c r="E5024" s="103">
        <v>41430</v>
      </c>
      <c r="F5024" s="92" t="s">
        <v>9308</v>
      </c>
      <c r="G5024" s="92" t="s">
        <v>1229</v>
      </c>
      <c r="H5024" s="92" t="s">
        <v>9242</v>
      </c>
      <c r="I5024" s="92" t="s">
        <v>928</v>
      </c>
      <c r="J5024" s="92" t="s">
        <v>2699</v>
      </c>
      <c r="K5024" s="90" t="b">
        <v>0</v>
      </c>
      <c r="L5024" s="92" t="s">
        <v>867</v>
      </c>
      <c r="M5024" s="278">
        <f>IFERROR(VLOOKUP(C5024,'Budget Detail as of 11.30'!B:K,COLUMNS('Budget Detail as of 11.30'!B:K),FALSE),0)</f>
        <v>250</v>
      </c>
      <c r="N5024" s="155">
        <f>SUMIFS('Budget Detail as of 11.30'!L:L,'Budget Detail as of 11.30'!B:B,'Questica Mapping'!C5024)</f>
        <v>250</v>
      </c>
      <c r="O5024" s="100">
        <v>0</v>
      </c>
      <c r="P5024" s="101">
        <f t="shared" si="193"/>
        <v>0</v>
      </c>
    </row>
    <row r="5025" spans="1:17" hidden="1" x14ac:dyDescent="0.3">
      <c r="A5025" s="90">
        <v>585294</v>
      </c>
      <c r="B5025" s="92" t="s">
        <v>1162</v>
      </c>
      <c r="C5025" s="92" t="s">
        <v>9360</v>
      </c>
      <c r="D5025" s="92" t="s">
        <v>19</v>
      </c>
      <c r="E5025" s="103">
        <v>41430</v>
      </c>
      <c r="F5025" s="92" t="s">
        <v>9308</v>
      </c>
      <c r="G5025" s="92" t="s">
        <v>1229</v>
      </c>
      <c r="H5025" s="92" t="s">
        <v>9242</v>
      </c>
      <c r="I5025" s="92" t="s">
        <v>931</v>
      </c>
      <c r="J5025" s="92" t="s">
        <v>1314</v>
      </c>
      <c r="K5025" s="90" t="b">
        <v>0</v>
      </c>
      <c r="L5025" s="92" t="s">
        <v>867</v>
      </c>
      <c r="M5025" s="278">
        <f>IFERROR(VLOOKUP(C5025,'Budget Detail as of 11.30'!B:K,COLUMNS('Budget Detail as of 11.30'!B:K),FALSE),0)</f>
        <v>200</v>
      </c>
      <c r="N5025" s="155">
        <f>SUMIFS('Budget Detail as of 11.30'!L:L,'Budget Detail as of 11.30'!B:B,'Questica Mapping'!C5025)</f>
        <v>200</v>
      </c>
      <c r="O5025" s="100"/>
      <c r="P5025" s="101"/>
    </row>
    <row r="5026" spans="1:17" hidden="1" x14ac:dyDescent="0.3">
      <c r="A5026" s="90">
        <v>850153</v>
      </c>
      <c r="B5026" s="92" t="s">
        <v>1162</v>
      </c>
      <c r="C5026" s="92" t="s">
        <v>9361</v>
      </c>
      <c r="D5026" s="92" t="s">
        <v>19</v>
      </c>
      <c r="E5026" s="103">
        <v>41430</v>
      </c>
      <c r="F5026" s="92" t="s">
        <v>9308</v>
      </c>
      <c r="G5026" s="92" t="s">
        <v>1229</v>
      </c>
      <c r="H5026" s="92" t="s">
        <v>9242</v>
      </c>
      <c r="I5026" s="92" t="s">
        <v>944</v>
      </c>
      <c r="J5026" s="92" t="s">
        <v>9362</v>
      </c>
      <c r="K5026" s="90" t="b">
        <v>0</v>
      </c>
      <c r="L5026" s="92" t="s">
        <v>867</v>
      </c>
      <c r="M5026" s="278">
        <f>IFERROR(VLOOKUP(C5026,'Budget Detail as of 11.30'!B:K,COLUMNS('Budget Detail as of 11.30'!B:K),FALSE),0)</f>
        <v>0</v>
      </c>
      <c r="N5026" s="155">
        <f>SUMIFS('Budget Detail as of 11.30'!L:L,'Budget Detail as of 11.30'!B:B,'Questica Mapping'!C5026)</f>
        <v>0</v>
      </c>
      <c r="O5026" s="100"/>
      <c r="P5026" s="101"/>
    </row>
    <row r="5027" spans="1:17" hidden="1" x14ac:dyDescent="0.3">
      <c r="A5027" s="90">
        <v>586230</v>
      </c>
      <c r="B5027" s="92" t="s">
        <v>1162</v>
      </c>
      <c r="C5027" s="92" t="s">
        <v>9363</v>
      </c>
      <c r="D5027" s="92" t="s">
        <v>19</v>
      </c>
      <c r="E5027" s="103" t="s">
        <v>607</v>
      </c>
      <c r="F5027" s="92" t="s">
        <v>9308</v>
      </c>
      <c r="G5027" s="92" t="s">
        <v>1243</v>
      </c>
      <c r="H5027" s="92" t="s">
        <v>9242</v>
      </c>
      <c r="I5027" s="92" t="s">
        <v>865</v>
      </c>
      <c r="J5027" s="92" t="s">
        <v>1244</v>
      </c>
      <c r="K5027" s="90" t="b">
        <v>0</v>
      </c>
      <c r="L5027" s="92" t="s">
        <v>867</v>
      </c>
      <c r="M5027" s="278">
        <f>IFERROR(VLOOKUP(C5027,'Budget Detail as of 11.30'!B:K,COLUMNS('Budget Detail as of 11.30'!B:K),FALSE),0)</f>
        <v>46000</v>
      </c>
      <c r="N5027" s="155">
        <f>SUMIFS('Budget Detail as of 11.30'!L:L,'Budget Detail as of 11.30'!B:B,'Questica Mapping'!C5027)</f>
        <v>46000</v>
      </c>
      <c r="O5027" s="100"/>
      <c r="P5027" s="101"/>
    </row>
    <row r="5028" spans="1:17" hidden="1" x14ac:dyDescent="0.3">
      <c r="A5028" s="90">
        <v>586231</v>
      </c>
      <c r="B5028" s="92" t="s">
        <v>1162</v>
      </c>
      <c r="C5028" s="92" t="s">
        <v>9364</v>
      </c>
      <c r="D5028" s="92" t="s">
        <v>19</v>
      </c>
      <c r="E5028" s="103" t="s">
        <v>607</v>
      </c>
      <c r="F5028" s="92" t="s">
        <v>9308</v>
      </c>
      <c r="G5028" s="92" t="s">
        <v>1246</v>
      </c>
      <c r="H5028" s="92" t="s">
        <v>9242</v>
      </c>
      <c r="I5028" s="92" t="s">
        <v>865</v>
      </c>
      <c r="J5028" s="92" t="s">
        <v>1326</v>
      </c>
      <c r="K5028" s="90" t="b">
        <v>0</v>
      </c>
      <c r="L5028" s="92" t="s">
        <v>867</v>
      </c>
      <c r="M5028" s="278">
        <f>IFERROR(VLOOKUP(C5028,'Budget Detail as of 11.30'!B:K,COLUMNS('Budget Detail as of 11.30'!B:K),FALSE),0)</f>
        <v>7440</v>
      </c>
      <c r="N5028" s="155">
        <f>SUMIFS('Budget Detail as of 11.30'!L:L,'Budget Detail as of 11.30'!B:B,'Questica Mapping'!C5028)</f>
        <v>9000</v>
      </c>
      <c r="O5028" s="100">
        <v>0</v>
      </c>
      <c r="P5028" s="101">
        <f t="shared" ref="P5028:P5037" si="194">+O5028</f>
        <v>0</v>
      </c>
    </row>
    <row r="5029" spans="1:17" hidden="1" x14ac:dyDescent="0.3">
      <c r="A5029" s="90">
        <v>850157</v>
      </c>
      <c r="B5029" s="92" t="s">
        <v>1162</v>
      </c>
      <c r="C5029" s="92" t="s">
        <v>9365</v>
      </c>
      <c r="D5029" s="92" t="s">
        <v>19</v>
      </c>
      <c r="E5029" s="103" t="s">
        <v>607</v>
      </c>
      <c r="F5029" s="92" t="s">
        <v>9308</v>
      </c>
      <c r="G5029" s="92" t="s">
        <v>1246</v>
      </c>
      <c r="H5029" s="92" t="s">
        <v>9242</v>
      </c>
      <c r="I5029" s="92" t="s">
        <v>925</v>
      </c>
      <c r="J5029" s="270" t="s">
        <v>1251</v>
      </c>
      <c r="K5029" s="90" t="b">
        <v>0</v>
      </c>
      <c r="L5029" s="92" t="s">
        <v>867</v>
      </c>
      <c r="M5029" s="278">
        <f>IFERROR(VLOOKUP(C5029,'Budget Detail as of 11.30'!B:K,COLUMNS('Budget Detail as of 11.30'!B:K),FALSE),0)</f>
        <v>1560</v>
      </c>
      <c r="N5029" s="155">
        <f>SUMIFS('Budget Detail as of 11.30'!L:L,'Budget Detail as of 11.30'!B:B,'Questica Mapping'!C5029)</f>
        <v>0</v>
      </c>
      <c r="O5029" s="100">
        <v>400</v>
      </c>
      <c r="P5029" s="101">
        <f t="shared" si="194"/>
        <v>400</v>
      </c>
    </row>
    <row r="5030" spans="1:17" hidden="1" x14ac:dyDescent="0.3">
      <c r="A5030" s="90">
        <v>586232</v>
      </c>
      <c r="B5030" s="92" t="s">
        <v>1162</v>
      </c>
      <c r="C5030" s="92" t="s">
        <v>9366</v>
      </c>
      <c r="D5030" s="92" t="s">
        <v>19</v>
      </c>
      <c r="E5030" s="103" t="s">
        <v>607</v>
      </c>
      <c r="F5030" s="92" t="s">
        <v>9308</v>
      </c>
      <c r="G5030" s="92" t="s">
        <v>1253</v>
      </c>
      <c r="H5030" s="92" t="s">
        <v>9242</v>
      </c>
      <c r="I5030" s="92" t="s">
        <v>865</v>
      </c>
      <c r="J5030" s="92" t="s">
        <v>1254</v>
      </c>
      <c r="K5030" s="90" t="b">
        <v>0</v>
      </c>
      <c r="L5030" s="92" t="s">
        <v>867</v>
      </c>
      <c r="M5030" s="278">
        <f>IFERROR(VLOOKUP(C5030,'Budget Detail as of 11.30'!B:K,COLUMNS('Budget Detail as of 11.30'!B:K),FALSE),0)</f>
        <v>41990</v>
      </c>
      <c r="N5030" s="155">
        <f>SUMIFS('Budget Detail as of 11.30'!L:L,'Budget Detail as of 11.30'!B:B,'Questica Mapping'!C5030)</f>
        <v>41990</v>
      </c>
      <c r="O5030" s="100">
        <v>1628630</v>
      </c>
      <c r="P5030" s="101">
        <f t="shared" si="194"/>
        <v>1628630</v>
      </c>
    </row>
    <row r="5031" spans="1:17" hidden="1" x14ac:dyDescent="0.3">
      <c r="A5031" s="90">
        <v>601798</v>
      </c>
      <c r="B5031" s="92" t="s">
        <v>1162</v>
      </c>
      <c r="C5031" s="92" t="s">
        <v>9367</v>
      </c>
      <c r="D5031" s="92" t="s">
        <v>19</v>
      </c>
      <c r="E5031" s="103" t="s">
        <v>607</v>
      </c>
      <c r="F5031" s="92" t="s">
        <v>9308</v>
      </c>
      <c r="G5031" s="92" t="s">
        <v>1253</v>
      </c>
      <c r="H5031" s="92" t="s">
        <v>9242</v>
      </c>
      <c r="I5031" s="92" t="s">
        <v>925</v>
      </c>
      <c r="J5031" s="92" t="s">
        <v>1256</v>
      </c>
      <c r="K5031" s="90" t="b">
        <v>0</v>
      </c>
      <c r="L5031" s="92" t="s">
        <v>867</v>
      </c>
      <c r="M5031" s="278">
        <f>IFERROR(VLOOKUP(C5031,'Budget Detail as of 11.30'!B:K,COLUMNS('Budget Detail as of 11.30'!B:K),FALSE),0)</f>
        <v>340030</v>
      </c>
      <c r="N5031" s="155">
        <f>SUMIFS('Budget Detail as of 11.30'!L:L,'Budget Detail as of 11.30'!B:B,'Questica Mapping'!C5031)</f>
        <v>340030</v>
      </c>
      <c r="O5031" s="100">
        <v>5514</v>
      </c>
      <c r="P5031" s="101">
        <f t="shared" si="194"/>
        <v>5514</v>
      </c>
    </row>
    <row r="5032" spans="1:17" hidden="1" x14ac:dyDescent="0.3">
      <c r="A5032" s="90">
        <v>601799</v>
      </c>
      <c r="B5032" s="92" t="s">
        <v>1162</v>
      </c>
      <c r="C5032" s="92" t="s">
        <v>9368</v>
      </c>
      <c r="D5032" s="92" t="s">
        <v>19</v>
      </c>
      <c r="E5032" s="103" t="s">
        <v>607</v>
      </c>
      <c r="F5032" s="92" t="s">
        <v>9308</v>
      </c>
      <c r="G5032" s="92" t="s">
        <v>1253</v>
      </c>
      <c r="H5032" s="92" t="s">
        <v>9242</v>
      </c>
      <c r="I5032" s="92" t="s">
        <v>928</v>
      </c>
      <c r="J5032" s="270" t="s">
        <v>1251</v>
      </c>
      <c r="K5032" s="90" t="b">
        <v>0</v>
      </c>
      <c r="L5032" s="92" t="s">
        <v>867</v>
      </c>
      <c r="M5032" s="278">
        <f>IFERROR(VLOOKUP(C5032,'Budget Detail as of 11.30'!B:K,COLUMNS('Budget Detail as of 11.30'!B:K),FALSE),0)</f>
        <v>0</v>
      </c>
      <c r="N5032" s="155">
        <f>SUMIFS('Budget Detail as of 11.30'!L:L,'Budget Detail as of 11.30'!B:B,'Questica Mapping'!C5032)</f>
        <v>0</v>
      </c>
      <c r="O5032" s="100">
        <v>10000</v>
      </c>
      <c r="P5032" s="101">
        <f t="shared" si="194"/>
        <v>10000</v>
      </c>
    </row>
    <row r="5033" spans="1:17" hidden="1" x14ac:dyDescent="0.3">
      <c r="A5033" s="90">
        <v>601800</v>
      </c>
      <c r="B5033" s="92" t="s">
        <v>1162</v>
      </c>
      <c r="C5033" s="92" t="s">
        <v>9369</v>
      </c>
      <c r="D5033" s="279" t="s">
        <v>19</v>
      </c>
      <c r="E5033" s="103" t="s">
        <v>607</v>
      </c>
      <c r="F5033" s="90" t="s">
        <v>9308</v>
      </c>
      <c r="G5033" s="90" t="s">
        <v>1253</v>
      </c>
      <c r="H5033" s="90" t="s">
        <v>9242</v>
      </c>
      <c r="I5033" s="90" t="s">
        <v>931</v>
      </c>
      <c r="J5033" s="90" t="s">
        <v>9370</v>
      </c>
      <c r="K5033" s="90" t="b">
        <v>0</v>
      </c>
      <c r="L5033" s="90" t="s">
        <v>867</v>
      </c>
      <c r="M5033" s="278">
        <f>IFERROR(VLOOKUP(C5033,'Budget Detail as of 11.30'!B:K,COLUMNS('Budget Detail as of 11.30'!B:K),FALSE),0)</f>
        <v>1500</v>
      </c>
      <c r="N5033" s="155">
        <f>SUMIFS('Budget Detail as of 11.30'!L:L,'Budget Detail as of 11.30'!B:B,'Questica Mapping'!C5033)</f>
        <v>1500</v>
      </c>
      <c r="O5033" s="100">
        <v>860810</v>
      </c>
      <c r="P5033" s="101">
        <f t="shared" si="194"/>
        <v>860810</v>
      </c>
      <c r="Q5033" s="279" t="s">
        <v>1169</v>
      </c>
    </row>
    <row r="5034" spans="1:17" hidden="1" x14ac:dyDescent="0.3">
      <c r="A5034" s="90">
        <v>601732</v>
      </c>
      <c r="B5034" s="92" t="s">
        <v>1162</v>
      </c>
      <c r="C5034" s="92" t="s">
        <v>9371</v>
      </c>
      <c r="D5034" s="279" t="s">
        <v>19</v>
      </c>
      <c r="E5034" s="103" t="s">
        <v>607</v>
      </c>
      <c r="F5034" s="90" t="s">
        <v>9308</v>
      </c>
      <c r="G5034" s="90" t="s">
        <v>1265</v>
      </c>
      <c r="H5034" s="90" t="s">
        <v>9242</v>
      </c>
      <c r="I5034" s="90" t="s">
        <v>865</v>
      </c>
      <c r="J5034" s="90" t="s">
        <v>1266</v>
      </c>
      <c r="K5034" s="90" t="b">
        <v>0</v>
      </c>
      <c r="L5034" s="90" t="s">
        <v>867</v>
      </c>
      <c r="M5034" s="278">
        <f>IFERROR(VLOOKUP(C5034,'Budget Detail as of 11.30'!B:K,COLUMNS('Budget Detail as of 11.30'!B:K),FALSE),0)</f>
        <v>45360</v>
      </c>
      <c r="N5034" s="155">
        <f>SUMIFS('Budget Detail as of 11.30'!L:L,'Budget Detail as of 11.30'!B:B,'Questica Mapping'!C5034)</f>
        <v>45360</v>
      </c>
      <c r="O5034" s="100">
        <v>12105</v>
      </c>
      <c r="P5034" s="101">
        <f t="shared" si="194"/>
        <v>12105</v>
      </c>
    </row>
    <row r="5035" spans="1:17" hidden="1" x14ac:dyDescent="0.3">
      <c r="A5035" s="90">
        <v>601733</v>
      </c>
      <c r="B5035" s="92" t="s">
        <v>1162</v>
      </c>
      <c r="C5035" s="92" t="s">
        <v>9372</v>
      </c>
      <c r="D5035" s="279" t="s">
        <v>19</v>
      </c>
      <c r="E5035" s="103" t="s">
        <v>607</v>
      </c>
      <c r="F5035" s="90" t="s">
        <v>9308</v>
      </c>
      <c r="G5035" s="90" t="s">
        <v>1265</v>
      </c>
      <c r="H5035" s="90" t="s">
        <v>9242</v>
      </c>
      <c r="I5035" s="90" t="s">
        <v>925</v>
      </c>
      <c r="J5035" s="90" t="s">
        <v>1391</v>
      </c>
      <c r="K5035" s="90" t="b">
        <v>0</v>
      </c>
      <c r="L5035" s="90" t="s">
        <v>867</v>
      </c>
      <c r="M5035" s="278">
        <f>IFERROR(VLOOKUP(C5035,'Budget Detail as of 11.30'!B:K,COLUMNS('Budget Detail as of 11.30'!B:K),FALSE),0)</f>
        <v>1240</v>
      </c>
      <c r="N5035" s="155">
        <f>SUMIFS('Budget Detail as of 11.30'!L:L,'Budget Detail as of 11.30'!B:B,'Questica Mapping'!C5035)</f>
        <v>1240</v>
      </c>
      <c r="O5035" s="100">
        <v>0</v>
      </c>
      <c r="P5035" s="101">
        <f t="shared" si="194"/>
        <v>0</v>
      </c>
    </row>
    <row r="5036" spans="1:17" hidden="1" x14ac:dyDescent="0.3">
      <c r="A5036" s="90">
        <v>601734</v>
      </c>
      <c r="B5036" s="92" t="s">
        <v>1162</v>
      </c>
      <c r="C5036" s="92" t="s">
        <v>9373</v>
      </c>
      <c r="D5036" s="92" t="s">
        <v>19</v>
      </c>
      <c r="E5036" s="103">
        <v>41430</v>
      </c>
      <c r="F5036" s="92" t="s">
        <v>9308</v>
      </c>
      <c r="G5036" s="92" t="s">
        <v>1268</v>
      </c>
      <c r="H5036" s="92" t="s">
        <v>9242</v>
      </c>
      <c r="I5036" s="92" t="s">
        <v>865</v>
      </c>
      <c r="J5036" s="92" t="s">
        <v>2063</v>
      </c>
      <c r="K5036" s="90" t="b">
        <v>0</v>
      </c>
      <c r="L5036" s="92" t="s">
        <v>867</v>
      </c>
      <c r="M5036" s="278">
        <f>IFERROR(VLOOKUP(C5036,'Budget Detail as of 11.30'!B:K,COLUMNS('Budget Detail as of 11.30'!B:K),FALSE),0)</f>
        <v>0</v>
      </c>
      <c r="N5036" s="155">
        <f>SUMIFS('Budget Detail as of 11.30'!L:L,'Budget Detail as of 11.30'!B:B,'Questica Mapping'!C5036)</f>
        <v>0</v>
      </c>
      <c r="O5036" s="100">
        <v>2300</v>
      </c>
      <c r="P5036" s="101">
        <f t="shared" si="194"/>
        <v>2300</v>
      </c>
    </row>
    <row r="5037" spans="1:17" hidden="1" x14ac:dyDescent="0.3">
      <c r="A5037" s="90">
        <v>595383</v>
      </c>
      <c r="B5037" s="92" t="s">
        <v>1162</v>
      </c>
      <c r="C5037" s="92" t="s">
        <v>9374</v>
      </c>
      <c r="D5037" s="92" t="s">
        <v>19</v>
      </c>
      <c r="E5037" s="103">
        <v>41430</v>
      </c>
      <c r="F5037" s="92" t="s">
        <v>9308</v>
      </c>
      <c r="G5037" s="92" t="s">
        <v>1268</v>
      </c>
      <c r="H5037" s="92" t="s">
        <v>9242</v>
      </c>
      <c r="I5037" s="92" t="s">
        <v>925</v>
      </c>
      <c r="J5037" s="92" t="s">
        <v>1333</v>
      </c>
      <c r="K5037" s="90" t="b">
        <v>0</v>
      </c>
      <c r="L5037" s="92" t="s">
        <v>867</v>
      </c>
      <c r="M5037" s="278">
        <f>IFERROR(VLOOKUP(C5037,'Budget Detail as of 11.30'!B:K,COLUMNS('Budget Detail as of 11.30'!B:K),FALSE),0)</f>
        <v>400</v>
      </c>
      <c r="N5037" s="155">
        <f>SUMIFS('Budget Detail as of 11.30'!L:L,'Budget Detail as of 11.30'!B:B,'Questica Mapping'!C5037)</f>
        <v>400</v>
      </c>
      <c r="O5037" s="100">
        <v>1200</v>
      </c>
      <c r="P5037" s="101">
        <f t="shared" si="194"/>
        <v>1200</v>
      </c>
    </row>
    <row r="5038" spans="1:17" hidden="1" x14ac:dyDescent="0.3">
      <c r="A5038" s="90">
        <v>595384</v>
      </c>
      <c r="B5038" s="92" t="s">
        <v>1162</v>
      </c>
      <c r="C5038" s="92" t="s">
        <v>9375</v>
      </c>
      <c r="D5038" s="92" t="s">
        <v>19</v>
      </c>
      <c r="E5038" s="103" t="s">
        <v>611</v>
      </c>
      <c r="F5038" s="92" t="s">
        <v>9376</v>
      </c>
      <c r="G5038" s="92" t="s">
        <v>1165</v>
      </c>
      <c r="H5038" s="92" t="s">
        <v>9229</v>
      </c>
      <c r="I5038" s="92" t="s">
        <v>865</v>
      </c>
      <c r="J5038" s="92">
        <v>0</v>
      </c>
      <c r="K5038" s="90" t="b">
        <v>0</v>
      </c>
      <c r="L5038" s="92" t="s">
        <v>1166</v>
      </c>
      <c r="M5038" s="278">
        <f>IFERROR(VLOOKUP(C5038,'Budget Detail as of 11.30'!B:K,COLUMNS('Budget Detail as of 11.30'!B:K),FALSE),0)</f>
        <v>2497360</v>
      </c>
      <c r="N5038" s="155">
        <f>SUMIFS('Budget Detail as of 11.30'!L:L,'Budget Detail as of 11.30'!B:B,'Questica Mapping'!C5038)</f>
        <v>2394610</v>
      </c>
      <c r="O5038" s="100"/>
      <c r="P5038" s="101"/>
    </row>
    <row r="5039" spans="1:17" hidden="1" x14ac:dyDescent="0.3">
      <c r="A5039" s="90">
        <v>595385</v>
      </c>
      <c r="B5039" s="92" t="s">
        <v>1162</v>
      </c>
      <c r="C5039" s="92" t="s">
        <v>9377</v>
      </c>
      <c r="D5039" s="92" t="s">
        <v>19</v>
      </c>
      <c r="E5039" s="103" t="s">
        <v>611</v>
      </c>
      <c r="F5039" s="90" t="s">
        <v>9376</v>
      </c>
      <c r="G5039" s="90" t="s">
        <v>1165</v>
      </c>
      <c r="H5039" s="90" t="s">
        <v>9378</v>
      </c>
      <c r="I5039" s="178">
        <v>3</v>
      </c>
      <c r="J5039" s="269" t="s">
        <v>1251</v>
      </c>
      <c r="L5039" s="92"/>
      <c r="M5039" s="278">
        <f>IFERROR(VLOOKUP(C5039,'Budget Detail as of 11.30'!B:K,COLUMNS('Budget Detail as of 11.30'!B:K),FALSE),0)</f>
        <v>0</v>
      </c>
      <c r="N5039" s="155">
        <f>SUMIFS('Budget Detail as of 11.30'!L:L,'Budget Detail as of 11.30'!B:B,'Questica Mapping'!C5039)</f>
        <v>0</v>
      </c>
      <c r="O5039" s="100">
        <v>3500</v>
      </c>
      <c r="P5039" s="101">
        <f>+O5039</f>
        <v>3500</v>
      </c>
    </row>
    <row r="5040" spans="1:17" hidden="1" x14ac:dyDescent="0.3">
      <c r="A5040" s="90">
        <v>595386</v>
      </c>
      <c r="B5040" s="92" t="s">
        <v>1162</v>
      </c>
      <c r="C5040" s="92" t="s">
        <v>9379</v>
      </c>
      <c r="D5040" s="92" t="s">
        <v>19</v>
      </c>
      <c r="E5040" s="103" t="s">
        <v>611</v>
      </c>
      <c r="F5040" s="92" t="s">
        <v>9376</v>
      </c>
      <c r="G5040" s="92" t="s">
        <v>1173</v>
      </c>
      <c r="H5040" s="92" t="s">
        <v>9229</v>
      </c>
      <c r="I5040" s="92" t="s">
        <v>865</v>
      </c>
      <c r="J5040" s="92" t="s">
        <v>1174</v>
      </c>
      <c r="K5040" s="90" t="b">
        <v>0</v>
      </c>
      <c r="L5040" s="92" t="s">
        <v>867</v>
      </c>
      <c r="M5040" s="278">
        <f>IFERROR(VLOOKUP(C5040,'Budget Detail as of 11.30'!B:K,COLUMNS('Budget Detail as of 11.30'!B:K),FALSE),0)</f>
        <v>70000</v>
      </c>
      <c r="N5040" s="155">
        <f>SUMIFS('Budget Detail as of 11.30'!L:L,'Budget Detail as of 11.30'!B:B,'Questica Mapping'!C5040)</f>
        <v>70000</v>
      </c>
      <c r="O5040" s="100">
        <v>0</v>
      </c>
      <c r="P5040" s="101">
        <f>+O5040</f>
        <v>0</v>
      </c>
    </row>
    <row r="5041" spans="1:17" hidden="1" x14ac:dyDescent="0.3">
      <c r="A5041" s="90">
        <v>1282708</v>
      </c>
      <c r="B5041" s="92" t="s">
        <v>1162</v>
      </c>
      <c r="C5041" s="92" t="s">
        <v>9380</v>
      </c>
      <c r="D5041" s="92" t="s">
        <v>19</v>
      </c>
      <c r="E5041" s="103" t="s">
        <v>611</v>
      </c>
      <c r="F5041" s="92" t="s">
        <v>9376</v>
      </c>
      <c r="G5041" s="92" t="s">
        <v>1176</v>
      </c>
      <c r="H5041" s="92" t="s">
        <v>9229</v>
      </c>
      <c r="I5041" s="92" t="s">
        <v>865</v>
      </c>
      <c r="J5041" s="92">
        <v>0</v>
      </c>
      <c r="K5041" s="90" t="b">
        <v>0</v>
      </c>
      <c r="L5041" s="92" t="s">
        <v>1166</v>
      </c>
      <c r="M5041" s="278">
        <f>IFERROR(VLOOKUP(C5041,'Budget Detail as of 11.30'!B:K,COLUMNS('Budget Detail as of 11.30'!B:K),FALSE),0)</f>
        <v>1357690</v>
      </c>
      <c r="N5041" s="155">
        <f>SUMIFS('Budget Detail as of 11.30'!L:L,'Budget Detail as of 11.30'!B:B,'Questica Mapping'!C5041)</f>
        <v>1333360</v>
      </c>
      <c r="O5041" s="100">
        <v>4500</v>
      </c>
      <c r="P5041" s="101">
        <f>+O5041</f>
        <v>4500</v>
      </c>
    </row>
    <row r="5042" spans="1:17" hidden="1" x14ac:dyDescent="0.3">
      <c r="A5042" s="90">
        <v>601563</v>
      </c>
      <c r="B5042" s="92" t="s">
        <v>1162</v>
      </c>
      <c r="C5042" s="92" t="s">
        <v>9381</v>
      </c>
      <c r="D5042" s="92" t="s">
        <v>19</v>
      </c>
      <c r="E5042" s="103" t="s">
        <v>611</v>
      </c>
      <c r="F5042" s="92" t="s">
        <v>9376</v>
      </c>
      <c r="G5042" s="92" t="s">
        <v>1522</v>
      </c>
      <c r="H5042" s="92" t="s">
        <v>9229</v>
      </c>
      <c r="I5042" s="92" t="s">
        <v>865</v>
      </c>
      <c r="J5042" s="92" t="s">
        <v>1523</v>
      </c>
      <c r="K5042" s="90" t="b">
        <v>0</v>
      </c>
      <c r="L5042" s="92" t="s">
        <v>867</v>
      </c>
      <c r="M5042" s="278">
        <f>IFERROR(VLOOKUP(C5042,'Budget Detail as of 11.30'!B:K,COLUMNS('Budget Detail as of 11.30'!B:K),FALSE),0)</f>
        <v>7000</v>
      </c>
      <c r="N5042" s="155">
        <f>SUMIFS('Budget Detail as of 11.30'!L:L,'Budget Detail as of 11.30'!B:B,'Questica Mapping'!C5042)</f>
        <v>7000</v>
      </c>
      <c r="O5042" s="100">
        <v>1000</v>
      </c>
      <c r="P5042" s="101">
        <f>+O5042</f>
        <v>1000</v>
      </c>
    </row>
    <row r="5043" spans="1:17" hidden="1" x14ac:dyDescent="0.3">
      <c r="A5043" s="90">
        <v>601496</v>
      </c>
      <c r="B5043" s="92" t="s">
        <v>1162</v>
      </c>
      <c r="C5043" s="92" t="s">
        <v>9382</v>
      </c>
      <c r="D5043" s="92" t="s">
        <v>19</v>
      </c>
      <c r="E5043" s="103" t="s">
        <v>611</v>
      </c>
      <c r="F5043" s="92" t="s">
        <v>9376</v>
      </c>
      <c r="G5043" s="92" t="s">
        <v>1182</v>
      </c>
      <c r="H5043" s="92" t="s">
        <v>9229</v>
      </c>
      <c r="I5043" s="92" t="s">
        <v>865</v>
      </c>
      <c r="J5043" s="92" t="s">
        <v>1183</v>
      </c>
      <c r="K5043" s="90" t="b">
        <v>0</v>
      </c>
      <c r="L5043" s="92" t="s">
        <v>867</v>
      </c>
      <c r="M5043" s="278">
        <f>IFERROR(VLOOKUP(C5043,'Budget Detail as of 11.30'!B:K,COLUMNS('Budget Detail as of 11.30'!B:K),FALSE),0)</f>
        <v>0</v>
      </c>
      <c r="N5043" s="155">
        <f>SUMIFS('Budget Detail as of 11.30'!L:L,'Budget Detail as of 11.30'!B:B,'Questica Mapping'!C5043)</f>
        <v>0</v>
      </c>
      <c r="O5043" s="100">
        <v>3000</v>
      </c>
      <c r="P5043" s="101">
        <f>+O5043</f>
        <v>3000</v>
      </c>
    </row>
    <row r="5044" spans="1:17" hidden="1" x14ac:dyDescent="0.3">
      <c r="A5044" s="90">
        <v>601497</v>
      </c>
      <c r="B5044" s="92" t="s">
        <v>1162</v>
      </c>
      <c r="C5044" s="92" t="s">
        <v>9383</v>
      </c>
      <c r="D5044" s="92" t="s">
        <v>19</v>
      </c>
      <c r="E5044" s="103">
        <v>41440</v>
      </c>
      <c r="F5044" s="92" t="s">
        <v>9376</v>
      </c>
      <c r="G5044" s="92" t="s">
        <v>1185</v>
      </c>
      <c r="H5044" s="92" t="s">
        <v>9229</v>
      </c>
      <c r="I5044" s="92" t="s">
        <v>865</v>
      </c>
      <c r="J5044" s="92" t="s">
        <v>1186</v>
      </c>
      <c r="K5044" s="90" t="b">
        <v>0</v>
      </c>
      <c r="L5044" s="92" t="s">
        <v>867</v>
      </c>
      <c r="M5044" s="278">
        <f>IFERROR(VLOOKUP(C5044,'Budget Detail as of 11.30'!B:K,COLUMNS('Budget Detail as of 11.30'!B:K),FALSE),0)</f>
        <v>2300</v>
      </c>
      <c r="N5044" s="155">
        <f>SUMIFS('Budget Detail as of 11.30'!L:L,'Budget Detail as of 11.30'!B:B,'Questica Mapping'!C5044)</f>
        <v>2300</v>
      </c>
      <c r="O5044" s="100"/>
      <c r="P5044" s="101"/>
    </row>
    <row r="5045" spans="1:17" hidden="1" x14ac:dyDescent="0.3">
      <c r="A5045" s="90">
        <v>601498</v>
      </c>
      <c r="B5045" s="92" t="s">
        <v>1162</v>
      </c>
      <c r="C5045" s="92" t="s">
        <v>9384</v>
      </c>
      <c r="D5045" s="92" t="s">
        <v>19</v>
      </c>
      <c r="E5045" s="103">
        <v>41440</v>
      </c>
      <c r="F5045" s="92" t="s">
        <v>9376</v>
      </c>
      <c r="G5045" s="92" t="s">
        <v>1188</v>
      </c>
      <c r="H5045" s="92" t="s">
        <v>9229</v>
      </c>
      <c r="I5045" s="92" t="s">
        <v>865</v>
      </c>
      <c r="J5045" s="92" t="s">
        <v>1189</v>
      </c>
      <c r="K5045" s="90" t="b">
        <v>0</v>
      </c>
      <c r="L5045" s="92" t="s">
        <v>867</v>
      </c>
      <c r="M5045" s="278">
        <f>IFERROR(VLOOKUP(C5045,'Budget Detail as of 11.30'!B:K,COLUMNS('Budget Detail as of 11.30'!B:K),FALSE),0)</f>
        <v>1200</v>
      </c>
      <c r="N5045" s="155">
        <f>SUMIFS('Budget Detail as of 11.30'!L:L,'Budget Detail as of 11.30'!B:B,'Questica Mapping'!C5045)</f>
        <v>1200</v>
      </c>
      <c r="O5045" s="100">
        <v>789</v>
      </c>
      <c r="P5045" s="101">
        <f>+O5045</f>
        <v>789</v>
      </c>
    </row>
    <row r="5046" spans="1:17" hidden="1" x14ac:dyDescent="0.3">
      <c r="A5046" s="90">
        <v>1191695</v>
      </c>
      <c r="B5046" s="92" t="s">
        <v>1162</v>
      </c>
      <c r="C5046" s="92" t="s">
        <v>9385</v>
      </c>
      <c r="D5046" s="279" t="s">
        <v>19</v>
      </c>
      <c r="E5046" s="103">
        <v>41440</v>
      </c>
      <c r="F5046" s="90" t="s">
        <v>9376</v>
      </c>
      <c r="G5046" s="90" t="s">
        <v>1188</v>
      </c>
      <c r="H5046" s="90" t="s">
        <v>9229</v>
      </c>
      <c r="I5046" s="90" t="s">
        <v>925</v>
      </c>
      <c r="J5046" s="90" t="s">
        <v>9386</v>
      </c>
      <c r="K5046" s="90" t="b">
        <v>0</v>
      </c>
      <c r="L5046" s="90" t="s">
        <v>867</v>
      </c>
      <c r="M5046" s="278">
        <f>IFERROR(VLOOKUP(C5046,'Budget Detail as of 11.30'!B:K,COLUMNS('Budget Detail as of 11.30'!B:K),FALSE),0)</f>
        <v>2450</v>
      </c>
      <c r="N5046" s="155">
        <f>SUMIFS('Budget Detail as of 11.30'!L:L,'Budget Detail as of 11.30'!B:B,'Questica Mapping'!C5046)</f>
        <v>2450</v>
      </c>
      <c r="O5046" s="100">
        <v>189</v>
      </c>
      <c r="P5046" s="101">
        <f>+O5046</f>
        <v>189</v>
      </c>
      <c r="Q5046" s="279" t="s">
        <v>1169</v>
      </c>
    </row>
    <row r="5047" spans="1:17" hidden="1" x14ac:dyDescent="0.3">
      <c r="A5047" s="90">
        <v>601499</v>
      </c>
      <c r="B5047" s="92" t="s">
        <v>1162</v>
      </c>
      <c r="C5047" s="92" t="s">
        <v>9387</v>
      </c>
      <c r="D5047" s="92" t="s">
        <v>19</v>
      </c>
      <c r="E5047" s="103">
        <v>41440</v>
      </c>
      <c r="F5047" s="92" t="s">
        <v>9376</v>
      </c>
      <c r="G5047" s="92" t="s">
        <v>1191</v>
      </c>
      <c r="H5047" s="92" t="s">
        <v>9229</v>
      </c>
      <c r="I5047" s="92" t="s">
        <v>865</v>
      </c>
      <c r="J5047" s="92" t="s">
        <v>1192</v>
      </c>
      <c r="K5047" s="90" t="b">
        <v>0</v>
      </c>
      <c r="L5047" s="92" t="s">
        <v>867</v>
      </c>
      <c r="M5047" s="278">
        <f>IFERROR(VLOOKUP(C5047,'Budget Detail as of 11.30'!B:K,COLUMNS('Budget Detail as of 11.30'!B:K),FALSE),0)</f>
        <v>6500</v>
      </c>
      <c r="N5047" s="155">
        <f>SUMIFS('Budget Detail as of 11.30'!L:L,'Budget Detail as of 11.30'!B:B,'Questica Mapping'!C5047)</f>
        <v>6500</v>
      </c>
      <c r="O5047" s="100">
        <v>1913</v>
      </c>
      <c r="P5047" s="101">
        <f>+O5047</f>
        <v>1913</v>
      </c>
    </row>
    <row r="5048" spans="1:17" hidden="1" x14ac:dyDescent="0.3">
      <c r="A5048" s="90">
        <v>601500</v>
      </c>
      <c r="B5048" s="92" t="s">
        <v>1162</v>
      </c>
      <c r="C5048" s="92" t="s">
        <v>9388</v>
      </c>
      <c r="D5048" s="92" t="s">
        <v>19</v>
      </c>
      <c r="E5048" s="103">
        <v>41440</v>
      </c>
      <c r="F5048" s="92" t="s">
        <v>9376</v>
      </c>
      <c r="G5048" s="92" t="s">
        <v>1191</v>
      </c>
      <c r="H5048" s="92" t="s">
        <v>9229</v>
      </c>
      <c r="I5048" s="92" t="s">
        <v>925</v>
      </c>
      <c r="J5048" s="92" t="s">
        <v>9389</v>
      </c>
      <c r="K5048" s="90" t="b">
        <v>0</v>
      </c>
      <c r="L5048" s="92" t="s">
        <v>867</v>
      </c>
      <c r="M5048" s="278">
        <f>IFERROR(VLOOKUP(C5048,'Budget Detail as of 11.30'!B:K,COLUMNS('Budget Detail as of 11.30'!B:K),FALSE),0)</f>
        <v>0</v>
      </c>
      <c r="N5048" s="155">
        <f>SUMIFS('Budget Detail as of 11.30'!L:L,'Budget Detail as of 11.30'!B:B,'Questica Mapping'!C5048)</f>
        <v>0</v>
      </c>
      <c r="O5048" s="100"/>
      <c r="P5048" s="101"/>
    </row>
    <row r="5049" spans="1:17" hidden="1" x14ac:dyDescent="0.3">
      <c r="A5049" s="90">
        <v>601501</v>
      </c>
      <c r="B5049" s="92" t="s">
        <v>1162</v>
      </c>
      <c r="C5049" s="92" t="s">
        <v>9390</v>
      </c>
      <c r="D5049" s="92" t="s">
        <v>19</v>
      </c>
      <c r="E5049" s="103">
        <v>41440</v>
      </c>
      <c r="F5049" s="92" t="s">
        <v>9376</v>
      </c>
      <c r="G5049" s="92" t="s">
        <v>1194</v>
      </c>
      <c r="H5049" s="92" t="s">
        <v>9229</v>
      </c>
      <c r="I5049" s="92" t="s">
        <v>865</v>
      </c>
      <c r="J5049" s="92" t="s">
        <v>1195</v>
      </c>
      <c r="K5049" s="90" t="b">
        <v>0</v>
      </c>
      <c r="L5049" s="92" t="s">
        <v>867</v>
      </c>
      <c r="M5049" s="278">
        <f>IFERROR(VLOOKUP(C5049,'Budget Detail as of 11.30'!B:K,COLUMNS('Budget Detail as of 11.30'!B:K),FALSE),0)</f>
        <v>4500</v>
      </c>
      <c r="N5049" s="155">
        <f>SUMIFS('Budget Detail as of 11.30'!L:L,'Budget Detail as of 11.30'!B:B,'Questica Mapping'!C5049)</f>
        <v>4500</v>
      </c>
      <c r="O5049" s="100">
        <v>1500</v>
      </c>
      <c r="P5049" s="101">
        <f>+O5049</f>
        <v>1500</v>
      </c>
    </row>
    <row r="5050" spans="1:17" hidden="1" x14ac:dyDescent="0.3">
      <c r="A5050" s="90">
        <v>601502</v>
      </c>
      <c r="B5050" s="92" t="s">
        <v>1162</v>
      </c>
      <c r="C5050" s="92" t="s">
        <v>9391</v>
      </c>
      <c r="D5050" s="92" t="s">
        <v>19</v>
      </c>
      <c r="E5050" s="103">
        <v>41440</v>
      </c>
      <c r="F5050" s="92" t="s">
        <v>9376</v>
      </c>
      <c r="G5050" s="92" t="s">
        <v>1197</v>
      </c>
      <c r="H5050" s="92" t="s">
        <v>9229</v>
      </c>
      <c r="I5050" s="92" t="s">
        <v>865</v>
      </c>
      <c r="J5050" s="92" t="s">
        <v>1198</v>
      </c>
      <c r="K5050" s="90" t="b">
        <v>0</v>
      </c>
      <c r="L5050" s="92" t="s">
        <v>867</v>
      </c>
      <c r="M5050" s="278">
        <f>IFERROR(VLOOKUP(C5050,'Budget Detail as of 11.30'!B:K,COLUMNS('Budget Detail as of 11.30'!B:K),FALSE),0)</f>
        <v>1000</v>
      </c>
      <c r="N5050" s="155">
        <f>SUMIFS('Budget Detail as of 11.30'!L:L,'Budget Detail as of 11.30'!B:B,'Questica Mapping'!C5050)</f>
        <v>1000</v>
      </c>
      <c r="O5050" s="100">
        <v>1500</v>
      </c>
      <c r="P5050" s="101">
        <f>+O5050</f>
        <v>1500</v>
      </c>
    </row>
    <row r="5051" spans="1:17" hidden="1" x14ac:dyDescent="0.3">
      <c r="A5051" s="90">
        <v>601566</v>
      </c>
      <c r="B5051" s="92" t="s">
        <v>1162</v>
      </c>
      <c r="C5051" s="92" t="s">
        <v>9392</v>
      </c>
      <c r="D5051" s="92" t="s">
        <v>19</v>
      </c>
      <c r="E5051" s="103">
        <v>41440</v>
      </c>
      <c r="F5051" s="92" t="s">
        <v>9376</v>
      </c>
      <c r="G5051" s="92" t="s">
        <v>1202</v>
      </c>
      <c r="H5051" s="92" t="s">
        <v>9229</v>
      </c>
      <c r="I5051" s="92" t="s">
        <v>865</v>
      </c>
      <c r="J5051" s="92" t="s">
        <v>2831</v>
      </c>
      <c r="K5051" s="90" t="b">
        <v>0</v>
      </c>
      <c r="L5051" s="92" t="s">
        <v>867</v>
      </c>
      <c r="M5051" s="278">
        <f>IFERROR(VLOOKUP(C5051,'Budget Detail as of 11.30'!B:K,COLUMNS('Budget Detail as of 11.30'!B:K),FALSE),0)</f>
        <v>2230</v>
      </c>
      <c r="N5051" s="155">
        <f>SUMIFS('Budget Detail as of 11.30'!L:L,'Budget Detail as of 11.30'!B:B,'Questica Mapping'!C5051)</f>
        <v>2230</v>
      </c>
      <c r="O5051" s="100">
        <v>1500</v>
      </c>
      <c r="P5051" s="101">
        <f>+O5051</f>
        <v>1500</v>
      </c>
    </row>
    <row r="5052" spans="1:17" hidden="1" x14ac:dyDescent="0.3">
      <c r="A5052" s="90">
        <v>601567</v>
      </c>
      <c r="B5052" s="92" t="s">
        <v>1162</v>
      </c>
      <c r="C5052" s="92" t="s">
        <v>9393</v>
      </c>
      <c r="D5052" s="279" t="s">
        <v>19</v>
      </c>
      <c r="E5052" s="103">
        <v>41440</v>
      </c>
      <c r="F5052" s="90" t="s">
        <v>9376</v>
      </c>
      <c r="G5052" s="90" t="s">
        <v>1202</v>
      </c>
      <c r="H5052" s="90" t="s">
        <v>9229</v>
      </c>
      <c r="I5052" s="90" t="s">
        <v>925</v>
      </c>
      <c r="J5052" s="90" t="s">
        <v>9394</v>
      </c>
      <c r="K5052" s="90" t="b">
        <v>0</v>
      </c>
      <c r="L5052" s="90" t="s">
        <v>867</v>
      </c>
      <c r="M5052" s="278">
        <f>IFERROR(VLOOKUP(C5052,'Budget Detail as of 11.30'!B:K,COLUMNS('Budget Detail as of 11.30'!B:K),FALSE),0)</f>
        <v>770</v>
      </c>
      <c r="N5052" s="155">
        <f>SUMIFS('Budget Detail as of 11.30'!L:L,'Budget Detail as of 11.30'!B:B,'Questica Mapping'!C5052)</f>
        <v>770</v>
      </c>
      <c r="O5052" s="100">
        <v>10</v>
      </c>
      <c r="P5052" s="101">
        <f>+O5052</f>
        <v>10</v>
      </c>
      <c r="Q5052" s="279" t="s">
        <v>1169</v>
      </c>
    </row>
    <row r="5053" spans="1:17" hidden="1" x14ac:dyDescent="0.3">
      <c r="A5053" s="90">
        <v>601503</v>
      </c>
      <c r="B5053" s="92" t="s">
        <v>1162</v>
      </c>
      <c r="C5053" s="92" t="s">
        <v>9395</v>
      </c>
      <c r="D5053" s="92" t="s">
        <v>19</v>
      </c>
      <c r="E5053" s="103">
        <v>41440</v>
      </c>
      <c r="F5053" s="92" t="s">
        <v>9376</v>
      </c>
      <c r="G5053" s="92" t="s">
        <v>1207</v>
      </c>
      <c r="H5053" s="92" t="s">
        <v>9229</v>
      </c>
      <c r="I5053" s="92" t="s">
        <v>865</v>
      </c>
      <c r="J5053" s="92" t="s">
        <v>9396</v>
      </c>
      <c r="K5053" s="90" t="b">
        <v>0</v>
      </c>
      <c r="L5053" s="92" t="s">
        <v>867</v>
      </c>
      <c r="M5053" s="278">
        <f>IFERROR(VLOOKUP(C5053,'Budget Detail as of 11.30'!B:K,COLUMNS('Budget Detail as of 11.30'!B:K),FALSE),0)</f>
        <v>0</v>
      </c>
      <c r="N5053" s="155">
        <f>SUMIFS('Budget Detail as of 11.30'!L:L,'Budget Detail as of 11.30'!B:B,'Questica Mapping'!C5053)</f>
        <v>0</v>
      </c>
      <c r="O5053" s="100"/>
      <c r="P5053" s="101"/>
    </row>
    <row r="5054" spans="1:17" hidden="1" x14ac:dyDescent="0.3">
      <c r="A5054" s="90">
        <v>850169</v>
      </c>
      <c r="B5054" s="92" t="s">
        <v>1162</v>
      </c>
      <c r="C5054" s="92" t="s">
        <v>9397</v>
      </c>
      <c r="D5054" s="92" t="s">
        <v>19</v>
      </c>
      <c r="E5054" s="103">
        <v>41440</v>
      </c>
      <c r="F5054" s="92" t="s">
        <v>9376</v>
      </c>
      <c r="G5054" s="92" t="s">
        <v>1207</v>
      </c>
      <c r="H5054" s="92" t="s">
        <v>9229</v>
      </c>
      <c r="I5054" s="92" t="s">
        <v>925</v>
      </c>
      <c r="J5054" s="92" t="s">
        <v>9398</v>
      </c>
      <c r="K5054" s="90" t="b">
        <v>0</v>
      </c>
      <c r="L5054" s="92" t="s">
        <v>867</v>
      </c>
      <c r="M5054" s="278">
        <f>IFERROR(VLOOKUP(C5054,'Budget Detail as of 11.30'!B:K,COLUMNS('Budget Detail as of 11.30'!B:K),FALSE),0)</f>
        <v>0</v>
      </c>
      <c r="N5054" s="155">
        <f>SUMIFS('Budget Detail as of 11.30'!L:L,'Budget Detail as of 11.30'!B:B,'Questica Mapping'!C5054)</f>
        <v>0</v>
      </c>
      <c r="O5054" s="100"/>
      <c r="P5054" s="101"/>
    </row>
    <row r="5055" spans="1:17" hidden="1" x14ac:dyDescent="0.3">
      <c r="A5055" s="90">
        <v>2393720</v>
      </c>
      <c r="B5055" s="92" t="s">
        <v>1162</v>
      </c>
      <c r="C5055" s="92" t="s">
        <v>9399</v>
      </c>
      <c r="D5055" s="92" t="s">
        <v>19</v>
      </c>
      <c r="E5055" s="103">
        <v>41440</v>
      </c>
      <c r="F5055" s="92" t="s">
        <v>9376</v>
      </c>
      <c r="G5055" s="92" t="s">
        <v>1207</v>
      </c>
      <c r="H5055" s="92" t="s">
        <v>9229</v>
      </c>
      <c r="I5055" s="92" t="s">
        <v>928</v>
      </c>
      <c r="J5055" s="92" t="s">
        <v>9400</v>
      </c>
      <c r="K5055" s="90" t="b">
        <v>0</v>
      </c>
      <c r="L5055" s="92" t="s">
        <v>867</v>
      </c>
      <c r="M5055" s="278">
        <f>IFERROR(VLOOKUP(C5055,'Budget Detail as of 11.30'!B:K,COLUMNS('Budget Detail as of 11.30'!B:K),FALSE),0)</f>
        <v>1920</v>
      </c>
      <c r="N5055" s="155">
        <f>SUMIFS('Budget Detail as of 11.30'!L:L,'Budget Detail as of 11.30'!B:B,'Questica Mapping'!C5055)</f>
        <v>1920</v>
      </c>
      <c r="O5055" s="100"/>
      <c r="P5055" s="101"/>
    </row>
    <row r="5056" spans="1:17" hidden="1" x14ac:dyDescent="0.3">
      <c r="A5056" s="90">
        <v>601505</v>
      </c>
      <c r="B5056" s="92" t="s">
        <v>1162</v>
      </c>
      <c r="C5056" s="92" t="s">
        <v>9401</v>
      </c>
      <c r="D5056" s="279" t="s">
        <v>19</v>
      </c>
      <c r="E5056" s="103">
        <v>41440</v>
      </c>
      <c r="F5056" s="90" t="s">
        <v>9376</v>
      </c>
      <c r="G5056" s="90" t="s">
        <v>1207</v>
      </c>
      <c r="H5056" s="90" t="s">
        <v>9229</v>
      </c>
      <c r="I5056" s="90" t="s">
        <v>931</v>
      </c>
      <c r="J5056" s="90" t="s">
        <v>9402</v>
      </c>
      <c r="K5056" s="90" t="b">
        <v>0</v>
      </c>
      <c r="L5056" s="90" t="s">
        <v>867</v>
      </c>
      <c r="M5056" s="278">
        <f>IFERROR(VLOOKUP(C5056,'Budget Detail as of 11.30'!B:K,COLUMNS('Budget Detail as of 11.30'!B:K),FALSE),0)</f>
        <v>80</v>
      </c>
      <c r="N5056" s="155">
        <f>SUMIFS('Budget Detail as of 11.30'!L:L,'Budget Detail as of 11.30'!B:B,'Questica Mapping'!C5056)</f>
        <v>80</v>
      </c>
      <c r="O5056" s="100"/>
      <c r="P5056" s="101"/>
      <c r="Q5056" s="279" t="s">
        <v>1169</v>
      </c>
    </row>
    <row r="5057" spans="1:17" hidden="1" x14ac:dyDescent="0.3">
      <c r="A5057" s="90">
        <v>601506</v>
      </c>
      <c r="B5057" s="92" t="s">
        <v>1162</v>
      </c>
      <c r="C5057" s="92" t="s">
        <v>9403</v>
      </c>
      <c r="D5057" s="92" t="s">
        <v>19</v>
      </c>
      <c r="E5057" s="103">
        <v>41440</v>
      </c>
      <c r="F5057" s="92" t="s">
        <v>9376</v>
      </c>
      <c r="G5057" s="92" t="s">
        <v>1215</v>
      </c>
      <c r="H5057" s="92" t="s">
        <v>9229</v>
      </c>
      <c r="I5057" s="92" t="s">
        <v>865</v>
      </c>
      <c r="J5057" s="92" t="s">
        <v>9404</v>
      </c>
      <c r="K5057" s="90" t="b">
        <v>0</v>
      </c>
      <c r="L5057" s="92" t="s">
        <v>867</v>
      </c>
      <c r="M5057" s="278">
        <f>IFERROR(VLOOKUP(C5057,'Budget Detail as of 11.30'!B:K,COLUMNS('Budget Detail as of 11.30'!B:K),FALSE),0)</f>
        <v>2500</v>
      </c>
      <c r="N5057" s="155">
        <f>SUMIFS('Budget Detail as of 11.30'!L:L,'Budget Detail as of 11.30'!B:B,'Questica Mapping'!C5057)</f>
        <v>2500</v>
      </c>
      <c r="O5057" s="100">
        <v>3500</v>
      </c>
      <c r="P5057" s="101">
        <f>+O5057</f>
        <v>3500</v>
      </c>
    </row>
    <row r="5058" spans="1:17" hidden="1" x14ac:dyDescent="0.3">
      <c r="A5058" s="90">
        <v>601507</v>
      </c>
      <c r="B5058" s="92" t="s">
        <v>1162</v>
      </c>
      <c r="C5058" s="92" t="s">
        <v>9405</v>
      </c>
      <c r="D5058" s="92" t="s">
        <v>19</v>
      </c>
      <c r="E5058" s="103">
        <v>41440</v>
      </c>
      <c r="F5058" s="92" t="s">
        <v>9376</v>
      </c>
      <c r="G5058" s="92" t="s">
        <v>1215</v>
      </c>
      <c r="H5058" s="92" t="s">
        <v>9229</v>
      </c>
      <c r="I5058" s="92" t="s">
        <v>925</v>
      </c>
      <c r="J5058" s="92" t="s">
        <v>9406</v>
      </c>
      <c r="K5058" s="90" t="b">
        <v>0</v>
      </c>
      <c r="L5058" s="92" t="s">
        <v>867</v>
      </c>
      <c r="M5058" s="278">
        <f>IFERROR(VLOOKUP(C5058,'Budget Detail as of 11.30'!B:K,COLUMNS('Budget Detail as of 11.30'!B:K),FALSE),0)</f>
        <v>2500</v>
      </c>
      <c r="N5058" s="155">
        <f>SUMIFS('Budget Detail as of 11.30'!L:L,'Budget Detail as of 11.30'!B:B,'Questica Mapping'!C5058)</f>
        <v>2500</v>
      </c>
      <c r="O5058" s="100">
        <v>3500</v>
      </c>
      <c r="P5058" s="101">
        <f>+O5058</f>
        <v>3500</v>
      </c>
    </row>
    <row r="5059" spans="1:17" hidden="1" x14ac:dyDescent="0.3">
      <c r="A5059" s="90">
        <v>601508</v>
      </c>
      <c r="B5059" s="92" t="s">
        <v>1162</v>
      </c>
      <c r="C5059" s="92" t="s">
        <v>9407</v>
      </c>
      <c r="D5059" s="92" t="s">
        <v>19</v>
      </c>
      <c r="E5059" s="103">
        <v>41440</v>
      </c>
      <c r="F5059" s="92" t="s">
        <v>9376</v>
      </c>
      <c r="G5059" s="92" t="s">
        <v>1215</v>
      </c>
      <c r="H5059" s="92" t="s">
        <v>9229</v>
      </c>
      <c r="I5059" s="92" t="s">
        <v>928</v>
      </c>
      <c r="J5059" s="92" t="s">
        <v>9408</v>
      </c>
      <c r="K5059" s="90" t="b">
        <v>0</v>
      </c>
      <c r="L5059" s="92" t="s">
        <v>867</v>
      </c>
      <c r="M5059" s="278">
        <f>IFERROR(VLOOKUP(C5059,'Budget Detail as of 11.30'!B:K,COLUMNS('Budget Detail as of 11.30'!B:K),FALSE),0)</f>
        <v>2500</v>
      </c>
      <c r="N5059" s="155">
        <f>SUMIFS('Budget Detail as of 11.30'!L:L,'Budget Detail as of 11.30'!B:B,'Questica Mapping'!C5059)</f>
        <v>2500</v>
      </c>
      <c r="O5059" s="100">
        <v>3500</v>
      </c>
      <c r="P5059" s="101">
        <f>+O5059</f>
        <v>3500</v>
      </c>
    </row>
    <row r="5060" spans="1:17" hidden="1" x14ac:dyDescent="0.3">
      <c r="A5060" s="90">
        <v>601509</v>
      </c>
      <c r="B5060" s="92" t="s">
        <v>1162</v>
      </c>
      <c r="C5060" s="92" t="s">
        <v>9409</v>
      </c>
      <c r="D5060" s="92" t="s">
        <v>19</v>
      </c>
      <c r="E5060" s="103">
        <v>41440</v>
      </c>
      <c r="F5060" s="92" t="s">
        <v>9376</v>
      </c>
      <c r="G5060" s="92" t="s">
        <v>1215</v>
      </c>
      <c r="H5060" s="92" t="s">
        <v>9229</v>
      </c>
      <c r="I5060" s="92" t="s">
        <v>931</v>
      </c>
      <c r="J5060" s="92" t="s">
        <v>9410</v>
      </c>
      <c r="K5060" s="90" t="b">
        <v>0</v>
      </c>
      <c r="L5060" s="92" t="s">
        <v>867</v>
      </c>
      <c r="M5060" s="278">
        <f>IFERROR(VLOOKUP(C5060,'Budget Detail as of 11.30'!B:K,COLUMNS('Budget Detail as of 11.30'!B:K),FALSE),0)</f>
        <v>10</v>
      </c>
      <c r="N5060" s="155">
        <f>SUMIFS('Budget Detail as of 11.30'!L:L,'Budget Detail as of 11.30'!B:B,'Questica Mapping'!C5060)</f>
        <v>10</v>
      </c>
      <c r="O5060" s="100"/>
      <c r="P5060" s="101"/>
    </row>
    <row r="5061" spans="1:17" hidden="1" x14ac:dyDescent="0.3">
      <c r="A5061" s="90">
        <v>1210139</v>
      </c>
      <c r="B5061" s="92" t="s">
        <v>1162</v>
      </c>
      <c r="C5061" s="92" t="s">
        <v>9411</v>
      </c>
      <c r="D5061" s="279" t="s">
        <v>19</v>
      </c>
      <c r="E5061" s="103">
        <v>41440</v>
      </c>
      <c r="F5061" s="90" t="s">
        <v>9376</v>
      </c>
      <c r="G5061" s="90" t="s">
        <v>1215</v>
      </c>
      <c r="H5061" s="90" t="s">
        <v>9229</v>
      </c>
      <c r="I5061" s="90" t="s">
        <v>944</v>
      </c>
      <c r="J5061" s="90" t="s">
        <v>9412</v>
      </c>
      <c r="K5061" s="90" t="b">
        <v>0</v>
      </c>
      <c r="L5061" s="90" t="s">
        <v>867</v>
      </c>
      <c r="M5061" s="278">
        <f>IFERROR(VLOOKUP(C5061,'Budget Detail as of 11.30'!B:K,COLUMNS('Budget Detail as of 11.30'!B:K),FALSE),0)</f>
        <v>1150</v>
      </c>
      <c r="N5061" s="155">
        <f>SUMIFS('Budget Detail as of 11.30'!L:L,'Budget Detail as of 11.30'!B:B,'Questica Mapping'!C5061)</f>
        <v>1150</v>
      </c>
      <c r="O5061" s="100"/>
      <c r="P5061" s="101"/>
      <c r="Q5061" s="279" t="s">
        <v>1169</v>
      </c>
    </row>
    <row r="5062" spans="1:17" hidden="1" x14ac:dyDescent="0.3">
      <c r="A5062" s="90">
        <v>601745</v>
      </c>
      <c r="B5062" s="92" t="s">
        <v>1162</v>
      </c>
      <c r="C5062" s="92" t="s">
        <v>9413</v>
      </c>
      <c r="D5062" s="279" t="s">
        <v>19</v>
      </c>
      <c r="E5062" s="103">
        <v>41440</v>
      </c>
      <c r="F5062" s="90" t="s">
        <v>9376</v>
      </c>
      <c r="G5062" s="90" t="s">
        <v>1215</v>
      </c>
      <c r="H5062" s="90" t="s">
        <v>9229</v>
      </c>
      <c r="I5062" s="90" t="s">
        <v>1060</v>
      </c>
      <c r="J5062" s="90" t="s">
        <v>9414</v>
      </c>
      <c r="K5062" s="90" t="b">
        <v>0</v>
      </c>
      <c r="L5062" s="90" t="s">
        <v>867</v>
      </c>
      <c r="M5062" s="278">
        <f>IFERROR(VLOOKUP(C5062,'Budget Detail as of 11.30'!B:K,COLUMNS('Budget Detail as of 11.30'!B:K),FALSE),0)</f>
        <v>1000</v>
      </c>
      <c r="N5062" s="155">
        <f>SUMIFS('Budget Detail as of 11.30'!L:L,'Budget Detail as of 11.30'!B:B,'Questica Mapping'!C5062)</f>
        <v>1000</v>
      </c>
      <c r="O5062" s="100"/>
      <c r="P5062" s="101"/>
      <c r="Q5062" s="279" t="s">
        <v>1169</v>
      </c>
    </row>
    <row r="5063" spans="1:17" hidden="1" x14ac:dyDescent="0.3">
      <c r="A5063" s="90">
        <v>601746</v>
      </c>
      <c r="B5063" s="92" t="s">
        <v>1162</v>
      </c>
      <c r="C5063" s="92" t="s">
        <v>9415</v>
      </c>
      <c r="D5063" s="279" t="s">
        <v>19</v>
      </c>
      <c r="E5063" s="103">
        <v>41440</v>
      </c>
      <c r="F5063" s="90" t="s">
        <v>9376</v>
      </c>
      <c r="G5063" s="90" t="s">
        <v>1215</v>
      </c>
      <c r="H5063" s="90" t="s">
        <v>9229</v>
      </c>
      <c r="I5063" s="90" t="s">
        <v>1063</v>
      </c>
      <c r="J5063" s="90" t="s">
        <v>9416</v>
      </c>
      <c r="K5063" s="90" t="b">
        <v>0</v>
      </c>
      <c r="L5063" s="90" t="s">
        <v>867</v>
      </c>
      <c r="M5063" s="278">
        <f>IFERROR(VLOOKUP(C5063,'Budget Detail as of 11.30'!B:K,COLUMNS('Budget Detail as of 11.30'!B:K),FALSE),0)</f>
        <v>1000</v>
      </c>
      <c r="N5063" s="155">
        <f>SUMIFS('Budget Detail as of 11.30'!L:L,'Budget Detail as of 11.30'!B:B,'Questica Mapping'!C5063)</f>
        <v>1000</v>
      </c>
      <c r="O5063" s="100">
        <v>2064</v>
      </c>
      <c r="P5063" s="101">
        <f>+O5063</f>
        <v>2064</v>
      </c>
      <c r="Q5063" s="279" t="s">
        <v>1169</v>
      </c>
    </row>
    <row r="5064" spans="1:17" hidden="1" x14ac:dyDescent="0.3">
      <c r="A5064" s="90">
        <v>601747</v>
      </c>
      <c r="B5064" s="92" t="s">
        <v>1162</v>
      </c>
      <c r="C5064" s="92" t="s">
        <v>9417</v>
      </c>
      <c r="D5064" s="279" t="s">
        <v>19</v>
      </c>
      <c r="E5064" s="103">
        <v>41440</v>
      </c>
      <c r="F5064" s="90" t="s">
        <v>9376</v>
      </c>
      <c r="G5064" s="90" t="s">
        <v>1215</v>
      </c>
      <c r="H5064" s="90" t="s">
        <v>9229</v>
      </c>
      <c r="I5064" s="90" t="s">
        <v>1088</v>
      </c>
      <c r="J5064" s="90" t="s">
        <v>9418</v>
      </c>
      <c r="K5064" s="90" t="b">
        <v>0</v>
      </c>
      <c r="L5064" s="90" t="s">
        <v>867</v>
      </c>
      <c r="M5064" s="278">
        <f>IFERROR(VLOOKUP(C5064,'Budget Detail as of 11.30'!B:K,COLUMNS('Budget Detail as of 11.30'!B:K),FALSE),0)</f>
        <v>90</v>
      </c>
      <c r="N5064" s="155">
        <f>SUMIFS('Budget Detail as of 11.30'!L:L,'Budget Detail as of 11.30'!B:B,'Questica Mapping'!C5064)</f>
        <v>90</v>
      </c>
      <c r="O5064" s="100">
        <v>405</v>
      </c>
      <c r="P5064" s="101">
        <f>+O5064</f>
        <v>405</v>
      </c>
      <c r="Q5064" s="279" t="s">
        <v>1169</v>
      </c>
    </row>
    <row r="5065" spans="1:17" hidden="1" x14ac:dyDescent="0.3">
      <c r="A5065" s="90">
        <v>1210137</v>
      </c>
      <c r="B5065" s="92" t="s">
        <v>1162</v>
      </c>
      <c r="C5065" s="92" t="s">
        <v>9419</v>
      </c>
      <c r="D5065" s="92" t="s">
        <v>19</v>
      </c>
      <c r="E5065" s="103">
        <v>41440</v>
      </c>
      <c r="F5065" s="92" t="s">
        <v>9376</v>
      </c>
      <c r="G5065" s="92" t="s">
        <v>1220</v>
      </c>
      <c r="H5065" s="92" t="s">
        <v>9229</v>
      </c>
      <c r="I5065" s="92" t="s">
        <v>865</v>
      </c>
      <c r="J5065" s="92" t="s">
        <v>9420</v>
      </c>
      <c r="K5065" s="90" t="b">
        <v>0</v>
      </c>
      <c r="L5065" s="92" t="s">
        <v>867</v>
      </c>
      <c r="M5065" s="278">
        <f>IFERROR(VLOOKUP(C5065,'Budget Detail as of 11.30'!B:K,COLUMNS('Budget Detail as of 11.30'!B:K),FALSE),0)</f>
        <v>3500</v>
      </c>
      <c r="N5065" s="155">
        <f>SUMIFS('Budget Detail as of 11.30'!L:L,'Budget Detail as of 11.30'!B:B,'Questica Mapping'!C5065)</f>
        <v>3500</v>
      </c>
      <c r="O5065" s="100">
        <v>480</v>
      </c>
      <c r="P5065" s="101">
        <f>+O5065</f>
        <v>480</v>
      </c>
    </row>
    <row r="5066" spans="1:17" hidden="1" x14ac:dyDescent="0.3">
      <c r="A5066" s="90">
        <v>850144</v>
      </c>
      <c r="B5066" s="92" t="s">
        <v>1162</v>
      </c>
      <c r="C5066" s="92" t="s">
        <v>9421</v>
      </c>
      <c r="D5066" s="92" t="s">
        <v>19</v>
      </c>
      <c r="E5066" s="103">
        <v>41440</v>
      </c>
      <c r="F5066" s="92" t="s">
        <v>9376</v>
      </c>
      <c r="G5066" s="92" t="s">
        <v>1220</v>
      </c>
      <c r="H5066" s="92" t="s">
        <v>9229</v>
      </c>
      <c r="I5066" s="92" t="s">
        <v>925</v>
      </c>
      <c r="J5066" s="92" t="s">
        <v>9422</v>
      </c>
      <c r="K5066" s="90" t="b">
        <v>0</v>
      </c>
      <c r="L5066" s="92" t="s">
        <v>867</v>
      </c>
      <c r="M5066" s="278">
        <f>IFERROR(VLOOKUP(C5066,'Budget Detail as of 11.30'!B:K,COLUMNS('Budget Detail as of 11.30'!B:K),FALSE),0)</f>
        <v>3500</v>
      </c>
      <c r="N5066" s="155">
        <f>SUMIFS('Budget Detail as of 11.30'!L:L,'Budget Detail as of 11.30'!B:B,'Questica Mapping'!C5066)</f>
        <v>3500</v>
      </c>
      <c r="O5066" s="100">
        <v>0</v>
      </c>
      <c r="P5066" s="101">
        <f>+O5066</f>
        <v>0</v>
      </c>
    </row>
    <row r="5067" spans="1:17" hidden="1" x14ac:dyDescent="0.3">
      <c r="A5067" s="90">
        <v>601750</v>
      </c>
      <c r="B5067" s="92" t="s">
        <v>1162</v>
      </c>
      <c r="C5067" s="92" t="s">
        <v>9423</v>
      </c>
      <c r="D5067" s="92" t="s">
        <v>19</v>
      </c>
      <c r="E5067" s="103">
        <v>41440</v>
      </c>
      <c r="F5067" s="92" t="s">
        <v>9376</v>
      </c>
      <c r="G5067" s="92" t="s">
        <v>1220</v>
      </c>
      <c r="H5067" s="92" t="s">
        <v>9229</v>
      </c>
      <c r="I5067" s="92" t="s">
        <v>928</v>
      </c>
      <c r="J5067" s="92" t="s">
        <v>9424</v>
      </c>
      <c r="K5067" s="90" t="b">
        <v>0</v>
      </c>
      <c r="L5067" s="92" t="s">
        <v>867</v>
      </c>
      <c r="M5067" s="278">
        <f>IFERROR(VLOOKUP(C5067,'Budget Detail as of 11.30'!B:K,COLUMNS('Budget Detail as of 11.30'!B:K),FALSE),0)</f>
        <v>4600</v>
      </c>
      <c r="N5067" s="155">
        <f>SUMIFS('Budget Detail as of 11.30'!L:L,'Budget Detail as of 11.30'!B:B,'Questica Mapping'!C5067)</f>
        <v>4600</v>
      </c>
      <c r="O5067" s="100">
        <v>0</v>
      </c>
      <c r="P5067" s="101">
        <f>+O5067</f>
        <v>0</v>
      </c>
    </row>
    <row r="5068" spans="1:17" hidden="1" x14ac:dyDescent="0.3">
      <c r="A5068" s="90">
        <v>601792</v>
      </c>
      <c r="B5068" s="92" t="s">
        <v>1162</v>
      </c>
      <c r="C5068" s="92" t="s">
        <v>9425</v>
      </c>
      <c r="D5068" s="279" t="s">
        <v>19</v>
      </c>
      <c r="E5068" s="103">
        <v>41440</v>
      </c>
      <c r="F5068" s="90" t="s">
        <v>9376</v>
      </c>
      <c r="G5068" s="90" t="s">
        <v>1220</v>
      </c>
      <c r="H5068" s="90" t="s">
        <v>9229</v>
      </c>
      <c r="I5068" s="90" t="s">
        <v>931</v>
      </c>
      <c r="J5068" s="90" t="s">
        <v>9426</v>
      </c>
      <c r="K5068" s="90" t="b">
        <v>0</v>
      </c>
      <c r="L5068" s="90" t="s">
        <v>867</v>
      </c>
      <c r="M5068" s="278">
        <f>IFERROR(VLOOKUP(C5068,'Budget Detail as of 11.30'!B:K,COLUMNS('Budget Detail as of 11.30'!B:K),FALSE),0)</f>
        <v>20500</v>
      </c>
      <c r="N5068" s="155">
        <f>SUMIFS('Budget Detail as of 11.30'!L:L,'Budget Detail as of 11.30'!B:B,'Questica Mapping'!C5068)</f>
        <v>20500</v>
      </c>
      <c r="O5068" s="100"/>
      <c r="P5068" s="101"/>
      <c r="Q5068" s="279" t="s">
        <v>1169</v>
      </c>
    </row>
    <row r="5069" spans="1:17" hidden="1" x14ac:dyDescent="0.3">
      <c r="A5069" s="90">
        <v>601751</v>
      </c>
      <c r="B5069" s="92" t="s">
        <v>1162</v>
      </c>
      <c r="C5069" s="92" t="s">
        <v>9427</v>
      </c>
      <c r="D5069" s="279" t="s">
        <v>19</v>
      </c>
      <c r="E5069" s="103">
        <v>41440</v>
      </c>
      <c r="F5069" s="90" t="s">
        <v>9376</v>
      </c>
      <c r="G5069" s="90" t="s">
        <v>1220</v>
      </c>
      <c r="H5069" s="90" t="s">
        <v>9229</v>
      </c>
      <c r="I5069" s="90" t="s">
        <v>944</v>
      </c>
      <c r="J5069" s="90" t="s">
        <v>9428</v>
      </c>
      <c r="K5069" s="90" t="b">
        <v>0</v>
      </c>
      <c r="L5069" s="90" t="s">
        <v>867</v>
      </c>
      <c r="M5069" s="278">
        <f>IFERROR(VLOOKUP(C5069,'Budget Detail as of 11.30'!B:K,COLUMNS('Budget Detail as of 11.30'!B:K),FALSE),0)</f>
        <v>7500</v>
      </c>
      <c r="N5069" s="155">
        <f>SUMIFS('Budget Detail as of 11.30'!L:L,'Budget Detail as of 11.30'!B:B,'Questica Mapping'!C5069)</f>
        <v>7500</v>
      </c>
      <c r="O5069" s="100"/>
      <c r="P5069" s="101"/>
      <c r="Q5069" s="279" t="s">
        <v>1169</v>
      </c>
    </row>
    <row r="5070" spans="1:17" hidden="1" x14ac:dyDescent="0.3">
      <c r="A5070" s="90">
        <v>601752</v>
      </c>
      <c r="B5070" s="92" t="s">
        <v>1162</v>
      </c>
      <c r="C5070" s="92" t="s">
        <v>9429</v>
      </c>
      <c r="D5070" s="279" t="s">
        <v>19</v>
      </c>
      <c r="E5070" s="103">
        <v>41440</v>
      </c>
      <c r="F5070" s="90" t="s">
        <v>9376</v>
      </c>
      <c r="G5070" s="90" t="s">
        <v>1220</v>
      </c>
      <c r="H5070" s="90" t="s">
        <v>9229</v>
      </c>
      <c r="I5070" s="90" t="s">
        <v>1060</v>
      </c>
      <c r="J5070" s="90" t="s">
        <v>9430</v>
      </c>
      <c r="K5070" s="90" t="b">
        <v>0</v>
      </c>
      <c r="L5070" s="90" t="s">
        <v>867</v>
      </c>
      <c r="M5070" s="278">
        <f>IFERROR(VLOOKUP(C5070,'Budget Detail as of 11.30'!B:K,COLUMNS('Budget Detail as of 11.30'!B:K),FALSE),0)</f>
        <v>1000</v>
      </c>
      <c r="N5070" s="155">
        <f>SUMIFS('Budget Detail as of 11.30'!L:L,'Budget Detail as of 11.30'!B:B,'Questica Mapping'!C5070)</f>
        <v>1000</v>
      </c>
      <c r="O5070" s="100"/>
      <c r="P5070" s="101"/>
      <c r="Q5070" s="279" t="s">
        <v>1169</v>
      </c>
    </row>
    <row r="5071" spans="1:17" hidden="1" x14ac:dyDescent="0.3">
      <c r="A5071" s="90">
        <v>601753</v>
      </c>
      <c r="B5071" s="92" t="s">
        <v>1162</v>
      </c>
      <c r="C5071" s="92" t="s">
        <v>9431</v>
      </c>
      <c r="D5071" s="92" t="s">
        <v>19</v>
      </c>
      <c r="E5071" s="103">
        <v>41440</v>
      </c>
      <c r="F5071" s="92" t="s">
        <v>9376</v>
      </c>
      <c r="G5071" s="92" t="s">
        <v>1229</v>
      </c>
      <c r="H5071" s="92" t="s">
        <v>9229</v>
      </c>
      <c r="I5071" s="92" t="s">
        <v>865</v>
      </c>
      <c r="J5071" s="92" t="s">
        <v>1457</v>
      </c>
      <c r="K5071" s="90" t="b">
        <v>0</v>
      </c>
      <c r="L5071" s="92" t="s">
        <v>867</v>
      </c>
      <c r="M5071" s="278">
        <f>IFERROR(VLOOKUP(C5071,'Budget Detail as of 11.30'!B:K,COLUMNS('Budget Detail as of 11.30'!B:K),FALSE),0)</f>
        <v>1850</v>
      </c>
      <c r="N5071" s="155">
        <f>SUMIFS('Budget Detail as of 11.30'!L:L,'Budget Detail as of 11.30'!B:B,'Questica Mapping'!C5071)</f>
        <v>1850</v>
      </c>
      <c r="O5071" s="100">
        <v>7330</v>
      </c>
      <c r="P5071" s="101">
        <f>+O5071</f>
        <v>7330</v>
      </c>
    </row>
    <row r="5072" spans="1:17" hidden="1" x14ac:dyDescent="0.3">
      <c r="A5072" s="90">
        <v>601754</v>
      </c>
      <c r="B5072" s="92" t="s">
        <v>1162</v>
      </c>
      <c r="C5072" s="92" t="s">
        <v>9432</v>
      </c>
      <c r="D5072" s="92" t="s">
        <v>19</v>
      </c>
      <c r="E5072" s="103">
        <v>41440</v>
      </c>
      <c r="F5072" s="92" t="s">
        <v>9376</v>
      </c>
      <c r="G5072" s="92" t="s">
        <v>1229</v>
      </c>
      <c r="H5072" s="92" t="s">
        <v>9229</v>
      </c>
      <c r="I5072" s="92" t="s">
        <v>925</v>
      </c>
      <c r="J5072" s="92" t="s">
        <v>9433</v>
      </c>
      <c r="K5072" s="90" t="b">
        <v>0</v>
      </c>
      <c r="L5072" s="92" t="s">
        <v>867</v>
      </c>
      <c r="M5072" s="278">
        <f>IFERROR(VLOOKUP(C5072,'Budget Detail as of 11.30'!B:K,COLUMNS('Budget Detail as of 11.30'!B:K),FALSE),0)</f>
        <v>700</v>
      </c>
      <c r="N5072" s="155">
        <f>SUMIFS('Budget Detail as of 11.30'!L:L,'Budget Detail as of 11.30'!B:B,'Questica Mapping'!C5072)</f>
        <v>700</v>
      </c>
      <c r="O5072" s="100">
        <v>25463</v>
      </c>
      <c r="P5072" s="101">
        <f>+O5072</f>
        <v>25463</v>
      </c>
    </row>
    <row r="5073" spans="1:17" hidden="1" x14ac:dyDescent="0.3">
      <c r="A5073" s="90">
        <v>601755</v>
      </c>
      <c r="B5073" s="92" t="s">
        <v>1162</v>
      </c>
      <c r="C5073" s="92" t="s">
        <v>9434</v>
      </c>
      <c r="D5073" s="92" t="s">
        <v>19</v>
      </c>
      <c r="E5073" s="103">
        <v>41440</v>
      </c>
      <c r="F5073" s="92" t="s">
        <v>9376</v>
      </c>
      <c r="G5073" s="92" t="s">
        <v>1229</v>
      </c>
      <c r="H5073" s="92" t="s">
        <v>9229</v>
      </c>
      <c r="I5073" s="92" t="s">
        <v>928</v>
      </c>
      <c r="J5073" s="92" t="s">
        <v>2699</v>
      </c>
      <c r="K5073" s="90" t="b">
        <v>0</v>
      </c>
      <c r="L5073" s="92" t="s">
        <v>867</v>
      </c>
      <c r="M5073" s="278">
        <f>IFERROR(VLOOKUP(C5073,'Budget Detail as of 11.30'!B:K,COLUMNS('Budget Detail as of 11.30'!B:K),FALSE),0)</f>
        <v>480</v>
      </c>
      <c r="N5073" s="155">
        <f>SUMIFS('Budget Detail as of 11.30'!L:L,'Budget Detail as of 11.30'!B:B,'Questica Mapping'!C5073)</f>
        <v>480</v>
      </c>
      <c r="O5073" s="100"/>
      <c r="P5073" s="101"/>
    </row>
    <row r="5074" spans="1:17" hidden="1" x14ac:dyDescent="0.3">
      <c r="A5074" s="90">
        <v>601756</v>
      </c>
      <c r="B5074" s="92" t="s">
        <v>1162</v>
      </c>
      <c r="C5074" s="92" t="s">
        <v>9435</v>
      </c>
      <c r="D5074" s="92" t="s">
        <v>19</v>
      </c>
      <c r="E5074" s="103">
        <v>41440</v>
      </c>
      <c r="F5074" s="92" t="s">
        <v>9376</v>
      </c>
      <c r="G5074" s="92" t="s">
        <v>1229</v>
      </c>
      <c r="H5074" s="92" t="s">
        <v>9229</v>
      </c>
      <c r="I5074" s="92" t="s">
        <v>931</v>
      </c>
      <c r="J5074" s="92" t="s">
        <v>1238</v>
      </c>
      <c r="K5074" s="90" t="b">
        <v>0</v>
      </c>
      <c r="L5074" s="92" t="s">
        <v>867</v>
      </c>
      <c r="M5074" s="278">
        <f>IFERROR(VLOOKUP(C5074,'Budget Detail as of 11.30'!B:K,COLUMNS('Budget Detail as of 11.30'!B:K),FALSE),0)</f>
        <v>220</v>
      </c>
      <c r="N5074" s="155">
        <f>SUMIFS('Budget Detail as of 11.30'!L:L,'Budget Detail as of 11.30'!B:B,'Questica Mapping'!C5074)</f>
        <v>220</v>
      </c>
      <c r="O5074" s="100">
        <v>104049</v>
      </c>
      <c r="P5074" s="101">
        <f t="shared" ref="P5074:P5080" si="195">+O5074</f>
        <v>104049</v>
      </c>
    </row>
    <row r="5075" spans="1:17" hidden="1" x14ac:dyDescent="0.3">
      <c r="A5075" s="90">
        <v>601757</v>
      </c>
      <c r="B5075" s="92" t="s">
        <v>1162</v>
      </c>
      <c r="C5075" s="92" t="s">
        <v>9436</v>
      </c>
      <c r="D5075" s="92" t="s">
        <v>19</v>
      </c>
      <c r="E5075" s="103">
        <v>41440</v>
      </c>
      <c r="F5075" s="92" t="s">
        <v>9376</v>
      </c>
      <c r="G5075" s="92" t="s">
        <v>1229</v>
      </c>
      <c r="H5075" s="92" t="s">
        <v>9229</v>
      </c>
      <c r="I5075" s="92" t="s">
        <v>944</v>
      </c>
      <c r="J5075" s="92" t="s">
        <v>9437</v>
      </c>
      <c r="K5075" s="90" t="b">
        <v>0</v>
      </c>
      <c r="L5075" s="92" t="s">
        <v>867</v>
      </c>
      <c r="M5075" s="278">
        <f>IFERROR(VLOOKUP(C5075,'Budget Detail as of 11.30'!B:K,COLUMNS('Budget Detail as of 11.30'!B:K),FALSE),0)</f>
        <v>0</v>
      </c>
      <c r="N5075" s="155">
        <f>SUMIFS('Budget Detail as of 11.30'!L:L,'Budget Detail as of 11.30'!B:B,'Questica Mapping'!C5075)</f>
        <v>0</v>
      </c>
      <c r="O5075" s="100">
        <v>19020</v>
      </c>
      <c r="P5075" s="101">
        <f t="shared" si="195"/>
        <v>19020</v>
      </c>
    </row>
    <row r="5076" spans="1:17" hidden="1" x14ac:dyDescent="0.3">
      <c r="A5076" s="90">
        <v>601758</v>
      </c>
      <c r="B5076" s="92" t="s">
        <v>1162</v>
      </c>
      <c r="C5076" s="92" t="s">
        <v>9438</v>
      </c>
      <c r="D5076" s="279" t="s">
        <v>19</v>
      </c>
      <c r="E5076" s="103">
        <v>41440</v>
      </c>
      <c r="F5076" s="90" t="s">
        <v>9376</v>
      </c>
      <c r="G5076" s="90" t="s">
        <v>1229</v>
      </c>
      <c r="H5076" s="90" t="s">
        <v>9229</v>
      </c>
      <c r="I5076" s="90" t="s">
        <v>1060</v>
      </c>
      <c r="J5076" s="90" t="s">
        <v>9439</v>
      </c>
      <c r="K5076" s="90" t="b">
        <v>0</v>
      </c>
      <c r="L5076" s="90" t="s">
        <v>867</v>
      </c>
      <c r="M5076" s="278">
        <f>IFERROR(VLOOKUP(C5076,'Budget Detail as of 11.30'!B:K,COLUMNS('Budget Detail as of 11.30'!B:K),FALSE),0)</f>
        <v>650</v>
      </c>
      <c r="N5076" s="155">
        <f>SUMIFS('Budget Detail as of 11.30'!L:L,'Budget Detail as of 11.30'!B:B,'Questica Mapping'!C5076)</f>
        <v>650</v>
      </c>
      <c r="O5076" s="100">
        <v>0</v>
      </c>
      <c r="P5076" s="101">
        <f t="shared" si="195"/>
        <v>0</v>
      </c>
      <c r="Q5076" s="279" t="s">
        <v>1169</v>
      </c>
    </row>
    <row r="5077" spans="1:17" hidden="1" x14ac:dyDescent="0.3">
      <c r="A5077" s="90">
        <v>601759</v>
      </c>
      <c r="B5077" s="92" t="s">
        <v>1162</v>
      </c>
      <c r="C5077" s="92" t="s">
        <v>9440</v>
      </c>
      <c r="D5077" s="279" t="s">
        <v>19</v>
      </c>
      <c r="E5077" s="103">
        <v>41440</v>
      </c>
      <c r="F5077" s="90" t="s">
        <v>9376</v>
      </c>
      <c r="G5077" s="90" t="s">
        <v>1229</v>
      </c>
      <c r="H5077" s="90" t="s">
        <v>9229</v>
      </c>
      <c r="I5077" s="90" t="s">
        <v>1063</v>
      </c>
      <c r="J5077" s="90" t="s">
        <v>9441</v>
      </c>
      <c r="K5077" s="90" t="b">
        <v>0</v>
      </c>
      <c r="L5077" s="90" t="s">
        <v>867</v>
      </c>
      <c r="M5077" s="278">
        <f>IFERROR(VLOOKUP(C5077,'Budget Detail as of 11.30'!B:K,COLUMNS('Budget Detail as of 11.30'!B:K),FALSE),0)</f>
        <v>20</v>
      </c>
      <c r="N5077" s="155">
        <f>SUMIFS('Budget Detail as of 11.30'!L:L,'Budget Detail as of 11.30'!B:B,'Questica Mapping'!C5077)</f>
        <v>20</v>
      </c>
      <c r="O5077" s="100">
        <v>104160</v>
      </c>
      <c r="P5077" s="101">
        <f t="shared" si="195"/>
        <v>104160</v>
      </c>
      <c r="Q5077" s="279" t="s">
        <v>1169</v>
      </c>
    </row>
    <row r="5078" spans="1:17" hidden="1" x14ac:dyDescent="0.3">
      <c r="A5078" s="90">
        <v>601760</v>
      </c>
      <c r="B5078" s="92" t="s">
        <v>1162</v>
      </c>
      <c r="C5078" s="92" t="s">
        <v>9442</v>
      </c>
      <c r="D5078" s="279" t="s">
        <v>19</v>
      </c>
      <c r="E5078" s="103">
        <v>41440</v>
      </c>
      <c r="F5078" s="90" t="s">
        <v>9376</v>
      </c>
      <c r="G5078" s="90" t="s">
        <v>1229</v>
      </c>
      <c r="H5078" s="90" t="s">
        <v>9229</v>
      </c>
      <c r="I5078" s="90" t="s">
        <v>1088</v>
      </c>
      <c r="J5078" s="90" t="s">
        <v>9443</v>
      </c>
      <c r="K5078" s="90" t="b">
        <v>0</v>
      </c>
      <c r="L5078" s="90" t="s">
        <v>867</v>
      </c>
      <c r="M5078" s="278">
        <f>IFERROR(VLOOKUP(C5078,'Budget Detail as of 11.30'!B:K,COLUMNS('Budget Detail as of 11.30'!B:K),FALSE),0)</f>
        <v>380</v>
      </c>
      <c r="N5078" s="155">
        <f>SUMIFS('Budget Detail as of 11.30'!L:L,'Budget Detail as of 11.30'!B:B,'Questica Mapping'!C5078)</f>
        <v>380</v>
      </c>
      <c r="O5078" s="100">
        <v>100000</v>
      </c>
      <c r="P5078" s="101">
        <f t="shared" si="195"/>
        <v>100000</v>
      </c>
      <c r="Q5078" s="279" t="s">
        <v>1169</v>
      </c>
    </row>
    <row r="5079" spans="1:17" hidden="1" x14ac:dyDescent="0.3">
      <c r="A5079" s="90">
        <v>601761</v>
      </c>
      <c r="B5079" s="92" t="s">
        <v>1162</v>
      </c>
      <c r="C5079" s="92" t="s">
        <v>9444</v>
      </c>
      <c r="D5079" s="92" t="s">
        <v>19</v>
      </c>
      <c r="E5079" s="103">
        <v>41440</v>
      </c>
      <c r="F5079" s="92" t="s">
        <v>9376</v>
      </c>
      <c r="G5079" s="92" t="s">
        <v>1240</v>
      </c>
      <c r="H5079" s="92" t="s">
        <v>9229</v>
      </c>
      <c r="I5079" s="92" t="s">
        <v>925</v>
      </c>
      <c r="J5079" s="92" t="s">
        <v>9445</v>
      </c>
      <c r="K5079" s="90" t="b">
        <v>0</v>
      </c>
      <c r="L5079" s="92" t="s">
        <v>867</v>
      </c>
      <c r="M5079" s="278">
        <f>IFERROR(VLOOKUP(C5079,'Budget Detail as of 11.30'!B:K,COLUMNS('Budget Detail as of 11.30'!B:K),FALSE),0)</f>
        <v>7330</v>
      </c>
      <c r="N5079" s="155">
        <f>SUMIFS('Budget Detail as of 11.30'!L:L,'Budget Detail as of 11.30'!B:B,'Questica Mapping'!C5079)</f>
        <v>7330</v>
      </c>
      <c r="O5079" s="100">
        <v>0</v>
      </c>
      <c r="P5079" s="101">
        <f t="shared" si="195"/>
        <v>0</v>
      </c>
    </row>
    <row r="5080" spans="1:17" hidden="1" x14ac:dyDescent="0.3">
      <c r="A5080" s="90">
        <v>601762</v>
      </c>
      <c r="B5080" s="92" t="s">
        <v>1162</v>
      </c>
      <c r="C5080" s="92" t="s">
        <v>9446</v>
      </c>
      <c r="D5080" s="92" t="s">
        <v>19</v>
      </c>
      <c r="E5080" s="103">
        <v>41440</v>
      </c>
      <c r="F5080" s="92" t="s">
        <v>9376</v>
      </c>
      <c r="G5080" s="92" t="s">
        <v>1240</v>
      </c>
      <c r="H5080" s="92" t="s">
        <v>9229</v>
      </c>
      <c r="I5080" s="92" t="s">
        <v>928</v>
      </c>
      <c r="J5080" s="92" t="s">
        <v>9447</v>
      </c>
      <c r="K5080" s="90" t="b">
        <v>0</v>
      </c>
      <c r="L5080" s="92" t="s">
        <v>867</v>
      </c>
      <c r="M5080" s="278">
        <f>IFERROR(VLOOKUP(C5080,'Budget Detail as of 11.30'!B:K,COLUMNS('Budget Detail as of 11.30'!B:K),FALSE),0)</f>
        <v>100500</v>
      </c>
      <c r="N5080" s="155">
        <f>SUMIFS('Budget Detail as of 11.30'!L:L,'Budget Detail as of 11.30'!B:B,'Questica Mapping'!C5080)</f>
        <v>100500</v>
      </c>
      <c r="O5080" s="100">
        <v>0</v>
      </c>
      <c r="P5080" s="101">
        <f t="shared" si="195"/>
        <v>0</v>
      </c>
    </row>
    <row r="5081" spans="1:17" hidden="1" x14ac:dyDescent="0.3">
      <c r="A5081" s="90">
        <v>601763</v>
      </c>
      <c r="B5081" s="92" t="s">
        <v>1162</v>
      </c>
      <c r="C5081" s="92" t="s">
        <v>9448</v>
      </c>
      <c r="D5081" s="279" t="s">
        <v>19</v>
      </c>
      <c r="E5081" s="103">
        <v>41440</v>
      </c>
      <c r="F5081" s="90" t="s">
        <v>9376</v>
      </c>
      <c r="G5081" s="90" t="s">
        <v>1240</v>
      </c>
      <c r="H5081" s="90" t="s">
        <v>9229</v>
      </c>
      <c r="I5081" s="90" t="s">
        <v>931</v>
      </c>
      <c r="J5081" s="90" t="s">
        <v>9449</v>
      </c>
      <c r="K5081" s="90" t="b">
        <v>0</v>
      </c>
      <c r="L5081" s="90" t="s">
        <v>867</v>
      </c>
      <c r="M5081" s="278">
        <f>IFERROR(VLOOKUP(C5081,'Budget Detail as of 11.30'!B:K,COLUMNS('Budget Detail as of 11.30'!B:K),FALSE),0)</f>
        <v>5030</v>
      </c>
      <c r="N5081" s="155">
        <f>SUMIFS('Budget Detail as of 11.30'!L:L,'Budget Detail as of 11.30'!B:B,'Questica Mapping'!C5081)</f>
        <v>5030</v>
      </c>
      <c r="O5081" s="100"/>
      <c r="P5081" s="101"/>
      <c r="Q5081" s="279" t="s">
        <v>1169</v>
      </c>
    </row>
    <row r="5082" spans="1:17" hidden="1" x14ac:dyDescent="0.3">
      <c r="A5082" s="90">
        <v>601764</v>
      </c>
      <c r="B5082" s="92" t="s">
        <v>1162</v>
      </c>
      <c r="C5082" s="92" t="s">
        <v>9450</v>
      </c>
      <c r="D5082" s="92" t="s">
        <v>19</v>
      </c>
      <c r="E5082" s="103" t="s">
        <v>612</v>
      </c>
      <c r="F5082" s="92" t="s">
        <v>9376</v>
      </c>
      <c r="G5082" s="92" t="s">
        <v>1243</v>
      </c>
      <c r="H5082" s="92" t="s">
        <v>9229</v>
      </c>
      <c r="I5082" s="92" t="s">
        <v>865</v>
      </c>
      <c r="J5082" s="92" t="s">
        <v>1244</v>
      </c>
      <c r="K5082" s="90" t="b">
        <v>0</v>
      </c>
      <c r="L5082" s="92" t="s">
        <v>867</v>
      </c>
      <c r="M5082" s="278">
        <f>IFERROR(VLOOKUP(C5082,'Budget Detail as of 11.30'!B:K,COLUMNS('Budget Detail as of 11.30'!B:K),FALSE),0)</f>
        <v>93000</v>
      </c>
      <c r="N5082" s="155">
        <f>SUMIFS('Budget Detail as of 11.30'!L:L,'Budget Detail as of 11.30'!B:B,'Questica Mapping'!C5082)</f>
        <v>93000</v>
      </c>
      <c r="O5082" s="100">
        <v>362</v>
      </c>
      <c r="P5082" s="101">
        <f>+O5082</f>
        <v>362</v>
      </c>
    </row>
    <row r="5083" spans="1:17" hidden="1" x14ac:dyDescent="0.3">
      <c r="A5083" s="90">
        <v>601765</v>
      </c>
      <c r="B5083" s="92" t="s">
        <v>1162</v>
      </c>
      <c r="C5083" s="92" t="s">
        <v>9451</v>
      </c>
      <c r="D5083" s="92" t="s">
        <v>19</v>
      </c>
      <c r="E5083" s="103" t="s">
        <v>612</v>
      </c>
      <c r="F5083" s="92" t="s">
        <v>9376</v>
      </c>
      <c r="G5083" s="92" t="s">
        <v>1246</v>
      </c>
      <c r="H5083" s="92" t="s">
        <v>9229</v>
      </c>
      <c r="I5083" s="92" t="s">
        <v>865</v>
      </c>
      <c r="J5083" s="92" t="s">
        <v>1326</v>
      </c>
      <c r="K5083" s="90" t="b">
        <v>0</v>
      </c>
      <c r="L5083" s="92" t="s">
        <v>867</v>
      </c>
      <c r="M5083" s="278">
        <f>IFERROR(VLOOKUP(C5083,'Budget Detail as of 11.30'!B:K,COLUMNS('Budget Detail as of 11.30'!B:K),FALSE),0)</f>
        <v>30000</v>
      </c>
      <c r="N5083" s="155">
        <f>SUMIFS('Budget Detail as of 11.30'!L:L,'Budget Detail as of 11.30'!B:B,'Questica Mapping'!C5083)</f>
        <v>36000</v>
      </c>
      <c r="O5083" s="100">
        <v>0</v>
      </c>
      <c r="P5083" s="101">
        <f>+O5083</f>
        <v>0</v>
      </c>
    </row>
    <row r="5084" spans="1:17" hidden="1" x14ac:dyDescent="0.3">
      <c r="A5084" s="90">
        <v>850146</v>
      </c>
      <c r="B5084" s="92" t="s">
        <v>1162</v>
      </c>
      <c r="C5084" s="92" t="s">
        <v>9452</v>
      </c>
      <c r="D5084" s="92" t="s">
        <v>19</v>
      </c>
      <c r="E5084" s="103" t="s">
        <v>612</v>
      </c>
      <c r="F5084" s="92" t="s">
        <v>9376</v>
      </c>
      <c r="G5084" s="92" t="s">
        <v>1246</v>
      </c>
      <c r="H5084" s="92" t="s">
        <v>9229</v>
      </c>
      <c r="I5084" s="92" t="s">
        <v>925</v>
      </c>
      <c r="J5084" s="270" t="s">
        <v>1251</v>
      </c>
      <c r="K5084" s="90" t="b">
        <v>0</v>
      </c>
      <c r="L5084" s="92" t="s">
        <v>867</v>
      </c>
      <c r="M5084" s="278">
        <f>IFERROR(VLOOKUP(C5084,'Budget Detail as of 11.30'!B:K,COLUMNS('Budget Detail as of 11.30'!B:K),FALSE),0)</f>
        <v>6000</v>
      </c>
      <c r="N5084" s="155">
        <f>SUMIFS('Budget Detail as of 11.30'!L:L,'Budget Detail as of 11.30'!B:B,'Questica Mapping'!C5084)</f>
        <v>0</v>
      </c>
      <c r="O5084" s="100">
        <v>0</v>
      </c>
      <c r="P5084" s="101">
        <f>+O5084</f>
        <v>0</v>
      </c>
    </row>
    <row r="5085" spans="1:17" hidden="1" x14ac:dyDescent="0.3">
      <c r="A5085" s="90">
        <v>601766</v>
      </c>
      <c r="B5085" s="92" t="s">
        <v>1162</v>
      </c>
      <c r="C5085" s="92" t="s">
        <v>9453</v>
      </c>
      <c r="D5085" s="92" t="s">
        <v>19</v>
      </c>
      <c r="E5085" s="103" t="s">
        <v>612</v>
      </c>
      <c r="F5085" s="92" t="s">
        <v>9376</v>
      </c>
      <c r="G5085" s="92" t="s">
        <v>1253</v>
      </c>
      <c r="H5085" s="92" t="s">
        <v>9229</v>
      </c>
      <c r="I5085" s="92" t="s">
        <v>865</v>
      </c>
      <c r="J5085" s="92" t="s">
        <v>1254</v>
      </c>
      <c r="K5085" s="90" t="b">
        <v>0</v>
      </c>
      <c r="L5085" s="92" t="s">
        <v>867</v>
      </c>
      <c r="M5085" s="278">
        <f>IFERROR(VLOOKUP(C5085,'Budget Detail as of 11.30'!B:K,COLUMNS('Budget Detail as of 11.30'!B:K),FALSE),0)</f>
        <v>182970</v>
      </c>
      <c r="N5085" s="155">
        <f>SUMIFS('Budget Detail as of 11.30'!L:L,'Budget Detail as of 11.30'!B:B,'Questica Mapping'!C5085)</f>
        <v>182970</v>
      </c>
      <c r="O5085" s="100">
        <v>3140690</v>
      </c>
      <c r="P5085" s="101">
        <f>+O5085</f>
        <v>3140690</v>
      </c>
    </row>
    <row r="5086" spans="1:17" hidden="1" x14ac:dyDescent="0.3">
      <c r="A5086" s="90">
        <v>601767</v>
      </c>
      <c r="B5086" s="92" t="s">
        <v>1162</v>
      </c>
      <c r="C5086" s="92" t="s">
        <v>9454</v>
      </c>
      <c r="D5086" s="92" t="s">
        <v>19</v>
      </c>
      <c r="E5086" s="103" t="s">
        <v>612</v>
      </c>
      <c r="F5086" s="92" t="s">
        <v>9376</v>
      </c>
      <c r="G5086" s="92" t="s">
        <v>1253</v>
      </c>
      <c r="H5086" s="92" t="s">
        <v>9229</v>
      </c>
      <c r="I5086" s="92" t="s">
        <v>925</v>
      </c>
      <c r="J5086" s="92" t="s">
        <v>1256</v>
      </c>
      <c r="K5086" s="90" t="b">
        <v>0</v>
      </c>
      <c r="L5086" s="92" t="s">
        <v>867</v>
      </c>
      <c r="M5086" s="278">
        <f>IFERROR(VLOOKUP(C5086,'Budget Detail as of 11.30'!B:K,COLUMNS('Budget Detail as of 11.30'!B:K),FALSE),0)</f>
        <v>494590</v>
      </c>
      <c r="N5086" s="155">
        <f>SUMIFS('Budget Detail as of 11.30'!L:L,'Budget Detail as of 11.30'!B:B,'Questica Mapping'!C5086)</f>
        <v>494590</v>
      </c>
      <c r="O5086" s="100"/>
      <c r="P5086" s="101"/>
    </row>
    <row r="5087" spans="1:17" hidden="1" x14ac:dyDescent="0.3">
      <c r="A5087" s="90">
        <v>601768</v>
      </c>
      <c r="B5087" s="92" t="s">
        <v>1162</v>
      </c>
      <c r="C5087" s="92" t="s">
        <v>9455</v>
      </c>
      <c r="D5087" s="92" t="s">
        <v>19</v>
      </c>
      <c r="E5087" s="103" t="s">
        <v>612</v>
      </c>
      <c r="F5087" s="92" t="s">
        <v>9376</v>
      </c>
      <c r="G5087" s="92" t="s">
        <v>1253</v>
      </c>
      <c r="H5087" s="92" t="s">
        <v>9229</v>
      </c>
      <c r="I5087" s="92" t="s">
        <v>928</v>
      </c>
      <c r="J5087" s="92" t="s">
        <v>9456</v>
      </c>
      <c r="K5087" s="90" t="b">
        <v>0</v>
      </c>
      <c r="L5087" s="92" t="s">
        <v>867</v>
      </c>
      <c r="M5087" s="278">
        <f>IFERROR(VLOOKUP(C5087,'Budget Detail as of 11.30'!B:K,COLUMNS('Budget Detail as of 11.30'!B:K),FALSE),0)</f>
        <v>200</v>
      </c>
      <c r="N5087" s="155">
        <f>SUMIFS('Budget Detail as of 11.30'!L:L,'Budget Detail as of 11.30'!B:B,'Questica Mapping'!C5087)</f>
        <v>200</v>
      </c>
      <c r="O5087" s="100">
        <v>33000</v>
      </c>
      <c r="P5087" s="101">
        <f>+O5087</f>
        <v>33000</v>
      </c>
    </row>
    <row r="5088" spans="1:17" hidden="1" x14ac:dyDescent="0.3">
      <c r="A5088" s="90">
        <v>601769</v>
      </c>
      <c r="B5088" s="92" t="s">
        <v>1162</v>
      </c>
      <c r="C5088" s="92" t="s">
        <v>9457</v>
      </c>
      <c r="D5088" s="92" t="s">
        <v>19</v>
      </c>
      <c r="E5088" s="103" t="s">
        <v>612</v>
      </c>
      <c r="F5088" s="92" t="s">
        <v>9376</v>
      </c>
      <c r="G5088" s="92" t="s">
        <v>1253</v>
      </c>
      <c r="H5088" s="92" t="s">
        <v>9229</v>
      </c>
      <c r="I5088" s="92" t="s">
        <v>931</v>
      </c>
      <c r="J5088" s="92" t="s">
        <v>9458</v>
      </c>
      <c r="K5088" s="90" t="b">
        <v>0</v>
      </c>
      <c r="L5088" s="92" t="s">
        <v>867</v>
      </c>
      <c r="M5088" s="278">
        <f>IFERROR(VLOOKUP(C5088,'Budget Detail as of 11.30'!B:K,COLUMNS('Budget Detail as of 11.30'!B:K),FALSE),0)</f>
        <v>0</v>
      </c>
      <c r="N5088" s="155">
        <f>SUMIFS('Budget Detail as of 11.30'!L:L,'Budget Detail as of 11.30'!B:B,'Questica Mapping'!C5088)</f>
        <v>0</v>
      </c>
      <c r="O5088" s="100">
        <v>27000</v>
      </c>
      <c r="P5088" s="101">
        <f>+O5088</f>
        <v>27000</v>
      </c>
    </row>
    <row r="5089" spans="1:17" hidden="1" x14ac:dyDescent="0.3">
      <c r="A5089" s="90">
        <v>601770</v>
      </c>
      <c r="B5089" s="92" t="s">
        <v>1162</v>
      </c>
      <c r="C5089" s="92" t="s">
        <v>9459</v>
      </c>
      <c r="D5089" s="279" t="s">
        <v>19</v>
      </c>
      <c r="E5089" s="103" t="s">
        <v>612</v>
      </c>
      <c r="F5089" s="90" t="s">
        <v>9376</v>
      </c>
      <c r="G5089" s="90" t="s">
        <v>1265</v>
      </c>
      <c r="H5089" s="90" t="s">
        <v>9229</v>
      </c>
      <c r="I5089" s="90" t="s">
        <v>865</v>
      </c>
      <c r="J5089" s="90" t="s">
        <v>1266</v>
      </c>
      <c r="K5089" s="90" t="b">
        <v>0</v>
      </c>
      <c r="L5089" s="90" t="s">
        <v>867</v>
      </c>
      <c r="M5089" s="278">
        <f>IFERROR(VLOOKUP(C5089,'Budget Detail as of 11.30'!B:K,COLUMNS('Budget Detail as of 11.30'!B:K),FALSE),0)</f>
        <v>117740</v>
      </c>
      <c r="N5089" s="155">
        <f>SUMIFS('Budget Detail as of 11.30'!L:L,'Budget Detail as of 11.30'!B:B,'Questica Mapping'!C5089)</f>
        <v>117740</v>
      </c>
      <c r="O5089" s="100"/>
      <c r="P5089" s="101"/>
    </row>
    <row r="5090" spans="1:17" hidden="1" x14ac:dyDescent="0.3">
      <c r="A5090" s="90">
        <v>1447561</v>
      </c>
      <c r="B5090" s="92" t="s">
        <v>1162</v>
      </c>
      <c r="C5090" s="92" t="s">
        <v>9460</v>
      </c>
      <c r="D5090" s="92" t="s">
        <v>19</v>
      </c>
      <c r="E5090" s="103">
        <v>41440</v>
      </c>
      <c r="F5090" s="92" t="s">
        <v>9376</v>
      </c>
      <c r="G5090" s="92" t="s">
        <v>1268</v>
      </c>
      <c r="H5090" s="92" t="s">
        <v>9229</v>
      </c>
      <c r="I5090" s="92" t="s">
        <v>865</v>
      </c>
      <c r="J5090" s="92" t="s">
        <v>1269</v>
      </c>
      <c r="K5090" s="90" t="b">
        <v>0</v>
      </c>
      <c r="L5090" s="92" t="s">
        <v>867</v>
      </c>
      <c r="M5090" s="278">
        <f>IFERROR(VLOOKUP(C5090,'Budget Detail as of 11.30'!B:K,COLUMNS('Budget Detail as of 11.30'!B:K),FALSE),0)</f>
        <v>5400</v>
      </c>
      <c r="N5090" s="155">
        <f>SUMIFS('Budget Detail as of 11.30'!L:L,'Budget Detail as of 11.30'!B:B,'Questica Mapping'!C5090)</f>
        <v>5400</v>
      </c>
      <c r="O5090" s="100">
        <v>0</v>
      </c>
      <c r="P5090" s="101">
        <f t="shared" ref="P5090:P5133" si="196">+O5090</f>
        <v>0</v>
      </c>
    </row>
    <row r="5091" spans="1:17" hidden="1" x14ac:dyDescent="0.3">
      <c r="A5091" s="90">
        <v>601771</v>
      </c>
      <c r="B5091" s="92" t="s">
        <v>1162</v>
      </c>
      <c r="C5091" s="92" t="s">
        <v>9461</v>
      </c>
      <c r="D5091" s="92" t="s">
        <v>19</v>
      </c>
      <c r="E5091" s="103">
        <v>41440</v>
      </c>
      <c r="F5091" s="92" t="s">
        <v>9376</v>
      </c>
      <c r="G5091" s="92" t="s">
        <v>1273</v>
      </c>
      <c r="H5091" s="92" t="s">
        <v>9229</v>
      </c>
      <c r="I5091" s="92" t="s">
        <v>865</v>
      </c>
      <c r="J5091" s="92" t="s">
        <v>9462</v>
      </c>
      <c r="K5091" s="90" t="b">
        <v>0</v>
      </c>
      <c r="L5091" s="92" t="s">
        <v>867</v>
      </c>
      <c r="M5091" s="278">
        <f>IFERROR(VLOOKUP(C5091,'Budget Detail as of 11.30'!B:K,COLUMNS('Budget Detail as of 11.30'!B:K),FALSE),0)</f>
        <v>0</v>
      </c>
      <c r="N5091" s="155">
        <f>SUMIFS('Budget Detail as of 11.30'!L:L,'Budget Detail as of 11.30'!B:B,'Questica Mapping'!C5091)</f>
        <v>0</v>
      </c>
      <c r="O5091" s="100">
        <v>115000</v>
      </c>
      <c r="P5091" s="101">
        <f t="shared" si="196"/>
        <v>115000</v>
      </c>
    </row>
    <row r="5092" spans="1:17" hidden="1" x14ac:dyDescent="0.3">
      <c r="A5092" s="90">
        <v>850145</v>
      </c>
      <c r="B5092" s="92" t="s">
        <v>1162</v>
      </c>
      <c r="C5092" s="92" t="s">
        <v>9463</v>
      </c>
      <c r="D5092" s="92" t="s">
        <v>19</v>
      </c>
      <c r="E5092" s="103">
        <v>41440</v>
      </c>
      <c r="F5092" s="92" t="s">
        <v>9376</v>
      </c>
      <c r="G5092" s="92" t="s">
        <v>2109</v>
      </c>
      <c r="H5092" s="92" t="s">
        <v>9229</v>
      </c>
      <c r="I5092" s="92" t="s">
        <v>865</v>
      </c>
      <c r="J5092" s="92" t="s">
        <v>9464</v>
      </c>
      <c r="K5092" s="90" t="b">
        <v>0</v>
      </c>
      <c r="L5092" s="92" t="s">
        <v>867</v>
      </c>
      <c r="M5092" s="278">
        <f>IFERROR(VLOOKUP(C5092,'Budget Detail as of 11.30'!B:K,COLUMNS('Budget Detail as of 11.30'!B:K),FALSE),0)</f>
        <v>0</v>
      </c>
      <c r="N5092" s="155">
        <f>SUMIFS('Budget Detail as of 11.30'!L:L,'Budget Detail as of 11.30'!B:B,'Questica Mapping'!C5092)</f>
        <v>0</v>
      </c>
      <c r="O5092" s="100">
        <v>1659640</v>
      </c>
      <c r="P5092" s="101">
        <f t="shared" si="196"/>
        <v>1659640</v>
      </c>
    </row>
    <row r="5093" spans="1:17" hidden="1" x14ac:dyDescent="0.3">
      <c r="A5093" s="90">
        <v>1978434</v>
      </c>
      <c r="B5093" s="92" t="s">
        <v>1162</v>
      </c>
      <c r="C5093" s="92" t="s">
        <v>9465</v>
      </c>
      <c r="D5093" s="92" t="s">
        <v>19</v>
      </c>
      <c r="E5093" s="103" t="s">
        <v>616</v>
      </c>
      <c r="F5093" s="92" t="s">
        <v>9466</v>
      </c>
      <c r="G5093" s="92" t="s">
        <v>1165</v>
      </c>
      <c r="H5093" s="92" t="s">
        <v>9238</v>
      </c>
      <c r="I5093" s="92" t="s">
        <v>865</v>
      </c>
      <c r="J5093" s="92">
        <v>0</v>
      </c>
      <c r="K5093" s="90" t="b">
        <v>0</v>
      </c>
      <c r="L5093" s="92" t="s">
        <v>1166</v>
      </c>
      <c r="M5093" s="278">
        <f>IFERROR(VLOOKUP(C5093,'Budget Detail as of 11.30'!B:K,COLUMNS('Budget Detail as of 11.30'!B:K),FALSE),0)</f>
        <v>3490640</v>
      </c>
      <c r="N5093" s="155">
        <f>SUMIFS('Budget Detail as of 11.30'!L:L,'Budget Detail as of 11.30'!B:B,'Questica Mapping'!C5093)</f>
        <v>3350140</v>
      </c>
      <c r="O5093" s="100">
        <v>14000</v>
      </c>
      <c r="P5093" s="101">
        <f t="shared" si="196"/>
        <v>14000</v>
      </c>
    </row>
    <row r="5094" spans="1:17" hidden="1" x14ac:dyDescent="0.3">
      <c r="A5094" s="90">
        <v>601789</v>
      </c>
      <c r="B5094" s="92" t="s">
        <v>1162</v>
      </c>
      <c r="C5094" s="92" t="s">
        <v>9467</v>
      </c>
      <c r="D5094" s="279" t="s">
        <v>19</v>
      </c>
      <c r="E5094" s="103" t="s">
        <v>616</v>
      </c>
      <c r="F5094" s="90" t="s">
        <v>9466</v>
      </c>
      <c r="G5094" s="90" t="s">
        <v>1165</v>
      </c>
      <c r="H5094" s="90" t="s">
        <v>9238</v>
      </c>
      <c r="I5094" s="90" t="s">
        <v>925</v>
      </c>
      <c r="J5094" s="90" t="s">
        <v>9468</v>
      </c>
      <c r="K5094" s="90" t="b">
        <v>0</v>
      </c>
      <c r="L5094" s="90" t="s">
        <v>867</v>
      </c>
      <c r="M5094" s="278">
        <f>IFERROR(VLOOKUP(C5094,'Budget Detail as of 11.30'!B:K,COLUMNS('Budget Detail as of 11.30'!B:K),FALSE),0)</f>
        <v>32000</v>
      </c>
      <c r="N5094" s="155">
        <f>SUMIFS('Budget Detail as of 11.30'!L:L,'Budget Detail as of 11.30'!B:B,'Questica Mapping'!C5094)</f>
        <v>32000</v>
      </c>
      <c r="O5094" s="100">
        <v>9922</v>
      </c>
      <c r="P5094" s="101">
        <f t="shared" si="196"/>
        <v>9922</v>
      </c>
      <c r="Q5094" s="279" t="s">
        <v>1169</v>
      </c>
    </row>
    <row r="5095" spans="1:17" hidden="1" x14ac:dyDescent="0.3">
      <c r="A5095" s="90">
        <v>2033724</v>
      </c>
      <c r="B5095" s="92" t="s">
        <v>1162</v>
      </c>
      <c r="C5095" s="92" t="s">
        <v>9469</v>
      </c>
      <c r="D5095" s="92" t="s">
        <v>19</v>
      </c>
      <c r="E5095" s="103" t="s">
        <v>616</v>
      </c>
      <c r="F5095" s="90" t="s">
        <v>9466</v>
      </c>
      <c r="G5095" s="90" t="s">
        <v>1165</v>
      </c>
      <c r="H5095" s="90" t="s">
        <v>9470</v>
      </c>
      <c r="I5095" s="178">
        <v>3</v>
      </c>
      <c r="J5095" s="90" t="s">
        <v>9471</v>
      </c>
      <c r="L5095" s="92"/>
      <c r="M5095" s="278">
        <f>IFERROR(VLOOKUP(C5095,'Budget Detail as of 11.30'!B:K,COLUMNS('Budget Detail as of 11.30'!B:K),FALSE),0)</f>
        <v>26500</v>
      </c>
      <c r="N5095" s="155">
        <f>SUMIFS('Budget Detail as of 11.30'!L:L,'Budget Detail as of 11.30'!B:B,'Questica Mapping'!C5095)</f>
        <v>26500</v>
      </c>
      <c r="O5095" s="100">
        <v>0</v>
      </c>
      <c r="P5095" s="101">
        <f t="shared" si="196"/>
        <v>0</v>
      </c>
    </row>
    <row r="5096" spans="1:17" hidden="1" x14ac:dyDescent="0.3">
      <c r="A5096" s="90">
        <v>601772</v>
      </c>
      <c r="B5096" s="92" t="s">
        <v>1162</v>
      </c>
      <c r="C5096" s="92" t="s">
        <v>9472</v>
      </c>
      <c r="D5096" s="92" t="s">
        <v>19</v>
      </c>
      <c r="E5096" s="103" t="s">
        <v>616</v>
      </c>
      <c r="F5096" s="90" t="s">
        <v>9466</v>
      </c>
      <c r="G5096" s="90" t="s">
        <v>1165</v>
      </c>
      <c r="H5096" s="90" t="s">
        <v>9470</v>
      </c>
      <c r="I5096" s="178">
        <v>4</v>
      </c>
      <c r="J5096" s="90" t="s">
        <v>9473</v>
      </c>
      <c r="L5096" s="92"/>
      <c r="M5096" s="278">
        <f>IFERROR(VLOOKUP(C5096,'Budget Detail as of 11.30'!B:K,COLUMNS('Budget Detail as of 11.30'!B:K),FALSE),0)</f>
        <v>83790</v>
      </c>
      <c r="N5096" s="155">
        <f>SUMIFS('Budget Detail as of 11.30'!L:L,'Budget Detail as of 11.30'!B:B,'Questica Mapping'!C5096)</f>
        <v>83790</v>
      </c>
      <c r="O5096" s="100">
        <v>300</v>
      </c>
      <c r="P5096" s="101">
        <f t="shared" si="196"/>
        <v>300</v>
      </c>
    </row>
    <row r="5097" spans="1:17" hidden="1" x14ac:dyDescent="0.3">
      <c r="A5097" s="90">
        <v>601773</v>
      </c>
      <c r="B5097" s="92" t="s">
        <v>1162</v>
      </c>
      <c r="C5097" s="92" t="s">
        <v>9474</v>
      </c>
      <c r="D5097" s="279" t="s">
        <v>19</v>
      </c>
      <c r="E5097" s="103" t="s">
        <v>616</v>
      </c>
      <c r="F5097" s="90" t="s">
        <v>9466</v>
      </c>
      <c r="G5097" s="90" t="s">
        <v>1165</v>
      </c>
      <c r="H5097" s="90" t="s">
        <v>9238</v>
      </c>
      <c r="I5097" s="90" t="s">
        <v>944</v>
      </c>
      <c r="J5097" s="90" t="s">
        <v>9475</v>
      </c>
      <c r="K5097" s="90" t="b">
        <v>0</v>
      </c>
      <c r="L5097" s="90" t="s">
        <v>867</v>
      </c>
      <c r="M5097" s="278">
        <f>IFERROR(VLOOKUP(C5097,'Budget Detail as of 11.30'!B:K,COLUMNS('Budget Detail as of 11.30'!B:K),FALSE),0)</f>
        <v>27000</v>
      </c>
      <c r="N5097" s="155">
        <f>SUMIFS('Budget Detail as of 11.30'!L:L,'Budget Detail as of 11.30'!B:B,'Questica Mapping'!C5097)</f>
        <v>27000</v>
      </c>
      <c r="O5097" s="100">
        <v>760</v>
      </c>
      <c r="P5097" s="101">
        <f t="shared" si="196"/>
        <v>760</v>
      </c>
      <c r="Q5097" s="279" t="s">
        <v>1169</v>
      </c>
    </row>
    <row r="5098" spans="1:17" hidden="1" x14ac:dyDescent="0.3">
      <c r="A5098" s="90">
        <v>603185</v>
      </c>
      <c r="B5098" s="92" t="s">
        <v>1162</v>
      </c>
      <c r="C5098" s="92" t="s">
        <v>9476</v>
      </c>
      <c r="D5098" s="92" t="s">
        <v>19</v>
      </c>
      <c r="E5098" s="103" t="s">
        <v>616</v>
      </c>
      <c r="F5098" s="92" t="s">
        <v>9466</v>
      </c>
      <c r="G5098" s="92" t="s">
        <v>1173</v>
      </c>
      <c r="H5098" s="92" t="s">
        <v>9238</v>
      </c>
      <c r="I5098" s="92" t="s">
        <v>865</v>
      </c>
      <c r="J5098" s="92" t="s">
        <v>1174</v>
      </c>
      <c r="K5098" s="90" t="b">
        <v>0</v>
      </c>
      <c r="L5098" s="92" t="s">
        <v>867</v>
      </c>
      <c r="M5098" s="278">
        <f>IFERROR(VLOOKUP(C5098,'Budget Detail as of 11.30'!B:K,COLUMNS('Budget Detail as of 11.30'!B:K),FALSE),0)</f>
        <v>0</v>
      </c>
      <c r="N5098" s="155">
        <f>SUMIFS('Budget Detail as of 11.30'!L:L,'Budget Detail as of 11.30'!B:B,'Questica Mapping'!C5098)</f>
        <v>0</v>
      </c>
      <c r="O5098" s="100">
        <v>150</v>
      </c>
      <c r="P5098" s="101">
        <f t="shared" si="196"/>
        <v>150</v>
      </c>
    </row>
    <row r="5099" spans="1:17" hidden="1" x14ac:dyDescent="0.3">
      <c r="A5099" s="90">
        <v>603186</v>
      </c>
      <c r="B5099" s="92" t="s">
        <v>1162</v>
      </c>
      <c r="C5099" s="92" t="s">
        <v>9477</v>
      </c>
      <c r="D5099" s="92" t="s">
        <v>19</v>
      </c>
      <c r="E5099" s="103" t="s">
        <v>616</v>
      </c>
      <c r="F5099" s="92" t="s">
        <v>9466</v>
      </c>
      <c r="G5099" s="92" t="s">
        <v>1286</v>
      </c>
      <c r="H5099" s="92" t="s">
        <v>9238</v>
      </c>
      <c r="I5099" s="92" t="s">
        <v>865</v>
      </c>
      <c r="J5099" s="92" t="s">
        <v>1287</v>
      </c>
      <c r="K5099" s="90" t="b">
        <v>0</v>
      </c>
      <c r="L5099" s="92" t="s">
        <v>867</v>
      </c>
      <c r="M5099" s="278">
        <f>IFERROR(VLOOKUP(C5099,'Budget Detail as of 11.30'!B:K,COLUMNS('Budget Detail as of 11.30'!B:K),FALSE),0)</f>
        <v>142110</v>
      </c>
      <c r="N5099" s="155">
        <f>SUMIFS('Budget Detail as of 11.30'!L:L,'Budget Detail as of 11.30'!B:B,'Questica Mapping'!C5099)</f>
        <v>142110</v>
      </c>
      <c r="O5099" s="100">
        <v>110</v>
      </c>
      <c r="P5099" s="101">
        <f t="shared" si="196"/>
        <v>110</v>
      </c>
    </row>
    <row r="5100" spans="1:17" hidden="1" x14ac:dyDescent="0.3">
      <c r="A5100" s="90">
        <v>600764</v>
      </c>
      <c r="B5100" s="92" t="s">
        <v>1162</v>
      </c>
      <c r="C5100" s="92" t="s">
        <v>9478</v>
      </c>
      <c r="D5100" s="92" t="s">
        <v>19</v>
      </c>
      <c r="E5100" s="103" t="s">
        <v>616</v>
      </c>
      <c r="F5100" s="92" t="s">
        <v>9466</v>
      </c>
      <c r="G5100" s="92" t="s">
        <v>1176</v>
      </c>
      <c r="H5100" s="92" t="s">
        <v>9238</v>
      </c>
      <c r="I5100" s="92" t="s">
        <v>865</v>
      </c>
      <c r="J5100" s="92">
        <v>0</v>
      </c>
      <c r="K5100" s="90" t="b">
        <v>0</v>
      </c>
      <c r="L5100" s="92" t="s">
        <v>1166</v>
      </c>
      <c r="M5100" s="278">
        <f>IFERROR(VLOOKUP(C5100,'Budget Detail as of 11.30'!B:K,COLUMNS('Budget Detail as of 11.30'!B:K),FALSE),0)</f>
        <v>1847960</v>
      </c>
      <c r="N5100" s="155">
        <f>SUMIFS('Budget Detail as of 11.30'!L:L,'Budget Detail as of 11.30'!B:B,'Questica Mapping'!C5100)</f>
        <v>1809170</v>
      </c>
      <c r="O5100" s="100">
        <v>60000</v>
      </c>
      <c r="P5100" s="101">
        <f t="shared" si="196"/>
        <v>60000</v>
      </c>
    </row>
    <row r="5101" spans="1:17" hidden="1" x14ac:dyDescent="0.3">
      <c r="A5101" s="90">
        <v>603187</v>
      </c>
      <c r="B5101" s="92" t="s">
        <v>1162</v>
      </c>
      <c r="C5101" s="92" t="s">
        <v>9479</v>
      </c>
      <c r="D5101" s="92" t="s">
        <v>19</v>
      </c>
      <c r="E5101" s="103" t="s">
        <v>616</v>
      </c>
      <c r="F5101" s="90" t="s">
        <v>9466</v>
      </c>
      <c r="G5101" s="90" t="s">
        <v>1176</v>
      </c>
      <c r="H5101" s="90" t="s">
        <v>9470</v>
      </c>
      <c r="I5101" s="178">
        <v>3</v>
      </c>
      <c r="J5101" s="269" t="s">
        <v>1251</v>
      </c>
      <c r="L5101" s="92"/>
      <c r="M5101" s="278">
        <f>IFERROR(VLOOKUP(C5101,'Budget Detail as of 11.30'!B:K,COLUMNS('Budget Detail as of 11.30'!B:K),FALSE),0)</f>
        <v>0</v>
      </c>
      <c r="N5101" s="155">
        <f>SUMIFS('Budget Detail as of 11.30'!L:L,'Budget Detail as of 11.30'!B:B,'Questica Mapping'!C5101)</f>
        <v>0</v>
      </c>
      <c r="O5101" s="100">
        <v>12000</v>
      </c>
      <c r="P5101" s="101">
        <f t="shared" si="196"/>
        <v>12000</v>
      </c>
    </row>
    <row r="5102" spans="1:17" hidden="1" x14ac:dyDescent="0.3">
      <c r="A5102" s="90">
        <v>1210042</v>
      </c>
      <c r="B5102" s="92" t="s">
        <v>1162</v>
      </c>
      <c r="C5102" s="92" t="s">
        <v>9480</v>
      </c>
      <c r="D5102" s="92" t="s">
        <v>19</v>
      </c>
      <c r="E5102" s="103" t="s">
        <v>616</v>
      </c>
      <c r="F5102" s="92" t="s">
        <v>9466</v>
      </c>
      <c r="G5102" s="92" t="s">
        <v>1522</v>
      </c>
      <c r="H5102" s="92" t="s">
        <v>9238</v>
      </c>
      <c r="I5102" s="92" t="s">
        <v>865</v>
      </c>
      <c r="J5102" s="92" t="s">
        <v>1523</v>
      </c>
      <c r="K5102" s="90" t="b">
        <v>0</v>
      </c>
      <c r="L5102" s="92" t="s">
        <v>867</v>
      </c>
      <c r="M5102" s="278">
        <f>IFERROR(VLOOKUP(C5102,'Budget Detail as of 11.30'!B:K,COLUMNS('Budget Detail as of 11.30'!B:K),FALSE),0)</f>
        <v>0</v>
      </c>
      <c r="N5102" s="155">
        <f>SUMIFS('Budget Detail as of 11.30'!L:L,'Budget Detail as of 11.30'!B:B,'Questica Mapping'!C5102)</f>
        <v>0</v>
      </c>
      <c r="O5102" s="100">
        <v>1500</v>
      </c>
      <c r="P5102" s="101">
        <f t="shared" si="196"/>
        <v>1500</v>
      </c>
    </row>
    <row r="5103" spans="1:17" hidden="1" x14ac:dyDescent="0.3">
      <c r="A5103" s="90">
        <v>1210041</v>
      </c>
      <c r="B5103" s="92" t="s">
        <v>1162</v>
      </c>
      <c r="C5103" s="92" t="s">
        <v>9481</v>
      </c>
      <c r="D5103" s="92" t="s">
        <v>19</v>
      </c>
      <c r="E5103" s="103" t="s">
        <v>616</v>
      </c>
      <c r="F5103" s="92" t="s">
        <v>9466</v>
      </c>
      <c r="G5103" s="92" t="s">
        <v>1182</v>
      </c>
      <c r="H5103" s="92" t="s">
        <v>9238</v>
      </c>
      <c r="I5103" s="92" t="s">
        <v>865</v>
      </c>
      <c r="J5103" s="92" t="s">
        <v>1183</v>
      </c>
      <c r="K5103" s="90" t="b">
        <v>0</v>
      </c>
      <c r="L5103" s="92" t="s">
        <v>867</v>
      </c>
      <c r="M5103" s="278">
        <f>IFERROR(VLOOKUP(C5103,'Budget Detail as of 11.30'!B:K,COLUMNS('Budget Detail as of 11.30'!B:K),FALSE),0)</f>
        <v>0</v>
      </c>
      <c r="N5103" s="155">
        <f>SUMIFS('Budget Detail as of 11.30'!L:L,'Budget Detail as of 11.30'!B:B,'Questica Mapping'!C5103)</f>
        <v>0</v>
      </c>
      <c r="O5103" s="100">
        <v>20000</v>
      </c>
      <c r="P5103" s="101">
        <f t="shared" si="196"/>
        <v>20000</v>
      </c>
    </row>
    <row r="5104" spans="1:17" hidden="1" x14ac:dyDescent="0.3">
      <c r="A5104" s="90">
        <v>591030</v>
      </c>
      <c r="B5104" s="92" t="s">
        <v>1162</v>
      </c>
      <c r="C5104" s="92" t="s">
        <v>9482</v>
      </c>
      <c r="D5104" s="92" t="s">
        <v>19</v>
      </c>
      <c r="E5104" s="103">
        <v>41460</v>
      </c>
      <c r="F5104" s="92" t="s">
        <v>9466</v>
      </c>
      <c r="G5104" s="92" t="s">
        <v>1185</v>
      </c>
      <c r="H5104" s="92" t="s">
        <v>9238</v>
      </c>
      <c r="I5104" s="92" t="s">
        <v>865</v>
      </c>
      <c r="J5104" s="92" t="s">
        <v>9483</v>
      </c>
      <c r="K5104" s="90" t="b">
        <v>0</v>
      </c>
      <c r="L5104" s="92" t="s">
        <v>867</v>
      </c>
      <c r="M5104" s="278">
        <f>IFERROR(VLOOKUP(C5104,'Budget Detail as of 11.30'!B:K,COLUMNS('Budget Detail as of 11.30'!B:K),FALSE),0)</f>
        <v>400</v>
      </c>
      <c r="N5104" s="155">
        <f>SUMIFS('Budget Detail as of 11.30'!L:L,'Budget Detail as of 11.30'!B:B,'Questica Mapping'!C5104)</f>
        <v>400</v>
      </c>
      <c r="O5104" s="100">
        <v>2500</v>
      </c>
      <c r="P5104" s="101">
        <f t="shared" si="196"/>
        <v>2500</v>
      </c>
    </row>
    <row r="5105" spans="1:16" hidden="1" x14ac:dyDescent="0.3">
      <c r="A5105" s="90">
        <v>591031</v>
      </c>
      <c r="B5105" s="92" t="s">
        <v>1162</v>
      </c>
      <c r="C5105" s="92" t="s">
        <v>9484</v>
      </c>
      <c r="D5105" s="92" t="s">
        <v>19</v>
      </c>
      <c r="E5105" s="103">
        <v>41460</v>
      </c>
      <c r="F5105" s="92" t="s">
        <v>9466</v>
      </c>
      <c r="G5105" s="92" t="s">
        <v>1185</v>
      </c>
      <c r="H5105" s="92" t="s">
        <v>9238</v>
      </c>
      <c r="I5105" s="92" t="s">
        <v>925</v>
      </c>
      <c r="J5105" s="92" t="s">
        <v>9485</v>
      </c>
      <c r="K5105" s="90" t="b">
        <v>0</v>
      </c>
      <c r="L5105" s="92" t="s">
        <v>867</v>
      </c>
      <c r="M5105" s="278">
        <f>IFERROR(VLOOKUP(C5105,'Budget Detail as of 11.30'!B:K,COLUMNS('Budget Detail as of 11.30'!B:K),FALSE),0)</f>
        <v>660</v>
      </c>
      <c r="N5105" s="155">
        <f>SUMIFS('Budget Detail as of 11.30'!L:L,'Budget Detail as of 11.30'!B:B,'Questica Mapping'!C5105)</f>
        <v>660</v>
      </c>
      <c r="O5105" s="100">
        <v>20000</v>
      </c>
      <c r="P5105" s="101">
        <f t="shared" si="196"/>
        <v>20000</v>
      </c>
    </row>
    <row r="5106" spans="1:16" hidden="1" x14ac:dyDescent="0.3">
      <c r="A5106" s="90">
        <v>591032</v>
      </c>
      <c r="B5106" s="92" t="s">
        <v>1162</v>
      </c>
      <c r="C5106" s="92" t="s">
        <v>9486</v>
      </c>
      <c r="D5106" s="92" t="s">
        <v>19</v>
      </c>
      <c r="E5106" s="103">
        <v>41460</v>
      </c>
      <c r="F5106" s="92" t="s">
        <v>9466</v>
      </c>
      <c r="G5106" s="92" t="s">
        <v>1185</v>
      </c>
      <c r="H5106" s="92" t="s">
        <v>9238</v>
      </c>
      <c r="I5106" s="92" t="s">
        <v>928</v>
      </c>
      <c r="J5106" s="92" t="s">
        <v>9487</v>
      </c>
      <c r="K5106" s="90" t="b">
        <v>0</v>
      </c>
      <c r="L5106" s="92" t="s">
        <v>867</v>
      </c>
      <c r="M5106" s="278">
        <f>IFERROR(VLOOKUP(C5106,'Budget Detail as of 11.30'!B:K,COLUMNS('Budget Detail as of 11.30'!B:K),FALSE),0)</f>
        <v>150</v>
      </c>
      <c r="N5106" s="155">
        <f>SUMIFS('Budget Detail as of 11.30'!L:L,'Budget Detail as of 11.30'!B:B,'Questica Mapping'!C5106)</f>
        <v>150</v>
      </c>
      <c r="O5106" s="100">
        <v>5000</v>
      </c>
      <c r="P5106" s="101">
        <f t="shared" si="196"/>
        <v>5000</v>
      </c>
    </row>
    <row r="5107" spans="1:16" hidden="1" x14ac:dyDescent="0.3">
      <c r="A5107" s="90">
        <v>591033</v>
      </c>
      <c r="B5107" s="92" t="s">
        <v>1162</v>
      </c>
      <c r="C5107" s="92" t="s">
        <v>9488</v>
      </c>
      <c r="D5107" s="92" t="s">
        <v>19</v>
      </c>
      <c r="E5107" s="103">
        <v>41460</v>
      </c>
      <c r="F5107" s="92" t="s">
        <v>9466</v>
      </c>
      <c r="G5107" s="92" t="s">
        <v>1185</v>
      </c>
      <c r="H5107" s="92" t="s">
        <v>9238</v>
      </c>
      <c r="I5107" s="92" t="s">
        <v>931</v>
      </c>
      <c r="J5107" s="92" t="s">
        <v>9489</v>
      </c>
      <c r="K5107" s="90" t="b">
        <v>0</v>
      </c>
      <c r="L5107" s="92" t="s">
        <v>867</v>
      </c>
      <c r="M5107" s="278">
        <f>IFERROR(VLOOKUP(C5107,'Budget Detail as of 11.30'!B:K,COLUMNS('Budget Detail as of 11.30'!B:K),FALSE),0)</f>
        <v>110</v>
      </c>
      <c r="N5107" s="155">
        <f>SUMIFS('Budget Detail as of 11.30'!L:L,'Budget Detail as of 11.30'!B:B,'Questica Mapping'!C5107)</f>
        <v>110</v>
      </c>
      <c r="O5107" s="100">
        <v>7300</v>
      </c>
      <c r="P5107" s="101">
        <f t="shared" si="196"/>
        <v>7300</v>
      </c>
    </row>
    <row r="5108" spans="1:16" hidden="1" x14ac:dyDescent="0.3">
      <c r="A5108" s="90">
        <v>591034</v>
      </c>
      <c r="B5108" s="92" t="s">
        <v>1162</v>
      </c>
      <c r="C5108" s="92" t="s">
        <v>9490</v>
      </c>
      <c r="D5108" s="92" t="s">
        <v>19</v>
      </c>
      <c r="E5108" s="103">
        <v>41460</v>
      </c>
      <c r="F5108" s="92" t="s">
        <v>9466</v>
      </c>
      <c r="G5108" s="92" t="s">
        <v>1188</v>
      </c>
      <c r="H5108" s="92" t="s">
        <v>9238</v>
      </c>
      <c r="I5108" s="92" t="s">
        <v>865</v>
      </c>
      <c r="J5108" s="92" t="s">
        <v>1189</v>
      </c>
      <c r="K5108" s="90" t="b">
        <v>0</v>
      </c>
      <c r="L5108" s="92" t="s">
        <v>867</v>
      </c>
      <c r="M5108" s="278">
        <f>IFERROR(VLOOKUP(C5108,'Budget Detail as of 11.30'!B:K,COLUMNS('Budget Detail as of 11.30'!B:K),FALSE),0)</f>
        <v>60000</v>
      </c>
      <c r="N5108" s="155">
        <f>SUMIFS('Budget Detail as of 11.30'!L:L,'Budget Detail as of 11.30'!B:B,'Questica Mapping'!C5108)</f>
        <v>60000</v>
      </c>
      <c r="O5108" s="100">
        <v>100</v>
      </c>
      <c r="P5108" s="101">
        <f t="shared" si="196"/>
        <v>100</v>
      </c>
    </row>
    <row r="5109" spans="1:16" hidden="1" x14ac:dyDescent="0.3">
      <c r="A5109" s="90">
        <v>591035</v>
      </c>
      <c r="B5109" s="92" t="s">
        <v>1162</v>
      </c>
      <c r="C5109" s="92" t="s">
        <v>9491</v>
      </c>
      <c r="D5109" s="92" t="s">
        <v>19</v>
      </c>
      <c r="E5109" s="103">
        <v>41460</v>
      </c>
      <c r="F5109" s="92" t="s">
        <v>9466</v>
      </c>
      <c r="G5109" s="92" t="s">
        <v>1191</v>
      </c>
      <c r="H5109" s="92" t="s">
        <v>9238</v>
      </c>
      <c r="I5109" s="92" t="s">
        <v>865</v>
      </c>
      <c r="J5109" s="92" t="s">
        <v>1192</v>
      </c>
      <c r="K5109" s="90" t="b">
        <v>0</v>
      </c>
      <c r="L5109" s="92" t="s">
        <v>867</v>
      </c>
      <c r="M5109" s="278">
        <f>IFERROR(VLOOKUP(C5109,'Budget Detail as of 11.30'!B:K,COLUMNS('Budget Detail as of 11.30'!B:K),FALSE),0)</f>
        <v>12000</v>
      </c>
      <c r="N5109" s="155">
        <f>SUMIFS('Budget Detail as of 11.30'!L:L,'Budget Detail as of 11.30'!B:B,'Questica Mapping'!C5109)</f>
        <v>12000</v>
      </c>
      <c r="O5109" s="100">
        <v>500</v>
      </c>
      <c r="P5109" s="101">
        <f t="shared" si="196"/>
        <v>500</v>
      </c>
    </row>
    <row r="5110" spans="1:16" hidden="1" x14ac:dyDescent="0.3">
      <c r="A5110" s="90">
        <v>591036</v>
      </c>
      <c r="B5110" s="92" t="s">
        <v>1162</v>
      </c>
      <c r="C5110" s="92" t="s">
        <v>9492</v>
      </c>
      <c r="D5110" s="92" t="s">
        <v>19</v>
      </c>
      <c r="E5110" s="103">
        <v>41460</v>
      </c>
      <c r="F5110" s="92" t="s">
        <v>9466</v>
      </c>
      <c r="G5110" s="92" t="s">
        <v>1194</v>
      </c>
      <c r="H5110" s="92" t="s">
        <v>9238</v>
      </c>
      <c r="I5110" s="92" t="s">
        <v>865</v>
      </c>
      <c r="J5110" s="92" t="s">
        <v>9326</v>
      </c>
      <c r="K5110" s="90" t="b">
        <v>0</v>
      </c>
      <c r="L5110" s="92" t="s">
        <v>867</v>
      </c>
      <c r="M5110" s="278">
        <f>IFERROR(VLOOKUP(C5110,'Budget Detail as of 11.30'!B:K,COLUMNS('Budget Detail as of 11.30'!B:K),FALSE),0)</f>
        <v>1500</v>
      </c>
      <c r="N5110" s="155">
        <f>SUMIFS('Budget Detail as of 11.30'!L:L,'Budget Detail as of 11.30'!B:B,'Questica Mapping'!C5110)</f>
        <v>1500</v>
      </c>
      <c r="O5110" s="100">
        <v>350</v>
      </c>
      <c r="P5110" s="101">
        <f t="shared" si="196"/>
        <v>350</v>
      </c>
    </row>
    <row r="5111" spans="1:16" hidden="1" x14ac:dyDescent="0.3">
      <c r="A5111" s="90">
        <v>591037</v>
      </c>
      <c r="B5111" s="92" t="s">
        <v>1162</v>
      </c>
      <c r="C5111" s="92" t="s">
        <v>9493</v>
      </c>
      <c r="D5111" s="92" t="s">
        <v>19</v>
      </c>
      <c r="E5111" s="103">
        <v>41460</v>
      </c>
      <c r="F5111" s="92" t="s">
        <v>9466</v>
      </c>
      <c r="G5111" s="92" t="s">
        <v>1194</v>
      </c>
      <c r="H5111" s="92" t="s">
        <v>9238</v>
      </c>
      <c r="I5111" s="92" t="s">
        <v>925</v>
      </c>
      <c r="J5111" s="92" t="s">
        <v>9494</v>
      </c>
      <c r="K5111" s="90" t="b">
        <v>0</v>
      </c>
      <c r="L5111" s="92" t="s">
        <v>867</v>
      </c>
      <c r="M5111" s="278">
        <f>IFERROR(VLOOKUP(C5111,'Budget Detail as of 11.30'!B:K,COLUMNS('Budget Detail as of 11.30'!B:K),FALSE),0)</f>
        <v>20000</v>
      </c>
      <c r="N5111" s="155">
        <f>SUMIFS('Budget Detail as of 11.30'!L:L,'Budget Detail as of 11.30'!B:B,'Questica Mapping'!C5111)</f>
        <v>20000</v>
      </c>
      <c r="O5111" s="100">
        <v>0</v>
      </c>
      <c r="P5111" s="101">
        <f t="shared" si="196"/>
        <v>0</v>
      </c>
    </row>
    <row r="5112" spans="1:16" hidden="1" x14ac:dyDescent="0.3">
      <c r="A5112" s="90">
        <v>591038</v>
      </c>
      <c r="B5112" s="92" t="s">
        <v>1162</v>
      </c>
      <c r="C5112" s="92" t="s">
        <v>9495</v>
      </c>
      <c r="D5112" s="92" t="s">
        <v>19</v>
      </c>
      <c r="E5112" s="103">
        <v>41460</v>
      </c>
      <c r="F5112" s="92" t="s">
        <v>9466</v>
      </c>
      <c r="G5112" s="92" t="s">
        <v>1194</v>
      </c>
      <c r="H5112" s="92" t="s">
        <v>9238</v>
      </c>
      <c r="I5112" s="92" t="s">
        <v>928</v>
      </c>
      <c r="J5112" s="92" t="s">
        <v>9496</v>
      </c>
      <c r="K5112" s="90" t="b">
        <v>0</v>
      </c>
      <c r="L5112" s="92" t="s">
        <v>867</v>
      </c>
      <c r="M5112" s="278">
        <f>IFERROR(VLOOKUP(C5112,'Budget Detail as of 11.30'!B:K,COLUMNS('Budget Detail as of 11.30'!B:K),FALSE),0)</f>
        <v>2500</v>
      </c>
      <c r="N5112" s="155">
        <f>SUMIFS('Budget Detail as of 11.30'!L:L,'Budget Detail as of 11.30'!B:B,'Questica Mapping'!C5112)</f>
        <v>2500</v>
      </c>
      <c r="O5112" s="100">
        <v>58850</v>
      </c>
      <c r="P5112" s="101">
        <f t="shared" si="196"/>
        <v>58850</v>
      </c>
    </row>
    <row r="5113" spans="1:16" hidden="1" x14ac:dyDescent="0.3">
      <c r="A5113" s="90">
        <v>591039</v>
      </c>
      <c r="B5113" s="92" t="s">
        <v>1162</v>
      </c>
      <c r="C5113" s="92" t="s">
        <v>9497</v>
      </c>
      <c r="D5113" s="92" t="s">
        <v>19</v>
      </c>
      <c r="E5113" s="103">
        <v>41460</v>
      </c>
      <c r="F5113" s="92" t="s">
        <v>9466</v>
      </c>
      <c r="G5113" s="92" t="s">
        <v>1194</v>
      </c>
      <c r="H5113" s="92" t="s">
        <v>9238</v>
      </c>
      <c r="I5113" s="92" t="s">
        <v>931</v>
      </c>
      <c r="J5113" s="92" t="s">
        <v>9498</v>
      </c>
      <c r="K5113" s="90" t="b">
        <v>0</v>
      </c>
      <c r="L5113" s="92" t="s">
        <v>867</v>
      </c>
      <c r="M5113" s="278">
        <f>IFERROR(VLOOKUP(C5113,'Budget Detail as of 11.30'!B:K,COLUMNS('Budget Detail as of 11.30'!B:K),FALSE),0)</f>
        <v>20000</v>
      </c>
      <c r="N5113" s="155">
        <f>SUMIFS('Budget Detail as of 11.30'!L:L,'Budget Detail as of 11.30'!B:B,'Questica Mapping'!C5113)</f>
        <v>20000</v>
      </c>
      <c r="O5113" s="100">
        <v>12000</v>
      </c>
      <c r="P5113" s="101">
        <f t="shared" si="196"/>
        <v>12000</v>
      </c>
    </row>
    <row r="5114" spans="1:16" hidden="1" x14ac:dyDescent="0.3">
      <c r="A5114" s="90">
        <v>591040</v>
      </c>
      <c r="B5114" s="92" t="s">
        <v>1162</v>
      </c>
      <c r="C5114" s="92" t="s">
        <v>9499</v>
      </c>
      <c r="D5114" s="92" t="s">
        <v>19</v>
      </c>
      <c r="E5114" s="103">
        <v>41460</v>
      </c>
      <c r="F5114" s="92" t="s">
        <v>9466</v>
      </c>
      <c r="G5114" s="92" t="s">
        <v>1202</v>
      </c>
      <c r="H5114" s="92" t="s">
        <v>9238</v>
      </c>
      <c r="I5114" s="92" t="s">
        <v>865</v>
      </c>
      <c r="J5114" s="92" t="s">
        <v>2831</v>
      </c>
      <c r="K5114" s="90" t="b">
        <v>0</v>
      </c>
      <c r="L5114" s="92" t="s">
        <v>867</v>
      </c>
      <c r="M5114" s="278">
        <f>IFERROR(VLOOKUP(C5114,'Budget Detail as of 11.30'!B:K,COLUMNS('Budget Detail as of 11.30'!B:K),FALSE),0)</f>
        <v>5000</v>
      </c>
      <c r="N5114" s="155">
        <f>SUMIFS('Budget Detail as of 11.30'!L:L,'Budget Detail as of 11.30'!B:B,'Questica Mapping'!C5114)</f>
        <v>5000</v>
      </c>
      <c r="O5114" s="100">
        <v>1000</v>
      </c>
      <c r="P5114" s="101">
        <f t="shared" si="196"/>
        <v>1000</v>
      </c>
    </row>
    <row r="5115" spans="1:16" hidden="1" x14ac:dyDescent="0.3">
      <c r="A5115" s="90">
        <v>591059</v>
      </c>
      <c r="B5115" s="92" t="s">
        <v>1162</v>
      </c>
      <c r="C5115" s="92" t="s">
        <v>9500</v>
      </c>
      <c r="D5115" s="92" t="s">
        <v>19</v>
      </c>
      <c r="E5115" s="103">
        <v>41460</v>
      </c>
      <c r="F5115" s="92" t="s">
        <v>9466</v>
      </c>
      <c r="G5115" s="92" t="s">
        <v>1354</v>
      </c>
      <c r="H5115" s="92" t="s">
        <v>9238</v>
      </c>
      <c r="I5115" s="92" t="s">
        <v>865</v>
      </c>
      <c r="J5115" s="92" t="s">
        <v>1355</v>
      </c>
      <c r="K5115" s="90" t="b">
        <v>0</v>
      </c>
      <c r="L5115" s="92" t="s">
        <v>867</v>
      </c>
      <c r="M5115" s="278">
        <f>IFERROR(VLOOKUP(C5115,'Budget Detail as of 11.30'!B:K,COLUMNS('Budget Detail as of 11.30'!B:K),FALSE),0)</f>
        <v>7110</v>
      </c>
      <c r="N5115" s="155">
        <f>SUMIFS('Budget Detail as of 11.30'!L:L,'Budget Detail as of 11.30'!B:B,'Questica Mapping'!C5115)</f>
        <v>7110</v>
      </c>
      <c r="O5115" s="100">
        <v>1000</v>
      </c>
      <c r="P5115" s="101">
        <f t="shared" si="196"/>
        <v>1000</v>
      </c>
    </row>
    <row r="5116" spans="1:16" hidden="1" x14ac:dyDescent="0.3">
      <c r="A5116" s="90">
        <v>591041</v>
      </c>
      <c r="B5116" s="92" t="s">
        <v>1162</v>
      </c>
      <c r="C5116" s="92" t="s">
        <v>9501</v>
      </c>
      <c r="D5116" s="92" t="s">
        <v>19</v>
      </c>
      <c r="E5116" s="103">
        <v>41460</v>
      </c>
      <c r="F5116" s="92" t="s">
        <v>9466</v>
      </c>
      <c r="G5116" s="92" t="s">
        <v>1207</v>
      </c>
      <c r="H5116" s="92" t="s">
        <v>9238</v>
      </c>
      <c r="I5116" s="92" t="s">
        <v>865</v>
      </c>
      <c r="J5116" s="92" t="s">
        <v>9502</v>
      </c>
      <c r="K5116" s="90" t="b">
        <v>0</v>
      </c>
      <c r="L5116" s="92" t="s">
        <v>867</v>
      </c>
      <c r="M5116" s="278">
        <f>IFERROR(VLOOKUP(C5116,'Budget Detail as of 11.30'!B:K,COLUMNS('Budget Detail as of 11.30'!B:K),FALSE),0)</f>
        <v>40</v>
      </c>
      <c r="N5116" s="155">
        <f>SUMIFS('Budget Detail as of 11.30'!L:L,'Budget Detail as of 11.30'!B:B,'Questica Mapping'!C5116)</f>
        <v>40</v>
      </c>
      <c r="O5116" s="100">
        <v>7000</v>
      </c>
      <c r="P5116" s="101">
        <f t="shared" si="196"/>
        <v>7000</v>
      </c>
    </row>
    <row r="5117" spans="1:16" hidden="1" x14ac:dyDescent="0.3">
      <c r="A5117" s="90">
        <v>591042</v>
      </c>
      <c r="B5117" s="92" t="s">
        <v>1162</v>
      </c>
      <c r="C5117" s="92" t="s">
        <v>9503</v>
      </c>
      <c r="D5117" s="92" t="s">
        <v>19</v>
      </c>
      <c r="E5117" s="103">
        <v>41460</v>
      </c>
      <c r="F5117" s="92" t="s">
        <v>9466</v>
      </c>
      <c r="G5117" s="92" t="s">
        <v>1207</v>
      </c>
      <c r="H5117" s="92" t="s">
        <v>9238</v>
      </c>
      <c r="I5117" s="92" t="s">
        <v>925</v>
      </c>
      <c r="J5117" s="92" t="s">
        <v>9504</v>
      </c>
      <c r="K5117" s="90" t="b">
        <v>0</v>
      </c>
      <c r="L5117" s="92" t="s">
        <v>867</v>
      </c>
      <c r="M5117" s="278">
        <f>IFERROR(VLOOKUP(C5117,'Budget Detail as of 11.30'!B:K,COLUMNS('Budget Detail as of 11.30'!B:K),FALSE),0)</f>
        <v>500</v>
      </c>
      <c r="N5117" s="155">
        <f>SUMIFS('Budget Detail as of 11.30'!L:L,'Budget Detail as of 11.30'!B:B,'Questica Mapping'!C5117)</f>
        <v>500</v>
      </c>
      <c r="O5117" s="100">
        <v>1000</v>
      </c>
      <c r="P5117" s="101">
        <f t="shared" si="196"/>
        <v>1000</v>
      </c>
    </row>
    <row r="5118" spans="1:16" hidden="1" x14ac:dyDescent="0.3">
      <c r="A5118" s="90">
        <v>591043</v>
      </c>
      <c r="B5118" s="92" t="s">
        <v>1162</v>
      </c>
      <c r="C5118" s="92" t="s">
        <v>9505</v>
      </c>
      <c r="D5118" s="92" t="s">
        <v>19</v>
      </c>
      <c r="E5118" s="103">
        <v>41460</v>
      </c>
      <c r="F5118" s="92" t="s">
        <v>9466</v>
      </c>
      <c r="G5118" s="92" t="s">
        <v>1207</v>
      </c>
      <c r="H5118" s="92" t="s">
        <v>9238</v>
      </c>
      <c r="I5118" s="92" t="s">
        <v>928</v>
      </c>
      <c r="J5118" s="92" t="s">
        <v>9506</v>
      </c>
      <c r="K5118" s="90" t="b">
        <v>0</v>
      </c>
      <c r="L5118" s="92" t="s">
        <v>867</v>
      </c>
      <c r="M5118" s="278">
        <f>IFERROR(VLOOKUP(C5118,'Budget Detail as of 11.30'!B:K,COLUMNS('Budget Detail as of 11.30'!B:K),FALSE),0)</f>
        <v>350</v>
      </c>
      <c r="N5118" s="155">
        <f>SUMIFS('Budget Detail as of 11.30'!L:L,'Budget Detail as of 11.30'!B:B,'Questica Mapping'!C5118)</f>
        <v>350</v>
      </c>
      <c r="O5118" s="100">
        <v>10000</v>
      </c>
      <c r="P5118" s="101">
        <f t="shared" si="196"/>
        <v>10000</v>
      </c>
    </row>
    <row r="5119" spans="1:16" hidden="1" x14ac:dyDescent="0.3">
      <c r="A5119" s="90">
        <v>591044</v>
      </c>
      <c r="B5119" s="92" t="s">
        <v>1162</v>
      </c>
      <c r="C5119" s="92" t="s">
        <v>9507</v>
      </c>
      <c r="D5119" s="92" t="s">
        <v>19</v>
      </c>
      <c r="E5119" s="103">
        <v>41460</v>
      </c>
      <c r="F5119" s="92" t="s">
        <v>9466</v>
      </c>
      <c r="G5119" s="92" t="s">
        <v>1207</v>
      </c>
      <c r="H5119" s="92" t="s">
        <v>9238</v>
      </c>
      <c r="I5119" s="92" t="s">
        <v>931</v>
      </c>
      <c r="J5119" s="92" t="s">
        <v>9508</v>
      </c>
      <c r="K5119" s="90" t="b">
        <v>0</v>
      </c>
      <c r="L5119" s="92" t="s">
        <v>867</v>
      </c>
      <c r="M5119" s="278">
        <f>IFERROR(VLOOKUP(C5119,'Budget Detail as of 11.30'!B:K,COLUMNS('Budget Detail as of 11.30'!B:K),FALSE),0)</f>
        <v>200</v>
      </c>
      <c r="N5119" s="155">
        <f>SUMIFS('Budget Detail as of 11.30'!L:L,'Budget Detail as of 11.30'!B:B,'Questica Mapping'!C5119)</f>
        <v>200</v>
      </c>
      <c r="O5119" s="100">
        <v>6000</v>
      </c>
      <c r="P5119" s="101">
        <f t="shared" si="196"/>
        <v>6000</v>
      </c>
    </row>
    <row r="5120" spans="1:16" hidden="1" x14ac:dyDescent="0.3">
      <c r="A5120" s="90">
        <v>591045</v>
      </c>
      <c r="B5120" s="92" t="s">
        <v>1162</v>
      </c>
      <c r="C5120" s="92" t="s">
        <v>9509</v>
      </c>
      <c r="D5120" s="92" t="s">
        <v>19</v>
      </c>
      <c r="E5120" s="103">
        <v>41460</v>
      </c>
      <c r="F5120" s="92" t="s">
        <v>9466</v>
      </c>
      <c r="G5120" s="92" t="s">
        <v>1212</v>
      </c>
      <c r="H5120" s="92" t="s">
        <v>9238</v>
      </c>
      <c r="I5120" s="92" t="s">
        <v>865</v>
      </c>
      <c r="J5120" s="92" t="s">
        <v>9510</v>
      </c>
      <c r="K5120" s="90" t="b">
        <v>0</v>
      </c>
      <c r="L5120" s="92" t="s">
        <v>867</v>
      </c>
      <c r="M5120" s="278">
        <f>IFERROR(VLOOKUP(C5120,'Budget Detail as of 11.30'!B:K,COLUMNS('Budget Detail as of 11.30'!B:K),FALSE),0)</f>
        <v>58000</v>
      </c>
      <c r="N5120" s="155">
        <f>SUMIFS('Budget Detail as of 11.30'!L:L,'Budget Detail as of 11.30'!B:B,'Questica Mapping'!C5120)</f>
        <v>58000</v>
      </c>
      <c r="O5120" s="100">
        <v>5000</v>
      </c>
      <c r="P5120" s="101">
        <f t="shared" si="196"/>
        <v>5000</v>
      </c>
    </row>
    <row r="5121" spans="1:16" hidden="1" x14ac:dyDescent="0.3">
      <c r="A5121" s="90">
        <v>591046</v>
      </c>
      <c r="B5121" s="92" t="s">
        <v>1162</v>
      </c>
      <c r="C5121" s="92" t="s">
        <v>9511</v>
      </c>
      <c r="D5121" s="92" t="s">
        <v>19</v>
      </c>
      <c r="E5121" s="103">
        <v>41460</v>
      </c>
      <c r="F5121" s="92" t="s">
        <v>9466</v>
      </c>
      <c r="G5121" s="92" t="s">
        <v>1212</v>
      </c>
      <c r="H5121" s="92" t="s">
        <v>9238</v>
      </c>
      <c r="I5121" s="92" t="s">
        <v>925</v>
      </c>
      <c r="J5121" s="92" t="s">
        <v>9512</v>
      </c>
      <c r="K5121" s="90" t="b">
        <v>0</v>
      </c>
      <c r="L5121" s="92" t="s">
        <v>867</v>
      </c>
      <c r="M5121" s="278">
        <f>IFERROR(VLOOKUP(C5121,'Budget Detail as of 11.30'!B:K,COLUMNS('Budget Detail as of 11.30'!B:K),FALSE),0)</f>
        <v>12000</v>
      </c>
      <c r="N5121" s="155">
        <f>SUMIFS('Budget Detail as of 11.30'!L:L,'Budget Detail as of 11.30'!B:B,'Questica Mapping'!C5121)</f>
        <v>12000</v>
      </c>
      <c r="O5121" s="100">
        <v>4998</v>
      </c>
      <c r="P5121" s="101">
        <f t="shared" si="196"/>
        <v>4998</v>
      </c>
    </row>
    <row r="5122" spans="1:16" hidden="1" x14ac:dyDescent="0.3">
      <c r="A5122" s="90">
        <v>591047</v>
      </c>
      <c r="B5122" s="92" t="s">
        <v>1162</v>
      </c>
      <c r="C5122" s="92" t="s">
        <v>9513</v>
      </c>
      <c r="D5122" s="92" t="s">
        <v>19</v>
      </c>
      <c r="E5122" s="103">
        <v>41460</v>
      </c>
      <c r="F5122" s="92" t="s">
        <v>9466</v>
      </c>
      <c r="G5122" s="92" t="s">
        <v>1215</v>
      </c>
      <c r="H5122" s="92" t="s">
        <v>9238</v>
      </c>
      <c r="I5122" s="92" t="s">
        <v>865</v>
      </c>
      <c r="J5122" s="92" t="s">
        <v>9514</v>
      </c>
      <c r="K5122" s="90" t="b">
        <v>0</v>
      </c>
      <c r="L5122" s="92" t="s">
        <v>867</v>
      </c>
      <c r="M5122" s="278">
        <f>IFERROR(VLOOKUP(C5122,'Budget Detail as of 11.30'!B:K,COLUMNS('Budget Detail as of 11.30'!B:K),FALSE),0)</f>
        <v>1000</v>
      </c>
      <c r="N5122" s="155">
        <f>SUMIFS('Budget Detail as of 11.30'!L:L,'Budget Detail as of 11.30'!B:B,'Questica Mapping'!C5122)</f>
        <v>1000</v>
      </c>
      <c r="O5122" s="100">
        <v>10000</v>
      </c>
      <c r="P5122" s="101">
        <f t="shared" si="196"/>
        <v>10000</v>
      </c>
    </row>
    <row r="5123" spans="1:16" hidden="1" x14ac:dyDescent="0.3">
      <c r="A5123" s="90">
        <v>591048</v>
      </c>
      <c r="B5123" s="92" t="s">
        <v>1162</v>
      </c>
      <c r="C5123" s="92" t="s">
        <v>9515</v>
      </c>
      <c r="D5123" s="92" t="s">
        <v>19</v>
      </c>
      <c r="E5123" s="103">
        <v>41460</v>
      </c>
      <c r="F5123" s="92" t="s">
        <v>9466</v>
      </c>
      <c r="G5123" s="92" t="s">
        <v>1215</v>
      </c>
      <c r="H5123" s="92" t="s">
        <v>9238</v>
      </c>
      <c r="I5123" s="92" t="s">
        <v>925</v>
      </c>
      <c r="J5123" s="92" t="s">
        <v>9516</v>
      </c>
      <c r="K5123" s="90" t="b">
        <v>0</v>
      </c>
      <c r="L5123" s="92" t="s">
        <v>867</v>
      </c>
      <c r="M5123" s="278">
        <f>IFERROR(VLOOKUP(C5123,'Budget Detail as of 11.30'!B:K,COLUMNS('Budget Detail as of 11.30'!B:K),FALSE),0)</f>
        <v>1000</v>
      </c>
      <c r="N5123" s="155">
        <f>SUMIFS('Budget Detail as of 11.30'!L:L,'Budget Detail as of 11.30'!B:B,'Questica Mapping'!C5123)</f>
        <v>1000</v>
      </c>
      <c r="O5123" s="100">
        <v>705</v>
      </c>
      <c r="P5123" s="101">
        <f t="shared" si="196"/>
        <v>705</v>
      </c>
    </row>
    <row r="5124" spans="1:16" hidden="1" x14ac:dyDescent="0.3">
      <c r="A5124" s="90">
        <v>2061347</v>
      </c>
      <c r="B5124" s="92" t="s">
        <v>1162</v>
      </c>
      <c r="C5124" s="92" t="s">
        <v>9517</v>
      </c>
      <c r="D5124" s="92" t="s">
        <v>19</v>
      </c>
      <c r="E5124" s="103">
        <v>41460</v>
      </c>
      <c r="F5124" s="92" t="s">
        <v>9466</v>
      </c>
      <c r="G5124" s="92" t="s">
        <v>1215</v>
      </c>
      <c r="H5124" s="92" t="s">
        <v>9238</v>
      </c>
      <c r="I5124" s="92" t="s">
        <v>928</v>
      </c>
      <c r="J5124" s="92" t="s">
        <v>9518</v>
      </c>
      <c r="K5124" s="90" t="b">
        <v>0</v>
      </c>
      <c r="L5124" s="92" t="s">
        <v>867</v>
      </c>
      <c r="M5124" s="278">
        <f>IFERROR(VLOOKUP(C5124,'Budget Detail as of 11.30'!B:K,COLUMNS('Budget Detail as of 11.30'!B:K),FALSE),0)</f>
        <v>7000</v>
      </c>
      <c r="N5124" s="155">
        <f>SUMIFS('Budget Detail as of 11.30'!L:L,'Budget Detail as of 11.30'!B:B,'Questica Mapping'!C5124)</f>
        <v>7000</v>
      </c>
      <c r="O5124" s="100">
        <v>7000</v>
      </c>
      <c r="P5124" s="101">
        <f t="shared" si="196"/>
        <v>7000</v>
      </c>
    </row>
    <row r="5125" spans="1:16" hidden="1" x14ac:dyDescent="0.3">
      <c r="A5125" s="90">
        <v>591049</v>
      </c>
      <c r="B5125" s="92" t="s">
        <v>1162</v>
      </c>
      <c r="C5125" s="92" t="s">
        <v>9519</v>
      </c>
      <c r="D5125" s="92" t="s">
        <v>19</v>
      </c>
      <c r="E5125" s="103">
        <v>41460</v>
      </c>
      <c r="F5125" s="92" t="s">
        <v>9466</v>
      </c>
      <c r="G5125" s="92" t="s">
        <v>1215</v>
      </c>
      <c r="H5125" s="92" t="s">
        <v>9238</v>
      </c>
      <c r="I5125" s="92" t="s">
        <v>931</v>
      </c>
      <c r="J5125" s="92" t="s">
        <v>9520</v>
      </c>
      <c r="K5125" s="90" t="b">
        <v>0</v>
      </c>
      <c r="L5125" s="92" t="s">
        <v>867</v>
      </c>
      <c r="M5125" s="278">
        <f>IFERROR(VLOOKUP(C5125,'Budget Detail as of 11.30'!B:K,COLUMNS('Budget Detail as of 11.30'!B:K),FALSE),0)</f>
        <v>1000</v>
      </c>
      <c r="N5125" s="155">
        <f>SUMIFS('Budget Detail as of 11.30'!L:L,'Budget Detail as of 11.30'!B:B,'Questica Mapping'!C5125)</f>
        <v>1000</v>
      </c>
      <c r="O5125" s="100">
        <v>684</v>
      </c>
      <c r="P5125" s="101">
        <f t="shared" si="196"/>
        <v>684</v>
      </c>
    </row>
    <row r="5126" spans="1:16" hidden="1" x14ac:dyDescent="0.3">
      <c r="A5126" s="90">
        <v>2227121</v>
      </c>
      <c r="B5126" s="92" t="s">
        <v>1162</v>
      </c>
      <c r="C5126" s="92" t="s">
        <v>9521</v>
      </c>
      <c r="D5126" s="92" t="s">
        <v>19</v>
      </c>
      <c r="E5126" s="103">
        <v>41460</v>
      </c>
      <c r="F5126" s="92" t="s">
        <v>9466</v>
      </c>
      <c r="G5126" s="92" t="s">
        <v>1220</v>
      </c>
      <c r="H5126" s="92" t="s">
        <v>9238</v>
      </c>
      <c r="I5126" s="92" t="s">
        <v>865</v>
      </c>
      <c r="J5126" s="92" t="s">
        <v>9522</v>
      </c>
      <c r="K5126" s="90" t="b">
        <v>0</v>
      </c>
      <c r="L5126" s="92" t="s">
        <v>867</v>
      </c>
      <c r="M5126" s="278">
        <f>IFERROR(VLOOKUP(C5126,'Budget Detail as of 11.30'!B:K,COLUMNS('Budget Detail as of 11.30'!B:K),FALSE),0)</f>
        <v>10000</v>
      </c>
      <c r="N5126" s="155">
        <f>SUMIFS('Budget Detail as of 11.30'!L:L,'Budget Detail as of 11.30'!B:B,'Questica Mapping'!C5126)</f>
        <v>10000</v>
      </c>
      <c r="O5126" s="100">
        <v>4000</v>
      </c>
      <c r="P5126" s="101">
        <f t="shared" si="196"/>
        <v>4000</v>
      </c>
    </row>
    <row r="5127" spans="1:16" hidden="1" x14ac:dyDescent="0.3">
      <c r="A5127" s="90">
        <v>591050</v>
      </c>
      <c r="B5127" s="92" t="s">
        <v>1162</v>
      </c>
      <c r="C5127" s="92" t="s">
        <v>9523</v>
      </c>
      <c r="D5127" s="92" t="s">
        <v>19</v>
      </c>
      <c r="E5127" s="103">
        <v>41460</v>
      </c>
      <c r="F5127" s="92" t="s">
        <v>9466</v>
      </c>
      <c r="G5127" s="92" t="s">
        <v>1220</v>
      </c>
      <c r="H5127" s="92" t="s">
        <v>9238</v>
      </c>
      <c r="I5127" s="92" t="s">
        <v>925</v>
      </c>
      <c r="J5127" s="92" t="s">
        <v>9524</v>
      </c>
      <c r="K5127" s="90" t="b">
        <v>0</v>
      </c>
      <c r="L5127" s="92" t="s">
        <v>867</v>
      </c>
      <c r="M5127" s="278">
        <f>IFERROR(VLOOKUP(C5127,'Budget Detail as of 11.30'!B:K,COLUMNS('Budget Detail as of 11.30'!B:K),FALSE),0)</f>
        <v>5500</v>
      </c>
      <c r="N5127" s="155">
        <f>SUMIFS('Budget Detail as of 11.30'!L:L,'Budget Detail as of 11.30'!B:B,'Questica Mapping'!C5127)</f>
        <v>5500</v>
      </c>
      <c r="O5127" s="100">
        <v>100</v>
      </c>
      <c r="P5127" s="101">
        <f t="shared" si="196"/>
        <v>100</v>
      </c>
    </row>
    <row r="5128" spans="1:16" hidden="1" x14ac:dyDescent="0.3">
      <c r="A5128" s="90">
        <v>851444</v>
      </c>
      <c r="B5128" s="92" t="s">
        <v>1162</v>
      </c>
      <c r="C5128" s="92" t="s">
        <v>9525</v>
      </c>
      <c r="D5128" s="92" t="s">
        <v>19</v>
      </c>
      <c r="E5128" s="103">
        <v>41460</v>
      </c>
      <c r="F5128" s="92" t="s">
        <v>9466</v>
      </c>
      <c r="G5128" s="92" t="s">
        <v>1220</v>
      </c>
      <c r="H5128" s="92" t="s">
        <v>9238</v>
      </c>
      <c r="I5128" s="92" t="s">
        <v>928</v>
      </c>
      <c r="J5128" s="92" t="s">
        <v>9526</v>
      </c>
      <c r="K5128" s="90" t="b">
        <v>0</v>
      </c>
      <c r="L5128" s="92" t="s">
        <v>867</v>
      </c>
      <c r="M5128" s="278">
        <f>IFERROR(VLOOKUP(C5128,'Budget Detail as of 11.30'!B:K,COLUMNS('Budget Detail as of 11.30'!B:K),FALSE),0)</f>
        <v>5000</v>
      </c>
      <c r="N5128" s="155">
        <f>SUMIFS('Budget Detail as of 11.30'!L:L,'Budget Detail as of 11.30'!B:B,'Questica Mapping'!C5128)</f>
        <v>5000</v>
      </c>
      <c r="O5128" s="100">
        <v>0</v>
      </c>
      <c r="P5128" s="101">
        <f t="shared" si="196"/>
        <v>0</v>
      </c>
    </row>
    <row r="5129" spans="1:16" hidden="1" x14ac:dyDescent="0.3">
      <c r="A5129" s="90">
        <v>850174</v>
      </c>
      <c r="B5129" s="92" t="s">
        <v>1162</v>
      </c>
      <c r="C5129" s="92" t="s">
        <v>9527</v>
      </c>
      <c r="D5129" s="92" t="s">
        <v>19</v>
      </c>
      <c r="E5129" s="103">
        <v>41460</v>
      </c>
      <c r="F5129" s="92" t="s">
        <v>9466</v>
      </c>
      <c r="G5129" s="92" t="s">
        <v>1220</v>
      </c>
      <c r="H5129" s="92" t="s">
        <v>9238</v>
      </c>
      <c r="I5129" s="92" t="s">
        <v>931</v>
      </c>
      <c r="J5129" s="92" t="s">
        <v>9528</v>
      </c>
      <c r="K5129" s="90" t="b">
        <v>0</v>
      </c>
      <c r="L5129" s="92" t="s">
        <v>867</v>
      </c>
      <c r="M5129" s="278">
        <f>IFERROR(VLOOKUP(C5129,'Budget Detail as of 11.30'!B:K,COLUMNS('Budget Detail as of 11.30'!B:K),FALSE),0)</f>
        <v>5000</v>
      </c>
      <c r="N5129" s="155">
        <f>SUMIFS('Budget Detail as of 11.30'!L:L,'Budget Detail as of 11.30'!B:B,'Questica Mapping'!C5129)</f>
        <v>5000</v>
      </c>
      <c r="O5129" s="100">
        <v>0</v>
      </c>
      <c r="P5129" s="101">
        <f t="shared" si="196"/>
        <v>0</v>
      </c>
    </row>
    <row r="5130" spans="1:16" hidden="1" x14ac:dyDescent="0.3">
      <c r="A5130" s="90">
        <v>585143</v>
      </c>
      <c r="B5130" s="92" t="s">
        <v>1162</v>
      </c>
      <c r="C5130" s="92" t="s">
        <v>9529</v>
      </c>
      <c r="D5130" s="92" t="s">
        <v>19</v>
      </c>
      <c r="E5130" s="103">
        <v>41460</v>
      </c>
      <c r="F5130" s="92" t="s">
        <v>9466</v>
      </c>
      <c r="G5130" s="92" t="s">
        <v>1229</v>
      </c>
      <c r="H5130" s="92" t="s">
        <v>9238</v>
      </c>
      <c r="I5130" s="92" t="s">
        <v>865</v>
      </c>
      <c r="J5130" s="92" t="s">
        <v>1457</v>
      </c>
      <c r="K5130" s="90" t="b">
        <v>0</v>
      </c>
      <c r="L5130" s="92" t="s">
        <v>867</v>
      </c>
      <c r="M5130" s="278">
        <f>IFERROR(VLOOKUP(C5130,'Budget Detail as of 11.30'!B:K,COLUMNS('Budget Detail as of 11.30'!B:K),FALSE),0)</f>
        <v>10000</v>
      </c>
      <c r="N5130" s="155">
        <f>SUMIFS('Budget Detail as of 11.30'!L:L,'Budget Detail as of 11.30'!B:B,'Questica Mapping'!C5130)</f>
        <v>10000</v>
      </c>
      <c r="O5130" s="100">
        <v>0</v>
      </c>
      <c r="P5130" s="101">
        <f t="shared" si="196"/>
        <v>0</v>
      </c>
    </row>
    <row r="5131" spans="1:16" hidden="1" x14ac:dyDescent="0.3">
      <c r="A5131" s="90">
        <v>586167</v>
      </c>
      <c r="B5131" s="92" t="s">
        <v>1162</v>
      </c>
      <c r="C5131" s="92" t="s">
        <v>9530</v>
      </c>
      <c r="D5131" s="92" t="s">
        <v>19</v>
      </c>
      <c r="E5131" s="103">
        <v>41460</v>
      </c>
      <c r="F5131" s="92" t="s">
        <v>9466</v>
      </c>
      <c r="G5131" s="92" t="s">
        <v>1229</v>
      </c>
      <c r="H5131" s="92" t="s">
        <v>9238</v>
      </c>
      <c r="I5131" s="92" t="s">
        <v>925</v>
      </c>
      <c r="J5131" s="92" t="s">
        <v>1461</v>
      </c>
      <c r="K5131" s="90" t="b">
        <v>0</v>
      </c>
      <c r="L5131" s="92" t="s">
        <v>867</v>
      </c>
      <c r="M5131" s="278">
        <f>IFERROR(VLOOKUP(C5131,'Budget Detail as of 11.30'!B:K,COLUMNS('Budget Detail as of 11.30'!B:K),FALSE),0)</f>
        <v>710</v>
      </c>
      <c r="N5131" s="155">
        <f>SUMIFS('Budget Detail as of 11.30'!L:L,'Budget Detail as of 11.30'!B:B,'Questica Mapping'!C5131)</f>
        <v>710</v>
      </c>
      <c r="O5131" s="100">
        <v>133956</v>
      </c>
      <c r="P5131" s="101">
        <f t="shared" si="196"/>
        <v>133956</v>
      </c>
    </row>
    <row r="5132" spans="1:16" hidden="1" x14ac:dyDescent="0.3">
      <c r="A5132" s="90">
        <v>585825</v>
      </c>
      <c r="B5132" s="92" t="s">
        <v>1162</v>
      </c>
      <c r="C5132" s="92" t="s">
        <v>9531</v>
      </c>
      <c r="D5132" s="92" t="s">
        <v>19</v>
      </c>
      <c r="E5132" s="103">
        <v>41460</v>
      </c>
      <c r="F5132" s="92" t="s">
        <v>9466</v>
      </c>
      <c r="G5132" s="92" t="s">
        <v>1229</v>
      </c>
      <c r="H5132" s="92" t="s">
        <v>9238</v>
      </c>
      <c r="I5132" s="92" t="s">
        <v>928</v>
      </c>
      <c r="J5132" s="92" t="s">
        <v>4443</v>
      </c>
      <c r="K5132" s="90" t="b">
        <v>0</v>
      </c>
      <c r="L5132" s="92" t="s">
        <v>867</v>
      </c>
      <c r="M5132" s="278">
        <f>IFERROR(VLOOKUP(C5132,'Budget Detail as of 11.30'!B:K,COLUMNS('Budget Detail as of 11.30'!B:K),FALSE),0)</f>
        <v>7000</v>
      </c>
      <c r="N5132" s="155">
        <f>SUMIFS('Budget Detail as of 11.30'!L:L,'Budget Detail as of 11.30'!B:B,'Questica Mapping'!C5132)</f>
        <v>7000</v>
      </c>
      <c r="O5132" s="100">
        <v>0</v>
      </c>
      <c r="P5132" s="101">
        <f t="shared" si="196"/>
        <v>0</v>
      </c>
    </row>
    <row r="5133" spans="1:16" hidden="1" x14ac:dyDescent="0.3">
      <c r="A5133" s="90">
        <v>583457</v>
      </c>
      <c r="B5133" s="92" t="s">
        <v>1162</v>
      </c>
      <c r="C5133" s="92" t="s">
        <v>9532</v>
      </c>
      <c r="D5133" s="92" t="s">
        <v>19</v>
      </c>
      <c r="E5133" s="103">
        <v>41460</v>
      </c>
      <c r="F5133" s="92" t="s">
        <v>9466</v>
      </c>
      <c r="G5133" s="92" t="s">
        <v>1229</v>
      </c>
      <c r="H5133" s="92" t="s">
        <v>9238</v>
      </c>
      <c r="I5133" s="92" t="s">
        <v>931</v>
      </c>
      <c r="J5133" s="92" t="s">
        <v>2306</v>
      </c>
      <c r="K5133" s="90" t="b">
        <v>0</v>
      </c>
      <c r="L5133" s="92" t="s">
        <v>867</v>
      </c>
      <c r="M5133" s="278">
        <f>IFERROR(VLOOKUP(C5133,'Budget Detail as of 11.30'!B:K,COLUMNS('Budget Detail as of 11.30'!B:K),FALSE),0)</f>
        <v>690</v>
      </c>
      <c r="N5133" s="155">
        <f>SUMIFS('Budget Detail as of 11.30'!L:L,'Budget Detail as of 11.30'!B:B,'Questica Mapping'!C5133)</f>
        <v>690</v>
      </c>
      <c r="O5133" s="100">
        <v>0</v>
      </c>
      <c r="P5133" s="101">
        <f t="shared" si="196"/>
        <v>0</v>
      </c>
    </row>
    <row r="5134" spans="1:16" hidden="1" x14ac:dyDescent="0.3">
      <c r="A5134" s="90">
        <v>583622</v>
      </c>
      <c r="B5134" s="92" t="s">
        <v>1162</v>
      </c>
      <c r="C5134" s="92" t="s">
        <v>9533</v>
      </c>
      <c r="D5134" s="92" t="s">
        <v>19</v>
      </c>
      <c r="E5134" s="103">
        <v>41460</v>
      </c>
      <c r="F5134" s="92" t="s">
        <v>9466</v>
      </c>
      <c r="G5134" s="92" t="s">
        <v>1229</v>
      </c>
      <c r="H5134" s="92" t="s">
        <v>9238</v>
      </c>
      <c r="I5134" s="92" t="s">
        <v>944</v>
      </c>
      <c r="J5134" s="92" t="s">
        <v>9534</v>
      </c>
      <c r="K5134" s="90" t="b">
        <v>0</v>
      </c>
      <c r="L5134" s="92" t="s">
        <v>867</v>
      </c>
      <c r="M5134" s="278">
        <f>IFERROR(VLOOKUP(C5134,'Budget Detail as of 11.30'!B:K,COLUMNS('Budget Detail as of 11.30'!B:K),FALSE),0)</f>
        <v>4000</v>
      </c>
      <c r="N5134" s="155">
        <f>SUMIFS('Budget Detail as of 11.30'!L:L,'Budget Detail as of 11.30'!B:B,'Questica Mapping'!C5134)</f>
        <v>4000</v>
      </c>
      <c r="O5134" s="100"/>
      <c r="P5134" s="101"/>
    </row>
    <row r="5135" spans="1:16" hidden="1" x14ac:dyDescent="0.3">
      <c r="A5135" s="90">
        <v>583623</v>
      </c>
      <c r="B5135" s="92" t="s">
        <v>1162</v>
      </c>
      <c r="C5135" s="92" t="s">
        <v>9535</v>
      </c>
      <c r="D5135" s="92" t="s">
        <v>19</v>
      </c>
      <c r="E5135" s="103">
        <v>41460</v>
      </c>
      <c r="F5135" s="92" t="s">
        <v>9466</v>
      </c>
      <c r="G5135" s="92" t="s">
        <v>1229</v>
      </c>
      <c r="H5135" s="92" t="s">
        <v>9238</v>
      </c>
      <c r="I5135" s="92" t="s">
        <v>1060</v>
      </c>
      <c r="J5135" s="92" t="s">
        <v>1314</v>
      </c>
      <c r="K5135" s="90" t="b">
        <v>0</v>
      </c>
      <c r="L5135" s="92" t="s">
        <v>867</v>
      </c>
      <c r="M5135" s="278">
        <f>IFERROR(VLOOKUP(C5135,'Budget Detail as of 11.30'!B:K,COLUMNS('Budget Detail as of 11.30'!B:K),FALSE),0)</f>
        <v>100</v>
      </c>
      <c r="N5135" s="155">
        <f>SUMIFS('Budget Detail as of 11.30'!L:L,'Budget Detail as of 11.30'!B:B,'Questica Mapping'!C5135)</f>
        <v>100</v>
      </c>
      <c r="O5135" s="100">
        <v>300</v>
      </c>
      <c r="P5135" s="101">
        <f t="shared" ref="P5135:P5152" si="197">+O5135</f>
        <v>300</v>
      </c>
    </row>
    <row r="5136" spans="1:16" hidden="1" x14ac:dyDescent="0.3">
      <c r="A5136" s="90">
        <v>583624</v>
      </c>
      <c r="B5136" s="92" t="s">
        <v>1162</v>
      </c>
      <c r="C5136" s="92" t="s">
        <v>9536</v>
      </c>
      <c r="D5136" s="92" t="s">
        <v>19</v>
      </c>
      <c r="E5136" s="103">
        <v>41460</v>
      </c>
      <c r="F5136" s="92" t="s">
        <v>9466</v>
      </c>
      <c r="G5136" s="92" t="s">
        <v>1229</v>
      </c>
      <c r="H5136" s="92" t="s">
        <v>9238</v>
      </c>
      <c r="I5136" s="92" t="s">
        <v>1063</v>
      </c>
      <c r="J5136" s="92" t="s">
        <v>1238</v>
      </c>
      <c r="K5136" s="90" t="b">
        <v>0</v>
      </c>
      <c r="L5136" s="92" t="s">
        <v>867</v>
      </c>
      <c r="M5136" s="278">
        <f>IFERROR(VLOOKUP(C5136,'Budget Detail as of 11.30'!B:K,COLUMNS('Budget Detail as of 11.30'!B:K),FALSE),0)</f>
        <v>150</v>
      </c>
      <c r="N5136" s="155">
        <f>SUMIFS('Budget Detail as of 11.30'!L:L,'Budget Detail as of 11.30'!B:B,'Questica Mapping'!C5136)</f>
        <v>150</v>
      </c>
      <c r="O5136" s="100">
        <v>10100</v>
      </c>
      <c r="P5136" s="101">
        <f t="shared" si="197"/>
        <v>10100</v>
      </c>
    </row>
    <row r="5137" spans="1:17" hidden="1" x14ac:dyDescent="0.3">
      <c r="A5137" s="90">
        <v>583729</v>
      </c>
      <c r="B5137" s="92" t="s">
        <v>1162</v>
      </c>
      <c r="C5137" s="92" t="s">
        <v>9537</v>
      </c>
      <c r="D5137" s="92" t="s">
        <v>19</v>
      </c>
      <c r="E5137" s="103">
        <v>41460</v>
      </c>
      <c r="F5137" s="92" t="s">
        <v>9466</v>
      </c>
      <c r="G5137" s="92" t="s">
        <v>1229</v>
      </c>
      <c r="H5137" s="92" t="s">
        <v>9238</v>
      </c>
      <c r="I5137" s="92" t="s">
        <v>1088</v>
      </c>
      <c r="J5137" s="92" t="s">
        <v>9538</v>
      </c>
      <c r="K5137" s="90" t="b">
        <v>0</v>
      </c>
      <c r="L5137" s="92" t="s">
        <v>867</v>
      </c>
      <c r="M5137" s="278">
        <f>IFERROR(VLOOKUP(C5137,'Budget Detail as of 11.30'!B:K,COLUMNS('Budget Detail as of 11.30'!B:K),FALSE),0)</f>
        <v>100</v>
      </c>
      <c r="N5137" s="155">
        <f>SUMIFS('Budget Detail as of 11.30'!L:L,'Budget Detail as of 11.30'!B:B,'Questica Mapping'!C5137)</f>
        <v>100</v>
      </c>
      <c r="O5137" s="100">
        <v>1100</v>
      </c>
      <c r="P5137" s="101">
        <f t="shared" si="197"/>
        <v>1100</v>
      </c>
    </row>
    <row r="5138" spans="1:17" hidden="1" x14ac:dyDescent="0.3">
      <c r="A5138" s="90">
        <v>583730</v>
      </c>
      <c r="B5138" s="92" t="s">
        <v>1162</v>
      </c>
      <c r="C5138" s="92" t="s">
        <v>9539</v>
      </c>
      <c r="D5138" s="92" t="s">
        <v>19</v>
      </c>
      <c r="E5138" s="103">
        <v>41460</v>
      </c>
      <c r="F5138" s="92" t="s">
        <v>9466</v>
      </c>
      <c r="G5138" s="92" t="s">
        <v>1229</v>
      </c>
      <c r="H5138" s="92" t="s">
        <v>9238</v>
      </c>
      <c r="I5138" s="92" t="s">
        <v>1066</v>
      </c>
      <c r="J5138" s="92" t="s">
        <v>9540</v>
      </c>
      <c r="K5138" s="90" t="b">
        <v>0</v>
      </c>
      <c r="L5138" s="92" t="s">
        <v>867</v>
      </c>
      <c r="M5138" s="278">
        <f>IFERROR(VLOOKUP(C5138,'Budget Detail as of 11.30'!B:K,COLUMNS('Budget Detail as of 11.30'!B:K),FALSE),0)</f>
        <v>100</v>
      </c>
      <c r="N5138" s="155">
        <f>SUMIFS('Budget Detail as of 11.30'!L:L,'Budget Detail as of 11.30'!B:B,'Questica Mapping'!C5138)</f>
        <v>100</v>
      </c>
      <c r="O5138" s="100">
        <v>650</v>
      </c>
      <c r="P5138" s="101">
        <f t="shared" si="197"/>
        <v>650</v>
      </c>
    </row>
    <row r="5139" spans="1:17" hidden="1" x14ac:dyDescent="0.3">
      <c r="A5139" s="90">
        <v>850490</v>
      </c>
      <c r="B5139" s="92" t="s">
        <v>1162</v>
      </c>
      <c r="C5139" s="92" t="s">
        <v>9541</v>
      </c>
      <c r="D5139" s="92" t="s">
        <v>19</v>
      </c>
      <c r="E5139" s="103">
        <v>41460</v>
      </c>
      <c r="F5139" s="92" t="s">
        <v>9466</v>
      </c>
      <c r="G5139" s="92" t="s">
        <v>1240</v>
      </c>
      <c r="H5139" s="92" t="s">
        <v>9238</v>
      </c>
      <c r="I5139" s="92" t="s">
        <v>865</v>
      </c>
      <c r="J5139" s="92" t="s">
        <v>9542</v>
      </c>
      <c r="K5139" s="90" t="b">
        <v>0</v>
      </c>
      <c r="L5139" s="92" t="s">
        <v>867</v>
      </c>
      <c r="M5139" s="278">
        <f>IFERROR(VLOOKUP(C5139,'Budget Detail as of 11.30'!B:K,COLUMNS('Budget Detail as of 11.30'!B:K),FALSE),0)</f>
        <v>133960</v>
      </c>
      <c r="N5139" s="155">
        <f>SUMIFS('Budget Detail as of 11.30'!L:L,'Budget Detail as of 11.30'!B:B,'Questica Mapping'!C5139)</f>
        <v>133960</v>
      </c>
      <c r="O5139" s="100">
        <v>300</v>
      </c>
      <c r="P5139" s="101">
        <f t="shared" si="197"/>
        <v>300</v>
      </c>
    </row>
    <row r="5140" spans="1:17" hidden="1" x14ac:dyDescent="0.3">
      <c r="A5140" s="90">
        <v>850491</v>
      </c>
      <c r="B5140" s="92" t="s">
        <v>1162</v>
      </c>
      <c r="C5140" s="92" t="s">
        <v>9543</v>
      </c>
      <c r="D5140" s="92" t="s">
        <v>19</v>
      </c>
      <c r="E5140" s="103">
        <v>41460</v>
      </c>
      <c r="F5140" s="92" t="s">
        <v>9466</v>
      </c>
      <c r="G5140" s="92" t="s">
        <v>1240</v>
      </c>
      <c r="H5140" s="92" t="s">
        <v>9238</v>
      </c>
      <c r="I5140" s="92" t="s">
        <v>1807</v>
      </c>
      <c r="J5140" s="92" t="s">
        <v>9544</v>
      </c>
      <c r="K5140" s="90" t="b">
        <v>0</v>
      </c>
      <c r="L5140" s="92" t="s">
        <v>867</v>
      </c>
      <c r="M5140" s="278">
        <f>IFERROR(VLOOKUP(C5140,'Budget Detail as of 11.30'!B:K,COLUMNS('Budget Detail as of 11.30'!B:K),FALSE),0)</f>
        <v>3600</v>
      </c>
      <c r="N5140" s="155">
        <f>SUMIFS('Budget Detail as of 11.30'!L:L,'Budget Detail as of 11.30'!B:B,'Questica Mapping'!C5140)</f>
        <v>3600</v>
      </c>
      <c r="O5140" s="100">
        <v>30000</v>
      </c>
      <c r="P5140" s="101">
        <f t="shared" si="197"/>
        <v>30000</v>
      </c>
    </row>
    <row r="5141" spans="1:17" hidden="1" x14ac:dyDescent="0.3">
      <c r="A5141" s="90">
        <v>1191771</v>
      </c>
      <c r="B5141" s="92" t="s">
        <v>1162</v>
      </c>
      <c r="C5141" s="92" t="s">
        <v>9545</v>
      </c>
      <c r="D5141" s="92" t="s">
        <v>19</v>
      </c>
      <c r="E5141" s="103">
        <v>41460</v>
      </c>
      <c r="F5141" s="92" t="s">
        <v>9466</v>
      </c>
      <c r="G5141" s="92" t="s">
        <v>1240</v>
      </c>
      <c r="H5141" s="92" t="s">
        <v>9238</v>
      </c>
      <c r="I5141" s="92" t="s">
        <v>1072</v>
      </c>
      <c r="J5141" s="92" t="s">
        <v>9546</v>
      </c>
      <c r="K5141" s="90" t="b">
        <v>0</v>
      </c>
      <c r="L5141" s="92" t="s">
        <v>867</v>
      </c>
      <c r="M5141" s="278">
        <f>IFERROR(VLOOKUP(C5141,'Budget Detail as of 11.30'!B:K,COLUMNS('Budget Detail as of 11.30'!B:K),FALSE),0)</f>
        <v>300</v>
      </c>
      <c r="N5141" s="155">
        <f>SUMIFS('Budget Detail as of 11.30'!L:L,'Budget Detail as of 11.30'!B:B,'Questica Mapping'!C5141)</f>
        <v>300</v>
      </c>
      <c r="O5141" s="100">
        <v>6000</v>
      </c>
      <c r="P5141" s="101">
        <f t="shared" si="197"/>
        <v>6000</v>
      </c>
    </row>
    <row r="5142" spans="1:17" hidden="1" x14ac:dyDescent="0.3">
      <c r="A5142" s="90">
        <v>583797</v>
      </c>
      <c r="B5142" s="92" t="s">
        <v>1162</v>
      </c>
      <c r="C5142" s="92" t="s">
        <v>9547</v>
      </c>
      <c r="D5142" s="279" t="s">
        <v>19</v>
      </c>
      <c r="E5142" s="103">
        <v>41460</v>
      </c>
      <c r="F5142" s="90" t="s">
        <v>9466</v>
      </c>
      <c r="G5142" s="90" t="s">
        <v>1240</v>
      </c>
      <c r="H5142" s="90" t="s">
        <v>9238</v>
      </c>
      <c r="I5142" s="90" t="s">
        <v>1075</v>
      </c>
      <c r="J5142" s="90" t="s">
        <v>9548</v>
      </c>
      <c r="K5142" s="90" t="b">
        <v>0</v>
      </c>
      <c r="L5142" s="90" t="s">
        <v>867</v>
      </c>
      <c r="M5142" s="278">
        <f>IFERROR(VLOOKUP(C5142,'Budget Detail as of 11.30'!B:K,COLUMNS('Budget Detail as of 11.30'!B:K),FALSE),0)</f>
        <v>900000</v>
      </c>
      <c r="N5142" s="155">
        <f>SUMIFS('Budget Detail as of 11.30'!L:L,'Budget Detail as of 11.30'!B:B,'Questica Mapping'!C5142)</f>
        <v>900000</v>
      </c>
      <c r="O5142" s="100">
        <v>40000</v>
      </c>
      <c r="P5142" s="101">
        <f t="shared" si="197"/>
        <v>40000</v>
      </c>
      <c r="Q5142" s="279" t="s">
        <v>1169</v>
      </c>
    </row>
    <row r="5143" spans="1:17" hidden="1" x14ac:dyDescent="0.3">
      <c r="A5143" s="90">
        <v>586166</v>
      </c>
      <c r="B5143" s="92" t="s">
        <v>1162</v>
      </c>
      <c r="C5143" s="92" t="s">
        <v>9549</v>
      </c>
      <c r="D5143" s="92" t="s">
        <v>19</v>
      </c>
      <c r="E5143" s="103">
        <v>41460</v>
      </c>
      <c r="F5143" s="92" t="s">
        <v>9466</v>
      </c>
      <c r="G5143" s="92" t="s">
        <v>1240</v>
      </c>
      <c r="H5143" s="92" t="s">
        <v>9238</v>
      </c>
      <c r="I5143" s="92" t="s">
        <v>925</v>
      </c>
      <c r="J5143" s="92" t="s">
        <v>9550</v>
      </c>
      <c r="K5143" s="90" t="b">
        <v>0</v>
      </c>
      <c r="L5143" s="92" t="s">
        <v>867</v>
      </c>
      <c r="M5143" s="278">
        <f>IFERROR(VLOOKUP(C5143,'Budget Detail as of 11.30'!B:K,COLUMNS('Budget Detail as of 11.30'!B:K),FALSE),0)</f>
        <v>200</v>
      </c>
      <c r="N5143" s="155">
        <f>SUMIFS('Budget Detail as of 11.30'!L:L,'Budget Detail as of 11.30'!B:B,'Questica Mapping'!C5143)</f>
        <v>200</v>
      </c>
      <c r="O5143" s="100">
        <v>114391</v>
      </c>
      <c r="P5143" s="101">
        <f t="shared" si="197"/>
        <v>114391</v>
      </c>
    </row>
    <row r="5144" spans="1:17" hidden="1" x14ac:dyDescent="0.3">
      <c r="A5144" s="90">
        <v>850389</v>
      </c>
      <c r="B5144" s="92" t="s">
        <v>1162</v>
      </c>
      <c r="C5144" s="92" t="s">
        <v>9551</v>
      </c>
      <c r="D5144" s="92" t="s">
        <v>19</v>
      </c>
      <c r="E5144" s="103">
        <v>41460</v>
      </c>
      <c r="F5144" s="92" t="s">
        <v>9466</v>
      </c>
      <c r="G5144" s="92" t="s">
        <v>1240</v>
      </c>
      <c r="H5144" s="92" t="s">
        <v>9238</v>
      </c>
      <c r="I5144" s="92" t="s">
        <v>928</v>
      </c>
      <c r="J5144" s="92" t="s">
        <v>9552</v>
      </c>
      <c r="K5144" s="90" t="b">
        <v>0</v>
      </c>
      <c r="L5144" s="92" t="s">
        <v>867</v>
      </c>
      <c r="M5144" s="278">
        <f>IFERROR(VLOOKUP(C5144,'Budget Detail as of 11.30'!B:K,COLUMNS('Budget Detail as of 11.30'!B:K),FALSE),0)</f>
        <v>10100</v>
      </c>
      <c r="N5144" s="155">
        <f>SUMIFS('Budget Detail as of 11.30'!L:L,'Budget Detail as of 11.30'!B:B,'Questica Mapping'!C5144)</f>
        <v>10100</v>
      </c>
      <c r="O5144" s="100">
        <v>0</v>
      </c>
      <c r="P5144" s="101">
        <f t="shared" si="197"/>
        <v>0</v>
      </c>
    </row>
    <row r="5145" spans="1:17" hidden="1" x14ac:dyDescent="0.3">
      <c r="A5145" s="90">
        <v>590033</v>
      </c>
      <c r="B5145" s="92" t="s">
        <v>1162</v>
      </c>
      <c r="C5145" s="92" t="s">
        <v>9553</v>
      </c>
      <c r="D5145" s="92" t="s">
        <v>19</v>
      </c>
      <c r="E5145" s="103">
        <v>41460</v>
      </c>
      <c r="F5145" s="92" t="s">
        <v>9466</v>
      </c>
      <c r="G5145" s="92" t="s">
        <v>1240</v>
      </c>
      <c r="H5145" s="92" t="s">
        <v>9238</v>
      </c>
      <c r="I5145" s="92" t="s">
        <v>931</v>
      </c>
      <c r="J5145" s="92" t="s">
        <v>9554</v>
      </c>
      <c r="K5145" s="90" t="b">
        <v>0</v>
      </c>
      <c r="L5145" s="92" t="s">
        <v>867</v>
      </c>
      <c r="M5145" s="278">
        <f>IFERROR(VLOOKUP(C5145,'Budget Detail as of 11.30'!B:K,COLUMNS('Budget Detail as of 11.30'!B:K),FALSE),0)</f>
        <v>1100</v>
      </c>
      <c r="N5145" s="155">
        <f>SUMIFS('Budget Detail as of 11.30'!L:L,'Budget Detail as of 11.30'!B:B,'Questica Mapping'!C5145)</f>
        <v>1100</v>
      </c>
      <c r="O5145" s="100">
        <v>16440</v>
      </c>
      <c r="P5145" s="101">
        <f t="shared" si="197"/>
        <v>16440</v>
      </c>
    </row>
    <row r="5146" spans="1:17" hidden="1" x14ac:dyDescent="0.3">
      <c r="A5146" s="90">
        <v>590034</v>
      </c>
      <c r="B5146" s="92" t="s">
        <v>1162</v>
      </c>
      <c r="C5146" s="92" t="s">
        <v>9555</v>
      </c>
      <c r="D5146" s="92" t="s">
        <v>19</v>
      </c>
      <c r="E5146" s="103">
        <v>41460</v>
      </c>
      <c r="F5146" s="92" t="s">
        <v>9466</v>
      </c>
      <c r="G5146" s="92" t="s">
        <v>1240</v>
      </c>
      <c r="H5146" s="92" t="s">
        <v>9238</v>
      </c>
      <c r="I5146" s="92" t="s">
        <v>944</v>
      </c>
      <c r="J5146" s="92" t="s">
        <v>9556</v>
      </c>
      <c r="K5146" s="90" t="b">
        <v>0</v>
      </c>
      <c r="L5146" s="92" t="s">
        <v>867</v>
      </c>
      <c r="M5146" s="278">
        <f>IFERROR(VLOOKUP(C5146,'Budget Detail as of 11.30'!B:K,COLUMNS('Budget Detail as of 11.30'!B:K),FALSE),0)</f>
        <v>700</v>
      </c>
      <c r="N5146" s="155">
        <f>SUMIFS('Budget Detail as of 11.30'!L:L,'Budget Detail as of 11.30'!B:B,'Questica Mapping'!C5146)</f>
        <v>700</v>
      </c>
      <c r="O5146" s="100">
        <v>1200</v>
      </c>
      <c r="P5146" s="101">
        <f t="shared" si="197"/>
        <v>1200</v>
      </c>
    </row>
    <row r="5147" spans="1:17" hidden="1" x14ac:dyDescent="0.3">
      <c r="A5147" s="90">
        <v>589083</v>
      </c>
      <c r="B5147" s="92" t="s">
        <v>1162</v>
      </c>
      <c r="C5147" s="92" t="s">
        <v>9557</v>
      </c>
      <c r="D5147" s="92" t="s">
        <v>19</v>
      </c>
      <c r="E5147" s="103">
        <v>41460</v>
      </c>
      <c r="F5147" s="92" t="s">
        <v>9466</v>
      </c>
      <c r="G5147" s="92" t="s">
        <v>1240</v>
      </c>
      <c r="H5147" s="92" t="s">
        <v>9238</v>
      </c>
      <c r="I5147" s="92" t="s">
        <v>1060</v>
      </c>
      <c r="J5147" s="92" t="s">
        <v>9558</v>
      </c>
      <c r="K5147" s="90" t="b">
        <v>0</v>
      </c>
      <c r="L5147" s="92" t="s">
        <v>867</v>
      </c>
      <c r="M5147" s="278">
        <f>IFERROR(VLOOKUP(C5147,'Budget Detail as of 11.30'!B:K,COLUMNS('Budget Detail as of 11.30'!B:K),FALSE),0)</f>
        <v>300</v>
      </c>
      <c r="N5147" s="155">
        <f>SUMIFS('Budget Detail as of 11.30'!L:L,'Budget Detail as of 11.30'!B:B,'Questica Mapping'!C5147)</f>
        <v>300</v>
      </c>
      <c r="O5147" s="100">
        <v>125676</v>
      </c>
      <c r="P5147" s="101">
        <f t="shared" si="197"/>
        <v>125676</v>
      </c>
    </row>
    <row r="5148" spans="1:17" hidden="1" x14ac:dyDescent="0.3">
      <c r="A5148" s="90">
        <v>601783</v>
      </c>
      <c r="B5148" s="92" t="s">
        <v>1162</v>
      </c>
      <c r="C5148" s="92" t="s">
        <v>9559</v>
      </c>
      <c r="D5148" s="92" t="s">
        <v>19</v>
      </c>
      <c r="E5148" s="103">
        <v>41460</v>
      </c>
      <c r="F5148" s="92" t="s">
        <v>9466</v>
      </c>
      <c r="G5148" s="92" t="s">
        <v>1240</v>
      </c>
      <c r="H5148" s="92" t="s">
        <v>9238</v>
      </c>
      <c r="I5148" s="92" t="s">
        <v>1063</v>
      </c>
      <c r="J5148" s="92" t="s">
        <v>9560</v>
      </c>
      <c r="K5148" s="90" t="b">
        <v>0</v>
      </c>
      <c r="L5148" s="92" t="s">
        <v>867</v>
      </c>
      <c r="M5148" s="278">
        <f>IFERROR(VLOOKUP(C5148,'Budget Detail as of 11.30'!B:K,COLUMNS('Budget Detail as of 11.30'!B:K),FALSE),0)</f>
        <v>30000</v>
      </c>
      <c r="N5148" s="155">
        <f>SUMIFS('Budget Detail as of 11.30'!L:L,'Budget Detail as of 11.30'!B:B,'Questica Mapping'!C5148)</f>
        <v>30000</v>
      </c>
      <c r="O5148" s="100">
        <v>340000</v>
      </c>
      <c r="P5148" s="101">
        <f t="shared" si="197"/>
        <v>340000</v>
      </c>
    </row>
    <row r="5149" spans="1:17" hidden="1" x14ac:dyDescent="0.3">
      <c r="A5149" s="90">
        <v>586237</v>
      </c>
      <c r="B5149" s="92" t="s">
        <v>1162</v>
      </c>
      <c r="C5149" s="92" t="s">
        <v>9561</v>
      </c>
      <c r="D5149" s="92" t="s">
        <v>19</v>
      </c>
      <c r="E5149" s="103">
        <v>41460</v>
      </c>
      <c r="F5149" s="92" t="s">
        <v>9466</v>
      </c>
      <c r="G5149" s="92" t="s">
        <v>1240</v>
      </c>
      <c r="H5149" s="92" t="s">
        <v>9238</v>
      </c>
      <c r="I5149" s="92" t="s">
        <v>1088</v>
      </c>
      <c r="J5149" s="92" t="s">
        <v>9562</v>
      </c>
      <c r="K5149" s="90" t="b">
        <v>0</v>
      </c>
      <c r="L5149" s="92" t="s">
        <v>867</v>
      </c>
      <c r="M5149" s="278">
        <f>IFERROR(VLOOKUP(C5149,'Budget Detail as of 11.30'!B:K,COLUMNS('Budget Detail as of 11.30'!B:K),FALSE),0)</f>
        <v>6000</v>
      </c>
      <c r="N5149" s="155">
        <f>SUMIFS('Budget Detail as of 11.30'!L:L,'Budget Detail as of 11.30'!B:B,'Questica Mapping'!C5149)</f>
        <v>6000</v>
      </c>
      <c r="O5149" s="100">
        <v>9000</v>
      </c>
      <c r="P5149" s="101">
        <f t="shared" si="197"/>
        <v>9000</v>
      </c>
    </row>
    <row r="5150" spans="1:17" hidden="1" x14ac:dyDescent="0.3">
      <c r="A5150" s="90">
        <v>601803</v>
      </c>
      <c r="B5150" s="92" t="s">
        <v>1162</v>
      </c>
      <c r="C5150" s="92" t="s">
        <v>9563</v>
      </c>
      <c r="D5150" s="92" t="s">
        <v>19</v>
      </c>
      <c r="E5150" s="103">
        <v>41460</v>
      </c>
      <c r="F5150" s="92" t="s">
        <v>9466</v>
      </c>
      <c r="G5150" s="92" t="s">
        <v>1240</v>
      </c>
      <c r="H5150" s="92" t="s">
        <v>9238</v>
      </c>
      <c r="I5150" s="92" t="s">
        <v>1066</v>
      </c>
      <c r="J5150" s="92" t="s">
        <v>9564</v>
      </c>
      <c r="K5150" s="90" t="b">
        <v>0</v>
      </c>
      <c r="L5150" s="92" t="s">
        <v>867</v>
      </c>
      <c r="M5150" s="278">
        <f>IFERROR(VLOOKUP(C5150,'Budget Detail as of 11.30'!B:K,COLUMNS('Budget Detail as of 11.30'!B:K),FALSE),0)</f>
        <v>40000</v>
      </c>
      <c r="N5150" s="155">
        <f>SUMIFS('Budget Detail as of 11.30'!L:L,'Budget Detail as of 11.30'!B:B,'Questica Mapping'!C5150)</f>
        <v>40000</v>
      </c>
      <c r="O5150" s="100">
        <v>2300</v>
      </c>
      <c r="P5150" s="101">
        <f t="shared" si="197"/>
        <v>2300</v>
      </c>
    </row>
    <row r="5151" spans="1:17" hidden="1" x14ac:dyDescent="0.3">
      <c r="A5151" s="90">
        <v>603191</v>
      </c>
      <c r="B5151" s="92" t="s">
        <v>1162</v>
      </c>
      <c r="C5151" s="92" t="s">
        <v>9565</v>
      </c>
      <c r="D5151" s="92" t="s">
        <v>19</v>
      </c>
      <c r="E5151" s="103" t="s">
        <v>617</v>
      </c>
      <c r="F5151" s="92" t="s">
        <v>9466</v>
      </c>
      <c r="G5151" s="92" t="s">
        <v>1243</v>
      </c>
      <c r="H5151" s="92" t="s">
        <v>9238</v>
      </c>
      <c r="I5151" s="92" t="s">
        <v>865</v>
      </c>
      <c r="J5151" s="92" t="s">
        <v>1244</v>
      </c>
      <c r="K5151" s="90" t="b">
        <v>0</v>
      </c>
      <c r="L5151" s="92" t="s">
        <v>867</v>
      </c>
      <c r="M5151" s="278">
        <f>IFERROR(VLOOKUP(C5151,'Budget Detail as of 11.30'!B:K,COLUMNS('Budget Detail as of 11.30'!B:K),FALSE),0)</f>
        <v>102000</v>
      </c>
      <c r="N5151" s="155">
        <f>SUMIFS('Budget Detail as of 11.30'!L:L,'Budget Detail as of 11.30'!B:B,'Questica Mapping'!C5151)</f>
        <v>102000</v>
      </c>
      <c r="O5151" s="100">
        <v>0</v>
      </c>
      <c r="P5151" s="101">
        <f t="shared" si="197"/>
        <v>0</v>
      </c>
    </row>
    <row r="5152" spans="1:17" hidden="1" x14ac:dyDescent="0.3">
      <c r="A5152" s="90">
        <v>601518</v>
      </c>
      <c r="B5152" s="92" t="s">
        <v>1162</v>
      </c>
      <c r="C5152" s="92" t="s">
        <v>9566</v>
      </c>
      <c r="D5152" s="92" t="s">
        <v>19</v>
      </c>
      <c r="E5152" s="103" t="s">
        <v>617</v>
      </c>
      <c r="F5152" s="92" t="s">
        <v>9466</v>
      </c>
      <c r="G5152" s="92" t="s">
        <v>1243</v>
      </c>
      <c r="H5152" s="92" t="s">
        <v>9238</v>
      </c>
      <c r="I5152" s="92" t="s">
        <v>925</v>
      </c>
      <c r="J5152" s="92" t="s">
        <v>9567</v>
      </c>
      <c r="K5152" s="90" t="b">
        <v>0</v>
      </c>
      <c r="L5152" s="92" t="s">
        <v>867</v>
      </c>
      <c r="M5152" s="278">
        <f>IFERROR(VLOOKUP(C5152,'Budget Detail as of 11.30'!B:K,COLUMNS('Budget Detail as of 11.30'!B:K),FALSE),0)</f>
        <v>0</v>
      </c>
      <c r="N5152" s="155">
        <f>SUMIFS('Budget Detail as of 11.30'!L:L,'Budget Detail as of 11.30'!B:B,'Questica Mapping'!C5152)</f>
        <v>0</v>
      </c>
      <c r="O5152" s="100">
        <v>0</v>
      </c>
      <c r="P5152" s="101">
        <f t="shared" si="197"/>
        <v>0</v>
      </c>
    </row>
    <row r="5153" spans="1:16" hidden="1" x14ac:dyDescent="0.3">
      <c r="A5153" s="90">
        <v>600717</v>
      </c>
      <c r="B5153" s="92" t="s">
        <v>1162</v>
      </c>
      <c r="C5153" s="92" t="s">
        <v>9568</v>
      </c>
      <c r="D5153" s="92" t="s">
        <v>19</v>
      </c>
      <c r="E5153" s="103" t="s">
        <v>617</v>
      </c>
      <c r="F5153" s="92" t="s">
        <v>9466</v>
      </c>
      <c r="G5153" s="92" t="s">
        <v>1246</v>
      </c>
      <c r="H5153" s="92" t="s">
        <v>9238</v>
      </c>
      <c r="I5153" s="92" t="s">
        <v>865</v>
      </c>
      <c r="J5153" s="92" t="s">
        <v>1326</v>
      </c>
      <c r="K5153" s="90" t="b">
        <v>0</v>
      </c>
      <c r="L5153" s="92" t="s">
        <v>867</v>
      </c>
      <c r="M5153" s="278">
        <f>IFERROR(VLOOKUP(C5153,'Budget Detail as of 11.30'!B:K,COLUMNS('Budget Detail as of 11.30'!B:K),FALSE),0)</f>
        <v>16440</v>
      </c>
      <c r="N5153" s="155">
        <f>SUMIFS('Budget Detail as of 11.30'!L:L,'Budget Detail as of 11.30'!B:B,'Questica Mapping'!C5153)</f>
        <v>19800</v>
      </c>
      <c r="O5153" s="100"/>
      <c r="P5153" s="101"/>
    </row>
    <row r="5154" spans="1:16" hidden="1" x14ac:dyDescent="0.3">
      <c r="A5154" s="90">
        <v>599748</v>
      </c>
      <c r="B5154" s="92" t="s">
        <v>1162</v>
      </c>
      <c r="C5154" s="92" t="s">
        <v>9569</v>
      </c>
      <c r="D5154" s="92" t="s">
        <v>19</v>
      </c>
      <c r="E5154" s="103" t="s">
        <v>617</v>
      </c>
      <c r="F5154" s="92" t="s">
        <v>9466</v>
      </c>
      <c r="G5154" s="92" t="s">
        <v>1246</v>
      </c>
      <c r="H5154" s="92" t="s">
        <v>9238</v>
      </c>
      <c r="I5154" s="92" t="s">
        <v>925</v>
      </c>
      <c r="J5154" s="270" t="s">
        <v>1251</v>
      </c>
      <c r="K5154" s="90" t="b">
        <v>0</v>
      </c>
      <c r="L5154" s="92" t="s">
        <v>867</v>
      </c>
      <c r="M5154" s="278">
        <f>IFERROR(VLOOKUP(C5154,'Budget Detail as of 11.30'!B:K,COLUMNS('Budget Detail as of 11.30'!B:K),FALSE),0)</f>
        <v>3360</v>
      </c>
      <c r="N5154" s="155">
        <f>SUMIFS('Budget Detail as of 11.30'!L:L,'Budget Detail as of 11.30'!B:B,'Questica Mapping'!C5154)</f>
        <v>0</v>
      </c>
      <c r="O5154" s="100"/>
      <c r="P5154" s="101"/>
    </row>
    <row r="5155" spans="1:16" hidden="1" x14ac:dyDescent="0.3">
      <c r="A5155" s="90">
        <v>600749</v>
      </c>
      <c r="B5155" s="92" t="s">
        <v>1162</v>
      </c>
      <c r="C5155" s="92" t="s">
        <v>9570</v>
      </c>
      <c r="D5155" s="92" t="s">
        <v>19</v>
      </c>
      <c r="E5155" s="103" t="s">
        <v>617</v>
      </c>
      <c r="F5155" s="92" t="s">
        <v>9466</v>
      </c>
      <c r="G5155" s="92" t="s">
        <v>1253</v>
      </c>
      <c r="H5155" s="92" t="s">
        <v>9238</v>
      </c>
      <c r="I5155" s="92" t="s">
        <v>865</v>
      </c>
      <c r="J5155" s="92" t="s">
        <v>1254</v>
      </c>
      <c r="K5155" s="90" t="b">
        <v>0</v>
      </c>
      <c r="L5155" s="92" t="s">
        <v>867</v>
      </c>
      <c r="M5155" s="278">
        <f>IFERROR(VLOOKUP(C5155,'Budget Detail as of 11.30'!B:K,COLUMNS('Budget Detail as of 11.30'!B:K),FALSE),0)</f>
        <v>162000</v>
      </c>
      <c r="N5155" s="155">
        <f>SUMIFS('Budget Detail as of 11.30'!L:L,'Budget Detail as of 11.30'!B:B,'Questica Mapping'!C5155)</f>
        <v>162000</v>
      </c>
      <c r="O5155" s="100">
        <v>85</v>
      </c>
      <c r="P5155" s="101">
        <f>+O5155</f>
        <v>85</v>
      </c>
    </row>
    <row r="5156" spans="1:16" hidden="1" x14ac:dyDescent="0.3">
      <c r="A5156" s="90">
        <v>591833</v>
      </c>
      <c r="B5156" s="92" t="s">
        <v>1162</v>
      </c>
      <c r="C5156" s="92" t="s">
        <v>9571</v>
      </c>
      <c r="D5156" s="92" t="s">
        <v>19</v>
      </c>
      <c r="E5156" s="103" t="s">
        <v>617</v>
      </c>
      <c r="F5156" s="92" t="s">
        <v>9466</v>
      </c>
      <c r="G5156" s="92" t="s">
        <v>1253</v>
      </c>
      <c r="H5156" s="92" t="s">
        <v>9238</v>
      </c>
      <c r="I5156" s="92" t="s">
        <v>925</v>
      </c>
      <c r="J5156" s="92" t="s">
        <v>1256</v>
      </c>
      <c r="K5156" s="90" t="b">
        <v>0</v>
      </c>
      <c r="L5156" s="92" t="s">
        <v>867</v>
      </c>
      <c r="M5156" s="278">
        <f>IFERROR(VLOOKUP(C5156,'Budget Detail as of 11.30'!B:K,COLUMNS('Budget Detail as of 11.30'!B:K),FALSE),0)</f>
        <v>463680</v>
      </c>
      <c r="N5156" s="155">
        <f>SUMIFS('Budget Detail as of 11.30'!L:L,'Budget Detail as of 11.30'!B:B,'Questica Mapping'!C5156)</f>
        <v>463680</v>
      </c>
      <c r="O5156" s="100">
        <v>238</v>
      </c>
      <c r="P5156" s="101">
        <f>+O5156</f>
        <v>238</v>
      </c>
    </row>
    <row r="5157" spans="1:16" hidden="1" x14ac:dyDescent="0.3">
      <c r="A5157" s="90">
        <v>602875</v>
      </c>
      <c r="B5157" s="92" t="s">
        <v>1162</v>
      </c>
      <c r="C5157" s="92" t="s">
        <v>9572</v>
      </c>
      <c r="D5157" s="92" t="s">
        <v>19</v>
      </c>
      <c r="E5157" s="103" t="s">
        <v>617</v>
      </c>
      <c r="F5157" s="92" t="s">
        <v>9466</v>
      </c>
      <c r="G5157" s="92" t="s">
        <v>1253</v>
      </c>
      <c r="H5157" s="92" t="s">
        <v>9238</v>
      </c>
      <c r="I5157" s="92" t="s">
        <v>928</v>
      </c>
      <c r="J5157" s="92" t="s">
        <v>3543</v>
      </c>
      <c r="K5157" s="90" t="b">
        <v>0</v>
      </c>
      <c r="L5157" s="92" t="s">
        <v>867</v>
      </c>
      <c r="M5157" s="278">
        <f>IFERROR(VLOOKUP(C5157,'Budget Detail as of 11.30'!B:K,COLUMNS('Budget Detail as of 11.30'!B:K),FALSE),0)</f>
        <v>200</v>
      </c>
      <c r="N5157" s="155">
        <f>SUMIFS('Budget Detail as of 11.30'!L:L,'Budget Detail as of 11.30'!B:B,'Questica Mapping'!C5157)</f>
        <v>200</v>
      </c>
      <c r="O5157" s="100">
        <v>0</v>
      </c>
      <c r="P5157" s="101">
        <f>+O5157</f>
        <v>0</v>
      </c>
    </row>
    <row r="5158" spans="1:16" hidden="1" x14ac:dyDescent="0.3">
      <c r="A5158" s="90">
        <v>583501</v>
      </c>
      <c r="B5158" s="92" t="s">
        <v>1162</v>
      </c>
      <c r="C5158" s="92" t="s">
        <v>9573</v>
      </c>
      <c r="D5158" s="92" t="s">
        <v>19</v>
      </c>
      <c r="E5158" s="103" t="s">
        <v>617</v>
      </c>
      <c r="F5158" s="92" t="s">
        <v>9466</v>
      </c>
      <c r="G5158" s="92" t="s">
        <v>1253</v>
      </c>
      <c r="H5158" s="92" t="s">
        <v>9238</v>
      </c>
      <c r="I5158" s="92" t="s">
        <v>931</v>
      </c>
      <c r="J5158" s="92" t="s">
        <v>9574</v>
      </c>
      <c r="K5158" s="90" t="b">
        <v>0</v>
      </c>
      <c r="L5158" s="92" t="s">
        <v>867</v>
      </c>
      <c r="M5158" s="278">
        <f>IFERROR(VLOOKUP(C5158,'Budget Detail as of 11.30'!B:K,COLUMNS('Budget Detail as of 11.30'!B:K),FALSE),0)</f>
        <v>0</v>
      </c>
      <c r="N5158" s="155">
        <f>SUMIFS('Budget Detail as of 11.30'!L:L,'Budget Detail as of 11.30'!B:B,'Questica Mapping'!C5158)</f>
        <v>0</v>
      </c>
      <c r="O5158" s="100">
        <v>0</v>
      </c>
      <c r="P5158" s="101">
        <f>+O5158</f>
        <v>0</v>
      </c>
    </row>
    <row r="5159" spans="1:16" hidden="1" x14ac:dyDescent="0.3">
      <c r="A5159" s="90">
        <v>585290</v>
      </c>
      <c r="B5159" s="92" t="s">
        <v>1162</v>
      </c>
      <c r="C5159" s="92" t="s">
        <v>9575</v>
      </c>
      <c r="D5159" s="92" t="s">
        <v>19</v>
      </c>
      <c r="E5159" s="103" t="s">
        <v>617</v>
      </c>
      <c r="F5159" s="92" t="s">
        <v>9466</v>
      </c>
      <c r="G5159" s="92" t="s">
        <v>1253</v>
      </c>
      <c r="H5159" s="92" t="s">
        <v>9238</v>
      </c>
      <c r="I5159" s="92" t="s">
        <v>944</v>
      </c>
      <c r="J5159" s="92" t="s">
        <v>9576</v>
      </c>
      <c r="K5159" s="90" t="b">
        <v>0</v>
      </c>
      <c r="L5159" s="92" t="s">
        <v>867</v>
      </c>
      <c r="M5159" s="278">
        <f>IFERROR(VLOOKUP(C5159,'Budget Detail as of 11.30'!B:K,COLUMNS('Budget Detail as of 11.30'!B:K),FALSE),0)</f>
        <v>0</v>
      </c>
      <c r="N5159" s="155">
        <f>SUMIFS('Budget Detail as of 11.30'!L:L,'Budget Detail as of 11.30'!B:B,'Questica Mapping'!C5159)</f>
        <v>0</v>
      </c>
      <c r="O5159" s="100">
        <v>0</v>
      </c>
      <c r="P5159" s="101">
        <f>+O5159</f>
        <v>0</v>
      </c>
    </row>
    <row r="5160" spans="1:16" hidden="1" x14ac:dyDescent="0.3">
      <c r="A5160" s="90">
        <v>595180</v>
      </c>
      <c r="B5160" s="92" t="s">
        <v>1162</v>
      </c>
      <c r="C5160" s="92" t="s">
        <v>9577</v>
      </c>
      <c r="D5160" s="92" t="s">
        <v>19</v>
      </c>
      <c r="E5160" s="103" t="s">
        <v>617</v>
      </c>
      <c r="F5160" s="92" t="s">
        <v>9466</v>
      </c>
      <c r="G5160" s="92" t="s">
        <v>1253</v>
      </c>
      <c r="H5160" s="92" t="s">
        <v>9238</v>
      </c>
      <c r="I5160" s="92" t="s">
        <v>1060</v>
      </c>
      <c r="J5160" s="92" t="s">
        <v>9578</v>
      </c>
      <c r="K5160" s="90" t="b">
        <v>0</v>
      </c>
      <c r="L5160" s="92" t="s">
        <v>867</v>
      </c>
      <c r="M5160" s="278">
        <f>IFERROR(VLOOKUP(C5160,'Budget Detail as of 11.30'!B:K,COLUMNS('Budget Detail as of 11.30'!B:K),FALSE),0)</f>
        <v>0</v>
      </c>
      <c r="N5160" s="155">
        <f>SUMIFS('Budget Detail as of 11.30'!L:L,'Budget Detail as of 11.30'!B:B,'Questica Mapping'!C5160)</f>
        <v>0</v>
      </c>
      <c r="O5160" s="100"/>
      <c r="P5160" s="101"/>
    </row>
    <row r="5161" spans="1:16" hidden="1" x14ac:dyDescent="0.3">
      <c r="A5161" s="90">
        <v>1191880</v>
      </c>
      <c r="B5161" s="92" t="s">
        <v>1162</v>
      </c>
      <c r="C5161" s="92" t="s">
        <v>9579</v>
      </c>
      <c r="D5161" s="279" t="s">
        <v>19</v>
      </c>
      <c r="E5161" s="103" t="s">
        <v>617</v>
      </c>
      <c r="F5161" s="90" t="s">
        <v>9466</v>
      </c>
      <c r="G5161" s="90" t="s">
        <v>1265</v>
      </c>
      <c r="H5161" s="90" t="s">
        <v>9238</v>
      </c>
      <c r="I5161" s="90" t="s">
        <v>865</v>
      </c>
      <c r="J5161" s="90" t="s">
        <v>1266</v>
      </c>
      <c r="K5161" s="90" t="b">
        <v>0</v>
      </c>
      <c r="L5161" s="90" t="s">
        <v>867</v>
      </c>
      <c r="M5161" s="278">
        <f>IFERROR(VLOOKUP(C5161,'Budget Detail as of 11.30'!B:K,COLUMNS('Budget Detail as of 11.30'!B:K),FALSE),0)</f>
        <v>241570</v>
      </c>
      <c r="N5161" s="155">
        <f>SUMIFS('Budget Detail as of 11.30'!L:L,'Budget Detail as of 11.30'!B:B,'Questica Mapping'!C5161)</f>
        <v>241570</v>
      </c>
      <c r="O5161" s="100">
        <v>0</v>
      </c>
      <c r="P5161" s="101">
        <f t="shared" ref="P5161:P5170" si="198">+O5161</f>
        <v>0</v>
      </c>
    </row>
    <row r="5162" spans="1:16" hidden="1" x14ac:dyDescent="0.3">
      <c r="A5162" s="90">
        <v>602510</v>
      </c>
      <c r="B5162" s="92" t="s">
        <v>1162</v>
      </c>
      <c r="C5162" s="92" t="s">
        <v>9580</v>
      </c>
      <c r="D5162" s="279" t="s">
        <v>19</v>
      </c>
      <c r="E5162" s="103" t="s">
        <v>617</v>
      </c>
      <c r="F5162" s="90" t="s">
        <v>9466</v>
      </c>
      <c r="G5162" s="90" t="s">
        <v>1265</v>
      </c>
      <c r="H5162" s="90" t="s">
        <v>9238</v>
      </c>
      <c r="I5162" s="90" t="s">
        <v>925</v>
      </c>
      <c r="J5162" s="90" t="s">
        <v>1391</v>
      </c>
      <c r="K5162" s="90" t="b">
        <v>0</v>
      </c>
      <c r="L5162" s="90" t="s">
        <v>867</v>
      </c>
      <c r="M5162" s="278">
        <f>IFERROR(VLOOKUP(C5162,'Budget Detail as of 11.30'!B:K,COLUMNS('Budget Detail as of 11.30'!B:K),FALSE),0)</f>
        <v>810</v>
      </c>
      <c r="N5162" s="155">
        <f>SUMIFS('Budget Detail as of 11.30'!L:L,'Budget Detail as of 11.30'!B:B,'Questica Mapping'!C5162)</f>
        <v>810</v>
      </c>
      <c r="O5162" s="100">
        <v>125722</v>
      </c>
      <c r="P5162" s="101">
        <f t="shared" si="198"/>
        <v>125722</v>
      </c>
    </row>
    <row r="5163" spans="1:16" hidden="1" x14ac:dyDescent="0.3">
      <c r="A5163" s="90">
        <v>1082578</v>
      </c>
      <c r="B5163" s="92" t="s">
        <v>1162</v>
      </c>
      <c r="C5163" s="92" t="s">
        <v>9581</v>
      </c>
      <c r="D5163" s="92" t="s">
        <v>19</v>
      </c>
      <c r="E5163" s="103">
        <v>41460</v>
      </c>
      <c r="F5163" s="92" t="s">
        <v>9466</v>
      </c>
      <c r="G5163" s="92" t="s">
        <v>1268</v>
      </c>
      <c r="H5163" s="92" t="s">
        <v>9238</v>
      </c>
      <c r="I5163" s="92" t="s">
        <v>865</v>
      </c>
      <c r="J5163" s="92" t="s">
        <v>2063</v>
      </c>
      <c r="K5163" s="90" t="b">
        <v>0</v>
      </c>
      <c r="L5163" s="92" t="s">
        <v>867</v>
      </c>
      <c r="M5163" s="278">
        <f>IFERROR(VLOOKUP(C5163,'Budget Detail as of 11.30'!B:K,COLUMNS('Budget Detail as of 11.30'!B:K),FALSE),0)</f>
        <v>90</v>
      </c>
      <c r="N5163" s="155">
        <f>SUMIFS('Budget Detail as of 11.30'!L:L,'Budget Detail as of 11.30'!B:B,'Questica Mapping'!C5163)</f>
        <v>90</v>
      </c>
      <c r="O5163" s="100">
        <v>632242</v>
      </c>
      <c r="P5163" s="101">
        <f t="shared" si="198"/>
        <v>632242</v>
      </c>
    </row>
    <row r="5164" spans="1:16" hidden="1" x14ac:dyDescent="0.3">
      <c r="A5164" s="90">
        <v>595561</v>
      </c>
      <c r="B5164" s="92" t="s">
        <v>1162</v>
      </c>
      <c r="C5164" s="92" t="s">
        <v>9582</v>
      </c>
      <c r="D5164" s="92" t="s">
        <v>19</v>
      </c>
      <c r="E5164" s="103">
        <v>41460</v>
      </c>
      <c r="F5164" s="92" t="s">
        <v>9466</v>
      </c>
      <c r="G5164" s="92" t="s">
        <v>1268</v>
      </c>
      <c r="H5164" s="92" t="s">
        <v>9238</v>
      </c>
      <c r="I5164" s="92" t="s">
        <v>925</v>
      </c>
      <c r="J5164" s="92" t="s">
        <v>9583</v>
      </c>
      <c r="K5164" s="90" t="b">
        <v>0</v>
      </c>
      <c r="L5164" s="92" t="s">
        <v>867</v>
      </c>
      <c r="M5164" s="278">
        <f>IFERROR(VLOOKUP(C5164,'Budget Detail as of 11.30'!B:K,COLUMNS('Budget Detail as of 11.30'!B:K),FALSE),0)</f>
        <v>240</v>
      </c>
      <c r="N5164" s="155">
        <f>SUMIFS('Budget Detail as of 11.30'!L:L,'Budget Detail as of 11.30'!B:B,'Questica Mapping'!C5164)</f>
        <v>240</v>
      </c>
      <c r="O5164" s="100">
        <v>110770</v>
      </c>
      <c r="P5164" s="101">
        <f t="shared" si="198"/>
        <v>110770</v>
      </c>
    </row>
    <row r="5165" spans="1:16" hidden="1" x14ac:dyDescent="0.3">
      <c r="A5165" s="90">
        <v>585142</v>
      </c>
      <c r="B5165" s="92" t="s">
        <v>1162</v>
      </c>
      <c r="C5165" s="92" t="s">
        <v>9584</v>
      </c>
      <c r="D5165" s="92" t="s">
        <v>19</v>
      </c>
      <c r="E5165" s="103">
        <v>41460</v>
      </c>
      <c r="F5165" s="92" t="s">
        <v>9466</v>
      </c>
      <c r="G5165" s="92" t="s">
        <v>1273</v>
      </c>
      <c r="H5165" s="92" t="s">
        <v>9238</v>
      </c>
      <c r="I5165" s="92" t="s">
        <v>865</v>
      </c>
      <c r="J5165" s="92" t="s">
        <v>2085</v>
      </c>
      <c r="K5165" s="90" t="b">
        <v>0</v>
      </c>
      <c r="L5165" s="92" t="s">
        <v>867</v>
      </c>
      <c r="M5165" s="278">
        <f>IFERROR(VLOOKUP(C5165,'Budget Detail as of 11.30'!B:K,COLUMNS('Budget Detail as of 11.30'!B:K),FALSE),0)</f>
        <v>0</v>
      </c>
      <c r="N5165" s="155">
        <f>SUMIFS('Budget Detail as of 11.30'!L:L,'Budget Detail as of 11.30'!B:B,'Questica Mapping'!C5165)</f>
        <v>0</v>
      </c>
      <c r="O5165" s="100">
        <v>186270</v>
      </c>
      <c r="P5165" s="101">
        <f t="shared" si="198"/>
        <v>186270</v>
      </c>
    </row>
    <row r="5166" spans="1:16" hidden="1" x14ac:dyDescent="0.3">
      <c r="A5166" s="90">
        <v>601775</v>
      </c>
      <c r="B5166" s="92" t="s">
        <v>1162</v>
      </c>
      <c r="C5166" s="92" t="s">
        <v>9585</v>
      </c>
      <c r="D5166" s="92" t="s">
        <v>19</v>
      </c>
      <c r="E5166" s="103">
        <v>41460</v>
      </c>
      <c r="F5166" s="92" t="s">
        <v>9466</v>
      </c>
      <c r="G5166" s="92" t="s">
        <v>1273</v>
      </c>
      <c r="H5166" s="92" t="s">
        <v>9238</v>
      </c>
      <c r="I5166" s="92" t="s">
        <v>928</v>
      </c>
      <c r="J5166" s="92" t="s">
        <v>9586</v>
      </c>
      <c r="K5166" s="90" t="b">
        <v>0</v>
      </c>
      <c r="L5166" s="92" t="s">
        <v>867</v>
      </c>
      <c r="M5166" s="278">
        <f>IFERROR(VLOOKUP(C5166,'Budget Detail as of 11.30'!B:K,COLUMNS('Budget Detail as of 11.30'!B:K),FALSE),0)</f>
        <v>0</v>
      </c>
      <c r="N5166" s="155">
        <f>SUMIFS('Budget Detail as of 11.30'!L:L,'Budget Detail as of 11.30'!B:B,'Questica Mapping'!C5166)</f>
        <v>0</v>
      </c>
      <c r="O5166" s="100">
        <v>570733</v>
      </c>
      <c r="P5166" s="101">
        <f t="shared" si="198"/>
        <v>570733</v>
      </c>
    </row>
    <row r="5167" spans="1:16" hidden="1" x14ac:dyDescent="0.3">
      <c r="A5167" s="90">
        <v>586164</v>
      </c>
      <c r="B5167" s="92" t="s">
        <v>1162</v>
      </c>
      <c r="C5167" s="92" t="s">
        <v>9587</v>
      </c>
      <c r="D5167" s="92" t="s">
        <v>19</v>
      </c>
      <c r="E5167" s="103">
        <v>41460</v>
      </c>
      <c r="F5167" s="92" t="s">
        <v>9466</v>
      </c>
      <c r="G5167" s="92" t="s">
        <v>1273</v>
      </c>
      <c r="H5167" s="92" t="s">
        <v>9238</v>
      </c>
      <c r="I5167" s="92" t="s">
        <v>931</v>
      </c>
      <c r="J5167" s="92" t="s">
        <v>9588</v>
      </c>
      <c r="K5167" s="90" t="b">
        <v>0</v>
      </c>
      <c r="L5167" s="92" t="s">
        <v>867</v>
      </c>
      <c r="M5167" s="278">
        <f>IFERROR(VLOOKUP(C5167,'Budget Detail as of 11.30'!B:K,COLUMNS('Budget Detail as of 11.30'!B:K),FALSE),0)</f>
        <v>0</v>
      </c>
      <c r="N5167" s="155">
        <f>SUMIFS('Budget Detail as of 11.30'!L:L,'Budget Detail as of 11.30'!B:B,'Questica Mapping'!C5167)</f>
        <v>0</v>
      </c>
      <c r="O5167" s="100">
        <v>294234</v>
      </c>
      <c r="P5167" s="101">
        <f t="shared" si="198"/>
        <v>294234</v>
      </c>
    </row>
    <row r="5168" spans="1:16" hidden="1" x14ac:dyDescent="0.3">
      <c r="A5168" s="90">
        <v>850950</v>
      </c>
      <c r="B5168" s="159" t="s">
        <v>1162</v>
      </c>
      <c r="C5168" s="159" t="s">
        <v>9589</v>
      </c>
      <c r="D5168" s="280" t="s">
        <v>19</v>
      </c>
      <c r="E5168" s="230" t="s">
        <v>494</v>
      </c>
      <c r="F5168" s="279" t="s">
        <v>1621</v>
      </c>
      <c r="G5168" s="279" t="s">
        <v>1679</v>
      </c>
      <c r="H5168" s="279" t="s">
        <v>864</v>
      </c>
      <c r="I5168" s="279" t="s">
        <v>865</v>
      </c>
      <c r="J5168" s="269" t="s">
        <v>1251</v>
      </c>
      <c r="K5168" s="279" t="b">
        <v>0</v>
      </c>
      <c r="L5168" s="279" t="s">
        <v>867</v>
      </c>
      <c r="M5168" s="278">
        <f>IFERROR(VLOOKUP(C5168,'Budget Detail as of 11.30'!B:K,COLUMNS('Budget Detail as of 11.30'!B:K),FALSE),0)</f>
        <v>0</v>
      </c>
      <c r="N5168" s="155">
        <f>SUMIFS('Budget Detail as of 11.30'!L:L,'Budget Detail as of 11.30'!B:B,'Questica Mapping'!C5168)</f>
        <v>0</v>
      </c>
      <c r="O5168" s="100">
        <v>675267</v>
      </c>
      <c r="P5168" s="101">
        <f t="shared" si="198"/>
        <v>675267</v>
      </c>
    </row>
    <row r="5169" spans="1:16" hidden="1" x14ac:dyDescent="0.3">
      <c r="A5169" s="90">
        <v>585570</v>
      </c>
      <c r="B5169" s="92" t="s">
        <v>1162</v>
      </c>
      <c r="C5169" s="92" t="s">
        <v>9590</v>
      </c>
      <c r="D5169" s="92" t="s">
        <v>19</v>
      </c>
      <c r="E5169" s="103" t="s">
        <v>619</v>
      </c>
      <c r="F5169" s="92" t="s">
        <v>9591</v>
      </c>
      <c r="G5169" s="92" t="s">
        <v>1624</v>
      </c>
      <c r="H5169" s="92" t="s">
        <v>9249</v>
      </c>
      <c r="I5169" s="92" t="s">
        <v>865</v>
      </c>
      <c r="J5169" s="92" t="s">
        <v>1625</v>
      </c>
      <c r="K5169" s="90" t="b">
        <v>0</v>
      </c>
      <c r="L5169" s="92" t="s">
        <v>867</v>
      </c>
      <c r="M5169" s="278">
        <f>IFERROR(VLOOKUP(C5169,'Budget Detail as of 11.30'!B:K,COLUMNS('Budget Detail as of 11.30'!B:K),FALSE),0)</f>
        <v>0</v>
      </c>
      <c r="N5169" s="155">
        <f>SUMIFS('Budget Detail as of 11.30'!L:L,'Budget Detail as of 11.30'!B:B,'Questica Mapping'!C5169)</f>
        <v>0</v>
      </c>
      <c r="O5169" s="100">
        <v>26895</v>
      </c>
      <c r="P5169" s="101">
        <f t="shared" si="198"/>
        <v>26895</v>
      </c>
    </row>
    <row r="5170" spans="1:16" hidden="1" x14ac:dyDescent="0.3">
      <c r="A5170" s="90">
        <v>586511</v>
      </c>
      <c r="B5170" s="92" t="s">
        <v>1162</v>
      </c>
      <c r="C5170" s="92" t="s">
        <v>9592</v>
      </c>
      <c r="D5170" s="92" t="s">
        <v>19</v>
      </c>
      <c r="E5170" s="103" t="s">
        <v>619</v>
      </c>
      <c r="F5170" s="92" t="s">
        <v>9591</v>
      </c>
      <c r="G5170" s="92" t="s">
        <v>1194</v>
      </c>
      <c r="H5170" s="92" t="s">
        <v>9249</v>
      </c>
      <c r="I5170" s="92" t="s">
        <v>865</v>
      </c>
      <c r="J5170" s="92" t="s">
        <v>9593</v>
      </c>
      <c r="K5170" s="90" t="b">
        <v>0</v>
      </c>
      <c r="L5170" s="92" t="s">
        <v>867</v>
      </c>
      <c r="M5170" s="278">
        <f>IFERROR(VLOOKUP(C5170,'Budget Detail as of 11.30'!B:K,COLUMNS('Budget Detail as of 11.30'!B:K),FALSE),0)</f>
        <v>105000</v>
      </c>
      <c r="N5170" s="155">
        <f>SUMIFS('Budget Detail as of 11.30'!L:L,'Budget Detail as of 11.30'!B:B,'Questica Mapping'!C5170)</f>
        <v>105000</v>
      </c>
      <c r="O5170" s="100">
        <v>11133</v>
      </c>
      <c r="P5170" s="101">
        <f t="shared" si="198"/>
        <v>11133</v>
      </c>
    </row>
    <row r="5171" spans="1:16" hidden="1" x14ac:dyDescent="0.3">
      <c r="A5171" s="90">
        <v>602871</v>
      </c>
      <c r="B5171" s="92" t="s">
        <v>1162</v>
      </c>
      <c r="C5171" s="92" t="s">
        <v>9594</v>
      </c>
      <c r="D5171" s="92" t="s">
        <v>19</v>
      </c>
      <c r="E5171" s="103" t="s">
        <v>619</v>
      </c>
      <c r="F5171" s="92" t="s">
        <v>9591</v>
      </c>
      <c r="G5171" s="92" t="s">
        <v>1212</v>
      </c>
      <c r="H5171" s="92" t="s">
        <v>9249</v>
      </c>
      <c r="I5171" s="92" t="s">
        <v>865</v>
      </c>
      <c r="J5171" s="92" t="s">
        <v>9595</v>
      </c>
      <c r="K5171" s="90" t="b">
        <v>0</v>
      </c>
      <c r="L5171" s="92" t="s">
        <v>867</v>
      </c>
      <c r="M5171" s="278">
        <f>IFERROR(VLOOKUP(C5171,'Budget Detail as of 11.30'!B:K,COLUMNS('Budget Detail as of 11.30'!B:K),FALSE),0)</f>
        <v>790000</v>
      </c>
      <c r="N5171" s="155">
        <f>SUMIFS('Budget Detail as of 11.30'!L:L,'Budget Detail as of 11.30'!B:B,'Questica Mapping'!C5171)</f>
        <v>790000</v>
      </c>
      <c r="O5171" s="100"/>
      <c r="P5171" s="101"/>
    </row>
    <row r="5172" spans="1:16" hidden="1" x14ac:dyDescent="0.3">
      <c r="A5172" s="90">
        <v>849878</v>
      </c>
      <c r="B5172" s="92" t="s">
        <v>1162</v>
      </c>
      <c r="C5172" s="92" t="s">
        <v>9596</v>
      </c>
      <c r="D5172" s="92" t="s">
        <v>19</v>
      </c>
      <c r="E5172" s="103" t="s">
        <v>619</v>
      </c>
      <c r="F5172" s="92" t="s">
        <v>9591</v>
      </c>
      <c r="G5172" s="92" t="s">
        <v>1212</v>
      </c>
      <c r="H5172" s="92" t="s">
        <v>9249</v>
      </c>
      <c r="I5172" s="92" t="s">
        <v>928</v>
      </c>
      <c r="J5172" s="270" t="s">
        <v>1251</v>
      </c>
      <c r="K5172" s="90" t="b">
        <v>0</v>
      </c>
      <c r="L5172" s="92" t="s">
        <v>867</v>
      </c>
      <c r="M5172" s="278">
        <f>IFERROR(VLOOKUP(C5172,'Budget Detail as of 11.30'!B:K,COLUMNS('Budget Detail as of 11.30'!B:K),FALSE),0)</f>
        <v>0</v>
      </c>
      <c r="N5172" s="155">
        <f>SUMIFS('Budget Detail as of 11.30'!L:L,'Budget Detail as of 11.30'!B:B,'Questica Mapping'!C5172)</f>
        <v>0</v>
      </c>
      <c r="O5172" s="100">
        <v>7202690</v>
      </c>
      <c r="P5172" s="101">
        <f>+O5172</f>
        <v>7202690</v>
      </c>
    </row>
    <row r="5173" spans="1:16" hidden="1" x14ac:dyDescent="0.3">
      <c r="A5173" s="90">
        <v>849879</v>
      </c>
      <c r="B5173" s="92" t="s">
        <v>1162</v>
      </c>
      <c r="C5173" s="92" t="s">
        <v>9597</v>
      </c>
      <c r="D5173" s="92" t="s">
        <v>19</v>
      </c>
      <c r="E5173" s="103" t="s">
        <v>619</v>
      </c>
      <c r="F5173" s="92" t="s">
        <v>9591</v>
      </c>
      <c r="G5173" s="92" t="s">
        <v>1212</v>
      </c>
      <c r="H5173" s="92" t="s">
        <v>9249</v>
      </c>
      <c r="I5173" s="92" t="s">
        <v>931</v>
      </c>
      <c r="J5173" s="270" t="s">
        <v>1251</v>
      </c>
      <c r="K5173" s="90" t="b">
        <v>0</v>
      </c>
      <c r="L5173" s="92" t="s">
        <v>867</v>
      </c>
      <c r="M5173" s="278">
        <f>IFERROR(VLOOKUP(C5173,'Budget Detail as of 11.30'!B:K,COLUMNS('Budget Detail as of 11.30'!B:K),FALSE),0)</f>
        <v>0</v>
      </c>
      <c r="N5173" s="155">
        <f>SUMIFS('Budget Detail as of 11.30'!L:L,'Budget Detail as of 11.30'!B:B,'Questica Mapping'!C5173)</f>
        <v>0</v>
      </c>
      <c r="O5173" s="100">
        <v>650000</v>
      </c>
      <c r="P5173" s="101">
        <f>+O5173</f>
        <v>650000</v>
      </c>
    </row>
    <row r="5174" spans="1:16" hidden="1" x14ac:dyDescent="0.3">
      <c r="A5174" s="90">
        <v>849881</v>
      </c>
      <c r="B5174" s="92" t="s">
        <v>1162</v>
      </c>
      <c r="C5174" s="92" t="s">
        <v>9598</v>
      </c>
      <c r="D5174" s="92" t="s">
        <v>19</v>
      </c>
      <c r="E5174" s="103" t="s">
        <v>619</v>
      </c>
      <c r="F5174" s="92" t="s">
        <v>9591</v>
      </c>
      <c r="G5174" s="92" t="s">
        <v>1229</v>
      </c>
      <c r="H5174" s="92" t="s">
        <v>9249</v>
      </c>
      <c r="I5174" s="92" t="s">
        <v>865</v>
      </c>
      <c r="J5174" s="92" t="s">
        <v>9599</v>
      </c>
      <c r="K5174" s="90" t="b">
        <v>0</v>
      </c>
      <c r="L5174" s="92" t="s">
        <v>867</v>
      </c>
      <c r="M5174" s="278">
        <f>IFERROR(VLOOKUP(C5174,'Budget Detail as of 11.30'!B:K,COLUMNS('Budget Detail as of 11.30'!B:K),FALSE),0)</f>
        <v>20000</v>
      </c>
      <c r="N5174" s="155">
        <f>SUMIFS('Budget Detail as of 11.30'!L:L,'Budget Detail as of 11.30'!B:B,'Questica Mapping'!C5174)</f>
        <v>20000</v>
      </c>
      <c r="O5174" s="100">
        <v>0</v>
      </c>
      <c r="P5174" s="101">
        <f>-O5174</f>
        <v>0</v>
      </c>
    </row>
    <row r="5175" spans="1:16" hidden="1" x14ac:dyDescent="0.3">
      <c r="A5175" s="90">
        <v>587346</v>
      </c>
      <c r="B5175" s="92" t="s">
        <v>1162</v>
      </c>
      <c r="C5175" s="92" t="s">
        <v>9600</v>
      </c>
      <c r="D5175" s="279" t="s">
        <v>19</v>
      </c>
      <c r="E5175" s="103" t="s">
        <v>621</v>
      </c>
      <c r="F5175" s="90" t="s">
        <v>9591</v>
      </c>
      <c r="G5175" s="90" t="s">
        <v>1265</v>
      </c>
      <c r="H5175" s="90" t="s">
        <v>9249</v>
      </c>
      <c r="I5175" s="90" t="s">
        <v>865</v>
      </c>
      <c r="J5175" s="90" t="s">
        <v>1266</v>
      </c>
      <c r="K5175" s="90" t="b">
        <v>0</v>
      </c>
      <c r="L5175" s="90" t="s">
        <v>867</v>
      </c>
      <c r="M5175" s="278">
        <f>IFERROR(VLOOKUP(C5175,'Budget Detail as of 11.30'!B:K,COLUMNS('Budget Detail as of 11.30'!B:K),FALSE),0)</f>
        <v>1135670</v>
      </c>
      <c r="N5175" s="155">
        <f>SUMIFS('Budget Detail as of 11.30'!L:L,'Budget Detail as of 11.30'!B:B,'Questica Mapping'!C5175)</f>
        <v>1135670</v>
      </c>
      <c r="O5175" s="100">
        <v>-3376874</v>
      </c>
      <c r="P5175" s="101">
        <f>-O5175</f>
        <v>3376874</v>
      </c>
    </row>
    <row r="5176" spans="1:16" hidden="1" x14ac:dyDescent="0.3">
      <c r="A5176" s="90">
        <v>583985</v>
      </c>
      <c r="B5176" s="92" t="s">
        <v>1162</v>
      </c>
      <c r="C5176" s="92" t="s">
        <v>9601</v>
      </c>
      <c r="D5176" s="92" t="s">
        <v>19</v>
      </c>
      <c r="E5176" s="106" t="s">
        <v>622</v>
      </c>
      <c r="F5176" s="92" t="s">
        <v>9591</v>
      </c>
      <c r="G5176" s="92" t="s">
        <v>1679</v>
      </c>
      <c r="H5176" s="92" t="s">
        <v>9249</v>
      </c>
      <c r="I5176" s="92" t="s">
        <v>865</v>
      </c>
      <c r="J5176" s="92" t="s">
        <v>326</v>
      </c>
      <c r="K5176" s="90" t="b">
        <v>0</v>
      </c>
      <c r="L5176" s="92" t="s">
        <v>867</v>
      </c>
      <c r="M5176" s="278">
        <f>IFERROR(VLOOKUP(C5176,'Budget Detail as of 11.30'!B:K,COLUMNS('Budget Detail as of 11.30'!B:K),FALSE),0)</f>
        <v>0</v>
      </c>
      <c r="N5176" s="155">
        <f>SUMIFS('Budget Detail as of 11.30'!L:L,'Budget Detail as of 11.30'!B:B,'Questica Mapping'!C5176)</f>
        <v>0</v>
      </c>
      <c r="O5176" s="100">
        <v>0</v>
      </c>
      <c r="P5176" s="101">
        <f>-O5176</f>
        <v>0</v>
      </c>
    </row>
    <row r="5177" spans="1:16" hidden="1" x14ac:dyDescent="0.3">
      <c r="A5177" s="90">
        <v>602242</v>
      </c>
      <c r="B5177" s="159" t="s">
        <v>1162</v>
      </c>
      <c r="C5177" s="159" t="s">
        <v>9602</v>
      </c>
      <c r="D5177" s="181" t="s">
        <v>19</v>
      </c>
      <c r="E5177" s="231" t="s">
        <v>494</v>
      </c>
      <c r="F5177" s="179" t="s">
        <v>9591</v>
      </c>
      <c r="G5177" s="179" t="s">
        <v>1679</v>
      </c>
      <c r="H5177" s="179" t="s">
        <v>9249</v>
      </c>
      <c r="I5177" s="179" t="s">
        <v>925</v>
      </c>
      <c r="J5177" s="179" t="s">
        <v>3690</v>
      </c>
      <c r="K5177" s="179" t="b">
        <f>VLOOKUP($C5177,'Budget Detail as of 11.30'!$B:$K,COLUMNS('Budget Detail as of 11.30'!$B:I),FALSE)</f>
        <v>0</v>
      </c>
      <c r="L5177" s="179" t="str">
        <f>VLOOKUP($C5177,'Budget Detail as of 11.30'!$B:$K,COLUMNS('Budget Detail as of 11.30'!$B:J),FALSE)</f>
        <v>Operating</v>
      </c>
      <c r="M5177" s="278">
        <f>IFERROR(VLOOKUP(C5177,'Budget Detail as of 11.30'!B:K,COLUMNS('Budget Detail as of 11.30'!B:K),FALSE),0)</f>
        <v>286620</v>
      </c>
      <c r="N5177" s="155">
        <f>SUMIFS('Budget Detail as of 11.30'!L:L,'Budget Detail as of 11.30'!B:B,'Questica Mapping'!C5177)</f>
        <v>303230</v>
      </c>
    </row>
    <row r="5178" spans="1:16" hidden="1" x14ac:dyDescent="0.3">
      <c r="A5178" s="90">
        <v>2393719</v>
      </c>
      <c r="B5178" s="159" t="s">
        <v>1162</v>
      </c>
      <c r="C5178" s="159" t="s">
        <v>9603</v>
      </c>
      <c r="D5178" s="181" t="s">
        <v>19</v>
      </c>
      <c r="E5178" s="231" t="s">
        <v>494</v>
      </c>
      <c r="F5178" s="179" t="s">
        <v>9591</v>
      </c>
      <c r="G5178" s="179" t="s">
        <v>1679</v>
      </c>
      <c r="H5178" s="179" t="s">
        <v>9229</v>
      </c>
      <c r="I5178" s="179" t="s">
        <v>865</v>
      </c>
      <c r="J5178" s="179" t="s">
        <v>6128</v>
      </c>
      <c r="K5178" s="179" t="b">
        <f>VLOOKUP($C5178,'Budget Detail as of 11.30'!$B:$K,COLUMNS('Budget Detail as of 11.30'!$B:I),FALSE)</f>
        <v>0</v>
      </c>
      <c r="L5178" s="179" t="str">
        <f>VLOOKUP($C5178,'Budget Detail as of 11.30'!$B:$K,COLUMNS('Budget Detail as of 11.30'!$B:J),FALSE)</f>
        <v>Operating</v>
      </c>
      <c r="M5178" s="278">
        <f>IFERROR(VLOOKUP(C5178,'Budget Detail as of 11.30'!B:K,COLUMNS('Budget Detail as of 11.30'!B:K),FALSE),0)</f>
        <v>3344540</v>
      </c>
      <c r="N5178" s="155">
        <f>SUMIFS('Budget Detail as of 11.30'!L:L,'Budget Detail as of 11.30'!B:B,'Questica Mapping'!C5178)</f>
        <v>3344540</v>
      </c>
    </row>
    <row r="5179" spans="1:16" hidden="1" x14ac:dyDescent="0.3">
      <c r="A5179" s="90">
        <v>597597</v>
      </c>
      <c r="B5179" s="92" t="s">
        <v>1162</v>
      </c>
      <c r="C5179" s="92" t="s">
        <v>9604</v>
      </c>
      <c r="D5179" s="92" t="s">
        <v>19</v>
      </c>
      <c r="E5179" s="103" t="s">
        <v>619</v>
      </c>
      <c r="F5179" s="92" t="s">
        <v>9591</v>
      </c>
      <c r="G5179" s="92" t="s">
        <v>1694</v>
      </c>
      <c r="H5179" s="92" t="s">
        <v>9249</v>
      </c>
      <c r="I5179" s="92" t="s">
        <v>865</v>
      </c>
      <c r="J5179" s="92" t="s">
        <v>9605</v>
      </c>
      <c r="K5179" s="90" t="b">
        <v>0</v>
      </c>
      <c r="L5179" s="92" t="s">
        <v>867</v>
      </c>
      <c r="M5179" s="278">
        <f>IFERROR(VLOOKUP(C5179,'Budget Detail as of 11.30'!B:K,COLUMNS('Budget Detail as of 11.30'!B:K),FALSE),0)</f>
        <v>788820</v>
      </c>
      <c r="N5179" s="155">
        <f>SUMIFS('Budget Detail as of 11.30'!L:L,'Budget Detail as of 11.30'!B:B,'Questica Mapping'!C5179)</f>
        <v>788820</v>
      </c>
      <c r="O5179" s="100">
        <v>0</v>
      </c>
      <c r="P5179" s="101">
        <f t="shared" ref="P5179:P5187" si="199">-O5179</f>
        <v>0</v>
      </c>
    </row>
    <row r="5180" spans="1:16" hidden="1" x14ac:dyDescent="0.3">
      <c r="A5180" s="90">
        <v>597598</v>
      </c>
      <c r="B5180" s="92" t="s">
        <v>3</v>
      </c>
      <c r="C5180" s="92" t="s">
        <v>9606</v>
      </c>
      <c r="D5180" s="92" t="s">
        <v>20</v>
      </c>
      <c r="E5180" s="103" t="s">
        <v>590</v>
      </c>
      <c r="F5180" s="92" t="s">
        <v>875</v>
      </c>
      <c r="G5180" s="92" t="s">
        <v>863</v>
      </c>
      <c r="H5180" s="92" t="s">
        <v>9607</v>
      </c>
      <c r="I5180" s="92" t="s">
        <v>865</v>
      </c>
      <c r="J5180" s="92" t="s">
        <v>876</v>
      </c>
      <c r="K5180" s="90" t="b">
        <v>0</v>
      </c>
      <c r="L5180" s="92" t="s">
        <v>867</v>
      </c>
      <c r="M5180" s="278">
        <f>IFERROR(VLOOKUP(C5180,'Budget Detail as of 11.30'!B:K,COLUMNS('Budget Detail as of 11.30'!B:K),FALSE),0)</f>
        <v>0</v>
      </c>
      <c r="N5180" s="155">
        <f>SUMIFS('Budget Detail as of 11.30'!L:L,'Budget Detail as of 11.30'!B:B,'Questica Mapping'!C5180)</f>
        <v>0</v>
      </c>
      <c r="O5180" s="100">
        <v>-2644000</v>
      </c>
      <c r="P5180" s="101">
        <f t="shared" si="199"/>
        <v>2644000</v>
      </c>
    </row>
    <row r="5181" spans="1:16" hidden="1" x14ac:dyDescent="0.3">
      <c r="A5181" s="90">
        <v>1191166</v>
      </c>
      <c r="B5181" s="92" t="s">
        <v>3</v>
      </c>
      <c r="C5181" s="92" t="s">
        <v>9608</v>
      </c>
      <c r="D5181" s="92" t="s">
        <v>20</v>
      </c>
      <c r="E5181" s="103" t="s">
        <v>590</v>
      </c>
      <c r="F5181" s="92" t="s">
        <v>878</v>
      </c>
      <c r="G5181" s="92" t="s">
        <v>863</v>
      </c>
      <c r="H5181" s="92" t="s">
        <v>9607</v>
      </c>
      <c r="I5181" s="92" t="s">
        <v>865</v>
      </c>
      <c r="J5181" s="92" t="s">
        <v>6089</v>
      </c>
      <c r="K5181" s="90" t="b">
        <v>0</v>
      </c>
      <c r="L5181" s="92" t="s">
        <v>867</v>
      </c>
      <c r="M5181" s="278">
        <f>IFERROR(VLOOKUP(C5181,'Budget Detail as of 11.30'!B:K,COLUMNS('Budget Detail as of 11.30'!B:K),FALSE),0)</f>
        <v>0</v>
      </c>
      <c r="N5181" s="155">
        <f>SUMIFS('Budget Detail as of 11.30'!L:L,'Budget Detail as of 11.30'!B:B,'Questica Mapping'!C5181)</f>
        <v>0</v>
      </c>
      <c r="O5181" s="100">
        <v>-7250</v>
      </c>
      <c r="P5181" s="101">
        <f t="shared" si="199"/>
        <v>7250</v>
      </c>
    </row>
    <row r="5182" spans="1:16" hidden="1" x14ac:dyDescent="0.3">
      <c r="A5182" s="90">
        <v>850379</v>
      </c>
      <c r="B5182" s="92" t="s">
        <v>1162</v>
      </c>
      <c r="C5182" s="92" t="s">
        <v>9609</v>
      </c>
      <c r="D5182" s="92" t="s">
        <v>20</v>
      </c>
      <c r="E5182" s="103" t="s">
        <v>631</v>
      </c>
      <c r="F5182" s="92" t="s">
        <v>9610</v>
      </c>
      <c r="G5182" s="92" t="s">
        <v>3658</v>
      </c>
      <c r="H5182" s="92" t="s">
        <v>9607</v>
      </c>
      <c r="I5182" s="92" t="s">
        <v>865</v>
      </c>
      <c r="J5182" s="92" t="s">
        <v>9611</v>
      </c>
      <c r="K5182" s="90" t="b">
        <v>0</v>
      </c>
      <c r="L5182" s="92" t="s">
        <v>867</v>
      </c>
      <c r="M5182" s="278">
        <f>IFERROR(VLOOKUP(C5182,'Budget Detail as of 11.30'!B:K,COLUMNS('Budget Detail as of 11.30'!B:K),FALSE),0)</f>
        <v>0</v>
      </c>
      <c r="N5182" s="155">
        <f>SUMIFS('Budget Detail as of 11.30'!L:L,'Budget Detail as of 11.30'!B:B,'Questica Mapping'!C5182)</f>
        <v>0</v>
      </c>
      <c r="O5182" s="100">
        <v>-6397500</v>
      </c>
      <c r="P5182" s="101">
        <f t="shared" si="199"/>
        <v>6397500</v>
      </c>
    </row>
    <row r="5183" spans="1:16" hidden="1" x14ac:dyDescent="0.3">
      <c r="A5183" s="90">
        <v>850938</v>
      </c>
      <c r="B5183" s="92" t="s">
        <v>3</v>
      </c>
      <c r="C5183" s="92" t="s">
        <v>9612</v>
      </c>
      <c r="D5183" s="92" t="s">
        <v>21</v>
      </c>
      <c r="E5183" s="103" t="s">
        <v>301</v>
      </c>
      <c r="F5183" s="92" t="s">
        <v>6461</v>
      </c>
      <c r="G5183" s="92" t="s">
        <v>882</v>
      </c>
      <c r="H5183" s="92" t="s">
        <v>9613</v>
      </c>
      <c r="I5183" s="92" t="s">
        <v>865</v>
      </c>
      <c r="J5183" s="92" t="s">
        <v>9614</v>
      </c>
      <c r="K5183" s="90" t="b">
        <v>0</v>
      </c>
      <c r="L5183" s="92" t="s">
        <v>867</v>
      </c>
      <c r="M5183" s="278">
        <f>IFERROR(VLOOKUP(C5183,'Budget Detail as of 11.30'!B:K,COLUMNS('Budget Detail as of 11.30'!B:K),FALSE),0)</f>
        <v>0</v>
      </c>
      <c r="N5183" s="155">
        <f>SUMIFS('Budget Detail as of 11.30'!L:L,'Budget Detail as of 11.30'!B:B,'Questica Mapping'!C5183)</f>
        <v>0</v>
      </c>
      <c r="O5183" s="100">
        <v>-1630326</v>
      </c>
      <c r="P5183" s="101">
        <f t="shared" si="199"/>
        <v>1630326</v>
      </c>
    </row>
    <row r="5184" spans="1:16" hidden="1" x14ac:dyDescent="0.3">
      <c r="A5184" s="90">
        <v>1191417</v>
      </c>
      <c r="B5184" s="92" t="s">
        <v>3</v>
      </c>
      <c r="C5184" s="92" t="s">
        <v>9615</v>
      </c>
      <c r="D5184" s="92" t="s">
        <v>21</v>
      </c>
      <c r="E5184" s="103" t="s">
        <v>301</v>
      </c>
      <c r="F5184" s="92" t="s">
        <v>6540</v>
      </c>
      <c r="G5184" s="92" t="s">
        <v>882</v>
      </c>
      <c r="H5184" s="92" t="s">
        <v>9613</v>
      </c>
      <c r="I5184" s="92" t="s">
        <v>865</v>
      </c>
      <c r="J5184" s="92" t="s">
        <v>6541</v>
      </c>
      <c r="K5184" s="90" t="b">
        <v>0</v>
      </c>
      <c r="L5184" s="92" t="s">
        <v>867</v>
      </c>
      <c r="M5184" s="278">
        <f>IFERROR(VLOOKUP(C5184,'Budget Detail as of 11.30'!B:K,COLUMNS('Budget Detail as of 11.30'!B:K),FALSE),0)</f>
        <v>0</v>
      </c>
      <c r="N5184" s="155">
        <f>SUMIFS('Budget Detail as of 11.30'!L:L,'Budget Detail as of 11.30'!B:B,'Questica Mapping'!C5184)</f>
        <v>0</v>
      </c>
      <c r="O5184" s="100">
        <v>-1400000</v>
      </c>
      <c r="P5184" s="101">
        <f t="shared" si="199"/>
        <v>1400000</v>
      </c>
    </row>
    <row r="5185" spans="1:16" hidden="1" x14ac:dyDescent="0.3">
      <c r="A5185" s="90">
        <v>595517</v>
      </c>
      <c r="B5185" s="92" t="s">
        <v>3</v>
      </c>
      <c r="C5185" s="92" t="s">
        <v>9616</v>
      </c>
      <c r="D5185" s="92" t="s">
        <v>21</v>
      </c>
      <c r="E5185" s="103" t="s">
        <v>139</v>
      </c>
      <c r="F5185" s="92" t="s">
        <v>1132</v>
      </c>
      <c r="G5185" s="92" t="s">
        <v>882</v>
      </c>
      <c r="H5185" s="92" t="s">
        <v>9613</v>
      </c>
      <c r="I5185" s="92" t="s">
        <v>925</v>
      </c>
      <c r="J5185" s="92" t="s">
        <v>9617</v>
      </c>
      <c r="K5185" s="90" t="b">
        <v>0</v>
      </c>
      <c r="L5185" s="92" t="s">
        <v>867</v>
      </c>
      <c r="M5185" s="278">
        <f>IFERROR(VLOOKUP(C5185,'Budget Detail as of 11.30'!B:K,COLUMNS('Budget Detail as of 11.30'!B:K),FALSE),0)</f>
        <v>0</v>
      </c>
      <c r="N5185" s="155">
        <f>SUMIFS('Budget Detail as of 11.30'!L:L,'Budget Detail as of 11.30'!B:B,'Questica Mapping'!C5185)</f>
        <v>0</v>
      </c>
      <c r="O5185" s="100">
        <v>-283276</v>
      </c>
      <c r="P5185" s="101">
        <f t="shared" si="199"/>
        <v>283276</v>
      </c>
    </row>
    <row r="5186" spans="1:16" hidden="1" x14ac:dyDescent="0.3">
      <c r="A5186" s="90">
        <v>595516</v>
      </c>
      <c r="B5186" s="92" t="s">
        <v>3</v>
      </c>
      <c r="C5186" s="92" t="s">
        <v>9618</v>
      </c>
      <c r="D5186" s="92" t="s">
        <v>21</v>
      </c>
      <c r="E5186" s="103" t="s">
        <v>592</v>
      </c>
      <c r="F5186" s="92" t="s">
        <v>1154</v>
      </c>
      <c r="G5186" s="92" t="s">
        <v>882</v>
      </c>
      <c r="H5186" s="92" t="s">
        <v>9613</v>
      </c>
      <c r="I5186" s="92" t="s">
        <v>865</v>
      </c>
      <c r="J5186" s="92" t="s">
        <v>7994</v>
      </c>
      <c r="K5186" s="90" t="b">
        <v>0</v>
      </c>
      <c r="L5186" s="92" t="s">
        <v>867</v>
      </c>
      <c r="M5186" s="278">
        <f>IFERROR(VLOOKUP(C5186,'Budget Detail as of 11.30'!B:K,COLUMNS('Budget Detail as of 11.30'!B:K),FALSE),0)</f>
        <v>0</v>
      </c>
      <c r="N5186" s="155">
        <f>SUMIFS('Budget Detail as of 11.30'!L:L,'Budget Detail as of 11.30'!B:B,'Questica Mapping'!C5186)</f>
        <v>0</v>
      </c>
      <c r="O5186" s="100">
        <v>-720100</v>
      </c>
      <c r="P5186" s="101">
        <f t="shared" si="199"/>
        <v>720100</v>
      </c>
    </row>
    <row r="5187" spans="1:16" hidden="1" x14ac:dyDescent="0.3">
      <c r="A5187" s="90">
        <v>591300</v>
      </c>
      <c r="B5187" s="92" t="s">
        <v>3</v>
      </c>
      <c r="C5187" s="92" t="s">
        <v>9619</v>
      </c>
      <c r="D5187" s="92" t="s">
        <v>21</v>
      </c>
      <c r="E5187" s="103" t="s">
        <v>635</v>
      </c>
      <c r="F5187" s="92" t="s">
        <v>1154</v>
      </c>
      <c r="G5187" s="92" t="s">
        <v>882</v>
      </c>
      <c r="H5187" s="92" t="s">
        <v>9613</v>
      </c>
      <c r="I5187" s="92" t="s">
        <v>1807</v>
      </c>
      <c r="J5187" s="92" t="s">
        <v>9620</v>
      </c>
      <c r="K5187" s="90" t="b">
        <v>0</v>
      </c>
      <c r="L5187" s="92" t="s">
        <v>867</v>
      </c>
      <c r="M5187" s="278">
        <f>IFERROR(VLOOKUP(C5187,'Budget Detail as of 11.30'!B:K,COLUMNS('Budget Detail as of 11.30'!B:K),FALSE),0)</f>
        <v>0</v>
      </c>
      <c r="N5187" s="155">
        <f>SUMIFS('Budget Detail as of 11.30'!L:L,'Budget Detail as of 11.30'!B:B,'Questica Mapping'!C5187)</f>
        <v>0</v>
      </c>
      <c r="O5187" s="100">
        <v>-498545</v>
      </c>
      <c r="P5187" s="101">
        <f t="shared" si="199"/>
        <v>498545</v>
      </c>
    </row>
    <row r="5188" spans="1:16" hidden="1" x14ac:dyDescent="0.3">
      <c r="A5188" s="90">
        <v>597599</v>
      </c>
      <c r="B5188" s="92" t="s">
        <v>3</v>
      </c>
      <c r="C5188" s="92" t="s">
        <v>9621</v>
      </c>
      <c r="D5188" s="92" t="s">
        <v>21</v>
      </c>
      <c r="E5188" s="103" t="s">
        <v>635</v>
      </c>
      <c r="F5188" s="92" t="s">
        <v>1154</v>
      </c>
      <c r="G5188" s="92" t="s">
        <v>882</v>
      </c>
      <c r="H5188" s="92" t="s">
        <v>9613</v>
      </c>
      <c r="I5188" s="92" t="s">
        <v>925</v>
      </c>
      <c r="J5188" s="92" t="s">
        <v>9622</v>
      </c>
      <c r="K5188" s="90" t="b">
        <v>0</v>
      </c>
      <c r="L5188" s="92" t="s">
        <v>867</v>
      </c>
      <c r="M5188" s="278">
        <f>IFERROR(VLOOKUP(C5188,'Budget Detail as of 11.30'!B:K,COLUMNS('Budget Detail as of 11.30'!B:K),FALSE),0)</f>
        <v>2052070</v>
      </c>
      <c r="N5188" s="155">
        <f>SUMIFS('Budget Detail as of 11.30'!L:L,'Budget Detail as of 11.30'!B:B,'Questica Mapping'!C5188)</f>
        <v>2052070</v>
      </c>
      <c r="O5188" s="100">
        <v>0</v>
      </c>
      <c r="P5188" s="101">
        <f t="shared" ref="P5188:P5198" si="200">+O5188</f>
        <v>0</v>
      </c>
    </row>
    <row r="5189" spans="1:16" hidden="1" x14ac:dyDescent="0.3">
      <c r="A5189" s="90">
        <v>587427</v>
      </c>
      <c r="B5189" s="92" t="s">
        <v>3</v>
      </c>
      <c r="C5189" s="92" t="s">
        <v>9623</v>
      </c>
      <c r="D5189" s="92" t="s">
        <v>21</v>
      </c>
      <c r="E5189" s="103" t="s">
        <v>635</v>
      </c>
      <c r="F5189" s="92" t="s">
        <v>1154</v>
      </c>
      <c r="G5189" s="92" t="s">
        <v>882</v>
      </c>
      <c r="H5189" s="92" t="s">
        <v>9613</v>
      </c>
      <c r="I5189" s="92" t="s">
        <v>928</v>
      </c>
      <c r="J5189" s="92" t="s">
        <v>9620</v>
      </c>
      <c r="K5189" s="90" t="b">
        <v>0</v>
      </c>
      <c r="L5189" s="92" t="s">
        <v>867</v>
      </c>
      <c r="M5189" s="278">
        <f>IFERROR(VLOOKUP(C5189,'Budget Detail as of 11.30'!B:K,COLUMNS('Budget Detail as of 11.30'!B:K),FALSE),0)</f>
        <v>3381050</v>
      </c>
      <c r="N5189" s="155">
        <f>SUMIFS('Budget Detail as of 11.30'!L:L,'Budget Detail as of 11.30'!B:B,'Questica Mapping'!C5189)</f>
        <v>3381050</v>
      </c>
      <c r="O5189" s="100">
        <v>3250</v>
      </c>
      <c r="P5189" s="101">
        <f t="shared" si="200"/>
        <v>3250</v>
      </c>
    </row>
    <row r="5190" spans="1:16" hidden="1" x14ac:dyDescent="0.3">
      <c r="A5190" s="90">
        <v>850788</v>
      </c>
      <c r="B5190" s="92" t="s">
        <v>3</v>
      </c>
      <c r="C5190" s="92" t="s">
        <v>9624</v>
      </c>
      <c r="D5190" s="92" t="s">
        <v>21</v>
      </c>
      <c r="E5190" s="103" t="s">
        <v>635</v>
      </c>
      <c r="F5190" s="92" t="s">
        <v>1154</v>
      </c>
      <c r="G5190" s="92" t="s">
        <v>882</v>
      </c>
      <c r="H5190" s="92" t="s">
        <v>9613</v>
      </c>
      <c r="I5190" s="92" t="s">
        <v>931</v>
      </c>
      <c r="J5190" s="92" t="s">
        <v>9625</v>
      </c>
      <c r="K5190" s="90" t="b">
        <v>0</v>
      </c>
      <c r="L5190" s="92" t="s">
        <v>867</v>
      </c>
      <c r="M5190" s="278">
        <f>IFERROR(VLOOKUP(C5190,'Budget Detail as of 11.30'!B:K,COLUMNS('Budget Detail as of 11.30'!B:K),FALSE),0)</f>
        <v>6396000</v>
      </c>
      <c r="N5190" s="155">
        <f>SUMIFS('Budget Detail as of 11.30'!L:L,'Budget Detail as of 11.30'!B:B,'Questica Mapping'!C5190)</f>
        <v>6396000</v>
      </c>
      <c r="O5190" s="100">
        <v>0</v>
      </c>
      <c r="P5190" s="101">
        <f t="shared" si="200"/>
        <v>0</v>
      </c>
    </row>
    <row r="5191" spans="1:16" hidden="1" x14ac:dyDescent="0.3">
      <c r="A5191" s="90">
        <v>587446</v>
      </c>
      <c r="B5191" s="92" t="s">
        <v>3</v>
      </c>
      <c r="C5191" s="92" t="s">
        <v>9626</v>
      </c>
      <c r="D5191" s="92" t="s">
        <v>21</v>
      </c>
      <c r="E5191" s="103" t="s">
        <v>635</v>
      </c>
      <c r="F5191" s="92" t="s">
        <v>1154</v>
      </c>
      <c r="G5191" s="92" t="s">
        <v>882</v>
      </c>
      <c r="H5191" s="92" t="s">
        <v>9613</v>
      </c>
      <c r="I5191" s="92" t="s">
        <v>944</v>
      </c>
      <c r="J5191" s="92" t="s">
        <v>9627</v>
      </c>
      <c r="K5191" s="90" t="b">
        <v>0</v>
      </c>
      <c r="L5191" s="92" t="s">
        <v>867</v>
      </c>
      <c r="M5191" s="278">
        <f>IFERROR(VLOOKUP(C5191,'Budget Detail as of 11.30'!B:K,COLUMNS('Budget Detail as of 11.30'!B:K),FALSE),0)</f>
        <v>1629940</v>
      </c>
      <c r="N5191" s="155">
        <f>SUMIFS('Budget Detail as of 11.30'!L:L,'Budget Detail as of 11.30'!B:B,'Questica Mapping'!C5191)</f>
        <v>1629940</v>
      </c>
      <c r="O5191" s="100">
        <v>0</v>
      </c>
      <c r="P5191" s="101">
        <f t="shared" si="200"/>
        <v>0</v>
      </c>
    </row>
    <row r="5192" spans="1:16" hidden="1" x14ac:dyDescent="0.3">
      <c r="A5192" s="90">
        <v>587403</v>
      </c>
      <c r="B5192" s="92" t="s">
        <v>3</v>
      </c>
      <c r="C5192" s="92" t="s">
        <v>9628</v>
      </c>
      <c r="D5192" s="92" t="s">
        <v>21</v>
      </c>
      <c r="E5192" s="103" t="s">
        <v>637</v>
      </c>
      <c r="F5192" s="92" t="s">
        <v>1154</v>
      </c>
      <c r="G5192" s="92" t="s">
        <v>882</v>
      </c>
      <c r="H5192" s="92" t="s">
        <v>9613</v>
      </c>
      <c r="I5192" s="92" t="s">
        <v>1060</v>
      </c>
      <c r="J5192" s="92" t="s">
        <v>9629</v>
      </c>
      <c r="K5192" s="90" t="b">
        <v>0</v>
      </c>
      <c r="L5192" s="92" t="s">
        <v>867</v>
      </c>
      <c r="M5192" s="278">
        <f>IFERROR(VLOOKUP(C5192,'Budget Detail as of 11.30'!B:K,COLUMNS('Budget Detail as of 11.30'!B:K),FALSE),0)</f>
        <v>2124100</v>
      </c>
      <c r="N5192" s="155">
        <f>SUMIFS('Budget Detail as of 11.30'!L:L,'Budget Detail as of 11.30'!B:B,'Questica Mapping'!C5192)</f>
        <v>2124100</v>
      </c>
      <c r="O5192" s="100">
        <v>355000</v>
      </c>
      <c r="P5192" s="101">
        <f t="shared" si="200"/>
        <v>355000</v>
      </c>
    </row>
    <row r="5193" spans="1:16" hidden="1" x14ac:dyDescent="0.3">
      <c r="A5193" s="90">
        <v>590023</v>
      </c>
      <c r="B5193" s="92" t="s">
        <v>3</v>
      </c>
      <c r="C5193" s="92" t="s">
        <v>9630</v>
      </c>
      <c r="D5193" s="92" t="s">
        <v>21</v>
      </c>
      <c r="E5193" s="103" t="s">
        <v>641</v>
      </c>
      <c r="F5193" s="92" t="s">
        <v>1154</v>
      </c>
      <c r="G5193" s="92" t="s">
        <v>882</v>
      </c>
      <c r="H5193" s="92" t="s">
        <v>9613</v>
      </c>
      <c r="I5193" s="92" t="s">
        <v>1063</v>
      </c>
      <c r="J5193" s="92" t="s">
        <v>9631</v>
      </c>
      <c r="K5193" s="90" t="b">
        <v>0</v>
      </c>
      <c r="L5193" s="92" t="s">
        <v>867</v>
      </c>
      <c r="M5193" s="278">
        <f>IFERROR(VLOOKUP(C5193,'Budget Detail as of 11.30'!B:K,COLUMNS('Budget Detail as of 11.30'!B:K),FALSE),0)</f>
        <v>281880</v>
      </c>
      <c r="N5193" s="155">
        <f>SUMIFS('Budget Detail as of 11.30'!L:L,'Budget Detail as of 11.30'!B:B,'Questica Mapping'!C5193)</f>
        <v>281880</v>
      </c>
      <c r="O5193" s="100">
        <v>945000</v>
      </c>
      <c r="P5193" s="101">
        <f t="shared" si="200"/>
        <v>945000</v>
      </c>
    </row>
    <row r="5194" spans="1:16" hidden="1" x14ac:dyDescent="0.3">
      <c r="A5194" s="90">
        <v>590024</v>
      </c>
      <c r="B5194" s="92" t="s">
        <v>3</v>
      </c>
      <c r="C5194" s="92" t="s">
        <v>9632</v>
      </c>
      <c r="D5194" s="92" t="s">
        <v>21</v>
      </c>
      <c r="E5194" s="103" t="s">
        <v>639</v>
      </c>
      <c r="F5194" s="92" t="s">
        <v>1154</v>
      </c>
      <c r="G5194" s="92" t="s">
        <v>882</v>
      </c>
      <c r="H5194" s="92" t="s">
        <v>9613</v>
      </c>
      <c r="I5194" s="92" t="s">
        <v>1088</v>
      </c>
      <c r="J5194" s="92" t="s">
        <v>9633</v>
      </c>
      <c r="K5194" s="90" t="b">
        <v>0</v>
      </c>
      <c r="L5194" s="92" t="s">
        <v>867</v>
      </c>
      <c r="M5194" s="278">
        <f>IFERROR(VLOOKUP(C5194,'Budget Detail as of 11.30'!B:K,COLUMNS('Budget Detail as of 11.30'!B:K),FALSE),0)</f>
        <v>0</v>
      </c>
      <c r="N5194" s="155">
        <f>SUMIFS('Budget Detail as of 11.30'!L:L,'Budget Detail as of 11.30'!B:B,'Questica Mapping'!C5194)</f>
        <v>0</v>
      </c>
      <c r="O5194" s="100">
        <v>160000</v>
      </c>
      <c r="P5194" s="101">
        <f t="shared" si="200"/>
        <v>160000</v>
      </c>
    </row>
    <row r="5195" spans="1:16" hidden="1" x14ac:dyDescent="0.3">
      <c r="A5195" s="90">
        <v>590025</v>
      </c>
      <c r="B5195" s="92" t="s">
        <v>3</v>
      </c>
      <c r="C5195" s="92" t="s">
        <v>9634</v>
      </c>
      <c r="D5195" s="92" t="s">
        <v>21</v>
      </c>
      <c r="E5195" s="103" t="s">
        <v>647</v>
      </c>
      <c r="F5195" s="92" t="s">
        <v>1154</v>
      </c>
      <c r="G5195" s="92" t="s">
        <v>882</v>
      </c>
      <c r="H5195" s="92" t="s">
        <v>9613</v>
      </c>
      <c r="I5195" s="92" t="s">
        <v>1066</v>
      </c>
      <c r="J5195" s="92" t="s">
        <v>9635</v>
      </c>
      <c r="K5195" s="90" t="b">
        <v>0</v>
      </c>
      <c r="L5195" s="92" t="s">
        <v>867</v>
      </c>
      <c r="M5195" s="278">
        <f>IFERROR(VLOOKUP(C5195,'Budget Detail as of 11.30'!B:K,COLUMNS('Budget Detail as of 11.30'!B:K),FALSE),0)</f>
        <v>498870</v>
      </c>
      <c r="N5195" s="155">
        <f>SUMIFS('Budget Detail as of 11.30'!L:L,'Budget Detail as of 11.30'!B:B,'Questica Mapping'!C5195)</f>
        <v>498870</v>
      </c>
      <c r="O5195" s="100">
        <v>1500000</v>
      </c>
      <c r="P5195" s="101">
        <f t="shared" si="200"/>
        <v>1500000</v>
      </c>
    </row>
    <row r="5196" spans="1:16" hidden="1" x14ac:dyDescent="0.3">
      <c r="A5196" s="90">
        <v>598617</v>
      </c>
      <c r="B5196" s="92" t="s">
        <v>1162</v>
      </c>
      <c r="C5196" s="92" t="s">
        <v>9636</v>
      </c>
      <c r="D5196" s="92" t="s">
        <v>21</v>
      </c>
      <c r="E5196" s="103" t="s">
        <v>649</v>
      </c>
      <c r="F5196" s="92" t="s">
        <v>9637</v>
      </c>
      <c r="G5196" s="92" t="s">
        <v>1212</v>
      </c>
      <c r="H5196" s="92" t="s">
        <v>9613</v>
      </c>
      <c r="I5196" s="92" t="s">
        <v>865</v>
      </c>
      <c r="J5196" s="92" t="s">
        <v>9638</v>
      </c>
      <c r="K5196" s="90" t="b">
        <v>0</v>
      </c>
      <c r="L5196" s="92" t="s">
        <v>867</v>
      </c>
      <c r="M5196" s="278">
        <f>IFERROR(VLOOKUP(C5196,'Budget Detail as of 11.30'!B:K,COLUMNS('Budget Detail as of 11.30'!B:K),FALSE),0)</f>
        <v>0</v>
      </c>
      <c r="N5196" s="155">
        <f>SUMIFS('Budget Detail as of 11.30'!L:L,'Budget Detail as of 11.30'!B:B,'Questica Mapping'!C5196)</f>
        <v>0</v>
      </c>
      <c r="O5196" s="100">
        <v>3230000</v>
      </c>
      <c r="P5196" s="101">
        <f t="shared" si="200"/>
        <v>3230000</v>
      </c>
    </row>
    <row r="5197" spans="1:16" hidden="1" x14ac:dyDescent="0.3">
      <c r="A5197" s="90">
        <v>850018</v>
      </c>
      <c r="B5197" s="92" t="s">
        <v>1162</v>
      </c>
      <c r="C5197" s="92" t="s">
        <v>9639</v>
      </c>
      <c r="D5197" s="92" t="s">
        <v>21</v>
      </c>
      <c r="E5197" s="103" t="s">
        <v>649</v>
      </c>
      <c r="F5197" s="92" t="s">
        <v>9637</v>
      </c>
      <c r="G5197" s="92" t="s">
        <v>1212</v>
      </c>
      <c r="H5197" s="92" t="s">
        <v>9613</v>
      </c>
      <c r="I5197" s="92" t="s">
        <v>931</v>
      </c>
      <c r="J5197" s="92" t="s">
        <v>9640</v>
      </c>
      <c r="K5197" s="90" t="b">
        <v>0</v>
      </c>
      <c r="L5197" s="92" t="s">
        <v>867</v>
      </c>
      <c r="M5197" s="278">
        <f>IFERROR(VLOOKUP(C5197,'Budget Detail as of 11.30'!B:K,COLUMNS('Budget Detail as of 11.30'!B:K),FALSE),0)</f>
        <v>2750</v>
      </c>
      <c r="N5197" s="155">
        <f>SUMIFS('Budget Detail as of 11.30'!L:L,'Budget Detail as of 11.30'!B:B,'Questica Mapping'!C5197)</f>
        <v>2750</v>
      </c>
      <c r="O5197" s="100">
        <v>1400000</v>
      </c>
      <c r="P5197" s="101">
        <f t="shared" si="200"/>
        <v>1400000</v>
      </c>
    </row>
    <row r="5198" spans="1:16" hidden="1" x14ac:dyDescent="0.3">
      <c r="A5198" s="90">
        <v>850025</v>
      </c>
      <c r="B5198" s="92" t="s">
        <v>1162</v>
      </c>
      <c r="C5198" s="92" t="s">
        <v>9641</v>
      </c>
      <c r="D5198" s="92" t="s">
        <v>21</v>
      </c>
      <c r="E5198" s="103" t="s">
        <v>649</v>
      </c>
      <c r="F5198" s="92" t="s">
        <v>9637</v>
      </c>
      <c r="G5198" s="92" t="s">
        <v>1212</v>
      </c>
      <c r="H5198" s="92" t="s">
        <v>9613</v>
      </c>
      <c r="I5198" s="92" t="s">
        <v>944</v>
      </c>
      <c r="J5198" s="92" t="s">
        <v>9642</v>
      </c>
      <c r="K5198" s="90" t="b">
        <v>0</v>
      </c>
      <c r="L5198" s="92" t="s">
        <v>867</v>
      </c>
      <c r="M5198" s="278">
        <f>IFERROR(VLOOKUP(C5198,'Budget Detail as of 11.30'!B:K,COLUMNS('Budget Detail as of 11.30'!B:K),FALSE),0)</f>
        <v>0</v>
      </c>
      <c r="N5198" s="155">
        <f>SUMIFS('Budget Detail as of 11.30'!L:L,'Budget Detail as of 11.30'!B:B,'Questica Mapping'!C5198)</f>
        <v>0</v>
      </c>
      <c r="O5198" s="100">
        <v>920000</v>
      </c>
      <c r="P5198" s="101">
        <f t="shared" si="200"/>
        <v>920000</v>
      </c>
    </row>
    <row r="5199" spans="1:16" hidden="1" x14ac:dyDescent="0.3">
      <c r="A5199" s="90">
        <v>595430</v>
      </c>
      <c r="B5199" s="92" t="s">
        <v>1162</v>
      </c>
      <c r="C5199" s="92" t="s">
        <v>9643</v>
      </c>
      <c r="D5199" s="92" t="s">
        <v>21</v>
      </c>
      <c r="E5199" s="103" t="s">
        <v>651</v>
      </c>
      <c r="F5199" s="92" t="s">
        <v>9637</v>
      </c>
      <c r="G5199" s="92" t="s">
        <v>9644</v>
      </c>
      <c r="H5199" s="92" t="s">
        <v>9613</v>
      </c>
      <c r="I5199" s="92" t="s">
        <v>865</v>
      </c>
      <c r="J5199" s="92" t="s">
        <v>9645</v>
      </c>
      <c r="K5199" s="90" t="b">
        <v>0</v>
      </c>
      <c r="L5199" s="92" t="s">
        <v>867</v>
      </c>
      <c r="M5199" s="278">
        <f>IFERROR(VLOOKUP(C5199,'Budget Detail as of 11.30'!B:K,COLUMNS('Budget Detail as of 11.30'!B:K),FALSE),0)</f>
        <v>375000</v>
      </c>
      <c r="N5199" s="155">
        <f>SUMIFS('Budget Detail as of 11.30'!L:L,'Budget Detail as of 11.30'!B:B,'Questica Mapping'!C5199)</f>
        <v>375000</v>
      </c>
      <c r="O5199" s="100"/>
      <c r="P5199" s="101"/>
    </row>
    <row r="5200" spans="1:16" hidden="1" x14ac:dyDescent="0.3">
      <c r="A5200" s="90">
        <v>602002</v>
      </c>
      <c r="B5200" s="92" t="s">
        <v>1162</v>
      </c>
      <c r="C5200" s="92" t="s">
        <v>9646</v>
      </c>
      <c r="D5200" s="92" t="s">
        <v>21</v>
      </c>
      <c r="E5200" s="103" t="s">
        <v>651</v>
      </c>
      <c r="F5200" s="92" t="s">
        <v>9637</v>
      </c>
      <c r="G5200" s="92" t="s">
        <v>9644</v>
      </c>
      <c r="H5200" s="92" t="s">
        <v>9613</v>
      </c>
      <c r="I5200" s="92" t="s">
        <v>925</v>
      </c>
      <c r="J5200" s="270" t="s">
        <v>1251</v>
      </c>
      <c r="K5200" s="90" t="b">
        <v>0</v>
      </c>
      <c r="L5200" s="92" t="s">
        <v>867</v>
      </c>
      <c r="M5200" s="278">
        <f>IFERROR(VLOOKUP(C5200,'Budget Detail as of 11.30'!B:K,COLUMNS('Budget Detail as of 11.30'!B:K),FALSE),0)</f>
        <v>0</v>
      </c>
      <c r="N5200" s="155">
        <f>SUMIFS('Budget Detail as of 11.30'!L:L,'Budget Detail as of 11.30'!B:B,'Questica Mapping'!C5200)</f>
        <v>0</v>
      </c>
      <c r="O5200" s="100">
        <v>75056</v>
      </c>
      <c r="P5200" s="101">
        <f t="shared" ref="P5200:P5208" si="201">+O5200</f>
        <v>75056</v>
      </c>
    </row>
    <row r="5201" spans="1:16" hidden="1" x14ac:dyDescent="0.3">
      <c r="A5201" s="90">
        <v>599854</v>
      </c>
      <c r="B5201" s="92" t="s">
        <v>1162</v>
      </c>
      <c r="C5201" s="92" t="s">
        <v>9647</v>
      </c>
      <c r="D5201" s="92" t="s">
        <v>21</v>
      </c>
      <c r="E5201" s="103" t="s">
        <v>651</v>
      </c>
      <c r="F5201" s="92" t="s">
        <v>9637</v>
      </c>
      <c r="G5201" s="92" t="s">
        <v>9644</v>
      </c>
      <c r="H5201" s="92" t="s">
        <v>9613</v>
      </c>
      <c r="I5201" s="92" t="s">
        <v>928</v>
      </c>
      <c r="J5201" s="92" t="s">
        <v>9648</v>
      </c>
      <c r="K5201" s="90" t="b">
        <v>0</v>
      </c>
      <c r="L5201" s="92" t="s">
        <v>867</v>
      </c>
      <c r="M5201" s="278">
        <f>IFERROR(VLOOKUP(C5201,'Budget Detail as of 11.30'!B:K,COLUMNS('Budget Detail as of 11.30'!B:K),FALSE),0)</f>
        <v>165000</v>
      </c>
      <c r="N5201" s="155">
        <f>SUMIFS('Budget Detail as of 11.30'!L:L,'Budget Detail as of 11.30'!B:B,'Questica Mapping'!C5201)</f>
        <v>165000</v>
      </c>
      <c r="O5201" s="100">
        <v>1581750</v>
      </c>
      <c r="P5201" s="101">
        <f t="shared" si="201"/>
        <v>1581750</v>
      </c>
    </row>
    <row r="5202" spans="1:16" hidden="1" x14ac:dyDescent="0.3">
      <c r="A5202" s="90">
        <v>599855</v>
      </c>
      <c r="B5202" s="92" t="s">
        <v>1162</v>
      </c>
      <c r="C5202" s="92" t="s">
        <v>9649</v>
      </c>
      <c r="D5202" s="92" t="s">
        <v>21</v>
      </c>
      <c r="E5202" s="103" t="s">
        <v>651</v>
      </c>
      <c r="F5202" s="92" t="s">
        <v>9637</v>
      </c>
      <c r="G5202" s="92" t="s">
        <v>9644</v>
      </c>
      <c r="H5202" s="92" t="s">
        <v>9613</v>
      </c>
      <c r="I5202" s="92" t="s">
        <v>931</v>
      </c>
      <c r="J5202" s="92" t="s">
        <v>9650</v>
      </c>
      <c r="K5202" s="90" t="b">
        <v>0</v>
      </c>
      <c r="L5202" s="92" t="s">
        <v>867</v>
      </c>
      <c r="M5202" s="278">
        <f>IFERROR(VLOOKUP(C5202,'Budget Detail as of 11.30'!B:K,COLUMNS('Budget Detail as of 11.30'!B:K),FALSE),0)</f>
        <v>1545000</v>
      </c>
      <c r="N5202" s="155">
        <f>SUMIFS('Budget Detail as of 11.30'!L:L,'Budget Detail as of 11.30'!B:B,'Questica Mapping'!C5202)</f>
        <v>1545000</v>
      </c>
      <c r="O5202" s="100">
        <v>113663</v>
      </c>
      <c r="P5202" s="101">
        <f t="shared" si="201"/>
        <v>113663</v>
      </c>
    </row>
    <row r="5203" spans="1:16" hidden="1" x14ac:dyDescent="0.3">
      <c r="A5203" s="90">
        <v>850204</v>
      </c>
      <c r="B5203" s="92" t="s">
        <v>1162</v>
      </c>
      <c r="C5203" s="92" t="s">
        <v>9651</v>
      </c>
      <c r="D5203" s="92" t="s">
        <v>21</v>
      </c>
      <c r="E5203" s="103" t="s">
        <v>651</v>
      </c>
      <c r="F5203" s="92" t="s">
        <v>9637</v>
      </c>
      <c r="G5203" s="92" t="s">
        <v>9644</v>
      </c>
      <c r="H5203" s="92" t="s">
        <v>9613</v>
      </c>
      <c r="I5203" s="92" t="s">
        <v>944</v>
      </c>
      <c r="J5203" s="92" t="s">
        <v>9652</v>
      </c>
      <c r="K5203" s="90" t="b">
        <v>0</v>
      </c>
      <c r="L5203" s="92" t="s">
        <v>867</v>
      </c>
      <c r="M5203" s="278">
        <f>IFERROR(VLOOKUP(C5203,'Budget Detail as of 11.30'!B:K,COLUMNS('Budget Detail as of 11.30'!B:K),FALSE),0)</f>
        <v>3390000</v>
      </c>
      <c r="N5203" s="155">
        <f>SUMIFS('Budget Detail as of 11.30'!L:L,'Budget Detail as of 11.30'!B:B,'Questica Mapping'!C5203)</f>
        <v>3390000</v>
      </c>
      <c r="O5203" s="100">
        <v>113663</v>
      </c>
      <c r="P5203" s="101">
        <f t="shared" si="201"/>
        <v>113663</v>
      </c>
    </row>
    <row r="5204" spans="1:16" hidden="1" x14ac:dyDescent="0.3">
      <c r="A5204" s="90">
        <v>601975</v>
      </c>
      <c r="B5204" s="92" t="s">
        <v>1162</v>
      </c>
      <c r="C5204" s="92" t="s">
        <v>9653</v>
      </c>
      <c r="D5204" s="92" t="s">
        <v>21</v>
      </c>
      <c r="E5204" s="103" t="s">
        <v>651</v>
      </c>
      <c r="F5204" s="92" t="s">
        <v>9637</v>
      </c>
      <c r="G5204" s="92" t="s">
        <v>9644</v>
      </c>
      <c r="H5204" s="92" t="s">
        <v>9613</v>
      </c>
      <c r="I5204" s="92" t="s">
        <v>1060</v>
      </c>
      <c r="J5204" s="92" t="s">
        <v>9654</v>
      </c>
      <c r="K5204" s="90" t="b">
        <v>0</v>
      </c>
      <c r="L5204" s="92" t="s">
        <v>867</v>
      </c>
      <c r="M5204" s="278">
        <f>IFERROR(VLOOKUP(C5204,'Budget Detail as of 11.30'!B:K,COLUMNS('Budget Detail as of 11.30'!B:K),FALSE),0)</f>
        <v>1415000</v>
      </c>
      <c r="N5204" s="155">
        <f>SUMIFS('Budget Detail as of 11.30'!L:L,'Budget Detail as of 11.30'!B:B,'Questica Mapping'!C5204)</f>
        <v>1415000</v>
      </c>
      <c r="O5204" s="100">
        <v>598300</v>
      </c>
      <c r="P5204" s="101">
        <f t="shared" si="201"/>
        <v>598300</v>
      </c>
    </row>
    <row r="5205" spans="1:16" hidden="1" x14ac:dyDescent="0.3">
      <c r="A5205" s="90">
        <v>603189</v>
      </c>
      <c r="B5205" s="92" t="s">
        <v>1162</v>
      </c>
      <c r="C5205" s="92" t="s">
        <v>9655</v>
      </c>
      <c r="D5205" s="92" t="s">
        <v>21</v>
      </c>
      <c r="E5205" s="103" t="s">
        <v>651</v>
      </c>
      <c r="F5205" s="92" t="s">
        <v>9637</v>
      </c>
      <c r="G5205" s="92" t="s">
        <v>9644</v>
      </c>
      <c r="H5205" s="92" t="s">
        <v>9613</v>
      </c>
      <c r="I5205" s="92" t="s">
        <v>1063</v>
      </c>
      <c r="J5205" s="92" t="s">
        <v>9656</v>
      </c>
      <c r="K5205" s="90" t="b">
        <v>0</v>
      </c>
      <c r="L5205" s="92" t="s">
        <v>867</v>
      </c>
      <c r="M5205" s="278">
        <f>IFERROR(VLOOKUP(C5205,'Budget Detail as of 11.30'!B:K,COLUMNS('Budget Detail as of 11.30'!B:K),FALSE),0)</f>
        <v>970000</v>
      </c>
      <c r="N5205" s="155">
        <f>SUMIFS('Budget Detail as of 11.30'!L:L,'Budget Detail as of 11.30'!B:B,'Questica Mapping'!C5205)</f>
        <v>970000</v>
      </c>
      <c r="O5205" s="100">
        <v>598300</v>
      </c>
      <c r="P5205" s="101">
        <f t="shared" si="201"/>
        <v>598300</v>
      </c>
    </row>
    <row r="5206" spans="1:16" hidden="1" x14ac:dyDescent="0.3">
      <c r="A5206" s="90">
        <v>601736</v>
      </c>
      <c r="B5206" s="159" t="s">
        <v>1162</v>
      </c>
      <c r="C5206" s="159" t="s">
        <v>9657</v>
      </c>
      <c r="D5206" s="280" t="s">
        <v>21</v>
      </c>
      <c r="E5206" s="103" t="s">
        <v>651</v>
      </c>
      <c r="F5206" s="279" t="s">
        <v>9637</v>
      </c>
      <c r="G5206" s="279" t="s">
        <v>9644</v>
      </c>
      <c r="H5206" s="279" t="s">
        <v>9613</v>
      </c>
      <c r="I5206" s="279" t="s">
        <v>1066</v>
      </c>
      <c r="J5206" s="279" t="s">
        <v>9658</v>
      </c>
      <c r="K5206" s="279" t="b">
        <v>0</v>
      </c>
      <c r="L5206" s="279" t="s">
        <v>867</v>
      </c>
      <c r="M5206" s="278">
        <f>IFERROR(VLOOKUP(C5206,'Budget Detail as of 11.30'!B:K,COLUMNS('Budget Detail as of 11.30'!B:K),FALSE),0)</f>
        <v>360000</v>
      </c>
      <c r="N5206" s="155">
        <f>SUMIFS('Budget Detail as of 11.30'!L:L,'Budget Detail as of 11.30'!B:B,'Questica Mapping'!C5206)</f>
        <v>360000</v>
      </c>
      <c r="O5206" s="100">
        <v>0</v>
      </c>
      <c r="P5206" s="101">
        <f t="shared" si="201"/>
        <v>0</v>
      </c>
    </row>
    <row r="5207" spans="1:16" hidden="1" x14ac:dyDescent="0.3">
      <c r="A5207" s="90">
        <v>586234</v>
      </c>
      <c r="B5207" s="92" t="s">
        <v>1162</v>
      </c>
      <c r="C5207" s="92" t="s">
        <v>9659</v>
      </c>
      <c r="D5207" s="92" t="s">
        <v>21</v>
      </c>
      <c r="E5207" s="103" t="s">
        <v>653</v>
      </c>
      <c r="F5207" s="92" t="s">
        <v>9637</v>
      </c>
      <c r="G5207" s="92" t="s">
        <v>9660</v>
      </c>
      <c r="H5207" s="92" t="s">
        <v>9613</v>
      </c>
      <c r="I5207" s="92" t="s">
        <v>865</v>
      </c>
      <c r="J5207" s="92" t="s">
        <v>9661</v>
      </c>
      <c r="K5207" s="90" t="b">
        <v>0</v>
      </c>
      <c r="L5207" s="92" t="s">
        <v>867</v>
      </c>
      <c r="M5207" s="278">
        <f>IFERROR(VLOOKUP(C5207,'Budget Detail as of 11.30'!B:K,COLUMNS('Budget Detail as of 11.30'!B:K),FALSE),0)</f>
        <v>65490</v>
      </c>
      <c r="N5207" s="155">
        <f>SUMIFS('Budget Detail as of 11.30'!L:L,'Budget Detail as of 11.30'!B:B,'Questica Mapping'!C5207)</f>
        <v>65490</v>
      </c>
      <c r="O5207" s="100">
        <v>0</v>
      </c>
      <c r="P5207" s="101">
        <f t="shared" si="201"/>
        <v>0</v>
      </c>
    </row>
    <row r="5208" spans="1:16" hidden="1" x14ac:dyDescent="0.3">
      <c r="A5208" s="90">
        <v>601802</v>
      </c>
      <c r="B5208" s="92" t="s">
        <v>1162</v>
      </c>
      <c r="C5208" s="92" t="s">
        <v>9662</v>
      </c>
      <c r="D5208" s="92" t="s">
        <v>21</v>
      </c>
      <c r="E5208" s="103" t="s">
        <v>653</v>
      </c>
      <c r="F5208" s="92" t="s">
        <v>9637</v>
      </c>
      <c r="G5208" s="92" t="s">
        <v>9660</v>
      </c>
      <c r="H5208" s="92" t="s">
        <v>9613</v>
      </c>
      <c r="I5208" s="92" t="s">
        <v>1807</v>
      </c>
      <c r="J5208" s="92" t="s">
        <v>9663</v>
      </c>
      <c r="K5208" s="90" t="b">
        <v>0</v>
      </c>
      <c r="L5208" s="92" t="s">
        <v>867</v>
      </c>
      <c r="M5208" s="278">
        <f>IFERROR(VLOOKUP(C5208,'Budget Detail as of 11.30'!B:K,COLUMNS('Budget Detail as of 11.30'!B:K),FALSE),0)</f>
        <v>1501000</v>
      </c>
      <c r="N5208" s="155">
        <f>SUMIFS('Budget Detail as of 11.30'!L:L,'Budget Detail as of 11.30'!B:B,'Questica Mapping'!C5208)</f>
        <v>1501000</v>
      </c>
      <c r="O5208" s="100">
        <v>0</v>
      </c>
      <c r="P5208" s="101">
        <f t="shared" si="201"/>
        <v>0</v>
      </c>
    </row>
    <row r="5209" spans="1:16" hidden="1" x14ac:dyDescent="0.3">
      <c r="A5209" s="90">
        <v>583499</v>
      </c>
      <c r="B5209" s="92" t="s">
        <v>1162</v>
      </c>
      <c r="C5209" s="92" t="s">
        <v>9664</v>
      </c>
      <c r="D5209" s="92" t="s">
        <v>21</v>
      </c>
      <c r="E5209" s="103" t="s">
        <v>653</v>
      </c>
      <c r="F5209" s="92" t="s">
        <v>9637</v>
      </c>
      <c r="G5209" s="92" t="s">
        <v>9660</v>
      </c>
      <c r="H5209" s="92" t="s">
        <v>9613</v>
      </c>
      <c r="I5209" s="92" t="s">
        <v>1072</v>
      </c>
      <c r="J5209" s="92" t="s">
        <v>9665</v>
      </c>
      <c r="K5209" s="90" t="b">
        <v>0</v>
      </c>
      <c r="L5209" s="92" t="s">
        <v>867</v>
      </c>
      <c r="M5209" s="278">
        <f>IFERROR(VLOOKUP(C5209,'Budget Detail as of 11.30'!B:K,COLUMNS('Budget Detail as of 11.30'!B:K),FALSE),0)</f>
        <v>105970</v>
      </c>
      <c r="N5209" s="155">
        <f>SUMIFS('Budget Detail as of 11.30'!L:L,'Budget Detail as of 11.30'!B:B,'Questica Mapping'!C5209)</f>
        <v>105970</v>
      </c>
      <c r="O5209" s="100"/>
      <c r="P5209" s="101"/>
    </row>
    <row r="5210" spans="1:16" hidden="1" x14ac:dyDescent="0.3">
      <c r="A5210" s="90">
        <v>590026</v>
      </c>
      <c r="B5210" s="92" t="s">
        <v>1162</v>
      </c>
      <c r="C5210" s="92" t="s">
        <v>9666</v>
      </c>
      <c r="D5210" s="92" t="s">
        <v>21</v>
      </c>
      <c r="E5210" s="103" t="s">
        <v>653</v>
      </c>
      <c r="F5210" s="92" t="s">
        <v>9637</v>
      </c>
      <c r="G5210" s="92" t="s">
        <v>9660</v>
      </c>
      <c r="H5210" s="92" t="s">
        <v>9613</v>
      </c>
      <c r="I5210" s="92" t="s">
        <v>1075</v>
      </c>
      <c r="J5210" s="92" t="s">
        <v>9667</v>
      </c>
      <c r="K5210" s="90" t="b">
        <v>0</v>
      </c>
      <c r="L5210" s="92" t="s">
        <v>867</v>
      </c>
      <c r="M5210" s="278">
        <f>IFERROR(VLOOKUP(C5210,'Budget Detail as of 11.30'!B:K,COLUMNS('Budget Detail as of 11.30'!B:K),FALSE),0)</f>
        <v>105970</v>
      </c>
      <c r="N5210" s="155">
        <f>SUMIFS('Budget Detail as of 11.30'!L:L,'Budget Detail as of 11.30'!B:B,'Questica Mapping'!C5210)</f>
        <v>105970</v>
      </c>
      <c r="O5210" s="100">
        <v>65489</v>
      </c>
      <c r="P5210" s="101">
        <f>+O5210</f>
        <v>65489</v>
      </c>
    </row>
    <row r="5211" spans="1:16" hidden="1" x14ac:dyDescent="0.3">
      <c r="A5211" s="90">
        <v>590027</v>
      </c>
      <c r="B5211" s="92" t="s">
        <v>1162</v>
      </c>
      <c r="C5211" s="92" t="s">
        <v>9668</v>
      </c>
      <c r="D5211" s="92" t="s">
        <v>21</v>
      </c>
      <c r="E5211" s="103" t="s">
        <v>653</v>
      </c>
      <c r="F5211" s="92" t="s">
        <v>9637</v>
      </c>
      <c r="G5211" s="92" t="s">
        <v>9660</v>
      </c>
      <c r="H5211" s="92" t="s">
        <v>9613</v>
      </c>
      <c r="I5211" s="92" t="s">
        <v>1814</v>
      </c>
      <c r="J5211" s="92" t="s">
        <v>9669</v>
      </c>
      <c r="K5211" s="90" t="b">
        <v>0</v>
      </c>
      <c r="L5211" s="92" t="s">
        <v>867</v>
      </c>
      <c r="M5211" s="278">
        <f>IFERROR(VLOOKUP(C5211,'Budget Detail as of 11.30'!B:K,COLUMNS('Budget Detail as of 11.30'!B:K),FALSE),0)</f>
        <v>575300</v>
      </c>
      <c r="N5211" s="155">
        <f>SUMIFS('Budget Detail as of 11.30'!L:L,'Budget Detail as of 11.30'!B:B,'Questica Mapping'!C5211)</f>
        <v>575300</v>
      </c>
      <c r="O5211" s="100"/>
      <c r="P5211" s="101"/>
    </row>
    <row r="5212" spans="1:16" hidden="1" x14ac:dyDescent="0.3">
      <c r="A5212" s="90">
        <v>590028</v>
      </c>
      <c r="B5212" s="92" t="s">
        <v>1162</v>
      </c>
      <c r="C5212" s="92" t="s">
        <v>9670</v>
      </c>
      <c r="D5212" s="92" t="s">
        <v>21</v>
      </c>
      <c r="E5212" s="103" t="s">
        <v>653</v>
      </c>
      <c r="F5212" s="92" t="s">
        <v>9637</v>
      </c>
      <c r="G5212" s="92" t="s">
        <v>9660</v>
      </c>
      <c r="H5212" s="92" t="s">
        <v>9613</v>
      </c>
      <c r="I5212" s="92" t="s">
        <v>1817</v>
      </c>
      <c r="J5212" s="92" t="s">
        <v>9671</v>
      </c>
      <c r="K5212" s="90" t="b">
        <v>0</v>
      </c>
      <c r="L5212" s="92" t="s">
        <v>867</v>
      </c>
      <c r="M5212" s="278">
        <f>IFERROR(VLOOKUP(C5212,'Budget Detail as of 11.30'!B:K,COLUMNS('Budget Detail as of 11.30'!B:K),FALSE),0)</f>
        <v>575300</v>
      </c>
      <c r="N5212" s="155">
        <f>SUMIFS('Budget Detail as of 11.30'!L:L,'Budget Detail as of 11.30'!B:B,'Questica Mapping'!C5212)</f>
        <v>575300</v>
      </c>
      <c r="O5212" s="100">
        <v>847500</v>
      </c>
      <c r="P5212" s="101">
        <f t="shared" ref="P5212:P5225" si="202">+O5212</f>
        <v>847500</v>
      </c>
    </row>
    <row r="5213" spans="1:16" hidden="1" x14ac:dyDescent="0.3">
      <c r="A5213" s="90">
        <v>590029</v>
      </c>
      <c r="B5213" s="92" t="s">
        <v>1162</v>
      </c>
      <c r="C5213" s="92" t="s">
        <v>9672</v>
      </c>
      <c r="D5213" s="92" t="s">
        <v>21</v>
      </c>
      <c r="E5213" s="103" t="s">
        <v>653</v>
      </c>
      <c r="F5213" s="92" t="s">
        <v>9637</v>
      </c>
      <c r="G5213" s="92" t="s">
        <v>9660</v>
      </c>
      <c r="H5213" s="92" t="s">
        <v>9613</v>
      </c>
      <c r="I5213" s="92" t="s">
        <v>4455</v>
      </c>
      <c r="J5213" s="92" t="s">
        <v>9673</v>
      </c>
      <c r="K5213" s="90" t="b">
        <v>0</v>
      </c>
      <c r="L5213" s="92" t="s">
        <v>867</v>
      </c>
      <c r="M5213" s="278">
        <f>IFERROR(VLOOKUP(C5213,'Budget Detail as of 11.30'!B:K,COLUMNS('Budget Detail as of 11.30'!B:K),FALSE),0)</f>
        <v>0</v>
      </c>
      <c r="N5213" s="155">
        <f>SUMIFS('Budget Detail as of 11.30'!L:L,'Budget Detail as of 11.30'!B:B,'Questica Mapping'!C5213)</f>
        <v>0</v>
      </c>
      <c r="O5213" s="100">
        <v>847500</v>
      </c>
      <c r="P5213" s="101">
        <f t="shared" si="202"/>
        <v>847500</v>
      </c>
    </row>
    <row r="5214" spans="1:16" hidden="1" x14ac:dyDescent="0.3">
      <c r="A5214" s="90">
        <v>590030</v>
      </c>
      <c r="B5214" s="92" t="s">
        <v>1162</v>
      </c>
      <c r="C5214" s="92" t="s">
        <v>9674</v>
      </c>
      <c r="D5214" s="92" t="s">
        <v>21</v>
      </c>
      <c r="E5214" s="103" t="s">
        <v>653</v>
      </c>
      <c r="F5214" s="92" t="s">
        <v>9637</v>
      </c>
      <c r="G5214" s="92" t="s">
        <v>9660</v>
      </c>
      <c r="H5214" s="92" t="s">
        <v>9613</v>
      </c>
      <c r="I5214" s="92" t="s">
        <v>4021</v>
      </c>
      <c r="J5214" s="92" t="s">
        <v>9675</v>
      </c>
      <c r="K5214" s="90" t="b">
        <v>0</v>
      </c>
      <c r="L5214" s="92" t="s">
        <v>867</v>
      </c>
      <c r="M5214" s="278">
        <f>IFERROR(VLOOKUP(C5214,'Budget Detail as of 11.30'!B:K,COLUMNS('Budget Detail as of 11.30'!B:K),FALSE),0)</f>
        <v>0</v>
      </c>
      <c r="N5214" s="155">
        <f>SUMIFS('Budget Detail as of 11.30'!L:L,'Budget Detail as of 11.30'!B:B,'Questica Mapping'!C5214)</f>
        <v>0</v>
      </c>
      <c r="O5214" s="100">
        <v>59838</v>
      </c>
      <c r="P5214" s="101">
        <f t="shared" si="202"/>
        <v>59838</v>
      </c>
    </row>
    <row r="5215" spans="1:16" hidden="1" x14ac:dyDescent="0.3">
      <c r="A5215" s="90">
        <v>603361</v>
      </c>
      <c r="B5215" s="92" t="s">
        <v>1162</v>
      </c>
      <c r="C5215" s="92" t="s">
        <v>9676</v>
      </c>
      <c r="D5215" s="92" t="s">
        <v>21</v>
      </c>
      <c r="E5215" s="103" t="s">
        <v>653</v>
      </c>
      <c r="F5215" s="92" t="s">
        <v>9637</v>
      </c>
      <c r="G5215" s="92" t="s">
        <v>9660</v>
      </c>
      <c r="H5215" s="92" t="s">
        <v>9613</v>
      </c>
      <c r="I5215" s="92" t="s">
        <v>6771</v>
      </c>
      <c r="J5215" s="270" t="s">
        <v>1251</v>
      </c>
      <c r="K5215" s="90" t="b">
        <v>0</v>
      </c>
      <c r="L5215" s="92" t="s">
        <v>867</v>
      </c>
      <c r="M5215" s="278">
        <f>IFERROR(VLOOKUP(C5215,'Budget Detail as of 11.30'!B:K,COLUMNS('Budget Detail as of 11.30'!B:K),FALSE),0)</f>
        <v>0</v>
      </c>
      <c r="N5215" s="155">
        <f>SUMIFS('Budget Detail as of 11.30'!L:L,'Budget Detail as of 11.30'!B:B,'Questica Mapping'!C5215)</f>
        <v>0</v>
      </c>
      <c r="O5215" s="100">
        <v>59838</v>
      </c>
      <c r="P5215" s="101">
        <f t="shared" si="202"/>
        <v>59838</v>
      </c>
    </row>
    <row r="5216" spans="1:16" hidden="1" x14ac:dyDescent="0.3">
      <c r="A5216" s="90">
        <v>586391</v>
      </c>
      <c r="B5216" s="92" t="s">
        <v>1162</v>
      </c>
      <c r="C5216" s="92" t="s">
        <v>9677</v>
      </c>
      <c r="D5216" s="92" t="s">
        <v>21</v>
      </c>
      <c r="E5216" s="103" t="s">
        <v>653</v>
      </c>
      <c r="F5216" s="92" t="s">
        <v>9637</v>
      </c>
      <c r="G5216" s="92" t="s">
        <v>9660</v>
      </c>
      <c r="H5216" s="92" t="s">
        <v>9613</v>
      </c>
      <c r="I5216" s="92" t="s">
        <v>6774</v>
      </c>
      <c r="J5216" s="270" t="s">
        <v>1251</v>
      </c>
      <c r="K5216" s="90" t="b">
        <v>0</v>
      </c>
      <c r="L5216" s="92" t="s">
        <v>867</v>
      </c>
      <c r="M5216" s="278">
        <f>IFERROR(VLOOKUP(C5216,'Budget Detail as of 11.30'!B:K,COLUMNS('Budget Detail as of 11.30'!B:K),FALSE),0)</f>
        <v>0</v>
      </c>
      <c r="N5216" s="155">
        <f>SUMIFS('Budget Detail as of 11.30'!L:L,'Budget Detail as of 11.30'!B:B,'Questica Mapping'!C5216)</f>
        <v>0</v>
      </c>
      <c r="O5216" s="100">
        <v>938437</v>
      </c>
      <c r="P5216" s="101">
        <f t="shared" si="202"/>
        <v>938437</v>
      </c>
    </row>
    <row r="5217" spans="1:16" hidden="1" x14ac:dyDescent="0.3">
      <c r="A5217" s="90">
        <v>589294</v>
      </c>
      <c r="B5217" s="159" t="s">
        <v>1162</v>
      </c>
      <c r="C5217" s="159" t="s">
        <v>9678</v>
      </c>
      <c r="D5217" s="280" t="s">
        <v>21</v>
      </c>
      <c r="E5217" s="103" t="s">
        <v>653</v>
      </c>
      <c r="F5217" s="279" t="s">
        <v>9637</v>
      </c>
      <c r="G5217" s="279" t="s">
        <v>9660</v>
      </c>
      <c r="H5217" s="279" t="s">
        <v>9613</v>
      </c>
      <c r="I5217" s="279" t="s">
        <v>6777</v>
      </c>
      <c r="J5217" s="279" t="s">
        <v>9679</v>
      </c>
      <c r="K5217" s="279" t="b">
        <v>0</v>
      </c>
      <c r="L5217" s="279" t="s">
        <v>867</v>
      </c>
      <c r="M5217" s="278">
        <f>IFERROR(VLOOKUP(C5217,'Budget Detail as of 11.30'!B:K,COLUMNS('Budget Detail as of 11.30'!B:K),FALSE),0)</f>
        <v>992170</v>
      </c>
      <c r="N5217" s="155">
        <f>SUMIFS('Budget Detail as of 11.30'!L:L,'Budget Detail as of 11.30'!B:B,'Questica Mapping'!C5217)</f>
        <v>992170</v>
      </c>
      <c r="O5217" s="100">
        <v>938437</v>
      </c>
      <c r="P5217" s="101">
        <f t="shared" si="202"/>
        <v>938437</v>
      </c>
    </row>
    <row r="5218" spans="1:16" hidden="1" x14ac:dyDescent="0.3">
      <c r="A5218" s="90">
        <v>589295</v>
      </c>
      <c r="B5218" s="92" t="s">
        <v>1162</v>
      </c>
      <c r="C5218" s="92" t="s">
        <v>9680</v>
      </c>
      <c r="D5218" s="92" t="s">
        <v>21</v>
      </c>
      <c r="E5218" s="103" t="s">
        <v>653</v>
      </c>
      <c r="F5218" s="92" t="s">
        <v>9637</v>
      </c>
      <c r="G5218" s="92" t="s">
        <v>9660</v>
      </c>
      <c r="H5218" s="92" t="s">
        <v>9613</v>
      </c>
      <c r="I5218" s="92" t="s">
        <v>925</v>
      </c>
      <c r="J5218" s="92" t="s">
        <v>9681</v>
      </c>
      <c r="K5218" s="90" t="b">
        <v>0</v>
      </c>
      <c r="L5218" s="92" t="s">
        <v>867</v>
      </c>
      <c r="M5218" s="278">
        <f>IFERROR(VLOOKUP(C5218,'Budget Detail as of 11.30'!B:K,COLUMNS('Budget Detail as of 11.30'!B:K),FALSE),0)</f>
        <v>55380</v>
      </c>
      <c r="N5218" s="155">
        <f>SUMIFS('Budget Detail as of 11.30'!L:L,'Budget Detail as of 11.30'!B:B,'Questica Mapping'!C5218)</f>
        <v>55380</v>
      </c>
      <c r="O5218" s="100">
        <v>1581750</v>
      </c>
      <c r="P5218" s="101">
        <f t="shared" si="202"/>
        <v>1581750</v>
      </c>
    </row>
    <row r="5219" spans="1:16" hidden="1" x14ac:dyDescent="0.3">
      <c r="A5219" s="90">
        <v>586955</v>
      </c>
      <c r="B5219" s="159" t="s">
        <v>1162</v>
      </c>
      <c r="C5219" s="159" t="s">
        <v>9682</v>
      </c>
      <c r="D5219" s="280" t="s">
        <v>21</v>
      </c>
      <c r="E5219" s="103" t="s">
        <v>653</v>
      </c>
      <c r="F5219" s="279" t="s">
        <v>9637</v>
      </c>
      <c r="G5219" s="279" t="s">
        <v>9660</v>
      </c>
      <c r="H5219" s="279" t="s">
        <v>9613</v>
      </c>
      <c r="I5219" s="279" t="s">
        <v>6782</v>
      </c>
      <c r="J5219" s="279" t="s">
        <v>9658</v>
      </c>
      <c r="K5219" s="279" t="b">
        <v>0</v>
      </c>
      <c r="L5219" s="279" t="s">
        <v>867</v>
      </c>
      <c r="M5219" s="278">
        <f>IFERROR(VLOOKUP(C5219,'Budget Detail as of 11.30'!B:K,COLUMNS('Budget Detail as of 11.30'!B:K),FALSE),0)</f>
        <v>694900</v>
      </c>
      <c r="N5219" s="155">
        <f>SUMIFS('Budget Detail as of 11.30'!L:L,'Budget Detail as of 11.30'!B:B,'Questica Mapping'!C5219)</f>
        <v>694900</v>
      </c>
      <c r="O5219" s="100">
        <v>3000</v>
      </c>
      <c r="P5219" s="101">
        <f t="shared" si="202"/>
        <v>3000</v>
      </c>
    </row>
    <row r="5220" spans="1:16" hidden="1" x14ac:dyDescent="0.3">
      <c r="A5220" s="90">
        <v>603857</v>
      </c>
      <c r="B5220" s="92" t="s">
        <v>1162</v>
      </c>
      <c r="C5220" s="92" t="s">
        <v>9683</v>
      </c>
      <c r="D5220" s="92" t="s">
        <v>21</v>
      </c>
      <c r="E5220" s="103" t="s">
        <v>653</v>
      </c>
      <c r="F5220" s="92" t="s">
        <v>9637</v>
      </c>
      <c r="G5220" s="92" t="s">
        <v>9660</v>
      </c>
      <c r="H5220" s="92" t="s">
        <v>9613</v>
      </c>
      <c r="I5220" s="92" t="s">
        <v>928</v>
      </c>
      <c r="J5220" s="270" t="s">
        <v>1251</v>
      </c>
      <c r="K5220" s="90" t="b">
        <v>0</v>
      </c>
      <c r="L5220" s="92" t="s">
        <v>867</v>
      </c>
      <c r="M5220" s="278">
        <f>IFERROR(VLOOKUP(C5220,'Budget Detail as of 11.30'!B:K,COLUMNS('Budget Detail as of 11.30'!B:K),FALSE),0)</f>
        <v>0</v>
      </c>
      <c r="N5220" s="155">
        <f>SUMIFS('Budget Detail as of 11.30'!L:L,'Budget Detail as of 11.30'!B:B,'Questica Mapping'!C5220)</f>
        <v>0</v>
      </c>
      <c r="O5220" s="100">
        <v>4000</v>
      </c>
      <c r="P5220" s="101">
        <f t="shared" si="202"/>
        <v>4000</v>
      </c>
    </row>
    <row r="5221" spans="1:16" hidden="1" x14ac:dyDescent="0.3">
      <c r="A5221" s="90">
        <v>1877077</v>
      </c>
      <c r="B5221" s="92" t="s">
        <v>1162</v>
      </c>
      <c r="C5221" s="92" t="s">
        <v>9684</v>
      </c>
      <c r="D5221" s="92" t="s">
        <v>21</v>
      </c>
      <c r="E5221" s="103" t="s">
        <v>653</v>
      </c>
      <c r="F5221" s="92" t="s">
        <v>9637</v>
      </c>
      <c r="G5221" s="92" t="s">
        <v>9660</v>
      </c>
      <c r="H5221" s="92" t="s">
        <v>9613</v>
      </c>
      <c r="I5221" s="92" t="s">
        <v>931</v>
      </c>
      <c r="J5221" s="270" t="s">
        <v>1251</v>
      </c>
      <c r="K5221" s="90" t="b">
        <v>0</v>
      </c>
      <c r="L5221" s="92" t="s">
        <v>867</v>
      </c>
      <c r="M5221" s="278">
        <f>IFERROR(VLOOKUP(C5221,'Budget Detail as of 11.30'!B:K,COLUMNS('Budget Detail as of 11.30'!B:K),FALSE),0)</f>
        <v>0</v>
      </c>
      <c r="N5221" s="155">
        <f>SUMIFS('Budget Detail as of 11.30'!L:L,'Budget Detail as of 11.30'!B:B,'Questica Mapping'!C5221)</f>
        <v>0</v>
      </c>
      <c r="O5221" s="100">
        <v>3600</v>
      </c>
      <c r="P5221" s="101">
        <f t="shared" si="202"/>
        <v>3600</v>
      </c>
    </row>
    <row r="5222" spans="1:16" hidden="1" x14ac:dyDescent="0.3">
      <c r="A5222" s="90">
        <v>850086</v>
      </c>
      <c r="B5222" s="92" t="s">
        <v>1162</v>
      </c>
      <c r="C5222" s="92" t="s">
        <v>9685</v>
      </c>
      <c r="D5222" s="92" t="s">
        <v>21</v>
      </c>
      <c r="E5222" s="103" t="s">
        <v>653</v>
      </c>
      <c r="F5222" s="92" t="s">
        <v>9637</v>
      </c>
      <c r="G5222" s="92" t="s">
        <v>9660</v>
      </c>
      <c r="H5222" s="92" t="s">
        <v>9613</v>
      </c>
      <c r="I5222" s="92" t="s">
        <v>944</v>
      </c>
      <c r="J5222" s="92" t="s">
        <v>9686</v>
      </c>
      <c r="K5222" s="90" t="b">
        <v>0</v>
      </c>
      <c r="L5222" s="92" t="s">
        <v>867</v>
      </c>
      <c r="M5222" s="278">
        <f>IFERROR(VLOOKUP(C5222,'Budget Detail as of 11.30'!B:K,COLUMNS('Budget Detail as of 11.30'!B:K),FALSE),0)</f>
        <v>56640</v>
      </c>
      <c r="N5222" s="155">
        <f>SUMIFS('Budget Detail as of 11.30'!L:L,'Budget Detail as of 11.30'!B:B,'Questica Mapping'!C5222)</f>
        <v>56640</v>
      </c>
      <c r="O5222" s="100">
        <v>4000</v>
      </c>
      <c r="P5222" s="101">
        <f t="shared" si="202"/>
        <v>4000</v>
      </c>
    </row>
    <row r="5223" spans="1:16" hidden="1" x14ac:dyDescent="0.3">
      <c r="A5223" s="90">
        <v>1191450</v>
      </c>
      <c r="B5223" s="92" t="s">
        <v>1162</v>
      </c>
      <c r="C5223" s="92" t="s">
        <v>9687</v>
      </c>
      <c r="D5223" s="92" t="s">
        <v>21</v>
      </c>
      <c r="E5223" s="103" t="s">
        <v>653</v>
      </c>
      <c r="F5223" s="92" t="s">
        <v>9637</v>
      </c>
      <c r="G5223" s="92" t="s">
        <v>9660</v>
      </c>
      <c r="H5223" s="92" t="s">
        <v>9613</v>
      </c>
      <c r="I5223" s="92" t="s">
        <v>1060</v>
      </c>
      <c r="J5223" s="92" t="s">
        <v>9688</v>
      </c>
      <c r="K5223" s="90" t="b">
        <v>0</v>
      </c>
      <c r="L5223" s="92" t="s">
        <v>867</v>
      </c>
      <c r="M5223" s="278">
        <f>IFERROR(VLOOKUP(C5223,'Budget Detail as of 11.30'!B:K,COLUMNS('Budget Detail as of 11.30'!B:K),FALSE),0)</f>
        <v>56640</v>
      </c>
      <c r="N5223" s="155">
        <f>SUMIFS('Budget Detail as of 11.30'!L:L,'Budget Detail as of 11.30'!B:B,'Questica Mapping'!C5223)</f>
        <v>56640</v>
      </c>
      <c r="O5223" s="100">
        <v>4000</v>
      </c>
      <c r="P5223" s="101">
        <f t="shared" si="202"/>
        <v>4000</v>
      </c>
    </row>
    <row r="5224" spans="1:16" hidden="1" x14ac:dyDescent="0.3">
      <c r="A5224" s="90">
        <v>850087</v>
      </c>
      <c r="B5224" s="92" t="s">
        <v>1162</v>
      </c>
      <c r="C5224" s="92" t="s">
        <v>9689</v>
      </c>
      <c r="D5224" s="92" t="s">
        <v>21</v>
      </c>
      <c r="E5224" s="103" t="s">
        <v>653</v>
      </c>
      <c r="F5224" s="92" t="s">
        <v>9637</v>
      </c>
      <c r="G5224" s="92" t="s">
        <v>9660</v>
      </c>
      <c r="H5224" s="92" t="s">
        <v>9613</v>
      </c>
      <c r="I5224" s="92" t="s">
        <v>1063</v>
      </c>
      <c r="J5224" s="92" t="s">
        <v>9690</v>
      </c>
      <c r="K5224" s="90" t="b">
        <v>0</v>
      </c>
      <c r="L5224" s="92" t="s">
        <v>867</v>
      </c>
      <c r="M5224" s="278">
        <f>IFERROR(VLOOKUP(C5224,'Budget Detail as of 11.30'!B:K,COLUMNS('Budget Detail as of 11.30'!B:K),FALSE),0)</f>
        <v>914650</v>
      </c>
      <c r="N5224" s="155">
        <f>SUMIFS('Budget Detail as of 11.30'!L:L,'Budget Detail as of 11.30'!B:B,'Questica Mapping'!C5224)</f>
        <v>914650</v>
      </c>
      <c r="O5224" s="100">
        <v>3000</v>
      </c>
      <c r="P5224" s="101">
        <f t="shared" si="202"/>
        <v>3000</v>
      </c>
    </row>
    <row r="5225" spans="1:16" hidden="1" x14ac:dyDescent="0.3">
      <c r="A5225" s="90">
        <v>603859</v>
      </c>
      <c r="B5225" s="92" t="s">
        <v>1162</v>
      </c>
      <c r="C5225" s="92" t="s">
        <v>9691</v>
      </c>
      <c r="D5225" s="92" t="s">
        <v>21</v>
      </c>
      <c r="E5225" s="103" t="s">
        <v>653</v>
      </c>
      <c r="F5225" s="92" t="s">
        <v>9637</v>
      </c>
      <c r="G5225" s="92" t="s">
        <v>9660</v>
      </c>
      <c r="H5225" s="92" t="s">
        <v>9613</v>
      </c>
      <c r="I5225" s="92" t="s">
        <v>1088</v>
      </c>
      <c r="J5225" s="92" t="s">
        <v>9692</v>
      </c>
      <c r="K5225" s="90" t="b">
        <v>0</v>
      </c>
      <c r="L5225" s="92" t="s">
        <v>867</v>
      </c>
      <c r="M5225" s="278">
        <f>IFERROR(VLOOKUP(C5225,'Budget Detail as of 11.30'!B:K,COLUMNS('Budget Detail as of 11.30'!B:K),FALSE),0)</f>
        <v>914650</v>
      </c>
      <c r="N5225" s="155">
        <f>SUMIFS('Budget Detail as of 11.30'!L:L,'Budget Detail as of 11.30'!B:B,'Questica Mapping'!C5225)</f>
        <v>914650</v>
      </c>
      <c r="O5225" s="100">
        <v>3500</v>
      </c>
      <c r="P5225" s="101">
        <f t="shared" si="202"/>
        <v>3500</v>
      </c>
    </row>
    <row r="5226" spans="1:16" hidden="1" x14ac:dyDescent="0.3">
      <c r="A5226" s="90">
        <v>603860</v>
      </c>
      <c r="B5226" s="92" t="s">
        <v>1162</v>
      </c>
      <c r="C5226" s="92" t="s">
        <v>9693</v>
      </c>
      <c r="D5226" s="92" t="s">
        <v>21</v>
      </c>
      <c r="E5226" s="103" t="s">
        <v>653</v>
      </c>
      <c r="F5226" s="92" t="s">
        <v>9637</v>
      </c>
      <c r="G5226" s="92" t="s">
        <v>9660</v>
      </c>
      <c r="H5226" s="92" t="s">
        <v>9613</v>
      </c>
      <c r="I5226" s="92" t="s">
        <v>1066</v>
      </c>
      <c r="J5226" s="92" t="s">
        <v>9694</v>
      </c>
      <c r="K5226" s="90" t="b">
        <v>0</v>
      </c>
      <c r="L5226" s="92" t="s">
        <v>867</v>
      </c>
      <c r="M5226" s="278">
        <f>IFERROR(VLOOKUP(C5226,'Budget Detail as of 11.30'!B:K,COLUMNS('Budget Detail as of 11.30'!B:K),FALSE),0)</f>
        <v>1501000</v>
      </c>
      <c r="N5226" s="155">
        <f>SUMIFS('Budget Detail as of 11.30'!L:L,'Budget Detail as of 11.30'!B:B,'Questica Mapping'!C5226)</f>
        <v>1501000</v>
      </c>
      <c r="O5226" s="100">
        <v>-250000</v>
      </c>
      <c r="P5226" s="101">
        <f>-O5226</f>
        <v>250000</v>
      </c>
    </row>
    <row r="5227" spans="1:16" hidden="1" x14ac:dyDescent="0.3">
      <c r="A5227" s="90">
        <v>603861</v>
      </c>
      <c r="B5227" s="92" t="s">
        <v>1162</v>
      </c>
      <c r="C5227" s="92" t="s">
        <v>9695</v>
      </c>
      <c r="D5227" s="92" t="s">
        <v>21</v>
      </c>
      <c r="E5227" s="103" t="s">
        <v>655</v>
      </c>
      <c r="F5227" s="92" t="s">
        <v>9637</v>
      </c>
      <c r="G5227" s="92" t="s">
        <v>9696</v>
      </c>
      <c r="H5227" s="92" t="s">
        <v>9613</v>
      </c>
      <c r="I5227" s="92" t="s">
        <v>865</v>
      </c>
      <c r="J5227" s="92" t="s">
        <v>9697</v>
      </c>
      <c r="K5227" s="90" t="b">
        <v>0</v>
      </c>
      <c r="L5227" s="92" t="s">
        <v>867</v>
      </c>
      <c r="M5227" s="278">
        <f>IFERROR(VLOOKUP(C5227,'Budget Detail as of 11.30'!B:K,COLUMNS('Budget Detail as of 11.30'!B:K),FALSE),0)</f>
        <v>3000</v>
      </c>
      <c r="N5227" s="155">
        <f>SUMIFS('Budget Detail as of 11.30'!L:L,'Budget Detail as of 11.30'!B:B,'Questica Mapping'!C5227)</f>
        <v>3000</v>
      </c>
      <c r="O5227" s="100">
        <v>0</v>
      </c>
      <c r="P5227" s="101">
        <f>-O5227</f>
        <v>0</v>
      </c>
    </row>
    <row r="5228" spans="1:16" hidden="1" x14ac:dyDescent="0.3">
      <c r="A5228" s="90">
        <v>851285</v>
      </c>
      <c r="B5228" s="92" t="s">
        <v>1162</v>
      </c>
      <c r="C5228" s="92" t="s">
        <v>9698</v>
      </c>
      <c r="D5228" s="92" t="s">
        <v>21</v>
      </c>
      <c r="E5228" s="103" t="s">
        <v>655</v>
      </c>
      <c r="F5228" s="92" t="s">
        <v>9637</v>
      </c>
      <c r="G5228" s="92" t="s">
        <v>9696</v>
      </c>
      <c r="H5228" s="92" t="s">
        <v>9613</v>
      </c>
      <c r="I5228" s="92" t="s">
        <v>928</v>
      </c>
      <c r="J5228" s="92" t="s">
        <v>9699</v>
      </c>
      <c r="K5228" s="90" t="b">
        <v>0</v>
      </c>
      <c r="L5228" s="92" t="s">
        <v>867</v>
      </c>
      <c r="M5228" s="278">
        <f>IFERROR(VLOOKUP(C5228,'Budget Detail as of 11.30'!B:K,COLUMNS('Budget Detail as of 11.30'!B:K),FALSE),0)</f>
        <v>3600</v>
      </c>
      <c r="N5228" s="155">
        <f>SUMIFS('Budget Detail as of 11.30'!L:L,'Budget Detail as of 11.30'!B:B,'Questica Mapping'!C5228)</f>
        <v>3600</v>
      </c>
      <c r="O5228" s="100">
        <v>0</v>
      </c>
      <c r="P5228" s="101">
        <f>-O5228</f>
        <v>0</v>
      </c>
    </row>
    <row r="5229" spans="1:16" hidden="1" x14ac:dyDescent="0.3">
      <c r="A5229" s="90">
        <v>586881</v>
      </c>
      <c r="B5229" s="92" t="s">
        <v>1162</v>
      </c>
      <c r="C5229" s="92" t="s">
        <v>9700</v>
      </c>
      <c r="D5229" s="92" t="s">
        <v>21</v>
      </c>
      <c r="E5229" s="103" t="s">
        <v>655</v>
      </c>
      <c r="F5229" s="92" t="s">
        <v>9637</v>
      </c>
      <c r="G5229" s="92" t="s">
        <v>9696</v>
      </c>
      <c r="H5229" s="92" t="s">
        <v>9613</v>
      </c>
      <c r="I5229" s="92" t="s">
        <v>931</v>
      </c>
      <c r="J5229" s="92" t="s">
        <v>9701</v>
      </c>
      <c r="K5229" s="90" t="b">
        <v>0</v>
      </c>
      <c r="L5229" s="92" t="s">
        <v>867</v>
      </c>
      <c r="M5229" s="278">
        <f>IFERROR(VLOOKUP(C5229,'Budget Detail as of 11.30'!B:K,COLUMNS('Budget Detail as of 11.30'!B:K),FALSE),0)</f>
        <v>4000</v>
      </c>
      <c r="N5229" s="155">
        <f>SUMIFS('Budget Detail as of 11.30'!L:L,'Budget Detail as of 11.30'!B:B,'Questica Mapping'!C5229)</f>
        <v>4000</v>
      </c>
      <c r="O5229" s="100">
        <v>-1000000</v>
      </c>
      <c r="P5229" s="101">
        <f>-O5229</f>
        <v>1000000</v>
      </c>
    </row>
    <row r="5230" spans="1:16" hidden="1" x14ac:dyDescent="0.3">
      <c r="A5230" s="90">
        <v>603107</v>
      </c>
      <c r="B5230" s="92" t="s">
        <v>1162</v>
      </c>
      <c r="C5230" s="92" t="s">
        <v>9702</v>
      </c>
      <c r="D5230" s="92" t="s">
        <v>21</v>
      </c>
      <c r="E5230" s="103" t="s">
        <v>655</v>
      </c>
      <c r="F5230" s="92" t="s">
        <v>9637</v>
      </c>
      <c r="G5230" s="92" t="s">
        <v>9696</v>
      </c>
      <c r="H5230" s="92" t="s">
        <v>9613</v>
      </c>
      <c r="I5230" s="92" t="s">
        <v>944</v>
      </c>
      <c r="J5230" s="92" t="s">
        <v>9703</v>
      </c>
      <c r="K5230" s="90" t="b">
        <v>0</v>
      </c>
      <c r="L5230" s="92" t="s">
        <v>867</v>
      </c>
      <c r="M5230" s="278">
        <f>IFERROR(VLOOKUP(C5230,'Budget Detail as of 11.30'!B:K,COLUMNS('Budget Detail as of 11.30'!B:K),FALSE),0)</f>
        <v>4000</v>
      </c>
      <c r="N5230" s="155">
        <f>SUMIFS('Budget Detail as of 11.30'!L:L,'Budget Detail as of 11.30'!B:B,'Questica Mapping'!C5230)</f>
        <v>4000</v>
      </c>
      <c r="O5230" s="100">
        <v>-20000000</v>
      </c>
      <c r="P5230" s="101">
        <f>-O5230</f>
        <v>20000000</v>
      </c>
    </row>
    <row r="5231" spans="1:16" hidden="1" x14ac:dyDescent="0.3">
      <c r="A5231" s="90">
        <v>603108</v>
      </c>
      <c r="B5231" s="92" t="s">
        <v>1162</v>
      </c>
      <c r="C5231" s="92" t="s">
        <v>9704</v>
      </c>
      <c r="D5231" s="92" t="s">
        <v>21</v>
      </c>
      <c r="E5231" s="103" t="s">
        <v>655</v>
      </c>
      <c r="F5231" s="92" t="s">
        <v>9637</v>
      </c>
      <c r="G5231" s="92" t="s">
        <v>9696</v>
      </c>
      <c r="H5231" s="92" t="s">
        <v>9613</v>
      </c>
      <c r="I5231" s="92" t="s">
        <v>1060</v>
      </c>
      <c r="J5231" s="92" t="s">
        <v>9705</v>
      </c>
      <c r="K5231" s="90" t="b">
        <v>0</v>
      </c>
      <c r="L5231" s="92" t="s">
        <v>867</v>
      </c>
      <c r="M5231" s="278">
        <f>IFERROR(VLOOKUP(C5231,'Budget Detail as of 11.30'!B:K,COLUMNS('Budget Detail as of 11.30'!B:K),FALSE),0)</f>
        <v>3000</v>
      </c>
      <c r="N5231" s="155">
        <f>SUMIFS('Budget Detail as of 11.30'!L:L,'Budget Detail as of 11.30'!B:B,'Questica Mapping'!C5231)</f>
        <v>3000</v>
      </c>
      <c r="O5231" s="100">
        <v>0</v>
      </c>
      <c r="P5231" s="101">
        <f>+O5231</f>
        <v>0</v>
      </c>
    </row>
    <row r="5232" spans="1:16" hidden="1" x14ac:dyDescent="0.3">
      <c r="A5232" s="90">
        <v>603109</v>
      </c>
      <c r="B5232" s="92" t="s">
        <v>1162</v>
      </c>
      <c r="C5232" s="92" t="s">
        <v>9706</v>
      </c>
      <c r="D5232" s="92" t="s">
        <v>21</v>
      </c>
      <c r="E5232" s="103" t="s">
        <v>655</v>
      </c>
      <c r="F5232" s="92" t="s">
        <v>9637</v>
      </c>
      <c r="G5232" s="92" t="s">
        <v>9696</v>
      </c>
      <c r="H5232" s="92" t="s">
        <v>9613</v>
      </c>
      <c r="I5232" s="92" t="s">
        <v>1063</v>
      </c>
      <c r="J5232" s="92" t="s">
        <v>9707</v>
      </c>
      <c r="K5232" s="90" t="b">
        <v>0</v>
      </c>
      <c r="L5232" s="92" t="s">
        <v>867</v>
      </c>
      <c r="M5232" s="278">
        <f>IFERROR(VLOOKUP(C5232,'Budget Detail as of 11.30'!B:K,COLUMNS('Budget Detail as of 11.30'!B:K),FALSE),0)</f>
        <v>3500</v>
      </c>
      <c r="N5232" s="155">
        <f>SUMIFS('Budget Detail as of 11.30'!L:L,'Budget Detail as of 11.30'!B:B,'Questica Mapping'!C5232)</f>
        <v>3500</v>
      </c>
      <c r="O5232" s="100">
        <v>0</v>
      </c>
      <c r="P5232" s="101">
        <f>+O5232</f>
        <v>0</v>
      </c>
    </row>
    <row r="5233" spans="1:16" hidden="1" x14ac:dyDescent="0.3">
      <c r="A5233" s="90">
        <v>602422</v>
      </c>
      <c r="B5233" s="159" t="s">
        <v>1162</v>
      </c>
      <c r="C5233" s="159" t="s">
        <v>9708</v>
      </c>
      <c r="D5233" s="181" t="s">
        <v>21</v>
      </c>
      <c r="E5233" s="103" t="s">
        <v>655</v>
      </c>
      <c r="F5233" s="179" t="s">
        <v>9637</v>
      </c>
      <c r="G5233" s="179" t="s">
        <v>9696</v>
      </c>
      <c r="H5233" s="179" t="s">
        <v>9613</v>
      </c>
      <c r="I5233" s="179" t="s">
        <v>1088</v>
      </c>
      <c r="J5233" s="179" t="s">
        <v>9709</v>
      </c>
      <c r="K5233" s="179" t="b">
        <f>VLOOKUP($C5233,'Budget Detail as of 11.30'!$B:$K,COLUMNS('Budget Detail as of 11.30'!$B:I),FALSE)</f>
        <v>0</v>
      </c>
      <c r="L5233" s="179" t="str">
        <f>VLOOKUP($C5233,'Budget Detail as of 11.30'!$B:$K,COLUMNS('Budget Detail as of 11.30'!$B:J),FALSE)</f>
        <v>Operating</v>
      </c>
      <c r="M5233" s="278">
        <f>IFERROR(VLOOKUP(C5233,'Budget Detail as of 11.30'!B:K,COLUMNS('Budget Detail as of 11.30'!B:K),FALSE),0)</f>
        <v>5000</v>
      </c>
      <c r="N5233" s="155">
        <f>SUMIFS('Budget Detail as of 11.30'!L:L,'Budget Detail as of 11.30'!B:B,'Questica Mapping'!C5233)</f>
        <v>5000</v>
      </c>
    </row>
    <row r="5234" spans="1:16" hidden="1" x14ac:dyDescent="0.3">
      <c r="A5234" s="90">
        <v>602423</v>
      </c>
      <c r="B5234" s="92" t="s">
        <v>3</v>
      </c>
      <c r="C5234" s="92" t="s">
        <v>9710</v>
      </c>
      <c r="D5234" s="92" t="s">
        <v>22</v>
      </c>
      <c r="E5234" s="103" t="s">
        <v>139</v>
      </c>
      <c r="F5234" s="92" t="s">
        <v>1132</v>
      </c>
      <c r="G5234" s="92" t="s">
        <v>882</v>
      </c>
      <c r="H5234" s="92" t="s">
        <v>9711</v>
      </c>
      <c r="I5234" s="92" t="s">
        <v>865</v>
      </c>
      <c r="J5234" s="92" t="s">
        <v>1133</v>
      </c>
      <c r="K5234" s="90" t="b">
        <v>0</v>
      </c>
      <c r="L5234" s="92" t="s">
        <v>867</v>
      </c>
      <c r="M5234" s="278">
        <f>IFERROR(VLOOKUP(C5234,'Budget Detail as of 11.30'!B:K,COLUMNS('Budget Detail as of 11.30'!B:K),FALSE),0)</f>
        <v>100000</v>
      </c>
      <c r="N5234" s="155">
        <f>SUMIFS('Budget Detail as of 11.30'!L:L,'Budget Detail as of 11.30'!B:B,'Questica Mapping'!C5234)</f>
        <v>100000</v>
      </c>
      <c r="O5234" s="100">
        <v>0</v>
      </c>
      <c r="P5234" s="101">
        <f>+O5234</f>
        <v>0</v>
      </c>
    </row>
    <row r="5235" spans="1:16" hidden="1" x14ac:dyDescent="0.3">
      <c r="A5235" s="90">
        <v>591234</v>
      </c>
      <c r="B5235" s="92" t="s">
        <v>3</v>
      </c>
      <c r="C5235" s="92" t="s">
        <v>9712</v>
      </c>
      <c r="D5235" s="92" t="s">
        <v>22</v>
      </c>
      <c r="E5235" s="103" t="s">
        <v>592</v>
      </c>
      <c r="F5235" s="92" t="s">
        <v>1154</v>
      </c>
      <c r="G5235" s="92" t="s">
        <v>882</v>
      </c>
      <c r="H5235" s="92" t="s">
        <v>9711</v>
      </c>
      <c r="I5235" s="92" t="s">
        <v>865</v>
      </c>
      <c r="J5235" s="92" t="s">
        <v>3699</v>
      </c>
      <c r="K5235" s="90" t="b">
        <v>0</v>
      </c>
      <c r="L5235" s="92" t="s">
        <v>867</v>
      </c>
      <c r="M5235" s="278">
        <f>IFERROR(VLOOKUP(C5235,'Budget Detail as of 11.30'!B:K,COLUMNS('Budget Detail as of 11.30'!B:K),FALSE),0)</f>
        <v>0</v>
      </c>
      <c r="N5235" s="155">
        <f>SUMIFS('Budget Detail as of 11.30'!L:L,'Budget Detail as of 11.30'!B:B,'Questica Mapping'!C5235)</f>
        <v>0</v>
      </c>
      <c r="O5235" s="100"/>
      <c r="P5235" s="101"/>
    </row>
    <row r="5236" spans="1:16" hidden="1" x14ac:dyDescent="0.3">
      <c r="A5236" s="90">
        <v>587899</v>
      </c>
      <c r="B5236" s="92" t="s">
        <v>3</v>
      </c>
      <c r="C5236" s="92" t="s">
        <v>9713</v>
      </c>
      <c r="D5236" s="92" t="s">
        <v>22</v>
      </c>
      <c r="E5236" s="103" t="s">
        <v>148</v>
      </c>
      <c r="F5236" s="92" t="s">
        <v>4253</v>
      </c>
      <c r="G5236" s="92" t="s">
        <v>882</v>
      </c>
      <c r="H5236" s="92" t="s">
        <v>9711</v>
      </c>
      <c r="I5236" s="92" t="s">
        <v>865</v>
      </c>
      <c r="J5236" s="92" t="s">
        <v>9714</v>
      </c>
      <c r="K5236" s="90" t="b">
        <v>0</v>
      </c>
      <c r="L5236" s="92" t="s">
        <v>867</v>
      </c>
      <c r="M5236" s="278">
        <f>IFERROR(VLOOKUP(C5236,'Budget Detail as of 11.30'!B:K,COLUMNS('Budget Detail as of 11.30'!B:K),FALSE),0)</f>
        <v>28308050</v>
      </c>
      <c r="N5236" s="155">
        <f>SUMIFS('Budget Detail as of 11.30'!L:L,'Budget Detail as of 11.30'!B:B,'Questica Mapping'!C5236)</f>
        <v>28308050</v>
      </c>
      <c r="O5236" s="100">
        <v>21250000</v>
      </c>
      <c r="P5236" s="101">
        <f>+O5236</f>
        <v>21250000</v>
      </c>
    </row>
    <row r="5237" spans="1:16" hidden="1" x14ac:dyDescent="0.3">
      <c r="A5237" s="90">
        <v>587901</v>
      </c>
      <c r="B5237" s="92" t="s">
        <v>1162</v>
      </c>
      <c r="C5237" s="92" t="s">
        <v>9715</v>
      </c>
      <c r="D5237" s="92" t="s">
        <v>22</v>
      </c>
      <c r="E5237" s="103">
        <v>44700</v>
      </c>
      <c r="F5237" s="92" t="s">
        <v>9716</v>
      </c>
      <c r="G5237" s="92" t="s">
        <v>1212</v>
      </c>
      <c r="H5237" s="92" t="s">
        <v>9717</v>
      </c>
      <c r="I5237" s="92" t="s">
        <v>928</v>
      </c>
      <c r="J5237" s="270" t="s">
        <v>1251</v>
      </c>
      <c r="K5237" s="90" t="b">
        <v>0</v>
      </c>
      <c r="L5237" s="92" t="s">
        <v>867</v>
      </c>
      <c r="M5237" s="278">
        <f>IFERROR(VLOOKUP(C5237,'Budget Detail as of 11.30'!B:K,COLUMNS('Budget Detail as of 11.30'!B:K),FALSE),0)</f>
        <v>0</v>
      </c>
      <c r="N5237" s="155">
        <f>SUMIFS('Budget Detail as of 11.30'!L:L,'Budget Detail as of 11.30'!B:B,'Questica Mapping'!C5237)</f>
        <v>0</v>
      </c>
      <c r="O5237" s="100">
        <v>-98755</v>
      </c>
      <c r="P5237" s="101">
        <f t="shared" ref="P5237:P5250" si="203">-O5237</f>
        <v>98755</v>
      </c>
    </row>
    <row r="5238" spans="1:16" hidden="1" x14ac:dyDescent="0.3">
      <c r="A5238" s="90">
        <v>587902</v>
      </c>
      <c r="B5238" s="92" t="s">
        <v>1162</v>
      </c>
      <c r="C5238" s="92" t="s">
        <v>9718</v>
      </c>
      <c r="D5238" s="92" t="s">
        <v>22</v>
      </c>
      <c r="E5238" s="103">
        <v>44700</v>
      </c>
      <c r="F5238" s="92" t="s">
        <v>9716</v>
      </c>
      <c r="G5238" s="92" t="s">
        <v>1212</v>
      </c>
      <c r="H5238" s="92" t="s">
        <v>9717</v>
      </c>
      <c r="I5238" s="92" t="s">
        <v>931</v>
      </c>
      <c r="J5238" s="270" t="s">
        <v>1251</v>
      </c>
      <c r="K5238" s="90" t="b">
        <v>0</v>
      </c>
      <c r="L5238" s="92" t="s">
        <v>867</v>
      </c>
      <c r="M5238" s="278">
        <f>IFERROR(VLOOKUP(C5238,'Budget Detail as of 11.30'!B:K,COLUMNS('Budget Detail as of 11.30'!B:K),FALSE),0)</f>
        <v>0</v>
      </c>
      <c r="N5238" s="155">
        <f>SUMIFS('Budget Detail as of 11.30'!L:L,'Budget Detail as of 11.30'!B:B,'Questica Mapping'!C5238)</f>
        <v>0</v>
      </c>
      <c r="O5238" s="100">
        <v>-122625</v>
      </c>
      <c r="P5238" s="101">
        <f t="shared" si="203"/>
        <v>122625</v>
      </c>
    </row>
    <row r="5239" spans="1:16" hidden="1" x14ac:dyDescent="0.3">
      <c r="A5239" s="90">
        <v>587903</v>
      </c>
      <c r="B5239" s="92" t="s">
        <v>1162</v>
      </c>
      <c r="C5239" s="92" t="s">
        <v>9719</v>
      </c>
      <c r="D5239" s="92" t="s">
        <v>22</v>
      </c>
      <c r="E5239" s="103">
        <v>44700</v>
      </c>
      <c r="F5239" s="92" t="s">
        <v>9716</v>
      </c>
      <c r="G5239" s="92" t="s">
        <v>1212</v>
      </c>
      <c r="H5239" s="92" t="s">
        <v>9717</v>
      </c>
      <c r="I5239" s="92" t="s">
        <v>944</v>
      </c>
      <c r="J5239" s="270" t="s">
        <v>1251</v>
      </c>
      <c r="K5239" s="90" t="b">
        <v>0</v>
      </c>
      <c r="L5239" s="92" t="s">
        <v>867</v>
      </c>
      <c r="M5239" s="278">
        <f>IFERROR(VLOOKUP(C5239,'Budget Detail as of 11.30'!B:K,COLUMNS('Budget Detail as of 11.30'!B:K),FALSE),0)</f>
        <v>0</v>
      </c>
      <c r="N5239" s="155">
        <f>SUMIFS('Budget Detail as of 11.30'!L:L,'Budget Detail as of 11.30'!B:B,'Questica Mapping'!C5239)</f>
        <v>0</v>
      </c>
      <c r="O5239" s="100">
        <v>-1200000</v>
      </c>
      <c r="P5239" s="101">
        <f t="shared" si="203"/>
        <v>1200000</v>
      </c>
    </row>
    <row r="5240" spans="1:16" hidden="1" x14ac:dyDescent="0.3">
      <c r="A5240" s="90">
        <v>587904</v>
      </c>
      <c r="B5240" s="92" t="s">
        <v>1162</v>
      </c>
      <c r="C5240" s="92" t="s">
        <v>9720</v>
      </c>
      <c r="D5240" s="92" t="s">
        <v>22</v>
      </c>
      <c r="E5240" s="103">
        <v>44700</v>
      </c>
      <c r="F5240" s="92" t="s">
        <v>9716</v>
      </c>
      <c r="G5240" s="92" t="s">
        <v>1212</v>
      </c>
      <c r="H5240" s="92" t="s">
        <v>9717</v>
      </c>
      <c r="I5240" s="92" t="s">
        <v>1060</v>
      </c>
      <c r="J5240" s="270" t="s">
        <v>1251</v>
      </c>
      <c r="K5240" s="90" t="b">
        <v>0</v>
      </c>
      <c r="L5240" s="92" t="s">
        <v>867</v>
      </c>
      <c r="M5240" s="278">
        <f>IFERROR(VLOOKUP(C5240,'Budget Detail as of 11.30'!B:K,COLUMNS('Budget Detail as of 11.30'!B:K),FALSE),0)</f>
        <v>0</v>
      </c>
      <c r="N5240" s="155">
        <f>SUMIFS('Budget Detail as of 11.30'!L:L,'Budget Detail as of 11.30'!B:B,'Questica Mapping'!C5240)</f>
        <v>0</v>
      </c>
      <c r="O5240" s="100">
        <v>-119842</v>
      </c>
      <c r="P5240" s="101">
        <f t="shared" si="203"/>
        <v>119842</v>
      </c>
    </row>
    <row r="5241" spans="1:16" hidden="1" x14ac:dyDescent="0.3">
      <c r="A5241" s="90">
        <v>587905</v>
      </c>
      <c r="B5241" s="92" t="s">
        <v>1162</v>
      </c>
      <c r="C5241" s="92" t="s">
        <v>9721</v>
      </c>
      <c r="D5241" s="279" t="s">
        <v>22</v>
      </c>
      <c r="E5241" s="103" t="s">
        <v>684</v>
      </c>
      <c r="F5241" s="90" t="s">
        <v>9716</v>
      </c>
      <c r="G5241" s="90" t="s">
        <v>1265</v>
      </c>
      <c r="H5241" s="90" t="s">
        <v>9711</v>
      </c>
      <c r="I5241" s="90" t="s">
        <v>865</v>
      </c>
      <c r="J5241" s="90" t="s">
        <v>1266</v>
      </c>
      <c r="K5241" s="90" t="b">
        <v>0</v>
      </c>
      <c r="L5241" s="90" t="s">
        <v>867</v>
      </c>
      <c r="M5241" s="278">
        <f>IFERROR(VLOOKUP(C5241,'Budget Detail as of 11.30'!B:K,COLUMNS('Budget Detail as of 11.30'!B:K),FALSE),0)</f>
        <v>408050</v>
      </c>
      <c r="N5241" s="155">
        <f>SUMIFS('Budget Detail as of 11.30'!L:L,'Budget Detail as of 11.30'!B:B,'Questica Mapping'!C5241)</f>
        <v>408050</v>
      </c>
      <c r="O5241" s="100">
        <v>0</v>
      </c>
      <c r="P5241" s="101">
        <f t="shared" si="203"/>
        <v>0</v>
      </c>
    </row>
    <row r="5242" spans="1:16" hidden="1" x14ac:dyDescent="0.3">
      <c r="A5242" s="90">
        <v>587906</v>
      </c>
      <c r="B5242" s="92" t="s">
        <v>1162</v>
      </c>
      <c r="C5242" s="92" t="s">
        <v>9722</v>
      </c>
      <c r="D5242" s="92" t="s">
        <v>22</v>
      </c>
      <c r="E5242" s="103" t="s">
        <v>689</v>
      </c>
      <c r="F5242" s="92" t="s">
        <v>9716</v>
      </c>
      <c r="G5242" s="92" t="s">
        <v>9723</v>
      </c>
      <c r="H5242" s="92" t="s">
        <v>9711</v>
      </c>
      <c r="I5242" s="92" t="s">
        <v>865</v>
      </c>
      <c r="J5242" s="92" t="s">
        <v>9724</v>
      </c>
      <c r="K5242" s="90" t="b">
        <v>0</v>
      </c>
      <c r="L5242" s="92" t="s">
        <v>867</v>
      </c>
      <c r="M5242" s="278">
        <f>IFERROR(VLOOKUP(C5242,'Budget Detail as of 11.30'!B:K,COLUMNS('Budget Detail as of 11.30'!B:K),FALSE),0)</f>
        <v>28000000</v>
      </c>
      <c r="N5242" s="155">
        <f>SUMIFS('Budget Detail as of 11.30'!L:L,'Budget Detail as of 11.30'!B:B,'Questica Mapping'!C5242)</f>
        <v>28000000</v>
      </c>
      <c r="O5242" s="100">
        <v>0</v>
      </c>
      <c r="P5242" s="101">
        <f t="shared" si="203"/>
        <v>0</v>
      </c>
    </row>
    <row r="5243" spans="1:16" hidden="1" x14ac:dyDescent="0.3">
      <c r="A5243" s="90">
        <v>587907</v>
      </c>
      <c r="B5243" s="92" t="s">
        <v>1162</v>
      </c>
      <c r="C5243" s="92" t="s">
        <v>9725</v>
      </c>
      <c r="D5243" s="92" t="s">
        <v>22</v>
      </c>
      <c r="E5243" s="106" t="s">
        <v>677</v>
      </c>
      <c r="F5243" s="92" t="s">
        <v>9716</v>
      </c>
      <c r="G5243" s="92" t="s">
        <v>9726</v>
      </c>
      <c r="H5243" s="92" t="s">
        <v>9711</v>
      </c>
      <c r="I5243" s="92" t="s">
        <v>865</v>
      </c>
      <c r="J5243" s="92" t="s">
        <v>9727</v>
      </c>
      <c r="K5243" s="90" t="b">
        <v>0</v>
      </c>
      <c r="L5243" s="92" t="s">
        <v>867</v>
      </c>
      <c r="M5243" s="278">
        <f>IFERROR(VLOOKUP(C5243,'Budget Detail as of 11.30'!B:K,COLUMNS('Budget Detail as of 11.30'!B:K),FALSE),0)</f>
        <v>0</v>
      </c>
      <c r="N5243" s="155">
        <f>SUMIFS('Budget Detail as of 11.30'!L:L,'Budget Detail as of 11.30'!B:B,'Questica Mapping'!C5243)</f>
        <v>0</v>
      </c>
      <c r="O5243" s="100">
        <v>0</v>
      </c>
      <c r="P5243" s="101">
        <f t="shared" si="203"/>
        <v>0</v>
      </c>
    </row>
    <row r="5244" spans="1:16" hidden="1" x14ac:dyDescent="0.3">
      <c r="A5244" s="90">
        <v>589140</v>
      </c>
      <c r="B5244" s="92" t="s">
        <v>1162</v>
      </c>
      <c r="C5244" s="92" t="s">
        <v>9728</v>
      </c>
      <c r="D5244" s="92" t="s">
        <v>22</v>
      </c>
      <c r="E5244" s="103" t="s">
        <v>686</v>
      </c>
      <c r="F5244" s="92" t="s">
        <v>9716</v>
      </c>
      <c r="G5244" s="92" t="s">
        <v>1617</v>
      </c>
      <c r="H5244" s="92" t="s">
        <v>9711</v>
      </c>
      <c r="I5244" s="92" t="s">
        <v>865</v>
      </c>
      <c r="J5244" s="92" t="s">
        <v>9729</v>
      </c>
      <c r="K5244" s="90" t="b">
        <v>0</v>
      </c>
      <c r="L5244" s="92" t="s">
        <v>867</v>
      </c>
      <c r="M5244" s="278">
        <f>IFERROR(VLOOKUP(C5244,'Budget Detail as of 11.30'!B:K,COLUMNS('Budget Detail as of 11.30'!B:K),FALSE),0)</f>
        <v>0</v>
      </c>
      <c r="N5244" s="155">
        <f>SUMIFS('Budget Detail as of 11.30'!L:L,'Budget Detail as of 11.30'!B:B,'Questica Mapping'!C5244)</f>
        <v>0</v>
      </c>
      <c r="O5244" s="100">
        <v>-2220700</v>
      </c>
      <c r="P5244" s="101">
        <f t="shared" si="203"/>
        <v>2220700</v>
      </c>
    </row>
    <row r="5245" spans="1:16" hidden="1" x14ac:dyDescent="0.3">
      <c r="A5245" s="90">
        <v>1707843</v>
      </c>
      <c r="B5245" s="92" t="s">
        <v>3</v>
      </c>
      <c r="C5245" s="92" t="s">
        <v>9730</v>
      </c>
      <c r="D5245" s="92" t="s">
        <v>23</v>
      </c>
      <c r="E5245" s="103" t="s">
        <v>303</v>
      </c>
      <c r="F5245" s="92" t="s">
        <v>9731</v>
      </c>
      <c r="G5245" s="92" t="s">
        <v>882</v>
      </c>
      <c r="H5245" s="92" t="s">
        <v>9732</v>
      </c>
      <c r="I5245" s="92" t="s">
        <v>865</v>
      </c>
      <c r="J5245" s="92" t="s">
        <v>9733</v>
      </c>
      <c r="K5245" s="90" t="b">
        <v>0</v>
      </c>
      <c r="L5245" s="92" t="s">
        <v>867</v>
      </c>
      <c r="M5245" s="278">
        <f>IFERROR(VLOOKUP(C5245,'Budget Detail as of 11.30'!B:K,COLUMNS('Budget Detail as of 11.30'!B:K),FALSE),0)</f>
        <v>63000</v>
      </c>
      <c r="N5245" s="155">
        <f>SUMIFS('Budget Detail as of 11.30'!L:L,'Budget Detail as of 11.30'!B:B,'Questica Mapping'!C5245)</f>
        <v>63000</v>
      </c>
      <c r="O5245" s="100">
        <v>-7600164</v>
      </c>
      <c r="P5245" s="101">
        <f t="shared" si="203"/>
        <v>7600164</v>
      </c>
    </row>
    <row r="5246" spans="1:16" hidden="1" x14ac:dyDescent="0.3">
      <c r="A5246" s="90">
        <v>1839349</v>
      </c>
      <c r="B5246" s="92" t="s">
        <v>3</v>
      </c>
      <c r="C5246" s="92" t="s">
        <v>9734</v>
      </c>
      <c r="D5246" s="92" t="s">
        <v>23</v>
      </c>
      <c r="E5246" s="103" t="s">
        <v>139</v>
      </c>
      <c r="F5246" s="92" t="s">
        <v>1132</v>
      </c>
      <c r="G5246" s="92" t="s">
        <v>882</v>
      </c>
      <c r="H5246" s="92" t="s">
        <v>9732</v>
      </c>
      <c r="I5246" s="92" t="s">
        <v>865</v>
      </c>
      <c r="J5246" s="92" t="s">
        <v>1133</v>
      </c>
      <c r="K5246" s="90" t="b">
        <v>0</v>
      </c>
      <c r="L5246" s="92" t="s">
        <v>867</v>
      </c>
      <c r="M5246" s="278">
        <f>IFERROR(VLOOKUP(C5246,'Budget Detail as of 11.30'!B:K,COLUMNS('Budget Detail as of 11.30'!B:K),FALSE),0)</f>
        <v>63000</v>
      </c>
      <c r="N5246" s="155">
        <f>SUMIFS('Budget Detail as of 11.30'!L:L,'Budget Detail as of 11.30'!B:B,'Questica Mapping'!C5246)</f>
        <v>63000</v>
      </c>
      <c r="O5246" s="100">
        <v>-264170</v>
      </c>
      <c r="P5246" s="101">
        <f t="shared" si="203"/>
        <v>264170</v>
      </c>
    </row>
    <row r="5247" spans="1:16" hidden="1" x14ac:dyDescent="0.3">
      <c r="A5247" s="90">
        <v>589141</v>
      </c>
      <c r="B5247" s="92" t="s">
        <v>3</v>
      </c>
      <c r="C5247" s="92" t="s">
        <v>9735</v>
      </c>
      <c r="D5247" s="92" t="s">
        <v>23</v>
      </c>
      <c r="E5247" s="103" t="s">
        <v>707</v>
      </c>
      <c r="F5247" s="92" t="s">
        <v>1135</v>
      </c>
      <c r="G5247" s="92" t="s">
        <v>882</v>
      </c>
      <c r="H5247" s="92" t="s">
        <v>9732</v>
      </c>
      <c r="I5247" s="92" t="s">
        <v>865</v>
      </c>
      <c r="J5247" s="92" t="s">
        <v>4214</v>
      </c>
      <c r="K5247" s="90" t="b">
        <v>0</v>
      </c>
      <c r="L5247" s="92" t="s">
        <v>867</v>
      </c>
      <c r="M5247" s="278">
        <f>IFERROR(VLOOKUP(C5247,'Budget Detail as of 11.30'!B:K,COLUMNS('Budget Detail as of 11.30'!B:K),FALSE),0)</f>
        <v>1500000</v>
      </c>
      <c r="N5247" s="155">
        <f>SUMIFS('Budget Detail as of 11.30'!L:L,'Budget Detail as of 11.30'!B:B,'Questica Mapping'!C5247)</f>
        <v>1500000</v>
      </c>
      <c r="O5247" s="100">
        <v>0</v>
      </c>
      <c r="P5247" s="101">
        <f t="shared" si="203"/>
        <v>0</v>
      </c>
    </row>
    <row r="5248" spans="1:16" hidden="1" x14ac:dyDescent="0.3">
      <c r="A5248" s="90">
        <v>589142</v>
      </c>
      <c r="B5248" s="92" t="s">
        <v>3</v>
      </c>
      <c r="C5248" s="92" t="s">
        <v>9736</v>
      </c>
      <c r="D5248" s="92" t="s">
        <v>23</v>
      </c>
      <c r="E5248" s="103" t="s">
        <v>139</v>
      </c>
      <c r="F5248" s="92" t="s">
        <v>1146</v>
      </c>
      <c r="G5248" s="92" t="s">
        <v>882</v>
      </c>
      <c r="H5248" s="92" t="s">
        <v>9732</v>
      </c>
      <c r="I5248" s="92" t="s">
        <v>865</v>
      </c>
      <c r="J5248" s="92" t="s">
        <v>6569</v>
      </c>
      <c r="K5248" s="90" t="b">
        <v>0</v>
      </c>
      <c r="L5248" s="92" t="s">
        <v>867</v>
      </c>
      <c r="M5248" s="278">
        <f>IFERROR(VLOOKUP(C5248,'Budget Detail as of 11.30'!B:K,COLUMNS('Budget Detail as of 11.30'!B:K),FALSE),0)</f>
        <v>200000</v>
      </c>
      <c r="N5248" s="155">
        <f>SUMIFS('Budget Detail as of 11.30'!L:L,'Budget Detail as of 11.30'!B:B,'Questica Mapping'!C5248)</f>
        <v>200000</v>
      </c>
      <c r="O5248" s="100">
        <v>0</v>
      </c>
      <c r="P5248" s="101">
        <f t="shared" si="203"/>
        <v>0</v>
      </c>
    </row>
    <row r="5249" spans="1:16" hidden="1" x14ac:dyDescent="0.3">
      <c r="A5249" s="90">
        <v>589143</v>
      </c>
      <c r="B5249" s="92" t="s">
        <v>3</v>
      </c>
      <c r="C5249" s="92" t="s">
        <v>9737</v>
      </c>
      <c r="D5249" s="92" t="s">
        <v>23</v>
      </c>
      <c r="E5249" s="103" t="s">
        <v>139</v>
      </c>
      <c r="F5249" s="92" t="s">
        <v>9738</v>
      </c>
      <c r="G5249" s="92" t="s">
        <v>882</v>
      </c>
      <c r="H5249" s="92" t="s">
        <v>9732</v>
      </c>
      <c r="I5249" s="92" t="s">
        <v>865</v>
      </c>
      <c r="J5249" s="92" t="s">
        <v>9739</v>
      </c>
      <c r="K5249" s="90" t="b">
        <v>0</v>
      </c>
      <c r="L5249" s="92" t="s">
        <v>867</v>
      </c>
      <c r="M5249" s="278">
        <f>IFERROR(VLOOKUP(C5249,'Budget Detail as of 11.30'!B:K,COLUMNS('Budget Detail as of 11.30'!B:K),FALSE),0)</f>
        <v>350</v>
      </c>
      <c r="N5249" s="155">
        <f>SUMIFS('Budget Detail as of 11.30'!L:L,'Budget Detail as of 11.30'!B:B,'Questica Mapping'!C5249)</f>
        <v>350</v>
      </c>
      <c r="O5249" s="100">
        <v>-13184</v>
      </c>
      <c r="P5249" s="101">
        <f t="shared" si="203"/>
        <v>13184</v>
      </c>
    </row>
    <row r="5250" spans="1:16" hidden="1" x14ac:dyDescent="0.3">
      <c r="A5250" s="90">
        <v>589144</v>
      </c>
      <c r="B5250" s="92" t="s">
        <v>3</v>
      </c>
      <c r="C5250" s="92" t="s">
        <v>9740</v>
      </c>
      <c r="D5250" s="92" t="s">
        <v>23</v>
      </c>
      <c r="E5250" s="103" t="s">
        <v>139</v>
      </c>
      <c r="F5250" s="92" t="s">
        <v>1149</v>
      </c>
      <c r="G5250" s="92" t="s">
        <v>882</v>
      </c>
      <c r="H5250" s="92" t="s">
        <v>9732</v>
      </c>
      <c r="I5250" s="92" t="s">
        <v>865</v>
      </c>
      <c r="J5250" s="92" t="s">
        <v>1150</v>
      </c>
      <c r="K5250" s="90" t="b">
        <v>0</v>
      </c>
      <c r="L5250" s="92" t="s">
        <v>867</v>
      </c>
      <c r="M5250" s="278">
        <f>IFERROR(VLOOKUP(C5250,'Budget Detail as of 11.30'!B:K,COLUMNS('Budget Detail as of 11.30'!B:K),FALSE),0)</f>
        <v>16000</v>
      </c>
      <c r="N5250" s="155">
        <f>SUMIFS('Budget Detail as of 11.30'!L:L,'Budget Detail as of 11.30'!B:B,'Questica Mapping'!C5250)</f>
        <v>16000</v>
      </c>
      <c r="O5250" s="100">
        <v>-1250000</v>
      </c>
      <c r="P5250" s="101">
        <f t="shared" si="203"/>
        <v>1250000</v>
      </c>
    </row>
    <row r="5251" spans="1:16" hidden="1" x14ac:dyDescent="0.3">
      <c r="A5251" s="90">
        <v>589145</v>
      </c>
      <c r="B5251" s="92" t="s">
        <v>3</v>
      </c>
      <c r="C5251" s="92" t="s">
        <v>9741</v>
      </c>
      <c r="D5251" s="92" t="s">
        <v>23</v>
      </c>
      <c r="E5251" s="103" t="s">
        <v>139</v>
      </c>
      <c r="F5251" s="92" t="s">
        <v>9742</v>
      </c>
      <c r="G5251" s="92" t="s">
        <v>882</v>
      </c>
      <c r="H5251" s="92" t="s">
        <v>9732</v>
      </c>
      <c r="I5251" s="92" t="s">
        <v>865</v>
      </c>
      <c r="J5251" s="92" t="s">
        <v>9743</v>
      </c>
      <c r="K5251" s="90" t="b">
        <v>0</v>
      </c>
      <c r="L5251" s="92" t="s">
        <v>867</v>
      </c>
      <c r="M5251" s="278">
        <f>IFERROR(VLOOKUP(C5251,'Budget Detail as of 11.30'!B:K,COLUMNS('Budget Detail as of 11.30'!B:K),FALSE),0)</f>
        <v>0</v>
      </c>
      <c r="N5251" s="155">
        <f>SUMIFS('Budget Detail as of 11.30'!L:L,'Budget Detail as of 11.30'!B:B,'Questica Mapping'!C5251)</f>
        <v>0</v>
      </c>
      <c r="O5251" s="100"/>
      <c r="P5251" s="101"/>
    </row>
    <row r="5252" spans="1:16" hidden="1" x14ac:dyDescent="0.3">
      <c r="A5252" s="90">
        <v>589146</v>
      </c>
      <c r="B5252" s="92" t="s">
        <v>3</v>
      </c>
      <c r="C5252" s="92" t="s">
        <v>9744</v>
      </c>
      <c r="D5252" s="92" t="s">
        <v>23</v>
      </c>
      <c r="E5252" s="103">
        <v>38900</v>
      </c>
      <c r="F5252" s="92" t="s">
        <v>4253</v>
      </c>
      <c r="G5252" s="92" t="s">
        <v>882</v>
      </c>
      <c r="H5252" s="92" t="s">
        <v>9732</v>
      </c>
      <c r="I5252" s="92" t="s">
        <v>865</v>
      </c>
      <c r="J5252" s="92" t="s">
        <v>9745</v>
      </c>
      <c r="K5252" s="90" t="b">
        <v>0</v>
      </c>
      <c r="L5252" s="92" t="s">
        <v>867</v>
      </c>
      <c r="M5252" s="278">
        <f>IFERROR(VLOOKUP(C5252,'Budget Detail as of 11.30'!B:K,COLUMNS('Budget Detail as of 11.30'!B:K),FALSE),0)</f>
        <v>2922750</v>
      </c>
      <c r="N5252" s="155">
        <f>SUMIFS('Budget Detail as of 11.30'!L:L,'Budget Detail as of 11.30'!B:B,'Questica Mapping'!C5252)</f>
        <v>2922750</v>
      </c>
      <c r="O5252" s="100">
        <v>606280</v>
      </c>
      <c r="P5252" s="101">
        <f t="shared" ref="P5252:P5283" si="204">+O5252</f>
        <v>606280</v>
      </c>
    </row>
    <row r="5253" spans="1:16" hidden="1" x14ac:dyDescent="0.3">
      <c r="A5253" s="90">
        <v>1707845</v>
      </c>
      <c r="B5253" s="92" t="s">
        <v>3</v>
      </c>
      <c r="C5253" s="92" t="s">
        <v>9746</v>
      </c>
      <c r="D5253" s="92" t="s">
        <v>23</v>
      </c>
      <c r="E5253" s="103" t="s">
        <v>692</v>
      </c>
      <c r="F5253" s="92" t="s">
        <v>9747</v>
      </c>
      <c r="G5253" s="92" t="s">
        <v>863</v>
      </c>
      <c r="H5253" s="92" t="s">
        <v>9732</v>
      </c>
      <c r="I5253" s="92" t="s">
        <v>865</v>
      </c>
      <c r="J5253" s="92" t="s">
        <v>9748</v>
      </c>
      <c r="K5253" s="90" t="b">
        <v>0</v>
      </c>
      <c r="L5253" s="92" t="s">
        <v>867</v>
      </c>
      <c r="M5253" s="278">
        <f>IFERROR(VLOOKUP(C5253,'Budget Detail as of 11.30'!B:K,COLUMNS('Budget Detail as of 11.30'!B:K),FALSE),0)</f>
        <v>7710020</v>
      </c>
      <c r="N5253" s="155">
        <f>SUMIFS('Budget Detail as of 11.30'!L:L,'Budget Detail as of 11.30'!B:B,'Questica Mapping'!C5253)</f>
        <v>7710140</v>
      </c>
      <c r="O5253" s="100">
        <v>28994</v>
      </c>
      <c r="P5253" s="101">
        <f t="shared" si="204"/>
        <v>28994</v>
      </c>
    </row>
    <row r="5254" spans="1:16" hidden="1" x14ac:dyDescent="0.3">
      <c r="A5254" s="90">
        <v>1707844</v>
      </c>
      <c r="B5254" s="92" t="s">
        <v>3</v>
      </c>
      <c r="C5254" s="92" t="s">
        <v>9749</v>
      </c>
      <c r="D5254" s="92" t="s">
        <v>23</v>
      </c>
      <c r="E5254" s="103" t="s">
        <v>692</v>
      </c>
      <c r="F5254" s="92" t="s">
        <v>9747</v>
      </c>
      <c r="G5254" s="92" t="s">
        <v>863</v>
      </c>
      <c r="H5254" s="92" t="s">
        <v>9732</v>
      </c>
      <c r="I5254" s="92" t="s">
        <v>925</v>
      </c>
      <c r="J5254" s="92" t="s">
        <v>9750</v>
      </c>
      <c r="K5254" s="90" t="b">
        <v>0</v>
      </c>
      <c r="L5254" s="92" t="s">
        <v>867</v>
      </c>
      <c r="M5254" s="278">
        <f>IFERROR(VLOOKUP(C5254,'Budget Detail as of 11.30'!B:K,COLUMNS('Budget Detail as of 11.30'!B:K),FALSE),0)</f>
        <v>264170</v>
      </c>
      <c r="N5254" s="155">
        <f>SUMIFS('Budget Detail as of 11.30'!L:L,'Budget Detail as of 11.30'!B:B,'Questica Mapping'!C5254)</f>
        <v>264170</v>
      </c>
      <c r="O5254" s="100">
        <v>0</v>
      </c>
      <c r="P5254" s="101">
        <f t="shared" si="204"/>
        <v>0</v>
      </c>
    </row>
    <row r="5255" spans="1:16" hidden="1" x14ac:dyDescent="0.3">
      <c r="A5255" s="90">
        <v>1839356</v>
      </c>
      <c r="B5255" s="92" t="s">
        <v>3</v>
      </c>
      <c r="C5255" s="92" t="s">
        <v>9751</v>
      </c>
      <c r="D5255" s="92" t="s">
        <v>23</v>
      </c>
      <c r="E5255" s="103" t="s">
        <v>692</v>
      </c>
      <c r="F5255" s="92" t="s">
        <v>9747</v>
      </c>
      <c r="G5255" s="92" t="s">
        <v>863</v>
      </c>
      <c r="H5255" s="92" t="s">
        <v>9732</v>
      </c>
      <c r="I5255" s="92" t="s">
        <v>928</v>
      </c>
      <c r="J5255" s="92" t="s">
        <v>9752</v>
      </c>
      <c r="K5255" s="90" t="b">
        <v>0</v>
      </c>
      <c r="L5255" s="92" t="s">
        <v>867</v>
      </c>
      <c r="M5255" s="278">
        <f>IFERROR(VLOOKUP(C5255,'Budget Detail as of 11.30'!B:K,COLUMNS('Budget Detail as of 11.30'!B:K),FALSE),0)</f>
        <v>21900</v>
      </c>
      <c r="N5255" s="155">
        <f>SUMIFS('Budget Detail as of 11.30'!L:L,'Budget Detail as of 11.30'!B:B,'Questica Mapping'!C5255)</f>
        <v>21900</v>
      </c>
      <c r="O5255" s="100">
        <v>324470</v>
      </c>
      <c r="P5255" s="101">
        <f t="shared" si="204"/>
        <v>324470</v>
      </c>
    </row>
    <row r="5256" spans="1:16" hidden="1" x14ac:dyDescent="0.3">
      <c r="A5256" s="90">
        <v>598730</v>
      </c>
      <c r="B5256" s="92" t="s">
        <v>3</v>
      </c>
      <c r="C5256" s="92" t="s">
        <v>9753</v>
      </c>
      <c r="D5256" s="92" t="s">
        <v>23</v>
      </c>
      <c r="E5256" s="103" t="s">
        <v>692</v>
      </c>
      <c r="F5256" s="92" t="s">
        <v>9747</v>
      </c>
      <c r="G5256" s="92" t="s">
        <v>863</v>
      </c>
      <c r="H5256" s="92" t="s">
        <v>9732</v>
      </c>
      <c r="I5256" s="92" t="s">
        <v>931</v>
      </c>
      <c r="J5256" s="92" t="s">
        <v>9754</v>
      </c>
      <c r="K5256" s="90" t="b">
        <v>0</v>
      </c>
      <c r="L5256" s="92" t="s">
        <v>867</v>
      </c>
      <c r="M5256" s="278">
        <f>IFERROR(VLOOKUP(C5256,'Budget Detail as of 11.30'!B:K,COLUMNS('Budget Detail as of 11.30'!B:K),FALSE),0)</f>
        <v>44000</v>
      </c>
      <c r="N5256" s="155">
        <f>SUMIFS('Budget Detail as of 11.30'!L:L,'Budget Detail as of 11.30'!B:B,'Questica Mapping'!C5256)</f>
        <v>44000</v>
      </c>
      <c r="O5256" s="100">
        <v>12236</v>
      </c>
      <c r="P5256" s="101">
        <f t="shared" si="204"/>
        <v>12236</v>
      </c>
    </row>
    <row r="5257" spans="1:16" hidden="1" x14ac:dyDescent="0.3">
      <c r="A5257" s="90">
        <v>598731</v>
      </c>
      <c r="B5257" s="92" t="s">
        <v>3</v>
      </c>
      <c r="C5257" s="92" t="s">
        <v>9755</v>
      </c>
      <c r="D5257" s="92" t="s">
        <v>23</v>
      </c>
      <c r="E5257" s="103" t="s">
        <v>692</v>
      </c>
      <c r="F5257" s="92" t="s">
        <v>9747</v>
      </c>
      <c r="G5257" s="92" t="s">
        <v>935</v>
      </c>
      <c r="H5257" s="92" t="s">
        <v>9732</v>
      </c>
      <c r="I5257" s="92" t="s">
        <v>865</v>
      </c>
      <c r="J5257" s="92" t="s">
        <v>9756</v>
      </c>
      <c r="K5257" s="90" t="b">
        <v>0</v>
      </c>
      <c r="L5257" s="92" t="s">
        <v>867</v>
      </c>
      <c r="M5257" s="278">
        <f>IFERROR(VLOOKUP(C5257,'Budget Detail as of 11.30'!B:K,COLUMNS('Budget Detail as of 11.30'!B:K),FALSE),0)</f>
        <v>15000</v>
      </c>
      <c r="N5257" s="155">
        <f>SUMIFS('Budget Detail as of 11.30'!L:L,'Budget Detail as of 11.30'!B:B,'Questica Mapping'!C5257)</f>
        <v>15000</v>
      </c>
      <c r="O5257" s="100">
        <v>4380</v>
      </c>
      <c r="P5257" s="101">
        <f t="shared" si="204"/>
        <v>4380</v>
      </c>
    </row>
    <row r="5258" spans="1:16" hidden="1" x14ac:dyDescent="0.3">
      <c r="A5258" s="90">
        <v>598732</v>
      </c>
      <c r="B5258" s="92" t="s">
        <v>3</v>
      </c>
      <c r="C5258" s="92" t="s">
        <v>9757</v>
      </c>
      <c r="D5258" s="92" t="s">
        <v>23</v>
      </c>
      <c r="E5258" s="103" t="s">
        <v>692</v>
      </c>
      <c r="F5258" s="92" t="s">
        <v>9747</v>
      </c>
      <c r="G5258" s="92" t="s">
        <v>947</v>
      </c>
      <c r="H5258" s="92" t="s">
        <v>9732</v>
      </c>
      <c r="I5258" s="92" t="s">
        <v>865</v>
      </c>
      <c r="J5258" s="92" t="s">
        <v>9758</v>
      </c>
      <c r="K5258" s="90" t="b">
        <v>0</v>
      </c>
      <c r="L5258" s="92" t="s">
        <v>867</v>
      </c>
      <c r="M5258" s="278">
        <f>IFERROR(VLOOKUP(C5258,'Budget Detail as of 11.30'!B:K,COLUMNS('Budget Detail as of 11.30'!B:K),FALSE),0)</f>
        <v>1250000</v>
      </c>
      <c r="N5258" s="155">
        <f>SUMIFS('Budget Detail as of 11.30'!L:L,'Budget Detail as of 11.30'!B:B,'Questica Mapping'!C5258)</f>
        <v>1250000</v>
      </c>
      <c r="O5258" s="100">
        <v>0</v>
      </c>
      <c r="P5258" s="101">
        <f t="shared" si="204"/>
        <v>0</v>
      </c>
    </row>
    <row r="5259" spans="1:16" hidden="1" x14ac:dyDescent="0.3">
      <c r="A5259" s="90">
        <v>598734</v>
      </c>
      <c r="B5259" s="92" t="s">
        <v>1162</v>
      </c>
      <c r="C5259" s="92" t="s">
        <v>9759</v>
      </c>
      <c r="D5259" s="92" t="s">
        <v>23</v>
      </c>
      <c r="E5259" s="103" t="s">
        <v>696</v>
      </c>
      <c r="F5259" s="92" t="s">
        <v>9760</v>
      </c>
      <c r="G5259" s="92" t="s">
        <v>1165</v>
      </c>
      <c r="H5259" s="92" t="s">
        <v>9732</v>
      </c>
      <c r="I5259" s="92" t="s">
        <v>865</v>
      </c>
      <c r="J5259" s="92">
        <v>0</v>
      </c>
      <c r="K5259" s="90" t="b">
        <v>0</v>
      </c>
      <c r="L5259" s="92" t="s">
        <v>1166</v>
      </c>
      <c r="M5259" s="278">
        <f>IFERROR(VLOOKUP(C5259,'Budget Detail as of 11.30'!B:K,COLUMNS('Budget Detail as of 11.30'!B:K),FALSE),0)</f>
        <v>678030</v>
      </c>
      <c r="N5259" s="155">
        <f>SUMIFS('Budget Detail as of 11.30'!L:L,'Budget Detail as of 11.30'!B:B,'Questica Mapping'!C5259)</f>
        <v>649280</v>
      </c>
      <c r="O5259" s="100">
        <v>0</v>
      </c>
      <c r="P5259" s="101">
        <f t="shared" si="204"/>
        <v>0</v>
      </c>
    </row>
    <row r="5260" spans="1:16" hidden="1" x14ac:dyDescent="0.3">
      <c r="A5260" s="90">
        <v>598735</v>
      </c>
      <c r="B5260" s="92" t="s">
        <v>1162</v>
      </c>
      <c r="C5260" s="92" t="s">
        <v>9761</v>
      </c>
      <c r="D5260" s="92" t="s">
        <v>23</v>
      </c>
      <c r="E5260" s="103" t="s">
        <v>696</v>
      </c>
      <c r="F5260" s="92" t="s">
        <v>9760</v>
      </c>
      <c r="G5260" s="92" t="s">
        <v>1165</v>
      </c>
      <c r="H5260" s="92" t="s">
        <v>9732</v>
      </c>
      <c r="I5260" s="92" t="s">
        <v>925</v>
      </c>
      <c r="J5260" s="92" t="s">
        <v>8808</v>
      </c>
      <c r="K5260" s="90" t="b">
        <v>0</v>
      </c>
      <c r="L5260" s="92" t="s">
        <v>867</v>
      </c>
      <c r="M5260" s="278">
        <f>IFERROR(VLOOKUP(C5260,'Budget Detail as of 11.30'!B:K,COLUMNS('Budget Detail as of 11.30'!B:K),FALSE),0)</f>
        <v>10560</v>
      </c>
      <c r="N5260" s="155">
        <f>SUMIFS('Budget Detail as of 11.30'!L:L,'Budget Detail as of 11.30'!B:B,'Questica Mapping'!C5260)</f>
        <v>10560</v>
      </c>
      <c r="O5260" s="100">
        <v>0</v>
      </c>
      <c r="P5260" s="101">
        <f t="shared" si="204"/>
        <v>0</v>
      </c>
    </row>
    <row r="5261" spans="1:16" hidden="1" x14ac:dyDescent="0.3">
      <c r="A5261" s="90">
        <v>598736</v>
      </c>
      <c r="B5261" s="92" t="s">
        <v>1162</v>
      </c>
      <c r="C5261" s="92" t="s">
        <v>9762</v>
      </c>
      <c r="D5261" s="92" t="s">
        <v>23</v>
      </c>
      <c r="E5261" s="103" t="s">
        <v>696</v>
      </c>
      <c r="F5261" s="92" t="s">
        <v>9760</v>
      </c>
      <c r="G5261" s="92" t="s">
        <v>1173</v>
      </c>
      <c r="H5261" s="92" t="s">
        <v>9732</v>
      </c>
      <c r="I5261" s="92" t="s">
        <v>865</v>
      </c>
      <c r="J5261" s="92" t="s">
        <v>1174</v>
      </c>
      <c r="K5261" s="90" t="b">
        <v>0</v>
      </c>
      <c r="L5261" s="92" t="s">
        <v>867</v>
      </c>
      <c r="M5261" s="278">
        <f>IFERROR(VLOOKUP(C5261,'Budget Detail as of 11.30'!B:K,COLUMNS('Budget Detail as of 11.30'!B:K),FALSE),0)</f>
        <v>0</v>
      </c>
      <c r="N5261" s="155">
        <f>SUMIFS('Budget Detail as of 11.30'!L:L,'Budget Detail as of 11.30'!B:B,'Questica Mapping'!C5261)</f>
        <v>0</v>
      </c>
      <c r="O5261" s="100">
        <v>5000</v>
      </c>
      <c r="P5261" s="101">
        <f t="shared" si="204"/>
        <v>5000</v>
      </c>
    </row>
    <row r="5262" spans="1:16" hidden="1" x14ac:dyDescent="0.3">
      <c r="A5262" s="90">
        <v>586250</v>
      </c>
      <c r="B5262" s="92" t="s">
        <v>1162</v>
      </c>
      <c r="C5262" s="92" t="s">
        <v>9763</v>
      </c>
      <c r="D5262" s="92" t="s">
        <v>23</v>
      </c>
      <c r="E5262" s="103" t="s">
        <v>696</v>
      </c>
      <c r="F5262" s="92" t="s">
        <v>9760</v>
      </c>
      <c r="G5262" s="92" t="s">
        <v>1176</v>
      </c>
      <c r="H5262" s="92" t="s">
        <v>9732</v>
      </c>
      <c r="I5262" s="92" t="s">
        <v>865</v>
      </c>
      <c r="J5262" s="92">
        <v>0</v>
      </c>
      <c r="K5262" s="90" t="b">
        <v>0</v>
      </c>
      <c r="L5262" s="92" t="s">
        <v>1166</v>
      </c>
      <c r="M5262" s="278">
        <f>IFERROR(VLOOKUP(C5262,'Budget Detail as of 11.30'!B:K,COLUMNS('Budget Detail as of 11.30'!B:K),FALSE),0)</f>
        <v>372500</v>
      </c>
      <c r="N5262" s="155">
        <f>SUMIFS('Budget Detail as of 11.30'!L:L,'Budget Detail as of 11.30'!B:B,'Questica Mapping'!C5262)</f>
        <v>364340</v>
      </c>
      <c r="O5262" s="100">
        <v>350</v>
      </c>
      <c r="P5262" s="101">
        <f t="shared" si="204"/>
        <v>350</v>
      </c>
    </row>
    <row r="5263" spans="1:16" hidden="1" x14ac:dyDescent="0.3">
      <c r="A5263" s="90">
        <v>586251</v>
      </c>
      <c r="B5263" s="92" t="s">
        <v>1162</v>
      </c>
      <c r="C5263" s="92" t="s">
        <v>9764</v>
      </c>
      <c r="D5263" s="92" t="s">
        <v>23</v>
      </c>
      <c r="E5263" s="103" t="s">
        <v>696</v>
      </c>
      <c r="F5263" s="92" t="s">
        <v>9760</v>
      </c>
      <c r="G5263" s="92" t="s">
        <v>1176</v>
      </c>
      <c r="H5263" s="92" t="s">
        <v>9732</v>
      </c>
      <c r="I5263" s="92" t="s">
        <v>925</v>
      </c>
      <c r="J5263" s="92" t="s">
        <v>8847</v>
      </c>
      <c r="K5263" s="90" t="b">
        <v>0</v>
      </c>
      <c r="L5263" s="92" t="s">
        <v>867</v>
      </c>
      <c r="M5263" s="278">
        <f>IFERROR(VLOOKUP(C5263,'Budget Detail as of 11.30'!B:K,COLUMNS('Budget Detail as of 11.30'!B:K),FALSE),0)</f>
        <v>2970</v>
      </c>
      <c r="N5263" s="155">
        <f>SUMIFS('Budget Detail as of 11.30'!L:L,'Budget Detail as of 11.30'!B:B,'Questica Mapping'!C5263)</f>
        <v>2970</v>
      </c>
      <c r="O5263" s="100">
        <v>0</v>
      </c>
      <c r="P5263" s="101">
        <f t="shared" si="204"/>
        <v>0</v>
      </c>
    </row>
    <row r="5264" spans="1:16" hidden="1" x14ac:dyDescent="0.3">
      <c r="A5264" s="90">
        <v>586252</v>
      </c>
      <c r="B5264" s="92" t="s">
        <v>1162</v>
      </c>
      <c r="C5264" s="92" t="s">
        <v>9765</v>
      </c>
      <c r="D5264" s="92" t="s">
        <v>23</v>
      </c>
      <c r="E5264" s="103" t="s">
        <v>696</v>
      </c>
      <c r="F5264" s="92" t="s">
        <v>9760</v>
      </c>
      <c r="G5264" s="92" t="s">
        <v>1522</v>
      </c>
      <c r="H5264" s="92" t="s">
        <v>9732</v>
      </c>
      <c r="I5264" s="92" t="s">
        <v>865</v>
      </c>
      <c r="J5264" s="92" t="s">
        <v>9766</v>
      </c>
      <c r="K5264" s="90" t="b">
        <v>0</v>
      </c>
      <c r="L5264" s="92" t="s">
        <v>867</v>
      </c>
      <c r="M5264" s="278">
        <f>IFERROR(VLOOKUP(C5264,'Budget Detail as of 11.30'!B:K,COLUMNS('Budget Detail as of 11.30'!B:K),FALSE),0)</f>
        <v>8800</v>
      </c>
      <c r="N5264" s="155">
        <f>SUMIFS('Budget Detail as of 11.30'!L:L,'Budget Detail as of 11.30'!B:B,'Questica Mapping'!C5264)</f>
        <v>8800</v>
      </c>
      <c r="O5264" s="100">
        <v>50</v>
      </c>
      <c r="P5264" s="101">
        <f t="shared" si="204"/>
        <v>50</v>
      </c>
    </row>
    <row r="5265" spans="1:16" hidden="1" x14ac:dyDescent="0.3">
      <c r="A5265" s="90">
        <v>588925</v>
      </c>
      <c r="B5265" s="92" t="s">
        <v>1162</v>
      </c>
      <c r="C5265" s="92" t="s">
        <v>9767</v>
      </c>
      <c r="D5265" s="92" t="s">
        <v>23</v>
      </c>
      <c r="E5265" s="103" t="s">
        <v>696</v>
      </c>
      <c r="F5265" s="92" t="s">
        <v>9760</v>
      </c>
      <c r="G5265" s="92" t="s">
        <v>9768</v>
      </c>
      <c r="H5265" s="92" t="s">
        <v>9732</v>
      </c>
      <c r="I5265" s="92" t="s">
        <v>865</v>
      </c>
      <c r="J5265" s="92" t="s">
        <v>9769</v>
      </c>
      <c r="K5265" s="90" t="b">
        <v>0</v>
      </c>
      <c r="L5265" s="92" t="s">
        <v>867</v>
      </c>
      <c r="M5265" s="278">
        <f>IFERROR(VLOOKUP(C5265,'Budget Detail as of 11.30'!B:K,COLUMNS('Budget Detail as of 11.30'!B:K),FALSE),0)</f>
        <v>0</v>
      </c>
      <c r="N5265" s="155">
        <f>SUMIFS('Budget Detail as of 11.30'!L:L,'Budget Detail as of 11.30'!B:B,'Questica Mapping'!C5265)</f>
        <v>0</v>
      </c>
      <c r="O5265" s="100">
        <v>50</v>
      </c>
      <c r="P5265" s="101">
        <f t="shared" si="204"/>
        <v>50</v>
      </c>
    </row>
    <row r="5266" spans="1:16" hidden="1" x14ac:dyDescent="0.3">
      <c r="A5266" s="90">
        <v>591465</v>
      </c>
      <c r="B5266" s="92" t="s">
        <v>1162</v>
      </c>
      <c r="C5266" s="92" t="s">
        <v>9770</v>
      </c>
      <c r="D5266" s="92" t="s">
        <v>23</v>
      </c>
      <c r="E5266" s="103" t="s">
        <v>696</v>
      </c>
      <c r="F5266" s="92" t="s">
        <v>9760</v>
      </c>
      <c r="G5266" s="92" t="s">
        <v>9771</v>
      </c>
      <c r="H5266" s="92" t="s">
        <v>9732</v>
      </c>
      <c r="I5266" s="92" t="s">
        <v>865</v>
      </c>
      <c r="J5266" s="92" t="s">
        <v>9772</v>
      </c>
      <c r="K5266" s="90" t="b">
        <v>0</v>
      </c>
      <c r="L5266" s="92" t="s">
        <v>867</v>
      </c>
      <c r="M5266" s="278">
        <f>IFERROR(VLOOKUP(C5266,'Budget Detail as of 11.30'!B:K,COLUMNS('Budget Detail as of 11.30'!B:K),FALSE),0)</f>
        <v>0</v>
      </c>
      <c r="N5266" s="155">
        <f>SUMIFS('Budget Detail as of 11.30'!L:L,'Budget Detail as of 11.30'!B:B,'Questica Mapping'!C5266)</f>
        <v>0</v>
      </c>
      <c r="O5266" s="100">
        <v>0</v>
      </c>
      <c r="P5266" s="101">
        <f t="shared" si="204"/>
        <v>0</v>
      </c>
    </row>
    <row r="5267" spans="1:16" hidden="1" x14ac:dyDescent="0.3">
      <c r="A5267" s="90">
        <v>602034</v>
      </c>
      <c r="B5267" s="92" t="s">
        <v>1162</v>
      </c>
      <c r="C5267" s="92" t="s">
        <v>9773</v>
      </c>
      <c r="D5267" s="92" t="s">
        <v>23</v>
      </c>
      <c r="E5267" s="103" t="s">
        <v>696</v>
      </c>
      <c r="F5267" s="92" t="s">
        <v>9760</v>
      </c>
      <c r="G5267" s="92" t="s">
        <v>1627</v>
      </c>
      <c r="H5267" s="92" t="s">
        <v>9732</v>
      </c>
      <c r="I5267" s="92" t="s">
        <v>865</v>
      </c>
      <c r="J5267" s="270" t="s">
        <v>1251</v>
      </c>
      <c r="K5267" s="90" t="b">
        <v>0</v>
      </c>
      <c r="L5267" s="92" t="s">
        <v>867</v>
      </c>
      <c r="M5267" s="278">
        <f>IFERROR(VLOOKUP(C5267,'Budget Detail as of 11.30'!B:K,COLUMNS('Budget Detail as of 11.30'!B:K),FALSE),0)</f>
        <v>0</v>
      </c>
      <c r="N5267" s="155">
        <f>SUMIFS('Budget Detail as of 11.30'!L:L,'Budget Detail as of 11.30'!B:B,'Questica Mapping'!C5267)</f>
        <v>0</v>
      </c>
      <c r="O5267" s="100">
        <v>100</v>
      </c>
      <c r="P5267" s="101">
        <f t="shared" si="204"/>
        <v>100</v>
      </c>
    </row>
    <row r="5268" spans="1:16" hidden="1" x14ac:dyDescent="0.3">
      <c r="A5268" s="90">
        <v>602952</v>
      </c>
      <c r="B5268" s="92" t="s">
        <v>1162</v>
      </c>
      <c r="C5268" s="92" t="s">
        <v>9774</v>
      </c>
      <c r="D5268" s="92" t="s">
        <v>23</v>
      </c>
      <c r="E5268" s="103" t="s">
        <v>696</v>
      </c>
      <c r="F5268" s="92" t="s">
        <v>9760</v>
      </c>
      <c r="G5268" s="92" t="s">
        <v>1182</v>
      </c>
      <c r="H5268" s="92" t="s">
        <v>9732</v>
      </c>
      <c r="I5268" s="92" t="s">
        <v>865</v>
      </c>
      <c r="J5268" s="92" t="s">
        <v>1183</v>
      </c>
      <c r="K5268" s="90" t="b">
        <v>0</v>
      </c>
      <c r="L5268" s="92" t="s">
        <v>867</v>
      </c>
      <c r="M5268" s="278">
        <f>IFERROR(VLOOKUP(C5268,'Budget Detail as of 11.30'!B:K,COLUMNS('Budget Detail as of 11.30'!B:K),FALSE),0)</f>
        <v>0</v>
      </c>
      <c r="N5268" s="155">
        <f>SUMIFS('Budget Detail as of 11.30'!L:L,'Budget Detail as of 11.30'!B:B,'Questica Mapping'!C5268)</f>
        <v>0</v>
      </c>
      <c r="O5268" s="100">
        <v>50</v>
      </c>
      <c r="P5268" s="101">
        <f t="shared" si="204"/>
        <v>50</v>
      </c>
    </row>
    <row r="5269" spans="1:16" hidden="1" x14ac:dyDescent="0.3">
      <c r="A5269" s="90">
        <v>594850</v>
      </c>
      <c r="B5269" s="92" t="s">
        <v>1162</v>
      </c>
      <c r="C5269" s="92" t="s">
        <v>9775</v>
      </c>
      <c r="D5269" s="92" t="s">
        <v>23</v>
      </c>
      <c r="E5269" s="103" t="s">
        <v>696</v>
      </c>
      <c r="F5269" s="92" t="s">
        <v>9760</v>
      </c>
      <c r="G5269" s="92" t="s">
        <v>1726</v>
      </c>
      <c r="H5269" s="92" t="s">
        <v>9732</v>
      </c>
      <c r="I5269" s="92" t="s">
        <v>865</v>
      </c>
      <c r="J5269" s="92" t="s">
        <v>9776</v>
      </c>
      <c r="K5269" s="90" t="b">
        <v>0</v>
      </c>
      <c r="L5269" s="92" t="s">
        <v>867</v>
      </c>
      <c r="M5269" s="278">
        <f>IFERROR(VLOOKUP(C5269,'Budget Detail as of 11.30'!B:K,COLUMNS('Budget Detail as of 11.30'!B:K),FALSE),0)</f>
        <v>5000</v>
      </c>
      <c r="N5269" s="155">
        <f>SUMIFS('Budget Detail as of 11.30'!L:L,'Budget Detail as of 11.30'!B:B,'Questica Mapping'!C5269)</f>
        <v>5000</v>
      </c>
      <c r="O5269" s="100">
        <v>330000</v>
      </c>
      <c r="P5269" s="101">
        <f t="shared" si="204"/>
        <v>330000</v>
      </c>
    </row>
    <row r="5270" spans="1:16" hidden="1" x14ac:dyDescent="0.3">
      <c r="A5270" s="90">
        <v>598781</v>
      </c>
      <c r="B5270" s="92" t="s">
        <v>1162</v>
      </c>
      <c r="C5270" s="92" t="s">
        <v>9777</v>
      </c>
      <c r="D5270" s="92" t="s">
        <v>23</v>
      </c>
      <c r="E5270" s="103" t="s">
        <v>698</v>
      </c>
      <c r="F5270" s="92" t="s">
        <v>9760</v>
      </c>
      <c r="G5270" s="92" t="s">
        <v>1185</v>
      </c>
      <c r="H5270" s="92" t="s">
        <v>9732</v>
      </c>
      <c r="I5270" s="92" t="s">
        <v>865</v>
      </c>
      <c r="J5270" s="92" t="s">
        <v>1186</v>
      </c>
      <c r="K5270" s="90" t="b">
        <v>0</v>
      </c>
      <c r="L5270" s="92" t="s">
        <v>867</v>
      </c>
      <c r="M5270" s="278">
        <f>IFERROR(VLOOKUP(C5270,'Budget Detail as of 11.30'!B:K,COLUMNS('Budget Detail as of 11.30'!B:K),FALSE),0)</f>
        <v>350</v>
      </c>
      <c r="N5270" s="155">
        <f>SUMIFS('Budget Detail as of 11.30'!L:L,'Budget Detail as of 11.30'!B:B,'Questica Mapping'!C5270)</f>
        <v>350</v>
      </c>
      <c r="O5270" s="100">
        <v>700000</v>
      </c>
      <c r="P5270" s="101">
        <f t="shared" si="204"/>
        <v>700000</v>
      </c>
    </row>
    <row r="5271" spans="1:16" hidden="1" x14ac:dyDescent="0.3">
      <c r="A5271" s="90">
        <v>585205</v>
      </c>
      <c r="B5271" s="92" t="s">
        <v>1162</v>
      </c>
      <c r="C5271" s="92" t="s">
        <v>9778</v>
      </c>
      <c r="D5271" s="92" t="s">
        <v>23</v>
      </c>
      <c r="E5271" s="103" t="s">
        <v>698</v>
      </c>
      <c r="F5271" s="92" t="s">
        <v>9760</v>
      </c>
      <c r="G5271" s="92" t="s">
        <v>1185</v>
      </c>
      <c r="H5271" s="92" t="s">
        <v>9732</v>
      </c>
      <c r="I5271" s="92" t="s">
        <v>925</v>
      </c>
      <c r="J5271" s="92" t="s">
        <v>9779</v>
      </c>
      <c r="K5271" s="90" t="b">
        <v>0</v>
      </c>
      <c r="L5271" s="92" t="s">
        <v>867</v>
      </c>
      <c r="M5271" s="278">
        <f>IFERROR(VLOOKUP(C5271,'Budget Detail as of 11.30'!B:K,COLUMNS('Budget Detail as of 11.30'!B:K),FALSE),0)</f>
        <v>1400</v>
      </c>
      <c r="N5271" s="155">
        <f>SUMIFS('Budget Detail as of 11.30'!L:L,'Budget Detail as of 11.30'!B:B,'Questica Mapping'!C5271)</f>
        <v>1400</v>
      </c>
      <c r="O5271" s="100">
        <v>8000</v>
      </c>
      <c r="P5271" s="101">
        <f t="shared" si="204"/>
        <v>8000</v>
      </c>
    </row>
    <row r="5272" spans="1:16" hidden="1" x14ac:dyDescent="0.3">
      <c r="A5272" s="90">
        <v>603000</v>
      </c>
      <c r="B5272" s="92" t="s">
        <v>1162</v>
      </c>
      <c r="C5272" s="92" t="s">
        <v>9780</v>
      </c>
      <c r="D5272" s="92" t="s">
        <v>23</v>
      </c>
      <c r="E5272" s="103" t="s">
        <v>698</v>
      </c>
      <c r="F5272" s="92" t="s">
        <v>9760</v>
      </c>
      <c r="G5272" s="92" t="s">
        <v>1418</v>
      </c>
      <c r="H5272" s="92" t="s">
        <v>9732</v>
      </c>
      <c r="I5272" s="92" t="s">
        <v>865</v>
      </c>
      <c r="J5272" s="92" t="s">
        <v>1636</v>
      </c>
      <c r="K5272" s="90" t="b">
        <v>0</v>
      </c>
      <c r="L5272" s="92" t="s">
        <v>867</v>
      </c>
      <c r="M5272" s="278">
        <f>IFERROR(VLOOKUP(C5272,'Budget Detail as of 11.30'!B:K,COLUMNS('Budget Detail as of 11.30'!B:K),FALSE),0)</f>
        <v>50</v>
      </c>
      <c r="N5272" s="155">
        <f>SUMIFS('Budget Detail as of 11.30'!L:L,'Budget Detail as of 11.30'!B:B,'Questica Mapping'!C5272)</f>
        <v>50</v>
      </c>
      <c r="O5272" s="100">
        <v>50000</v>
      </c>
      <c r="P5272" s="101">
        <f t="shared" si="204"/>
        <v>50000</v>
      </c>
    </row>
    <row r="5273" spans="1:16" hidden="1" x14ac:dyDescent="0.3">
      <c r="A5273" s="90">
        <v>591395</v>
      </c>
      <c r="B5273" s="92" t="s">
        <v>1162</v>
      </c>
      <c r="C5273" s="92" t="s">
        <v>9781</v>
      </c>
      <c r="D5273" s="92" t="s">
        <v>23</v>
      </c>
      <c r="E5273" s="103" t="s">
        <v>698</v>
      </c>
      <c r="F5273" s="92" t="s">
        <v>9760</v>
      </c>
      <c r="G5273" s="92" t="s">
        <v>1188</v>
      </c>
      <c r="H5273" s="92" t="s">
        <v>9732</v>
      </c>
      <c r="I5273" s="92" t="s">
        <v>865</v>
      </c>
      <c r="J5273" s="92" t="s">
        <v>1189</v>
      </c>
      <c r="K5273" s="90" t="b">
        <v>0</v>
      </c>
      <c r="L5273" s="92" t="s">
        <v>867</v>
      </c>
      <c r="M5273" s="278">
        <f>IFERROR(VLOOKUP(C5273,'Budget Detail as of 11.30'!B:K,COLUMNS('Budget Detail as of 11.30'!B:K),FALSE),0)</f>
        <v>50</v>
      </c>
      <c r="N5273" s="155">
        <f>SUMIFS('Budget Detail as of 11.30'!L:L,'Budget Detail as of 11.30'!B:B,'Questica Mapping'!C5273)</f>
        <v>50</v>
      </c>
      <c r="O5273" s="100">
        <v>237082</v>
      </c>
      <c r="P5273" s="101">
        <f t="shared" si="204"/>
        <v>237082</v>
      </c>
    </row>
    <row r="5274" spans="1:16" hidden="1" x14ac:dyDescent="0.3">
      <c r="A5274" s="90">
        <v>585770</v>
      </c>
      <c r="B5274" s="92" t="s">
        <v>1162</v>
      </c>
      <c r="C5274" s="92" t="s">
        <v>9782</v>
      </c>
      <c r="D5274" s="92" t="s">
        <v>23</v>
      </c>
      <c r="E5274" s="103" t="s">
        <v>698</v>
      </c>
      <c r="F5274" s="92" t="s">
        <v>9760</v>
      </c>
      <c r="G5274" s="92" t="s">
        <v>1188</v>
      </c>
      <c r="H5274" s="92" t="s">
        <v>9732</v>
      </c>
      <c r="I5274" s="92" t="s">
        <v>925</v>
      </c>
      <c r="J5274" s="92" t="s">
        <v>9783</v>
      </c>
      <c r="K5274" s="90" t="b">
        <v>0</v>
      </c>
      <c r="L5274" s="92" t="s">
        <v>867</v>
      </c>
      <c r="M5274" s="278">
        <f>IFERROR(VLOOKUP(C5274,'Budget Detail as of 11.30'!B:K,COLUMNS('Budget Detail as of 11.30'!B:K),FALSE),0)</f>
        <v>0</v>
      </c>
      <c r="N5274" s="155">
        <f>SUMIFS('Budget Detail as of 11.30'!L:L,'Budget Detail as of 11.30'!B:B,'Questica Mapping'!C5274)</f>
        <v>0</v>
      </c>
      <c r="O5274" s="100">
        <v>18000</v>
      </c>
      <c r="P5274" s="101">
        <f t="shared" si="204"/>
        <v>18000</v>
      </c>
    </row>
    <row r="5275" spans="1:16" hidden="1" x14ac:dyDescent="0.3">
      <c r="A5275" s="90">
        <v>583207</v>
      </c>
      <c r="B5275" s="92" t="s">
        <v>1162</v>
      </c>
      <c r="C5275" s="92" t="s">
        <v>9784</v>
      </c>
      <c r="D5275" s="92" t="s">
        <v>23</v>
      </c>
      <c r="E5275" s="103" t="s">
        <v>698</v>
      </c>
      <c r="F5275" s="92" t="s">
        <v>9760</v>
      </c>
      <c r="G5275" s="92" t="s">
        <v>1191</v>
      </c>
      <c r="H5275" s="92" t="s">
        <v>9732</v>
      </c>
      <c r="I5275" s="92" t="s">
        <v>865</v>
      </c>
      <c r="J5275" s="92" t="s">
        <v>2130</v>
      </c>
      <c r="K5275" s="90" t="b">
        <v>0</v>
      </c>
      <c r="L5275" s="92" t="s">
        <v>867</v>
      </c>
      <c r="M5275" s="278">
        <f>IFERROR(VLOOKUP(C5275,'Budget Detail as of 11.30'!B:K,COLUMNS('Budget Detail as of 11.30'!B:K),FALSE),0)</f>
        <v>150</v>
      </c>
      <c r="N5275" s="155">
        <f>SUMIFS('Budget Detail as of 11.30'!L:L,'Budget Detail as of 11.30'!B:B,'Questica Mapping'!C5275)</f>
        <v>150</v>
      </c>
      <c r="O5275" s="100">
        <v>10000</v>
      </c>
      <c r="P5275" s="101">
        <f t="shared" si="204"/>
        <v>10000</v>
      </c>
    </row>
    <row r="5276" spans="1:16" hidden="1" x14ac:dyDescent="0.3">
      <c r="A5276" s="90">
        <v>591725</v>
      </c>
      <c r="B5276" s="92" t="s">
        <v>1162</v>
      </c>
      <c r="C5276" s="92" t="s">
        <v>9785</v>
      </c>
      <c r="D5276" s="92" t="s">
        <v>23</v>
      </c>
      <c r="E5276" s="103" t="s">
        <v>698</v>
      </c>
      <c r="F5276" s="92" t="s">
        <v>9760</v>
      </c>
      <c r="G5276" s="92" t="s">
        <v>1194</v>
      </c>
      <c r="H5276" s="92" t="s">
        <v>9732</v>
      </c>
      <c r="I5276" s="92" t="s">
        <v>865</v>
      </c>
      <c r="J5276" s="92" t="s">
        <v>1195</v>
      </c>
      <c r="K5276" s="90" t="b">
        <v>0</v>
      </c>
      <c r="L5276" s="92" t="s">
        <v>867</v>
      </c>
      <c r="M5276" s="278">
        <f>IFERROR(VLOOKUP(C5276,'Budget Detail as of 11.30'!B:K,COLUMNS('Budget Detail as of 11.30'!B:K),FALSE),0)</f>
        <v>150</v>
      </c>
      <c r="N5276" s="155">
        <f>SUMIFS('Budget Detail as of 11.30'!L:L,'Budget Detail as of 11.30'!B:B,'Questica Mapping'!C5276)</f>
        <v>150</v>
      </c>
      <c r="O5276" s="100">
        <v>10000</v>
      </c>
      <c r="P5276" s="101">
        <f t="shared" si="204"/>
        <v>10000</v>
      </c>
    </row>
    <row r="5277" spans="1:16" hidden="1" x14ac:dyDescent="0.3">
      <c r="A5277" s="90">
        <v>587946</v>
      </c>
      <c r="B5277" s="92" t="s">
        <v>1162</v>
      </c>
      <c r="C5277" s="92" t="s">
        <v>9786</v>
      </c>
      <c r="D5277" s="92" t="s">
        <v>23</v>
      </c>
      <c r="E5277" s="103" t="s">
        <v>698</v>
      </c>
      <c r="F5277" s="92" t="s">
        <v>9760</v>
      </c>
      <c r="G5277" s="92" t="s">
        <v>1202</v>
      </c>
      <c r="H5277" s="92" t="s">
        <v>9732</v>
      </c>
      <c r="I5277" s="92" t="s">
        <v>865</v>
      </c>
      <c r="J5277" s="92" t="s">
        <v>9787</v>
      </c>
      <c r="K5277" s="90" t="b">
        <v>0</v>
      </c>
      <c r="L5277" s="92" t="s">
        <v>867</v>
      </c>
      <c r="M5277" s="278">
        <f>IFERROR(VLOOKUP(C5277,'Budget Detail as of 11.30'!B:K,COLUMNS('Budget Detail as of 11.30'!B:K),FALSE),0)</f>
        <v>287080</v>
      </c>
      <c r="N5277" s="155">
        <f>SUMIFS('Budget Detail as of 11.30'!L:L,'Budget Detail as of 11.30'!B:B,'Questica Mapping'!C5277)</f>
        <v>287080</v>
      </c>
      <c r="O5277" s="100">
        <v>240</v>
      </c>
      <c r="P5277" s="101">
        <f t="shared" si="204"/>
        <v>240</v>
      </c>
    </row>
    <row r="5278" spans="1:16" hidden="1" x14ac:dyDescent="0.3">
      <c r="A5278" s="90">
        <v>585669</v>
      </c>
      <c r="B5278" s="92" t="s">
        <v>1162</v>
      </c>
      <c r="C5278" s="92" t="s">
        <v>9788</v>
      </c>
      <c r="D5278" s="92" t="s">
        <v>23</v>
      </c>
      <c r="E5278" s="103" t="s">
        <v>698</v>
      </c>
      <c r="F5278" s="92" t="s">
        <v>9760</v>
      </c>
      <c r="G5278" s="92" t="s">
        <v>1202</v>
      </c>
      <c r="H5278" s="92" t="s">
        <v>9732</v>
      </c>
      <c r="I5278" s="92" t="s">
        <v>925</v>
      </c>
      <c r="J5278" s="92" t="s">
        <v>9789</v>
      </c>
      <c r="K5278" s="90" t="b">
        <v>0</v>
      </c>
      <c r="L5278" s="92" t="s">
        <v>867</v>
      </c>
      <c r="M5278" s="278">
        <f>IFERROR(VLOOKUP(C5278,'Budget Detail as of 11.30'!B:K,COLUMNS('Budget Detail as of 11.30'!B:K),FALSE),0)</f>
        <v>691990</v>
      </c>
      <c r="N5278" s="155">
        <f>SUMIFS('Budget Detail as of 11.30'!L:L,'Budget Detail as of 11.30'!B:B,'Questica Mapping'!C5278)</f>
        <v>691990</v>
      </c>
      <c r="O5278" s="100">
        <v>5100</v>
      </c>
      <c r="P5278" s="101">
        <f t="shared" si="204"/>
        <v>5100</v>
      </c>
    </row>
    <row r="5279" spans="1:16" hidden="1" x14ac:dyDescent="0.3">
      <c r="A5279" s="90">
        <v>591541</v>
      </c>
      <c r="B5279" s="92" t="s">
        <v>1162</v>
      </c>
      <c r="C5279" s="92" t="s">
        <v>9790</v>
      </c>
      <c r="D5279" s="92" t="s">
        <v>23</v>
      </c>
      <c r="E5279" s="103" t="s">
        <v>698</v>
      </c>
      <c r="F5279" s="92" t="s">
        <v>9760</v>
      </c>
      <c r="G5279" s="92" t="s">
        <v>1202</v>
      </c>
      <c r="H5279" s="92" t="s">
        <v>9732</v>
      </c>
      <c r="I5279" s="92" t="s">
        <v>928</v>
      </c>
      <c r="J5279" s="92" t="s">
        <v>9791</v>
      </c>
      <c r="K5279" s="90" t="b">
        <v>0</v>
      </c>
      <c r="L5279" s="92" t="s">
        <v>867</v>
      </c>
      <c r="M5279" s="278">
        <f>IFERROR(VLOOKUP(C5279,'Budget Detail as of 11.30'!B:K,COLUMNS('Budget Detail as of 11.30'!B:K),FALSE),0)</f>
        <v>9000</v>
      </c>
      <c r="N5279" s="155">
        <f>SUMIFS('Budget Detail as of 11.30'!L:L,'Budget Detail as of 11.30'!B:B,'Questica Mapping'!C5279)</f>
        <v>9000</v>
      </c>
      <c r="O5279" s="100">
        <v>50</v>
      </c>
      <c r="P5279" s="101">
        <f t="shared" si="204"/>
        <v>50</v>
      </c>
    </row>
    <row r="5280" spans="1:16" hidden="1" x14ac:dyDescent="0.3">
      <c r="A5280" s="90">
        <v>585297</v>
      </c>
      <c r="B5280" s="92" t="s">
        <v>1162</v>
      </c>
      <c r="C5280" s="92" t="s">
        <v>9792</v>
      </c>
      <c r="D5280" s="92" t="s">
        <v>23</v>
      </c>
      <c r="E5280" s="103" t="s">
        <v>698</v>
      </c>
      <c r="F5280" s="92" t="s">
        <v>9760</v>
      </c>
      <c r="G5280" s="92" t="s">
        <v>1202</v>
      </c>
      <c r="H5280" s="92" t="s">
        <v>9732</v>
      </c>
      <c r="I5280" s="92" t="s">
        <v>931</v>
      </c>
      <c r="J5280" s="92" t="s">
        <v>9793</v>
      </c>
      <c r="K5280" s="90" t="b">
        <v>0</v>
      </c>
      <c r="L5280" s="92" t="s">
        <v>867</v>
      </c>
      <c r="M5280" s="278">
        <f>IFERROR(VLOOKUP(C5280,'Budget Detail as of 11.30'!B:K,COLUMNS('Budget Detail as of 11.30'!B:K),FALSE),0)</f>
        <v>30000</v>
      </c>
      <c r="N5280" s="155">
        <f>SUMIFS('Budget Detail as of 11.30'!L:L,'Budget Detail as of 11.30'!B:B,'Questica Mapping'!C5280)</f>
        <v>30000</v>
      </c>
      <c r="O5280" s="100">
        <v>2000</v>
      </c>
      <c r="P5280" s="101">
        <f t="shared" si="204"/>
        <v>2000</v>
      </c>
    </row>
    <row r="5281" spans="1:16" hidden="1" x14ac:dyDescent="0.3">
      <c r="A5281" s="90">
        <v>584116</v>
      </c>
      <c r="B5281" s="92" t="s">
        <v>1162</v>
      </c>
      <c r="C5281" s="92" t="s">
        <v>9794</v>
      </c>
      <c r="D5281" s="92" t="s">
        <v>23</v>
      </c>
      <c r="E5281" s="103" t="s">
        <v>698</v>
      </c>
      <c r="F5281" s="92" t="s">
        <v>9760</v>
      </c>
      <c r="G5281" s="92" t="s">
        <v>1202</v>
      </c>
      <c r="H5281" s="92" t="s">
        <v>9732</v>
      </c>
      <c r="I5281" s="92" t="s">
        <v>944</v>
      </c>
      <c r="J5281" s="92" t="s">
        <v>9795</v>
      </c>
      <c r="K5281" s="90" t="b">
        <v>0</v>
      </c>
      <c r="L5281" s="92" t="s">
        <v>867</v>
      </c>
      <c r="M5281" s="278">
        <f>IFERROR(VLOOKUP(C5281,'Budget Detail as of 11.30'!B:K,COLUMNS('Budget Detail as of 11.30'!B:K),FALSE),0)</f>
        <v>234000</v>
      </c>
      <c r="N5281" s="155">
        <f>SUMIFS('Budget Detail as of 11.30'!L:L,'Budget Detail as of 11.30'!B:B,'Questica Mapping'!C5281)</f>
        <v>234000</v>
      </c>
      <c r="O5281" s="100">
        <v>2500</v>
      </c>
      <c r="P5281" s="101">
        <f t="shared" si="204"/>
        <v>2500</v>
      </c>
    </row>
    <row r="5282" spans="1:16" hidden="1" x14ac:dyDescent="0.3">
      <c r="A5282" s="90">
        <v>850042</v>
      </c>
      <c r="B5282" s="92" t="s">
        <v>1162</v>
      </c>
      <c r="C5282" s="92" t="s">
        <v>9796</v>
      </c>
      <c r="D5282" s="92" t="s">
        <v>23</v>
      </c>
      <c r="E5282" s="103" t="s">
        <v>698</v>
      </c>
      <c r="F5282" s="92" t="s">
        <v>9760</v>
      </c>
      <c r="G5282" s="92" t="s">
        <v>1202</v>
      </c>
      <c r="H5282" s="92" t="s">
        <v>9732</v>
      </c>
      <c r="I5282" s="92" t="s">
        <v>1060</v>
      </c>
      <c r="J5282" s="92" t="s">
        <v>9797</v>
      </c>
      <c r="K5282" s="90" t="b">
        <v>0</v>
      </c>
      <c r="L5282" s="92" t="s">
        <v>867</v>
      </c>
      <c r="M5282" s="278">
        <f>IFERROR(VLOOKUP(C5282,'Budget Detail as of 11.30'!B:K,COLUMNS('Budget Detail as of 11.30'!B:K),FALSE),0)</f>
        <v>18500</v>
      </c>
      <c r="N5282" s="155">
        <f>SUMIFS('Budget Detail as of 11.30'!L:L,'Budget Detail as of 11.30'!B:B,'Questica Mapping'!C5282)</f>
        <v>18500</v>
      </c>
      <c r="O5282" s="100">
        <v>275</v>
      </c>
      <c r="P5282" s="101">
        <f t="shared" si="204"/>
        <v>275</v>
      </c>
    </row>
    <row r="5283" spans="1:16" hidden="1" x14ac:dyDescent="0.3">
      <c r="A5283" s="90">
        <v>602761</v>
      </c>
      <c r="B5283" s="92" t="s">
        <v>1162</v>
      </c>
      <c r="C5283" s="92" t="s">
        <v>9798</v>
      </c>
      <c r="D5283" s="92" t="s">
        <v>23</v>
      </c>
      <c r="E5283" s="103" t="s">
        <v>698</v>
      </c>
      <c r="F5283" s="92" t="s">
        <v>9760</v>
      </c>
      <c r="G5283" s="92" t="s">
        <v>1202</v>
      </c>
      <c r="H5283" s="92" t="s">
        <v>9732</v>
      </c>
      <c r="I5283" s="92" t="s">
        <v>1063</v>
      </c>
      <c r="J5283" s="92" t="s">
        <v>9799</v>
      </c>
      <c r="K5283" s="90" t="b">
        <v>0</v>
      </c>
      <c r="L5283" s="92" t="s">
        <v>867</v>
      </c>
      <c r="M5283" s="278">
        <f>IFERROR(VLOOKUP(C5283,'Budget Detail as of 11.30'!B:K,COLUMNS('Budget Detail as of 11.30'!B:K),FALSE),0)</f>
        <v>5000</v>
      </c>
      <c r="N5283" s="155">
        <f>SUMIFS('Budget Detail as of 11.30'!L:L,'Budget Detail as of 11.30'!B:B,'Questica Mapping'!C5283)</f>
        <v>5000</v>
      </c>
      <c r="O5283" s="100">
        <v>8000</v>
      </c>
      <c r="P5283" s="101">
        <f t="shared" si="204"/>
        <v>8000</v>
      </c>
    </row>
    <row r="5284" spans="1:16" hidden="1" x14ac:dyDescent="0.3">
      <c r="A5284" s="90">
        <v>850045</v>
      </c>
      <c r="B5284" s="92" t="s">
        <v>1162</v>
      </c>
      <c r="C5284" s="92" t="s">
        <v>9800</v>
      </c>
      <c r="D5284" s="92" t="s">
        <v>23</v>
      </c>
      <c r="E5284" s="103" t="s">
        <v>698</v>
      </c>
      <c r="F5284" s="92" t="s">
        <v>9760</v>
      </c>
      <c r="G5284" s="92" t="s">
        <v>1354</v>
      </c>
      <c r="H5284" s="92" t="s">
        <v>9732</v>
      </c>
      <c r="I5284" s="92" t="s">
        <v>865</v>
      </c>
      <c r="J5284" s="92" t="s">
        <v>3572</v>
      </c>
      <c r="K5284" s="90" t="b">
        <v>0</v>
      </c>
      <c r="L5284" s="92" t="s">
        <v>867</v>
      </c>
      <c r="M5284" s="278">
        <f>IFERROR(VLOOKUP(C5284,'Budget Detail as of 11.30'!B:K,COLUMNS('Budget Detail as of 11.30'!B:K),FALSE),0)</f>
        <v>0</v>
      </c>
      <c r="N5284" s="155">
        <f>SUMIFS('Budget Detail as of 11.30'!L:L,'Budget Detail as of 11.30'!B:B,'Questica Mapping'!C5284)</f>
        <v>0</v>
      </c>
      <c r="O5284" s="100">
        <v>6000</v>
      </c>
      <c r="P5284" s="101">
        <f t="shared" ref="P5284:P5313" si="205">+O5284</f>
        <v>6000</v>
      </c>
    </row>
    <row r="5285" spans="1:16" hidden="1" x14ac:dyDescent="0.3">
      <c r="A5285" s="90">
        <v>604342</v>
      </c>
      <c r="B5285" s="92" t="s">
        <v>1162</v>
      </c>
      <c r="C5285" s="92" t="s">
        <v>9801</v>
      </c>
      <c r="D5285" s="92" t="s">
        <v>23</v>
      </c>
      <c r="E5285" s="103" t="s">
        <v>698</v>
      </c>
      <c r="F5285" s="92" t="s">
        <v>9760</v>
      </c>
      <c r="G5285" s="92" t="s">
        <v>1354</v>
      </c>
      <c r="H5285" s="92" t="s">
        <v>9732</v>
      </c>
      <c r="I5285" s="92" t="s">
        <v>925</v>
      </c>
      <c r="J5285" s="92" t="s">
        <v>8919</v>
      </c>
      <c r="K5285" s="90" t="b">
        <v>0</v>
      </c>
      <c r="L5285" s="92" t="s">
        <v>867</v>
      </c>
      <c r="M5285" s="278">
        <f>IFERROR(VLOOKUP(C5285,'Budget Detail as of 11.30'!B:K,COLUMNS('Budget Detail as of 11.30'!B:K),FALSE),0)</f>
        <v>5500</v>
      </c>
      <c r="N5285" s="155">
        <f>SUMIFS('Budget Detail as of 11.30'!L:L,'Budget Detail as of 11.30'!B:B,'Questica Mapping'!C5285)</f>
        <v>5500</v>
      </c>
      <c r="O5285" s="100">
        <v>5000</v>
      </c>
      <c r="P5285" s="101">
        <f t="shared" si="205"/>
        <v>5000</v>
      </c>
    </row>
    <row r="5286" spans="1:16" hidden="1" x14ac:dyDescent="0.3">
      <c r="A5286" s="90">
        <v>589022</v>
      </c>
      <c r="B5286" s="92" t="s">
        <v>1162</v>
      </c>
      <c r="C5286" s="92" t="s">
        <v>9802</v>
      </c>
      <c r="D5286" s="92" t="s">
        <v>23</v>
      </c>
      <c r="E5286" s="103" t="s">
        <v>698</v>
      </c>
      <c r="F5286" s="92" t="s">
        <v>9760</v>
      </c>
      <c r="G5286" s="92" t="s">
        <v>1207</v>
      </c>
      <c r="H5286" s="92" t="s">
        <v>9732</v>
      </c>
      <c r="I5286" s="92" t="s">
        <v>865</v>
      </c>
      <c r="J5286" s="92" t="s">
        <v>9803</v>
      </c>
      <c r="K5286" s="90" t="b">
        <v>0</v>
      </c>
      <c r="L5286" s="92" t="s">
        <v>867</v>
      </c>
      <c r="M5286" s="278">
        <f>IFERROR(VLOOKUP(C5286,'Budget Detail as of 11.30'!B:K,COLUMNS('Budget Detail as of 11.30'!B:K),FALSE),0)</f>
        <v>400</v>
      </c>
      <c r="N5286" s="155">
        <f>SUMIFS('Budget Detail as of 11.30'!L:L,'Budget Detail as of 11.30'!B:B,'Questica Mapping'!C5286)</f>
        <v>400</v>
      </c>
      <c r="O5286" s="100">
        <v>150</v>
      </c>
      <c r="P5286" s="101">
        <f t="shared" si="205"/>
        <v>150</v>
      </c>
    </row>
    <row r="5287" spans="1:16" hidden="1" x14ac:dyDescent="0.3">
      <c r="A5287" s="90">
        <v>598521</v>
      </c>
      <c r="B5287" s="92" t="s">
        <v>1162</v>
      </c>
      <c r="C5287" s="92" t="s">
        <v>9804</v>
      </c>
      <c r="D5287" s="92" t="s">
        <v>23</v>
      </c>
      <c r="E5287" s="103" t="s">
        <v>698</v>
      </c>
      <c r="F5287" s="92" t="s">
        <v>9760</v>
      </c>
      <c r="G5287" s="92" t="s">
        <v>1212</v>
      </c>
      <c r="H5287" s="92" t="s">
        <v>9732</v>
      </c>
      <c r="I5287" s="92" t="s">
        <v>865</v>
      </c>
      <c r="J5287" s="92" t="s">
        <v>9805</v>
      </c>
      <c r="K5287" s="90" t="b">
        <v>0</v>
      </c>
      <c r="L5287" s="92" t="s">
        <v>867</v>
      </c>
      <c r="M5287" s="278">
        <f>IFERROR(VLOOKUP(C5287,'Budget Detail as of 11.30'!B:K,COLUMNS('Budget Detail as of 11.30'!B:K),FALSE),0)</f>
        <v>2000</v>
      </c>
      <c r="N5287" s="155">
        <f>SUMIFS('Budget Detail as of 11.30'!L:L,'Budget Detail as of 11.30'!B:B,'Questica Mapping'!C5287)</f>
        <v>2000</v>
      </c>
      <c r="O5287" s="100">
        <v>500</v>
      </c>
      <c r="P5287" s="101">
        <f t="shared" si="205"/>
        <v>500</v>
      </c>
    </row>
    <row r="5288" spans="1:16" hidden="1" x14ac:dyDescent="0.3">
      <c r="A5288" s="90">
        <v>600899</v>
      </c>
      <c r="B5288" s="92" t="s">
        <v>1162</v>
      </c>
      <c r="C5288" s="92" t="s">
        <v>9806</v>
      </c>
      <c r="D5288" s="92" t="s">
        <v>23</v>
      </c>
      <c r="E5288" s="103" t="s">
        <v>698</v>
      </c>
      <c r="F5288" s="92" t="s">
        <v>9760</v>
      </c>
      <c r="G5288" s="92" t="s">
        <v>1212</v>
      </c>
      <c r="H5288" s="92" t="s">
        <v>9732</v>
      </c>
      <c r="I5288" s="92" t="s">
        <v>925</v>
      </c>
      <c r="J5288" s="92" t="s">
        <v>9807</v>
      </c>
      <c r="K5288" s="90" t="b">
        <v>0</v>
      </c>
      <c r="L5288" s="92" t="s">
        <v>867</v>
      </c>
      <c r="M5288" s="278">
        <f>IFERROR(VLOOKUP(C5288,'Budget Detail as of 11.30'!B:K,COLUMNS('Budget Detail as of 11.30'!B:K),FALSE),0)</f>
        <v>2500</v>
      </c>
      <c r="N5288" s="155">
        <f>SUMIFS('Budget Detail as of 11.30'!L:L,'Budget Detail as of 11.30'!B:B,'Questica Mapping'!C5288)</f>
        <v>2500</v>
      </c>
      <c r="O5288" s="100">
        <v>4000</v>
      </c>
      <c r="P5288" s="101">
        <f t="shared" si="205"/>
        <v>4000</v>
      </c>
    </row>
    <row r="5289" spans="1:16" hidden="1" x14ac:dyDescent="0.3">
      <c r="A5289" s="90">
        <v>589079</v>
      </c>
      <c r="B5289" s="92" t="s">
        <v>1162</v>
      </c>
      <c r="C5289" s="92" t="s">
        <v>9808</v>
      </c>
      <c r="D5289" s="92" t="s">
        <v>23</v>
      </c>
      <c r="E5289" s="103" t="s">
        <v>698</v>
      </c>
      <c r="F5289" s="92" t="s">
        <v>9760</v>
      </c>
      <c r="G5289" s="92" t="s">
        <v>1212</v>
      </c>
      <c r="H5289" s="92" t="s">
        <v>9732</v>
      </c>
      <c r="I5289" s="92" t="s">
        <v>928</v>
      </c>
      <c r="J5289" s="92" t="s">
        <v>9809</v>
      </c>
      <c r="K5289" s="90" t="b">
        <v>0</v>
      </c>
      <c r="L5289" s="92" t="s">
        <v>867</v>
      </c>
      <c r="M5289" s="278">
        <f>IFERROR(VLOOKUP(C5289,'Budget Detail as of 11.30'!B:K,COLUMNS('Budget Detail as of 11.30'!B:K),FALSE),0)</f>
        <v>300</v>
      </c>
      <c r="N5289" s="155">
        <f>SUMIFS('Budget Detail as of 11.30'!L:L,'Budget Detail as of 11.30'!B:B,'Questica Mapping'!C5289)</f>
        <v>300</v>
      </c>
      <c r="O5289" s="100">
        <v>300</v>
      </c>
      <c r="P5289" s="101">
        <f t="shared" si="205"/>
        <v>300</v>
      </c>
    </row>
    <row r="5290" spans="1:16" hidden="1" x14ac:dyDescent="0.3">
      <c r="A5290" s="90">
        <v>589080</v>
      </c>
      <c r="B5290" s="92" t="s">
        <v>1162</v>
      </c>
      <c r="C5290" s="92" t="s">
        <v>9810</v>
      </c>
      <c r="D5290" s="92" t="s">
        <v>23</v>
      </c>
      <c r="E5290" s="103" t="s">
        <v>698</v>
      </c>
      <c r="F5290" s="92" t="s">
        <v>9760</v>
      </c>
      <c r="G5290" s="92" t="s">
        <v>1215</v>
      </c>
      <c r="H5290" s="92" t="s">
        <v>9732</v>
      </c>
      <c r="I5290" s="92" t="s">
        <v>865</v>
      </c>
      <c r="J5290" s="92" t="s">
        <v>9811</v>
      </c>
      <c r="K5290" s="90" t="b">
        <v>0</v>
      </c>
      <c r="L5290" s="92" t="s">
        <v>867</v>
      </c>
      <c r="M5290" s="278">
        <f>IFERROR(VLOOKUP(C5290,'Budget Detail as of 11.30'!B:K,COLUMNS('Budget Detail as of 11.30'!B:K),FALSE),0)</f>
        <v>6280</v>
      </c>
      <c r="N5290" s="155">
        <f>SUMIFS('Budget Detail as of 11.30'!L:L,'Budget Detail as of 11.30'!B:B,'Questica Mapping'!C5290)</f>
        <v>6280</v>
      </c>
      <c r="O5290" s="100">
        <v>0</v>
      </c>
      <c r="P5290" s="101">
        <f t="shared" si="205"/>
        <v>0</v>
      </c>
    </row>
    <row r="5291" spans="1:16" hidden="1" x14ac:dyDescent="0.3">
      <c r="A5291" s="90">
        <v>589081</v>
      </c>
      <c r="B5291" s="92" t="s">
        <v>1162</v>
      </c>
      <c r="C5291" s="92" t="s">
        <v>9812</v>
      </c>
      <c r="D5291" s="92" t="s">
        <v>23</v>
      </c>
      <c r="E5291" s="103" t="s">
        <v>698</v>
      </c>
      <c r="F5291" s="92" t="s">
        <v>9760</v>
      </c>
      <c r="G5291" s="92" t="s">
        <v>1215</v>
      </c>
      <c r="H5291" s="92" t="s">
        <v>9732</v>
      </c>
      <c r="I5291" s="92" t="s">
        <v>925</v>
      </c>
      <c r="J5291" s="92" t="s">
        <v>9813</v>
      </c>
      <c r="K5291" s="90" t="b">
        <v>0</v>
      </c>
      <c r="L5291" s="92" t="s">
        <v>867</v>
      </c>
      <c r="M5291" s="278">
        <f>IFERROR(VLOOKUP(C5291,'Budget Detail as of 11.30'!B:K,COLUMNS('Budget Detail as of 11.30'!B:K),FALSE),0)</f>
        <v>3000</v>
      </c>
      <c r="N5291" s="155">
        <f>SUMIFS('Budget Detail as of 11.30'!L:L,'Budget Detail as of 11.30'!B:B,'Questica Mapping'!C5291)</f>
        <v>3000</v>
      </c>
      <c r="O5291" s="100">
        <v>1450</v>
      </c>
      <c r="P5291" s="101">
        <f t="shared" si="205"/>
        <v>1450</v>
      </c>
    </row>
    <row r="5292" spans="1:16" hidden="1" x14ac:dyDescent="0.3">
      <c r="A5292" s="90">
        <v>594601</v>
      </c>
      <c r="B5292" s="92" t="s">
        <v>1162</v>
      </c>
      <c r="C5292" s="92" t="s">
        <v>9814</v>
      </c>
      <c r="D5292" s="92" t="s">
        <v>23</v>
      </c>
      <c r="E5292" s="103" t="s">
        <v>698</v>
      </c>
      <c r="F5292" s="92" t="s">
        <v>9760</v>
      </c>
      <c r="G5292" s="92" t="s">
        <v>1220</v>
      </c>
      <c r="H5292" s="92" t="s">
        <v>9732</v>
      </c>
      <c r="I5292" s="92" t="s">
        <v>865</v>
      </c>
      <c r="J5292" s="92" t="s">
        <v>9815</v>
      </c>
      <c r="K5292" s="90" t="b">
        <v>0</v>
      </c>
      <c r="L5292" s="92" t="s">
        <v>867</v>
      </c>
      <c r="M5292" s="278">
        <f>IFERROR(VLOOKUP(C5292,'Budget Detail as of 11.30'!B:K,COLUMNS('Budget Detail as of 11.30'!B:K),FALSE),0)</f>
        <v>6000</v>
      </c>
      <c r="N5292" s="155">
        <f>SUMIFS('Budget Detail as of 11.30'!L:L,'Budget Detail as of 11.30'!B:B,'Questica Mapping'!C5292)</f>
        <v>6000</v>
      </c>
      <c r="O5292" s="100">
        <v>400</v>
      </c>
      <c r="P5292" s="101">
        <f t="shared" si="205"/>
        <v>400</v>
      </c>
    </row>
    <row r="5293" spans="1:16" hidden="1" x14ac:dyDescent="0.3">
      <c r="A5293" s="90">
        <v>849905</v>
      </c>
      <c r="B5293" s="92" t="s">
        <v>1162</v>
      </c>
      <c r="C5293" s="92" t="s">
        <v>9816</v>
      </c>
      <c r="D5293" s="92" t="s">
        <v>23</v>
      </c>
      <c r="E5293" s="103" t="s">
        <v>698</v>
      </c>
      <c r="F5293" s="92" t="s">
        <v>9760</v>
      </c>
      <c r="G5293" s="92" t="s">
        <v>1229</v>
      </c>
      <c r="H5293" s="92" t="s">
        <v>9732</v>
      </c>
      <c r="I5293" s="92" t="s">
        <v>865</v>
      </c>
      <c r="J5293" s="92" t="s">
        <v>1457</v>
      </c>
      <c r="K5293" s="90" t="b">
        <v>0</v>
      </c>
      <c r="L5293" s="92" t="s">
        <v>867</v>
      </c>
      <c r="M5293" s="278">
        <f>IFERROR(VLOOKUP(C5293,'Budget Detail as of 11.30'!B:K,COLUMNS('Budget Detail as of 11.30'!B:K),FALSE),0)</f>
        <v>5000</v>
      </c>
      <c r="N5293" s="155">
        <f>SUMIFS('Budget Detail as of 11.30'!L:L,'Budget Detail as of 11.30'!B:B,'Questica Mapping'!C5293)</f>
        <v>5000</v>
      </c>
      <c r="O5293" s="100">
        <v>400</v>
      </c>
      <c r="P5293" s="101">
        <f t="shared" si="205"/>
        <v>400</v>
      </c>
    </row>
    <row r="5294" spans="1:16" hidden="1" x14ac:dyDescent="0.3">
      <c r="A5294" s="90">
        <v>849906</v>
      </c>
      <c r="B5294" s="92" t="s">
        <v>1162</v>
      </c>
      <c r="C5294" s="92" t="s">
        <v>9817</v>
      </c>
      <c r="D5294" s="92" t="s">
        <v>23</v>
      </c>
      <c r="E5294" s="103" t="s">
        <v>698</v>
      </c>
      <c r="F5294" s="92" t="s">
        <v>9760</v>
      </c>
      <c r="G5294" s="92" t="s">
        <v>1229</v>
      </c>
      <c r="H5294" s="92" t="s">
        <v>9732</v>
      </c>
      <c r="I5294" s="92" t="s">
        <v>925</v>
      </c>
      <c r="J5294" s="92" t="s">
        <v>3526</v>
      </c>
      <c r="K5294" s="90" t="b">
        <v>0</v>
      </c>
      <c r="L5294" s="92" t="s">
        <v>867</v>
      </c>
      <c r="M5294" s="278">
        <f>IFERROR(VLOOKUP(C5294,'Budget Detail as of 11.30'!B:K,COLUMNS('Budget Detail as of 11.30'!B:K),FALSE),0)</f>
        <v>180</v>
      </c>
      <c r="N5294" s="155">
        <f>SUMIFS('Budget Detail as of 11.30'!L:L,'Budget Detail as of 11.30'!B:B,'Questica Mapping'!C5294)</f>
        <v>180</v>
      </c>
      <c r="O5294" s="100">
        <v>0</v>
      </c>
      <c r="P5294" s="101">
        <f t="shared" si="205"/>
        <v>0</v>
      </c>
    </row>
    <row r="5295" spans="1:16" hidden="1" x14ac:dyDescent="0.3">
      <c r="A5295" s="90">
        <v>849907</v>
      </c>
      <c r="B5295" s="92" t="s">
        <v>1162</v>
      </c>
      <c r="C5295" s="92" t="s">
        <v>9818</v>
      </c>
      <c r="D5295" s="92" t="s">
        <v>23</v>
      </c>
      <c r="E5295" s="103" t="s">
        <v>698</v>
      </c>
      <c r="F5295" s="92" t="s">
        <v>9760</v>
      </c>
      <c r="G5295" s="92" t="s">
        <v>1229</v>
      </c>
      <c r="H5295" s="92" t="s">
        <v>9732</v>
      </c>
      <c r="I5295" s="92" t="s">
        <v>928</v>
      </c>
      <c r="J5295" s="92" t="s">
        <v>3528</v>
      </c>
      <c r="K5295" s="90" t="b">
        <v>0</v>
      </c>
      <c r="L5295" s="92" t="s">
        <v>867</v>
      </c>
      <c r="M5295" s="278">
        <f>IFERROR(VLOOKUP(C5295,'Budget Detail as of 11.30'!B:K,COLUMNS('Budget Detail as of 11.30'!B:K),FALSE),0)</f>
        <v>500</v>
      </c>
      <c r="N5295" s="155">
        <f>SUMIFS('Budget Detail as of 11.30'!L:L,'Budget Detail as of 11.30'!B:B,'Questica Mapping'!C5295)</f>
        <v>500</v>
      </c>
      <c r="O5295" s="100">
        <v>0</v>
      </c>
      <c r="P5295" s="101">
        <f t="shared" si="205"/>
        <v>0</v>
      </c>
    </row>
    <row r="5296" spans="1:16" hidden="1" x14ac:dyDescent="0.3">
      <c r="A5296" s="90">
        <v>849908</v>
      </c>
      <c r="B5296" s="92" t="s">
        <v>1162</v>
      </c>
      <c r="C5296" s="92" t="s">
        <v>9819</v>
      </c>
      <c r="D5296" s="92" t="s">
        <v>23</v>
      </c>
      <c r="E5296" s="103" t="s">
        <v>698</v>
      </c>
      <c r="F5296" s="92" t="s">
        <v>9760</v>
      </c>
      <c r="G5296" s="92" t="s">
        <v>1229</v>
      </c>
      <c r="H5296" s="92" t="s">
        <v>9732</v>
      </c>
      <c r="I5296" s="92" t="s">
        <v>931</v>
      </c>
      <c r="J5296" s="92" t="s">
        <v>9820</v>
      </c>
      <c r="K5296" s="90" t="b">
        <v>0</v>
      </c>
      <c r="L5296" s="92" t="s">
        <v>867</v>
      </c>
      <c r="M5296" s="278">
        <f>IFERROR(VLOOKUP(C5296,'Budget Detail as of 11.30'!B:K,COLUMNS('Budget Detail as of 11.30'!B:K),FALSE),0)</f>
        <v>4000</v>
      </c>
      <c r="N5296" s="155">
        <f>SUMIFS('Budget Detail as of 11.30'!L:L,'Budget Detail as of 11.30'!B:B,'Questica Mapping'!C5296)</f>
        <v>4000</v>
      </c>
      <c r="O5296" s="100">
        <v>0</v>
      </c>
      <c r="P5296" s="101">
        <f t="shared" si="205"/>
        <v>0</v>
      </c>
    </row>
    <row r="5297" spans="1:16" hidden="1" x14ac:dyDescent="0.3">
      <c r="A5297" s="90">
        <v>849909</v>
      </c>
      <c r="B5297" s="92" t="s">
        <v>1162</v>
      </c>
      <c r="C5297" s="92" t="s">
        <v>9821</v>
      </c>
      <c r="D5297" s="92" t="s">
        <v>23</v>
      </c>
      <c r="E5297" s="103" t="s">
        <v>698</v>
      </c>
      <c r="F5297" s="92" t="s">
        <v>9760</v>
      </c>
      <c r="G5297" s="92" t="s">
        <v>1229</v>
      </c>
      <c r="H5297" s="92" t="s">
        <v>9732</v>
      </c>
      <c r="I5297" s="92" t="s">
        <v>944</v>
      </c>
      <c r="J5297" s="92" t="s">
        <v>9822</v>
      </c>
      <c r="K5297" s="90" t="b">
        <v>0</v>
      </c>
      <c r="L5297" s="92" t="s">
        <v>867</v>
      </c>
      <c r="M5297" s="278">
        <f>IFERROR(VLOOKUP(C5297,'Budget Detail as of 11.30'!B:K,COLUMNS('Budget Detail as of 11.30'!B:K),FALSE),0)</f>
        <v>1600</v>
      </c>
      <c r="N5297" s="155">
        <f>SUMIFS('Budget Detail as of 11.30'!L:L,'Budget Detail as of 11.30'!B:B,'Questica Mapping'!C5297)</f>
        <v>1600</v>
      </c>
      <c r="O5297" s="100">
        <v>0</v>
      </c>
      <c r="P5297" s="101">
        <f t="shared" si="205"/>
        <v>0</v>
      </c>
    </row>
    <row r="5298" spans="1:16" hidden="1" x14ac:dyDescent="0.3">
      <c r="A5298" s="90">
        <v>849910</v>
      </c>
      <c r="B5298" s="92" t="s">
        <v>1162</v>
      </c>
      <c r="C5298" s="92" t="s">
        <v>9823</v>
      </c>
      <c r="D5298" s="92" t="s">
        <v>23</v>
      </c>
      <c r="E5298" s="103" t="s">
        <v>698</v>
      </c>
      <c r="F5298" s="92" t="s">
        <v>9760</v>
      </c>
      <c r="G5298" s="92" t="s">
        <v>1229</v>
      </c>
      <c r="H5298" s="92" t="s">
        <v>9732</v>
      </c>
      <c r="I5298" s="92" t="s">
        <v>1060</v>
      </c>
      <c r="J5298" s="92" t="s">
        <v>9824</v>
      </c>
      <c r="K5298" s="90" t="b">
        <v>0</v>
      </c>
      <c r="L5298" s="92" t="s">
        <v>867</v>
      </c>
      <c r="M5298" s="278">
        <f>IFERROR(VLOOKUP(C5298,'Budget Detail as of 11.30'!B:K,COLUMNS('Budget Detail as of 11.30'!B:K),FALSE),0)</f>
        <v>4000</v>
      </c>
      <c r="N5298" s="155">
        <f>SUMIFS('Budget Detail as of 11.30'!L:L,'Budget Detail as of 11.30'!B:B,'Questica Mapping'!C5298)</f>
        <v>4000</v>
      </c>
      <c r="O5298" s="100">
        <v>575</v>
      </c>
      <c r="P5298" s="101">
        <f t="shared" si="205"/>
        <v>575</v>
      </c>
    </row>
    <row r="5299" spans="1:16" hidden="1" x14ac:dyDescent="0.3">
      <c r="A5299" s="90">
        <v>849888</v>
      </c>
      <c r="B5299" s="92" t="s">
        <v>1162</v>
      </c>
      <c r="C5299" s="92" t="s">
        <v>9825</v>
      </c>
      <c r="D5299" s="92" t="s">
        <v>23</v>
      </c>
      <c r="E5299" s="103" t="s">
        <v>698</v>
      </c>
      <c r="F5299" s="92" t="s">
        <v>9760</v>
      </c>
      <c r="G5299" s="92" t="s">
        <v>1240</v>
      </c>
      <c r="H5299" s="92" t="s">
        <v>9732</v>
      </c>
      <c r="I5299" s="92" t="s">
        <v>865</v>
      </c>
      <c r="J5299" s="92" t="s">
        <v>9826</v>
      </c>
      <c r="K5299" s="90" t="b">
        <v>0</v>
      </c>
      <c r="L5299" s="92" t="s">
        <v>867</v>
      </c>
      <c r="M5299" s="278">
        <f>IFERROR(VLOOKUP(C5299,'Budget Detail as of 11.30'!B:K,COLUMNS('Budget Detail as of 11.30'!B:K),FALSE),0)</f>
        <v>1590</v>
      </c>
      <c r="N5299" s="155">
        <f>SUMIFS('Budget Detail as of 11.30'!L:L,'Budget Detail as of 11.30'!B:B,'Questica Mapping'!C5299)</f>
        <v>1590</v>
      </c>
      <c r="O5299" s="100">
        <v>1075</v>
      </c>
      <c r="P5299" s="101">
        <f t="shared" si="205"/>
        <v>1075</v>
      </c>
    </row>
    <row r="5300" spans="1:16" hidden="1" x14ac:dyDescent="0.3">
      <c r="A5300" s="90">
        <v>601776</v>
      </c>
      <c r="B5300" s="92" t="s">
        <v>1162</v>
      </c>
      <c r="C5300" s="92" t="s">
        <v>9827</v>
      </c>
      <c r="D5300" s="92" t="s">
        <v>23</v>
      </c>
      <c r="E5300" s="103" t="s">
        <v>698</v>
      </c>
      <c r="F5300" s="92" t="s">
        <v>9760</v>
      </c>
      <c r="G5300" s="92" t="s">
        <v>1240</v>
      </c>
      <c r="H5300" s="92" t="s">
        <v>9732</v>
      </c>
      <c r="I5300" s="92" t="s">
        <v>1807</v>
      </c>
      <c r="J5300" s="92" t="s">
        <v>9828</v>
      </c>
      <c r="K5300" s="90" t="b">
        <v>0</v>
      </c>
      <c r="L5300" s="92" t="s">
        <v>867</v>
      </c>
      <c r="M5300" s="278">
        <f>IFERROR(VLOOKUP(C5300,'Budget Detail as of 11.30'!B:K,COLUMNS('Budget Detail as of 11.30'!B:K),FALSE),0)</f>
        <v>450</v>
      </c>
      <c r="N5300" s="155">
        <f>SUMIFS('Budget Detail as of 11.30'!L:L,'Budget Detail as of 11.30'!B:B,'Questica Mapping'!C5300)</f>
        <v>450</v>
      </c>
      <c r="O5300" s="100">
        <v>650</v>
      </c>
      <c r="P5300" s="101">
        <f t="shared" si="205"/>
        <v>650</v>
      </c>
    </row>
    <row r="5301" spans="1:16" hidden="1" x14ac:dyDescent="0.3">
      <c r="A5301" s="90">
        <v>604153</v>
      </c>
      <c r="B5301" s="92" t="s">
        <v>1162</v>
      </c>
      <c r="C5301" s="92" t="s">
        <v>9829</v>
      </c>
      <c r="D5301" s="92" t="s">
        <v>23</v>
      </c>
      <c r="E5301" s="103" t="s">
        <v>698</v>
      </c>
      <c r="F5301" s="92" t="s">
        <v>9760</v>
      </c>
      <c r="G5301" s="92" t="s">
        <v>1240</v>
      </c>
      <c r="H5301" s="92" t="s">
        <v>9732</v>
      </c>
      <c r="I5301" s="92" t="s">
        <v>1072</v>
      </c>
      <c r="J5301" s="92" t="s">
        <v>9830</v>
      </c>
      <c r="K5301" s="90" t="b">
        <v>0</v>
      </c>
      <c r="L5301" s="92" t="s">
        <v>867</v>
      </c>
      <c r="M5301" s="278">
        <f>IFERROR(VLOOKUP(C5301,'Budget Detail as of 11.30'!B:K,COLUMNS('Budget Detail as of 11.30'!B:K),FALSE),0)</f>
        <v>1000</v>
      </c>
      <c r="N5301" s="155">
        <f>SUMIFS('Budget Detail as of 11.30'!L:L,'Budget Detail as of 11.30'!B:B,'Questica Mapping'!C5301)</f>
        <v>1000</v>
      </c>
      <c r="O5301" s="100">
        <v>1770</v>
      </c>
      <c r="P5301" s="101">
        <f t="shared" si="205"/>
        <v>1770</v>
      </c>
    </row>
    <row r="5302" spans="1:16" hidden="1" x14ac:dyDescent="0.3">
      <c r="A5302" s="90">
        <v>589205</v>
      </c>
      <c r="B5302" s="92" t="s">
        <v>1162</v>
      </c>
      <c r="C5302" s="92" t="s">
        <v>9831</v>
      </c>
      <c r="D5302" s="92" t="s">
        <v>23</v>
      </c>
      <c r="E5302" s="103" t="s">
        <v>698</v>
      </c>
      <c r="F5302" s="92" t="s">
        <v>9760</v>
      </c>
      <c r="G5302" s="92" t="s">
        <v>1240</v>
      </c>
      <c r="H5302" s="92" t="s">
        <v>9732</v>
      </c>
      <c r="I5302" s="92" t="s">
        <v>1075</v>
      </c>
      <c r="J5302" s="92" t="s">
        <v>9832</v>
      </c>
      <c r="K5302" s="90" t="b">
        <v>0</v>
      </c>
      <c r="L5302" s="92" t="s">
        <v>867</v>
      </c>
      <c r="M5302" s="278">
        <f>IFERROR(VLOOKUP(C5302,'Budget Detail as of 11.30'!B:K,COLUMNS('Budget Detail as of 11.30'!B:K),FALSE),0)</f>
        <v>1800</v>
      </c>
      <c r="N5302" s="155">
        <f>SUMIFS('Budget Detail as of 11.30'!L:L,'Budget Detail as of 11.30'!B:B,'Questica Mapping'!C5302)</f>
        <v>1800</v>
      </c>
      <c r="O5302" s="100">
        <v>250</v>
      </c>
      <c r="P5302" s="101">
        <f t="shared" si="205"/>
        <v>250</v>
      </c>
    </row>
    <row r="5303" spans="1:16" hidden="1" x14ac:dyDescent="0.3">
      <c r="A5303" s="90">
        <v>589212</v>
      </c>
      <c r="B5303" s="92" t="s">
        <v>1162</v>
      </c>
      <c r="C5303" s="92" t="s">
        <v>9833</v>
      </c>
      <c r="D5303" s="92" t="s">
        <v>23</v>
      </c>
      <c r="E5303" s="103" t="s">
        <v>698</v>
      </c>
      <c r="F5303" s="92" t="s">
        <v>9760</v>
      </c>
      <c r="G5303" s="92" t="s">
        <v>1240</v>
      </c>
      <c r="H5303" s="92" t="s">
        <v>9732</v>
      </c>
      <c r="I5303" s="92" t="s">
        <v>1814</v>
      </c>
      <c r="J5303" s="92" t="s">
        <v>9834</v>
      </c>
      <c r="K5303" s="90" t="b">
        <v>0</v>
      </c>
      <c r="L5303" s="92" t="s">
        <v>867</v>
      </c>
      <c r="M5303" s="278">
        <f>IFERROR(VLOOKUP(C5303,'Budget Detail as of 11.30'!B:K,COLUMNS('Budget Detail as of 11.30'!B:K),FALSE),0)</f>
        <v>20</v>
      </c>
      <c r="N5303" s="155">
        <f>SUMIFS('Budget Detail as of 11.30'!L:L,'Budget Detail as of 11.30'!B:B,'Questica Mapping'!C5303)</f>
        <v>20</v>
      </c>
      <c r="O5303" s="100">
        <v>1000</v>
      </c>
      <c r="P5303" s="101">
        <f t="shared" si="205"/>
        <v>1000</v>
      </c>
    </row>
    <row r="5304" spans="1:16" hidden="1" x14ac:dyDescent="0.3">
      <c r="A5304" s="90">
        <v>585144</v>
      </c>
      <c r="B5304" s="92" t="s">
        <v>1162</v>
      </c>
      <c r="C5304" s="92" t="s">
        <v>9835</v>
      </c>
      <c r="D5304" s="92" t="s">
        <v>23</v>
      </c>
      <c r="E5304" s="103" t="s">
        <v>698</v>
      </c>
      <c r="F5304" s="92" t="s">
        <v>9760</v>
      </c>
      <c r="G5304" s="92" t="s">
        <v>1240</v>
      </c>
      <c r="H5304" s="92" t="s">
        <v>9732</v>
      </c>
      <c r="I5304" s="92" t="s">
        <v>1817</v>
      </c>
      <c r="J5304" s="92" t="s">
        <v>9836</v>
      </c>
      <c r="K5304" s="90" t="b">
        <v>0</v>
      </c>
      <c r="L5304" s="92" t="s">
        <v>867</v>
      </c>
      <c r="M5304" s="278">
        <f>IFERROR(VLOOKUP(C5304,'Budget Detail as of 11.30'!B:K,COLUMNS('Budget Detail as of 11.30'!B:K),FALSE),0)</f>
        <v>0</v>
      </c>
      <c r="N5304" s="155">
        <f>SUMIFS('Budget Detail as of 11.30'!L:L,'Budget Detail as of 11.30'!B:B,'Questica Mapping'!C5304)</f>
        <v>0</v>
      </c>
      <c r="O5304" s="100">
        <v>35000</v>
      </c>
      <c r="P5304" s="101">
        <f t="shared" si="205"/>
        <v>35000</v>
      </c>
    </row>
    <row r="5305" spans="1:16" hidden="1" x14ac:dyDescent="0.3">
      <c r="A5305" s="90">
        <v>588116</v>
      </c>
      <c r="B5305" s="92" t="s">
        <v>1162</v>
      </c>
      <c r="C5305" s="92" t="s">
        <v>9837</v>
      </c>
      <c r="D5305" s="92" t="s">
        <v>23</v>
      </c>
      <c r="E5305" s="103" t="s">
        <v>698</v>
      </c>
      <c r="F5305" s="92" t="s">
        <v>9760</v>
      </c>
      <c r="G5305" s="92" t="s">
        <v>1240</v>
      </c>
      <c r="H5305" s="92" t="s">
        <v>9732</v>
      </c>
      <c r="I5305" s="92" t="s">
        <v>4455</v>
      </c>
      <c r="J5305" s="92" t="s">
        <v>9838</v>
      </c>
      <c r="K5305" s="90" t="b">
        <v>0</v>
      </c>
      <c r="L5305" s="92" t="s">
        <v>867</v>
      </c>
      <c r="M5305" s="278">
        <f>IFERROR(VLOOKUP(C5305,'Budget Detail as of 11.30'!B:K,COLUMNS('Budget Detail as of 11.30'!B:K),FALSE),0)</f>
        <v>600</v>
      </c>
      <c r="N5305" s="155">
        <f>SUMIFS('Budget Detail as of 11.30'!L:L,'Budget Detail as of 11.30'!B:B,'Questica Mapping'!C5305)</f>
        <v>600</v>
      </c>
      <c r="O5305" s="100">
        <v>900</v>
      </c>
      <c r="P5305" s="101">
        <f t="shared" si="205"/>
        <v>900</v>
      </c>
    </row>
    <row r="5306" spans="1:16" hidden="1" x14ac:dyDescent="0.3">
      <c r="A5306" s="90">
        <v>588117</v>
      </c>
      <c r="B5306" s="92" t="s">
        <v>1162</v>
      </c>
      <c r="C5306" s="92" t="s">
        <v>9839</v>
      </c>
      <c r="D5306" s="92" t="s">
        <v>23</v>
      </c>
      <c r="E5306" s="103" t="s">
        <v>698</v>
      </c>
      <c r="F5306" s="92" t="s">
        <v>9760</v>
      </c>
      <c r="G5306" s="92" t="s">
        <v>1240</v>
      </c>
      <c r="H5306" s="92" t="s">
        <v>9732</v>
      </c>
      <c r="I5306" s="92" t="s">
        <v>925</v>
      </c>
      <c r="J5306" s="92" t="s">
        <v>9840</v>
      </c>
      <c r="K5306" s="90" t="b">
        <v>0</v>
      </c>
      <c r="L5306" s="92" t="s">
        <v>867</v>
      </c>
      <c r="M5306" s="278">
        <f>IFERROR(VLOOKUP(C5306,'Budget Detail as of 11.30'!B:K,COLUMNS('Budget Detail as of 11.30'!B:K),FALSE),0)</f>
        <v>600</v>
      </c>
      <c r="N5306" s="155">
        <f>SUMIFS('Budget Detail as of 11.30'!L:L,'Budget Detail as of 11.30'!B:B,'Questica Mapping'!C5306)</f>
        <v>600</v>
      </c>
      <c r="O5306" s="100">
        <v>152462</v>
      </c>
      <c r="P5306" s="101">
        <f t="shared" si="205"/>
        <v>152462</v>
      </c>
    </row>
    <row r="5307" spans="1:16" hidden="1" x14ac:dyDescent="0.3">
      <c r="A5307" s="90">
        <v>588118</v>
      </c>
      <c r="B5307" s="92" t="s">
        <v>1162</v>
      </c>
      <c r="C5307" s="92" t="s">
        <v>9841</v>
      </c>
      <c r="D5307" s="92" t="s">
        <v>23</v>
      </c>
      <c r="E5307" s="103" t="s">
        <v>698</v>
      </c>
      <c r="F5307" s="92" t="s">
        <v>9760</v>
      </c>
      <c r="G5307" s="92" t="s">
        <v>1240</v>
      </c>
      <c r="H5307" s="92" t="s">
        <v>9732</v>
      </c>
      <c r="I5307" s="92" t="s">
        <v>928</v>
      </c>
      <c r="J5307" s="92" t="s">
        <v>9842</v>
      </c>
      <c r="K5307" s="90" t="b">
        <v>0</v>
      </c>
      <c r="L5307" s="92" t="s">
        <v>867</v>
      </c>
      <c r="M5307" s="278">
        <f>IFERROR(VLOOKUP(C5307,'Budget Detail as of 11.30'!B:K,COLUMNS('Budget Detail as of 11.30'!B:K),FALSE),0)</f>
        <v>1080</v>
      </c>
      <c r="N5307" s="155">
        <f>SUMIFS('Budget Detail as of 11.30'!L:L,'Budget Detail as of 11.30'!B:B,'Questica Mapping'!C5307)</f>
        <v>1080</v>
      </c>
      <c r="O5307" s="100">
        <v>10000</v>
      </c>
      <c r="P5307" s="101">
        <f t="shared" si="205"/>
        <v>10000</v>
      </c>
    </row>
    <row r="5308" spans="1:16" hidden="1" x14ac:dyDescent="0.3">
      <c r="A5308" s="90">
        <v>588119</v>
      </c>
      <c r="B5308" s="92" t="s">
        <v>1162</v>
      </c>
      <c r="C5308" s="92" t="s">
        <v>9843</v>
      </c>
      <c r="D5308" s="92" t="s">
        <v>23</v>
      </c>
      <c r="E5308" s="103" t="s">
        <v>698</v>
      </c>
      <c r="F5308" s="92" t="s">
        <v>9760</v>
      </c>
      <c r="G5308" s="92" t="s">
        <v>1240</v>
      </c>
      <c r="H5308" s="92" t="s">
        <v>9732</v>
      </c>
      <c r="I5308" s="92" t="s">
        <v>931</v>
      </c>
      <c r="J5308" s="92" t="s">
        <v>9844</v>
      </c>
      <c r="K5308" s="90" t="b">
        <v>0</v>
      </c>
      <c r="L5308" s="92" t="s">
        <v>867</v>
      </c>
      <c r="M5308" s="278">
        <f>IFERROR(VLOOKUP(C5308,'Budget Detail as of 11.30'!B:K,COLUMNS('Budget Detail as of 11.30'!B:K),FALSE),0)</f>
        <v>850</v>
      </c>
      <c r="N5308" s="155">
        <f>SUMIFS('Budget Detail as of 11.30'!L:L,'Budget Detail as of 11.30'!B:B,'Questica Mapping'!C5308)</f>
        <v>850</v>
      </c>
      <c r="O5308" s="100">
        <v>211557</v>
      </c>
      <c r="P5308" s="101">
        <f t="shared" si="205"/>
        <v>211557</v>
      </c>
    </row>
    <row r="5309" spans="1:16" hidden="1" x14ac:dyDescent="0.3">
      <c r="A5309" s="90">
        <v>591687</v>
      </c>
      <c r="B5309" s="92" t="s">
        <v>1162</v>
      </c>
      <c r="C5309" s="92" t="s">
        <v>9845</v>
      </c>
      <c r="D5309" s="92" t="s">
        <v>23</v>
      </c>
      <c r="E5309" s="103" t="s">
        <v>698</v>
      </c>
      <c r="F5309" s="92" t="s">
        <v>9760</v>
      </c>
      <c r="G5309" s="92" t="s">
        <v>1240</v>
      </c>
      <c r="H5309" s="92" t="s">
        <v>9732</v>
      </c>
      <c r="I5309" s="92" t="s">
        <v>944</v>
      </c>
      <c r="J5309" s="92" t="s">
        <v>9846</v>
      </c>
      <c r="K5309" s="90" t="b">
        <v>0</v>
      </c>
      <c r="L5309" s="92" t="s">
        <v>867</v>
      </c>
      <c r="M5309" s="278">
        <f>IFERROR(VLOOKUP(C5309,'Budget Detail as of 11.30'!B:K,COLUMNS('Budget Detail as of 11.30'!B:K),FALSE),0)</f>
        <v>1800</v>
      </c>
      <c r="N5309" s="155">
        <f>SUMIFS('Budget Detail as of 11.30'!L:L,'Budget Detail as of 11.30'!B:B,'Questica Mapping'!C5309)</f>
        <v>1800</v>
      </c>
      <c r="O5309" s="100">
        <v>4620</v>
      </c>
      <c r="P5309" s="101">
        <f t="shared" si="205"/>
        <v>4620</v>
      </c>
    </row>
    <row r="5310" spans="1:16" hidden="1" x14ac:dyDescent="0.3">
      <c r="A5310" s="90">
        <v>602133</v>
      </c>
      <c r="B5310" s="92" t="s">
        <v>1162</v>
      </c>
      <c r="C5310" s="92" t="s">
        <v>9847</v>
      </c>
      <c r="D5310" s="92" t="s">
        <v>23</v>
      </c>
      <c r="E5310" s="103" t="s">
        <v>698</v>
      </c>
      <c r="F5310" s="92" t="s">
        <v>9760</v>
      </c>
      <c r="G5310" s="92" t="s">
        <v>1240</v>
      </c>
      <c r="H5310" s="92" t="s">
        <v>9732</v>
      </c>
      <c r="I5310" s="92" t="s">
        <v>1060</v>
      </c>
      <c r="J5310" s="92" t="s">
        <v>9848</v>
      </c>
      <c r="K5310" s="90" t="b">
        <v>0</v>
      </c>
      <c r="L5310" s="92" t="s">
        <v>867</v>
      </c>
      <c r="M5310" s="278">
        <f>IFERROR(VLOOKUP(C5310,'Budget Detail as of 11.30'!B:K,COLUMNS('Budget Detail as of 11.30'!B:K),FALSE),0)</f>
        <v>250</v>
      </c>
      <c r="N5310" s="155">
        <f>SUMIFS('Budget Detail as of 11.30'!L:L,'Budget Detail as of 11.30'!B:B,'Questica Mapping'!C5310)</f>
        <v>250</v>
      </c>
      <c r="O5310" s="100">
        <v>0</v>
      </c>
      <c r="P5310" s="101">
        <f t="shared" si="205"/>
        <v>0</v>
      </c>
    </row>
    <row r="5311" spans="1:16" hidden="1" x14ac:dyDescent="0.3">
      <c r="A5311" s="90">
        <v>850538</v>
      </c>
      <c r="B5311" s="92" t="s">
        <v>1162</v>
      </c>
      <c r="C5311" s="92" t="s">
        <v>9849</v>
      </c>
      <c r="D5311" s="92" t="s">
        <v>23</v>
      </c>
      <c r="E5311" s="103" t="s">
        <v>698</v>
      </c>
      <c r="F5311" s="92" t="s">
        <v>9760</v>
      </c>
      <c r="G5311" s="92" t="s">
        <v>1240</v>
      </c>
      <c r="H5311" s="92" t="s">
        <v>9732</v>
      </c>
      <c r="I5311" s="92" t="s">
        <v>1063</v>
      </c>
      <c r="J5311" s="92" t="s">
        <v>9850</v>
      </c>
      <c r="K5311" s="90" t="b">
        <v>0</v>
      </c>
      <c r="L5311" s="92" t="s">
        <v>867</v>
      </c>
      <c r="M5311" s="278">
        <f>IFERROR(VLOOKUP(C5311,'Budget Detail as of 11.30'!B:K,COLUMNS('Budget Detail as of 11.30'!B:K),FALSE),0)</f>
        <v>1500</v>
      </c>
      <c r="N5311" s="155">
        <f>SUMIFS('Budget Detail as of 11.30'!L:L,'Budget Detail as of 11.30'!B:B,'Questica Mapping'!C5311)</f>
        <v>1500</v>
      </c>
      <c r="O5311" s="100">
        <v>600</v>
      </c>
      <c r="P5311" s="101">
        <f t="shared" si="205"/>
        <v>600</v>
      </c>
    </row>
    <row r="5312" spans="1:16" hidden="1" x14ac:dyDescent="0.3">
      <c r="A5312" s="90">
        <v>849949</v>
      </c>
      <c r="B5312" s="92" t="s">
        <v>1162</v>
      </c>
      <c r="C5312" s="92" t="s">
        <v>9851</v>
      </c>
      <c r="D5312" s="92" t="s">
        <v>23</v>
      </c>
      <c r="E5312" s="103" t="s">
        <v>698</v>
      </c>
      <c r="F5312" s="92" t="s">
        <v>9760</v>
      </c>
      <c r="G5312" s="92" t="s">
        <v>1240</v>
      </c>
      <c r="H5312" s="92" t="s">
        <v>9732</v>
      </c>
      <c r="I5312" s="92" t="s">
        <v>1088</v>
      </c>
      <c r="J5312" s="92" t="s">
        <v>6670</v>
      </c>
      <c r="K5312" s="90" t="b">
        <v>0</v>
      </c>
      <c r="L5312" s="92" t="s">
        <v>867</v>
      </c>
      <c r="M5312" s="278">
        <f>IFERROR(VLOOKUP(C5312,'Budget Detail as of 11.30'!B:K,COLUMNS('Budget Detail as of 11.30'!B:K),FALSE),0)</f>
        <v>30000</v>
      </c>
      <c r="N5312" s="155">
        <f>SUMIFS('Budget Detail as of 11.30'!L:L,'Budget Detail as of 11.30'!B:B,'Questica Mapping'!C5312)</f>
        <v>30000</v>
      </c>
      <c r="O5312" s="100">
        <v>16944</v>
      </c>
      <c r="P5312" s="101">
        <f t="shared" si="205"/>
        <v>16944</v>
      </c>
    </row>
    <row r="5313" spans="1:16" hidden="1" x14ac:dyDescent="0.3">
      <c r="A5313" s="90">
        <v>585203</v>
      </c>
      <c r="B5313" s="92" t="s">
        <v>1162</v>
      </c>
      <c r="C5313" s="92" t="s">
        <v>9852</v>
      </c>
      <c r="D5313" s="92" t="s">
        <v>23</v>
      </c>
      <c r="E5313" s="103" t="s">
        <v>698</v>
      </c>
      <c r="F5313" s="92" t="s">
        <v>9760</v>
      </c>
      <c r="G5313" s="92" t="s">
        <v>1240</v>
      </c>
      <c r="H5313" s="92" t="s">
        <v>9732</v>
      </c>
      <c r="I5313" s="92" t="s">
        <v>1066</v>
      </c>
      <c r="J5313" s="92" t="s">
        <v>9853</v>
      </c>
      <c r="K5313" s="90" t="b">
        <v>0</v>
      </c>
      <c r="L5313" s="92" t="s">
        <v>867</v>
      </c>
      <c r="M5313" s="278">
        <f>IFERROR(VLOOKUP(C5313,'Budget Detail as of 11.30'!B:K,COLUMNS('Budget Detail as of 11.30'!B:K),FALSE),0)</f>
        <v>1000</v>
      </c>
      <c r="N5313" s="155">
        <f>SUMIFS('Budget Detail as of 11.30'!L:L,'Budget Detail as of 11.30'!B:B,'Questica Mapping'!C5313)</f>
        <v>1000</v>
      </c>
      <c r="O5313" s="100">
        <v>10000</v>
      </c>
      <c r="P5313" s="101">
        <f t="shared" si="205"/>
        <v>10000</v>
      </c>
    </row>
    <row r="5314" spans="1:16" hidden="1" x14ac:dyDescent="0.3">
      <c r="A5314" s="90">
        <v>585580</v>
      </c>
      <c r="B5314" s="92" t="s">
        <v>1162</v>
      </c>
      <c r="C5314" s="92" t="s">
        <v>9854</v>
      </c>
      <c r="D5314" s="92" t="s">
        <v>23</v>
      </c>
      <c r="E5314" s="103" t="s">
        <v>698</v>
      </c>
      <c r="F5314" s="92" t="s">
        <v>9760</v>
      </c>
      <c r="G5314" s="92" t="s">
        <v>1668</v>
      </c>
      <c r="H5314" s="92" t="s">
        <v>9732</v>
      </c>
      <c r="I5314" s="92" t="s">
        <v>865</v>
      </c>
      <c r="J5314" s="92" t="s">
        <v>9855</v>
      </c>
      <c r="K5314" s="90" t="b">
        <v>0</v>
      </c>
      <c r="L5314" s="92" t="s">
        <v>867</v>
      </c>
      <c r="M5314" s="278">
        <f>IFERROR(VLOOKUP(C5314,'Budget Detail as of 11.30'!B:K,COLUMNS('Budget Detail as of 11.30'!B:K),FALSE),0)</f>
        <v>156000</v>
      </c>
      <c r="N5314" s="155">
        <f>SUMIFS('Budget Detail as of 11.30'!L:L,'Budget Detail as of 11.30'!B:B,'Questica Mapping'!C5314)</f>
        <v>156000</v>
      </c>
      <c r="O5314" s="100"/>
      <c r="P5314" s="101"/>
    </row>
    <row r="5315" spans="1:16" hidden="1" x14ac:dyDescent="0.3">
      <c r="A5315" s="90">
        <v>602033</v>
      </c>
      <c r="B5315" s="92" t="s">
        <v>1162</v>
      </c>
      <c r="C5315" s="92" t="s">
        <v>9856</v>
      </c>
      <c r="D5315" s="92" t="s">
        <v>23</v>
      </c>
      <c r="E5315" s="103" t="s">
        <v>698</v>
      </c>
      <c r="F5315" s="92" t="s">
        <v>9760</v>
      </c>
      <c r="G5315" s="92" t="s">
        <v>1668</v>
      </c>
      <c r="H5315" s="92" t="s">
        <v>9732</v>
      </c>
      <c r="I5315" s="92" t="s">
        <v>925</v>
      </c>
      <c r="J5315" s="92" t="s">
        <v>9857</v>
      </c>
      <c r="K5315" s="90" t="b">
        <v>0</v>
      </c>
      <c r="L5315" s="92" t="s">
        <v>867</v>
      </c>
      <c r="M5315" s="278">
        <f>IFERROR(VLOOKUP(C5315,'Budget Detail as of 11.30'!B:K,COLUMNS('Budget Detail as of 11.30'!B:K),FALSE),0)</f>
        <v>10560</v>
      </c>
      <c r="N5315" s="155">
        <f>SUMIFS('Budget Detail as of 11.30'!L:L,'Budget Detail as of 11.30'!B:B,'Questica Mapping'!C5315)</f>
        <v>10560</v>
      </c>
      <c r="O5315" s="100">
        <v>3800</v>
      </c>
      <c r="P5315" s="101">
        <f t="shared" ref="P5315:P5346" si="206">+O5315</f>
        <v>3800</v>
      </c>
    </row>
    <row r="5316" spans="1:16" hidden="1" x14ac:dyDescent="0.3">
      <c r="A5316" s="90">
        <v>602951</v>
      </c>
      <c r="B5316" s="92" t="s">
        <v>1162</v>
      </c>
      <c r="C5316" s="92" t="s">
        <v>9858</v>
      </c>
      <c r="D5316" s="92" t="s">
        <v>23</v>
      </c>
      <c r="E5316" s="103" t="s">
        <v>700</v>
      </c>
      <c r="F5316" s="92" t="s">
        <v>9760</v>
      </c>
      <c r="G5316" s="92" t="s">
        <v>1243</v>
      </c>
      <c r="H5316" s="92" t="s">
        <v>9732</v>
      </c>
      <c r="I5316" s="92" t="s">
        <v>865</v>
      </c>
      <c r="J5316" s="92" t="s">
        <v>1244</v>
      </c>
      <c r="K5316" s="90" t="b">
        <v>0</v>
      </c>
      <c r="L5316" s="92" t="s">
        <v>867</v>
      </c>
      <c r="M5316" s="278">
        <f>IFERROR(VLOOKUP(C5316,'Budget Detail as of 11.30'!B:K,COLUMNS('Budget Detail as of 11.30'!B:K),FALSE),0)</f>
        <v>126000</v>
      </c>
      <c r="N5316" s="155">
        <f>SUMIFS('Budget Detail as of 11.30'!L:L,'Budget Detail as of 11.30'!B:B,'Questica Mapping'!C5316)</f>
        <v>126000</v>
      </c>
      <c r="O5316" s="100">
        <v>5000</v>
      </c>
      <c r="P5316" s="101">
        <f t="shared" si="206"/>
        <v>5000</v>
      </c>
    </row>
    <row r="5317" spans="1:16" hidden="1" x14ac:dyDescent="0.3">
      <c r="A5317" s="90">
        <v>598320</v>
      </c>
      <c r="B5317" s="92" t="s">
        <v>1162</v>
      </c>
      <c r="C5317" s="92" t="s">
        <v>9859</v>
      </c>
      <c r="D5317" s="92" t="s">
        <v>23</v>
      </c>
      <c r="E5317" s="103" t="s">
        <v>700</v>
      </c>
      <c r="F5317" s="92" t="s">
        <v>9760</v>
      </c>
      <c r="G5317" s="92" t="s">
        <v>1246</v>
      </c>
      <c r="H5317" s="92" t="s">
        <v>9732</v>
      </c>
      <c r="I5317" s="92" t="s">
        <v>865</v>
      </c>
      <c r="J5317" s="92" t="s">
        <v>1326</v>
      </c>
      <c r="K5317" s="90" t="b">
        <v>0</v>
      </c>
      <c r="L5317" s="92" t="s">
        <v>867</v>
      </c>
      <c r="M5317" s="278">
        <f>IFERROR(VLOOKUP(C5317,'Budget Detail as of 11.30'!B:K,COLUMNS('Budget Detail as of 11.30'!B:K),FALSE),0)</f>
        <v>4620</v>
      </c>
      <c r="N5317" s="155">
        <f>SUMIFS('Budget Detail as of 11.30'!L:L,'Budget Detail as of 11.30'!B:B,'Questica Mapping'!C5317)</f>
        <v>5580</v>
      </c>
      <c r="O5317" s="100">
        <v>1400</v>
      </c>
      <c r="P5317" s="101">
        <f t="shared" si="206"/>
        <v>1400</v>
      </c>
    </row>
    <row r="5318" spans="1:16" hidden="1" x14ac:dyDescent="0.3">
      <c r="A5318" s="90">
        <v>585621</v>
      </c>
      <c r="B5318" s="92" t="s">
        <v>1162</v>
      </c>
      <c r="C5318" s="92" t="s">
        <v>9860</v>
      </c>
      <c r="D5318" s="92" t="s">
        <v>23</v>
      </c>
      <c r="E5318" s="103" t="s">
        <v>700</v>
      </c>
      <c r="F5318" s="92" t="s">
        <v>9760</v>
      </c>
      <c r="G5318" s="92" t="s">
        <v>1246</v>
      </c>
      <c r="H5318" s="92" t="s">
        <v>9732</v>
      </c>
      <c r="I5318" s="92" t="s">
        <v>925</v>
      </c>
      <c r="J5318" s="270" t="s">
        <v>1251</v>
      </c>
      <c r="K5318" s="90" t="b">
        <v>0</v>
      </c>
      <c r="L5318" s="92" t="s">
        <v>867</v>
      </c>
      <c r="M5318" s="278">
        <f>IFERROR(VLOOKUP(C5318,'Budget Detail as of 11.30'!B:K,COLUMNS('Budget Detail as of 11.30'!B:K),FALSE),0)</f>
        <v>960</v>
      </c>
      <c r="N5318" s="155">
        <f>SUMIFS('Budget Detail as of 11.30'!L:L,'Budget Detail as of 11.30'!B:B,'Questica Mapping'!C5318)</f>
        <v>0</v>
      </c>
      <c r="O5318" s="100">
        <v>130</v>
      </c>
      <c r="P5318" s="101">
        <f t="shared" si="206"/>
        <v>130</v>
      </c>
    </row>
    <row r="5319" spans="1:16" hidden="1" x14ac:dyDescent="0.3">
      <c r="A5319" s="90">
        <v>850027</v>
      </c>
      <c r="B5319" s="92" t="s">
        <v>1162</v>
      </c>
      <c r="C5319" s="92" t="s">
        <v>9861</v>
      </c>
      <c r="D5319" s="92" t="s">
        <v>23</v>
      </c>
      <c r="E5319" s="103" t="s">
        <v>700</v>
      </c>
      <c r="F5319" s="92" t="s">
        <v>9760</v>
      </c>
      <c r="G5319" s="92" t="s">
        <v>1586</v>
      </c>
      <c r="H5319" s="92" t="s">
        <v>9732</v>
      </c>
      <c r="I5319" s="92" t="s">
        <v>865</v>
      </c>
      <c r="J5319" s="92" t="s">
        <v>1922</v>
      </c>
      <c r="K5319" s="90" t="b">
        <v>0</v>
      </c>
      <c r="L5319" s="92" t="s">
        <v>867</v>
      </c>
      <c r="M5319" s="278">
        <f>IFERROR(VLOOKUP(C5319,'Budget Detail as of 11.30'!B:K,COLUMNS('Budget Detail as of 11.30'!B:K),FALSE),0)</f>
        <v>1200</v>
      </c>
      <c r="N5319" s="155">
        <f>SUMIFS('Budget Detail as of 11.30'!L:L,'Budget Detail as of 11.30'!B:B,'Questica Mapping'!C5319)</f>
        <v>1200</v>
      </c>
      <c r="O5319" s="100">
        <v>2350</v>
      </c>
      <c r="P5319" s="101">
        <f t="shared" si="206"/>
        <v>2350</v>
      </c>
    </row>
    <row r="5320" spans="1:16" hidden="1" x14ac:dyDescent="0.3">
      <c r="A5320" s="90">
        <v>1820529</v>
      </c>
      <c r="B5320" s="92" t="s">
        <v>1162</v>
      </c>
      <c r="C5320" s="92" t="s">
        <v>9862</v>
      </c>
      <c r="D5320" s="92" t="s">
        <v>23</v>
      </c>
      <c r="E5320" s="103" t="s">
        <v>700</v>
      </c>
      <c r="F5320" s="92" t="s">
        <v>9760</v>
      </c>
      <c r="G5320" s="92" t="s">
        <v>1253</v>
      </c>
      <c r="H5320" s="92" t="s">
        <v>9732</v>
      </c>
      <c r="I5320" s="92" t="s">
        <v>865</v>
      </c>
      <c r="J5320" s="92" t="s">
        <v>1254</v>
      </c>
      <c r="K5320" s="90" t="b">
        <v>0</v>
      </c>
      <c r="L5320" s="92" t="s">
        <v>867</v>
      </c>
      <c r="M5320" s="278">
        <f>IFERROR(VLOOKUP(C5320,'Budget Detail as of 11.30'!B:K,COLUMNS('Budget Detail as of 11.30'!B:K),FALSE),0)</f>
        <v>21760</v>
      </c>
      <c r="N5320" s="155">
        <f>SUMIFS('Budget Detail as of 11.30'!L:L,'Budget Detail as of 11.30'!B:B,'Questica Mapping'!C5320)</f>
        <v>21760</v>
      </c>
      <c r="O5320" s="100">
        <v>2800</v>
      </c>
      <c r="P5320" s="101">
        <f t="shared" si="206"/>
        <v>2800</v>
      </c>
    </row>
    <row r="5321" spans="1:16" hidden="1" x14ac:dyDescent="0.3">
      <c r="A5321" s="90">
        <v>584028</v>
      </c>
      <c r="B5321" s="92" t="s">
        <v>1162</v>
      </c>
      <c r="C5321" s="92" t="s">
        <v>9863</v>
      </c>
      <c r="D5321" s="92" t="s">
        <v>23</v>
      </c>
      <c r="E5321" s="103" t="s">
        <v>700</v>
      </c>
      <c r="F5321" s="92" t="s">
        <v>9760</v>
      </c>
      <c r="G5321" s="92" t="s">
        <v>1253</v>
      </c>
      <c r="H5321" s="92" t="s">
        <v>9732</v>
      </c>
      <c r="I5321" s="92" t="s">
        <v>925</v>
      </c>
      <c r="J5321" s="92" t="s">
        <v>1256</v>
      </c>
      <c r="K5321" s="90" t="b">
        <v>0</v>
      </c>
      <c r="L5321" s="92" t="s">
        <v>867</v>
      </c>
      <c r="M5321" s="278">
        <f>IFERROR(VLOOKUP(C5321,'Budget Detail as of 11.30'!B:K,COLUMNS('Budget Detail as of 11.30'!B:K),FALSE),0)</f>
        <v>12360</v>
      </c>
      <c r="N5321" s="155">
        <f>SUMIFS('Budget Detail as of 11.30'!L:L,'Budget Detail as of 11.30'!B:B,'Questica Mapping'!C5321)</f>
        <v>12360</v>
      </c>
      <c r="O5321" s="100">
        <v>7500</v>
      </c>
      <c r="P5321" s="101">
        <f t="shared" si="206"/>
        <v>7500</v>
      </c>
    </row>
    <row r="5322" spans="1:16" hidden="1" x14ac:dyDescent="0.3">
      <c r="A5322" s="90">
        <v>1820527</v>
      </c>
      <c r="B5322" s="92" t="s">
        <v>1162</v>
      </c>
      <c r="C5322" s="92" t="s">
        <v>9864</v>
      </c>
      <c r="D5322" s="279" t="s">
        <v>23</v>
      </c>
      <c r="E5322" s="103" t="s">
        <v>700</v>
      </c>
      <c r="F5322" s="90" t="s">
        <v>9760</v>
      </c>
      <c r="G5322" s="90" t="s">
        <v>1265</v>
      </c>
      <c r="H5322" s="90" t="s">
        <v>9732</v>
      </c>
      <c r="I5322" s="90" t="s">
        <v>865</v>
      </c>
      <c r="J5322" s="90" t="s">
        <v>1266</v>
      </c>
      <c r="K5322" s="90" t="b">
        <v>0</v>
      </c>
      <c r="L5322" s="90" t="s">
        <v>867</v>
      </c>
      <c r="M5322" s="278">
        <f>IFERROR(VLOOKUP(C5322,'Budget Detail as of 11.30'!B:K,COLUMNS('Budget Detail as of 11.30'!B:K),FALSE),0)</f>
        <v>271380</v>
      </c>
      <c r="N5322" s="155">
        <f>SUMIFS('Budget Detail as of 11.30'!L:L,'Budget Detail as of 11.30'!B:B,'Questica Mapping'!C5322)</f>
        <v>271380</v>
      </c>
      <c r="O5322" s="100">
        <v>200</v>
      </c>
      <c r="P5322" s="101">
        <f t="shared" si="206"/>
        <v>200</v>
      </c>
    </row>
    <row r="5323" spans="1:16" hidden="1" x14ac:dyDescent="0.3">
      <c r="A5323" s="90">
        <v>603213</v>
      </c>
      <c r="B5323" s="92" t="s">
        <v>1162</v>
      </c>
      <c r="C5323" s="92" t="s">
        <v>9865</v>
      </c>
      <c r="D5323" s="92" t="s">
        <v>23</v>
      </c>
      <c r="E5323" s="103" t="s">
        <v>698</v>
      </c>
      <c r="F5323" s="92" t="s">
        <v>9760</v>
      </c>
      <c r="G5323" s="92" t="s">
        <v>1268</v>
      </c>
      <c r="H5323" s="92" t="s">
        <v>9732</v>
      </c>
      <c r="I5323" s="92" t="s">
        <v>865</v>
      </c>
      <c r="J5323" s="92" t="s">
        <v>2333</v>
      </c>
      <c r="K5323" s="90" t="b">
        <v>0</v>
      </c>
      <c r="L5323" s="92" t="s">
        <v>867</v>
      </c>
      <c r="M5323" s="278">
        <f>IFERROR(VLOOKUP(C5323,'Budget Detail as of 11.30'!B:K,COLUMNS('Budget Detail as of 11.30'!B:K),FALSE),0)</f>
        <v>3800</v>
      </c>
      <c r="N5323" s="155">
        <f>SUMIFS('Budget Detail as of 11.30'!L:L,'Budget Detail as of 11.30'!B:B,'Questica Mapping'!C5323)</f>
        <v>3800</v>
      </c>
      <c r="O5323" s="100">
        <v>0</v>
      </c>
      <c r="P5323" s="101">
        <f t="shared" si="206"/>
        <v>0</v>
      </c>
    </row>
    <row r="5324" spans="1:16" hidden="1" x14ac:dyDescent="0.3">
      <c r="A5324" s="90">
        <v>591117</v>
      </c>
      <c r="B5324" s="92" t="s">
        <v>1162</v>
      </c>
      <c r="C5324" s="92" t="s">
        <v>9866</v>
      </c>
      <c r="D5324" s="92" t="s">
        <v>23</v>
      </c>
      <c r="E5324" s="103" t="s">
        <v>698</v>
      </c>
      <c r="F5324" s="92" t="s">
        <v>9760</v>
      </c>
      <c r="G5324" s="92" t="s">
        <v>1268</v>
      </c>
      <c r="H5324" s="92" t="s">
        <v>9732</v>
      </c>
      <c r="I5324" s="92" t="s">
        <v>925</v>
      </c>
      <c r="J5324" s="92" t="s">
        <v>9867</v>
      </c>
      <c r="K5324" s="90" t="b">
        <v>0</v>
      </c>
      <c r="L5324" s="92" t="s">
        <v>867</v>
      </c>
      <c r="M5324" s="278">
        <f>IFERROR(VLOOKUP(C5324,'Budget Detail as of 11.30'!B:K,COLUMNS('Budget Detail as of 11.30'!B:K),FALSE),0)</f>
        <v>5500</v>
      </c>
      <c r="N5324" s="155">
        <f>SUMIFS('Budget Detail as of 11.30'!L:L,'Budget Detail as of 11.30'!B:B,'Questica Mapping'!C5324)</f>
        <v>5500</v>
      </c>
      <c r="O5324" s="100">
        <v>0</v>
      </c>
      <c r="P5324" s="101">
        <f t="shared" si="206"/>
        <v>0</v>
      </c>
    </row>
    <row r="5325" spans="1:16" hidden="1" x14ac:dyDescent="0.3">
      <c r="A5325" s="90">
        <v>591063</v>
      </c>
      <c r="B5325" s="92" t="s">
        <v>1162</v>
      </c>
      <c r="C5325" s="92" t="s">
        <v>9868</v>
      </c>
      <c r="D5325" s="92" t="s">
        <v>23</v>
      </c>
      <c r="E5325" s="103" t="s">
        <v>698</v>
      </c>
      <c r="F5325" s="92" t="s">
        <v>9760</v>
      </c>
      <c r="G5325" s="92" t="s">
        <v>1268</v>
      </c>
      <c r="H5325" s="92" t="s">
        <v>9732</v>
      </c>
      <c r="I5325" s="92" t="s">
        <v>928</v>
      </c>
      <c r="J5325" s="92" t="s">
        <v>9869</v>
      </c>
      <c r="K5325" s="90" t="b">
        <v>0</v>
      </c>
      <c r="L5325" s="92" t="s">
        <v>867</v>
      </c>
      <c r="M5325" s="278">
        <f>IFERROR(VLOOKUP(C5325,'Budget Detail as of 11.30'!B:K,COLUMNS('Budget Detail as of 11.30'!B:K),FALSE),0)</f>
        <v>1400</v>
      </c>
      <c r="N5325" s="155">
        <f>SUMIFS('Budget Detail as of 11.30'!L:L,'Budget Detail as of 11.30'!B:B,'Questica Mapping'!C5325)</f>
        <v>1400</v>
      </c>
      <c r="O5325" s="100">
        <v>700</v>
      </c>
      <c r="P5325" s="101">
        <f t="shared" si="206"/>
        <v>700</v>
      </c>
    </row>
    <row r="5326" spans="1:16" hidden="1" x14ac:dyDescent="0.3">
      <c r="A5326" s="90">
        <v>850028</v>
      </c>
      <c r="B5326" s="92" t="s">
        <v>1162</v>
      </c>
      <c r="C5326" s="92" t="s">
        <v>9870</v>
      </c>
      <c r="D5326" s="92" t="s">
        <v>23</v>
      </c>
      <c r="E5326" s="103" t="s">
        <v>698</v>
      </c>
      <c r="F5326" s="92" t="s">
        <v>9760</v>
      </c>
      <c r="G5326" s="92" t="s">
        <v>1268</v>
      </c>
      <c r="H5326" s="92" t="s">
        <v>9732</v>
      </c>
      <c r="I5326" s="92" t="s">
        <v>931</v>
      </c>
      <c r="J5326" s="92" t="s">
        <v>6210</v>
      </c>
      <c r="K5326" s="90" t="b">
        <v>0</v>
      </c>
      <c r="L5326" s="92" t="s">
        <v>867</v>
      </c>
      <c r="M5326" s="278">
        <f>IFERROR(VLOOKUP(C5326,'Budget Detail as of 11.30'!B:K,COLUMNS('Budget Detail as of 11.30'!B:K),FALSE),0)</f>
        <v>180</v>
      </c>
      <c r="N5326" s="155">
        <f>SUMIFS('Budget Detail as of 11.30'!L:L,'Budget Detail as of 11.30'!B:B,'Questica Mapping'!C5326)</f>
        <v>180</v>
      </c>
      <c r="O5326" s="100">
        <v>1000</v>
      </c>
      <c r="P5326" s="101">
        <f t="shared" si="206"/>
        <v>1000</v>
      </c>
    </row>
    <row r="5327" spans="1:16" hidden="1" x14ac:dyDescent="0.3">
      <c r="A5327" s="90">
        <v>1820531</v>
      </c>
      <c r="B5327" s="92" t="s">
        <v>1162</v>
      </c>
      <c r="C5327" s="92" t="s">
        <v>9871</v>
      </c>
      <c r="D5327" s="92" t="s">
        <v>23</v>
      </c>
      <c r="E5327" s="103" t="s">
        <v>698</v>
      </c>
      <c r="F5327" s="92" t="s">
        <v>9760</v>
      </c>
      <c r="G5327" s="92" t="s">
        <v>1268</v>
      </c>
      <c r="H5327" s="92" t="s">
        <v>9732</v>
      </c>
      <c r="I5327" s="92" t="s">
        <v>944</v>
      </c>
      <c r="J5327" s="92" t="s">
        <v>9872</v>
      </c>
      <c r="K5327" s="90" t="b">
        <v>0</v>
      </c>
      <c r="L5327" s="92" t="s">
        <v>867</v>
      </c>
      <c r="M5327" s="278">
        <f>IFERROR(VLOOKUP(C5327,'Budget Detail as of 11.30'!B:K,COLUMNS('Budget Detail as of 11.30'!B:K),FALSE),0)</f>
        <v>2350</v>
      </c>
      <c r="N5327" s="155">
        <f>SUMIFS('Budget Detail as of 11.30'!L:L,'Budget Detail as of 11.30'!B:B,'Questica Mapping'!C5327)</f>
        <v>2350</v>
      </c>
      <c r="O5327" s="100">
        <v>625</v>
      </c>
      <c r="P5327" s="101">
        <f t="shared" si="206"/>
        <v>625</v>
      </c>
    </row>
    <row r="5328" spans="1:16" hidden="1" x14ac:dyDescent="0.3">
      <c r="A5328" s="90">
        <v>591540</v>
      </c>
      <c r="B5328" s="92" t="s">
        <v>1162</v>
      </c>
      <c r="C5328" s="92" t="s">
        <v>9873</v>
      </c>
      <c r="D5328" s="92" t="s">
        <v>23</v>
      </c>
      <c r="E5328" s="103" t="s">
        <v>698</v>
      </c>
      <c r="F5328" s="92" t="s">
        <v>9760</v>
      </c>
      <c r="G5328" s="92" t="s">
        <v>1268</v>
      </c>
      <c r="H5328" s="92" t="s">
        <v>9732</v>
      </c>
      <c r="I5328" s="92" t="s">
        <v>1060</v>
      </c>
      <c r="J5328" s="92" t="s">
        <v>9874</v>
      </c>
      <c r="K5328" s="90" t="b">
        <v>0</v>
      </c>
      <c r="L5328" s="92" t="s">
        <v>867</v>
      </c>
      <c r="M5328" s="278">
        <f>IFERROR(VLOOKUP(C5328,'Budget Detail as of 11.30'!B:K,COLUMNS('Budget Detail as of 11.30'!B:K),FALSE),0)</f>
        <v>2300</v>
      </c>
      <c r="N5328" s="155">
        <f>SUMIFS('Budget Detail as of 11.30'!L:L,'Budget Detail as of 11.30'!B:B,'Questica Mapping'!C5328)</f>
        <v>2300</v>
      </c>
      <c r="O5328" s="100">
        <v>0</v>
      </c>
      <c r="P5328" s="101">
        <f t="shared" si="206"/>
        <v>0</v>
      </c>
    </row>
    <row r="5329" spans="1:16" hidden="1" x14ac:dyDescent="0.3">
      <c r="A5329" s="90">
        <v>2033718</v>
      </c>
      <c r="B5329" s="92" t="s">
        <v>1162</v>
      </c>
      <c r="C5329" s="92" t="s">
        <v>9875</v>
      </c>
      <c r="D5329" s="92" t="s">
        <v>23</v>
      </c>
      <c r="E5329" s="103" t="s">
        <v>701</v>
      </c>
      <c r="F5329" s="92" t="s">
        <v>9760</v>
      </c>
      <c r="G5329" s="92" t="s">
        <v>1617</v>
      </c>
      <c r="H5329" s="92" t="s">
        <v>9732</v>
      </c>
      <c r="I5329" s="92" t="s">
        <v>865</v>
      </c>
      <c r="J5329" s="92" t="s">
        <v>9876</v>
      </c>
      <c r="K5329" s="90" t="b">
        <v>0</v>
      </c>
      <c r="L5329" s="92" t="s">
        <v>867</v>
      </c>
      <c r="M5329" s="278">
        <f>IFERROR(VLOOKUP(C5329,'Budget Detail as of 11.30'!B:K,COLUMNS('Budget Detail as of 11.30'!B:K),FALSE),0)</f>
        <v>6500</v>
      </c>
      <c r="N5329" s="155">
        <f>SUMIFS('Budget Detail as of 11.30'!L:L,'Budget Detail as of 11.30'!B:B,'Questica Mapping'!C5329)</f>
        <v>6500</v>
      </c>
      <c r="O5329" s="100">
        <v>0</v>
      </c>
      <c r="P5329" s="101">
        <f t="shared" si="206"/>
        <v>0</v>
      </c>
    </row>
    <row r="5330" spans="1:16" hidden="1" x14ac:dyDescent="0.3">
      <c r="A5330" s="90">
        <v>2033719</v>
      </c>
      <c r="B5330" s="92" t="s">
        <v>1162</v>
      </c>
      <c r="C5330" s="92" t="s">
        <v>9877</v>
      </c>
      <c r="D5330" s="92" t="s">
        <v>23</v>
      </c>
      <c r="E5330" s="103" t="s">
        <v>698</v>
      </c>
      <c r="F5330" s="92" t="s">
        <v>9760</v>
      </c>
      <c r="G5330" s="92" t="s">
        <v>1273</v>
      </c>
      <c r="H5330" s="92" t="s">
        <v>9732</v>
      </c>
      <c r="I5330" s="92" t="s">
        <v>865</v>
      </c>
      <c r="J5330" s="92" t="s">
        <v>9878</v>
      </c>
      <c r="K5330" s="90" t="b">
        <v>0</v>
      </c>
      <c r="L5330" s="92" t="s">
        <v>867</v>
      </c>
      <c r="M5330" s="278">
        <f>IFERROR(VLOOKUP(C5330,'Budget Detail as of 11.30'!B:K,COLUMNS('Budget Detail as of 11.30'!B:K),FALSE),0)</f>
        <v>90100</v>
      </c>
      <c r="N5330" s="155">
        <f>SUMIFS('Budget Detail as of 11.30'!L:L,'Budget Detail as of 11.30'!B:B,'Questica Mapping'!C5330)</f>
        <v>90100</v>
      </c>
      <c r="O5330" s="100">
        <v>0</v>
      </c>
      <c r="P5330" s="101">
        <f t="shared" si="206"/>
        <v>0</v>
      </c>
    </row>
    <row r="5331" spans="1:16" hidden="1" x14ac:dyDescent="0.3">
      <c r="A5331" s="90">
        <v>2033727</v>
      </c>
      <c r="B5331" s="92" t="s">
        <v>1162</v>
      </c>
      <c r="C5331" s="92" t="s">
        <v>9879</v>
      </c>
      <c r="D5331" s="92" t="s">
        <v>23</v>
      </c>
      <c r="E5331" s="103" t="s">
        <v>698</v>
      </c>
      <c r="F5331" s="92" t="s">
        <v>9760</v>
      </c>
      <c r="G5331" s="92" t="s">
        <v>1273</v>
      </c>
      <c r="H5331" s="92" t="s">
        <v>9732</v>
      </c>
      <c r="I5331" s="92" t="s">
        <v>1807</v>
      </c>
      <c r="J5331" s="92" t="s">
        <v>9880</v>
      </c>
      <c r="K5331" s="90" t="b">
        <v>0</v>
      </c>
      <c r="L5331" s="92" t="s">
        <v>867</v>
      </c>
      <c r="M5331" s="278">
        <f>IFERROR(VLOOKUP(C5331,'Budget Detail as of 11.30'!B:K,COLUMNS('Budget Detail as of 11.30'!B:K),FALSE),0)</f>
        <v>45100</v>
      </c>
      <c r="N5331" s="155">
        <f>SUMIFS('Budget Detail as of 11.30'!L:L,'Budget Detail as of 11.30'!B:B,'Questica Mapping'!C5331)</f>
        <v>45100</v>
      </c>
      <c r="O5331" s="100">
        <v>0</v>
      </c>
      <c r="P5331" s="101">
        <f t="shared" si="206"/>
        <v>0</v>
      </c>
    </row>
    <row r="5332" spans="1:16" hidden="1" x14ac:dyDescent="0.3">
      <c r="A5332" s="90">
        <v>2033728</v>
      </c>
      <c r="B5332" s="92" t="s">
        <v>1162</v>
      </c>
      <c r="C5332" s="92" t="s">
        <v>9881</v>
      </c>
      <c r="D5332" s="92" t="s">
        <v>23</v>
      </c>
      <c r="E5332" s="103" t="s">
        <v>698</v>
      </c>
      <c r="F5332" s="92" t="s">
        <v>9760</v>
      </c>
      <c r="G5332" s="92" t="s">
        <v>1273</v>
      </c>
      <c r="H5332" s="92" t="s">
        <v>9732</v>
      </c>
      <c r="I5332" s="92" t="s">
        <v>1072</v>
      </c>
      <c r="J5332" s="92" t="s">
        <v>9882</v>
      </c>
      <c r="K5332" s="90" t="b">
        <v>0</v>
      </c>
      <c r="L5332" s="92" t="s">
        <v>867</v>
      </c>
      <c r="M5332" s="278">
        <f>IFERROR(VLOOKUP(C5332,'Budget Detail as of 11.30'!B:K,COLUMNS('Budget Detail as of 11.30'!B:K),FALSE),0)</f>
        <v>1500</v>
      </c>
      <c r="N5332" s="155">
        <f>SUMIFS('Budget Detail as of 11.30'!L:L,'Budget Detail as of 11.30'!B:B,'Questica Mapping'!C5332)</f>
        <v>1500</v>
      </c>
      <c r="O5332" s="100">
        <v>0</v>
      </c>
      <c r="P5332" s="101">
        <f t="shared" si="206"/>
        <v>0</v>
      </c>
    </row>
    <row r="5333" spans="1:16" hidden="1" x14ac:dyDescent="0.3">
      <c r="A5333" s="90">
        <v>1820535</v>
      </c>
      <c r="B5333" s="92" t="s">
        <v>1162</v>
      </c>
      <c r="C5333" s="92" t="s">
        <v>9883</v>
      </c>
      <c r="D5333" s="92" t="s">
        <v>23</v>
      </c>
      <c r="E5333" s="103" t="s">
        <v>698</v>
      </c>
      <c r="F5333" s="92" t="s">
        <v>9760</v>
      </c>
      <c r="G5333" s="92" t="s">
        <v>1273</v>
      </c>
      <c r="H5333" s="92" t="s">
        <v>9732</v>
      </c>
      <c r="I5333" s="92" t="s">
        <v>925</v>
      </c>
      <c r="J5333" s="92" t="s">
        <v>9884</v>
      </c>
      <c r="K5333" s="90" t="b">
        <v>0</v>
      </c>
      <c r="L5333" s="92" t="s">
        <v>867</v>
      </c>
      <c r="M5333" s="278">
        <f>IFERROR(VLOOKUP(C5333,'Budget Detail as of 11.30'!B:K,COLUMNS('Budget Detail as of 11.30'!B:K),FALSE),0)</f>
        <v>38250</v>
      </c>
      <c r="N5333" s="155">
        <f>SUMIFS('Budget Detail as of 11.30'!L:L,'Budget Detail as of 11.30'!B:B,'Questica Mapping'!C5333)</f>
        <v>38250</v>
      </c>
      <c r="O5333" s="100">
        <v>33030</v>
      </c>
      <c r="P5333" s="101">
        <f t="shared" si="206"/>
        <v>33030</v>
      </c>
    </row>
    <row r="5334" spans="1:16" hidden="1" x14ac:dyDescent="0.3">
      <c r="A5334" s="90">
        <v>1820536</v>
      </c>
      <c r="B5334" s="92" t="s">
        <v>1162</v>
      </c>
      <c r="C5334" s="92" t="s">
        <v>9885</v>
      </c>
      <c r="D5334" s="92" t="s">
        <v>23</v>
      </c>
      <c r="E5334" s="103" t="s">
        <v>698</v>
      </c>
      <c r="F5334" s="92" t="s">
        <v>9760</v>
      </c>
      <c r="G5334" s="92" t="s">
        <v>1273</v>
      </c>
      <c r="H5334" s="92" t="s">
        <v>9732</v>
      </c>
      <c r="I5334" s="92" t="s">
        <v>928</v>
      </c>
      <c r="J5334" s="92" t="s">
        <v>9886</v>
      </c>
      <c r="K5334" s="90" t="b">
        <v>0</v>
      </c>
      <c r="L5334" s="92" t="s">
        <v>867</v>
      </c>
      <c r="M5334" s="278">
        <f>IFERROR(VLOOKUP(C5334,'Budget Detail as of 11.30'!B:K,COLUMNS('Budget Detail as of 11.30'!B:K),FALSE),0)</f>
        <v>13500</v>
      </c>
      <c r="N5334" s="155">
        <f>SUMIFS('Budget Detail as of 11.30'!L:L,'Budget Detail as of 11.30'!B:B,'Questica Mapping'!C5334)</f>
        <v>13500</v>
      </c>
      <c r="O5334" s="100">
        <v>35685</v>
      </c>
      <c r="P5334" s="101">
        <f t="shared" si="206"/>
        <v>35685</v>
      </c>
    </row>
    <row r="5335" spans="1:16" hidden="1" x14ac:dyDescent="0.3">
      <c r="A5335" s="90">
        <v>1820537</v>
      </c>
      <c r="B5335" s="92" t="s">
        <v>1162</v>
      </c>
      <c r="C5335" s="92" t="s">
        <v>9887</v>
      </c>
      <c r="D5335" s="92" t="s">
        <v>23</v>
      </c>
      <c r="E5335" s="103" t="s">
        <v>698</v>
      </c>
      <c r="F5335" s="92" t="s">
        <v>9760</v>
      </c>
      <c r="G5335" s="92" t="s">
        <v>1273</v>
      </c>
      <c r="H5335" s="92" t="s">
        <v>9732</v>
      </c>
      <c r="I5335" s="92" t="s">
        <v>931</v>
      </c>
      <c r="J5335" s="92" t="s">
        <v>9888</v>
      </c>
      <c r="K5335" s="90" t="b">
        <v>0</v>
      </c>
      <c r="L5335" s="92" t="s">
        <v>867</v>
      </c>
      <c r="M5335" s="278">
        <f>IFERROR(VLOOKUP(C5335,'Budget Detail as of 11.30'!B:K,COLUMNS('Budget Detail as of 11.30'!B:K),FALSE),0)</f>
        <v>1100</v>
      </c>
      <c r="N5335" s="155">
        <f>SUMIFS('Budget Detail as of 11.30'!L:L,'Budget Detail as of 11.30'!B:B,'Questica Mapping'!C5335)</f>
        <v>1100</v>
      </c>
      <c r="O5335" s="100">
        <v>38503</v>
      </c>
      <c r="P5335" s="101">
        <f t="shared" si="206"/>
        <v>38503</v>
      </c>
    </row>
    <row r="5336" spans="1:16" hidden="1" x14ac:dyDescent="0.3">
      <c r="A5336" s="90">
        <v>1820538</v>
      </c>
      <c r="B5336" s="92" t="s">
        <v>1162</v>
      </c>
      <c r="C5336" s="92" t="s">
        <v>9889</v>
      </c>
      <c r="D5336" s="92" t="s">
        <v>23</v>
      </c>
      <c r="E5336" s="103" t="s">
        <v>698</v>
      </c>
      <c r="F5336" s="92" t="s">
        <v>9760</v>
      </c>
      <c r="G5336" s="92" t="s">
        <v>1273</v>
      </c>
      <c r="H5336" s="92" t="s">
        <v>9732</v>
      </c>
      <c r="I5336" s="92" t="s">
        <v>944</v>
      </c>
      <c r="J5336" s="92" t="s">
        <v>9890</v>
      </c>
      <c r="K5336" s="90" t="b">
        <v>0</v>
      </c>
      <c r="L5336" s="92" t="s">
        <v>867</v>
      </c>
      <c r="M5336" s="278">
        <f>IFERROR(VLOOKUP(C5336,'Budget Detail as of 11.30'!B:K,COLUMNS('Budget Detail as of 11.30'!B:K),FALSE),0)</f>
        <v>23850</v>
      </c>
      <c r="N5336" s="155">
        <f>SUMIFS('Budget Detail as of 11.30'!L:L,'Budget Detail as of 11.30'!B:B,'Questica Mapping'!C5336)</f>
        <v>23850</v>
      </c>
      <c r="O5336" s="100">
        <v>150000</v>
      </c>
      <c r="P5336" s="101">
        <f t="shared" si="206"/>
        <v>150000</v>
      </c>
    </row>
    <row r="5337" spans="1:16" hidden="1" x14ac:dyDescent="0.3">
      <c r="A5337" s="90">
        <v>588715</v>
      </c>
      <c r="B5337" s="92" t="s">
        <v>1162</v>
      </c>
      <c r="C5337" s="92" t="s">
        <v>9891</v>
      </c>
      <c r="D5337" s="92" t="s">
        <v>23</v>
      </c>
      <c r="E5337" s="103" t="s">
        <v>698</v>
      </c>
      <c r="F5337" s="92" t="s">
        <v>9760</v>
      </c>
      <c r="G5337" s="92" t="s">
        <v>1273</v>
      </c>
      <c r="H5337" s="92" t="s">
        <v>9732</v>
      </c>
      <c r="I5337" s="92" t="s">
        <v>1060</v>
      </c>
      <c r="J5337" s="92" t="s">
        <v>9892</v>
      </c>
      <c r="K5337" s="90" t="b">
        <v>0</v>
      </c>
      <c r="L5337" s="92" t="s">
        <v>867</v>
      </c>
      <c r="M5337" s="278">
        <f>IFERROR(VLOOKUP(C5337,'Budget Detail as of 11.30'!B:K,COLUMNS('Budget Detail as of 11.30'!B:K),FALSE),0)</f>
        <v>700</v>
      </c>
      <c r="N5337" s="155">
        <f>SUMIFS('Budget Detail as of 11.30'!L:L,'Budget Detail as of 11.30'!B:B,'Questica Mapping'!C5337)</f>
        <v>700</v>
      </c>
      <c r="O5337" s="100">
        <v>35685</v>
      </c>
      <c r="P5337" s="101">
        <f t="shared" si="206"/>
        <v>35685</v>
      </c>
    </row>
    <row r="5338" spans="1:16" hidden="1" x14ac:dyDescent="0.3">
      <c r="A5338" s="90">
        <v>591771</v>
      </c>
      <c r="B5338" s="92" t="s">
        <v>1162</v>
      </c>
      <c r="C5338" s="92" t="s">
        <v>9893</v>
      </c>
      <c r="D5338" s="92" t="s">
        <v>23</v>
      </c>
      <c r="E5338" s="103" t="s">
        <v>698</v>
      </c>
      <c r="F5338" s="92" t="s">
        <v>9760</v>
      </c>
      <c r="G5338" s="92" t="s">
        <v>1273</v>
      </c>
      <c r="H5338" s="92" t="s">
        <v>9732</v>
      </c>
      <c r="I5338" s="92" t="s">
        <v>1063</v>
      </c>
      <c r="J5338" s="92" t="s">
        <v>9894</v>
      </c>
      <c r="K5338" s="90" t="b">
        <v>0</v>
      </c>
      <c r="L5338" s="92" t="s">
        <v>867</v>
      </c>
      <c r="M5338" s="278">
        <f>IFERROR(VLOOKUP(C5338,'Budget Detail as of 11.30'!B:K,COLUMNS('Budget Detail as of 11.30'!B:K),FALSE),0)</f>
        <v>600</v>
      </c>
      <c r="N5338" s="155">
        <f>SUMIFS('Budget Detail as of 11.30'!L:L,'Budget Detail as of 11.30'!B:B,'Questica Mapping'!C5338)</f>
        <v>600</v>
      </c>
      <c r="O5338" s="100">
        <v>0</v>
      </c>
      <c r="P5338" s="101">
        <f t="shared" si="206"/>
        <v>0</v>
      </c>
    </row>
    <row r="5339" spans="1:16" hidden="1" x14ac:dyDescent="0.3">
      <c r="A5339" s="90">
        <v>586300</v>
      </c>
      <c r="B5339" s="92" t="s">
        <v>1162</v>
      </c>
      <c r="C5339" s="92" t="s">
        <v>9895</v>
      </c>
      <c r="D5339" s="92" t="s">
        <v>23</v>
      </c>
      <c r="E5339" s="103" t="s">
        <v>698</v>
      </c>
      <c r="F5339" s="92" t="s">
        <v>9760</v>
      </c>
      <c r="G5339" s="92" t="s">
        <v>1273</v>
      </c>
      <c r="H5339" s="92" t="s">
        <v>9732</v>
      </c>
      <c r="I5339" s="92" t="s">
        <v>1088</v>
      </c>
      <c r="J5339" s="92" t="s">
        <v>9896</v>
      </c>
      <c r="K5339" s="90" t="b">
        <v>0</v>
      </c>
      <c r="L5339" s="92" t="s">
        <v>867</v>
      </c>
      <c r="M5339" s="278">
        <f>IFERROR(VLOOKUP(C5339,'Budget Detail as of 11.30'!B:K,COLUMNS('Budget Detail as of 11.30'!B:K),FALSE),0)</f>
        <v>500</v>
      </c>
      <c r="N5339" s="155">
        <f>SUMIFS('Budget Detail as of 11.30'!L:L,'Budget Detail as of 11.30'!B:B,'Questica Mapping'!C5339)</f>
        <v>500</v>
      </c>
      <c r="O5339" s="100">
        <v>0</v>
      </c>
      <c r="P5339" s="101">
        <f t="shared" si="206"/>
        <v>0</v>
      </c>
    </row>
    <row r="5340" spans="1:16" hidden="1" x14ac:dyDescent="0.3">
      <c r="A5340" s="90">
        <v>850034</v>
      </c>
      <c r="B5340" s="92" t="s">
        <v>1162</v>
      </c>
      <c r="C5340" s="92" t="s">
        <v>9897</v>
      </c>
      <c r="D5340" s="92" t="s">
        <v>23</v>
      </c>
      <c r="E5340" s="103" t="s">
        <v>698</v>
      </c>
      <c r="F5340" s="92" t="s">
        <v>9760</v>
      </c>
      <c r="G5340" s="92" t="s">
        <v>1273</v>
      </c>
      <c r="H5340" s="92" t="s">
        <v>9732</v>
      </c>
      <c r="I5340" s="92" t="s">
        <v>1066</v>
      </c>
      <c r="J5340" s="92" t="s">
        <v>9898</v>
      </c>
      <c r="K5340" s="90" t="b">
        <v>0</v>
      </c>
      <c r="L5340" s="92" t="s">
        <v>867</v>
      </c>
      <c r="M5340" s="278">
        <f>IFERROR(VLOOKUP(C5340,'Budget Detail as of 11.30'!B:K,COLUMNS('Budget Detail as of 11.30'!B:K),FALSE),0)</f>
        <v>150</v>
      </c>
      <c r="N5340" s="155">
        <f>SUMIFS('Budget Detail as of 11.30'!L:L,'Budget Detail as of 11.30'!B:B,'Questica Mapping'!C5340)</f>
        <v>150</v>
      </c>
      <c r="O5340" s="100">
        <v>0</v>
      </c>
      <c r="P5340" s="101">
        <f t="shared" si="206"/>
        <v>0</v>
      </c>
    </row>
    <row r="5341" spans="1:16" hidden="1" x14ac:dyDescent="0.3">
      <c r="A5341" s="90">
        <v>602788</v>
      </c>
      <c r="B5341" s="92" t="s">
        <v>1162</v>
      </c>
      <c r="C5341" s="92" t="s">
        <v>9899</v>
      </c>
      <c r="D5341" s="92" t="s">
        <v>23</v>
      </c>
      <c r="E5341" s="103" t="s">
        <v>701</v>
      </c>
      <c r="F5341" s="92" t="s">
        <v>9760</v>
      </c>
      <c r="G5341" s="92" t="s">
        <v>9900</v>
      </c>
      <c r="H5341" s="92" t="s">
        <v>9732</v>
      </c>
      <c r="I5341" s="92" t="s">
        <v>865</v>
      </c>
      <c r="J5341" s="92" t="s">
        <v>9901</v>
      </c>
      <c r="K5341" s="90" t="b">
        <v>0</v>
      </c>
      <c r="L5341" s="92" t="s">
        <v>867</v>
      </c>
      <c r="M5341" s="278">
        <f>IFERROR(VLOOKUP(C5341,'Budget Detail as of 11.30'!B:K,COLUMNS('Budget Detail as of 11.30'!B:K),FALSE),0)</f>
        <v>46300</v>
      </c>
      <c r="N5341" s="155">
        <f>SUMIFS('Budget Detail as of 11.30'!L:L,'Budget Detail as of 11.30'!B:B,'Questica Mapping'!C5341)</f>
        <v>46300</v>
      </c>
      <c r="O5341" s="100">
        <v>0</v>
      </c>
      <c r="P5341" s="101">
        <f t="shared" si="206"/>
        <v>0</v>
      </c>
    </row>
    <row r="5342" spans="1:16" hidden="1" x14ac:dyDescent="0.3">
      <c r="A5342" s="90">
        <v>586361</v>
      </c>
      <c r="B5342" s="92" t="s">
        <v>1162</v>
      </c>
      <c r="C5342" s="92" t="s">
        <v>9902</v>
      </c>
      <c r="D5342" s="92" t="s">
        <v>23</v>
      </c>
      <c r="E5342" s="103" t="s">
        <v>701</v>
      </c>
      <c r="F5342" s="92" t="s">
        <v>9760</v>
      </c>
      <c r="G5342" s="92" t="s">
        <v>9900</v>
      </c>
      <c r="H5342" s="92" t="s">
        <v>9732</v>
      </c>
      <c r="I5342" s="92" t="s">
        <v>1807</v>
      </c>
      <c r="J5342" s="92" t="s">
        <v>9903</v>
      </c>
      <c r="K5342" s="90" t="b">
        <v>0</v>
      </c>
      <c r="L5342" s="92" t="s">
        <v>867</v>
      </c>
      <c r="M5342" s="278">
        <f>IFERROR(VLOOKUP(C5342,'Budget Detail as of 11.30'!B:K,COLUMNS('Budget Detail as of 11.30'!B:K),FALSE),0)</f>
        <v>45100</v>
      </c>
      <c r="N5342" s="155">
        <f>SUMIFS('Budget Detail as of 11.30'!L:L,'Budget Detail as of 11.30'!B:B,'Questica Mapping'!C5342)</f>
        <v>45100</v>
      </c>
      <c r="O5342" s="100">
        <v>0</v>
      </c>
      <c r="P5342" s="101">
        <f t="shared" si="206"/>
        <v>0</v>
      </c>
    </row>
    <row r="5343" spans="1:16" hidden="1" x14ac:dyDescent="0.3">
      <c r="A5343" s="90">
        <v>591093</v>
      </c>
      <c r="B5343" s="92" t="s">
        <v>1162</v>
      </c>
      <c r="C5343" s="92" t="s">
        <v>9904</v>
      </c>
      <c r="D5343" s="92" t="s">
        <v>23</v>
      </c>
      <c r="E5343" s="103" t="s">
        <v>701</v>
      </c>
      <c r="F5343" s="92" t="s">
        <v>9760</v>
      </c>
      <c r="G5343" s="92" t="s">
        <v>9900</v>
      </c>
      <c r="H5343" s="92" t="s">
        <v>9732</v>
      </c>
      <c r="I5343" s="92" t="s">
        <v>1072</v>
      </c>
      <c r="J5343" s="92" t="s">
        <v>9905</v>
      </c>
      <c r="K5343" s="90" t="b">
        <v>0</v>
      </c>
      <c r="L5343" s="92" t="s">
        <v>867</v>
      </c>
      <c r="M5343" s="278">
        <f>IFERROR(VLOOKUP(C5343,'Budget Detail as of 11.30'!B:K,COLUMNS('Budget Detail as of 11.30'!B:K),FALSE),0)</f>
        <v>45100</v>
      </c>
      <c r="N5343" s="155">
        <f>SUMIFS('Budget Detail as of 11.30'!L:L,'Budget Detail as of 11.30'!B:B,'Questica Mapping'!C5343)</f>
        <v>45100</v>
      </c>
      <c r="O5343" s="100">
        <v>0</v>
      </c>
      <c r="P5343" s="101">
        <f t="shared" si="206"/>
        <v>0</v>
      </c>
    </row>
    <row r="5344" spans="1:16" hidden="1" x14ac:dyDescent="0.3">
      <c r="A5344" s="90">
        <v>602760</v>
      </c>
      <c r="B5344" s="92" t="s">
        <v>1162</v>
      </c>
      <c r="C5344" s="92" t="s">
        <v>9906</v>
      </c>
      <c r="D5344" s="92" t="s">
        <v>23</v>
      </c>
      <c r="E5344" s="103" t="s">
        <v>701</v>
      </c>
      <c r="F5344" s="92" t="s">
        <v>9760</v>
      </c>
      <c r="G5344" s="92" t="s">
        <v>9900</v>
      </c>
      <c r="H5344" s="92" t="s">
        <v>9732</v>
      </c>
      <c r="I5344" s="92" t="s">
        <v>1075</v>
      </c>
      <c r="J5344" s="92" t="s">
        <v>9907</v>
      </c>
      <c r="K5344" s="90" t="b">
        <v>0</v>
      </c>
      <c r="L5344" s="92" t="s">
        <v>867</v>
      </c>
      <c r="M5344" s="278">
        <f>IFERROR(VLOOKUP(C5344,'Budget Detail as of 11.30'!B:K,COLUMNS('Budget Detail as of 11.30'!B:K),FALSE),0)</f>
        <v>46300</v>
      </c>
      <c r="N5344" s="155">
        <f>SUMIFS('Budget Detail as of 11.30'!L:L,'Budget Detail as of 11.30'!B:B,'Questica Mapping'!C5344)</f>
        <v>46300</v>
      </c>
      <c r="O5344" s="100">
        <v>45000</v>
      </c>
      <c r="P5344" s="101">
        <f t="shared" si="206"/>
        <v>45000</v>
      </c>
    </row>
    <row r="5345" spans="1:16" hidden="1" x14ac:dyDescent="0.3">
      <c r="A5345" s="90">
        <v>597448</v>
      </c>
      <c r="B5345" s="92" t="s">
        <v>1162</v>
      </c>
      <c r="C5345" s="92" t="s">
        <v>9908</v>
      </c>
      <c r="D5345" s="92" t="s">
        <v>23</v>
      </c>
      <c r="E5345" s="103" t="s">
        <v>701</v>
      </c>
      <c r="F5345" s="92" t="s">
        <v>9760</v>
      </c>
      <c r="G5345" s="92" t="s">
        <v>9900</v>
      </c>
      <c r="H5345" s="92" t="s">
        <v>9732</v>
      </c>
      <c r="I5345" s="92" t="s">
        <v>1814</v>
      </c>
      <c r="J5345" s="92" t="s">
        <v>9909</v>
      </c>
      <c r="K5345" s="90" t="b">
        <v>0</v>
      </c>
      <c r="L5345" s="92" t="s">
        <v>867</v>
      </c>
      <c r="M5345" s="278">
        <f>IFERROR(VLOOKUP(C5345,'Budget Detail as of 11.30'!B:K,COLUMNS('Budget Detail as of 11.30'!B:K),FALSE),0)</f>
        <v>48500</v>
      </c>
      <c r="N5345" s="155">
        <f>SUMIFS('Budget Detail as of 11.30'!L:L,'Budget Detail as of 11.30'!B:B,'Questica Mapping'!C5345)</f>
        <v>48500</v>
      </c>
      <c r="O5345" s="100">
        <v>0</v>
      </c>
      <c r="P5345" s="101">
        <f t="shared" si="206"/>
        <v>0</v>
      </c>
    </row>
    <row r="5346" spans="1:16" hidden="1" x14ac:dyDescent="0.3">
      <c r="A5346" s="90">
        <v>585304</v>
      </c>
      <c r="B5346" s="92" t="s">
        <v>1162</v>
      </c>
      <c r="C5346" s="92" t="s">
        <v>9910</v>
      </c>
      <c r="D5346" s="92" t="s">
        <v>23</v>
      </c>
      <c r="E5346" s="103" t="s">
        <v>701</v>
      </c>
      <c r="F5346" s="92" t="s">
        <v>9760</v>
      </c>
      <c r="G5346" s="92" t="s">
        <v>9900</v>
      </c>
      <c r="H5346" s="92" t="s">
        <v>9732</v>
      </c>
      <c r="I5346" s="92" t="s">
        <v>1817</v>
      </c>
      <c r="J5346" s="92" t="s">
        <v>9911</v>
      </c>
      <c r="K5346" s="90" t="b">
        <v>0</v>
      </c>
      <c r="L5346" s="92" t="s">
        <v>867</v>
      </c>
      <c r="M5346" s="278">
        <f>IFERROR(VLOOKUP(C5346,'Budget Detail as of 11.30'!B:K,COLUMNS('Budget Detail as of 11.30'!B:K),FALSE),0)</f>
        <v>46300</v>
      </c>
      <c r="N5346" s="155">
        <f>SUMIFS('Budget Detail as of 11.30'!L:L,'Budget Detail as of 11.30'!B:B,'Questica Mapping'!C5346)</f>
        <v>46300</v>
      </c>
      <c r="O5346" s="100">
        <v>0</v>
      </c>
      <c r="P5346" s="101">
        <f t="shared" si="206"/>
        <v>0</v>
      </c>
    </row>
    <row r="5347" spans="1:16" hidden="1" x14ac:dyDescent="0.3">
      <c r="A5347" s="90">
        <v>850036</v>
      </c>
      <c r="B5347" s="92" t="s">
        <v>1162</v>
      </c>
      <c r="C5347" s="92" t="s">
        <v>9912</v>
      </c>
      <c r="D5347" s="92" t="s">
        <v>23</v>
      </c>
      <c r="E5347" s="103" t="s">
        <v>701</v>
      </c>
      <c r="F5347" s="92" t="s">
        <v>9760</v>
      </c>
      <c r="G5347" s="92" t="s">
        <v>9900</v>
      </c>
      <c r="H5347" s="92" t="s">
        <v>9732</v>
      </c>
      <c r="I5347" s="92" t="s">
        <v>4455</v>
      </c>
      <c r="J5347" s="92" t="s">
        <v>9913</v>
      </c>
      <c r="K5347" s="90" t="b">
        <v>0</v>
      </c>
      <c r="L5347" s="92" t="s">
        <v>867</v>
      </c>
      <c r="M5347" s="278">
        <f>IFERROR(VLOOKUP(C5347,'Budget Detail as of 11.30'!B:K,COLUMNS('Budget Detail as of 11.30'!B:K),FALSE),0)</f>
        <v>46300</v>
      </c>
      <c r="N5347" s="155">
        <f>SUMIFS('Budget Detail as of 11.30'!L:L,'Budget Detail as of 11.30'!B:B,'Questica Mapping'!C5347)</f>
        <v>46300</v>
      </c>
      <c r="O5347" s="100">
        <v>0</v>
      </c>
      <c r="P5347" s="101">
        <f t="shared" ref="P5347:P5378" si="207">+O5347</f>
        <v>0</v>
      </c>
    </row>
    <row r="5348" spans="1:16" hidden="1" x14ac:dyDescent="0.3">
      <c r="A5348" s="90">
        <v>2061338</v>
      </c>
      <c r="B5348" s="92" t="s">
        <v>1162</v>
      </c>
      <c r="C5348" s="92" t="s">
        <v>9914</v>
      </c>
      <c r="D5348" s="92" t="s">
        <v>23</v>
      </c>
      <c r="E5348" s="103" t="s">
        <v>701</v>
      </c>
      <c r="F5348" s="92" t="s">
        <v>9760</v>
      </c>
      <c r="G5348" s="92" t="s">
        <v>9900</v>
      </c>
      <c r="H5348" s="92" t="s">
        <v>9732</v>
      </c>
      <c r="I5348" s="92" t="s">
        <v>4021</v>
      </c>
      <c r="J5348" s="92" t="s">
        <v>9915</v>
      </c>
      <c r="K5348" s="90" t="b">
        <v>0</v>
      </c>
      <c r="L5348" s="92" t="s">
        <v>867</v>
      </c>
      <c r="M5348" s="278">
        <f>IFERROR(VLOOKUP(C5348,'Budget Detail as of 11.30'!B:K,COLUMNS('Budget Detail as of 11.30'!B:K),FALSE),0)</f>
        <v>46300</v>
      </c>
      <c r="N5348" s="155">
        <f>SUMIFS('Budget Detail as of 11.30'!L:L,'Budget Detail as of 11.30'!B:B,'Questica Mapping'!C5348)</f>
        <v>46300</v>
      </c>
      <c r="O5348" s="100">
        <v>0</v>
      </c>
      <c r="P5348" s="101">
        <f t="shared" si="207"/>
        <v>0</v>
      </c>
    </row>
    <row r="5349" spans="1:16" hidden="1" x14ac:dyDescent="0.3">
      <c r="A5349" s="90">
        <v>583507</v>
      </c>
      <c r="B5349" s="92" t="s">
        <v>1162</v>
      </c>
      <c r="C5349" s="92" t="s">
        <v>9916</v>
      </c>
      <c r="D5349" s="92" t="s">
        <v>23</v>
      </c>
      <c r="E5349" s="103" t="s">
        <v>701</v>
      </c>
      <c r="F5349" s="92" t="s">
        <v>9760</v>
      </c>
      <c r="G5349" s="92" t="s">
        <v>9900</v>
      </c>
      <c r="H5349" s="92" t="s">
        <v>9732</v>
      </c>
      <c r="I5349" s="92" t="s">
        <v>6771</v>
      </c>
      <c r="J5349" s="92" t="s">
        <v>9917</v>
      </c>
      <c r="K5349" s="90" t="b">
        <v>0</v>
      </c>
      <c r="L5349" s="92" t="s">
        <v>867</v>
      </c>
      <c r="M5349" s="278">
        <f>IFERROR(VLOOKUP(C5349,'Budget Detail as of 11.30'!B:K,COLUMNS('Budget Detail as of 11.30'!B:K),FALSE),0)</f>
        <v>46300</v>
      </c>
      <c r="N5349" s="155">
        <f>SUMIFS('Budget Detail as of 11.30'!L:L,'Budget Detail as of 11.30'!B:B,'Questica Mapping'!C5349)</f>
        <v>46300</v>
      </c>
      <c r="O5349" s="100">
        <v>0</v>
      </c>
      <c r="P5349" s="101">
        <f t="shared" si="207"/>
        <v>0</v>
      </c>
    </row>
    <row r="5350" spans="1:16" hidden="1" x14ac:dyDescent="0.3">
      <c r="A5350" s="90">
        <v>588756</v>
      </c>
      <c r="B5350" s="92" t="s">
        <v>1162</v>
      </c>
      <c r="C5350" s="92" t="s">
        <v>9918</v>
      </c>
      <c r="D5350" s="92" t="s">
        <v>23</v>
      </c>
      <c r="E5350" s="103" t="s">
        <v>701</v>
      </c>
      <c r="F5350" s="92" t="s">
        <v>9760</v>
      </c>
      <c r="G5350" s="92" t="s">
        <v>9900</v>
      </c>
      <c r="H5350" s="92" t="s">
        <v>9732</v>
      </c>
      <c r="I5350" s="92" t="s">
        <v>6774</v>
      </c>
      <c r="J5350" s="92" t="s">
        <v>9919</v>
      </c>
      <c r="K5350" s="90" t="b">
        <v>0</v>
      </c>
      <c r="L5350" s="92" t="s">
        <v>867</v>
      </c>
      <c r="M5350" s="278">
        <f>IFERROR(VLOOKUP(C5350,'Budget Detail as of 11.30'!B:K,COLUMNS('Budget Detail as of 11.30'!B:K),FALSE),0)</f>
        <v>46300</v>
      </c>
      <c r="N5350" s="155">
        <f>SUMIFS('Budget Detail as of 11.30'!L:L,'Budget Detail as of 11.30'!B:B,'Questica Mapping'!C5350)</f>
        <v>46300</v>
      </c>
      <c r="O5350" s="100">
        <v>0</v>
      </c>
      <c r="P5350" s="101">
        <f t="shared" si="207"/>
        <v>0</v>
      </c>
    </row>
    <row r="5351" spans="1:16" hidden="1" x14ac:dyDescent="0.3">
      <c r="A5351" s="90">
        <v>583342</v>
      </c>
      <c r="B5351" s="92" t="s">
        <v>1162</v>
      </c>
      <c r="C5351" s="92" t="s">
        <v>9920</v>
      </c>
      <c r="D5351" s="92" t="s">
        <v>23</v>
      </c>
      <c r="E5351" s="103" t="s">
        <v>701</v>
      </c>
      <c r="F5351" s="92" t="s">
        <v>9760</v>
      </c>
      <c r="G5351" s="92" t="s">
        <v>9900</v>
      </c>
      <c r="H5351" s="92" t="s">
        <v>9732</v>
      </c>
      <c r="I5351" s="92" t="s">
        <v>6777</v>
      </c>
      <c r="J5351" s="92" t="s">
        <v>9921</v>
      </c>
      <c r="K5351" s="90" t="b">
        <v>0</v>
      </c>
      <c r="L5351" s="92" t="s">
        <v>867</v>
      </c>
      <c r="M5351" s="278">
        <f>IFERROR(VLOOKUP(C5351,'Budget Detail as of 11.30'!B:K,COLUMNS('Budget Detail as of 11.30'!B:K),FALSE),0)</f>
        <v>53100</v>
      </c>
      <c r="N5351" s="155">
        <f>SUMIFS('Budget Detail as of 11.30'!L:L,'Budget Detail as of 11.30'!B:B,'Questica Mapping'!C5351)</f>
        <v>53100</v>
      </c>
      <c r="O5351" s="100">
        <v>0</v>
      </c>
      <c r="P5351" s="101">
        <f t="shared" si="207"/>
        <v>0</v>
      </c>
    </row>
    <row r="5352" spans="1:16" hidden="1" x14ac:dyDescent="0.3">
      <c r="A5352" s="90">
        <v>598706</v>
      </c>
      <c r="B5352" s="92" t="s">
        <v>1162</v>
      </c>
      <c r="C5352" s="92" t="s">
        <v>9922</v>
      </c>
      <c r="D5352" s="92" t="s">
        <v>23</v>
      </c>
      <c r="E5352" s="103" t="s">
        <v>701</v>
      </c>
      <c r="F5352" s="92" t="s">
        <v>9760</v>
      </c>
      <c r="G5352" s="92" t="s">
        <v>9900</v>
      </c>
      <c r="H5352" s="92" t="s">
        <v>9732</v>
      </c>
      <c r="I5352" s="92" t="s">
        <v>925</v>
      </c>
      <c r="J5352" s="92" t="s">
        <v>9923</v>
      </c>
      <c r="K5352" s="90" t="b">
        <v>0</v>
      </c>
      <c r="L5352" s="92" t="s">
        <v>867</v>
      </c>
      <c r="M5352" s="278">
        <f>IFERROR(VLOOKUP(C5352,'Budget Detail as of 11.30'!B:K,COLUMNS('Budget Detail as of 11.30'!B:K),FALSE),0)</f>
        <v>46300</v>
      </c>
      <c r="N5352" s="155">
        <f>SUMIFS('Budget Detail as of 11.30'!L:L,'Budget Detail as of 11.30'!B:B,'Questica Mapping'!C5352)</f>
        <v>46300</v>
      </c>
      <c r="O5352" s="100">
        <v>0</v>
      </c>
      <c r="P5352" s="101">
        <f t="shared" si="207"/>
        <v>0</v>
      </c>
    </row>
    <row r="5353" spans="1:16" hidden="1" x14ac:dyDescent="0.3">
      <c r="A5353" s="90">
        <v>850037</v>
      </c>
      <c r="B5353" s="92" t="s">
        <v>1162</v>
      </c>
      <c r="C5353" s="92" t="s">
        <v>9924</v>
      </c>
      <c r="D5353" s="92" t="s">
        <v>23</v>
      </c>
      <c r="E5353" s="103" t="s">
        <v>701</v>
      </c>
      <c r="F5353" s="92" t="s">
        <v>9760</v>
      </c>
      <c r="G5353" s="92" t="s">
        <v>9900</v>
      </c>
      <c r="H5353" s="92" t="s">
        <v>9732</v>
      </c>
      <c r="I5353" s="92" t="s">
        <v>6782</v>
      </c>
      <c r="J5353" s="92" t="s">
        <v>9925</v>
      </c>
      <c r="K5353" s="90" t="b">
        <v>0</v>
      </c>
      <c r="L5353" s="92" t="s">
        <v>867</v>
      </c>
      <c r="M5353" s="278">
        <f>IFERROR(VLOOKUP(C5353,'Budget Detail as of 11.30'!B:K,COLUMNS('Budget Detail as of 11.30'!B:K),FALSE),0)</f>
        <v>53100</v>
      </c>
      <c r="N5353" s="155">
        <f>SUMIFS('Budget Detail as of 11.30'!L:L,'Budget Detail as of 11.30'!B:B,'Questica Mapping'!C5353)</f>
        <v>53100</v>
      </c>
      <c r="O5353" s="100">
        <v>0</v>
      </c>
      <c r="P5353" s="101">
        <f t="shared" si="207"/>
        <v>0</v>
      </c>
    </row>
    <row r="5354" spans="1:16" hidden="1" x14ac:dyDescent="0.3">
      <c r="A5354" s="90">
        <v>602124</v>
      </c>
      <c r="B5354" s="92" t="s">
        <v>1162</v>
      </c>
      <c r="C5354" s="92" t="s">
        <v>9926</v>
      </c>
      <c r="D5354" s="92" t="s">
        <v>23</v>
      </c>
      <c r="E5354" s="103" t="s">
        <v>701</v>
      </c>
      <c r="F5354" s="92" t="s">
        <v>9760</v>
      </c>
      <c r="G5354" s="92" t="s">
        <v>9900</v>
      </c>
      <c r="H5354" s="92" t="s">
        <v>9732</v>
      </c>
      <c r="I5354" s="92" t="s">
        <v>6785</v>
      </c>
      <c r="J5354" s="92" t="s">
        <v>9927</v>
      </c>
      <c r="K5354" s="90" t="b">
        <v>0</v>
      </c>
      <c r="L5354" s="92" t="s">
        <v>867</v>
      </c>
      <c r="M5354" s="278">
        <f>IFERROR(VLOOKUP(C5354,'Budget Detail as of 11.30'!B:K,COLUMNS('Budget Detail as of 11.30'!B:K),FALSE),0)</f>
        <v>36800</v>
      </c>
      <c r="N5354" s="155">
        <f>SUMIFS('Budget Detail as of 11.30'!L:L,'Budget Detail as of 11.30'!B:B,'Questica Mapping'!C5354)</f>
        <v>36800</v>
      </c>
      <c r="O5354" s="100">
        <v>0</v>
      </c>
      <c r="P5354" s="101">
        <f t="shared" si="207"/>
        <v>0</v>
      </c>
    </row>
    <row r="5355" spans="1:16" hidden="1" x14ac:dyDescent="0.3">
      <c r="A5355" s="90">
        <v>587247</v>
      </c>
      <c r="B5355" s="92" t="s">
        <v>1162</v>
      </c>
      <c r="C5355" s="92" t="s">
        <v>9928</v>
      </c>
      <c r="D5355" s="92" t="s">
        <v>23</v>
      </c>
      <c r="E5355" s="103" t="s">
        <v>701</v>
      </c>
      <c r="F5355" s="92" t="s">
        <v>9760</v>
      </c>
      <c r="G5355" s="92" t="s">
        <v>9900</v>
      </c>
      <c r="H5355" s="92" t="s">
        <v>9732</v>
      </c>
      <c r="I5355" s="92" t="s">
        <v>6788</v>
      </c>
      <c r="J5355" s="92" t="s">
        <v>9929</v>
      </c>
      <c r="K5355" s="90" t="b">
        <v>0</v>
      </c>
      <c r="L5355" s="92" t="s">
        <v>867</v>
      </c>
      <c r="M5355" s="278">
        <f>IFERROR(VLOOKUP(C5355,'Budget Detail as of 11.30'!B:K,COLUMNS('Budget Detail as of 11.30'!B:K),FALSE),0)</f>
        <v>36800</v>
      </c>
      <c r="N5355" s="155">
        <f>SUMIFS('Budget Detail as of 11.30'!L:L,'Budget Detail as of 11.30'!B:B,'Questica Mapping'!C5355)</f>
        <v>36800</v>
      </c>
      <c r="O5355" s="100">
        <v>114703</v>
      </c>
      <c r="P5355" s="101">
        <f t="shared" si="207"/>
        <v>114703</v>
      </c>
    </row>
    <row r="5356" spans="1:16" hidden="1" x14ac:dyDescent="0.3">
      <c r="A5356" s="90">
        <v>587248</v>
      </c>
      <c r="B5356" s="92" t="s">
        <v>1162</v>
      </c>
      <c r="C5356" s="92" t="s">
        <v>9930</v>
      </c>
      <c r="D5356" s="92" t="s">
        <v>23</v>
      </c>
      <c r="E5356" s="103" t="s">
        <v>701</v>
      </c>
      <c r="F5356" s="92" t="s">
        <v>9760</v>
      </c>
      <c r="G5356" s="92" t="s">
        <v>9900</v>
      </c>
      <c r="H5356" s="92" t="s">
        <v>9732</v>
      </c>
      <c r="I5356" s="92" t="s">
        <v>7162</v>
      </c>
      <c r="J5356" s="92" t="s">
        <v>9931</v>
      </c>
      <c r="K5356" s="90" t="b">
        <v>0</v>
      </c>
      <c r="L5356" s="92" t="s">
        <v>867</v>
      </c>
      <c r="M5356" s="278">
        <f>IFERROR(VLOOKUP(C5356,'Budget Detail as of 11.30'!B:K,COLUMNS('Budget Detail as of 11.30'!B:K),FALSE),0)</f>
        <v>36800</v>
      </c>
      <c r="N5356" s="155">
        <f>SUMIFS('Budget Detail as of 11.30'!L:L,'Budget Detail as of 11.30'!B:B,'Questica Mapping'!C5356)</f>
        <v>36800</v>
      </c>
      <c r="O5356" s="100">
        <v>0</v>
      </c>
      <c r="P5356" s="101">
        <f t="shared" si="207"/>
        <v>0</v>
      </c>
    </row>
    <row r="5357" spans="1:16" hidden="1" x14ac:dyDescent="0.3">
      <c r="A5357" s="90">
        <v>582906</v>
      </c>
      <c r="B5357" s="92" t="s">
        <v>1162</v>
      </c>
      <c r="C5357" s="92" t="s">
        <v>9932</v>
      </c>
      <c r="D5357" s="92" t="s">
        <v>23</v>
      </c>
      <c r="E5357" s="103" t="s">
        <v>701</v>
      </c>
      <c r="F5357" s="92" t="s">
        <v>9760</v>
      </c>
      <c r="G5357" s="92" t="s">
        <v>9900</v>
      </c>
      <c r="H5357" s="92" t="s">
        <v>9732</v>
      </c>
      <c r="I5357" s="92" t="s">
        <v>7165</v>
      </c>
      <c r="J5357" s="92" t="s">
        <v>9933</v>
      </c>
      <c r="K5357" s="90" t="b">
        <v>0</v>
      </c>
      <c r="L5357" s="92" t="s">
        <v>867</v>
      </c>
      <c r="M5357" s="278">
        <f>IFERROR(VLOOKUP(C5357,'Budget Detail as of 11.30'!B:K,COLUMNS('Budget Detail as of 11.30'!B:K),FALSE),0)</f>
        <v>46300</v>
      </c>
      <c r="N5357" s="155">
        <f>SUMIFS('Budget Detail as of 11.30'!L:L,'Budget Detail as of 11.30'!B:B,'Questica Mapping'!C5357)</f>
        <v>46300</v>
      </c>
      <c r="O5357" s="100">
        <v>0</v>
      </c>
      <c r="P5357" s="101">
        <f t="shared" si="207"/>
        <v>0</v>
      </c>
    </row>
    <row r="5358" spans="1:16" hidden="1" x14ac:dyDescent="0.3">
      <c r="A5358" s="90">
        <v>588768</v>
      </c>
      <c r="B5358" s="92" t="s">
        <v>1162</v>
      </c>
      <c r="C5358" s="92" t="s">
        <v>9934</v>
      </c>
      <c r="D5358" s="92" t="s">
        <v>23</v>
      </c>
      <c r="E5358" s="103" t="s">
        <v>701</v>
      </c>
      <c r="F5358" s="92" t="s">
        <v>9760</v>
      </c>
      <c r="G5358" s="92" t="s">
        <v>9900</v>
      </c>
      <c r="H5358" s="92" t="s">
        <v>9732</v>
      </c>
      <c r="I5358" s="92" t="s">
        <v>7168</v>
      </c>
      <c r="J5358" s="92" t="s">
        <v>9935</v>
      </c>
      <c r="K5358" s="90" t="b">
        <v>0</v>
      </c>
      <c r="L5358" s="92" t="s">
        <v>867</v>
      </c>
      <c r="M5358" s="278">
        <f>IFERROR(VLOOKUP(C5358,'Budget Detail as of 11.30'!B:K,COLUMNS('Budget Detail as of 11.30'!B:K),FALSE),0)</f>
        <v>46600</v>
      </c>
      <c r="N5358" s="155">
        <f>SUMIFS('Budget Detail as of 11.30'!L:L,'Budget Detail as of 11.30'!B:B,'Questica Mapping'!C5358)</f>
        <v>46600</v>
      </c>
      <c r="O5358" s="100">
        <v>0</v>
      </c>
      <c r="P5358" s="101">
        <f t="shared" si="207"/>
        <v>0</v>
      </c>
    </row>
    <row r="5359" spans="1:16" hidden="1" x14ac:dyDescent="0.3">
      <c r="A5359" s="90">
        <v>582935</v>
      </c>
      <c r="B5359" s="92" t="s">
        <v>1162</v>
      </c>
      <c r="C5359" s="92" t="s">
        <v>9936</v>
      </c>
      <c r="D5359" s="92" t="s">
        <v>23</v>
      </c>
      <c r="E5359" s="103" t="s">
        <v>701</v>
      </c>
      <c r="F5359" s="92" t="s">
        <v>9760</v>
      </c>
      <c r="G5359" s="92" t="s">
        <v>9900</v>
      </c>
      <c r="H5359" s="92" t="s">
        <v>9732</v>
      </c>
      <c r="I5359" s="92" t="s">
        <v>7171</v>
      </c>
      <c r="J5359" s="92" t="s">
        <v>9937</v>
      </c>
      <c r="K5359" s="90" t="b">
        <v>0</v>
      </c>
      <c r="L5359" s="92" t="s">
        <v>867</v>
      </c>
      <c r="M5359" s="278">
        <f>IFERROR(VLOOKUP(C5359,'Budget Detail as of 11.30'!B:K,COLUMNS('Budget Detail as of 11.30'!B:K),FALSE),0)</f>
        <v>46600</v>
      </c>
      <c r="N5359" s="155">
        <f>SUMIFS('Budget Detail as of 11.30'!L:L,'Budget Detail as of 11.30'!B:B,'Questica Mapping'!C5359)</f>
        <v>46600</v>
      </c>
      <c r="O5359" s="100">
        <v>0</v>
      </c>
      <c r="P5359" s="101">
        <f t="shared" si="207"/>
        <v>0</v>
      </c>
    </row>
    <row r="5360" spans="1:16" hidden="1" x14ac:dyDescent="0.3">
      <c r="A5360" s="90">
        <v>588791</v>
      </c>
      <c r="B5360" s="92" t="s">
        <v>1162</v>
      </c>
      <c r="C5360" s="92" t="s">
        <v>9938</v>
      </c>
      <c r="D5360" s="92" t="s">
        <v>23</v>
      </c>
      <c r="E5360" s="103" t="s">
        <v>701</v>
      </c>
      <c r="F5360" s="92" t="s">
        <v>9760</v>
      </c>
      <c r="G5360" s="92" t="s">
        <v>9900</v>
      </c>
      <c r="H5360" s="92" t="s">
        <v>9732</v>
      </c>
      <c r="I5360" s="92" t="s">
        <v>9939</v>
      </c>
      <c r="J5360" s="92" t="s">
        <v>9940</v>
      </c>
      <c r="K5360" s="90" t="b">
        <v>0</v>
      </c>
      <c r="L5360" s="92" t="s">
        <v>867</v>
      </c>
      <c r="M5360" s="278">
        <f>IFERROR(VLOOKUP(C5360,'Budget Detail as of 11.30'!B:K,COLUMNS('Budget Detail as of 11.30'!B:K),FALSE),0)</f>
        <v>46600</v>
      </c>
      <c r="N5360" s="155">
        <f>SUMIFS('Budget Detail as of 11.30'!L:L,'Budget Detail as of 11.30'!B:B,'Questica Mapping'!C5360)</f>
        <v>46600</v>
      </c>
      <c r="O5360" s="100">
        <v>0</v>
      </c>
      <c r="P5360" s="101">
        <f t="shared" si="207"/>
        <v>0</v>
      </c>
    </row>
    <row r="5361" spans="1:16" hidden="1" x14ac:dyDescent="0.3">
      <c r="A5361" s="90">
        <v>602437</v>
      </c>
      <c r="B5361" s="92" t="s">
        <v>1162</v>
      </c>
      <c r="C5361" s="92" t="s">
        <v>9941</v>
      </c>
      <c r="D5361" s="92" t="s">
        <v>23</v>
      </c>
      <c r="E5361" s="103" t="s">
        <v>701</v>
      </c>
      <c r="F5361" s="92" t="s">
        <v>9760</v>
      </c>
      <c r="G5361" s="92" t="s">
        <v>9900</v>
      </c>
      <c r="H5361" s="92" t="s">
        <v>9732</v>
      </c>
      <c r="I5361" s="92" t="s">
        <v>9942</v>
      </c>
      <c r="J5361" s="92" t="s">
        <v>9943</v>
      </c>
      <c r="K5361" s="90" t="b">
        <v>0</v>
      </c>
      <c r="L5361" s="92" t="s">
        <v>867</v>
      </c>
      <c r="M5361" s="278">
        <f>IFERROR(VLOOKUP(C5361,'Budget Detail as of 11.30'!B:K,COLUMNS('Budget Detail as of 11.30'!B:K),FALSE),0)</f>
        <v>46300</v>
      </c>
      <c r="N5361" s="155">
        <f>SUMIFS('Budget Detail as of 11.30'!L:L,'Budget Detail as of 11.30'!B:B,'Questica Mapping'!C5361)</f>
        <v>46300</v>
      </c>
      <c r="O5361" s="100">
        <v>0</v>
      </c>
      <c r="P5361" s="101">
        <f t="shared" si="207"/>
        <v>0</v>
      </c>
    </row>
    <row r="5362" spans="1:16" hidden="1" x14ac:dyDescent="0.3">
      <c r="A5362" s="90">
        <v>600442</v>
      </c>
      <c r="B5362" s="92" t="s">
        <v>1162</v>
      </c>
      <c r="C5362" s="92" t="s">
        <v>9944</v>
      </c>
      <c r="D5362" s="92" t="s">
        <v>23</v>
      </c>
      <c r="E5362" s="103" t="s">
        <v>701</v>
      </c>
      <c r="F5362" s="92" t="s">
        <v>9760</v>
      </c>
      <c r="G5362" s="92" t="s">
        <v>9900</v>
      </c>
      <c r="H5362" s="92" t="s">
        <v>9732</v>
      </c>
      <c r="I5362" s="92" t="s">
        <v>7173</v>
      </c>
      <c r="J5362" s="92" t="s">
        <v>9945</v>
      </c>
      <c r="K5362" s="90" t="b">
        <v>0</v>
      </c>
      <c r="L5362" s="92" t="s">
        <v>867</v>
      </c>
      <c r="M5362" s="278">
        <f>IFERROR(VLOOKUP(C5362,'Budget Detail as of 11.30'!B:K,COLUMNS('Budget Detail as of 11.30'!B:K),FALSE),0)</f>
        <v>50700</v>
      </c>
      <c r="N5362" s="155">
        <f>SUMIFS('Budget Detail as of 11.30'!L:L,'Budget Detail as of 11.30'!B:B,'Questica Mapping'!C5362)</f>
        <v>50700</v>
      </c>
      <c r="O5362" s="100">
        <v>0</v>
      </c>
      <c r="P5362" s="101">
        <f t="shared" si="207"/>
        <v>0</v>
      </c>
    </row>
    <row r="5363" spans="1:16" hidden="1" x14ac:dyDescent="0.3">
      <c r="A5363" s="90">
        <v>597417</v>
      </c>
      <c r="B5363" s="92" t="s">
        <v>1162</v>
      </c>
      <c r="C5363" s="92" t="s">
        <v>9946</v>
      </c>
      <c r="D5363" s="92" t="s">
        <v>23</v>
      </c>
      <c r="E5363" s="103" t="s">
        <v>701</v>
      </c>
      <c r="F5363" s="92" t="s">
        <v>9760</v>
      </c>
      <c r="G5363" s="92" t="s">
        <v>9900</v>
      </c>
      <c r="H5363" s="92" t="s">
        <v>9732</v>
      </c>
      <c r="I5363" s="92" t="s">
        <v>928</v>
      </c>
      <c r="J5363" s="92" t="s">
        <v>9947</v>
      </c>
      <c r="K5363" s="90" t="b">
        <v>0</v>
      </c>
      <c r="L5363" s="92" t="s">
        <v>867</v>
      </c>
      <c r="M5363" s="278">
        <f>IFERROR(VLOOKUP(C5363,'Budget Detail as of 11.30'!B:K,COLUMNS('Budget Detail as of 11.30'!B:K),FALSE),0)</f>
        <v>46300</v>
      </c>
      <c r="N5363" s="155">
        <f>SUMIFS('Budget Detail as of 11.30'!L:L,'Budget Detail as of 11.30'!B:B,'Questica Mapping'!C5363)</f>
        <v>46300</v>
      </c>
      <c r="O5363" s="100">
        <v>0</v>
      </c>
      <c r="P5363" s="101">
        <f t="shared" si="207"/>
        <v>0</v>
      </c>
    </row>
    <row r="5364" spans="1:16" hidden="1" x14ac:dyDescent="0.3">
      <c r="A5364" s="90">
        <v>603548</v>
      </c>
      <c r="B5364" s="92" t="s">
        <v>1162</v>
      </c>
      <c r="C5364" s="92" t="s">
        <v>9948</v>
      </c>
      <c r="D5364" s="92" t="s">
        <v>23</v>
      </c>
      <c r="E5364" s="103" t="s">
        <v>701</v>
      </c>
      <c r="F5364" s="92" t="s">
        <v>9760</v>
      </c>
      <c r="G5364" s="92" t="s">
        <v>9900</v>
      </c>
      <c r="H5364" s="92" t="s">
        <v>9732</v>
      </c>
      <c r="I5364" s="92" t="s">
        <v>9949</v>
      </c>
      <c r="J5364" s="92" t="s">
        <v>9950</v>
      </c>
      <c r="K5364" s="90" t="b">
        <v>0</v>
      </c>
      <c r="L5364" s="92" t="s">
        <v>867</v>
      </c>
      <c r="M5364" s="278">
        <f>IFERROR(VLOOKUP(C5364,'Budget Detail as of 11.30'!B:K,COLUMNS('Budget Detail as of 11.30'!B:K),FALSE),0)</f>
        <v>61400</v>
      </c>
      <c r="N5364" s="155">
        <f>SUMIFS('Budget Detail as of 11.30'!L:L,'Budget Detail as of 11.30'!B:B,'Questica Mapping'!C5364)</f>
        <v>61400</v>
      </c>
      <c r="O5364" s="100">
        <v>0</v>
      </c>
      <c r="P5364" s="101">
        <f t="shared" si="207"/>
        <v>0</v>
      </c>
    </row>
    <row r="5365" spans="1:16" hidden="1" x14ac:dyDescent="0.3">
      <c r="A5365" s="90">
        <v>603549</v>
      </c>
      <c r="B5365" s="92" t="s">
        <v>1162</v>
      </c>
      <c r="C5365" s="92" t="s">
        <v>9951</v>
      </c>
      <c r="D5365" s="92" t="s">
        <v>23</v>
      </c>
      <c r="E5365" s="103" t="s">
        <v>701</v>
      </c>
      <c r="F5365" s="92" t="s">
        <v>9760</v>
      </c>
      <c r="G5365" s="92" t="s">
        <v>9900</v>
      </c>
      <c r="H5365" s="92" t="s">
        <v>9732</v>
      </c>
      <c r="I5365" s="92" t="s">
        <v>7177</v>
      </c>
      <c r="J5365" s="92" t="s">
        <v>9952</v>
      </c>
      <c r="K5365" s="90" t="b">
        <v>0</v>
      </c>
      <c r="L5365" s="92" t="s">
        <v>867</v>
      </c>
      <c r="M5365" s="278">
        <f>IFERROR(VLOOKUP(C5365,'Budget Detail as of 11.30'!B:K,COLUMNS('Budget Detail as of 11.30'!B:K),FALSE),0)</f>
        <v>61400</v>
      </c>
      <c r="N5365" s="155">
        <f>SUMIFS('Budget Detail as of 11.30'!L:L,'Budget Detail as of 11.30'!B:B,'Questica Mapping'!C5365)</f>
        <v>61400</v>
      </c>
      <c r="O5365" s="100">
        <v>0</v>
      </c>
      <c r="P5365" s="101">
        <f t="shared" si="207"/>
        <v>0</v>
      </c>
    </row>
    <row r="5366" spans="1:16" hidden="1" x14ac:dyDescent="0.3">
      <c r="A5366" s="90">
        <v>603550</v>
      </c>
      <c r="B5366" s="92" t="s">
        <v>1162</v>
      </c>
      <c r="C5366" s="92" t="s">
        <v>9953</v>
      </c>
      <c r="D5366" s="92" t="s">
        <v>23</v>
      </c>
      <c r="E5366" s="103" t="s">
        <v>701</v>
      </c>
      <c r="F5366" s="92" t="s">
        <v>9760</v>
      </c>
      <c r="G5366" s="92" t="s">
        <v>9900</v>
      </c>
      <c r="H5366" s="92" t="s">
        <v>9732</v>
      </c>
      <c r="I5366" s="92" t="s">
        <v>7179</v>
      </c>
      <c r="J5366" s="92" t="s">
        <v>9954</v>
      </c>
      <c r="K5366" s="90" t="b">
        <v>0</v>
      </c>
      <c r="L5366" s="92" t="s">
        <v>867</v>
      </c>
      <c r="M5366" s="278">
        <f>IFERROR(VLOOKUP(C5366,'Budget Detail as of 11.30'!B:K,COLUMNS('Budget Detail as of 11.30'!B:K),FALSE),0)</f>
        <v>61400</v>
      </c>
      <c r="N5366" s="155">
        <f>SUMIFS('Budget Detail as of 11.30'!L:L,'Budget Detail as of 11.30'!B:B,'Questica Mapping'!C5366)</f>
        <v>61400</v>
      </c>
      <c r="O5366" s="100">
        <v>35685</v>
      </c>
      <c r="P5366" s="101">
        <f t="shared" si="207"/>
        <v>35685</v>
      </c>
    </row>
    <row r="5367" spans="1:16" hidden="1" x14ac:dyDescent="0.3">
      <c r="A5367" s="90">
        <v>603551</v>
      </c>
      <c r="B5367" s="92" t="s">
        <v>1162</v>
      </c>
      <c r="C5367" s="92" t="s">
        <v>9955</v>
      </c>
      <c r="D5367" s="92" t="s">
        <v>23</v>
      </c>
      <c r="E5367" s="103" t="s">
        <v>701</v>
      </c>
      <c r="F5367" s="92" t="s">
        <v>9760</v>
      </c>
      <c r="G5367" s="92" t="s">
        <v>9900</v>
      </c>
      <c r="H5367" s="92" t="s">
        <v>9732</v>
      </c>
      <c r="I5367" s="92" t="s">
        <v>7181</v>
      </c>
      <c r="J5367" s="92" t="s">
        <v>9956</v>
      </c>
      <c r="K5367" s="90" t="b">
        <v>0</v>
      </c>
      <c r="L5367" s="92" t="s">
        <v>867</v>
      </c>
      <c r="M5367" s="278">
        <f>IFERROR(VLOOKUP(C5367,'Budget Detail as of 11.30'!B:K,COLUMNS('Budget Detail as of 11.30'!B:K),FALSE),0)</f>
        <v>46300</v>
      </c>
      <c r="N5367" s="155">
        <f>SUMIFS('Budget Detail as of 11.30'!L:L,'Budget Detail as of 11.30'!B:B,'Questica Mapping'!C5367)</f>
        <v>46300</v>
      </c>
      <c r="O5367" s="100">
        <v>0</v>
      </c>
      <c r="P5367" s="101">
        <f t="shared" si="207"/>
        <v>0</v>
      </c>
    </row>
    <row r="5368" spans="1:16" hidden="1" x14ac:dyDescent="0.3">
      <c r="A5368" s="90">
        <v>603552</v>
      </c>
      <c r="B5368" s="92" t="s">
        <v>1162</v>
      </c>
      <c r="C5368" s="92" t="s">
        <v>9957</v>
      </c>
      <c r="D5368" s="92" t="s">
        <v>23</v>
      </c>
      <c r="E5368" s="103" t="s">
        <v>701</v>
      </c>
      <c r="F5368" s="92" t="s">
        <v>9760</v>
      </c>
      <c r="G5368" s="92" t="s">
        <v>9900</v>
      </c>
      <c r="H5368" s="92" t="s">
        <v>9732</v>
      </c>
      <c r="I5368" s="92" t="s">
        <v>9958</v>
      </c>
      <c r="J5368" s="92" t="s">
        <v>9959</v>
      </c>
      <c r="K5368" s="90" t="b">
        <v>0</v>
      </c>
      <c r="L5368" s="92" t="s">
        <v>867</v>
      </c>
      <c r="M5368" s="278">
        <f>IFERROR(VLOOKUP(C5368,'Budget Detail as of 11.30'!B:K,COLUMNS('Budget Detail as of 11.30'!B:K),FALSE),0)</f>
        <v>46300</v>
      </c>
      <c r="N5368" s="155">
        <f>SUMIFS('Budget Detail as of 11.30'!L:L,'Budget Detail as of 11.30'!B:B,'Questica Mapping'!C5368)</f>
        <v>46300</v>
      </c>
      <c r="O5368" s="100">
        <v>0</v>
      </c>
      <c r="P5368" s="101">
        <f t="shared" si="207"/>
        <v>0</v>
      </c>
    </row>
    <row r="5369" spans="1:16" hidden="1" x14ac:dyDescent="0.3">
      <c r="A5369" s="90">
        <v>604000</v>
      </c>
      <c r="B5369" s="92" t="s">
        <v>1162</v>
      </c>
      <c r="C5369" s="92" t="s">
        <v>9960</v>
      </c>
      <c r="D5369" s="92" t="s">
        <v>23</v>
      </c>
      <c r="E5369" s="103" t="s">
        <v>701</v>
      </c>
      <c r="F5369" s="92" t="s">
        <v>9760</v>
      </c>
      <c r="G5369" s="92" t="s">
        <v>9900</v>
      </c>
      <c r="H5369" s="92" t="s">
        <v>9732</v>
      </c>
      <c r="I5369" s="92" t="s">
        <v>9961</v>
      </c>
      <c r="J5369" s="92" t="s">
        <v>9962</v>
      </c>
      <c r="K5369" s="90" t="b">
        <v>0</v>
      </c>
      <c r="L5369" s="92" t="s">
        <v>867</v>
      </c>
      <c r="M5369" s="278">
        <f>IFERROR(VLOOKUP(C5369,'Budget Detail as of 11.30'!B:K,COLUMNS('Budget Detail as of 11.30'!B:K),FALSE),0)</f>
        <v>46300</v>
      </c>
      <c r="N5369" s="155">
        <f>SUMIFS('Budget Detail as of 11.30'!L:L,'Budget Detail as of 11.30'!B:B,'Questica Mapping'!C5369)</f>
        <v>46300</v>
      </c>
      <c r="O5369" s="100">
        <v>0</v>
      </c>
      <c r="P5369" s="101">
        <f t="shared" si="207"/>
        <v>0</v>
      </c>
    </row>
    <row r="5370" spans="1:16" hidden="1" x14ac:dyDescent="0.3">
      <c r="A5370" s="90">
        <v>1877076</v>
      </c>
      <c r="B5370" s="92" t="s">
        <v>1162</v>
      </c>
      <c r="C5370" s="92" t="s">
        <v>9963</v>
      </c>
      <c r="D5370" s="92" t="s">
        <v>23</v>
      </c>
      <c r="E5370" s="103" t="s">
        <v>701</v>
      </c>
      <c r="F5370" s="92" t="s">
        <v>9760</v>
      </c>
      <c r="G5370" s="92" t="s">
        <v>9900</v>
      </c>
      <c r="H5370" s="92" t="s">
        <v>9732</v>
      </c>
      <c r="I5370" s="92" t="s">
        <v>9964</v>
      </c>
      <c r="J5370" s="92" t="s">
        <v>9965</v>
      </c>
      <c r="K5370" s="90" t="b">
        <v>0</v>
      </c>
      <c r="L5370" s="92" t="s">
        <v>867</v>
      </c>
      <c r="M5370" s="278">
        <f>IFERROR(VLOOKUP(C5370,'Budget Detail as of 11.30'!B:K,COLUMNS('Budget Detail as of 11.30'!B:K),FALSE),0)</f>
        <v>46300</v>
      </c>
      <c r="N5370" s="155">
        <f>SUMIFS('Budget Detail as of 11.30'!L:L,'Budget Detail as of 11.30'!B:B,'Questica Mapping'!C5370)</f>
        <v>46300</v>
      </c>
      <c r="O5370" s="100">
        <v>0</v>
      </c>
      <c r="P5370" s="101">
        <f t="shared" si="207"/>
        <v>0</v>
      </c>
    </row>
    <row r="5371" spans="1:16" hidden="1" x14ac:dyDescent="0.3">
      <c r="A5371" s="90">
        <v>603841</v>
      </c>
      <c r="B5371" s="92" t="s">
        <v>1162</v>
      </c>
      <c r="C5371" s="92" t="s">
        <v>9966</v>
      </c>
      <c r="D5371" s="92" t="s">
        <v>23</v>
      </c>
      <c r="E5371" s="103" t="s">
        <v>701</v>
      </c>
      <c r="F5371" s="92" t="s">
        <v>9760</v>
      </c>
      <c r="G5371" s="92" t="s">
        <v>9900</v>
      </c>
      <c r="H5371" s="92" t="s">
        <v>9732</v>
      </c>
      <c r="I5371" s="92" t="s">
        <v>9967</v>
      </c>
      <c r="J5371" s="92" t="s">
        <v>9968</v>
      </c>
      <c r="K5371" s="90" t="b">
        <v>0</v>
      </c>
      <c r="L5371" s="92" t="s">
        <v>867</v>
      </c>
      <c r="M5371" s="278">
        <f>IFERROR(VLOOKUP(C5371,'Budget Detail as of 11.30'!B:K,COLUMNS('Budget Detail as of 11.30'!B:K),FALSE),0)</f>
        <v>46300</v>
      </c>
      <c r="N5371" s="155">
        <f>SUMIFS('Budget Detail as of 11.30'!L:L,'Budget Detail as of 11.30'!B:B,'Questica Mapping'!C5371)</f>
        <v>46300</v>
      </c>
      <c r="O5371" s="100">
        <v>0</v>
      </c>
      <c r="P5371" s="101">
        <f t="shared" si="207"/>
        <v>0</v>
      </c>
    </row>
    <row r="5372" spans="1:16" hidden="1" x14ac:dyDescent="0.3">
      <c r="A5372" s="90">
        <v>601777</v>
      </c>
      <c r="B5372" s="92" t="s">
        <v>1162</v>
      </c>
      <c r="C5372" s="92" t="s">
        <v>9969</v>
      </c>
      <c r="D5372" s="92" t="s">
        <v>23</v>
      </c>
      <c r="E5372" s="103" t="s">
        <v>701</v>
      </c>
      <c r="F5372" s="92" t="s">
        <v>9760</v>
      </c>
      <c r="G5372" s="92" t="s">
        <v>9900</v>
      </c>
      <c r="H5372" s="92" t="s">
        <v>9732</v>
      </c>
      <c r="I5372" s="92" t="s">
        <v>9970</v>
      </c>
      <c r="J5372" s="92" t="s">
        <v>9971</v>
      </c>
      <c r="K5372" s="90" t="b">
        <v>0</v>
      </c>
      <c r="L5372" s="92" t="s">
        <v>867</v>
      </c>
      <c r="M5372" s="278">
        <f>IFERROR(VLOOKUP(C5372,'Budget Detail as of 11.30'!B:K,COLUMNS('Budget Detail as of 11.30'!B:K),FALSE),0)</f>
        <v>46300</v>
      </c>
      <c r="N5372" s="155">
        <f>SUMIFS('Budget Detail as of 11.30'!L:L,'Budget Detail as of 11.30'!B:B,'Questica Mapping'!C5372)</f>
        <v>46300</v>
      </c>
      <c r="O5372" s="100">
        <v>0</v>
      </c>
      <c r="P5372" s="101">
        <f t="shared" si="207"/>
        <v>0</v>
      </c>
    </row>
    <row r="5373" spans="1:16" hidden="1" x14ac:dyDescent="0.3">
      <c r="A5373" s="90">
        <v>587529</v>
      </c>
      <c r="B5373" s="92" t="s">
        <v>1162</v>
      </c>
      <c r="C5373" s="92" t="s">
        <v>9972</v>
      </c>
      <c r="D5373" s="92" t="s">
        <v>23</v>
      </c>
      <c r="E5373" s="103" t="s">
        <v>701</v>
      </c>
      <c r="F5373" s="92" t="s">
        <v>9760</v>
      </c>
      <c r="G5373" s="92" t="s">
        <v>9900</v>
      </c>
      <c r="H5373" s="92" t="s">
        <v>9732</v>
      </c>
      <c r="I5373" s="92" t="s">
        <v>9973</v>
      </c>
      <c r="J5373" s="92" t="s">
        <v>9974</v>
      </c>
      <c r="K5373" s="90" t="b">
        <v>0</v>
      </c>
      <c r="L5373" s="92" t="s">
        <v>867</v>
      </c>
      <c r="M5373" s="278">
        <f>IFERROR(VLOOKUP(C5373,'Budget Detail as of 11.30'!B:K,COLUMNS('Budget Detail as of 11.30'!B:K),FALSE),0)</f>
        <v>50700</v>
      </c>
      <c r="N5373" s="155">
        <f>SUMIFS('Budget Detail as of 11.30'!L:L,'Budget Detail as of 11.30'!B:B,'Questica Mapping'!C5373)</f>
        <v>50700</v>
      </c>
      <c r="O5373" s="100">
        <v>0</v>
      </c>
      <c r="P5373" s="101">
        <f t="shared" si="207"/>
        <v>0</v>
      </c>
    </row>
    <row r="5374" spans="1:16" hidden="1" x14ac:dyDescent="0.3">
      <c r="A5374" s="90">
        <v>591166</v>
      </c>
      <c r="B5374" s="92" t="s">
        <v>1162</v>
      </c>
      <c r="C5374" s="92" t="s">
        <v>9975</v>
      </c>
      <c r="D5374" s="92" t="s">
        <v>23</v>
      </c>
      <c r="E5374" s="103" t="s">
        <v>701</v>
      </c>
      <c r="F5374" s="92" t="s">
        <v>9760</v>
      </c>
      <c r="G5374" s="92" t="s">
        <v>9900</v>
      </c>
      <c r="H5374" s="92" t="s">
        <v>9732</v>
      </c>
      <c r="I5374" s="92" t="s">
        <v>931</v>
      </c>
      <c r="J5374" s="92" t="s">
        <v>9976</v>
      </c>
      <c r="K5374" s="90" t="b">
        <v>0</v>
      </c>
      <c r="L5374" s="92" t="s">
        <v>867</v>
      </c>
      <c r="M5374" s="278">
        <f>IFERROR(VLOOKUP(C5374,'Budget Detail as of 11.30'!B:K,COLUMNS('Budget Detail as of 11.30'!B:K),FALSE),0)</f>
        <v>46300</v>
      </c>
      <c r="N5374" s="155">
        <f>SUMIFS('Budget Detail as of 11.30'!L:L,'Budget Detail as of 11.30'!B:B,'Questica Mapping'!C5374)</f>
        <v>46300</v>
      </c>
      <c r="O5374" s="100">
        <v>0</v>
      </c>
      <c r="P5374" s="101">
        <f t="shared" si="207"/>
        <v>0</v>
      </c>
    </row>
    <row r="5375" spans="1:16" hidden="1" x14ac:dyDescent="0.3">
      <c r="A5375" s="90">
        <v>587505</v>
      </c>
      <c r="B5375" s="92" t="s">
        <v>1162</v>
      </c>
      <c r="C5375" s="92" t="s">
        <v>9977</v>
      </c>
      <c r="D5375" s="92" t="s">
        <v>23</v>
      </c>
      <c r="E5375" s="103" t="s">
        <v>701</v>
      </c>
      <c r="F5375" s="92" t="s">
        <v>9760</v>
      </c>
      <c r="G5375" s="92" t="s">
        <v>9900</v>
      </c>
      <c r="H5375" s="92" t="s">
        <v>9732</v>
      </c>
      <c r="I5375" s="92" t="s">
        <v>9978</v>
      </c>
      <c r="J5375" s="92" t="s">
        <v>9979</v>
      </c>
      <c r="K5375" s="90" t="b">
        <v>0</v>
      </c>
      <c r="L5375" s="92" t="s">
        <v>867</v>
      </c>
      <c r="M5375" s="278">
        <f>IFERROR(VLOOKUP(C5375,'Budget Detail as of 11.30'!B:K,COLUMNS('Budget Detail as of 11.30'!B:K),FALSE),0)</f>
        <v>46300</v>
      </c>
      <c r="N5375" s="155">
        <f>SUMIFS('Budget Detail as of 11.30'!L:L,'Budget Detail as of 11.30'!B:B,'Questica Mapping'!C5375)</f>
        <v>46300</v>
      </c>
      <c r="O5375" s="100">
        <v>0</v>
      </c>
      <c r="P5375" s="101">
        <f t="shared" si="207"/>
        <v>0</v>
      </c>
    </row>
    <row r="5376" spans="1:16" hidden="1" x14ac:dyDescent="0.3">
      <c r="A5376" s="90">
        <v>591380</v>
      </c>
      <c r="B5376" s="92" t="s">
        <v>1162</v>
      </c>
      <c r="C5376" s="92" t="s">
        <v>9980</v>
      </c>
      <c r="D5376" s="92" t="s">
        <v>23</v>
      </c>
      <c r="E5376" s="103" t="s">
        <v>701</v>
      </c>
      <c r="F5376" s="92" t="s">
        <v>9760</v>
      </c>
      <c r="G5376" s="92" t="s">
        <v>9900</v>
      </c>
      <c r="H5376" s="92" t="s">
        <v>9732</v>
      </c>
      <c r="I5376" s="92" t="s">
        <v>9981</v>
      </c>
      <c r="J5376" s="92" t="s">
        <v>9982</v>
      </c>
      <c r="K5376" s="90" t="b">
        <v>0</v>
      </c>
      <c r="L5376" s="92" t="s">
        <v>867</v>
      </c>
      <c r="M5376" s="278">
        <f>IFERROR(VLOOKUP(C5376,'Budget Detail as of 11.30'!B:K,COLUMNS('Budget Detail as of 11.30'!B:K),FALSE),0)</f>
        <v>44200</v>
      </c>
      <c r="N5376" s="155">
        <f>SUMIFS('Budget Detail as of 11.30'!L:L,'Budget Detail as of 11.30'!B:B,'Questica Mapping'!C5376)</f>
        <v>44200</v>
      </c>
      <c r="O5376" s="100">
        <v>0</v>
      </c>
      <c r="P5376" s="101">
        <f t="shared" si="207"/>
        <v>0</v>
      </c>
    </row>
    <row r="5377" spans="1:16" hidden="1" x14ac:dyDescent="0.3">
      <c r="A5377" s="90">
        <v>601778</v>
      </c>
      <c r="B5377" s="92" t="s">
        <v>1162</v>
      </c>
      <c r="C5377" s="92" t="s">
        <v>9983</v>
      </c>
      <c r="D5377" s="92" t="s">
        <v>23</v>
      </c>
      <c r="E5377" s="103" t="s">
        <v>701</v>
      </c>
      <c r="F5377" s="92" t="s">
        <v>9760</v>
      </c>
      <c r="G5377" s="92" t="s">
        <v>9900</v>
      </c>
      <c r="H5377" s="92" t="s">
        <v>9732</v>
      </c>
      <c r="I5377" s="92" t="s">
        <v>9984</v>
      </c>
      <c r="J5377" s="92" t="s">
        <v>9985</v>
      </c>
      <c r="K5377" s="90" t="b">
        <v>0</v>
      </c>
      <c r="L5377" s="92" t="s">
        <v>867</v>
      </c>
      <c r="M5377" s="278">
        <f>IFERROR(VLOOKUP(C5377,'Budget Detail as of 11.30'!B:K,COLUMNS('Budget Detail as of 11.30'!B:K),FALSE),0)</f>
        <v>44200</v>
      </c>
      <c r="N5377" s="155">
        <f>SUMIFS('Budget Detail as of 11.30'!L:L,'Budget Detail as of 11.30'!B:B,'Questica Mapping'!C5377)</f>
        <v>44200</v>
      </c>
      <c r="O5377" s="100">
        <v>35000</v>
      </c>
      <c r="P5377" s="101">
        <f t="shared" si="207"/>
        <v>35000</v>
      </c>
    </row>
    <row r="5378" spans="1:16" hidden="1" x14ac:dyDescent="0.3">
      <c r="A5378" s="90">
        <v>849916</v>
      </c>
      <c r="B5378" s="92" t="s">
        <v>1162</v>
      </c>
      <c r="C5378" s="92" t="s">
        <v>9986</v>
      </c>
      <c r="D5378" s="92" t="s">
        <v>23</v>
      </c>
      <c r="E5378" s="103" t="s">
        <v>701</v>
      </c>
      <c r="F5378" s="92" t="s">
        <v>9760</v>
      </c>
      <c r="G5378" s="92" t="s">
        <v>9900</v>
      </c>
      <c r="H5378" s="92" t="s">
        <v>9732</v>
      </c>
      <c r="I5378" s="92" t="s">
        <v>9987</v>
      </c>
      <c r="J5378" s="92" t="s">
        <v>9988</v>
      </c>
      <c r="K5378" s="90" t="b">
        <v>0</v>
      </c>
      <c r="L5378" s="92" t="s">
        <v>867</v>
      </c>
      <c r="M5378" s="278">
        <f>IFERROR(VLOOKUP(C5378,'Budget Detail as of 11.30'!B:K,COLUMNS('Budget Detail as of 11.30'!B:K),FALSE),0)</f>
        <v>44200</v>
      </c>
      <c r="N5378" s="155">
        <f>SUMIFS('Budget Detail as of 11.30'!L:L,'Budget Detail as of 11.30'!B:B,'Questica Mapping'!C5378)</f>
        <v>44200</v>
      </c>
      <c r="O5378" s="100">
        <v>0</v>
      </c>
      <c r="P5378" s="101">
        <f t="shared" si="207"/>
        <v>0</v>
      </c>
    </row>
    <row r="5379" spans="1:16" hidden="1" x14ac:dyDescent="0.3">
      <c r="A5379" s="90">
        <v>850177</v>
      </c>
      <c r="B5379" s="92" t="s">
        <v>1162</v>
      </c>
      <c r="C5379" s="92" t="s">
        <v>9989</v>
      </c>
      <c r="D5379" s="92" t="s">
        <v>23</v>
      </c>
      <c r="E5379" s="103" t="s">
        <v>701</v>
      </c>
      <c r="F5379" s="92" t="s">
        <v>9760</v>
      </c>
      <c r="G5379" s="92" t="s">
        <v>9900</v>
      </c>
      <c r="H5379" s="92" t="s">
        <v>9732</v>
      </c>
      <c r="I5379" s="92" t="s">
        <v>9990</v>
      </c>
      <c r="J5379" s="92" t="s">
        <v>9991</v>
      </c>
      <c r="K5379" s="90" t="b">
        <v>0</v>
      </c>
      <c r="L5379" s="92" t="s">
        <v>867</v>
      </c>
      <c r="M5379" s="278">
        <f>IFERROR(VLOOKUP(C5379,'Budget Detail as of 11.30'!B:K,COLUMNS('Budget Detail as of 11.30'!B:K),FALSE),0)</f>
        <v>44200</v>
      </c>
      <c r="N5379" s="155">
        <f>SUMIFS('Budget Detail as of 11.30'!L:L,'Budget Detail as of 11.30'!B:B,'Questica Mapping'!C5379)</f>
        <v>44200</v>
      </c>
      <c r="O5379" s="100">
        <v>0</v>
      </c>
      <c r="P5379" s="101">
        <f t="shared" ref="P5379:P5410" si="208">+O5379</f>
        <v>0</v>
      </c>
    </row>
    <row r="5380" spans="1:16" hidden="1" x14ac:dyDescent="0.3">
      <c r="A5380" s="90">
        <v>850225</v>
      </c>
      <c r="B5380" s="92" t="s">
        <v>1162</v>
      </c>
      <c r="C5380" s="92" t="s">
        <v>9992</v>
      </c>
      <c r="D5380" s="92" t="s">
        <v>23</v>
      </c>
      <c r="E5380" s="103" t="s">
        <v>701</v>
      </c>
      <c r="F5380" s="92" t="s">
        <v>9760</v>
      </c>
      <c r="G5380" s="92" t="s">
        <v>9900</v>
      </c>
      <c r="H5380" s="92" t="s">
        <v>9732</v>
      </c>
      <c r="I5380" s="92" t="s">
        <v>9993</v>
      </c>
      <c r="J5380" s="92" t="s">
        <v>9994</v>
      </c>
      <c r="K5380" s="90" t="b">
        <v>0</v>
      </c>
      <c r="L5380" s="92" t="s">
        <v>867</v>
      </c>
      <c r="M5380" s="278">
        <f>IFERROR(VLOOKUP(C5380,'Budget Detail as of 11.30'!B:K,COLUMNS('Budget Detail as of 11.30'!B:K),FALSE),0)</f>
        <v>44200</v>
      </c>
      <c r="N5380" s="155">
        <f>SUMIFS('Budget Detail as of 11.30'!L:L,'Budget Detail as of 11.30'!B:B,'Questica Mapping'!C5380)</f>
        <v>44200</v>
      </c>
      <c r="O5380" s="100">
        <v>0</v>
      </c>
      <c r="P5380" s="101">
        <f t="shared" si="208"/>
        <v>0</v>
      </c>
    </row>
    <row r="5381" spans="1:16" hidden="1" x14ac:dyDescent="0.3">
      <c r="A5381" s="90">
        <v>850339</v>
      </c>
      <c r="B5381" s="92" t="s">
        <v>1162</v>
      </c>
      <c r="C5381" s="92" t="s">
        <v>9995</v>
      </c>
      <c r="D5381" s="92" t="s">
        <v>23</v>
      </c>
      <c r="E5381" s="103" t="s">
        <v>701</v>
      </c>
      <c r="F5381" s="92" t="s">
        <v>9760</v>
      </c>
      <c r="G5381" s="92" t="s">
        <v>9900</v>
      </c>
      <c r="H5381" s="92" t="s">
        <v>9732</v>
      </c>
      <c r="I5381" s="92" t="s">
        <v>9996</v>
      </c>
      <c r="J5381" s="92" t="s">
        <v>9997</v>
      </c>
      <c r="K5381" s="90" t="b">
        <v>0</v>
      </c>
      <c r="L5381" s="92" t="s">
        <v>867</v>
      </c>
      <c r="M5381" s="278">
        <f>IFERROR(VLOOKUP(C5381,'Budget Detail as of 11.30'!B:K,COLUMNS('Budget Detail as of 11.30'!B:K),FALSE),0)</f>
        <v>44200</v>
      </c>
      <c r="N5381" s="155">
        <f>SUMIFS('Budget Detail as of 11.30'!L:L,'Budget Detail as of 11.30'!B:B,'Questica Mapping'!C5381)</f>
        <v>44200</v>
      </c>
      <c r="O5381" s="100">
        <v>0</v>
      </c>
      <c r="P5381" s="101">
        <f t="shared" si="208"/>
        <v>0</v>
      </c>
    </row>
    <row r="5382" spans="1:16" hidden="1" x14ac:dyDescent="0.3">
      <c r="A5382" s="90">
        <v>850343</v>
      </c>
      <c r="B5382" s="92" t="s">
        <v>1162</v>
      </c>
      <c r="C5382" s="92" t="s">
        <v>9998</v>
      </c>
      <c r="D5382" s="92" t="s">
        <v>23</v>
      </c>
      <c r="E5382" s="103" t="s">
        <v>701</v>
      </c>
      <c r="F5382" s="92" t="s">
        <v>9760</v>
      </c>
      <c r="G5382" s="92" t="s">
        <v>9900</v>
      </c>
      <c r="H5382" s="92" t="s">
        <v>9732</v>
      </c>
      <c r="I5382" s="92" t="s">
        <v>9999</v>
      </c>
      <c r="J5382" s="92" t="s">
        <v>10000</v>
      </c>
      <c r="K5382" s="90" t="b">
        <v>0</v>
      </c>
      <c r="L5382" s="92" t="s">
        <v>867</v>
      </c>
      <c r="M5382" s="278">
        <f>IFERROR(VLOOKUP(C5382,'Budget Detail as of 11.30'!B:K,COLUMNS('Budget Detail as of 11.30'!B:K),FALSE),0)</f>
        <v>28200</v>
      </c>
      <c r="N5382" s="155">
        <f>SUMIFS('Budget Detail as of 11.30'!L:L,'Budget Detail as of 11.30'!B:B,'Questica Mapping'!C5382)</f>
        <v>28200</v>
      </c>
      <c r="O5382" s="100">
        <v>0</v>
      </c>
      <c r="P5382" s="101">
        <f t="shared" si="208"/>
        <v>0</v>
      </c>
    </row>
    <row r="5383" spans="1:16" hidden="1" x14ac:dyDescent="0.3">
      <c r="A5383" s="90">
        <v>595179</v>
      </c>
      <c r="B5383" s="92" t="s">
        <v>1162</v>
      </c>
      <c r="C5383" s="92" t="s">
        <v>10001</v>
      </c>
      <c r="D5383" s="92" t="s">
        <v>23</v>
      </c>
      <c r="E5383" s="103" t="s">
        <v>701</v>
      </c>
      <c r="F5383" s="92" t="s">
        <v>9760</v>
      </c>
      <c r="G5383" s="92" t="s">
        <v>9900</v>
      </c>
      <c r="H5383" s="92" t="s">
        <v>9732</v>
      </c>
      <c r="I5383" s="92" t="s">
        <v>10002</v>
      </c>
      <c r="J5383" s="92" t="s">
        <v>10003</v>
      </c>
      <c r="K5383" s="90" t="b">
        <v>0</v>
      </c>
      <c r="L5383" s="92" t="s">
        <v>867</v>
      </c>
      <c r="M5383" s="278">
        <f>IFERROR(VLOOKUP(C5383,'Budget Detail as of 11.30'!B:K,COLUMNS('Budget Detail as of 11.30'!B:K),FALSE),0)</f>
        <v>28200</v>
      </c>
      <c r="N5383" s="155">
        <f>SUMIFS('Budget Detail as of 11.30'!L:L,'Budget Detail as of 11.30'!B:B,'Questica Mapping'!C5383)</f>
        <v>28200</v>
      </c>
      <c r="O5383" s="100">
        <v>0</v>
      </c>
      <c r="P5383" s="101">
        <f t="shared" si="208"/>
        <v>0</v>
      </c>
    </row>
    <row r="5384" spans="1:16" hidden="1" x14ac:dyDescent="0.3">
      <c r="A5384" s="90">
        <v>850437</v>
      </c>
      <c r="B5384" s="92" t="s">
        <v>1162</v>
      </c>
      <c r="C5384" s="92" t="s">
        <v>10004</v>
      </c>
      <c r="D5384" s="92" t="s">
        <v>23</v>
      </c>
      <c r="E5384" s="103" t="s">
        <v>701</v>
      </c>
      <c r="F5384" s="92" t="s">
        <v>9760</v>
      </c>
      <c r="G5384" s="92" t="s">
        <v>9900</v>
      </c>
      <c r="H5384" s="92" t="s">
        <v>9732</v>
      </c>
      <c r="I5384" s="92" t="s">
        <v>10005</v>
      </c>
      <c r="J5384" s="92" t="s">
        <v>10006</v>
      </c>
      <c r="K5384" s="90" t="b">
        <v>0</v>
      </c>
      <c r="L5384" s="92" t="s">
        <v>867</v>
      </c>
      <c r="M5384" s="278">
        <f>IFERROR(VLOOKUP(C5384,'Budget Detail as of 11.30'!B:K,COLUMNS('Budget Detail as of 11.30'!B:K),FALSE),0)</f>
        <v>28200</v>
      </c>
      <c r="N5384" s="155">
        <f>SUMIFS('Budget Detail as of 11.30'!L:L,'Budget Detail as of 11.30'!B:B,'Questica Mapping'!C5384)</f>
        <v>28200</v>
      </c>
      <c r="O5384" s="100">
        <v>0</v>
      </c>
      <c r="P5384" s="101">
        <f t="shared" si="208"/>
        <v>0</v>
      </c>
    </row>
    <row r="5385" spans="1:16" hidden="1" x14ac:dyDescent="0.3">
      <c r="A5385" s="90">
        <v>595519</v>
      </c>
      <c r="B5385" s="92" t="s">
        <v>1162</v>
      </c>
      <c r="C5385" s="92" t="s">
        <v>10007</v>
      </c>
      <c r="D5385" s="92" t="s">
        <v>23</v>
      </c>
      <c r="E5385" s="103" t="s">
        <v>701</v>
      </c>
      <c r="F5385" s="92" t="s">
        <v>9760</v>
      </c>
      <c r="G5385" s="92" t="s">
        <v>9900</v>
      </c>
      <c r="H5385" s="92" t="s">
        <v>9732</v>
      </c>
      <c r="I5385" s="92" t="s">
        <v>944</v>
      </c>
      <c r="J5385" s="92" t="s">
        <v>10008</v>
      </c>
      <c r="K5385" s="90" t="b">
        <v>0</v>
      </c>
      <c r="L5385" s="92" t="s">
        <v>867</v>
      </c>
      <c r="M5385" s="278">
        <f>IFERROR(VLOOKUP(C5385,'Budget Detail as of 11.30'!B:K,COLUMNS('Budget Detail as of 11.30'!B:K),FALSE),0)</f>
        <v>46300</v>
      </c>
      <c r="N5385" s="155">
        <f>SUMIFS('Budget Detail as of 11.30'!L:L,'Budget Detail as of 11.30'!B:B,'Questica Mapping'!C5385)</f>
        <v>46300</v>
      </c>
      <c r="O5385" s="100">
        <v>0</v>
      </c>
      <c r="P5385" s="101">
        <f t="shared" si="208"/>
        <v>0</v>
      </c>
    </row>
    <row r="5386" spans="1:16" hidden="1" x14ac:dyDescent="0.3">
      <c r="A5386" s="90">
        <v>590031</v>
      </c>
      <c r="B5386" s="92" t="s">
        <v>1162</v>
      </c>
      <c r="C5386" s="92" t="s">
        <v>10009</v>
      </c>
      <c r="D5386" s="92" t="s">
        <v>23</v>
      </c>
      <c r="E5386" s="103" t="s">
        <v>701</v>
      </c>
      <c r="F5386" s="92" t="s">
        <v>9760</v>
      </c>
      <c r="G5386" s="92" t="s">
        <v>9900</v>
      </c>
      <c r="H5386" s="92" t="s">
        <v>9732</v>
      </c>
      <c r="I5386" s="92" t="s">
        <v>10010</v>
      </c>
      <c r="J5386" s="92" t="s">
        <v>10011</v>
      </c>
      <c r="K5386" s="90" t="b">
        <v>0</v>
      </c>
      <c r="L5386" s="92" t="s">
        <v>867</v>
      </c>
      <c r="M5386" s="278">
        <f>IFERROR(VLOOKUP(C5386,'Budget Detail as of 11.30'!B:K,COLUMNS('Budget Detail as of 11.30'!B:K),FALSE),0)</f>
        <v>44200</v>
      </c>
      <c r="N5386" s="155">
        <f>SUMIFS('Budget Detail as of 11.30'!L:L,'Budget Detail as of 11.30'!B:B,'Questica Mapping'!C5386)</f>
        <v>44200</v>
      </c>
      <c r="O5386" s="100">
        <v>45000</v>
      </c>
      <c r="P5386" s="101">
        <f t="shared" si="208"/>
        <v>45000</v>
      </c>
    </row>
    <row r="5387" spans="1:16" hidden="1" x14ac:dyDescent="0.3">
      <c r="A5387" s="90">
        <v>601737</v>
      </c>
      <c r="B5387" s="92" t="s">
        <v>1162</v>
      </c>
      <c r="C5387" s="92" t="s">
        <v>10012</v>
      </c>
      <c r="D5387" s="92" t="s">
        <v>23</v>
      </c>
      <c r="E5387" s="103" t="s">
        <v>701</v>
      </c>
      <c r="F5387" s="92" t="s">
        <v>9760</v>
      </c>
      <c r="G5387" s="92" t="s">
        <v>9900</v>
      </c>
      <c r="H5387" s="92" t="s">
        <v>9732</v>
      </c>
      <c r="I5387" s="92" t="s">
        <v>10013</v>
      </c>
      <c r="J5387" s="92" t="s">
        <v>10014</v>
      </c>
      <c r="K5387" s="90" t="b">
        <v>0</v>
      </c>
      <c r="L5387" s="92" t="s">
        <v>867</v>
      </c>
      <c r="M5387" s="278">
        <f>IFERROR(VLOOKUP(C5387,'Budget Detail as of 11.30'!B:K,COLUMNS('Budget Detail as of 11.30'!B:K),FALSE),0)</f>
        <v>46300</v>
      </c>
      <c r="N5387" s="155">
        <f>SUMIFS('Budget Detail as of 11.30'!L:L,'Budget Detail as of 11.30'!B:B,'Questica Mapping'!C5387)</f>
        <v>46300</v>
      </c>
      <c r="O5387" s="100">
        <v>35685</v>
      </c>
      <c r="P5387" s="101">
        <f t="shared" si="208"/>
        <v>35685</v>
      </c>
    </row>
    <row r="5388" spans="1:16" hidden="1" x14ac:dyDescent="0.3">
      <c r="A5388" s="90">
        <v>601781</v>
      </c>
      <c r="B5388" s="92" t="s">
        <v>1162</v>
      </c>
      <c r="C5388" s="92" t="s">
        <v>10015</v>
      </c>
      <c r="D5388" s="92" t="s">
        <v>23</v>
      </c>
      <c r="E5388" s="103" t="s">
        <v>701</v>
      </c>
      <c r="F5388" s="92" t="s">
        <v>9760</v>
      </c>
      <c r="G5388" s="92" t="s">
        <v>9900</v>
      </c>
      <c r="H5388" s="92" t="s">
        <v>9732</v>
      </c>
      <c r="I5388" s="92" t="s">
        <v>10016</v>
      </c>
      <c r="J5388" s="92" t="s">
        <v>10017</v>
      </c>
      <c r="K5388" s="90" t="b">
        <v>0</v>
      </c>
      <c r="L5388" s="92" t="s">
        <v>867</v>
      </c>
      <c r="M5388" s="278">
        <f>IFERROR(VLOOKUP(C5388,'Budget Detail as of 11.30'!B:K,COLUMNS('Budget Detail as of 11.30'!B:K),FALSE),0)</f>
        <v>44200</v>
      </c>
      <c r="N5388" s="155">
        <f>SUMIFS('Budget Detail as of 11.30'!L:L,'Budget Detail as of 11.30'!B:B,'Questica Mapping'!C5388)</f>
        <v>44200</v>
      </c>
      <c r="O5388" s="100">
        <v>71370</v>
      </c>
      <c r="P5388" s="101">
        <f t="shared" si="208"/>
        <v>71370</v>
      </c>
    </row>
    <row r="5389" spans="1:16" hidden="1" x14ac:dyDescent="0.3">
      <c r="A5389" s="90">
        <v>586236</v>
      </c>
      <c r="B5389" s="92" t="s">
        <v>1162</v>
      </c>
      <c r="C5389" s="92" t="s">
        <v>10018</v>
      </c>
      <c r="D5389" s="92" t="s">
        <v>23</v>
      </c>
      <c r="E5389" s="103" t="s">
        <v>701</v>
      </c>
      <c r="F5389" s="92" t="s">
        <v>9760</v>
      </c>
      <c r="G5389" s="92" t="s">
        <v>9900</v>
      </c>
      <c r="H5389" s="92" t="s">
        <v>9732</v>
      </c>
      <c r="I5389" s="92" t="s">
        <v>10019</v>
      </c>
      <c r="J5389" s="92" t="s">
        <v>10020</v>
      </c>
      <c r="K5389" s="90" t="b">
        <v>0</v>
      </c>
      <c r="L5389" s="92" t="s">
        <v>867</v>
      </c>
      <c r="M5389" s="278">
        <f>IFERROR(VLOOKUP(C5389,'Budget Detail as of 11.30'!B:K,COLUMNS('Budget Detail as of 11.30'!B:K),FALSE),0)</f>
        <v>44200</v>
      </c>
      <c r="N5389" s="155">
        <f>SUMIFS('Budget Detail as of 11.30'!L:L,'Budget Detail as of 11.30'!B:B,'Questica Mapping'!C5389)</f>
        <v>44200</v>
      </c>
      <c r="O5389" s="100">
        <v>654551</v>
      </c>
      <c r="P5389" s="101">
        <f t="shared" si="208"/>
        <v>654551</v>
      </c>
    </row>
    <row r="5390" spans="1:16" hidden="1" x14ac:dyDescent="0.3">
      <c r="A5390" s="90">
        <v>850164</v>
      </c>
      <c r="B5390" s="92" t="s">
        <v>1162</v>
      </c>
      <c r="C5390" s="92" t="s">
        <v>10021</v>
      </c>
      <c r="D5390" s="92" t="s">
        <v>23</v>
      </c>
      <c r="E5390" s="103" t="s">
        <v>701</v>
      </c>
      <c r="F5390" s="92" t="s">
        <v>9760</v>
      </c>
      <c r="G5390" s="92" t="s">
        <v>9900</v>
      </c>
      <c r="H5390" s="92" t="s">
        <v>9732</v>
      </c>
      <c r="I5390" s="92" t="s">
        <v>10022</v>
      </c>
      <c r="J5390" s="92" t="s">
        <v>10023</v>
      </c>
      <c r="K5390" s="90" t="b">
        <v>0</v>
      </c>
      <c r="L5390" s="92" t="s">
        <v>867</v>
      </c>
      <c r="M5390" s="278">
        <f>IFERROR(VLOOKUP(C5390,'Budget Detail as of 11.30'!B:K,COLUMNS('Budget Detail as of 11.30'!B:K),FALSE),0)</f>
        <v>44200</v>
      </c>
      <c r="N5390" s="155">
        <f>SUMIFS('Budget Detail as of 11.30'!L:L,'Budget Detail as of 11.30'!B:B,'Questica Mapping'!C5390)</f>
        <v>44200</v>
      </c>
      <c r="O5390" s="100">
        <v>21891</v>
      </c>
      <c r="P5390" s="101">
        <f t="shared" si="208"/>
        <v>21891</v>
      </c>
    </row>
    <row r="5391" spans="1:16" hidden="1" x14ac:dyDescent="0.3">
      <c r="A5391" s="90">
        <v>603190</v>
      </c>
      <c r="B5391" s="92" t="s">
        <v>1162</v>
      </c>
      <c r="C5391" s="92" t="s">
        <v>10024</v>
      </c>
      <c r="D5391" s="92" t="s">
        <v>23</v>
      </c>
      <c r="E5391" s="103" t="s">
        <v>701</v>
      </c>
      <c r="F5391" s="92" t="s">
        <v>9760</v>
      </c>
      <c r="G5391" s="92" t="s">
        <v>9900</v>
      </c>
      <c r="H5391" s="92" t="s">
        <v>9732</v>
      </c>
      <c r="I5391" s="92" t="s">
        <v>10025</v>
      </c>
      <c r="J5391" s="92" t="s">
        <v>10026</v>
      </c>
      <c r="K5391" s="90" t="b">
        <v>0</v>
      </c>
      <c r="L5391" s="92" t="s">
        <v>867</v>
      </c>
      <c r="M5391" s="278">
        <f>IFERROR(VLOOKUP(C5391,'Budget Detail as of 11.30'!B:K,COLUMNS('Budget Detail as of 11.30'!B:K),FALSE),0)</f>
        <v>44200</v>
      </c>
      <c r="N5391" s="155">
        <f>SUMIFS('Budget Detail as of 11.30'!L:L,'Budget Detail as of 11.30'!B:B,'Questica Mapping'!C5391)</f>
        <v>44200</v>
      </c>
      <c r="O5391" s="100">
        <v>526860</v>
      </c>
      <c r="P5391" s="101">
        <f t="shared" si="208"/>
        <v>526860</v>
      </c>
    </row>
    <row r="5392" spans="1:16" hidden="1" x14ac:dyDescent="0.3">
      <c r="A5392" s="90">
        <v>601517</v>
      </c>
      <c r="B5392" s="92" t="s">
        <v>1162</v>
      </c>
      <c r="C5392" s="92" t="s">
        <v>10027</v>
      </c>
      <c r="D5392" s="92" t="s">
        <v>23</v>
      </c>
      <c r="E5392" s="103" t="s">
        <v>701</v>
      </c>
      <c r="F5392" s="92" t="s">
        <v>9760</v>
      </c>
      <c r="G5392" s="92" t="s">
        <v>9900</v>
      </c>
      <c r="H5392" s="92" t="s">
        <v>9732</v>
      </c>
      <c r="I5392" s="92" t="s">
        <v>10028</v>
      </c>
      <c r="J5392" s="92" t="s">
        <v>10029</v>
      </c>
      <c r="K5392" s="90" t="b">
        <v>0</v>
      </c>
      <c r="L5392" s="92" t="s">
        <v>867</v>
      </c>
      <c r="M5392" s="278">
        <f>IFERROR(VLOOKUP(C5392,'Budget Detail as of 11.30'!B:K,COLUMNS('Budget Detail as of 11.30'!B:K),FALSE),0)</f>
        <v>44200</v>
      </c>
      <c r="N5392" s="155">
        <f>SUMIFS('Budget Detail as of 11.30'!L:L,'Budget Detail as of 11.30'!B:B,'Questica Mapping'!C5392)</f>
        <v>44200</v>
      </c>
      <c r="O5392" s="100">
        <v>335000</v>
      </c>
      <c r="P5392" s="101">
        <f t="shared" si="208"/>
        <v>335000</v>
      </c>
    </row>
    <row r="5393" spans="1:16" hidden="1" x14ac:dyDescent="0.3">
      <c r="A5393" s="90">
        <v>850175</v>
      </c>
      <c r="B5393" s="92" t="s">
        <v>1162</v>
      </c>
      <c r="C5393" s="92" t="s">
        <v>10030</v>
      </c>
      <c r="D5393" s="92" t="s">
        <v>23</v>
      </c>
      <c r="E5393" s="103" t="s">
        <v>701</v>
      </c>
      <c r="F5393" s="92" t="s">
        <v>9760</v>
      </c>
      <c r="G5393" s="92" t="s">
        <v>9900</v>
      </c>
      <c r="H5393" s="92" t="s">
        <v>9732</v>
      </c>
      <c r="I5393" s="92" t="s">
        <v>10031</v>
      </c>
      <c r="J5393" s="92" t="s">
        <v>10032</v>
      </c>
      <c r="K5393" s="90" t="b">
        <v>0</v>
      </c>
      <c r="L5393" s="92" t="s">
        <v>867</v>
      </c>
      <c r="M5393" s="278">
        <f>IFERROR(VLOOKUP(C5393,'Budget Detail as of 11.30'!B:K,COLUMNS('Budget Detail as of 11.30'!B:K),FALSE),0)</f>
        <v>44200</v>
      </c>
      <c r="N5393" s="155">
        <f>SUMIFS('Budget Detail as of 11.30'!L:L,'Budget Detail as of 11.30'!B:B,'Questica Mapping'!C5393)</f>
        <v>44200</v>
      </c>
      <c r="O5393" s="100">
        <v>0</v>
      </c>
      <c r="P5393" s="101">
        <f t="shared" si="208"/>
        <v>0</v>
      </c>
    </row>
    <row r="5394" spans="1:16" hidden="1" x14ac:dyDescent="0.3">
      <c r="A5394" s="90">
        <v>850188</v>
      </c>
      <c r="B5394" s="92" t="s">
        <v>1162</v>
      </c>
      <c r="C5394" s="92" t="s">
        <v>10033</v>
      </c>
      <c r="D5394" s="92" t="s">
        <v>23</v>
      </c>
      <c r="E5394" s="103" t="s">
        <v>701</v>
      </c>
      <c r="F5394" s="92" t="s">
        <v>9760</v>
      </c>
      <c r="G5394" s="92" t="s">
        <v>9900</v>
      </c>
      <c r="H5394" s="92" t="s">
        <v>9732</v>
      </c>
      <c r="I5394" s="92" t="s">
        <v>1060</v>
      </c>
      <c r="J5394" s="92" t="s">
        <v>10034</v>
      </c>
      <c r="K5394" s="90" t="b">
        <v>0</v>
      </c>
      <c r="L5394" s="92" t="s">
        <v>867</v>
      </c>
      <c r="M5394" s="278">
        <f>IFERROR(VLOOKUP(C5394,'Budget Detail as of 11.30'!B:K,COLUMNS('Budget Detail as of 11.30'!B:K),FALSE),0)</f>
        <v>46600</v>
      </c>
      <c r="N5394" s="155">
        <f>SUMIFS('Budget Detail as of 11.30'!L:L,'Budget Detail as of 11.30'!B:B,'Questica Mapping'!C5394)</f>
        <v>46600</v>
      </c>
      <c r="O5394" s="100">
        <v>0</v>
      </c>
      <c r="P5394" s="101">
        <f t="shared" si="208"/>
        <v>0</v>
      </c>
    </row>
    <row r="5395" spans="1:16" hidden="1" x14ac:dyDescent="0.3">
      <c r="A5395" s="90">
        <v>600716</v>
      </c>
      <c r="B5395" s="92" t="s">
        <v>1162</v>
      </c>
      <c r="C5395" s="92" t="s">
        <v>10035</v>
      </c>
      <c r="D5395" s="92" t="s">
        <v>23</v>
      </c>
      <c r="E5395" s="103" t="s">
        <v>701</v>
      </c>
      <c r="F5395" s="92" t="s">
        <v>9760</v>
      </c>
      <c r="G5395" s="92" t="s">
        <v>9900</v>
      </c>
      <c r="H5395" s="92" t="s">
        <v>9732</v>
      </c>
      <c r="I5395" s="92" t="s">
        <v>1063</v>
      </c>
      <c r="J5395" s="92" t="s">
        <v>10036</v>
      </c>
      <c r="K5395" s="90" t="b">
        <v>0</v>
      </c>
      <c r="L5395" s="92" t="s">
        <v>867</v>
      </c>
      <c r="M5395" s="278">
        <f>IFERROR(VLOOKUP(C5395,'Budget Detail as of 11.30'!B:K,COLUMNS('Budget Detail as of 11.30'!B:K),FALSE),0)</f>
        <v>48100</v>
      </c>
      <c r="N5395" s="155">
        <f>SUMIFS('Budget Detail as of 11.30'!L:L,'Budget Detail as of 11.30'!B:B,'Questica Mapping'!C5395)</f>
        <v>48100</v>
      </c>
      <c r="O5395" s="100">
        <v>0</v>
      </c>
      <c r="P5395" s="101">
        <f t="shared" si="208"/>
        <v>0</v>
      </c>
    </row>
    <row r="5396" spans="1:16" hidden="1" x14ac:dyDescent="0.3">
      <c r="A5396" s="90">
        <v>850171</v>
      </c>
      <c r="B5396" s="92" t="s">
        <v>1162</v>
      </c>
      <c r="C5396" s="92" t="s">
        <v>10037</v>
      </c>
      <c r="D5396" s="92" t="s">
        <v>23</v>
      </c>
      <c r="E5396" s="103" t="s">
        <v>701</v>
      </c>
      <c r="F5396" s="92" t="s">
        <v>9760</v>
      </c>
      <c r="G5396" s="92" t="s">
        <v>9900</v>
      </c>
      <c r="H5396" s="92" t="s">
        <v>9732</v>
      </c>
      <c r="I5396" s="92" t="s">
        <v>1088</v>
      </c>
      <c r="J5396" s="92" t="s">
        <v>10038</v>
      </c>
      <c r="K5396" s="90" t="b">
        <v>0</v>
      </c>
      <c r="L5396" s="92" t="s">
        <v>867</v>
      </c>
      <c r="M5396" s="278">
        <f>IFERROR(VLOOKUP(C5396,'Budget Detail as of 11.30'!B:K,COLUMNS('Budget Detail as of 11.30'!B:K),FALSE),0)</f>
        <v>57400</v>
      </c>
      <c r="N5396" s="155">
        <f>SUMIFS('Budget Detail as of 11.30'!L:L,'Budget Detail as of 11.30'!B:B,'Questica Mapping'!C5396)</f>
        <v>57400</v>
      </c>
      <c r="O5396" s="100">
        <v>0</v>
      </c>
      <c r="P5396" s="101">
        <f t="shared" si="208"/>
        <v>0</v>
      </c>
    </row>
    <row r="5397" spans="1:16" hidden="1" x14ac:dyDescent="0.3">
      <c r="A5397" s="90">
        <v>599747</v>
      </c>
      <c r="B5397" s="92" t="s">
        <v>1162</v>
      </c>
      <c r="C5397" s="92" t="s">
        <v>10039</v>
      </c>
      <c r="D5397" s="92" t="s">
        <v>23</v>
      </c>
      <c r="E5397" s="103" t="s">
        <v>701</v>
      </c>
      <c r="F5397" s="92" t="s">
        <v>9760</v>
      </c>
      <c r="G5397" s="92" t="s">
        <v>9900</v>
      </c>
      <c r="H5397" s="92" t="s">
        <v>9732</v>
      </c>
      <c r="I5397" s="92" t="s">
        <v>1066</v>
      </c>
      <c r="J5397" s="92" t="s">
        <v>10040</v>
      </c>
      <c r="K5397" s="90" t="b">
        <v>0</v>
      </c>
      <c r="L5397" s="92" t="s">
        <v>867</v>
      </c>
      <c r="M5397" s="278">
        <f>IFERROR(VLOOKUP(C5397,'Budget Detail as of 11.30'!B:K,COLUMNS('Budget Detail as of 11.30'!B:K),FALSE),0)</f>
        <v>80000</v>
      </c>
      <c r="N5397" s="155">
        <f>SUMIFS('Budget Detail as of 11.30'!L:L,'Budget Detail as of 11.30'!B:B,'Questica Mapping'!C5397)</f>
        <v>80000</v>
      </c>
      <c r="O5397" s="100">
        <v>0</v>
      </c>
      <c r="P5397" s="101">
        <f t="shared" si="208"/>
        <v>0</v>
      </c>
    </row>
    <row r="5398" spans="1:16" hidden="1" x14ac:dyDescent="0.3">
      <c r="A5398" s="90">
        <v>600748</v>
      </c>
      <c r="B5398" s="92" t="s">
        <v>1162</v>
      </c>
      <c r="C5398" s="92" t="s">
        <v>10041</v>
      </c>
      <c r="D5398" s="92" t="s">
        <v>23</v>
      </c>
      <c r="E5398" s="103" t="s">
        <v>701</v>
      </c>
      <c r="F5398" s="92" t="s">
        <v>9760</v>
      </c>
      <c r="G5398" s="92" t="s">
        <v>10042</v>
      </c>
      <c r="H5398" s="92" t="s">
        <v>9732</v>
      </c>
      <c r="I5398" s="92" t="s">
        <v>865</v>
      </c>
      <c r="J5398" s="92" t="s">
        <v>10043</v>
      </c>
      <c r="K5398" s="90" t="b">
        <v>0</v>
      </c>
      <c r="L5398" s="92" t="s">
        <v>867</v>
      </c>
      <c r="M5398" s="278">
        <f>IFERROR(VLOOKUP(C5398,'Budget Detail as of 11.30'!B:K,COLUMNS('Budget Detail as of 11.30'!B:K),FALSE),0)</f>
        <v>21000</v>
      </c>
      <c r="N5398" s="155">
        <f>SUMIFS('Budget Detail as of 11.30'!L:L,'Budget Detail as of 11.30'!B:B,'Questica Mapping'!C5398)</f>
        <v>21000</v>
      </c>
      <c r="O5398" s="100">
        <v>14936</v>
      </c>
      <c r="P5398" s="101">
        <f t="shared" si="208"/>
        <v>14936</v>
      </c>
    </row>
    <row r="5399" spans="1:16" hidden="1" x14ac:dyDescent="0.3">
      <c r="A5399" s="90">
        <v>850975</v>
      </c>
      <c r="B5399" s="92" t="s">
        <v>1162</v>
      </c>
      <c r="C5399" s="92" t="s">
        <v>10044</v>
      </c>
      <c r="D5399" s="92" t="s">
        <v>23</v>
      </c>
      <c r="E5399" s="103" t="s">
        <v>701</v>
      </c>
      <c r="F5399" s="92" t="s">
        <v>9760</v>
      </c>
      <c r="G5399" s="92" t="s">
        <v>10042</v>
      </c>
      <c r="H5399" s="92" t="s">
        <v>9732</v>
      </c>
      <c r="I5399" s="92" t="s">
        <v>1807</v>
      </c>
      <c r="J5399" s="92" t="s">
        <v>10045</v>
      </c>
      <c r="K5399" s="90" t="b">
        <v>0</v>
      </c>
      <c r="L5399" s="92" t="s">
        <v>867</v>
      </c>
      <c r="M5399" s="278">
        <f>IFERROR(VLOOKUP(C5399,'Budget Detail as of 11.30'!B:K,COLUMNS('Budget Detail as of 11.30'!B:K),FALSE),0)</f>
        <v>185000</v>
      </c>
      <c r="N5399" s="155">
        <f>SUMIFS('Budget Detail as of 11.30'!L:L,'Budget Detail as of 11.30'!B:B,'Questica Mapping'!C5399)</f>
        <v>185000</v>
      </c>
      <c r="O5399" s="100">
        <v>65000</v>
      </c>
      <c r="P5399" s="101">
        <f t="shared" si="208"/>
        <v>65000</v>
      </c>
    </row>
    <row r="5400" spans="1:16" hidden="1" x14ac:dyDescent="0.3">
      <c r="A5400" s="90">
        <v>850306</v>
      </c>
      <c r="B5400" s="92" t="s">
        <v>1162</v>
      </c>
      <c r="C5400" s="92" t="s">
        <v>10046</v>
      </c>
      <c r="D5400" s="92" t="s">
        <v>23</v>
      </c>
      <c r="E5400" s="103" t="s">
        <v>701</v>
      </c>
      <c r="F5400" s="92" t="s">
        <v>9760</v>
      </c>
      <c r="G5400" s="92" t="s">
        <v>10042</v>
      </c>
      <c r="H5400" s="92" t="s">
        <v>9732</v>
      </c>
      <c r="I5400" s="92" t="s">
        <v>1072</v>
      </c>
      <c r="J5400" s="92" t="s">
        <v>10047</v>
      </c>
      <c r="K5400" s="90" t="b">
        <v>0</v>
      </c>
      <c r="L5400" s="92" t="s">
        <v>867</v>
      </c>
      <c r="M5400" s="278">
        <f>IFERROR(VLOOKUP(C5400,'Budget Detail as of 11.30'!B:K,COLUMNS('Budget Detail as of 11.30'!B:K),FALSE),0)</f>
        <v>185000</v>
      </c>
      <c r="N5400" s="155">
        <f>SUMIFS('Budget Detail as of 11.30'!L:L,'Budget Detail as of 11.30'!B:B,'Questica Mapping'!C5400)</f>
        <v>185000</v>
      </c>
      <c r="O5400" s="100">
        <v>40455</v>
      </c>
      <c r="P5400" s="101">
        <f t="shared" si="208"/>
        <v>40455</v>
      </c>
    </row>
    <row r="5401" spans="1:16" hidden="1" x14ac:dyDescent="0.3">
      <c r="A5401" s="90">
        <v>850336</v>
      </c>
      <c r="B5401" s="92" t="s">
        <v>1162</v>
      </c>
      <c r="C5401" s="92" t="s">
        <v>10048</v>
      </c>
      <c r="D5401" s="92" t="s">
        <v>23</v>
      </c>
      <c r="E5401" s="103" t="s">
        <v>701</v>
      </c>
      <c r="F5401" s="92" t="s">
        <v>9760</v>
      </c>
      <c r="G5401" s="92" t="s">
        <v>10042</v>
      </c>
      <c r="H5401" s="92" t="s">
        <v>9732</v>
      </c>
      <c r="I5401" s="92" t="s">
        <v>1075</v>
      </c>
      <c r="J5401" s="92" t="s">
        <v>10049</v>
      </c>
      <c r="K5401" s="90" t="b">
        <v>0</v>
      </c>
      <c r="L5401" s="92" t="s">
        <v>867</v>
      </c>
      <c r="M5401" s="278">
        <f>IFERROR(VLOOKUP(C5401,'Budget Detail as of 11.30'!B:K,COLUMNS('Budget Detail as of 11.30'!B:K),FALSE),0)</f>
        <v>185000</v>
      </c>
      <c r="N5401" s="155">
        <f>SUMIFS('Budget Detail as of 11.30'!L:L,'Budget Detail as of 11.30'!B:B,'Questica Mapping'!C5401)</f>
        <v>185000</v>
      </c>
      <c r="O5401" s="100">
        <v>14936</v>
      </c>
      <c r="P5401" s="101">
        <f t="shared" si="208"/>
        <v>14936</v>
      </c>
    </row>
    <row r="5402" spans="1:16" hidden="1" x14ac:dyDescent="0.3">
      <c r="A5402" s="90">
        <v>602874</v>
      </c>
      <c r="B5402" s="92" t="s">
        <v>1162</v>
      </c>
      <c r="C5402" s="92" t="s">
        <v>10050</v>
      </c>
      <c r="D5402" s="92" t="s">
        <v>23</v>
      </c>
      <c r="E5402" s="103" t="s">
        <v>701</v>
      </c>
      <c r="F5402" s="92" t="s">
        <v>9760</v>
      </c>
      <c r="G5402" s="92" t="s">
        <v>10042</v>
      </c>
      <c r="H5402" s="92" t="s">
        <v>9732</v>
      </c>
      <c r="I5402" s="92" t="s">
        <v>1814</v>
      </c>
      <c r="J5402" s="92" t="s">
        <v>10051</v>
      </c>
      <c r="K5402" s="90" t="b">
        <v>0</v>
      </c>
      <c r="L5402" s="92" t="s">
        <v>867</v>
      </c>
      <c r="M5402" s="278">
        <f>IFERROR(VLOOKUP(C5402,'Budget Detail as of 11.30'!B:K,COLUMNS('Budget Detail as of 11.30'!B:K),FALSE),0)</f>
        <v>67000</v>
      </c>
      <c r="N5402" s="155">
        <f>SUMIFS('Budget Detail as of 11.30'!L:L,'Budget Detail as of 11.30'!B:B,'Questica Mapping'!C5402)</f>
        <v>67000</v>
      </c>
      <c r="O5402" s="100">
        <v>60000</v>
      </c>
      <c r="P5402" s="101">
        <f t="shared" si="208"/>
        <v>60000</v>
      </c>
    </row>
    <row r="5403" spans="1:16" hidden="1" x14ac:dyDescent="0.3">
      <c r="A5403" s="90">
        <v>583500</v>
      </c>
      <c r="B5403" s="92" t="s">
        <v>1162</v>
      </c>
      <c r="C5403" s="92" t="s">
        <v>10052</v>
      </c>
      <c r="D5403" s="92" t="s">
        <v>23</v>
      </c>
      <c r="E5403" s="103" t="s">
        <v>701</v>
      </c>
      <c r="F5403" s="92" t="s">
        <v>9760</v>
      </c>
      <c r="G5403" s="92" t="s">
        <v>10042</v>
      </c>
      <c r="H5403" s="92" t="s">
        <v>9732</v>
      </c>
      <c r="I5403" s="92" t="s">
        <v>1817</v>
      </c>
      <c r="J5403" s="92" t="s">
        <v>10053</v>
      </c>
      <c r="K5403" s="90" t="b">
        <v>0</v>
      </c>
      <c r="L5403" s="92" t="s">
        <v>867</v>
      </c>
      <c r="M5403" s="278">
        <f>IFERROR(VLOOKUP(C5403,'Budget Detail as of 11.30'!B:K,COLUMNS('Budget Detail as of 11.30'!B:K),FALSE),0)</f>
        <v>70500</v>
      </c>
      <c r="N5403" s="155">
        <f>SUMIFS('Budget Detail as of 11.30'!L:L,'Budget Detail as of 11.30'!B:B,'Questica Mapping'!C5403)</f>
        <v>70500</v>
      </c>
      <c r="O5403" s="100">
        <v>63000</v>
      </c>
      <c r="P5403" s="101">
        <f t="shared" si="208"/>
        <v>63000</v>
      </c>
    </row>
    <row r="5404" spans="1:16" hidden="1" x14ac:dyDescent="0.3">
      <c r="A5404" s="90">
        <v>850382</v>
      </c>
      <c r="B5404" s="92" t="s">
        <v>1162</v>
      </c>
      <c r="C5404" s="92" t="s">
        <v>10054</v>
      </c>
      <c r="D5404" s="92" t="s">
        <v>23</v>
      </c>
      <c r="E5404" s="103" t="s">
        <v>701</v>
      </c>
      <c r="F5404" s="92" t="s">
        <v>9760</v>
      </c>
      <c r="G5404" s="92" t="s">
        <v>10042</v>
      </c>
      <c r="H5404" s="92" t="s">
        <v>9732</v>
      </c>
      <c r="I5404" s="92" t="s">
        <v>4455</v>
      </c>
      <c r="J5404" s="92" t="s">
        <v>10055</v>
      </c>
      <c r="K5404" s="90" t="b">
        <v>0</v>
      </c>
      <c r="L5404" s="92" t="s">
        <v>867</v>
      </c>
      <c r="M5404" s="278">
        <f>IFERROR(VLOOKUP(C5404,'Budget Detail as of 11.30'!B:K,COLUMNS('Budget Detail as of 11.30'!B:K),FALSE),0)</f>
        <v>220000</v>
      </c>
      <c r="N5404" s="155">
        <f>SUMIFS('Budget Detail as of 11.30'!L:L,'Budget Detail as of 11.30'!B:B,'Questica Mapping'!C5404)</f>
        <v>220000</v>
      </c>
      <c r="O5404" s="100">
        <v>62420</v>
      </c>
      <c r="P5404" s="101">
        <f t="shared" si="208"/>
        <v>62420</v>
      </c>
    </row>
    <row r="5405" spans="1:16" hidden="1" x14ac:dyDescent="0.3">
      <c r="A5405" s="90">
        <v>585288</v>
      </c>
      <c r="B5405" s="92" t="s">
        <v>1162</v>
      </c>
      <c r="C5405" s="92" t="s">
        <v>10056</v>
      </c>
      <c r="D5405" s="92" t="s">
        <v>23</v>
      </c>
      <c r="E5405" s="103" t="s">
        <v>701</v>
      </c>
      <c r="F5405" s="92" t="s">
        <v>9760</v>
      </c>
      <c r="G5405" s="92" t="s">
        <v>10042</v>
      </c>
      <c r="H5405" s="92" t="s">
        <v>9732</v>
      </c>
      <c r="I5405" s="92" t="s">
        <v>4021</v>
      </c>
      <c r="J5405" s="92" t="s">
        <v>10057</v>
      </c>
      <c r="K5405" s="90" t="b">
        <v>0</v>
      </c>
      <c r="L5405" s="92" t="s">
        <v>867</v>
      </c>
      <c r="M5405" s="278">
        <f>IFERROR(VLOOKUP(C5405,'Budget Detail as of 11.30'!B:K,COLUMNS('Budget Detail as of 11.30'!B:K),FALSE),0)</f>
        <v>36000</v>
      </c>
      <c r="N5405" s="155">
        <f>SUMIFS('Budget Detail as of 11.30'!L:L,'Budget Detail as of 11.30'!B:B,'Questica Mapping'!C5405)</f>
        <v>36000</v>
      </c>
      <c r="O5405" s="100">
        <v>78200</v>
      </c>
      <c r="P5405" s="101">
        <f t="shared" si="208"/>
        <v>78200</v>
      </c>
    </row>
    <row r="5406" spans="1:16" hidden="1" x14ac:dyDescent="0.3">
      <c r="A5406" s="90">
        <v>595177</v>
      </c>
      <c r="B5406" s="92" t="s">
        <v>1162</v>
      </c>
      <c r="C5406" s="92" t="s">
        <v>10058</v>
      </c>
      <c r="D5406" s="92" t="s">
        <v>23</v>
      </c>
      <c r="E5406" s="103" t="s">
        <v>701</v>
      </c>
      <c r="F5406" s="92" t="s">
        <v>9760</v>
      </c>
      <c r="G5406" s="92" t="s">
        <v>10042</v>
      </c>
      <c r="H5406" s="92" t="s">
        <v>9732</v>
      </c>
      <c r="I5406" s="92" t="s">
        <v>925</v>
      </c>
      <c r="J5406" s="92" t="s">
        <v>10059</v>
      </c>
      <c r="K5406" s="90" t="b">
        <v>0</v>
      </c>
      <c r="L5406" s="92" t="s">
        <v>867</v>
      </c>
      <c r="M5406" s="278">
        <f>IFERROR(VLOOKUP(C5406,'Budget Detail as of 11.30'!B:K,COLUMNS('Budget Detail as of 11.30'!B:K),FALSE),0)</f>
        <v>80680</v>
      </c>
      <c r="N5406" s="155">
        <f>SUMIFS('Budget Detail as of 11.30'!L:L,'Budget Detail as of 11.30'!B:B,'Questica Mapping'!C5406)</f>
        <v>80680</v>
      </c>
      <c r="O5406" s="100">
        <v>0</v>
      </c>
      <c r="P5406" s="101">
        <f t="shared" si="208"/>
        <v>0</v>
      </c>
    </row>
    <row r="5407" spans="1:16" hidden="1" x14ac:dyDescent="0.3">
      <c r="A5407" s="90">
        <v>593198</v>
      </c>
      <c r="B5407" s="92" t="s">
        <v>1162</v>
      </c>
      <c r="C5407" s="92" t="s">
        <v>10060</v>
      </c>
      <c r="D5407" s="92" t="s">
        <v>23</v>
      </c>
      <c r="E5407" s="103" t="s">
        <v>701</v>
      </c>
      <c r="F5407" s="92" t="s">
        <v>9760</v>
      </c>
      <c r="G5407" s="92" t="s">
        <v>10042</v>
      </c>
      <c r="H5407" s="92" t="s">
        <v>9732</v>
      </c>
      <c r="I5407" s="92" t="s">
        <v>928</v>
      </c>
      <c r="J5407" s="92" t="s">
        <v>10061</v>
      </c>
      <c r="K5407" s="90" t="b">
        <v>0</v>
      </c>
      <c r="L5407" s="92" t="s">
        <v>867</v>
      </c>
      <c r="M5407" s="278">
        <f>IFERROR(VLOOKUP(C5407,'Budget Detail as of 11.30'!B:K,COLUMNS('Budget Detail as of 11.30'!B:K),FALSE),0)</f>
        <v>14500</v>
      </c>
      <c r="N5407" s="155">
        <f>SUMIFS('Budget Detail as of 11.30'!L:L,'Budget Detail as of 11.30'!B:B,'Questica Mapping'!C5407)</f>
        <v>14500</v>
      </c>
      <c r="O5407" s="100">
        <v>3741770</v>
      </c>
      <c r="P5407" s="101">
        <f t="shared" si="208"/>
        <v>3741770</v>
      </c>
    </row>
    <row r="5408" spans="1:16" hidden="1" x14ac:dyDescent="0.3">
      <c r="A5408" s="90">
        <v>584181</v>
      </c>
      <c r="B5408" s="92" t="s">
        <v>1162</v>
      </c>
      <c r="C5408" s="92" t="s">
        <v>10062</v>
      </c>
      <c r="D5408" s="92" t="s">
        <v>23</v>
      </c>
      <c r="E5408" s="103" t="s">
        <v>701</v>
      </c>
      <c r="F5408" s="92" t="s">
        <v>9760</v>
      </c>
      <c r="G5408" s="92" t="s">
        <v>10042</v>
      </c>
      <c r="H5408" s="92" t="s">
        <v>9732</v>
      </c>
      <c r="I5408" s="92" t="s">
        <v>931</v>
      </c>
      <c r="J5408" s="92" t="s">
        <v>10063</v>
      </c>
      <c r="K5408" s="90" t="b">
        <v>0</v>
      </c>
      <c r="L5408" s="92" t="s">
        <v>867</v>
      </c>
      <c r="M5408" s="278">
        <f>IFERROR(VLOOKUP(C5408,'Budget Detail as of 11.30'!B:K,COLUMNS('Budget Detail as of 11.30'!B:K),FALSE),0)</f>
        <v>16500</v>
      </c>
      <c r="N5408" s="155">
        <f>SUMIFS('Budget Detail as of 11.30'!L:L,'Budget Detail as of 11.30'!B:B,'Questica Mapping'!C5408)</f>
        <v>16500</v>
      </c>
      <c r="O5408" s="100">
        <v>0</v>
      </c>
      <c r="P5408" s="101">
        <f t="shared" si="208"/>
        <v>0</v>
      </c>
    </row>
    <row r="5409" spans="1:16" hidden="1" x14ac:dyDescent="0.3">
      <c r="A5409" s="90">
        <v>602509</v>
      </c>
      <c r="B5409" s="92" t="s">
        <v>1162</v>
      </c>
      <c r="C5409" s="92" t="s">
        <v>10064</v>
      </c>
      <c r="D5409" s="92" t="s">
        <v>23</v>
      </c>
      <c r="E5409" s="103" t="s">
        <v>701</v>
      </c>
      <c r="F5409" s="92" t="s">
        <v>9760</v>
      </c>
      <c r="G5409" s="92" t="s">
        <v>10042</v>
      </c>
      <c r="H5409" s="92" t="s">
        <v>9732</v>
      </c>
      <c r="I5409" s="92" t="s">
        <v>944</v>
      </c>
      <c r="J5409" s="92" t="s">
        <v>10065</v>
      </c>
      <c r="K5409" s="90" t="b">
        <v>0</v>
      </c>
      <c r="L5409" s="92" t="s">
        <v>867</v>
      </c>
      <c r="M5409" s="278">
        <f>IFERROR(VLOOKUP(C5409,'Budget Detail as of 11.30'!B:K,COLUMNS('Budget Detail as of 11.30'!B:K),FALSE),0)</f>
        <v>193000</v>
      </c>
      <c r="N5409" s="155">
        <f>SUMIFS('Budget Detail as of 11.30'!L:L,'Budget Detail as of 11.30'!B:B,'Questica Mapping'!C5409)</f>
        <v>193000</v>
      </c>
      <c r="O5409" s="100">
        <v>820901</v>
      </c>
      <c r="P5409" s="101">
        <f t="shared" si="208"/>
        <v>820901</v>
      </c>
    </row>
    <row r="5410" spans="1:16" hidden="1" x14ac:dyDescent="0.3">
      <c r="A5410" s="90">
        <v>599455</v>
      </c>
      <c r="B5410" s="92" t="s">
        <v>1162</v>
      </c>
      <c r="C5410" s="92" t="s">
        <v>10066</v>
      </c>
      <c r="D5410" s="92" t="s">
        <v>23</v>
      </c>
      <c r="E5410" s="103" t="s">
        <v>701</v>
      </c>
      <c r="F5410" s="92" t="s">
        <v>9760</v>
      </c>
      <c r="G5410" s="92" t="s">
        <v>10042</v>
      </c>
      <c r="H5410" s="92" t="s">
        <v>9732</v>
      </c>
      <c r="I5410" s="92" t="s">
        <v>1060</v>
      </c>
      <c r="J5410" s="92" t="s">
        <v>10067</v>
      </c>
      <c r="K5410" s="90" t="b">
        <v>0</v>
      </c>
      <c r="L5410" s="92" t="s">
        <v>867</v>
      </c>
      <c r="M5410" s="278">
        <f>IFERROR(VLOOKUP(C5410,'Budget Detail as of 11.30'!B:K,COLUMNS('Budget Detail as of 11.30'!B:K),FALSE),0)</f>
        <v>99200</v>
      </c>
      <c r="N5410" s="155">
        <f>SUMIFS('Budget Detail as of 11.30'!L:L,'Budget Detail as of 11.30'!B:B,'Questica Mapping'!C5410)</f>
        <v>99200</v>
      </c>
      <c r="O5410" s="100">
        <v>1250000</v>
      </c>
      <c r="P5410" s="101">
        <f t="shared" si="208"/>
        <v>1250000</v>
      </c>
    </row>
    <row r="5411" spans="1:16" hidden="1" x14ac:dyDescent="0.3">
      <c r="A5411" s="90">
        <v>592971</v>
      </c>
      <c r="B5411" s="92" t="s">
        <v>1162</v>
      </c>
      <c r="C5411" s="92" t="s">
        <v>10068</v>
      </c>
      <c r="D5411" s="92" t="s">
        <v>23</v>
      </c>
      <c r="E5411" s="103" t="s">
        <v>701</v>
      </c>
      <c r="F5411" s="92" t="s">
        <v>9760</v>
      </c>
      <c r="G5411" s="92" t="s">
        <v>10042</v>
      </c>
      <c r="H5411" s="92" t="s">
        <v>9732</v>
      </c>
      <c r="I5411" s="92" t="s">
        <v>1063</v>
      </c>
      <c r="J5411" s="92" t="s">
        <v>10069</v>
      </c>
      <c r="K5411" s="90" t="b">
        <v>0</v>
      </c>
      <c r="L5411" s="92" t="s">
        <v>867</v>
      </c>
      <c r="M5411" s="278">
        <f>IFERROR(VLOOKUP(C5411,'Budget Detail as of 11.30'!B:K,COLUMNS('Budget Detail as of 11.30'!B:K),FALSE),0)</f>
        <v>317500</v>
      </c>
      <c r="N5411" s="155">
        <f>SUMIFS('Budget Detail as of 11.30'!L:L,'Budget Detail as of 11.30'!B:B,'Questica Mapping'!C5411)</f>
        <v>317500</v>
      </c>
      <c r="O5411" s="100">
        <v>119842</v>
      </c>
      <c r="P5411" s="101">
        <f t="shared" ref="P5411:P5415" si="209">+O5411</f>
        <v>119842</v>
      </c>
    </row>
    <row r="5412" spans="1:16" hidden="1" x14ac:dyDescent="0.3">
      <c r="A5412" s="90">
        <v>850222</v>
      </c>
      <c r="B5412" s="92" t="s">
        <v>1162</v>
      </c>
      <c r="C5412" s="92" t="s">
        <v>10070</v>
      </c>
      <c r="D5412" s="92" t="s">
        <v>23</v>
      </c>
      <c r="E5412" s="103" t="s">
        <v>701</v>
      </c>
      <c r="F5412" s="92" t="s">
        <v>9760</v>
      </c>
      <c r="G5412" s="92" t="s">
        <v>10042</v>
      </c>
      <c r="H5412" s="92" t="s">
        <v>9732</v>
      </c>
      <c r="I5412" s="92" t="s">
        <v>1088</v>
      </c>
      <c r="J5412" s="92" t="s">
        <v>10071</v>
      </c>
      <c r="K5412" s="90" t="b">
        <v>0</v>
      </c>
      <c r="L5412" s="92" t="s">
        <v>867</v>
      </c>
      <c r="M5412" s="278">
        <f>IFERROR(VLOOKUP(C5412,'Budget Detail as of 11.30'!B:K,COLUMNS('Budget Detail as of 11.30'!B:K),FALSE),0)</f>
        <v>317500</v>
      </c>
      <c r="N5412" s="155">
        <f>SUMIFS('Budget Detail as of 11.30'!L:L,'Budget Detail as of 11.30'!B:B,'Questica Mapping'!C5412)</f>
        <v>317500</v>
      </c>
      <c r="O5412" s="100">
        <v>264170</v>
      </c>
      <c r="P5412" s="101">
        <f t="shared" si="209"/>
        <v>264170</v>
      </c>
    </row>
    <row r="5413" spans="1:16" hidden="1" x14ac:dyDescent="0.3">
      <c r="A5413" s="90">
        <v>850478</v>
      </c>
      <c r="B5413" s="92" t="s">
        <v>1162</v>
      </c>
      <c r="C5413" s="92" t="s">
        <v>10072</v>
      </c>
      <c r="D5413" s="92" t="s">
        <v>23</v>
      </c>
      <c r="E5413" s="103" t="s">
        <v>701</v>
      </c>
      <c r="F5413" s="92" t="s">
        <v>9760</v>
      </c>
      <c r="G5413" s="92" t="s">
        <v>10042</v>
      </c>
      <c r="H5413" s="92" t="s">
        <v>9732</v>
      </c>
      <c r="I5413" s="92" t="s">
        <v>1066</v>
      </c>
      <c r="J5413" s="92" t="s">
        <v>10073</v>
      </c>
      <c r="K5413" s="90" t="b">
        <v>0</v>
      </c>
      <c r="L5413" s="92" t="s">
        <v>867</v>
      </c>
      <c r="M5413" s="278">
        <f>IFERROR(VLOOKUP(C5413,'Budget Detail as of 11.30'!B:K,COLUMNS('Budget Detail as of 11.30'!B:K),FALSE),0)</f>
        <v>240000</v>
      </c>
      <c r="N5413" s="155">
        <f>SUMIFS('Budget Detail as of 11.30'!L:L,'Budget Detail as of 11.30'!B:B,'Questica Mapping'!C5413)</f>
        <v>240000</v>
      </c>
      <c r="O5413" s="100">
        <v>1024422</v>
      </c>
      <c r="P5413" s="101">
        <f t="shared" si="209"/>
        <v>1024422</v>
      </c>
    </row>
    <row r="5414" spans="1:16" hidden="1" x14ac:dyDescent="0.3">
      <c r="A5414" s="90">
        <v>586056</v>
      </c>
      <c r="B5414" s="92" t="s">
        <v>1162</v>
      </c>
      <c r="C5414" s="92" t="s">
        <v>10074</v>
      </c>
      <c r="D5414" s="92" t="s">
        <v>23</v>
      </c>
      <c r="E5414" s="103" t="s">
        <v>701</v>
      </c>
      <c r="F5414" s="92" t="s">
        <v>9760</v>
      </c>
      <c r="G5414" s="92" t="s">
        <v>2109</v>
      </c>
      <c r="H5414" s="92" t="s">
        <v>9732</v>
      </c>
      <c r="I5414" s="92" t="s">
        <v>865</v>
      </c>
      <c r="J5414" s="92" t="s">
        <v>10075</v>
      </c>
      <c r="K5414" s="90" t="b">
        <v>0</v>
      </c>
      <c r="L5414" s="92" t="s">
        <v>867</v>
      </c>
      <c r="M5414" s="278">
        <f>IFERROR(VLOOKUP(C5414,'Budget Detail as of 11.30'!B:K,COLUMNS('Budget Detail as of 11.30'!B:K),FALSE),0)</f>
        <v>2900</v>
      </c>
      <c r="N5414" s="155">
        <f>SUMIFS('Budget Detail as of 11.30'!L:L,'Budget Detail as of 11.30'!B:B,'Questica Mapping'!C5414)</f>
        <v>2900</v>
      </c>
      <c r="O5414" s="100">
        <v>201425</v>
      </c>
      <c r="P5414" s="101">
        <f t="shared" si="209"/>
        <v>201425</v>
      </c>
    </row>
    <row r="5415" spans="1:16" hidden="1" x14ac:dyDescent="0.3">
      <c r="A5415" s="90">
        <v>591365</v>
      </c>
      <c r="B5415" s="92" t="s">
        <v>1162</v>
      </c>
      <c r="C5415" s="92" t="s">
        <v>10076</v>
      </c>
      <c r="D5415" s="92" t="s">
        <v>23</v>
      </c>
      <c r="E5415" s="103" t="s">
        <v>703</v>
      </c>
      <c r="F5415" s="92" t="s">
        <v>9760</v>
      </c>
      <c r="G5415" s="92" t="s">
        <v>10077</v>
      </c>
      <c r="H5415" s="92" t="s">
        <v>9732</v>
      </c>
      <c r="I5415" s="92" t="s">
        <v>865</v>
      </c>
      <c r="J5415" s="92" t="s">
        <v>10078</v>
      </c>
      <c r="K5415" s="90" t="b">
        <v>0</v>
      </c>
      <c r="L5415" s="92" t="s">
        <v>867</v>
      </c>
      <c r="M5415" s="278">
        <f>IFERROR(VLOOKUP(C5415,'Budget Detail as of 11.30'!B:K,COLUMNS('Budget Detail as of 11.30'!B:K),FALSE),0)</f>
        <v>2585090</v>
      </c>
      <c r="N5415" s="155">
        <f>SUMIFS('Budget Detail as of 11.30'!L:L,'Budget Detail as of 11.30'!B:B,'Questica Mapping'!C5415)</f>
        <v>2585090</v>
      </c>
      <c r="O5415" s="100">
        <v>0</v>
      </c>
      <c r="P5415" s="101">
        <f t="shared" si="209"/>
        <v>0</v>
      </c>
    </row>
    <row r="5416" spans="1:16" hidden="1" x14ac:dyDescent="0.3">
      <c r="A5416" s="90">
        <v>595562</v>
      </c>
      <c r="B5416" s="92" t="s">
        <v>1162</v>
      </c>
      <c r="C5416" s="92" t="s">
        <v>10079</v>
      </c>
      <c r="D5416" s="92" t="s">
        <v>23</v>
      </c>
      <c r="E5416" s="103" t="s">
        <v>702</v>
      </c>
      <c r="F5416" s="92" t="s">
        <v>10080</v>
      </c>
      <c r="G5416" s="92" t="s">
        <v>1679</v>
      </c>
      <c r="H5416" s="92" t="s">
        <v>9732</v>
      </c>
      <c r="I5416" s="92" t="s">
        <v>865</v>
      </c>
      <c r="J5416" s="92" t="s">
        <v>326</v>
      </c>
      <c r="K5416" s="90" t="b">
        <v>0</v>
      </c>
      <c r="L5416" s="92" t="s">
        <v>867</v>
      </c>
      <c r="M5416" s="278">
        <f>IFERROR(VLOOKUP(C5416,'Budget Detail as of 11.30'!B:K,COLUMNS('Budget Detail as of 11.30'!B:K),FALSE),0)</f>
        <v>0</v>
      </c>
      <c r="N5416" s="155">
        <f>SUMIFS('Budget Detail as of 11.30'!L:L,'Budget Detail as of 11.30'!B:B,'Questica Mapping'!C5416)</f>
        <v>0</v>
      </c>
      <c r="O5416" s="100">
        <v>-20000</v>
      </c>
      <c r="P5416" s="101">
        <f t="shared" ref="P5416:P5423" si="210">-O5416</f>
        <v>20000</v>
      </c>
    </row>
    <row r="5417" spans="1:16" hidden="1" x14ac:dyDescent="0.3">
      <c r="A5417" s="90">
        <v>599725</v>
      </c>
      <c r="B5417" s="92" t="s">
        <v>1162</v>
      </c>
      <c r="C5417" s="92" t="s">
        <v>10081</v>
      </c>
      <c r="D5417" s="92" t="s">
        <v>23</v>
      </c>
      <c r="E5417" s="103" t="s">
        <v>702</v>
      </c>
      <c r="F5417" s="92" t="s">
        <v>10080</v>
      </c>
      <c r="G5417" s="92" t="s">
        <v>1679</v>
      </c>
      <c r="H5417" s="92" t="s">
        <v>9732</v>
      </c>
      <c r="I5417" s="92" t="s">
        <v>925</v>
      </c>
      <c r="J5417" s="92" t="s">
        <v>10082</v>
      </c>
      <c r="K5417" s="90" t="b">
        <v>0</v>
      </c>
      <c r="L5417" s="92" t="s">
        <v>867</v>
      </c>
      <c r="M5417" s="278">
        <f>IFERROR(VLOOKUP(C5417,'Budget Detail as of 11.30'!B:K,COLUMNS('Budget Detail as of 11.30'!B:K),FALSE),0)</f>
        <v>1250000</v>
      </c>
      <c r="N5417" s="155">
        <f>SUMIFS('Budget Detail as of 11.30'!L:L,'Budget Detail as of 11.30'!B:B,'Questica Mapping'!C5417)</f>
        <v>1250000</v>
      </c>
      <c r="O5417" s="100">
        <v>-605000</v>
      </c>
      <c r="P5417" s="101">
        <f t="shared" si="210"/>
        <v>605000</v>
      </c>
    </row>
    <row r="5418" spans="1:16" hidden="1" x14ac:dyDescent="0.3">
      <c r="A5418" s="90">
        <v>602244</v>
      </c>
      <c r="B5418" s="92" t="s">
        <v>1162</v>
      </c>
      <c r="C5418" s="92" t="s">
        <v>10083</v>
      </c>
      <c r="D5418" s="92" t="s">
        <v>23</v>
      </c>
      <c r="E5418" s="103" t="s">
        <v>702</v>
      </c>
      <c r="F5418" s="92" t="s">
        <v>10080</v>
      </c>
      <c r="G5418" s="92" t="s">
        <v>1679</v>
      </c>
      <c r="H5418" s="92" t="s">
        <v>9732</v>
      </c>
      <c r="I5418" s="92" t="s">
        <v>928</v>
      </c>
      <c r="J5418" s="92" t="s">
        <v>10084</v>
      </c>
      <c r="K5418" s="90" t="b">
        <v>0</v>
      </c>
      <c r="L5418" s="92" t="s">
        <v>867</v>
      </c>
      <c r="M5418" s="278">
        <f>IFERROR(VLOOKUP(C5418,'Budget Detail as of 11.30'!B:K,COLUMNS('Budget Detail as of 11.30'!B:K),FALSE),0)</f>
        <v>200000</v>
      </c>
      <c r="N5418" s="155">
        <f>SUMIFS('Budget Detail as of 11.30'!L:L,'Budget Detail as of 11.30'!B:B,'Questica Mapping'!C5418)</f>
        <v>200000</v>
      </c>
      <c r="O5418" s="100">
        <v>-65250</v>
      </c>
      <c r="P5418" s="101">
        <f t="shared" si="210"/>
        <v>65250</v>
      </c>
    </row>
    <row r="5419" spans="1:16" hidden="1" x14ac:dyDescent="0.3">
      <c r="A5419" s="90">
        <v>583625</v>
      </c>
      <c r="B5419" s="92" t="s">
        <v>1162</v>
      </c>
      <c r="C5419" s="92" t="s">
        <v>10085</v>
      </c>
      <c r="D5419" s="92" t="s">
        <v>23</v>
      </c>
      <c r="E5419" s="103" t="s">
        <v>702</v>
      </c>
      <c r="F5419" s="92" t="s">
        <v>10080</v>
      </c>
      <c r="G5419" s="92" t="s">
        <v>1679</v>
      </c>
      <c r="H5419" s="92" t="s">
        <v>9732</v>
      </c>
      <c r="I5419" s="92" t="s">
        <v>931</v>
      </c>
      <c r="J5419" s="92" t="s">
        <v>10086</v>
      </c>
      <c r="K5419" s="90" t="b">
        <v>0</v>
      </c>
      <c r="L5419" s="92" t="s">
        <v>867</v>
      </c>
      <c r="M5419" s="278">
        <f>IFERROR(VLOOKUP(C5419,'Budget Detail as of 11.30'!B:K,COLUMNS('Budget Detail as of 11.30'!B:K),FALSE),0)</f>
        <v>264170</v>
      </c>
      <c r="N5419" s="155">
        <f>SUMIFS('Budget Detail as of 11.30'!L:L,'Budget Detail as of 11.30'!B:B,'Questica Mapping'!C5419)</f>
        <v>264170</v>
      </c>
      <c r="O5419" s="100">
        <v>-456</v>
      </c>
      <c r="P5419" s="101">
        <f t="shared" si="210"/>
        <v>456</v>
      </c>
    </row>
    <row r="5420" spans="1:16" hidden="1" x14ac:dyDescent="0.3">
      <c r="A5420" s="90">
        <v>584183</v>
      </c>
      <c r="B5420" s="92" t="s">
        <v>1162</v>
      </c>
      <c r="C5420" s="92" t="s">
        <v>10087</v>
      </c>
      <c r="D5420" s="92" t="s">
        <v>23</v>
      </c>
      <c r="E5420" s="103" t="s">
        <v>702</v>
      </c>
      <c r="F5420" s="92" t="s">
        <v>10080</v>
      </c>
      <c r="G5420" s="92" t="s">
        <v>1679</v>
      </c>
      <c r="H5420" s="92" t="s">
        <v>9732</v>
      </c>
      <c r="I5420" s="92" t="s">
        <v>944</v>
      </c>
      <c r="J5420" s="92" t="s">
        <v>10088</v>
      </c>
      <c r="K5420" s="90" t="b">
        <v>0</v>
      </c>
      <c r="L5420" s="92" t="s">
        <v>867</v>
      </c>
      <c r="M5420" s="278">
        <f>IFERROR(VLOOKUP(C5420,'Budget Detail as of 11.30'!B:K,COLUMNS('Budget Detail as of 11.30'!B:K),FALSE),0)</f>
        <v>21900</v>
      </c>
      <c r="N5420" s="155">
        <f>SUMIFS('Budget Detail as of 11.30'!L:L,'Budget Detail as of 11.30'!B:B,'Questica Mapping'!C5420)</f>
        <v>21900</v>
      </c>
      <c r="O5420" s="100">
        <v>-1500</v>
      </c>
      <c r="P5420" s="101">
        <f t="shared" si="210"/>
        <v>1500</v>
      </c>
    </row>
    <row r="5421" spans="1:16" hidden="1" x14ac:dyDescent="0.3">
      <c r="A5421" s="90">
        <v>584184</v>
      </c>
      <c r="B5421" s="92" t="s">
        <v>1162</v>
      </c>
      <c r="C5421" s="92" t="s">
        <v>10089</v>
      </c>
      <c r="D5421" s="92" t="s">
        <v>23</v>
      </c>
      <c r="E5421" s="103" t="s">
        <v>702</v>
      </c>
      <c r="F5421" s="92" t="s">
        <v>10080</v>
      </c>
      <c r="G5421" s="92" t="s">
        <v>1679</v>
      </c>
      <c r="H5421" s="92" t="s">
        <v>9732</v>
      </c>
      <c r="I5421" s="92" t="s">
        <v>1060</v>
      </c>
      <c r="J5421" s="92" t="s">
        <v>10090</v>
      </c>
      <c r="K5421" s="90" t="b">
        <v>0</v>
      </c>
      <c r="L5421" s="92" t="s">
        <v>867</v>
      </c>
      <c r="M5421" s="278">
        <f>IFERROR(VLOOKUP(C5421,'Budget Detail as of 11.30'!B:K,COLUMNS('Budget Detail as of 11.30'!B:K),FALSE),0)</f>
        <v>1500000</v>
      </c>
      <c r="N5421" s="155">
        <f>SUMIFS('Budget Detail as of 11.30'!L:L,'Budget Detail as of 11.30'!B:B,'Questica Mapping'!C5421)</f>
        <v>1500000</v>
      </c>
      <c r="O5421" s="100">
        <v>-1904</v>
      </c>
      <c r="P5421" s="101">
        <f t="shared" si="210"/>
        <v>1904</v>
      </c>
    </row>
    <row r="5422" spans="1:16" hidden="1" x14ac:dyDescent="0.3">
      <c r="A5422" s="90">
        <v>584185</v>
      </c>
      <c r="B5422" s="92" t="s">
        <v>1162</v>
      </c>
      <c r="C5422" s="92" t="s">
        <v>10091</v>
      </c>
      <c r="D5422" s="92" t="s">
        <v>23</v>
      </c>
      <c r="E5422" s="103" t="s">
        <v>702</v>
      </c>
      <c r="F5422" s="92" t="s">
        <v>10080</v>
      </c>
      <c r="G5422" s="92" t="s">
        <v>1679</v>
      </c>
      <c r="H5422" s="92" t="s">
        <v>9732</v>
      </c>
      <c r="I5422" s="92" t="s">
        <v>1063</v>
      </c>
      <c r="J5422" s="92" t="s">
        <v>10092</v>
      </c>
      <c r="K5422" s="90" t="b">
        <v>0</v>
      </c>
      <c r="L5422" s="92" t="s">
        <v>867</v>
      </c>
      <c r="M5422" s="278">
        <f>IFERROR(VLOOKUP(C5422,'Budget Detail as of 11.30'!B:K,COLUMNS('Budget Detail as of 11.30'!B:K),FALSE),0)</f>
        <v>44000</v>
      </c>
      <c r="N5422" s="155">
        <f>SUMIFS('Budget Detail as of 11.30'!L:L,'Budget Detail as of 11.30'!B:B,'Questica Mapping'!C5422)</f>
        <v>44000</v>
      </c>
      <c r="O5422" s="100">
        <v>-2262120</v>
      </c>
      <c r="P5422" s="101">
        <f t="shared" si="210"/>
        <v>2262120</v>
      </c>
    </row>
    <row r="5423" spans="1:16" hidden="1" x14ac:dyDescent="0.3">
      <c r="A5423" s="90">
        <v>584186</v>
      </c>
      <c r="B5423" s="92" t="s">
        <v>1162</v>
      </c>
      <c r="C5423" s="92" t="s">
        <v>10093</v>
      </c>
      <c r="D5423" s="92" t="s">
        <v>23</v>
      </c>
      <c r="E5423" s="103" t="s">
        <v>702</v>
      </c>
      <c r="F5423" s="92" t="s">
        <v>10080</v>
      </c>
      <c r="G5423" s="92" t="s">
        <v>1679</v>
      </c>
      <c r="H5423" s="92" t="s">
        <v>9732</v>
      </c>
      <c r="I5423" s="92" t="s">
        <v>1088</v>
      </c>
      <c r="J5423" s="92" t="s">
        <v>10094</v>
      </c>
      <c r="K5423" s="90" t="b">
        <v>0</v>
      </c>
      <c r="L5423" s="92" t="s">
        <v>867</v>
      </c>
      <c r="M5423" s="278">
        <f>IFERROR(VLOOKUP(C5423,'Budget Detail as of 11.30'!B:K,COLUMNS('Budget Detail as of 11.30'!B:K),FALSE),0)</f>
        <v>0</v>
      </c>
      <c r="N5423" s="155">
        <f>SUMIFS('Budget Detail as of 11.30'!L:L,'Budget Detail as of 11.30'!B:B,'Questica Mapping'!C5423)</f>
        <v>0</v>
      </c>
      <c r="O5423" s="100">
        <v>0</v>
      </c>
      <c r="P5423" s="101">
        <f t="shared" si="210"/>
        <v>0</v>
      </c>
    </row>
    <row r="5424" spans="1:16" hidden="1" x14ac:dyDescent="0.3">
      <c r="A5424" s="90">
        <v>592973</v>
      </c>
      <c r="B5424" s="159" t="s">
        <v>1162</v>
      </c>
      <c r="C5424" s="159" t="s">
        <v>10095</v>
      </c>
      <c r="D5424" s="181" t="s">
        <v>23</v>
      </c>
      <c r="E5424" s="103" t="s">
        <v>494</v>
      </c>
      <c r="F5424" s="179" t="s">
        <v>10080</v>
      </c>
      <c r="G5424" s="179" t="s">
        <v>1679</v>
      </c>
      <c r="H5424" s="179" t="s">
        <v>9732</v>
      </c>
      <c r="I5424" s="179" t="s">
        <v>1066</v>
      </c>
      <c r="J5424" s="179" t="s">
        <v>3690</v>
      </c>
      <c r="K5424" s="179" t="b">
        <f>VLOOKUP($C5424,'Budget Detail as of 11.30'!$B:$K,COLUMNS('Budget Detail as of 11.30'!$B:I),FALSE)</f>
        <v>0</v>
      </c>
      <c r="L5424" s="179" t="str">
        <f>VLOOKUP($C5424,'Budget Detail as of 11.30'!$B:$K,COLUMNS('Budget Detail as of 11.30'!$B:J),FALSE)</f>
        <v>Operating</v>
      </c>
      <c r="M5424" s="278">
        <f>IFERROR(VLOOKUP(C5424,'Budget Detail as of 11.30'!B:K,COLUMNS('Budget Detail as of 11.30'!B:K),FALSE),0)</f>
        <v>27850</v>
      </c>
      <c r="N5424" s="155">
        <f>SUMIFS('Budget Detail as of 11.30'!L:L,'Budget Detail as of 11.30'!B:B,'Questica Mapping'!C5424)</f>
        <v>29480</v>
      </c>
    </row>
    <row r="5425" spans="1:16" hidden="1" x14ac:dyDescent="0.3">
      <c r="A5425" s="90">
        <v>592097</v>
      </c>
      <c r="B5425" s="92" t="s">
        <v>3</v>
      </c>
      <c r="C5425" s="92" t="s">
        <v>10096</v>
      </c>
      <c r="D5425" s="92" t="s">
        <v>24</v>
      </c>
      <c r="E5425" s="103" t="s">
        <v>303</v>
      </c>
      <c r="F5425" s="92" t="s">
        <v>10097</v>
      </c>
      <c r="G5425" s="92" t="s">
        <v>863</v>
      </c>
      <c r="H5425" s="92" t="s">
        <v>10098</v>
      </c>
      <c r="I5425" s="92" t="s">
        <v>865</v>
      </c>
      <c r="J5425" s="92" t="s">
        <v>10099</v>
      </c>
      <c r="K5425" s="90" t="b">
        <v>0</v>
      </c>
      <c r="L5425" s="92" t="s">
        <v>867</v>
      </c>
      <c r="M5425" s="278">
        <f>IFERROR(VLOOKUP(C5425,'Budget Detail as of 11.30'!B:K,COLUMNS('Budget Detail as of 11.30'!B:K),FALSE),0)</f>
        <v>150000</v>
      </c>
      <c r="N5425" s="155">
        <f>SUMIFS('Budget Detail as of 11.30'!L:L,'Budget Detail as of 11.30'!B:B,'Questica Mapping'!C5425)</f>
        <v>150000</v>
      </c>
      <c r="O5425" s="100"/>
      <c r="P5425" s="101"/>
    </row>
    <row r="5426" spans="1:16" hidden="1" x14ac:dyDescent="0.3">
      <c r="A5426" s="90">
        <v>592974</v>
      </c>
      <c r="B5426" s="92" t="s">
        <v>3</v>
      </c>
      <c r="C5426" s="92" t="s">
        <v>10100</v>
      </c>
      <c r="D5426" s="92" t="s">
        <v>24</v>
      </c>
      <c r="E5426" s="103" t="s">
        <v>303</v>
      </c>
      <c r="F5426" s="92" t="s">
        <v>10097</v>
      </c>
      <c r="G5426" s="92" t="s">
        <v>935</v>
      </c>
      <c r="H5426" s="92" t="s">
        <v>10098</v>
      </c>
      <c r="I5426" s="92" t="s">
        <v>865</v>
      </c>
      <c r="J5426" s="92" t="s">
        <v>10101</v>
      </c>
      <c r="K5426" s="90" t="b">
        <v>0</v>
      </c>
      <c r="L5426" s="92" t="s">
        <v>867</v>
      </c>
      <c r="M5426" s="278">
        <f>IFERROR(VLOOKUP(C5426,'Budget Detail as of 11.30'!B:K,COLUMNS('Budget Detail as of 11.30'!B:K),FALSE),0)</f>
        <v>980000</v>
      </c>
      <c r="N5426" s="155">
        <f>SUMIFS('Budget Detail as of 11.30'!L:L,'Budget Detail as of 11.30'!B:B,'Questica Mapping'!C5426)</f>
        <v>980000</v>
      </c>
      <c r="O5426" s="100">
        <v>533480</v>
      </c>
      <c r="P5426" s="101">
        <f t="shared" ref="P5426:P5468" si="211">+O5426</f>
        <v>533480</v>
      </c>
    </row>
    <row r="5427" spans="1:16" hidden="1" x14ac:dyDescent="0.3">
      <c r="A5427" s="90">
        <v>591051</v>
      </c>
      <c r="B5427" s="92" t="s">
        <v>3</v>
      </c>
      <c r="C5427" s="92" t="s">
        <v>10102</v>
      </c>
      <c r="D5427" s="92" t="s">
        <v>24</v>
      </c>
      <c r="E5427" s="103" t="s">
        <v>303</v>
      </c>
      <c r="F5427" s="90" t="s">
        <v>10097</v>
      </c>
      <c r="G5427" s="90" t="s">
        <v>935</v>
      </c>
      <c r="H5427" s="90" t="s">
        <v>10103</v>
      </c>
      <c r="I5427" s="178">
        <v>2</v>
      </c>
      <c r="J5427" s="269" t="s">
        <v>1251</v>
      </c>
      <c r="L5427" s="92"/>
      <c r="M5427" s="278">
        <f>IFERROR(VLOOKUP(C5427,'Budget Detail as of 11.30'!B:K,COLUMNS('Budget Detail as of 11.30'!B:K),FALSE),0)</f>
        <v>0</v>
      </c>
      <c r="N5427" s="155">
        <f>SUMIFS('Budget Detail as of 11.30'!L:L,'Budget Detail as of 11.30'!B:B,'Questica Mapping'!C5427)</f>
        <v>0</v>
      </c>
      <c r="O5427" s="100">
        <v>79854</v>
      </c>
      <c r="P5427" s="101">
        <f t="shared" si="211"/>
        <v>79854</v>
      </c>
    </row>
    <row r="5428" spans="1:16" hidden="1" x14ac:dyDescent="0.3">
      <c r="A5428" s="90">
        <v>595181</v>
      </c>
      <c r="B5428" s="92" t="s">
        <v>3</v>
      </c>
      <c r="C5428" s="92" t="s">
        <v>10104</v>
      </c>
      <c r="D5428" s="92" t="s">
        <v>24</v>
      </c>
      <c r="E5428" s="103" t="s">
        <v>139</v>
      </c>
      <c r="F5428" s="92" t="s">
        <v>1132</v>
      </c>
      <c r="G5428" s="92" t="s">
        <v>882</v>
      </c>
      <c r="H5428" s="92" t="s">
        <v>10098</v>
      </c>
      <c r="I5428" s="92" t="s">
        <v>865</v>
      </c>
      <c r="J5428" s="92" t="s">
        <v>1133</v>
      </c>
      <c r="K5428" s="90" t="b">
        <v>0</v>
      </c>
      <c r="L5428" s="92" t="s">
        <v>867</v>
      </c>
      <c r="M5428" s="278">
        <f>IFERROR(VLOOKUP(C5428,'Budget Detail as of 11.30'!B:K,COLUMNS('Budget Detail as of 11.30'!B:K),FALSE),0)</f>
        <v>460</v>
      </c>
      <c r="N5428" s="155">
        <f>SUMIFS('Budget Detail as of 11.30'!L:L,'Budget Detail as of 11.30'!B:B,'Questica Mapping'!C5428)</f>
        <v>460</v>
      </c>
      <c r="O5428" s="100">
        <v>4536</v>
      </c>
      <c r="P5428" s="101">
        <f t="shared" si="211"/>
        <v>4536</v>
      </c>
    </row>
    <row r="5429" spans="1:16" hidden="1" x14ac:dyDescent="0.3">
      <c r="A5429" s="90">
        <v>595182</v>
      </c>
      <c r="B5429" s="92" t="s">
        <v>3</v>
      </c>
      <c r="C5429" s="92" t="s">
        <v>10105</v>
      </c>
      <c r="D5429" s="92" t="s">
        <v>24</v>
      </c>
      <c r="E5429" s="103" t="s">
        <v>139</v>
      </c>
      <c r="F5429" s="92" t="s">
        <v>10106</v>
      </c>
      <c r="G5429" s="92" t="s">
        <v>882</v>
      </c>
      <c r="H5429" s="92" t="s">
        <v>10098</v>
      </c>
      <c r="I5429" s="92" t="s">
        <v>865</v>
      </c>
      <c r="J5429" s="92" t="s">
        <v>10107</v>
      </c>
      <c r="K5429" s="90" t="b">
        <v>0</v>
      </c>
      <c r="L5429" s="92" t="s">
        <v>867</v>
      </c>
      <c r="M5429" s="278">
        <f>IFERROR(VLOOKUP(C5429,'Budget Detail as of 11.30'!B:K,COLUMNS('Budget Detail as of 11.30'!B:K),FALSE),0)</f>
        <v>1500</v>
      </c>
      <c r="N5429" s="155">
        <f>SUMIFS('Budget Detail as of 11.30'!L:L,'Budget Detail as of 11.30'!B:B,'Questica Mapping'!C5429)</f>
        <v>1500</v>
      </c>
      <c r="O5429" s="100">
        <v>336220</v>
      </c>
      <c r="P5429" s="101">
        <f t="shared" si="211"/>
        <v>336220</v>
      </c>
    </row>
    <row r="5430" spans="1:16" hidden="1" x14ac:dyDescent="0.3">
      <c r="A5430" s="90">
        <v>1670397</v>
      </c>
      <c r="B5430" s="92" t="s">
        <v>3</v>
      </c>
      <c r="C5430" s="92" t="s">
        <v>10108</v>
      </c>
      <c r="D5430" s="92" t="s">
        <v>24</v>
      </c>
      <c r="E5430" s="103" t="s">
        <v>139</v>
      </c>
      <c r="F5430" s="92" t="s">
        <v>1149</v>
      </c>
      <c r="G5430" s="92" t="s">
        <v>882</v>
      </c>
      <c r="H5430" s="92" t="s">
        <v>10098</v>
      </c>
      <c r="I5430" s="92" t="s">
        <v>865</v>
      </c>
      <c r="J5430" s="92" t="s">
        <v>1150</v>
      </c>
      <c r="K5430" s="90" t="b">
        <v>0</v>
      </c>
      <c r="L5430" s="92" t="s">
        <v>867</v>
      </c>
      <c r="M5430" s="278">
        <f>IFERROR(VLOOKUP(C5430,'Budget Detail as of 11.30'!B:K,COLUMNS('Budget Detail as of 11.30'!B:K),FALSE),0)</f>
        <v>0</v>
      </c>
      <c r="N5430" s="155">
        <f>SUMIFS('Budget Detail as of 11.30'!L:L,'Budget Detail as of 11.30'!B:B,'Questica Mapping'!C5430)</f>
        <v>0</v>
      </c>
      <c r="O5430" s="100">
        <v>0</v>
      </c>
      <c r="P5430" s="101">
        <f t="shared" si="211"/>
        <v>0</v>
      </c>
    </row>
    <row r="5431" spans="1:16" hidden="1" x14ac:dyDescent="0.3">
      <c r="A5431" s="90">
        <v>2254822</v>
      </c>
      <c r="B5431" s="92" t="s">
        <v>3</v>
      </c>
      <c r="C5431" s="92" t="s">
        <v>10109</v>
      </c>
      <c r="D5431" s="92" t="s">
        <v>24</v>
      </c>
      <c r="E5431" s="103" t="s">
        <v>712</v>
      </c>
      <c r="F5431" s="92" t="s">
        <v>10110</v>
      </c>
      <c r="G5431" s="92" t="s">
        <v>863</v>
      </c>
      <c r="H5431" s="92" t="s">
        <v>10098</v>
      </c>
      <c r="I5431" s="92" t="s">
        <v>865</v>
      </c>
      <c r="J5431" s="92" t="s">
        <v>10111</v>
      </c>
      <c r="K5431" s="90" t="b">
        <v>0</v>
      </c>
      <c r="L5431" s="92" t="s">
        <v>867</v>
      </c>
      <c r="M5431" s="278">
        <f>IFERROR(VLOOKUP(C5431,'Budget Detail as of 11.30'!B:K,COLUMNS('Budget Detail as of 11.30'!B:K),FALSE),0)</f>
        <v>2501580</v>
      </c>
      <c r="N5431" s="155">
        <f>SUMIFS('Budget Detail as of 11.30'!L:L,'Budget Detail as of 11.30'!B:B,'Questica Mapping'!C5431)</f>
        <v>2501580</v>
      </c>
      <c r="O5431" s="100">
        <v>0</v>
      </c>
      <c r="P5431" s="101">
        <f t="shared" si="211"/>
        <v>0</v>
      </c>
    </row>
    <row r="5432" spans="1:16" hidden="1" x14ac:dyDescent="0.3">
      <c r="A5432" s="90">
        <v>595183</v>
      </c>
      <c r="B5432" s="92" t="s">
        <v>3</v>
      </c>
      <c r="C5432" s="92" t="s">
        <v>10112</v>
      </c>
      <c r="D5432" s="92" t="s">
        <v>24</v>
      </c>
      <c r="E5432" s="103" t="s">
        <v>714</v>
      </c>
      <c r="F5432" s="92" t="s">
        <v>10110</v>
      </c>
      <c r="G5432" s="92" t="s">
        <v>947</v>
      </c>
      <c r="H5432" s="92" t="s">
        <v>10098</v>
      </c>
      <c r="I5432" s="92" t="s">
        <v>865</v>
      </c>
      <c r="J5432" s="92" t="s">
        <v>10113</v>
      </c>
      <c r="K5432" s="90" t="b">
        <v>0</v>
      </c>
      <c r="L5432" s="92" t="s">
        <v>867</v>
      </c>
      <c r="M5432" s="278">
        <f>IFERROR(VLOOKUP(C5432,'Budget Detail as of 11.30'!B:K,COLUMNS('Budget Detail as of 11.30'!B:K),FALSE),0)</f>
        <v>0</v>
      </c>
      <c r="N5432" s="155">
        <f>SUMIFS('Budget Detail as of 11.30'!L:L,'Budget Detail as of 11.30'!B:B,'Questica Mapping'!C5432)</f>
        <v>0</v>
      </c>
      <c r="O5432" s="100">
        <v>3060</v>
      </c>
      <c r="P5432" s="101">
        <f t="shared" si="211"/>
        <v>3060</v>
      </c>
    </row>
    <row r="5433" spans="1:16" hidden="1" x14ac:dyDescent="0.3">
      <c r="A5433" s="90">
        <v>602511</v>
      </c>
      <c r="B5433" s="92" t="s">
        <v>1162</v>
      </c>
      <c r="C5433" s="92" t="s">
        <v>10114</v>
      </c>
      <c r="D5433" s="92" t="s">
        <v>24</v>
      </c>
      <c r="E5433" s="103" t="s">
        <v>718</v>
      </c>
      <c r="F5433" s="92" t="s">
        <v>10115</v>
      </c>
      <c r="G5433" s="92" t="s">
        <v>1165</v>
      </c>
      <c r="H5433" s="92" t="s">
        <v>10098</v>
      </c>
      <c r="I5433" s="92" t="s">
        <v>865</v>
      </c>
      <c r="J5433" s="92">
        <v>0</v>
      </c>
      <c r="K5433" s="90" t="b">
        <v>0</v>
      </c>
      <c r="L5433" s="92" t="s">
        <v>1166</v>
      </c>
      <c r="M5433" s="278">
        <f>IFERROR(VLOOKUP(C5433,'Budget Detail as of 11.30'!B:K,COLUMNS('Budget Detail as of 11.30'!B:K),FALSE),0)</f>
        <v>582020</v>
      </c>
      <c r="N5433" s="155">
        <f>SUMIFS('Budget Detail as of 11.30'!L:L,'Budget Detail as of 11.30'!B:B,'Questica Mapping'!C5433)</f>
        <v>556970</v>
      </c>
      <c r="O5433" s="100">
        <v>7700</v>
      </c>
      <c r="P5433" s="101">
        <f t="shared" si="211"/>
        <v>7700</v>
      </c>
    </row>
    <row r="5434" spans="1:16" hidden="1" x14ac:dyDescent="0.3">
      <c r="A5434" s="90">
        <v>1337450</v>
      </c>
      <c r="B5434" s="92" t="s">
        <v>1162</v>
      </c>
      <c r="C5434" s="92" t="s">
        <v>10116</v>
      </c>
      <c r="D5434" s="92" t="s">
        <v>24</v>
      </c>
      <c r="E5434" s="103" t="s">
        <v>718</v>
      </c>
      <c r="F5434" s="92" t="s">
        <v>10115</v>
      </c>
      <c r="G5434" s="92" t="s">
        <v>1173</v>
      </c>
      <c r="H5434" s="92" t="s">
        <v>10098</v>
      </c>
      <c r="I5434" s="92" t="s">
        <v>865</v>
      </c>
      <c r="J5434" s="92" t="s">
        <v>1174</v>
      </c>
      <c r="K5434" s="90" t="b">
        <v>0</v>
      </c>
      <c r="L5434" s="92" t="s">
        <v>867</v>
      </c>
      <c r="M5434" s="278">
        <f>IFERROR(VLOOKUP(C5434,'Budget Detail as of 11.30'!B:K,COLUMNS('Budget Detail as of 11.30'!B:K),FALSE),0)</f>
        <v>100000</v>
      </c>
      <c r="N5434" s="155">
        <f>SUMIFS('Budget Detail as of 11.30'!L:L,'Budget Detail as of 11.30'!B:B,'Questica Mapping'!C5434)</f>
        <v>100000</v>
      </c>
      <c r="O5434" s="100">
        <v>1150</v>
      </c>
      <c r="P5434" s="101">
        <f t="shared" si="211"/>
        <v>1150</v>
      </c>
    </row>
    <row r="5435" spans="1:16" hidden="1" x14ac:dyDescent="0.3">
      <c r="A5435" s="90">
        <v>602512</v>
      </c>
      <c r="B5435" s="92" t="s">
        <v>1162</v>
      </c>
      <c r="C5435" s="92" t="s">
        <v>10117</v>
      </c>
      <c r="D5435" s="92" t="s">
        <v>24</v>
      </c>
      <c r="E5435" s="103" t="s">
        <v>718</v>
      </c>
      <c r="F5435" s="92" t="s">
        <v>10115</v>
      </c>
      <c r="G5435" s="92" t="s">
        <v>1286</v>
      </c>
      <c r="H5435" s="92" t="s">
        <v>10098</v>
      </c>
      <c r="I5435" s="92" t="s">
        <v>865</v>
      </c>
      <c r="J5435" s="92" t="s">
        <v>1287</v>
      </c>
      <c r="K5435" s="90" t="b">
        <v>0</v>
      </c>
      <c r="L5435" s="92" t="s">
        <v>867</v>
      </c>
      <c r="M5435" s="278">
        <f>IFERROR(VLOOKUP(C5435,'Budget Detail as of 11.30'!B:K,COLUMNS('Budget Detail as of 11.30'!B:K),FALSE),0)</f>
        <v>4500</v>
      </c>
      <c r="N5435" s="155">
        <f>SUMIFS('Budget Detail as of 11.30'!L:L,'Budget Detail as of 11.30'!B:B,'Questica Mapping'!C5435)</f>
        <v>4500</v>
      </c>
      <c r="O5435" s="100">
        <v>300</v>
      </c>
      <c r="P5435" s="101">
        <f t="shared" si="211"/>
        <v>300</v>
      </c>
    </row>
    <row r="5436" spans="1:16" hidden="1" x14ac:dyDescent="0.3">
      <c r="A5436" s="90">
        <v>599457</v>
      </c>
      <c r="B5436" s="92" t="s">
        <v>1162</v>
      </c>
      <c r="C5436" s="92" t="s">
        <v>10118</v>
      </c>
      <c r="D5436" s="92" t="s">
        <v>24</v>
      </c>
      <c r="E5436" s="103" t="s">
        <v>718</v>
      </c>
      <c r="F5436" s="92" t="s">
        <v>10115</v>
      </c>
      <c r="G5436" s="92" t="s">
        <v>1176</v>
      </c>
      <c r="H5436" s="92" t="s">
        <v>10098</v>
      </c>
      <c r="I5436" s="92" t="s">
        <v>865</v>
      </c>
      <c r="J5436" s="92">
        <v>0</v>
      </c>
      <c r="K5436" s="90" t="b">
        <v>0</v>
      </c>
      <c r="L5436" s="92" t="s">
        <v>1166</v>
      </c>
      <c r="M5436" s="278">
        <f>IFERROR(VLOOKUP(C5436,'Budget Detail as of 11.30'!B:K,COLUMNS('Budget Detail as of 11.30'!B:K),FALSE),0)</f>
        <v>356480</v>
      </c>
      <c r="N5436" s="155">
        <f>SUMIFS('Budget Detail as of 11.30'!L:L,'Budget Detail as of 11.30'!B:B,'Questica Mapping'!C5436)</f>
        <v>347920</v>
      </c>
      <c r="O5436" s="100">
        <v>5000</v>
      </c>
      <c r="P5436" s="101">
        <f t="shared" si="211"/>
        <v>5000</v>
      </c>
    </row>
    <row r="5437" spans="1:16" hidden="1" x14ac:dyDescent="0.3">
      <c r="A5437" s="90">
        <v>1337447</v>
      </c>
      <c r="B5437" s="92" t="s">
        <v>1162</v>
      </c>
      <c r="C5437" s="92" t="s">
        <v>10119</v>
      </c>
      <c r="D5437" s="92" t="s">
        <v>24</v>
      </c>
      <c r="E5437" s="103" t="s">
        <v>718</v>
      </c>
      <c r="F5437" s="92" t="s">
        <v>10115</v>
      </c>
      <c r="G5437" s="92" t="s">
        <v>9771</v>
      </c>
      <c r="H5437" s="92" t="s">
        <v>10098</v>
      </c>
      <c r="I5437" s="92" t="s">
        <v>865</v>
      </c>
      <c r="J5437" s="92" t="s">
        <v>9772</v>
      </c>
      <c r="K5437" s="90" t="b">
        <v>0</v>
      </c>
      <c r="L5437" s="92" t="s">
        <v>867</v>
      </c>
      <c r="M5437" s="278">
        <f>IFERROR(VLOOKUP(C5437,'Budget Detail as of 11.30'!B:K,COLUMNS('Budget Detail as of 11.30'!B:K),FALSE),0)</f>
        <v>0</v>
      </c>
      <c r="N5437" s="155">
        <f>SUMIFS('Budget Detail as of 11.30'!L:L,'Budget Detail as of 11.30'!B:B,'Questica Mapping'!C5437)</f>
        <v>0</v>
      </c>
      <c r="O5437" s="100">
        <v>1000</v>
      </c>
      <c r="P5437" s="101">
        <f t="shared" si="211"/>
        <v>1000</v>
      </c>
    </row>
    <row r="5438" spans="1:16" hidden="1" x14ac:dyDescent="0.3">
      <c r="A5438" s="90">
        <v>599458</v>
      </c>
      <c r="B5438" s="92" t="s">
        <v>1162</v>
      </c>
      <c r="C5438" s="92" t="s">
        <v>10120</v>
      </c>
      <c r="D5438" s="92" t="s">
        <v>24</v>
      </c>
      <c r="E5438" s="103" t="s">
        <v>718</v>
      </c>
      <c r="F5438" s="92" t="s">
        <v>10115</v>
      </c>
      <c r="G5438" s="92" t="s">
        <v>1624</v>
      </c>
      <c r="H5438" s="92" t="s">
        <v>10098</v>
      </c>
      <c r="I5438" s="92" t="s">
        <v>865</v>
      </c>
      <c r="J5438" s="92" t="s">
        <v>1625</v>
      </c>
      <c r="K5438" s="90" t="b">
        <v>0</v>
      </c>
      <c r="L5438" s="92" t="s">
        <v>867</v>
      </c>
      <c r="M5438" s="278">
        <f>IFERROR(VLOOKUP(C5438,'Budget Detail as of 11.30'!B:K,COLUMNS('Budget Detail as of 11.30'!B:K),FALSE),0)</f>
        <v>0</v>
      </c>
      <c r="N5438" s="155">
        <f>SUMIFS('Budget Detail as of 11.30'!L:L,'Budget Detail as of 11.30'!B:B,'Questica Mapping'!C5438)</f>
        <v>0</v>
      </c>
      <c r="O5438" s="100">
        <v>400</v>
      </c>
      <c r="P5438" s="101">
        <f t="shared" si="211"/>
        <v>400</v>
      </c>
    </row>
    <row r="5439" spans="1:16" hidden="1" x14ac:dyDescent="0.3">
      <c r="A5439" s="90">
        <v>594614</v>
      </c>
      <c r="B5439" s="92" t="s">
        <v>1162</v>
      </c>
      <c r="C5439" s="92" t="s">
        <v>10121</v>
      </c>
      <c r="D5439" s="92" t="s">
        <v>24</v>
      </c>
      <c r="E5439" s="103" t="s">
        <v>718</v>
      </c>
      <c r="F5439" s="92" t="s">
        <v>10115</v>
      </c>
      <c r="G5439" s="92" t="s">
        <v>1525</v>
      </c>
      <c r="H5439" s="92" t="s">
        <v>10098</v>
      </c>
      <c r="I5439" s="92" t="s">
        <v>865</v>
      </c>
      <c r="J5439" s="92" t="s">
        <v>1526</v>
      </c>
      <c r="K5439" s="90" t="b">
        <v>0</v>
      </c>
      <c r="L5439" s="92" t="s">
        <v>867</v>
      </c>
      <c r="M5439" s="278">
        <f>IFERROR(VLOOKUP(C5439,'Budget Detail as of 11.30'!B:K,COLUMNS('Budget Detail as of 11.30'!B:K),FALSE),0)</f>
        <v>3060</v>
      </c>
      <c r="N5439" s="155">
        <f>SUMIFS('Budget Detail as of 11.30'!L:L,'Budget Detail as of 11.30'!B:B,'Questica Mapping'!C5439)</f>
        <v>3060</v>
      </c>
      <c r="O5439" s="100">
        <v>1779</v>
      </c>
      <c r="P5439" s="101">
        <f t="shared" si="211"/>
        <v>1779</v>
      </c>
    </row>
    <row r="5440" spans="1:16" hidden="1" x14ac:dyDescent="0.3">
      <c r="A5440" s="90">
        <v>594600</v>
      </c>
      <c r="B5440" s="92" t="s">
        <v>1162</v>
      </c>
      <c r="C5440" s="92" t="s">
        <v>10122</v>
      </c>
      <c r="D5440" s="92" t="s">
        <v>24</v>
      </c>
      <c r="E5440" s="103" t="s">
        <v>718</v>
      </c>
      <c r="F5440" s="92" t="s">
        <v>10115</v>
      </c>
      <c r="G5440" s="92" t="s">
        <v>1182</v>
      </c>
      <c r="H5440" s="92" t="s">
        <v>10098</v>
      </c>
      <c r="I5440" s="92" t="s">
        <v>865</v>
      </c>
      <c r="J5440" s="92" t="s">
        <v>1183</v>
      </c>
      <c r="K5440" s="90" t="b">
        <v>0</v>
      </c>
      <c r="L5440" s="92" t="s">
        <v>867</v>
      </c>
      <c r="M5440" s="278">
        <f>IFERROR(VLOOKUP(C5440,'Budget Detail as of 11.30'!B:K,COLUMNS('Budget Detail as of 11.30'!B:K),FALSE),0)</f>
        <v>0</v>
      </c>
      <c r="N5440" s="155">
        <f>SUMIFS('Budget Detail as of 11.30'!L:L,'Budget Detail as of 11.30'!B:B,'Questica Mapping'!C5440)</f>
        <v>0</v>
      </c>
      <c r="O5440" s="100">
        <v>0</v>
      </c>
      <c r="P5440" s="101">
        <f t="shared" si="211"/>
        <v>0</v>
      </c>
    </row>
    <row r="5441" spans="1:16" hidden="1" x14ac:dyDescent="0.3">
      <c r="A5441" s="90">
        <v>595515</v>
      </c>
      <c r="B5441" s="92" t="s">
        <v>1162</v>
      </c>
      <c r="C5441" s="92" t="s">
        <v>10123</v>
      </c>
      <c r="D5441" s="92" t="s">
        <v>24</v>
      </c>
      <c r="E5441" s="103" t="s">
        <v>718</v>
      </c>
      <c r="F5441" s="92" t="s">
        <v>10115</v>
      </c>
      <c r="G5441" s="92" t="s">
        <v>1726</v>
      </c>
      <c r="H5441" s="92" t="s">
        <v>10098</v>
      </c>
      <c r="I5441" s="92" t="s">
        <v>865</v>
      </c>
      <c r="J5441" s="92" t="s">
        <v>10124</v>
      </c>
      <c r="K5441" s="90" t="b">
        <v>0</v>
      </c>
      <c r="L5441" s="92" t="s">
        <v>867</v>
      </c>
      <c r="M5441" s="278">
        <f>IFERROR(VLOOKUP(C5441,'Budget Detail as of 11.30'!B:K,COLUMNS('Budget Detail as of 11.30'!B:K),FALSE),0)</f>
        <v>7700</v>
      </c>
      <c r="N5441" s="155">
        <f>SUMIFS('Budget Detail as of 11.30'!L:L,'Budget Detail as of 11.30'!B:B,'Questica Mapping'!C5441)</f>
        <v>7700</v>
      </c>
      <c r="O5441" s="100">
        <v>800</v>
      </c>
      <c r="P5441" s="101">
        <f t="shared" si="211"/>
        <v>800</v>
      </c>
    </row>
    <row r="5442" spans="1:16" hidden="1" x14ac:dyDescent="0.3">
      <c r="A5442" s="90">
        <v>601780</v>
      </c>
      <c r="B5442" s="92" t="s">
        <v>1162</v>
      </c>
      <c r="C5442" s="92" t="s">
        <v>10125</v>
      </c>
      <c r="D5442" s="92" t="s">
        <v>24</v>
      </c>
      <c r="E5442" s="103" t="s">
        <v>719</v>
      </c>
      <c r="F5442" s="92" t="s">
        <v>10115</v>
      </c>
      <c r="G5442" s="92" t="s">
        <v>1185</v>
      </c>
      <c r="H5442" s="92" t="s">
        <v>10098</v>
      </c>
      <c r="I5442" s="92" t="s">
        <v>865</v>
      </c>
      <c r="J5442" s="92" t="s">
        <v>1186</v>
      </c>
      <c r="K5442" s="90" t="b">
        <v>0</v>
      </c>
      <c r="L5442" s="92" t="s">
        <v>867</v>
      </c>
      <c r="M5442" s="278">
        <f>IFERROR(VLOOKUP(C5442,'Budget Detail as of 11.30'!B:K,COLUMNS('Budget Detail as of 11.30'!B:K),FALSE),0)</f>
        <v>1100</v>
      </c>
      <c r="N5442" s="155">
        <f>SUMIFS('Budget Detail as of 11.30'!L:L,'Budget Detail as of 11.30'!B:B,'Questica Mapping'!C5442)</f>
        <v>1100</v>
      </c>
      <c r="O5442" s="100">
        <v>500</v>
      </c>
      <c r="P5442" s="101">
        <f t="shared" si="211"/>
        <v>500</v>
      </c>
    </row>
    <row r="5443" spans="1:16" hidden="1" x14ac:dyDescent="0.3">
      <c r="A5443" s="90">
        <v>591842</v>
      </c>
      <c r="B5443" s="92" t="s">
        <v>1162</v>
      </c>
      <c r="C5443" s="92" t="s">
        <v>10126</v>
      </c>
      <c r="D5443" s="92" t="s">
        <v>24</v>
      </c>
      <c r="E5443" s="103" t="s">
        <v>719</v>
      </c>
      <c r="F5443" s="92" t="s">
        <v>10115</v>
      </c>
      <c r="G5443" s="92" t="s">
        <v>1191</v>
      </c>
      <c r="H5443" s="92" t="s">
        <v>10098</v>
      </c>
      <c r="I5443" s="92" t="s">
        <v>865</v>
      </c>
      <c r="J5443" s="92" t="s">
        <v>2130</v>
      </c>
      <c r="K5443" s="90" t="b">
        <v>0</v>
      </c>
      <c r="L5443" s="92" t="s">
        <v>867</v>
      </c>
      <c r="M5443" s="278">
        <f>IFERROR(VLOOKUP(C5443,'Budget Detail as of 11.30'!B:K,COLUMNS('Budget Detail as of 11.30'!B:K),FALSE),0)</f>
        <v>300</v>
      </c>
      <c r="N5443" s="155">
        <f>SUMIFS('Budget Detail as of 11.30'!L:L,'Budget Detail as of 11.30'!B:B,'Questica Mapping'!C5443)</f>
        <v>300</v>
      </c>
      <c r="O5443" s="100">
        <v>500</v>
      </c>
      <c r="P5443" s="101">
        <f t="shared" si="211"/>
        <v>500</v>
      </c>
    </row>
    <row r="5444" spans="1:16" hidden="1" x14ac:dyDescent="0.3">
      <c r="A5444" s="90">
        <v>589348</v>
      </c>
      <c r="B5444" s="92" t="s">
        <v>1162</v>
      </c>
      <c r="C5444" s="92" t="s">
        <v>10127</v>
      </c>
      <c r="D5444" s="92" t="s">
        <v>24</v>
      </c>
      <c r="E5444" s="103" t="s">
        <v>719</v>
      </c>
      <c r="F5444" s="92" t="s">
        <v>10115</v>
      </c>
      <c r="G5444" s="92" t="s">
        <v>1202</v>
      </c>
      <c r="H5444" s="92" t="s">
        <v>10098</v>
      </c>
      <c r="I5444" s="92" t="s">
        <v>865</v>
      </c>
      <c r="J5444" s="92" t="s">
        <v>1203</v>
      </c>
      <c r="K5444" s="90" t="b">
        <v>0</v>
      </c>
      <c r="L5444" s="92" t="s">
        <v>867</v>
      </c>
      <c r="M5444" s="278">
        <f>IFERROR(VLOOKUP(C5444,'Budget Detail as of 11.30'!B:K,COLUMNS('Budget Detail as of 11.30'!B:K),FALSE),0)</f>
        <v>5000</v>
      </c>
      <c r="N5444" s="155">
        <f>SUMIFS('Budget Detail as of 11.30'!L:L,'Budget Detail as of 11.30'!B:B,'Questica Mapping'!C5444)</f>
        <v>5000</v>
      </c>
      <c r="O5444" s="100">
        <v>1000</v>
      </c>
      <c r="P5444" s="101">
        <f t="shared" si="211"/>
        <v>1000</v>
      </c>
    </row>
    <row r="5445" spans="1:16" hidden="1" x14ac:dyDescent="0.3">
      <c r="A5445" s="90">
        <v>850488</v>
      </c>
      <c r="B5445" s="92" t="s">
        <v>1162</v>
      </c>
      <c r="C5445" s="92" t="s">
        <v>10128</v>
      </c>
      <c r="D5445" s="92" t="s">
        <v>24</v>
      </c>
      <c r="E5445" s="103" t="s">
        <v>719</v>
      </c>
      <c r="F5445" s="92" t="s">
        <v>10115</v>
      </c>
      <c r="G5445" s="92" t="s">
        <v>1202</v>
      </c>
      <c r="H5445" s="92" t="s">
        <v>10098</v>
      </c>
      <c r="I5445" s="92" t="s">
        <v>925</v>
      </c>
      <c r="J5445" s="92" t="s">
        <v>10129</v>
      </c>
      <c r="K5445" s="90" t="b">
        <v>0</v>
      </c>
      <c r="L5445" s="92" t="s">
        <v>867</v>
      </c>
      <c r="M5445" s="278">
        <f>IFERROR(VLOOKUP(C5445,'Budget Detail as of 11.30'!B:K,COLUMNS('Budget Detail as of 11.30'!B:K),FALSE),0)</f>
        <v>1500</v>
      </c>
      <c r="N5445" s="155">
        <f>SUMIFS('Budget Detail as of 11.30'!L:L,'Budget Detail as of 11.30'!B:B,'Questica Mapping'!C5445)</f>
        <v>1500</v>
      </c>
      <c r="O5445" s="100">
        <v>4000</v>
      </c>
      <c r="P5445" s="101">
        <f t="shared" si="211"/>
        <v>4000</v>
      </c>
    </row>
    <row r="5446" spans="1:16" hidden="1" x14ac:dyDescent="0.3">
      <c r="A5446" s="90">
        <v>586014</v>
      </c>
      <c r="B5446" s="92" t="s">
        <v>1162</v>
      </c>
      <c r="C5446" s="92" t="s">
        <v>10130</v>
      </c>
      <c r="D5446" s="92" t="s">
        <v>24</v>
      </c>
      <c r="E5446" s="103" t="s">
        <v>719</v>
      </c>
      <c r="F5446" s="92" t="s">
        <v>10115</v>
      </c>
      <c r="G5446" s="92" t="s">
        <v>1202</v>
      </c>
      <c r="H5446" s="92" t="s">
        <v>10098</v>
      </c>
      <c r="I5446" s="92" t="s">
        <v>928</v>
      </c>
      <c r="J5446" s="92" t="s">
        <v>10131</v>
      </c>
      <c r="K5446" s="90" t="b">
        <v>0</v>
      </c>
      <c r="L5446" s="92" t="s">
        <v>867</v>
      </c>
      <c r="M5446" s="278">
        <f>IFERROR(VLOOKUP(C5446,'Budget Detail as of 11.30'!B:K,COLUMNS('Budget Detail as of 11.30'!B:K),FALSE),0)</f>
        <v>400</v>
      </c>
      <c r="N5446" s="155">
        <f>SUMIFS('Budget Detail as of 11.30'!L:L,'Budget Detail as of 11.30'!B:B,'Questica Mapping'!C5446)</f>
        <v>400</v>
      </c>
      <c r="O5446" s="100">
        <v>3500</v>
      </c>
      <c r="P5446" s="101">
        <f t="shared" si="211"/>
        <v>3500</v>
      </c>
    </row>
    <row r="5447" spans="1:16" hidden="1" x14ac:dyDescent="0.3">
      <c r="A5447" s="90">
        <v>585880</v>
      </c>
      <c r="B5447" s="92" t="s">
        <v>1162</v>
      </c>
      <c r="C5447" s="92" t="s">
        <v>10132</v>
      </c>
      <c r="D5447" s="92" t="s">
        <v>24</v>
      </c>
      <c r="E5447" s="103" t="s">
        <v>719</v>
      </c>
      <c r="F5447" s="92" t="s">
        <v>10115</v>
      </c>
      <c r="G5447" s="92" t="s">
        <v>1354</v>
      </c>
      <c r="H5447" s="92" t="s">
        <v>10098</v>
      </c>
      <c r="I5447" s="92" t="s">
        <v>865</v>
      </c>
      <c r="J5447" s="92" t="s">
        <v>1355</v>
      </c>
      <c r="K5447" s="90" t="b">
        <v>0</v>
      </c>
      <c r="L5447" s="92" t="s">
        <v>867</v>
      </c>
      <c r="M5447" s="278">
        <f>IFERROR(VLOOKUP(C5447,'Budget Detail as of 11.30'!B:K,COLUMNS('Budget Detail as of 11.30'!B:K),FALSE),0)</f>
        <v>1780</v>
      </c>
      <c r="N5447" s="155">
        <f>SUMIFS('Budget Detail as of 11.30'!L:L,'Budget Detail as of 11.30'!B:B,'Questica Mapping'!C5447)</f>
        <v>1780</v>
      </c>
      <c r="O5447" s="100">
        <v>0</v>
      </c>
      <c r="P5447" s="101">
        <f t="shared" si="211"/>
        <v>0</v>
      </c>
    </row>
    <row r="5448" spans="1:16" hidden="1" x14ac:dyDescent="0.3">
      <c r="A5448" s="90">
        <v>586168</v>
      </c>
      <c r="B5448" s="92" t="s">
        <v>1162</v>
      </c>
      <c r="C5448" s="92" t="s">
        <v>10133</v>
      </c>
      <c r="D5448" s="92" t="s">
        <v>24</v>
      </c>
      <c r="E5448" s="103" t="s">
        <v>719</v>
      </c>
      <c r="F5448" s="92" t="s">
        <v>10115</v>
      </c>
      <c r="G5448" s="92" t="s">
        <v>1207</v>
      </c>
      <c r="H5448" s="92" t="s">
        <v>10098</v>
      </c>
      <c r="I5448" s="92" t="s">
        <v>865</v>
      </c>
      <c r="J5448" s="92" t="s">
        <v>10134</v>
      </c>
      <c r="K5448" s="90" t="b">
        <v>0</v>
      </c>
      <c r="L5448" s="92" t="s">
        <v>867</v>
      </c>
      <c r="M5448" s="278">
        <f>IFERROR(VLOOKUP(C5448,'Budget Detail as of 11.30'!B:K,COLUMNS('Budget Detail as of 11.30'!B:K),FALSE),0)</f>
        <v>500</v>
      </c>
      <c r="N5448" s="155">
        <f>SUMIFS('Budget Detail as of 11.30'!L:L,'Budget Detail as of 11.30'!B:B,'Questica Mapping'!C5448)</f>
        <v>500</v>
      </c>
      <c r="O5448" s="100">
        <v>0</v>
      </c>
      <c r="P5448" s="101">
        <f t="shared" si="211"/>
        <v>0</v>
      </c>
    </row>
    <row r="5449" spans="1:16" hidden="1" x14ac:dyDescent="0.3">
      <c r="A5449" s="90">
        <v>586235</v>
      </c>
      <c r="B5449" s="92" t="s">
        <v>1162</v>
      </c>
      <c r="C5449" s="92" t="s">
        <v>10135</v>
      </c>
      <c r="D5449" s="92" t="s">
        <v>24</v>
      </c>
      <c r="E5449" s="103" t="s">
        <v>719</v>
      </c>
      <c r="F5449" s="92" t="s">
        <v>10115</v>
      </c>
      <c r="G5449" s="92" t="s">
        <v>1212</v>
      </c>
      <c r="H5449" s="92" t="s">
        <v>10098</v>
      </c>
      <c r="I5449" s="92" t="s">
        <v>865</v>
      </c>
      <c r="J5449" s="92" t="s">
        <v>10136</v>
      </c>
      <c r="K5449" s="90" t="b">
        <v>0</v>
      </c>
      <c r="L5449" s="92" t="s">
        <v>867</v>
      </c>
      <c r="M5449" s="278">
        <f>IFERROR(VLOOKUP(C5449,'Budget Detail as of 11.30'!B:K,COLUMNS('Budget Detail as of 11.30'!B:K),FALSE),0)</f>
        <v>800</v>
      </c>
      <c r="N5449" s="155">
        <f>SUMIFS('Budget Detail as of 11.30'!L:L,'Budget Detail as of 11.30'!B:B,'Questica Mapping'!C5449)</f>
        <v>800</v>
      </c>
      <c r="O5449" s="100">
        <v>18000</v>
      </c>
      <c r="P5449" s="101">
        <f t="shared" si="211"/>
        <v>18000</v>
      </c>
    </row>
    <row r="5450" spans="1:16" hidden="1" x14ac:dyDescent="0.3">
      <c r="A5450" s="90">
        <v>595521</v>
      </c>
      <c r="B5450" s="92" t="s">
        <v>1162</v>
      </c>
      <c r="C5450" s="92" t="s">
        <v>10137</v>
      </c>
      <c r="D5450" s="92" t="s">
        <v>24</v>
      </c>
      <c r="E5450" s="103" t="s">
        <v>719</v>
      </c>
      <c r="F5450" s="92" t="s">
        <v>10115</v>
      </c>
      <c r="G5450" s="92" t="s">
        <v>1215</v>
      </c>
      <c r="H5450" s="92" t="s">
        <v>10098</v>
      </c>
      <c r="I5450" s="92" t="s">
        <v>865</v>
      </c>
      <c r="J5450" s="92" t="s">
        <v>10138</v>
      </c>
      <c r="K5450" s="90" t="b">
        <v>0</v>
      </c>
      <c r="L5450" s="92" t="s">
        <v>867</v>
      </c>
      <c r="M5450" s="278">
        <f>IFERROR(VLOOKUP(C5450,'Budget Detail as of 11.30'!B:K,COLUMNS('Budget Detail as of 11.30'!B:K),FALSE),0)</f>
        <v>500</v>
      </c>
      <c r="N5450" s="155">
        <f>SUMIFS('Budget Detail as of 11.30'!L:L,'Budget Detail as of 11.30'!B:B,'Questica Mapping'!C5450)</f>
        <v>500</v>
      </c>
      <c r="O5450" s="100">
        <v>1500</v>
      </c>
      <c r="P5450" s="101">
        <f t="shared" si="211"/>
        <v>1500</v>
      </c>
    </row>
    <row r="5451" spans="1:16" hidden="1" x14ac:dyDescent="0.3">
      <c r="A5451" s="90">
        <v>849917</v>
      </c>
      <c r="B5451" s="92" t="s">
        <v>1162</v>
      </c>
      <c r="C5451" s="92" t="s">
        <v>10139</v>
      </c>
      <c r="D5451" s="92" t="s">
        <v>24</v>
      </c>
      <c r="E5451" s="103" t="s">
        <v>719</v>
      </c>
      <c r="F5451" s="92" t="s">
        <v>10115</v>
      </c>
      <c r="G5451" s="92" t="s">
        <v>1215</v>
      </c>
      <c r="H5451" s="92" t="s">
        <v>10098</v>
      </c>
      <c r="I5451" s="92" t="s">
        <v>925</v>
      </c>
      <c r="J5451" s="92" t="s">
        <v>10140</v>
      </c>
      <c r="K5451" s="90" t="b">
        <v>0</v>
      </c>
      <c r="L5451" s="92" t="s">
        <v>867</v>
      </c>
      <c r="M5451" s="278">
        <f>IFERROR(VLOOKUP(C5451,'Budget Detail as of 11.30'!B:K,COLUMNS('Budget Detail as of 11.30'!B:K),FALSE),0)</f>
        <v>500</v>
      </c>
      <c r="N5451" s="155">
        <f>SUMIFS('Budget Detail as of 11.30'!L:L,'Budget Detail as of 11.30'!B:B,'Questica Mapping'!C5451)</f>
        <v>500</v>
      </c>
      <c r="O5451" s="100">
        <v>9500</v>
      </c>
      <c r="P5451" s="101">
        <f t="shared" si="211"/>
        <v>9500</v>
      </c>
    </row>
    <row r="5452" spans="1:16" hidden="1" x14ac:dyDescent="0.3">
      <c r="A5452" s="90">
        <v>595387</v>
      </c>
      <c r="B5452" s="92" t="s">
        <v>1162</v>
      </c>
      <c r="C5452" s="92" t="s">
        <v>10141</v>
      </c>
      <c r="D5452" s="92" t="s">
        <v>24</v>
      </c>
      <c r="E5452" s="103" t="s">
        <v>719</v>
      </c>
      <c r="F5452" s="92" t="s">
        <v>10115</v>
      </c>
      <c r="G5452" s="92" t="s">
        <v>1215</v>
      </c>
      <c r="H5452" s="92" t="s">
        <v>10098</v>
      </c>
      <c r="I5452" s="92" t="s">
        <v>928</v>
      </c>
      <c r="J5452" s="92" t="s">
        <v>10142</v>
      </c>
      <c r="K5452" s="90" t="b">
        <v>0</v>
      </c>
      <c r="L5452" s="92" t="s">
        <v>867</v>
      </c>
      <c r="M5452" s="278">
        <f>IFERROR(VLOOKUP(C5452,'Budget Detail as of 11.30'!B:K,COLUMNS('Budget Detail as of 11.30'!B:K),FALSE),0)</f>
        <v>1000</v>
      </c>
      <c r="N5452" s="155">
        <f>SUMIFS('Budget Detail as of 11.30'!L:L,'Budget Detail as of 11.30'!B:B,'Questica Mapping'!C5452)</f>
        <v>1000</v>
      </c>
      <c r="O5452" s="100">
        <v>40450</v>
      </c>
      <c r="P5452" s="101">
        <f t="shared" si="211"/>
        <v>40450</v>
      </c>
    </row>
    <row r="5453" spans="1:16" hidden="1" x14ac:dyDescent="0.3">
      <c r="A5453" s="90">
        <v>590032</v>
      </c>
      <c r="B5453" s="92" t="s">
        <v>1162</v>
      </c>
      <c r="C5453" s="92" t="s">
        <v>10143</v>
      </c>
      <c r="D5453" s="92" t="s">
        <v>24</v>
      </c>
      <c r="E5453" s="103" t="s">
        <v>719</v>
      </c>
      <c r="F5453" s="92" t="s">
        <v>10115</v>
      </c>
      <c r="G5453" s="92" t="s">
        <v>1220</v>
      </c>
      <c r="H5453" s="92" t="s">
        <v>10098</v>
      </c>
      <c r="I5453" s="92" t="s">
        <v>865</v>
      </c>
      <c r="J5453" s="92" t="s">
        <v>10144</v>
      </c>
      <c r="K5453" s="90" t="b">
        <v>0</v>
      </c>
      <c r="L5453" s="92" t="s">
        <v>867</v>
      </c>
      <c r="M5453" s="278">
        <f>IFERROR(VLOOKUP(C5453,'Budget Detail as of 11.30'!B:K,COLUMNS('Budget Detail as of 11.30'!B:K),FALSE),0)</f>
        <v>4000</v>
      </c>
      <c r="N5453" s="155">
        <f>SUMIFS('Budget Detail as of 11.30'!L:L,'Budget Detail as of 11.30'!B:B,'Questica Mapping'!C5453)</f>
        <v>4000</v>
      </c>
      <c r="O5453" s="100">
        <v>977570</v>
      </c>
      <c r="P5453" s="101">
        <f t="shared" si="211"/>
        <v>977570</v>
      </c>
    </row>
    <row r="5454" spans="1:16" hidden="1" x14ac:dyDescent="0.3">
      <c r="A5454" s="90">
        <v>850074</v>
      </c>
      <c r="B5454" s="92" t="s">
        <v>1162</v>
      </c>
      <c r="C5454" s="92" t="s">
        <v>10145</v>
      </c>
      <c r="D5454" s="92" t="s">
        <v>24</v>
      </c>
      <c r="E5454" s="103" t="s">
        <v>719</v>
      </c>
      <c r="F5454" s="92" t="s">
        <v>10115</v>
      </c>
      <c r="G5454" s="92" t="s">
        <v>1220</v>
      </c>
      <c r="H5454" s="92" t="s">
        <v>10098</v>
      </c>
      <c r="I5454" s="92" t="s">
        <v>925</v>
      </c>
      <c r="J5454" s="92" t="s">
        <v>10146</v>
      </c>
      <c r="K5454" s="90" t="b">
        <v>0</v>
      </c>
      <c r="L5454" s="92" t="s">
        <v>867</v>
      </c>
      <c r="M5454" s="278">
        <f>IFERROR(VLOOKUP(C5454,'Budget Detail as of 11.30'!B:K,COLUMNS('Budget Detail as of 11.30'!B:K),FALSE),0)</f>
        <v>3500</v>
      </c>
      <c r="N5454" s="155">
        <f>SUMIFS('Budget Detail as of 11.30'!L:L,'Budget Detail as of 11.30'!B:B,'Questica Mapping'!C5454)</f>
        <v>3500</v>
      </c>
      <c r="O5454" s="100">
        <v>355</v>
      </c>
      <c r="P5454" s="101">
        <f t="shared" si="211"/>
        <v>355</v>
      </c>
    </row>
    <row r="5455" spans="1:16" hidden="1" x14ac:dyDescent="0.3">
      <c r="A5455" s="90">
        <v>850156</v>
      </c>
      <c r="B5455" s="92" t="s">
        <v>1162</v>
      </c>
      <c r="C5455" s="92" t="s">
        <v>10147</v>
      </c>
      <c r="D5455" s="92" t="s">
        <v>24</v>
      </c>
      <c r="E5455" s="103" t="s">
        <v>719</v>
      </c>
      <c r="F5455" s="92" t="s">
        <v>10115</v>
      </c>
      <c r="G5455" s="92" t="s">
        <v>1220</v>
      </c>
      <c r="H5455" s="92" t="s">
        <v>10098</v>
      </c>
      <c r="I5455" s="92" t="s">
        <v>928</v>
      </c>
      <c r="J5455" s="92" t="s">
        <v>2006</v>
      </c>
      <c r="K5455" s="90" t="b">
        <v>0</v>
      </c>
      <c r="L5455" s="92" t="s">
        <v>867</v>
      </c>
      <c r="M5455" s="278">
        <f>IFERROR(VLOOKUP(C5455,'Budget Detail as of 11.30'!B:K,COLUMNS('Budget Detail as of 11.30'!B:K),FALSE),0)</f>
        <v>400</v>
      </c>
      <c r="N5455" s="155">
        <f>SUMIFS('Budget Detail as of 11.30'!L:L,'Budget Detail as of 11.30'!B:B,'Questica Mapping'!C5455)</f>
        <v>400</v>
      </c>
      <c r="O5455" s="100">
        <v>355</v>
      </c>
      <c r="P5455" s="101">
        <f t="shared" si="211"/>
        <v>355</v>
      </c>
    </row>
    <row r="5456" spans="1:16" hidden="1" x14ac:dyDescent="0.3">
      <c r="A5456" s="90">
        <v>850178</v>
      </c>
      <c r="B5456" s="92" t="s">
        <v>1162</v>
      </c>
      <c r="C5456" s="92" t="s">
        <v>10148</v>
      </c>
      <c r="D5456" s="92" t="s">
        <v>24</v>
      </c>
      <c r="E5456" s="103" t="s">
        <v>719</v>
      </c>
      <c r="F5456" s="92" t="s">
        <v>10115</v>
      </c>
      <c r="G5456" s="92" t="s">
        <v>1220</v>
      </c>
      <c r="H5456" s="92" t="s">
        <v>10098</v>
      </c>
      <c r="I5456" s="92" t="s">
        <v>931</v>
      </c>
      <c r="J5456" s="92" t="s">
        <v>10149</v>
      </c>
      <c r="K5456" s="90" t="b">
        <v>0</v>
      </c>
      <c r="L5456" s="92" t="s">
        <v>867</v>
      </c>
      <c r="M5456" s="278">
        <f>IFERROR(VLOOKUP(C5456,'Budget Detail as of 11.30'!B:K,COLUMNS('Budget Detail as of 11.30'!B:K),FALSE),0)</f>
        <v>1100</v>
      </c>
      <c r="N5456" s="155">
        <f>SUMIFS('Budget Detail as of 11.30'!L:L,'Budget Detail as of 11.30'!B:B,'Questica Mapping'!C5456)</f>
        <v>1100</v>
      </c>
      <c r="O5456" s="100">
        <v>2500</v>
      </c>
      <c r="P5456" s="101">
        <f t="shared" si="211"/>
        <v>2500</v>
      </c>
    </row>
    <row r="5457" spans="1:16" hidden="1" x14ac:dyDescent="0.3">
      <c r="A5457" s="90">
        <v>850981</v>
      </c>
      <c r="B5457" s="92" t="s">
        <v>1162</v>
      </c>
      <c r="C5457" s="92" t="s">
        <v>10150</v>
      </c>
      <c r="D5457" s="92" t="s">
        <v>24</v>
      </c>
      <c r="E5457" s="103" t="s">
        <v>719</v>
      </c>
      <c r="F5457" s="92" t="s">
        <v>10115</v>
      </c>
      <c r="G5457" s="92" t="s">
        <v>1229</v>
      </c>
      <c r="H5457" s="92" t="s">
        <v>10098</v>
      </c>
      <c r="I5457" s="92" t="s">
        <v>865</v>
      </c>
      <c r="J5457" s="92" t="s">
        <v>2878</v>
      </c>
      <c r="K5457" s="90" t="b">
        <v>0</v>
      </c>
      <c r="L5457" s="92" t="s">
        <v>867</v>
      </c>
      <c r="M5457" s="278">
        <f>IFERROR(VLOOKUP(C5457,'Budget Detail as of 11.30'!B:K,COLUMNS('Budget Detail as of 11.30'!B:K),FALSE),0)</f>
        <v>17110</v>
      </c>
      <c r="N5457" s="155">
        <f>SUMIFS('Budget Detail as of 11.30'!L:L,'Budget Detail as of 11.30'!B:B,'Questica Mapping'!C5457)</f>
        <v>17110</v>
      </c>
      <c r="O5457" s="100">
        <v>3000</v>
      </c>
      <c r="P5457" s="101">
        <f t="shared" si="211"/>
        <v>3000</v>
      </c>
    </row>
    <row r="5458" spans="1:16" hidden="1" x14ac:dyDescent="0.3">
      <c r="A5458" s="90">
        <v>850297</v>
      </c>
      <c r="B5458" s="92" t="s">
        <v>1162</v>
      </c>
      <c r="C5458" s="92" t="s">
        <v>10151</v>
      </c>
      <c r="D5458" s="92" t="s">
        <v>24</v>
      </c>
      <c r="E5458" s="103" t="s">
        <v>719</v>
      </c>
      <c r="F5458" s="92" t="s">
        <v>10115</v>
      </c>
      <c r="G5458" s="92" t="s">
        <v>1229</v>
      </c>
      <c r="H5458" s="92" t="s">
        <v>10098</v>
      </c>
      <c r="I5458" s="92" t="s">
        <v>1807</v>
      </c>
      <c r="J5458" s="92" t="s">
        <v>10152</v>
      </c>
      <c r="K5458" s="90" t="b">
        <v>0</v>
      </c>
      <c r="L5458" s="92" t="s">
        <v>867</v>
      </c>
      <c r="M5458" s="278">
        <f>IFERROR(VLOOKUP(C5458,'Budget Detail as of 11.30'!B:K,COLUMNS('Budget Detail as of 11.30'!B:K),FALSE),0)</f>
        <v>1500</v>
      </c>
      <c r="N5458" s="155">
        <f>SUMIFS('Budget Detail as of 11.30'!L:L,'Budget Detail as of 11.30'!B:B,'Questica Mapping'!C5458)</f>
        <v>1500</v>
      </c>
      <c r="O5458" s="100">
        <v>1000</v>
      </c>
      <c r="P5458" s="101">
        <f t="shared" si="211"/>
        <v>1000</v>
      </c>
    </row>
    <row r="5459" spans="1:16" hidden="1" x14ac:dyDescent="0.3">
      <c r="A5459" s="90">
        <v>850340</v>
      </c>
      <c r="B5459" s="92" t="s">
        <v>1162</v>
      </c>
      <c r="C5459" s="92" t="s">
        <v>10153</v>
      </c>
      <c r="D5459" s="92" t="s">
        <v>24</v>
      </c>
      <c r="E5459" s="103" t="s">
        <v>719</v>
      </c>
      <c r="F5459" s="92" t="s">
        <v>10115</v>
      </c>
      <c r="G5459" s="92" t="s">
        <v>1229</v>
      </c>
      <c r="H5459" s="92" t="s">
        <v>10098</v>
      </c>
      <c r="I5459" s="92" t="s">
        <v>1072</v>
      </c>
      <c r="J5459" s="92" t="s">
        <v>10154</v>
      </c>
      <c r="K5459" s="90" t="b">
        <v>0</v>
      </c>
      <c r="L5459" s="92" t="s">
        <v>867</v>
      </c>
      <c r="M5459" s="278">
        <f>IFERROR(VLOOKUP(C5459,'Budget Detail as of 11.30'!B:K,COLUMNS('Budget Detail as of 11.30'!B:K),FALSE),0)</f>
        <v>15500</v>
      </c>
      <c r="N5459" s="155">
        <f>SUMIFS('Budget Detail as of 11.30'!L:L,'Budget Detail as of 11.30'!B:B,'Questica Mapping'!C5459)</f>
        <v>15500</v>
      </c>
      <c r="O5459" s="100">
        <v>150</v>
      </c>
      <c r="P5459" s="101">
        <f t="shared" si="211"/>
        <v>150</v>
      </c>
    </row>
    <row r="5460" spans="1:16" hidden="1" x14ac:dyDescent="0.3">
      <c r="A5460" s="90">
        <v>850360</v>
      </c>
      <c r="B5460" s="92" t="s">
        <v>1162</v>
      </c>
      <c r="C5460" s="92" t="s">
        <v>10155</v>
      </c>
      <c r="D5460" s="92" t="s">
        <v>24</v>
      </c>
      <c r="E5460" s="103" t="s">
        <v>719</v>
      </c>
      <c r="F5460" s="92" t="s">
        <v>10115</v>
      </c>
      <c r="G5460" s="92" t="s">
        <v>1229</v>
      </c>
      <c r="H5460" s="92" t="s">
        <v>10098</v>
      </c>
      <c r="I5460" s="92" t="s">
        <v>1075</v>
      </c>
      <c r="J5460" s="92" t="s">
        <v>10156</v>
      </c>
      <c r="K5460" s="90" t="b">
        <v>0</v>
      </c>
      <c r="L5460" s="92" t="s">
        <v>867</v>
      </c>
      <c r="M5460" s="278">
        <f>IFERROR(VLOOKUP(C5460,'Budget Detail as of 11.30'!B:K,COLUMNS('Budget Detail as of 11.30'!B:K),FALSE),0)</f>
        <v>48900</v>
      </c>
      <c r="N5460" s="155">
        <f>SUMIFS('Budget Detail as of 11.30'!L:L,'Budget Detail as of 11.30'!B:B,'Questica Mapping'!C5460)</f>
        <v>48900</v>
      </c>
      <c r="O5460" s="100">
        <v>70000</v>
      </c>
      <c r="P5460" s="101">
        <f t="shared" si="211"/>
        <v>70000</v>
      </c>
    </row>
    <row r="5461" spans="1:16" hidden="1" x14ac:dyDescent="0.3">
      <c r="A5461" s="90">
        <v>850361</v>
      </c>
      <c r="B5461" s="92" t="s">
        <v>1162</v>
      </c>
      <c r="C5461" s="92" t="s">
        <v>10157</v>
      </c>
      <c r="D5461" s="92" t="s">
        <v>24</v>
      </c>
      <c r="E5461" s="103" t="s">
        <v>719</v>
      </c>
      <c r="F5461" s="92" t="s">
        <v>10115</v>
      </c>
      <c r="G5461" s="92" t="s">
        <v>1229</v>
      </c>
      <c r="H5461" s="92" t="s">
        <v>10098</v>
      </c>
      <c r="I5461" s="92" t="s">
        <v>925</v>
      </c>
      <c r="J5461" s="92" t="s">
        <v>10158</v>
      </c>
      <c r="K5461" s="90" t="b">
        <v>0</v>
      </c>
      <c r="L5461" s="92" t="s">
        <v>867</v>
      </c>
      <c r="M5461" s="278">
        <f>IFERROR(VLOOKUP(C5461,'Budget Detail as of 11.30'!B:K,COLUMNS('Budget Detail as of 11.30'!B:K),FALSE),0)</f>
        <v>977500</v>
      </c>
      <c r="N5461" s="155">
        <f>SUMIFS('Budget Detail as of 11.30'!L:L,'Budget Detail as of 11.30'!B:B,'Questica Mapping'!C5461)</f>
        <v>977500</v>
      </c>
      <c r="O5461" s="100">
        <v>575</v>
      </c>
      <c r="P5461" s="101">
        <f t="shared" si="211"/>
        <v>575</v>
      </c>
    </row>
    <row r="5462" spans="1:16" hidden="1" x14ac:dyDescent="0.3">
      <c r="A5462" s="90">
        <v>850391</v>
      </c>
      <c r="B5462" s="92" t="s">
        <v>1162</v>
      </c>
      <c r="C5462" s="92" t="s">
        <v>10159</v>
      </c>
      <c r="D5462" s="92" t="s">
        <v>24</v>
      </c>
      <c r="E5462" s="103" t="s">
        <v>719</v>
      </c>
      <c r="F5462" s="92" t="s">
        <v>10115</v>
      </c>
      <c r="G5462" s="92" t="s">
        <v>1229</v>
      </c>
      <c r="H5462" s="92" t="s">
        <v>10098</v>
      </c>
      <c r="I5462" s="92" t="s">
        <v>928</v>
      </c>
      <c r="J5462" s="92" t="s">
        <v>10160</v>
      </c>
      <c r="K5462" s="90" t="b">
        <v>0</v>
      </c>
      <c r="L5462" s="92" t="s">
        <v>867</v>
      </c>
      <c r="M5462" s="278">
        <f>IFERROR(VLOOKUP(C5462,'Budget Detail as of 11.30'!B:K,COLUMNS('Budget Detail as of 11.30'!B:K),FALSE),0)</f>
        <v>360</v>
      </c>
      <c r="N5462" s="155">
        <f>SUMIFS('Budget Detail as of 11.30'!L:L,'Budget Detail as of 11.30'!B:B,'Questica Mapping'!C5462)</f>
        <v>360</v>
      </c>
      <c r="O5462" s="100">
        <v>59</v>
      </c>
      <c r="P5462" s="101">
        <f t="shared" si="211"/>
        <v>59</v>
      </c>
    </row>
    <row r="5463" spans="1:16" hidden="1" x14ac:dyDescent="0.3">
      <c r="A5463" s="90">
        <v>850399</v>
      </c>
      <c r="B5463" s="92" t="s">
        <v>1162</v>
      </c>
      <c r="C5463" s="92" t="s">
        <v>10161</v>
      </c>
      <c r="D5463" s="92" t="s">
        <v>24</v>
      </c>
      <c r="E5463" s="103" t="s">
        <v>719</v>
      </c>
      <c r="F5463" s="92" t="s">
        <v>10115</v>
      </c>
      <c r="G5463" s="92" t="s">
        <v>1229</v>
      </c>
      <c r="H5463" s="92" t="s">
        <v>10098</v>
      </c>
      <c r="I5463" s="92" t="s">
        <v>931</v>
      </c>
      <c r="J5463" s="92" t="s">
        <v>10162</v>
      </c>
      <c r="K5463" s="90" t="b">
        <v>0</v>
      </c>
      <c r="L5463" s="92" t="s">
        <v>867</v>
      </c>
      <c r="M5463" s="278">
        <f>IFERROR(VLOOKUP(C5463,'Budget Detail as of 11.30'!B:K,COLUMNS('Budget Detail as of 11.30'!B:K),FALSE),0)</f>
        <v>360</v>
      </c>
      <c r="N5463" s="155">
        <f>SUMIFS('Budget Detail as of 11.30'!L:L,'Budget Detail as of 11.30'!B:B,'Questica Mapping'!C5463)</f>
        <v>360</v>
      </c>
      <c r="O5463" s="100">
        <v>7640</v>
      </c>
      <c r="P5463" s="101">
        <f t="shared" si="211"/>
        <v>7640</v>
      </c>
    </row>
    <row r="5464" spans="1:16" hidden="1" x14ac:dyDescent="0.3">
      <c r="A5464" s="90">
        <v>593200</v>
      </c>
      <c r="B5464" s="92" t="s">
        <v>1162</v>
      </c>
      <c r="C5464" s="92" t="s">
        <v>10163</v>
      </c>
      <c r="D5464" s="92" t="s">
        <v>24</v>
      </c>
      <c r="E5464" s="103" t="s">
        <v>719</v>
      </c>
      <c r="F5464" s="92" t="s">
        <v>10115</v>
      </c>
      <c r="G5464" s="92" t="s">
        <v>1229</v>
      </c>
      <c r="H5464" s="92" t="s">
        <v>10098</v>
      </c>
      <c r="I5464" s="92" t="s">
        <v>944</v>
      </c>
      <c r="J5464" s="92" t="s">
        <v>10164</v>
      </c>
      <c r="K5464" s="90" t="b">
        <v>0</v>
      </c>
      <c r="L5464" s="92" t="s">
        <v>867</v>
      </c>
      <c r="M5464" s="278">
        <f>IFERROR(VLOOKUP(C5464,'Budget Detail as of 11.30'!B:K,COLUMNS('Budget Detail as of 11.30'!B:K),FALSE),0)</f>
        <v>2500</v>
      </c>
      <c r="N5464" s="155">
        <f>SUMIFS('Budget Detail as of 11.30'!L:L,'Budget Detail as of 11.30'!B:B,'Questica Mapping'!C5464)</f>
        <v>2500</v>
      </c>
      <c r="O5464" s="100">
        <v>113320</v>
      </c>
      <c r="P5464" s="101">
        <f t="shared" si="211"/>
        <v>113320</v>
      </c>
    </row>
    <row r="5465" spans="1:16" hidden="1" x14ac:dyDescent="0.3">
      <c r="A5465" s="90">
        <v>850416</v>
      </c>
      <c r="B5465" s="92" t="s">
        <v>1162</v>
      </c>
      <c r="C5465" s="92" t="s">
        <v>10165</v>
      </c>
      <c r="D5465" s="92" t="s">
        <v>24</v>
      </c>
      <c r="E5465" s="103" t="s">
        <v>719</v>
      </c>
      <c r="F5465" s="92" t="s">
        <v>10115</v>
      </c>
      <c r="G5465" s="92" t="s">
        <v>1229</v>
      </c>
      <c r="H5465" s="92" t="s">
        <v>10098</v>
      </c>
      <c r="I5465" s="92" t="s">
        <v>1060</v>
      </c>
      <c r="J5465" s="92" t="s">
        <v>2783</v>
      </c>
      <c r="K5465" s="90" t="b">
        <v>0</v>
      </c>
      <c r="L5465" s="92" t="s">
        <v>867</v>
      </c>
      <c r="M5465" s="278">
        <f>IFERROR(VLOOKUP(C5465,'Budget Detail as of 11.30'!B:K,COLUMNS('Budget Detail as of 11.30'!B:K),FALSE),0)</f>
        <v>3350</v>
      </c>
      <c r="N5465" s="155">
        <f>SUMIFS('Budget Detail as of 11.30'!L:L,'Budget Detail as of 11.30'!B:B,'Questica Mapping'!C5465)</f>
        <v>3350</v>
      </c>
      <c r="O5465" s="100">
        <v>600</v>
      </c>
      <c r="P5465" s="101">
        <f t="shared" si="211"/>
        <v>600</v>
      </c>
    </row>
    <row r="5466" spans="1:16" hidden="1" x14ac:dyDescent="0.3">
      <c r="A5466" s="90">
        <v>850438</v>
      </c>
      <c r="B5466" s="92" t="s">
        <v>1162</v>
      </c>
      <c r="C5466" s="92" t="s">
        <v>10166</v>
      </c>
      <c r="D5466" s="92" t="s">
        <v>24</v>
      </c>
      <c r="E5466" s="103" t="s">
        <v>719</v>
      </c>
      <c r="F5466" s="92" t="s">
        <v>10115</v>
      </c>
      <c r="G5466" s="92" t="s">
        <v>1229</v>
      </c>
      <c r="H5466" s="92" t="s">
        <v>10098</v>
      </c>
      <c r="I5466" s="92" t="s">
        <v>1063</v>
      </c>
      <c r="J5466" s="92" t="s">
        <v>10167</v>
      </c>
      <c r="K5466" s="90" t="b">
        <v>0</v>
      </c>
      <c r="L5466" s="92" t="s">
        <v>867</v>
      </c>
      <c r="M5466" s="278">
        <f>IFERROR(VLOOKUP(C5466,'Budget Detail as of 11.30'!B:K,COLUMNS('Budget Detail as of 11.30'!B:K),FALSE),0)</f>
        <v>1000</v>
      </c>
      <c r="N5466" s="155">
        <f>SUMIFS('Budget Detail as of 11.30'!L:L,'Budget Detail as of 11.30'!B:B,'Questica Mapping'!C5466)</f>
        <v>1000</v>
      </c>
      <c r="O5466" s="100">
        <v>0</v>
      </c>
      <c r="P5466" s="101">
        <f t="shared" si="211"/>
        <v>0</v>
      </c>
    </row>
    <row r="5467" spans="1:16" hidden="1" x14ac:dyDescent="0.3">
      <c r="A5467" s="90">
        <v>850453</v>
      </c>
      <c r="B5467" s="92" t="s">
        <v>1162</v>
      </c>
      <c r="C5467" s="92" t="s">
        <v>10168</v>
      </c>
      <c r="D5467" s="92" t="s">
        <v>24</v>
      </c>
      <c r="E5467" s="103" t="s">
        <v>719</v>
      </c>
      <c r="F5467" s="92" t="s">
        <v>10115</v>
      </c>
      <c r="G5467" s="92" t="s">
        <v>1229</v>
      </c>
      <c r="H5467" s="92" t="s">
        <v>10098</v>
      </c>
      <c r="I5467" s="92" t="s">
        <v>1088</v>
      </c>
      <c r="J5467" s="92" t="s">
        <v>10169</v>
      </c>
      <c r="K5467" s="90" t="b">
        <v>0</v>
      </c>
      <c r="L5467" s="92" t="s">
        <v>867</v>
      </c>
      <c r="M5467" s="278">
        <f>IFERROR(VLOOKUP(C5467,'Budget Detail as of 11.30'!B:K,COLUMNS('Budget Detail as of 11.30'!B:K),FALSE),0)</f>
        <v>260</v>
      </c>
      <c r="N5467" s="155">
        <f>SUMIFS('Budget Detail as of 11.30'!L:L,'Budget Detail as of 11.30'!B:B,'Questica Mapping'!C5467)</f>
        <v>260</v>
      </c>
      <c r="O5467" s="100">
        <v>5110</v>
      </c>
      <c r="P5467" s="101">
        <f t="shared" si="211"/>
        <v>5110</v>
      </c>
    </row>
    <row r="5468" spans="1:16" hidden="1" x14ac:dyDescent="0.3">
      <c r="A5468" s="90">
        <v>850472</v>
      </c>
      <c r="B5468" s="92" t="s">
        <v>1162</v>
      </c>
      <c r="C5468" s="92" t="s">
        <v>10170</v>
      </c>
      <c r="D5468" s="92" t="s">
        <v>24</v>
      </c>
      <c r="E5468" s="103" t="s">
        <v>719</v>
      </c>
      <c r="F5468" s="92" t="s">
        <v>10115</v>
      </c>
      <c r="G5468" s="92" t="s">
        <v>1229</v>
      </c>
      <c r="H5468" s="92" t="s">
        <v>10098</v>
      </c>
      <c r="I5468" s="92" t="s">
        <v>1066</v>
      </c>
      <c r="J5468" s="92" t="s">
        <v>10171</v>
      </c>
      <c r="K5468" s="90" t="b">
        <v>0</v>
      </c>
      <c r="L5468" s="92" t="s">
        <v>867</v>
      </c>
      <c r="M5468" s="278">
        <f>IFERROR(VLOOKUP(C5468,'Budget Detail as of 11.30'!B:K,COLUMNS('Budget Detail as of 11.30'!B:K),FALSE),0)</f>
        <v>70000</v>
      </c>
      <c r="N5468" s="155">
        <f>SUMIFS('Budget Detail as of 11.30'!L:L,'Budget Detail as of 11.30'!B:B,'Questica Mapping'!C5468)</f>
        <v>70000</v>
      </c>
      <c r="O5468" s="100">
        <v>42600</v>
      </c>
      <c r="P5468" s="101">
        <f t="shared" si="211"/>
        <v>42600</v>
      </c>
    </row>
    <row r="5469" spans="1:16" hidden="1" x14ac:dyDescent="0.3">
      <c r="A5469" s="90">
        <v>850473</v>
      </c>
      <c r="B5469" s="92" t="s">
        <v>1162</v>
      </c>
      <c r="C5469" s="92" t="s">
        <v>10172</v>
      </c>
      <c r="D5469" s="92" t="s">
        <v>24</v>
      </c>
      <c r="E5469" s="103" t="s">
        <v>719</v>
      </c>
      <c r="F5469" s="92" t="s">
        <v>10115</v>
      </c>
      <c r="G5469" s="92" t="s">
        <v>1240</v>
      </c>
      <c r="H5469" s="92" t="s">
        <v>10098</v>
      </c>
      <c r="I5469" s="92" t="s">
        <v>865</v>
      </c>
      <c r="J5469" s="92" t="s">
        <v>10173</v>
      </c>
      <c r="K5469" s="90" t="b">
        <v>0</v>
      </c>
      <c r="L5469" s="92" t="s">
        <v>867</v>
      </c>
      <c r="M5469" s="278">
        <f>IFERROR(VLOOKUP(C5469,'Budget Detail as of 11.30'!B:K,COLUMNS('Budget Detail as of 11.30'!B:K),FALSE),0)</f>
        <v>580</v>
      </c>
      <c r="N5469" s="155">
        <f>SUMIFS('Budget Detail as of 11.30'!L:L,'Budget Detail as of 11.30'!B:B,'Questica Mapping'!C5469)</f>
        <v>580</v>
      </c>
      <c r="O5469" s="100"/>
      <c r="P5469" s="101"/>
    </row>
    <row r="5470" spans="1:16" hidden="1" x14ac:dyDescent="0.3">
      <c r="A5470" s="90">
        <v>850481</v>
      </c>
      <c r="B5470" s="92" t="s">
        <v>1162</v>
      </c>
      <c r="C5470" s="92" t="s">
        <v>10174</v>
      </c>
      <c r="D5470" s="92" t="s">
        <v>24</v>
      </c>
      <c r="E5470" s="103" t="s">
        <v>719</v>
      </c>
      <c r="F5470" s="92" t="s">
        <v>10115</v>
      </c>
      <c r="G5470" s="92" t="s">
        <v>1240</v>
      </c>
      <c r="H5470" s="92" t="s">
        <v>10098</v>
      </c>
      <c r="I5470" s="92" t="s">
        <v>925</v>
      </c>
      <c r="J5470" s="92" t="s">
        <v>10175</v>
      </c>
      <c r="K5470" s="90" t="b">
        <v>0</v>
      </c>
      <c r="L5470" s="92" t="s">
        <v>867</v>
      </c>
      <c r="M5470" s="278">
        <f>IFERROR(VLOOKUP(C5470,'Budget Detail as of 11.30'!B:K,COLUMNS('Budget Detail as of 11.30'!B:K),FALSE),0)</f>
        <v>60</v>
      </c>
      <c r="N5470" s="155">
        <f>SUMIFS('Budget Detail as of 11.30'!L:L,'Budget Detail as of 11.30'!B:B,'Questica Mapping'!C5470)</f>
        <v>60</v>
      </c>
      <c r="O5470" s="100">
        <v>1000</v>
      </c>
      <c r="P5470" s="101">
        <f t="shared" ref="P5470:P5479" si="212">+O5470</f>
        <v>1000</v>
      </c>
    </row>
    <row r="5471" spans="1:16" hidden="1" x14ac:dyDescent="0.3">
      <c r="A5471" s="90">
        <v>599149</v>
      </c>
      <c r="B5471" s="92" t="s">
        <v>1162</v>
      </c>
      <c r="C5471" s="92" t="s">
        <v>10176</v>
      </c>
      <c r="D5471" s="92" t="s">
        <v>24</v>
      </c>
      <c r="E5471" s="103" t="s">
        <v>721</v>
      </c>
      <c r="F5471" s="92" t="s">
        <v>10115</v>
      </c>
      <c r="G5471" s="92" t="s">
        <v>1576</v>
      </c>
      <c r="H5471" s="92" t="s">
        <v>10098</v>
      </c>
      <c r="I5471" s="92" t="s">
        <v>865</v>
      </c>
      <c r="J5471" s="92" t="s">
        <v>1577</v>
      </c>
      <c r="K5471" s="90" t="b">
        <v>0</v>
      </c>
      <c r="L5471" s="92" t="s">
        <v>867</v>
      </c>
      <c r="M5471" s="278">
        <f>IFERROR(VLOOKUP(C5471,'Budget Detail as of 11.30'!B:K,COLUMNS('Budget Detail as of 11.30'!B:K),FALSE),0)</f>
        <v>18550</v>
      </c>
      <c r="N5471" s="155">
        <f>SUMIFS('Budget Detail as of 11.30'!L:L,'Budget Detail as of 11.30'!B:B,'Questica Mapping'!C5471)</f>
        <v>18550</v>
      </c>
      <c r="O5471" s="100">
        <v>0</v>
      </c>
      <c r="P5471" s="101">
        <f t="shared" si="212"/>
        <v>0</v>
      </c>
    </row>
    <row r="5472" spans="1:16" hidden="1" x14ac:dyDescent="0.3">
      <c r="A5472" s="90">
        <v>602872</v>
      </c>
      <c r="B5472" s="92" t="s">
        <v>1162</v>
      </c>
      <c r="C5472" s="92" t="s">
        <v>10177</v>
      </c>
      <c r="D5472" s="92" t="s">
        <v>24</v>
      </c>
      <c r="E5472" s="103" t="s">
        <v>721</v>
      </c>
      <c r="F5472" s="92" t="s">
        <v>10115</v>
      </c>
      <c r="G5472" s="92" t="s">
        <v>1243</v>
      </c>
      <c r="H5472" s="92" t="s">
        <v>10098</v>
      </c>
      <c r="I5472" s="92" t="s">
        <v>865</v>
      </c>
      <c r="J5472" s="92" t="s">
        <v>1244</v>
      </c>
      <c r="K5472" s="90" t="b">
        <v>0</v>
      </c>
      <c r="L5472" s="92" t="s">
        <v>867</v>
      </c>
      <c r="M5472" s="278">
        <f>IFERROR(VLOOKUP(C5472,'Budget Detail as of 11.30'!B:K,COLUMNS('Budget Detail as of 11.30'!B:K),FALSE),0)</f>
        <v>194000</v>
      </c>
      <c r="N5472" s="155">
        <f>SUMIFS('Budget Detail as of 11.30'!L:L,'Budget Detail as of 11.30'!B:B,'Questica Mapping'!C5472)</f>
        <v>194000</v>
      </c>
      <c r="O5472" s="100">
        <v>145762</v>
      </c>
      <c r="P5472" s="101">
        <f t="shared" si="212"/>
        <v>145762</v>
      </c>
    </row>
    <row r="5473" spans="1:16" hidden="1" x14ac:dyDescent="0.3">
      <c r="A5473" s="90">
        <v>602873</v>
      </c>
      <c r="B5473" s="92" t="s">
        <v>1162</v>
      </c>
      <c r="C5473" s="92" t="s">
        <v>10178</v>
      </c>
      <c r="D5473" s="92" t="s">
        <v>24</v>
      </c>
      <c r="E5473" s="103" t="s">
        <v>721</v>
      </c>
      <c r="F5473" s="92" t="s">
        <v>10115</v>
      </c>
      <c r="G5473" s="92" t="s">
        <v>1246</v>
      </c>
      <c r="H5473" s="92" t="s">
        <v>10098</v>
      </c>
      <c r="I5473" s="92" t="s">
        <v>865</v>
      </c>
      <c r="J5473" s="92" t="s">
        <v>1326</v>
      </c>
      <c r="K5473" s="90" t="b">
        <v>0</v>
      </c>
      <c r="L5473" s="92" t="s">
        <v>867</v>
      </c>
      <c r="M5473" s="278">
        <f>IFERROR(VLOOKUP(C5473,'Budget Detail as of 11.30'!B:K,COLUMNS('Budget Detail as of 11.30'!B:K),FALSE),0)</f>
        <v>1200</v>
      </c>
      <c r="N5473" s="155">
        <f>SUMIFS('Budget Detail as of 11.30'!L:L,'Budget Detail as of 11.30'!B:B,'Questica Mapping'!C5473)</f>
        <v>1440</v>
      </c>
      <c r="O5473" s="100">
        <v>75770</v>
      </c>
      <c r="P5473" s="101">
        <f t="shared" si="212"/>
        <v>75770</v>
      </c>
    </row>
    <row r="5474" spans="1:16" hidden="1" x14ac:dyDescent="0.3">
      <c r="A5474" s="90">
        <v>585838</v>
      </c>
      <c r="B5474" s="92" t="s">
        <v>1162</v>
      </c>
      <c r="C5474" s="92" t="s">
        <v>10179</v>
      </c>
      <c r="D5474" s="92" t="s">
        <v>24</v>
      </c>
      <c r="E5474" s="103" t="s">
        <v>721</v>
      </c>
      <c r="F5474" s="92" t="s">
        <v>10115</v>
      </c>
      <c r="G5474" s="92" t="s">
        <v>1246</v>
      </c>
      <c r="H5474" s="92" t="s">
        <v>10098</v>
      </c>
      <c r="I5474" s="92" t="s">
        <v>925</v>
      </c>
      <c r="J5474" s="270" t="s">
        <v>1251</v>
      </c>
      <c r="K5474" s="90" t="b">
        <v>0</v>
      </c>
      <c r="L5474" s="92" t="s">
        <v>867</v>
      </c>
      <c r="M5474" s="278">
        <f>IFERROR(VLOOKUP(C5474,'Budget Detail as of 11.30'!B:K,COLUMNS('Budget Detail as of 11.30'!B:K),FALSE),0)</f>
        <v>240</v>
      </c>
      <c r="N5474" s="155">
        <f>SUMIFS('Budget Detail as of 11.30'!L:L,'Budget Detail as of 11.30'!B:B,'Questica Mapping'!C5474)</f>
        <v>0</v>
      </c>
      <c r="O5474" s="100">
        <v>20015</v>
      </c>
      <c r="P5474" s="101">
        <f t="shared" si="212"/>
        <v>20015</v>
      </c>
    </row>
    <row r="5475" spans="1:16" hidden="1" x14ac:dyDescent="0.3">
      <c r="A5475" s="90">
        <v>585856</v>
      </c>
      <c r="B5475" s="92" t="s">
        <v>1162</v>
      </c>
      <c r="C5475" s="92" t="s">
        <v>10180</v>
      </c>
      <c r="D5475" s="92" t="s">
        <v>24</v>
      </c>
      <c r="E5475" s="103" t="s">
        <v>721</v>
      </c>
      <c r="F5475" s="92" t="s">
        <v>10115</v>
      </c>
      <c r="G5475" s="92" t="s">
        <v>1586</v>
      </c>
      <c r="H5475" s="92" t="s">
        <v>10098</v>
      </c>
      <c r="I5475" s="92" t="s">
        <v>865</v>
      </c>
      <c r="J5475" s="92" t="s">
        <v>1922</v>
      </c>
      <c r="K5475" s="90" t="b">
        <v>0</v>
      </c>
      <c r="L5475" s="92" t="s">
        <v>867</v>
      </c>
      <c r="M5475" s="278">
        <f>IFERROR(VLOOKUP(C5475,'Budget Detail as of 11.30'!B:K,COLUMNS('Budget Detail as of 11.30'!B:K),FALSE),0)</f>
        <v>5110</v>
      </c>
      <c r="N5475" s="155">
        <f>SUMIFS('Budget Detail as of 11.30'!L:L,'Budget Detail as of 11.30'!B:B,'Questica Mapping'!C5475)</f>
        <v>5110</v>
      </c>
      <c r="O5475" s="100">
        <v>44890</v>
      </c>
      <c r="P5475" s="101">
        <f t="shared" si="212"/>
        <v>44890</v>
      </c>
    </row>
    <row r="5476" spans="1:16" hidden="1" x14ac:dyDescent="0.3">
      <c r="A5476" s="90">
        <v>598525</v>
      </c>
      <c r="B5476" s="92" t="s">
        <v>1162</v>
      </c>
      <c r="C5476" s="92" t="s">
        <v>10181</v>
      </c>
      <c r="D5476" s="92" t="s">
        <v>24</v>
      </c>
      <c r="E5476" s="103" t="s">
        <v>721</v>
      </c>
      <c r="F5476" s="92" t="s">
        <v>10115</v>
      </c>
      <c r="G5476" s="92" t="s">
        <v>1253</v>
      </c>
      <c r="H5476" s="92" t="s">
        <v>10098</v>
      </c>
      <c r="I5476" s="92" t="s">
        <v>865</v>
      </c>
      <c r="J5476" s="92" t="s">
        <v>1254</v>
      </c>
      <c r="K5476" s="90" t="b">
        <v>0</v>
      </c>
      <c r="L5476" s="92" t="s">
        <v>867</v>
      </c>
      <c r="M5476" s="278">
        <f>IFERROR(VLOOKUP(C5476,'Budget Detail as of 11.30'!B:K,COLUMNS('Budget Detail as of 11.30'!B:K),FALSE),0)</f>
        <v>8370</v>
      </c>
      <c r="N5476" s="155">
        <f>SUMIFS('Budget Detail as of 11.30'!L:L,'Budget Detail as of 11.30'!B:B,'Questica Mapping'!C5476)</f>
        <v>8370</v>
      </c>
      <c r="O5476" s="100">
        <v>0</v>
      </c>
      <c r="P5476" s="101">
        <f t="shared" si="212"/>
        <v>0</v>
      </c>
    </row>
    <row r="5477" spans="1:16" hidden="1" x14ac:dyDescent="0.3">
      <c r="A5477" s="90">
        <v>589082</v>
      </c>
      <c r="B5477" s="92" t="s">
        <v>1162</v>
      </c>
      <c r="C5477" s="92" t="s">
        <v>10182</v>
      </c>
      <c r="D5477" s="279" t="s">
        <v>24</v>
      </c>
      <c r="E5477" s="103" t="s">
        <v>721</v>
      </c>
      <c r="F5477" s="90" t="s">
        <v>10115</v>
      </c>
      <c r="G5477" s="90" t="s">
        <v>1265</v>
      </c>
      <c r="H5477" s="90" t="s">
        <v>10098</v>
      </c>
      <c r="I5477" s="90" t="s">
        <v>865</v>
      </c>
      <c r="J5477" s="90" t="s">
        <v>1266</v>
      </c>
      <c r="K5477" s="90" t="b">
        <v>0</v>
      </c>
      <c r="L5477" s="90" t="s">
        <v>867</v>
      </c>
      <c r="M5477" s="278">
        <f>IFERROR(VLOOKUP(C5477,'Budget Detail as of 11.30'!B:K,COLUMNS('Budget Detail as of 11.30'!B:K),FALSE),0)</f>
        <v>69800</v>
      </c>
      <c r="N5477" s="155">
        <f>SUMIFS('Budget Detail as of 11.30'!L:L,'Budget Detail as of 11.30'!B:B,'Questica Mapping'!C5477)</f>
        <v>69800</v>
      </c>
      <c r="O5477" s="100">
        <v>53000</v>
      </c>
      <c r="P5477" s="101">
        <f t="shared" si="212"/>
        <v>53000</v>
      </c>
    </row>
    <row r="5478" spans="1:16" hidden="1" x14ac:dyDescent="0.3">
      <c r="A5478" s="90">
        <v>850060</v>
      </c>
      <c r="B5478" s="92" t="s">
        <v>1162</v>
      </c>
      <c r="C5478" s="92" t="s">
        <v>10183</v>
      </c>
      <c r="D5478" s="92" t="s">
        <v>24</v>
      </c>
      <c r="E5478" s="103" t="s">
        <v>719</v>
      </c>
      <c r="F5478" s="92" t="s">
        <v>10115</v>
      </c>
      <c r="G5478" s="92" t="s">
        <v>1268</v>
      </c>
      <c r="H5478" s="92" t="s">
        <v>10098</v>
      </c>
      <c r="I5478" s="92" t="s">
        <v>865</v>
      </c>
      <c r="J5478" s="92" t="s">
        <v>10184</v>
      </c>
      <c r="K5478" s="90" t="b">
        <v>0</v>
      </c>
      <c r="L5478" s="92" t="s">
        <v>867</v>
      </c>
      <c r="M5478" s="278">
        <f>IFERROR(VLOOKUP(C5478,'Budget Detail as of 11.30'!B:K,COLUMNS('Budget Detail as of 11.30'!B:K),FALSE),0)</f>
        <v>1300</v>
      </c>
      <c r="N5478" s="155">
        <f>SUMIFS('Budget Detail as of 11.30'!L:L,'Budget Detail as of 11.30'!B:B,'Questica Mapping'!C5478)</f>
        <v>1300</v>
      </c>
      <c r="O5478" s="100">
        <v>1600</v>
      </c>
      <c r="P5478" s="101">
        <f t="shared" si="212"/>
        <v>1600</v>
      </c>
    </row>
    <row r="5479" spans="1:16" hidden="1" x14ac:dyDescent="0.3">
      <c r="A5479" s="90">
        <v>850061</v>
      </c>
      <c r="B5479" s="92" t="s">
        <v>1162</v>
      </c>
      <c r="C5479" s="92" t="s">
        <v>10185</v>
      </c>
      <c r="D5479" s="92" t="s">
        <v>24</v>
      </c>
      <c r="E5479" s="103" t="s">
        <v>719</v>
      </c>
      <c r="F5479" s="92" t="s">
        <v>10115</v>
      </c>
      <c r="G5479" s="92" t="s">
        <v>1268</v>
      </c>
      <c r="H5479" s="92" t="s">
        <v>10098</v>
      </c>
      <c r="I5479" s="92" t="s">
        <v>925</v>
      </c>
      <c r="J5479" s="92" t="s">
        <v>10186</v>
      </c>
      <c r="K5479" s="90" t="b">
        <v>0</v>
      </c>
      <c r="L5479" s="92" t="s">
        <v>867</v>
      </c>
      <c r="M5479" s="278">
        <f>IFERROR(VLOOKUP(C5479,'Budget Detail as of 11.30'!B:K,COLUMNS('Budget Detail as of 11.30'!B:K),FALSE),0)</f>
        <v>60</v>
      </c>
      <c r="N5479" s="155">
        <f>SUMIFS('Budget Detail as of 11.30'!L:L,'Budget Detail as of 11.30'!B:B,'Questica Mapping'!C5479)</f>
        <v>60</v>
      </c>
      <c r="O5479" s="100">
        <v>200</v>
      </c>
      <c r="P5479" s="101">
        <f t="shared" si="212"/>
        <v>200</v>
      </c>
    </row>
    <row r="5480" spans="1:16" hidden="1" x14ac:dyDescent="0.3">
      <c r="A5480" s="90">
        <v>589073</v>
      </c>
      <c r="B5480" s="159" t="s">
        <v>1162</v>
      </c>
      <c r="C5480" s="159" t="s">
        <v>10187</v>
      </c>
      <c r="D5480" s="181" t="s">
        <v>24</v>
      </c>
      <c r="E5480" s="103" t="s">
        <v>731</v>
      </c>
      <c r="F5480" s="179" t="s">
        <v>10115</v>
      </c>
      <c r="G5480" s="179" t="s">
        <v>1679</v>
      </c>
      <c r="H5480" s="179" t="s">
        <v>10098</v>
      </c>
      <c r="I5480" s="179" t="s">
        <v>865</v>
      </c>
      <c r="J5480" s="179" t="s">
        <v>3690</v>
      </c>
      <c r="K5480" s="179" t="b">
        <f>VLOOKUP($C5480,'Budget Detail as of 11.30'!$B:$K,COLUMNS('Budget Detail as of 11.30'!$B:I),FALSE)</f>
        <v>0</v>
      </c>
      <c r="L5480" s="179" t="str">
        <f>VLOOKUP($C5480,'Budget Detail as of 11.30'!$B:$K,COLUMNS('Budget Detail as of 11.30'!$B:J),FALSE)</f>
        <v>Operating</v>
      </c>
      <c r="M5480" s="278">
        <f>IFERROR(VLOOKUP(C5480,'Budget Detail as of 11.30'!B:K,COLUMNS('Budget Detail as of 11.30'!B:K),FALSE),0)</f>
        <v>46560</v>
      </c>
      <c r="N5480" s="155">
        <f>SUMIFS('Budget Detail as of 11.30'!L:L,'Budget Detail as of 11.30'!B:B,'Questica Mapping'!C5480)</f>
        <v>49200</v>
      </c>
    </row>
    <row r="5481" spans="1:16" hidden="1" x14ac:dyDescent="0.3">
      <c r="A5481" s="90">
        <v>583579</v>
      </c>
      <c r="B5481" s="92" t="s">
        <v>1162</v>
      </c>
      <c r="C5481" s="92" t="s">
        <v>10188</v>
      </c>
      <c r="D5481" s="92" t="s">
        <v>24</v>
      </c>
      <c r="E5481" s="103" t="s">
        <v>732</v>
      </c>
      <c r="F5481" s="92" t="s">
        <v>10115</v>
      </c>
      <c r="G5481" s="92" t="s">
        <v>10077</v>
      </c>
      <c r="H5481" s="92" t="s">
        <v>10098</v>
      </c>
      <c r="I5481" s="92" t="s">
        <v>865</v>
      </c>
      <c r="J5481" s="92" t="s">
        <v>10078</v>
      </c>
      <c r="K5481" s="90" t="b">
        <v>0</v>
      </c>
      <c r="L5481" s="92" t="s">
        <v>867</v>
      </c>
      <c r="M5481" s="278">
        <f>IFERROR(VLOOKUP(C5481,'Budget Detail as of 11.30'!B:K,COLUMNS('Budget Detail as of 11.30'!B:K),FALSE),0)</f>
        <v>0</v>
      </c>
      <c r="N5481" s="155">
        <f>SUMIFS('Budget Detail as of 11.30'!L:L,'Budget Detail as of 11.30'!B:B,'Questica Mapping'!C5481)</f>
        <v>0</v>
      </c>
      <c r="O5481" s="100">
        <v>6000</v>
      </c>
      <c r="P5481" s="101">
        <f t="shared" ref="P5481:P5489" si="213">+O5481</f>
        <v>6000</v>
      </c>
    </row>
    <row r="5482" spans="1:16" hidden="1" x14ac:dyDescent="0.3">
      <c r="A5482" s="90">
        <v>591804</v>
      </c>
      <c r="B5482" s="92" t="s">
        <v>1162</v>
      </c>
      <c r="C5482" s="92" t="s">
        <v>10189</v>
      </c>
      <c r="D5482" s="92" t="s">
        <v>24</v>
      </c>
      <c r="E5482" s="103" t="s">
        <v>723</v>
      </c>
      <c r="F5482" s="92" t="s">
        <v>10190</v>
      </c>
      <c r="G5482" s="92" t="s">
        <v>1165</v>
      </c>
      <c r="H5482" s="92" t="s">
        <v>10098</v>
      </c>
      <c r="I5482" s="92" t="s">
        <v>865</v>
      </c>
      <c r="J5482" s="92">
        <v>0</v>
      </c>
      <c r="K5482" s="90" t="b">
        <v>0</v>
      </c>
      <c r="L5482" s="92" t="s">
        <v>1166</v>
      </c>
      <c r="M5482" s="278">
        <f>IFERROR(VLOOKUP(C5482,'Budget Detail as of 11.30'!B:K,COLUMNS('Budget Detail as of 11.30'!B:K),FALSE),0)</f>
        <v>122670</v>
      </c>
      <c r="N5482" s="155">
        <f>SUMIFS('Budget Detail as of 11.30'!L:L,'Budget Detail as of 11.30'!B:B,'Questica Mapping'!C5482)</f>
        <v>117390</v>
      </c>
      <c r="O5482" s="100">
        <v>277000</v>
      </c>
      <c r="P5482" s="101">
        <f t="shared" si="213"/>
        <v>277000</v>
      </c>
    </row>
    <row r="5483" spans="1:16" hidden="1" x14ac:dyDescent="0.3">
      <c r="A5483" s="90">
        <v>585886</v>
      </c>
      <c r="B5483" s="92" t="s">
        <v>1162</v>
      </c>
      <c r="C5483" s="92" t="s">
        <v>10191</v>
      </c>
      <c r="D5483" s="92" t="s">
        <v>24</v>
      </c>
      <c r="E5483" s="103" t="s">
        <v>723</v>
      </c>
      <c r="F5483" s="92" t="s">
        <v>10190</v>
      </c>
      <c r="G5483" s="92" t="s">
        <v>1173</v>
      </c>
      <c r="H5483" s="92" t="s">
        <v>10098</v>
      </c>
      <c r="I5483" s="92" t="s">
        <v>865</v>
      </c>
      <c r="J5483" s="92" t="s">
        <v>1174</v>
      </c>
      <c r="K5483" s="90" t="b">
        <v>0</v>
      </c>
      <c r="L5483" s="92" t="s">
        <v>867</v>
      </c>
      <c r="M5483" s="278">
        <f>IFERROR(VLOOKUP(C5483,'Budget Detail as of 11.30'!B:K,COLUMNS('Budget Detail as of 11.30'!B:K),FALSE),0)</f>
        <v>20000</v>
      </c>
      <c r="N5483" s="155">
        <f>SUMIFS('Budget Detail as of 11.30'!L:L,'Budget Detail as of 11.30'!B:B,'Questica Mapping'!C5483)</f>
        <v>20000</v>
      </c>
      <c r="O5483" s="100">
        <v>1000</v>
      </c>
      <c r="P5483" s="101">
        <f t="shared" si="213"/>
        <v>1000</v>
      </c>
    </row>
    <row r="5484" spans="1:16" hidden="1" x14ac:dyDescent="0.3">
      <c r="A5484" s="90">
        <v>585852</v>
      </c>
      <c r="B5484" s="92" t="s">
        <v>1162</v>
      </c>
      <c r="C5484" s="92" t="s">
        <v>10192</v>
      </c>
      <c r="D5484" s="92" t="s">
        <v>24</v>
      </c>
      <c r="E5484" s="103" t="s">
        <v>723</v>
      </c>
      <c r="F5484" s="92" t="s">
        <v>10190</v>
      </c>
      <c r="G5484" s="92" t="s">
        <v>1176</v>
      </c>
      <c r="H5484" s="92" t="s">
        <v>10098</v>
      </c>
      <c r="I5484" s="92" t="s">
        <v>865</v>
      </c>
      <c r="J5484" s="92">
        <v>0</v>
      </c>
      <c r="K5484" s="90" t="b">
        <v>0</v>
      </c>
      <c r="L5484" s="92" t="s">
        <v>1166</v>
      </c>
      <c r="M5484" s="278">
        <f>IFERROR(VLOOKUP(C5484,'Budget Detail as of 11.30'!B:K,COLUMNS('Budget Detail as of 11.30'!B:K),FALSE),0)</f>
        <v>95040</v>
      </c>
      <c r="N5484" s="155">
        <f>SUMIFS('Budget Detail as of 11.30'!L:L,'Budget Detail as of 11.30'!B:B,'Questica Mapping'!C5484)</f>
        <v>93570</v>
      </c>
      <c r="O5484" s="100">
        <v>600</v>
      </c>
      <c r="P5484" s="101">
        <f t="shared" si="213"/>
        <v>600</v>
      </c>
    </row>
    <row r="5485" spans="1:16" hidden="1" x14ac:dyDescent="0.3">
      <c r="A5485" s="90">
        <v>595568</v>
      </c>
      <c r="B5485" s="92" t="s">
        <v>1162</v>
      </c>
      <c r="C5485" s="92" t="s">
        <v>10193</v>
      </c>
      <c r="D5485" s="92" t="s">
        <v>24</v>
      </c>
      <c r="E5485" s="103" t="s">
        <v>723</v>
      </c>
      <c r="F5485" s="92" t="s">
        <v>10190</v>
      </c>
      <c r="G5485" s="92" t="s">
        <v>9771</v>
      </c>
      <c r="H5485" s="92" t="s">
        <v>10098</v>
      </c>
      <c r="I5485" s="92" t="s">
        <v>865</v>
      </c>
      <c r="J5485" s="92" t="s">
        <v>9772</v>
      </c>
      <c r="K5485" s="90" t="b">
        <v>0</v>
      </c>
      <c r="L5485" s="92" t="s">
        <v>867</v>
      </c>
      <c r="M5485" s="278">
        <f>IFERROR(VLOOKUP(C5485,'Budget Detail as of 11.30'!B:K,COLUMNS('Budget Detail as of 11.30'!B:K),FALSE),0)</f>
        <v>0</v>
      </c>
      <c r="N5485" s="155">
        <f>SUMIFS('Budget Detail as of 11.30'!L:L,'Budget Detail as of 11.30'!B:B,'Questica Mapping'!C5485)</f>
        <v>0</v>
      </c>
      <c r="O5485" s="100">
        <v>500</v>
      </c>
      <c r="P5485" s="101">
        <f t="shared" si="213"/>
        <v>500</v>
      </c>
    </row>
    <row r="5486" spans="1:16" hidden="1" x14ac:dyDescent="0.3">
      <c r="A5486" s="90">
        <v>586906</v>
      </c>
      <c r="B5486" s="92" t="s">
        <v>1162</v>
      </c>
      <c r="C5486" s="92" t="s">
        <v>10194</v>
      </c>
      <c r="D5486" s="92" t="s">
        <v>24</v>
      </c>
      <c r="E5486" s="103" t="s">
        <v>723</v>
      </c>
      <c r="F5486" s="92" t="s">
        <v>10190</v>
      </c>
      <c r="G5486" s="92" t="s">
        <v>1726</v>
      </c>
      <c r="H5486" s="92" t="s">
        <v>10098</v>
      </c>
      <c r="I5486" s="92" t="s">
        <v>865</v>
      </c>
      <c r="J5486" s="92" t="s">
        <v>10195</v>
      </c>
      <c r="K5486" s="90" t="b">
        <v>0</v>
      </c>
      <c r="L5486" s="92" t="s">
        <v>867</v>
      </c>
      <c r="M5486" s="278">
        <f>IFERROR(VLOOKUP(C5486,'Budget Detail as of 11.30'!B:K,COLUMNS('Budget Detail as of 11.30'!B:K),FALSE),0)</f>
        <v>62000</v>
      </c>
      <c r="N5486" s="155">
        <f>SUMIFS('Budget Detail as of 11.30'!L:L,'Budget Detail as of 11.30'!B:B,'Questica Mapping'!C5486)</f>
        <v>62000</v>
      </c>
      <c r="O5486" s="100">
        <v>30</v>
      </c>
      <c r="P5486" s="101">
        <f t="shared" si="213"/>
        <v>30</v>
      </c>
    </row>
    <row r="5487" spans="1:16" hidden="1" x14ac:dyDescent="0.3">
      <c r="A5487" s="90">
        <v>601002</v>
      </c>
      <c r="B5487" s="92" t="s">
        <v>1162</v>
      </c>
      <c r="C5487" s="92" t="s">
        <v>10196</v>
      </c>
      <c r="D5487" s="92" t="s">
        <v>24</v>
      </c>
      <c r="E5487" s="103" t="s">
        <v>725</v>
      </c>
      <c r="F5487" s="92" t="s">
        <v>10190</v>
      </c>
      <c r="G5487" s="92" t="s">
        <v>1202</v>
      </c>
      <c r="H5487" s="92" t="s">
        <v>10098</v>
      </c>
      <c r="I5487" s="92" t="s">
        <v>865</v>
      </c>
      <c r="J5487" s="92" t="s">
        <v>1203</v>
      </c>
      <c r="K5487" s="90" t="b">
        <v>0</v>
      </c>
      <c r="L5487" s="92" t="s">
        <v>867</v>
      </c>
      <c r="M5487" s="278">
        <f>IFERROR(VLOOKUP(C5487,'Budget Detail as of 11.30'!B:K,COLUMNS('Budget Detail as of 11.30'!B:K),FALSE),0)</f>
        <v>1600</v>
      </c>
      <c r="N5487" s="155">
        <f>SUMIFS('Budget Detail as of 11.30'!L:L,'Budget Detail as of 11.30'!B:B,'Questica Mapping'!C5487)</f>
        <v>1600</v>
      </c>
      <c r="O5487" s="100">
        <v>40000</v>
      </c>
      <c r="P5487" s="101">
        <f t="shared" si="213"/>
        <v>40000</v>
      </c>
    </row>
    <row r="5488" spans="1:16" hidden="1" x14ac:dyDescent="0.3">
      <c r="A5488" s="90">
        <v>600585</v>
      </c>
      <c r="B5488" s="92" t="s">
        <v>1162</v>
      </c>
      <c r="C5488" s="92" t="s">
        <v>10197</v>
      </c>
      <c r="D5488" s="92" t="s">
        <v>24</v>
      </c>
      <c r="E5488" s="103" t="s">
        <v>725</v>
      </c>
      <c r="F5488" s="92" t="s">
        <v>10190</v>
      </c>
      <c r="G5488" s="92" t="s">
        <v>1212</v>
      </c>
      <c r="H5488" s="92" t="s">
        <v>10098</v>
      </c>
      <c r="I5488" s="92" t="s">
        <v>865</v>
      </c>
      <c r="J5488" s="92" t="s">
        <v>10136</v>
      </c>
      <c r="K5488" s="90" t="b">
        <v>0</v>
      </c>
      <c r="L5488" s="92" t="s">
        <v>867</v>
      </c>
      <c r="M5488" s="278">
        <f>IFERROR(VLOOKUP(C5488,'Budget Detail as of 11.30'!B:K,COLUMNS('Budget Detail as of 11.30'!B:K),FALSE),0)</f>
        <v>200</v>
      </c>
      <c r="N5488" s="155">
        <f>SUMIFS('Budget Detail as of 11.30'!L:L,'Budget Detail as of 11.30'!B:B,'Questica Mapping'!C5488)</f>
        <v>200</v>
      </c>
      <c r="O5488" s="100">
        <v>4000</v>
      </c>
      <c r="P5488" s="101">
        <f t="shared" si="213"/>
        <v>4000</v>
      </c>
    </row>
    <row r="5489" spans="1:16" hidden="1" x14ac:dyDescent="0.3">
      <c r="A5489" s="90">
        <v>600671</v>
      </c>
      <c r="B5489" s="92" t="s">
        <v>1162</v>
      </c>
      <c r="C5489" s="92" t="s">
        <v>10198</v>
      </c>
      <c r="D5489" s="92" t="s">
        <v>24</v>
      </c>
      <c r="E5489" s="103" t="s">
        <v>725</v>
      </c>
      <c r="F5489" s="92" t="s">
        <v>10190</v>
      </c>
      <c r="G5489" s="92" t="s">
        <v>1229</v>
      </c>
      <c r="H5489" s="92" t="s">
        <v>10098</v>
      </c>
      <c r="I5489" s="92" t="s">
        <v>865</v>
      </c>
      <c r="J5489" s="92" t="s">
        <v>1308</v>
      </c>
      <c r="K5489" s="90" t="b">
        <v>0</v>
      </c>
      <c r="L5489" s="92" t="s">
        <v>867</v>
      </c>
      <c r="M5489" s="278">
        <f>IFERROR(VLOOKUP(C5489,'Budget Detail as of 11.30'!B:K,COLUMNS('Budget Detail as of 11.30'!B:K),FALSE),0)</f>
        <v>6000</v>
      </c>
      <c r="N5489" s="155">
        <f>SUMIFS('Budget Detail as of 11.30'!L:L,'Budget Detail as of 11.30'!B:B,'Questica Mapping'!C5489)</f>
        <v>6000</v>
      </c>
      <c r="O5489" s="100">
        <v>5500</v>
      </c>
      <c r="P5489" s="101">
        <f t="shared" si="213"/>
        <v>5500</v>
      </c>
    </row>
    <row r="5490" spans="1:16" hidden="1" x14ac:dyDescent="0.3">
      <c r="A5490" s="90">
        <v>600673</v>
      </c>
      <c r="B5490" s="92" t="s">
        <v>1162</v>
      </c>
      <c r="C5490" s="92" t="s">
        <v>10199</v>
      </c>
      <c r="D5490" s="92" t="s">
        <v>24</v>
      </c>
      <c r="E5490" s="103" t="s">
        <v>725</v>
      </c>
      <c r="F5490" s="92" t="s">
        <v>10190</v>
      </c>
      <c r="G5490" s="92" t="s">
        <v>1229</v>
      </c>
      <c r="H5490" s="92" t="s">
        <v>10098</v>
      </c>
      <c r="I5490" s="92" t="s">
        <v>925</v>
      </c>
      <c r="J5490" s="92" t="s">
        <v>10158</v>
      </c>
      <c r="K5490" s="90" t="b">
        <v>0</v>
      </c>
      <c r="L5490" s="92" t="s">
        <v>867</v>
      </c>
      <c r="M5490" s="278">
        <f>IFERROR(VLOOKUP(C5490,'Budget Detail as of 11.30'!B:K,COLUMNS('Budget Detail as of 11.30'!B:K),FALSE),0)</f>
        <v>300000</v>
      </c>
      <c r="N5490" s="155">
        <f>SUMIFS('Budget Detail as of 11.30'!L:L,'Budget Detail as of 11.30'!B:B,'Questica Mapping'!C5490)</f>
        <v>300000</v>
      </c>
      <c r="O5490" s="100"/>
      <c r="P5490" s="101"/>
    </row>
    <row r="5491" spans="1:16" hidden="1" x14ac:dyDescent="0.3">
      <c r="A5491" s="90">
        <v>600949</v>
      </c>
      <c r="B5491" s="92" t="s">
        <v>1162</v>
      </c>
      <c r="C5491" s="92" t="s">
        <v>10200</v>
      </c>
      <c r="D5491" s="92" t="s">
        <v>24</v>
      </c>
      <c r="E5491" s="103" t="s">
        <v>725</v>
      </c>
      <c r="F5491" s="92" t="s">
        <v>10190</v>
      </c>
      <c r="G5491" s="92" t="s">
        <v>1229</v>
      </c>
      <c r="H5491" s="92" t="s">
        <v>10098</v>
      </c>
      <c r="I5491" s="92" t="s">
        <v>928</v>
      </c>
      <c r="J5491" s="92" t="s">
        <v>10164</v>
      </c>
      <c r="K5491" s="90" t="b">
        <v>0</v>
      </c>
      <c r="L5491" s="92" t="s">
        <v>867</v>
      </c>
      <c r="M5491" s="278">
        <f>IFERROR(VLOOKUP(C5491,'Budget Detail as of 11.30'!B:K,COLUMNS('Budget Detail as of 11.30'!B:K),FALSE),0)</f>
        <v>1000</v>
      </c>
      <c r="N5491" s="155">
        <f>SUMIFS('Budget Detail as of 11.30'!L:L,'Budget Detail as of 11.30'!B:B,'Questica Mapping'!C5491)</f>
        <v>1000</v>
      </c>
      <c r="O5491" s="100">
        <v>300</v>
      </c>
      <c r="P5491" s="101">
        <f>+O5491</f>
        <v>300</v>
      </c>
    </row>
    <row r="5492" spans="1:16" hidden="1" x14ac:dyDescent="0.3">
      <c r="A5492" s="90">
        <v>850234</v>
      </c>
      <c r="B5492" s="92" t="s">
        <v>1162</v>
      </c>
      <c r="C5492" s="92" t="s">
        <v>10201</v>
      </c>
      <c r="D5492" s="92" t="s">
        <v>24</v>
      </c>
      <c r="E5492" s="103" t="s">
        <v>725</v>
      </c>
      <c r="F5492" s="92" t="s">
        <v>10190</v>
      </c>
      <c r="G5492" s="92" t="s">
        <v>1229</v>
      </c>
      <c r="H5492" s="92" t="s">
        <v>10098</v>
      </c>
      <c r="I5492" s="92" t="s">
        <v>931</v>
      </c>
      <c r="J5492" s="92" t="s">
        <v>2783</v>
      </c>
      <c r="K5492" s="90" t="b">
        <v>0</v>
      </c>
      <c r="L5492" s="92" t="s">
        <v>867</v>
      </c>
      <c r="M5492" s="278">
        <f>IFERROR(VLOOKUP(C5492,'Budget Detail as of 11.30'!B:K,COLUMNS('Budget Detail as of 11.30'!B:K),FALSE),0)</f>
        <v>600</v>
      </c>
      <c r="N5492" s="155">
        <f>SUMIFS('Budget Detail as of 11.30'!L:L,'Budget Detail as of 11.30'!B:B,'Questica Mapping'!C5492)</f>
        <v>600</v>
      </c>
      <c r="O5492" s="100">
        <v>0</v>
      </c>
      <c r="P5492" s="101">
        <f>+O5492</f>
        <v>0</v>
      </c>
    </row>
    <row r="5493" spans="1:16" hidden="1" x14ac:dyDescent="0.3">
      <c r="A5493" s="90">
        <v>849974</v>
      </c>
      <c r="B5493" s="92" t="s">
        <v>1162</v>
      </c>
      <c r="C5493" s="92" t="s">
        <v>10202</v>
      </c>
      <c r="D5493" s="92" t="s">
        <v>24</v>
      </c>
      <c r="E5493" s="103" t="s">
        <v>725</v>
      </c>
      <c r="F5493" s="92" t="s">
        <v>10190</v>
      </c>
      <c r="G5493" s="92" t="s">
        <v>1229</v>
      </c>
      <c r="H5493" s="92" t="s">
        <v>10098</v>
      </c>
      <c r="I5493" s="92" t="s">
        <v>944</v>
      </c>
      <c r="J5493" s="92" t="s">
        <v>10167</v>
      </c>
      <c r="K5493" s="90" t="b">
        <v>0</v>
      </c>
      <c r="L5493" s="92" t="s">
        <v>867</v>
      </c>
      <c r="M5493" s="278">
        <f>IFERROR(VLOOKUP(C5493,'Budget Detail as of 11.30'!B:K,COLUMNS('Budget Detail as of 11.30'!B:K),FALSE),0)</f>
        <v>500</v>
      </c>
      <c r="N5493" s="155">
        <f>SUMIFS('Budget Detail as of 11.30'!L:L,'Budget Detail as of 11.30'!B:B,'Questica Mapping'!C5493)</f>
        <v>500</v>
      </c>
      <c r="O5493" s="100">
        <v>-5000</v>
      </c>
      <c r="P5493" s="101">
        <f t="shared" ref="P5493:P5513" si="214">-O5493</f>
        <v>5000</v>
      </c>
    </row>
    <row r="5494" spans="1:16" hidden="1" x14ac:dyDescent="0.3">
      <c r="A5494" s="90">
        <v>587696</v>
      </c>
      <c r="B5494" s="92" t="s">
        <v>1162</v>
      </c>
      <c r="C5494" s="92" t="s">
        <v>10203</v>
      </c>
      <c r="D5494" s="92" t="s">
        <v>24</v>
      </c>
      <c r="E5494" s="103" t="s">
        <v>725</v>
      </c>
      <c r="F5494" s="92" t="s">
        <v>10190</v>
      </c>
      <c r="G5494" s="92" t="s">
        <v>1229</v>
      </c>
      <c r="H5494" s="92" t="s">
        <v>10098</v>
      </c>
      <c r="I5494" s="92" t="s">
        <v>1060</v>
      </c>
      <c r="J5494" s="92" t="s">
        <v>3281</v>
      </c>
      <c r="K5494" s="90" t="b">
        <v>0</v>
      </c>
      <c r="L5494" s="92" t="s">
        <v>867</v>
      </c>
      <c r="M5494" s="278">
        <f>IFERROR(VLOOKUP(C5494,'Budget Detail as of 11.30'!B:K,COLUMNS('Budget Detail as of 11.30'!B:K),FALSE),0)</f>
        <v>30</v>
      </c>
      <c r="N5494" s="155">
        <f>SUMIFS('Budget Detail as of 11.30'!L:L,'Budget Detail as of 11.30'!B:B,'Questica Mapping'!C5494)</f>
        <v>30</v>
      </c>
      <c r="O5494" s="100">
        <v>-1000</v>
      </c>
      <c r="P5494" s="101">
        <f t="shared" si="214"/>
        <v>1000</v>
      </c>
    </row>
    <row r="5495" spans="1:16" hidden="1" x14ac:dyDescent="0.3">
      <c r="A5495" s="90">
        <v>587573</v>
      </c>
      <c r="B5495" s="92" t="s">
        <v>1162</v>
      </c>
      <c r="C5495" s="92" t="s">
        <v>10204</v>
      </c>
      <c r="D5495" s="92" t="s">
        <v>24</v>
      </c>
      <c r="E5495" s="103" t="s">
        <v>725</v>
      </c>
      <c r="F5495" s="92" t="s">
        <v>10190</v>
      </c>
      <c r="G5495" s="92" t="s">
        <v>1229</v>
      </c>
      <c r="H5495" s="92" t="s">
        <v>10098</v>
      </c>
      <c r="I5495" s="92" t="s">
        <v>1063</v>
      </c>
      <c r="J5495" s="92" t="s">
        <v>10171</v>
      </c>
      <c r="K5495" s="90" t="b">
        <v>0</v>
      </c>
      <c r="L5495" s="92" t="s">
        <v>867</v>
      </c>
      <c r="M5495" s="278">
        <f>IFERROR(VLOOKUP(C5495,'Budget Detail as of 11.30'!B:K,COLUMNS('Budget Detail as of 11.30'!B:K),FALSE),0)</f>
        <v>40000</v>
      </c>
      <c r="N5495" s="155">
        <f>SUMIFS('Budget Detail as of 11.30'!L:L,'Budget Detail as of 11.30'!B:B,'Questica Mapping'!C5495)</f>
        <v>40000</v>
      </c>
      <c r="O5495" s="100">
        <v>-30000</v>
      </c>
      <c r="P5495" s="101">
        <f t="shared" si="214"/>
        <v>30000</v>
      </c>
    </row>
    <row r="5496" spans="1:16" hidden="1" x14ac:dyDescent="0.3">
      <c r="A5496" s="90">
        <v>601059</v>
      </c>
      <c r="B5496" s="92" t="s">
        <v>1162</v>
      </c>
      <c r="C5496" s="92" t="s">
        <v>10205</v>
      </c>
      <c r="D5496" s="92" t="s">
        <v>24</v>
      </c>
      <c r="E5496" s="103" t="s">
        <v>725</v>
      </c>
      <c r="F5496" s="92" t="s">
        <v>10190</v>
      </c>
      <c r="G5496" s="92" t="s">
        <v>1229</v>
      </c>
      <c r="H5496" s="92" t="s">
        <v>10098</v>
      </c>
      <c r="I5496" s="92" t="s">
        <v>1088</v>
      </c>
      <c r="J5496" s="92" t="s">
        <v>10206</v>
      </c>
      <c r="K5496" s="90" t="b">
        <v>0</v>
      </c>
      <c r="L5496" s="92" t="s">
        <v>867</v>
      </c>
      <c r="M5496" s="278">
        <f>IFERROR(VLOOKUP(C5496,'Budget Detail as of 11.30'!B:K,COLUMNS('Budget Detail as of 11.30'!B:K),FALSE),0)</f>
        <v>4000</v>
      </c>
      <c r="N5496" s="155">
        <f>SUMIFS('Budget Detail as of 11.30'!L:L,'Budget Detail as of 11.30'!B:B,'Questica Mapping'!C5496)</f>
        <v>4000</v>
      </c>
      <c r="O5496" s="100">
        <v>-25000</v>
      </c>
      <c r="P5496" s="101">
        <f t="shared" si="214"/>
        <v>25000</v>
      </c>
    </row>
    <row r="5497" spans="1:16" hidden="1" x14ac:dyDescent="0.3">
      <c r="A5497" s="90">
        <v>602380</v>
      </c>
      <c r="B5497" s="92" t="s">
        <v>1162</v>
      </c>
      <c r="C5497" s="92" t="s">
        <v>10207</v>
      </c>
      <c r="D5497" s="92" t="s">
        <v>24</v>
      </c>
      <c r="E5497" s="103" t="s">
        <v>725</v>
      </c>
      <c r="F5497" s="92" t="s">
        <v>10190</v>
      </c>
      <c r="G5497" s="92" t="s">
        <v>1229</v>
      </c>
      <c r="H5497" s="92" t="s">
        <v>10098</v>
      </c>
      <c r="I5497" s="92" t="s">
        <v>1066</v>
      </c>
      <c r="J5497" s="92" t="s">
        <v>10156</v>
      </c>
      <c r="K5497" s="90" t="b">
        <v>0</v>
      </c>
      <c r="L5497" s="92" t="s">
        <v>867</v>
      </c>
      <c r="M5497" s="278">
        <f>IFERROR(VLOOKUP(C5497,'Budget Detail as of 11.30'!B:K,COLUMNS('Budget Detail as of 11.30'!B:K),FALSE),0)</f>
        <v>5500</v>
      </c>
      <c r="N5497" s="155">
        <f>SUMIFS('Budget Detail as of 11.30'!L:L,'Budget Detail as of 11.30'!B:B,'Questica Mapping'!C5497)</f>
        <v>5500</v>
      </c>
      <c r="O5497" s="100">
        <v>-205300</v>
      </c>
      <c r="P5497" s="101">
        <f t="shared" si="214"/>
        <v>205300</v>
      </c>
    </row>
    <row r="5498" spans="1:16" hidden="1" x14ac:dyDescent="0.3">
      <c r="A5498" s="90">
        <v>851335</v>
      </c>
      <c r="B5498" s="92" t="s">
        <v>1162</v>
      </c>
      <c r="C5498" s="92" t="s">
        <v>10208</v>
      </c>
      <c r="D5498" s="279" t="s">
        <v>24</v>
      </c>
      <c r="E5498" s="103" t="s">
        <v>727</v>
      </c>
      <c r="F5498" s="90" t="s">
        <v>10190</v>
      </c>
      <c r="G5498" s="90" t="s">
        <v>1265</v>
      </c>
      <c r="H5498" s="90" t="s">
        <v>10098</v>
      </c>
      <c r="I5498" s="90" t="s">
        <v>865</v>
      </c>
      <c r="J5498" s="90" t="s">
        <v>1266</v>
      </c>
      <c r="K5498" s="90" t="b">
        <v>0</v>
      </c>
      <c r="L5498" s="90" t="s">
        <v>867</v>
      </c>
      <c r="M5498" s="278">
        <f>IFERROR(VLOOKUP(C5498,'Budget Detail as of 11.30'!B:K,COLUMNS('Budget Detail as of 11.30'!B:K),FALSE),0)</f>
        <v>13790</v>
      </c>
      <c r="N5498" s="155">
        <f>SUMIFS('Budget Detail as of 11.30'!L:L,'Budget Detail as of 11.30'!B:B,'Questica Mapping'!C5498)</f>
        <v>13790</v>
      </c>
      <c r="O5498" s="100">
        <v>-10000</v>
      </c>
      <c r="P5498" s="101">
        <f t="shared" si="214"/>
        <v>10000</v>
      </c>
    </row>
    <row r="5499" spans="1:16" hidden="1" x14ac:dyDescent="0.3">
      <c r="A5499" s="90">
        <v>595176</v>
      </c>
      <c r="B5499" s="92" t="s">
        <v>1162</v>
      </c>
      <c r="C5499" s="92" t="s">
        <v>10209</v>
      </c>
      <c r="D5499" s="92" t="s">
        <v>24</v>
      </c>
      <c r="E5499" s="103" t="s">
        <v>725</v>
      </c>
      <c r="F5499" s="92" t="s">
        <v>10190</v>
      </c>
      <c r="G5499" s="92" t="s">
        <v>1268</v>
      </c>
      <c r="H5499" s="92" t="s">
        <v>10098</v>
      </c>
      <c r="I5499" s="92" t="s">
        <v>865</v>
      </c>
      <c r="J5499" s="92" t="s">
        <v>10184</v>
      </c>
      <c r="K5499" s="90" t="b">
        <v>0</v>
      </c>
      <c r="L5499" s="92" t="s">
        <v>867</v>
      </c>
      <c r="M5499" s="278">
        <f>IFERROR(VLOOKUP(C5499,'Budget Detail as of 11.30'!B:K,COLUMNS('Budget Detail as of 11.30'!B:K),FALSE),0)</f>
        <v>300</v>
      </c>
      <c r="N5499" s="155">
        <f>SUMIFS('Budget Detail as of 11.30'!L:L,'Budget Detail as of 11.30'!B:B,'Questica Mapping'!C5499)</f>
        <v>300</v>
      </c>
      <c r="O5499" s="100">
        <v>-299357</v>
      </c>
      <c r="P5499" s="101">
        <f t="shared" si="214"/>
        <v>299357</v>
      </c>
    </row>
    <row r="5500" spans="1:16" hidden="1" x14ac:dyDescent="0.3">
      <c r="A5500" s="90">
        <v>602506</v>
      </c>
      <c r="B5500" s="92" t="s">
        <v>1162</v>
      </c>
      <c r="C5500" s="92" t="s">
        <v>10210</v>
      </c>
      <c r="D5500" s="92" t="s">
        <v>24</v>
      </c>
      <c r="E5500" s="103" t="s">
        <v>494</v>
      </c>
      <c r="F5500" s="92" t="s">
        <v>10190</v>
      </c>
      <c r="G5500" s="92" t="s">
        <v>1679</v>
      </c>
      <c r="H5500" s="92" t="s">
        <v>10098</v>
      </c>
      <c r="I5500" s="92" t="s">
        <v>865</v>
      </c>
      <c r="J5500" s="92" t="s">
        <v>326</v>
      </c>
      <c r="K5500" s="90" t="b">
        <v>0</v>
      </c>
      <c r="L5500" s="92" t="s">
        <v>867</v>
      </c>
      <c r="M5500" s="278">
        <f>IFERROR(VLOOKUP(C5500,'Budget Detail as of 11.30'!B:K,COLUMNS('Budget Detail as of 11.30'!B:K),FALSE),0)</f>
        <v>400000</v>
      </c>
      <c r="N5500" s="155">
        <f>SUMIFS('Budget Detail as of 11.30'!L:L,'Budget Detail as of 11.30'!B:B,'Questica Mapping'!C5500)</f>
        <v>400000</v>
      </c>
      <c r="O5500" s="100">
        <v>-10000</v>
      </c>
      <c r="P5500" s="101">
        <f t="shared" si="214"/>
        <v>10000</v>
      </c>
    </row>
    <row r="5501" spans="1:16" hidden="1" x14ac:dyDescent="0.3">
      <c r="A5501" s="90">
        <v>602507</v>
      </c>
      <c r="B5501" s="92" t="s">
        <v>3</v>
      </c>
      <c r="C5501" s="92" t="s">
        <v>10211</v>
      </c>
      <c r="D5501" s="92" t="s">
        <v>25</v>
      </c>
      <c r="E5501" s="103" t="s">
        <v>303</v>
      </c>
      <c r="F5501" s="92" t="s">
        <v>10212</v>
      </c>
      <c r="G5501" s="92" t="s">
        <v>863</v>
      </c>
      <c r="H5501" s="92" t="s">
        <v>10213</v>
      </c>
      <c r="I5501" s="92" t="s">
        <v>865</v>
      </c>
      <c r="J5501" s="92" t="s">
        <v>10214</v>
      </c>
      <c r="K5501" s="90" t="b">
        <v>0</v>
      </c>
      <c r="L5501" s="92" t="s">
        <v>867</v>
      </c>
      <c r="M5501" s="278">
        <f>IFERROR(VLOOKUP(C5501,'Budget Detail as of 11.30'!B:K,COLUMNS('Budget Detail as of 11.30'!B:K),FALSE),0)</f>
        <v>5500</v>
      </c>
      <c r="N5501" s="155">
        <f>SUMIFS('Budget Detail as of 11.30'!L:L,'Budget Detail as of 11.30'!B:B,'Questica Mapping'!C5501)</f>
        <v>5500</v>
      </c>
      <c r="O5501" s="100">
        <v>-25000</v>
      </c>
      <c r="P5501" s="101">
        <f t="shared" si="214"/>
        <v>25000</v>
      </c>
    </row>
    <row r="5502" spans="1:16" hidden="1" x14ac:dyDescent="0.3">
      <c r="A5502" s="90">
        <v>602508</v>
      </c>
      <c r="B5502" s="92" t="s">
        <v>3</v>
      </c>
      <c r="C5502" s="92" t="s">
        <v>10215</v>
      </c>
      <c r="D5502" s="92" t="s">
        <v>25</v>
      </c>
      <c r="E5502" s="103" t="s">
        <v>303</v>
      </c>
      <c r="F5502" s="92" t="s">
        <v>10212</v>
      </c>
      <c r="G5502" s="92" t="s">
        <v>863</v>
      </c>
      <c r="H5502" s="92" t="s">
        <v>10213</v>
      </c>
      <c r="I5502" s="92" t="s">
        <v>925</v>
      </c>
      <c r="J5502" s="92" t="s">
        <v>10216</v>
      </c>
      <c r="K5502" s="90" t="b">
        <v>0</v>
      </c>
      <c r="L5502" s="92" t="s">
        <v>867</v>
      </c>
      <c r="M5502" s="278">
        <f>IFERROR(VLOOKUP(C5502,'Budget Detail as of 11.30'!B:K,COLUMNS('Budget Detail as of 11.30'!B:K),FALSE),0)</f>
        <v>1050</v>
      </c>
      <c r="N5502" s="155">
        <f>SUMIFS('Budget Detail as of 11.30'!L:L,'Budget Detail as of 11.30'!B:B,'Questica Mapping'!C5502)</f>
        <v>1050</v>
      </c>
      <c r="O5502" s="100">
        <v>0</v>
      </c>
      <c r="P5502" s="101">
        <f t="shared" si="214"/>
        <v>0</v>
      </c>
    </row>
    <row r="5503" spans="1:16" hidden="1" x14ac:dyDescent="0.3">
      <c r="A5503" s="90">
        <v>599517</v>
      </c>
      <c r="B5503" s="92" t="s">
        <v>3</v>
      </c>
      <c r="C5503" s="92" t="s">
        <v>10217</v>
      </c>
      <c r="D5503" s="92" t="s">
        <v>25</v>
      </c>
      <c r="E5503" s="103" t="s">
        <v>303</v>
      </c>
      <c r="F5503" s="92" t="s">
        <v>10212</v>
      </c>
      <c r="G5503" s="92" t="s">
        <v>935</v>
      </c>
      <c r="H5503" s="92" t="s">
        <v>10218</v>
      </c>
      <c r="I5503" s="92" t="s">
        <v>865</v>
      </c>
      <c r="J5503" s="92" t="s">
        <v>10219</v>
      </c>
      <c r="K5503" s="90" t="b">
        <v>0</v>
      </c>
      <c r="L5503" s="92" t="s">
        <v>867</v>
      </c>
      <c r="M5503" s="278">
        <f>IFERROR(VLOOKUP(C5503,'Budget Detail as of 11.30'!B:K,COLUMNS('Budget Detail as of 11.30'!B:K),FALSE),0)</f>
        <v>30000</v>
      </c>
      <c r="N5503" s="155">
        <f>SUMIFS('Budget Detail as of 11.30'!L:L,'Budget Detail as of 11.30'!B:B,'Questica Mapping'!C5503)</f>
        <v>30000</v>
      </c>
      <c r="O5503" s="100">
        <v>0</v>
      </c>
      <c r="P5503" s="101">
        <f t="shared" si="214"/>
        <v>0</v>
      </c>
    </row>
    <row r="5504" spans="1:16" hidden="1" x14ac:dyDescent="0.3">
      <c r="A5504" s="90">
        <v>594467</v>
      </c>
      <c r="B5504" s="92" t="s">
        <v>3</v>
      </c>
      <c r="C5504" s="92" t="s">
        <v>10220</v>
      </c>
      <c r="D5504" s="92" t="s">
        <v>25</v>
      </c>
      <c r="E5504" s="103" t="s">
        <v>303</v>
      </c>
      <c r="F5504" s="92" t="s">
        <v>10212</v>
      </c>
      <c r="G5504" s="92" t="s">
        <v>935</v>
      </c>
      <c r="H5504" s="92" t="s">
        <v>10221</v>
      </c>
      <c r="I5504" s="92" t="s">
        <v>865</v>
      </c>
      <c r="J5504" s="92" t="s">
        <v>10222</v>
      </c>
      <c r="K5504" s="90" t="b">
        <v>0</v>
      </c>
      <c r="L5504" s="92" t="s">
        <v>867</v>
      </c>
      <c r="M5504" s="278">
        <f>IFERROR(VLOOKUP(C5504,'Budget Detail as of 11.30'!B:K,COLUMNS('Budget Detail as of 11.30'!B:K),FALSE),0)</f>
        <v>20000</v>
      </c>
      <c r="N5504" s="155">
        <f>SUMIFS('Budget Detail as of 11.30'!L:L,'Budget Detail as of 11.30'!B:B,'Questica Mapping'!C5504)</f>
        <v>20000</v>
      </c>
      <c r="O5504" s="100">
        <v>0</v>
      </c>
      <c r="P5504" s="101">
        <f t="shared" si="214"/>
        <v>0</v>
      </c>
    </row>
    <row r="5505" spans="1:16" hidden="1" x14ac:dyDescent="0.3">
      <c r="A5505" s="90">
        <v>850470</v>
      </c>
      <c r="B5505" s="92" t="s">
        <v>3</v>
      </c>
      <c r="C5505" s="92" t="s">
        <v>10223</v>
      </c>
      <c r="D5505" s="92" t="s">
        <v>25</v>
      </c>
      <c r="E5505" s="103" t="s">
        <v>303</v>
      </c>
      <c r="F5505" s="92" t="s">
        <v>10212</v>
      </c>
      <c r="G5505" s="92" t="s">
        <v>935</v>
      </c>
      <c r="H5505" s="92" t="s">
        <v>10224</v>
      </c>
      <c r="I5505" s="92" t="s">
        <v>865</v>
      </c>
      <c r="J5505" s="92" t="s">
        <v>10225</v>
      </c>
      <c r="K5505" s="90" t="b">
        <v>0</v>
      </c>
      <c r="L5505" s="92" t="s">
        <v>867</v>
      </c>
      <c r="M5505" s="278">
        <f>IFERROR(VLOOKUP(C5505,'Budget Detail as of 11.30'!B:K,COLUMNS('Budget Detail as of 11.30'!B:K),FALSE),0)</f>
        <v>120000</v>
      </c>
      <c r="N5505" s="155">
        <f>SUMIFS('Budget Detail as of 11.30'!L:L,'Budget Detail as of 11.30'!B:B,'Questica Mapping'!C5505)</f>
        <v>120000</v>
      </c>
      <c r="O5505" s="100">
        <v>-1293</v>
      </c>
      <c r="P5505" s="101">
        <f t="shared" si="214"/>
        <v>1293</v>
      </c>
    </row>
    <row r="5506" spans="1:16" hidden="1" x14ac:dyDescent="0.3">
      <c r="A5506" s="90">
        <v>850471</v>
      </c>
      <c r="B5506" s="92" t="s">
        <v>3</v>
      </c>
      <c r="C5506" s="92" t="s">
        <v>10226</v>
      </c>
      <c r="D5506" s="92" t="s">
        <v>25</v>
      </c>
      <c r="E5506" s="103" t="s">
        <v>303</v>
      </c>
      <c r="F5506" s="90" t="s">
        <v>10212</v>
      </c>
      <c r="G5506" s="90" t="s">
        <v>935</v>
      </c>
      <c r="H5506" s="90" t="s">
        <v>10227</v>
      </c>
      <c r="I5506" s="178">
        <v>1</v>
      </c>
      <c r="J5506" s="269" t="s">
        <v>1251</v>
      </c>
      <c r="L5506" s="92"/>
      <c r="M5506" s="278">
        <f>IFERROR(VLOOKUP(C5506,'Budget Detail as of 11.30'!B:K,COLUMNS('Budget Detail as of 11.30'!B:K),FALSE),0)</f>
        <v>0</v>
      </c>
      <c r="N5506" s="155">
        <f>SUMIFS('Budget Detail as of 11.30'!L:L,'Budget Detail as of 11.30'!B:B,'Questica Mapping'!C5506)</f>
        <v>0</v>
      </c>
      <c r="O5506" s="100">
        <v>-40000</v>
      </c>
      <c r="P5506" s="101">
        <f t="shared" si="214"/>
        <v>40000</v>
      </c>
    </row>
    <row r="5507" spans="1:16" hidden="1" x14ac:dyDescent="0.3">
      <c r="A5507" s="90">
        <v>592096</v>
      </c>
      <c r="B5507" s="92" t="s">
        <v>3</v>
      </c>
      <c r="C5507" s="92" t="s">
        <v>10228</v>
      </c>
      <c r="D5507" s="92" t="s">
        <v>25</v>
      </c>
      <c r="E5507" s="103" t="s">
        <v>303</v>
      </c>
      <c r="F5507" s="92" t="s">
        <v>10212</v>
      </c>
      <c r="G5507" s="92" t="s">
        <v>935</v>
      </c>
      <c r="H5507" s="92" t="s">
        <v>10229</v>
      </c>
      <c r="I5507" s="92" t="s">
        <v>865</v>
      </c>
      <c r="J5507" s="92" t="s">
        <v>10230</v>
      </c>
      <c r="K5507" s="90" t="b">
        <v>0</v>
      </c>
      <c r="L5507" s="92" t="s">
        <v>867</v>
      </c>
      <c r="M5507" s="278">
        <f>IFERROR(VLOOKUP(C5507,'Budget Detail as of 11.30'!B:K,COLUMNS('Budget Detail as of 11.30'!B:K),FALSE),0)</f>
        <v>295500</v>
      </c>
      <c r="N5507" s="155">
        <f>SUMIFS('Budget Detail as of 11.30'!L:L,'Budget Detail as of 11.30'!B:B,'Questica Mapping'!C5507)</f>
        <v>295500</v>
      </c>
      <c r="O5507" s="100">
        <v>-19202</v>
      </c>
      <c r="P5507" s="101">
        <f t="shared" si="214"/>
        <v>19202</v>
      </c>
    </row>
    <row r="5508" spans="1:16" hidden="1" x14ac:dyDescent="0.3">
      <c r="A5508" s="90">
        <v>850480</v>
      </c>
      <c r="B5508" s="92" t="s">
        <v>3</v>
      </c>
      <c r="C5508" s="92" t="s">
        <v>10231</v>
      </c>
      <c r="D5508" s="92" t="s">
        <v>25</v>
      </c>
      <c r="E5508" s="103" t="s">
        <v>303</v>
      </c>
      <c r="F5508" s="92" t="s">
        <v>10212</v>
      </c>
      <c r="G5508" s="92" t="s">
        <v>935</v>
      </c>
      <c r="H5508" s="92" t="s">
        <v>10232</v>
      </c>
      <c r="I5508" s="92" t="s">
        <v>865</v>
      </c>
      <c r="J5508" s="92" t="s">
        <v>10233</v>
      </c>
      <c r="K5508" s="90" t="b">
        <v>0</v>
      </c>
      <c r="L5508" s="92" t="s">
        <v>867</v>
      </c>
      <c r="M5508" s="278">
        <f>IFERROR(VLOOKUP(C5508,'Budget Detail as of 11.30'!B:K,COLUMNS('Budget Detail as of 11.30'!B:K),FALSE),0)</f>
        <v>3700</v>
      </c>
      <c r="N5508" s="155">
        <f>SUMIFS('Budget Detail as of 11.30'!L:L,'Budget Detail as of 11.30'!B:B,'Questica Mapping'!C5508)</f>
        <v>3700</v>
      </c>
      <c r="O5508" s="100">
        <v>0</v>
      </c>
      <c r="P5508" s="101">
        <f t="shared" si="214"/>
        <v>0</v>
      </c>
    </row>
    <row r="5509" spans="1:16" hidden="1" x14ac:dyDescent="0.3">
      <c r="A5509" s="90">
        <v>850484</v>
      </c>
      <c r="B5509" s="92" t="s">
        <v>3</v>
      </c>
      <c r="C5509" s="92" t="s">
        <v>10234</v>
      </c>
      <c r="D5509" s="92" t="s">
        <v>25</v>
      </c>
      <c r="E5509" s="103" t="s">
        <v>303</v>
      </c>
      <c r="F5509" s="92" t="s">
        <v>10212</v>
      </c>
      <c r="G5509" s="92" t="s">
        <v>935</v>
      </c>
      <c r="H5509" s="92" t="s">
        <v>10235</v>
      </c>
      <c r="I5509" s="92" t="s">
        <v>865</v>
      </c>
      <c r="J5509" s="92" t="s">
        <v>10236</v>
      </c>
      <c r="K5509" s="90" t="b">
        <v>0</v>
      </c>
      <c r="L5509" s="92" t="s">
        <v>867</v>
      </c>
      <c r="M5509" s="278">
        <f>IFERROR(VLOOKUP(C5509,'Budget Detail as of 11.30'!B:K,COLUMNS('Budget Detail as of 11.30'!B:K),FALSE),0)</f>
        <v>33600</v>
      </c>
      <c r="N5509" s="155">
        <f>SUMIFS('Budget Detail as of 11.30'!L:L,'Budget Detail as of 11.30'!B:B,'Questica Mapping'!C5509)</f>
        <v>33600</v>
      </c>
      <c r="O5509" s="100">
        <v>0</v>
      </c>
      <c r="P5509" s="101">
        <f t="shared" si="214"/>
        <v>0</v>
      </c>
    </row>
    <row r="5510" spans="1:16" hidden="1" x14ac:dyDescent="0.3">
      <c r="A5510" s="90">
        <v>593199</v>
      </c>
      <c r="B5510" s="92" t="s">
        <v>3</v>
      </c>
      <c r="C5510" s="92" t="s">
        <v>10237</v>
      </c>
      <c r="D5510" s="92" t="s">
        <v>25</v>
      </c>
      <c r="E5510" s="103" t="s">
        <v>303</v>
      </c>
      <c r="F5510" s="92" t="s">
        <v>10212</v>
      </c>
      <c r="G5510" s="92" t="s">
        <v>935</v>
      </c>
      <c r="H5510" s="92" t="s">
        <v>10238</v>
      </c>
      <c r="I5510" s="92" t="s">
        <v>865</v>
      </c>
      <c r="J5510" s="92" t="s">
        <v>10239</v>
      </c>
      <c r="K5510" s="90" t="b">
        <v>0</v>
      </c>
      <c r="L5510" s="92" t="s">
        <v>867</v>
      </c>
      <c r="M5510" s="278">
        <f>IFERROR(VLOOKUP(C5510,'Budget Detail as of 11.30'!B:K,COLUMNS('Budget Detail as of 11.30'!B:K),FALSE),0)</f>
        <v>9200</v>
      </c>
      <c r="N5510" s="155">
        <f>SUMIFS('Budget Detail as of 11.30'!L:L,'Budget Detail as of 11.30'!B:B,'Questica Mapping'!C5510)</f>
        <v>9200</v>
      </c>
      <c r="O5510" s="100">
        <v>-6883056</v>
      </c>
      <c r="P5510" s="101">
        <f t="shared" si="214"/>
        <v>6883056</v>
      </c>
    </row>
    <row r="5511" spans="1:16" hidden="1" x14ac:dyDescent="0.3">
      <c r="A5511" s="90">
        <v>1447569</v>
      </c>
      <c r="B5511" s="92" t="s">
        <v>3</v>
      </c>
      <c r="C5511" s="92" t="s">
        <v>10240</v>
      </c>
      <c r="D5511" s="92" t="s">
        <v>25</v>
      </c>
      <c r="E5511" s="103" t="s">
        <v>303</v>
      </c>
      <c r="F5511" s="92" t="s">
        <v>10212</v>
      </c>
      <c r="G5511" s="92" t="s">
        <v>935</v>
      </c>
      <c r="H5511" s="92" t="s">
        <v>10241</v>
      </c>
      <c r="I5511" s="92" t="s">
        <v>865</v>
      </c>
      <c r="J5511" s="92" t="s">
        <v>10242</v>
      </c>
      <c r="K5511" s="90" t="b">
        <v>0</v>
      </c>
      <c r="L5511" s="92" t="s">
        <v>867</v>
      </c>
      <c r="M5511" s="278">
        <f>IFERROR(VLOOKUP(C5511,'Budget Detail as of 11.30'!B:K,COLUMNS('Budget Detail as of 11.30'!B:K),FALSE),0)</f>
        <v>9500</v>
      </c>
      <c r="N5511" s="155">
        <f>SUMIFS('Budget Detail as of 11.30'!L:L,'Budget Detail as of 11.30'!B:B,'Questica Mapping'!C5511)</f>
        <v>9500</v>
      </c>
      <c r="O5511" s="100">
        <v>-240000</v>
      </c>
      <c r="P5511" s="101">
        <f t="shared" si="214"/>
        <v>240000</v>
      </c>
    </row>
    <row r="5512" spans="1:16" hidden="1" x14ac:dyDescent="0.3">
      <c r="A5512" s="90">
        <v>600444</v>
      </c>
      <c r="B5512" s="92" t="s">
        <v>3</v>
      </c>
      <c r="C5512" s="92" t="s">
        <v>10243</v>
      </c>
      <c r="D5512" s="92" t="s">
        <v>25</v>
      </c>
      <c r="E5512" s="103" t="s">
        <v>303</v>
      </c>
      <c r="F5512" s="92" t="s">
        <v>10212</v>
      </c>
      <c r="G5512" s="92" t="s">
        <v>935</v>
      </c>
      <c r="H5512" s="92" t="s">
        <v>10244</v>
      </c>
      <c r="I5512" s="92" t="s">
        <v>865</v>
      </c>
      <c r="J5512" s="92" t="s">
        <v>10245</v>
      </c>
      <c r="K5512" s="90" t="b">
        <v>0</v>
      </c>
      <c r="L5512" s="92" t="s">
        <v>867</v>
      </c>
      <c r="M5512" s="278">
        <f>IFERROR(VLOOKUP(C5512,'Budget Detail as of 11.30'!B:K,COLUMNS('Budget Detail as of 11.30'!B:K),FALSE),0)</f>
        <v>1100</v>
      </c>
      <c r="N5512" s="155">
        <f>SUMIFS('Budget Detail as of 11.30'!L:L,'Budget Detail as of 11.30'!B:B,'Questica Mapping'!C5512)</f>
        <v>1100</v>
      </c>
      <c r="O5512" s="100">
        <v>-23779</v>
      </c>
      <c r="P5512" s="101">
        <f t="shared" si="214"/>
        <v>23779</v>
      </c>
    </row>
    <row r="5513" spans="1:16" hidden="1" x14ac:dyDescent="0.3">
      <c r="A5513" s="90">
        <v>586165</v>
      </c>
      <c r="B5513" s="92" t="s">
        <v>3</v>
      </c>
      <c r="C5513" s="92" t="s">
        <v>10246</v>
      </c>
      <c r="D5513" s="92" t="s">
        <v>25</v>
      </c>
      <c r="E5513" s="103" t="s">
        <v>139</v>
      </c>
      <c r="F5513" s="92" t="s">
        <v>1132</v>
      </c>
      <c r="G5513" s="92" t="s">
        <v>882</v>
      </c>
      <c r="H5513" s="92" t="s">
        <v>10213</v>
      </c>
      <c r="I5513" s="92" t="s">
        <v>865</v>
      </c>
      <c r="J5513" s="92" t="s">
        <v>1133</v>
      </c>
      <c r="K5513" s="90" t="b">
        <v>0</v>
      </c>
      <c r="L5513" s="92" t="s">
        <v>867</v>
      </c>
      <c r="M5513" s="278">
        <f>IFERROR(VLOOKUP(C5513,'Budget Detail as of 11.30'!B:K,COLUMNS('Budget Detail as of 11.30'!B:K),FALSE),0)</f>
        <v>13500</v>
      </c>
      <c r="N5513" s="155">
        <f>SUMIFS('Budget Detail as of 11.30'!L:L,'Budget Detail as of 11.30'!B:B,'Questica Mapping'!C5513)</f>
        <v>13500</v>
      </c>
      <c r="O5513" s="100">
        <v>-8000000</v>
      </c>
      <c r="P5513" s="101">
        <f t="shared" si="214"/>
        <v>8000000</v>
      </c>
    </row>
    <row r="5514" spans="1:16" hidden="1" x14ac:dyDescent="0.3">
      <c r="A5514" s="90">
        <v>850390</v>
      </c>
      <c r="B5514" s="92" t="s">
        <v>3</v>
      </c>
      <c r="C5514" s="92" t="s">
        <v>10247</v>
      </c>
      <c r="D5514" s="92" t="s">
        <v>25</v>
      </c>
      <c r="E5514" s="103" t="s">
        <v>707</v>
      </c>
      <c r="F5514" s="92" t="s">
        <v>1135</v>
      </c>
      <c r="G5514" s="92" t="s">
        <v>882</v>
      </c>
      <c r="H5514" s="92" t="s">
        <v>10213</v>
      </c>
      <c r="I5514" s="92" t="s">
        <v>865</v>
      </c>
      <c r="J5514" s="92" t="s">
        <v>4214</v>
      </c>
      <c r="K5514" s="90" t="b">
        <v>0</v>
      </c>
      <c r="L5514" s="92" t="s">
        <v>867</v>
      </c>
      <c r="M5514" s="278">
        <f>IFERROR(VLOOKUP(C5514,'Budget Detail as of 11.30'!B:K,COLUMNS('Budget Detail as of 11.30'!B:K),FALSE),0)</f>
        <v>36000</v>
      </c>
      <c r="N5514" s="155">
        <f>SUMIFS('Budget Detail as of 11.30'!L:L,'Budget Detail as of 11.30'!B:B,'Questica Mapping'!C5514)</f>
        <v>36000</v>
      </c>
      <c r="O5514" s="100"/>
      <c r="P5514" s="101"/>
    </row>
    <row r="5515" spans="1:16" hidden="1" x14ac:dyDescent="0.3">
      <c r="A5515" s="90">
        <v>586991</v>
      </c>
      <c r="B5515" s="92" t="s">
        <v>3</v>
      </c>
      <c r="C5515" s="92" t="s">
        <v>10248</v>
      </c>
      <c r="D5515" s="92" t="s">
        <v>25</v>
      </c>
      <c r="E5515" s="103" t="s">
        <v>707</v>
      </c>
      <c r="F5515" s="92" t="s">
        <v>1135</v>
      </c>
      <c r="G5515" s="92" t="s">
        <v>882</v>
      </c>
      <c r="H5515" s="92" t="s">
        <v>10249</v>
      </c>
      <c r="I5515" s="92" t="s">
        <v>865</v>
      </c>
      <c r="J5515" s="270" t="s">
        <v>1251</v>
      </c>
      <c r="K5515" s="90" t="b">
        <v>0</v>
      </c>
      <c r="L5515" s="92" t="s">
        <v>867</v>
      </c>
      <c r="M5515" s="278">
        <f>IFERROR(VLOOKUP(C5515,'Budget Detail as of 11.30'!B:K,COLUMNS('Budget Detail as of 11.30'!B:K),FALSE),0)</f>
        <v>0</v>
      </c>
      <c r="N5515" s="155">
        <f>SUMIFS('Budget Detail as of 11.30'!L:L,'Budget Detail as of 11.30'!B:B,'Questica Mapping'!C5515)</f>
        <v>0</v>
      </c>
      <c r="O5515" s="100">
        <v>1522590</v>
      </c>
      <c r="P5515" s="101">
        <f t="shared" ref="P5515:P5578" si="215">+O5515</f>
        <v>1522590</v>
      </c>
    </row>
    <row r="5516" spans="1:16" hidden="1" x14ac:dyDescent="0.3">
      <c r="A5516" s="90">
        <v>586988</v>
      </c>
      <c r="B5516" s="92" t="s">
        <v>3</v>
      </c>
      <c r="C5516" s="92" t="s">
        <v>10250</v>
      </c>
      <c r="D5516" s="92" t="s">
        <v>25</v>
      </c>
      <c r="E5516" s="103" t="s">
        <v>139</v>
      </c>
      <c r="F5516" s="92" t="s">
        <v>1149</v>
      </c>
      <c r="G5516" s="92" t="s">
        <v>882</v>
      </c>
      <c r="H5516" s="92" t="s">
        <v>10213</v>
      </c>
      <c r="I5516" s="92" t="s">
        <v>865</v>
      </c>
      <c r="J5516" s="92" t="s">
        <v>1150</v>
      </c>
      <c r="K5516" s="90" t="b">
        <v>0</v>
      </c>
      <c r="L5516" s="92" t="s">
        <v>867</v>
      </c>
      <c r="M5516" s="278">
        <f>IFERROR(VLOOKUP(C5516,'Budget Detail as of 11.30'!B:K,COLUMNS('Budget Detail as of 11.30'!B:K),FALSE),0)</f>
        <v>2500</v>
      </c>
      <c r="N5516" s="155">
        <f>SUMIFS('Budget Detail as of 11.30'!L:L,'Budget Detail as of 11.30'!B:B,'Questica Mapping'!C5516)</f>
        <v>2500</v>
      </c>
      <c r="O5516" s="100">
        <v>96646</v>
      </c>
      <c r="P5516" s="101">
        <f t="shared" si="215"/>
        <v>96646</v>
      </c>
    </row>
    <row r="5517" spans="1:16" hidden="1" x14ac:dyDescent="0.3">
      <c r="A5517" s="90">
        <v>1191332</v>
      </c>
      <c r="B5517" s="92" t="s">
        <v>3</v>
      </c>
      <c r="C5517" s="92" t="s">
        <v>10251</v>
      </c>
      <c r="D5517" s="92" t="s">
        <v>25</v>
      </c>
      <c r="E5517" s="106">
        <v>38900</v>
      </c>
      <c r="F5517" s="92" t="s">
        <v>4253</v>
      </c>
      <c r="G5517" s="92" t="s">
        <v>882</v>
      </c>
      <c r="H5517" s="92" t="s">
        <v>10213</v>
      </c>
      <c r="I5517" s="92" t="s">
        <v>865</v>
      </c>
      <c r="J5517" s="92" t="s">
        <v>10252</v>
      </c>
      <c r="K5517" s="90" t="b">
        <v>0</v>
      </c>
      <c r="L5517" s="92" t="s">
        <v>867</v>
      </c>
      <c r="M5517" s="278">
        <f>IFERROR(VLOOKUP(C5517,'Budget Detail as of 11.30'!B:K,COLUMNS('Budget Detail as of 11.30'!B:K),FALSE),0)</f>
        <v>543880</v>
      </c>
      <c r="N5517" s="155">
        <f>SUMIFS('Budget Detail as of 11.30'!L:L,'Budget Detail as of 11.30'!B:B,'Questica Mapping'!C5517)</f>
        <v>543880</v>
      </c>
      <c r="O5517" s="100">
        <v>-52260</v>
      </c>
      <c r="P5517" s="101">
        <f t="shared" si="215"/>
        <v>-52260</v>
      </c>
    </row>
    <row r="5518" spans="1:16" hidden="1" x14ac:dyDescent="0.3">
      <c r="A5518" s="90">
        <v>587092</v>
      </c>
      <c r="B5518" s="92" t="s">
        <v>3</v>
      </c>
      <c r="C5518" s="92" t="s">
        <v>10253</v>
      </c>
      <c r="D5518" s="92" t="s">
        <v>25</v>
      </c>
      <c r="E5518" s="103" t="s">
        <v>692</v>
      </c>
      <c r="F5518" s="92" t="s">
        <v>10254</v>
      </c>
      <c r="G5518" s="92" t="s">
        <v>863</v>
      </c>
      <c r="H5518" s="92" t="s">
        <v>10213</v>
      </c>
      <c r="I5518" s="92" t="s">
        <v>865</v>
      </c>
      <c r="J5518" s="92" t="s">
        <v>10255</v>
      </c>
      <c r="K5518" s="90" t="b">
        <v>0</v>
      </c>
      <c r="L5518" s="92" t="s">
        <v>867</v>
      </c>
      <c r="M5518" s="278">
        <f>IFERROR(VLOOKUP(C5518,'Budget Detail as of 11.30'!B:K,COLUMNS('Budget Detail as of 11.30'!B:K),FALSE),0)</f>
        <v>6321000</v>
      </c>
      <c r="N5518" s="155">
        <f>SUMIFS('Budget Detail as of 11.30'!L:L,'Budget Detail as of 11.30'!B:B,'Questica Mapping'!C5518)</f>
        <v>6321000</v>
      </c>
      <c r="O5518" s="100">
        <v>8940</v>
      </c>
      <c r="P5518" s="101">
        <f t="shared" si="215"/>
        <v>8940</v>
      </c>
    </row>
    <row r="5519" spans="1:16" hidden="1" x14ac:dyDescent="0.3">
      <c r="A5519" s="90">
        <v>586989</v>
      </c>
      <c r="B5519" s="92" t="s">
        <v>3</v>
      </c>
      <c r="C5519" s="92" t="s">
        <v>10256</v>
      </c>
      <c r="D5519" s="92" t="s">
        <v>25</v>
      </c>
      <c r="E5519" s="103" t="s">
        <v>692</v>
      </c>
      <c r="F5519" s="92" t="s">
        <v>10254</v>
      </c>
      <c r="G5519" s="92" t="s">
        <v>863</v>
      </c>
      <c r="H5519" s="92" t="s">
        <v>10213</v>
      </c>
      <c r="I5519" s="92" t="s">
        <v>925</v>
      </c>
      <c r="J5519" s="92" t="s">
        <v>9053</v>
      </c>
      <c r="K5519" s="90" t="b">
        <v>0</v>
      </c>
      <c r="L5519" s="92" t="s">
        <v>867</v>
      </c>
      <c r="M5519" s="278">
        <f>IFERROR(VLOOKUP(C5519,'Budget Detail as of 11.30'!B:K,COLUMNS('Budget Detail as of 11.30'!B:K),FALSE),0)</f>
        <v>323000</v>
      </c>
      <c r="N5519" s="155">
        <f>SUMIFS('Budget Detail as of 11.30'!L:L,'Budget Detail as of 11.30'!B:B,'Questica Mapping'!C5519)</f>
        <v>323000</v>
      </c>
      <c r="O5519" s="100">
        <v>18600</v>
      </c>
      <c r="P5519" s="101">
        <f t="shared" si="215"/>
        <v>18600</v>
      </c>
    </row>
    <row r="5520" spans="1:16" hidden="1" x14ac:dyDescent="0.3">
      <c r="A5520" s="90">
        <v>586986</v>
      </c>
      <c r="B5520" s="92" t="s">
        <v>3</v>
      </c>
      <c r="C5520" s="92" t="s">
        <v>10257</v>
      </c>
      <c r="D5520" s="92" t="s">
        <v>25</v>
      </c>
      <c r="E5520" s="103" t="s">
        <v>692</v>
      </c>
      <c r="F5520" s="92" t="s">
        <v>10254</v>
      </c>
      <c r="G5520" s="92" t="s">
        <v>863</v>
      </c>
      <c r="H5520" s="92" t="s">
        <v>10213</v>
      </c>
      <c r="I5520" s="92" t="s">
        <v>928</v>
      </c>
      <c r="J5520" s="92" t="s">
        <v>10258</v>
      </c>
      <c r="K5520" s="90" t="b">
        <v>0</v>
      </c>
      <c r="L5520" s="92" t="s">
        <v>867</v>
      </c>
      <c r="M5520" s="278">
        <f>IFERROR(VLOOKUP(C5520,'Budget Detail as of 11.30'!B:K,COLUMNS('Budget Detail as of 11.30'!B:K),FALSE),0)</f>
        <v>56000</v>
      </c>
      <c r="N5520" s="155">
        <f>SUMIFS('Budget Detail as of 11.30'!L:L,'Budget Detail as of 11.30'!B:B,'Questica Mapping'!C5520)</f>
        <v>56000</v>
      </c>
      <c r="O5520" s="100">
        <v>12000</v>
      </c>
      <c r="P5520" s="101">
        <f t="shared" si="215"/>
        <v>12000</v>
      </c>
    </row>
    <row r="5521" spans="1:16" hidden="1" x14ac:dyDescent="0.3">
      <c r="A5521" s="90">
        <v>586990</v>
      </c>
      <c r="B5521" s="92" t="s">
        <v>3</v>
      </c>
      <c r="C5521" s="92" t="s">
        <v>10259</v>
      </c>
      <c r="D5521" s="92" t="s">
        <v>25</v>
      </c>
      <c r="E5521" s="103" t="s">
        <v>692</v>
      </c>
      <c r="F5521" s="92" t="s">
        <v>10254</v>
      </c>
      <c r="G5521" s="92" t="s">
        <v>947</v>
      </c>
      <c r="H5521" s="92" t="s">
        <v>10213</v>
      </c>
      <c r="I5521" s="92" t="s">
        <v>865</v>
      </c>
      <c r="J5521" s="92" t="s">
        <v>10260</v>
      </c>
      <c r="K5521" s="90" t="b">
        <v>0</v>
      </c>
      <c r="L5521" s="92" t="s">
        <v>867</v>
      </c>
      <c r="M5521" s="278">
        <f>IFERROR(VLOOKUP(C5521,'Budget Detail as of 11.30'!B:K,COLUMNS('Budget Detail as of 11.30'!B:K),FALSE),0)</f>
        <v>30000000</v>
      </c>
      <c r="N5521" s="155">
        <f>SUMIFS('Budget Detail as of 11.30'!L:L,'Budget Detail as of 11.30'!B:B,'Questica Mapping'!C5521)</f>
        <v>30000000</v>
      </c>
      <c r="O5521" s="100">
        <v>0</v>
      </c>
      <c r="P5521" s="101">
        <f t="shared" si="215"/>
        <v>0</v>
      </c>
    </row>
    <row r="5522" spans="1:16" hidden="1" x14ac:dyDescent="0.3">
      <c r="A5522" s="90">
        <v>595514</v>
      </c>
      <c r="B5522" s="92" t="s">
        <v>1162</v>
      </c>
      <c r="C5522" s="92" t="s">
        <v>10261</v>
      </c>
      <c r="D5522" s="92" t="s">
        <v>25</v>
      </c>
      <c r="E5522" s="103" t="s">
        <v>735</v>
      </c>
      <c r="F5522" s="92" t="s">
        <v>10262</v>
      </c>
      <c r="G5522" s="92" t="s">
        <v>1165</v>
      </c>
      <c r="H5522" s="92" t="s">
        <v>10213</v>
      </c>
      <c r="I5522" s="92" t="s">
        <v>865</v>
      </c>
      <c r="J5522" s="92">
        <v>0</v>
      </c>
      <c r="K5522" s="90" t="b">
        <v>0</v>
      </c>
      <c r="L5522" s="92" t="s">
        <v>1166</v>
      </c>
      <c r="M5522" s="278">
        <f>IFERROR(VLOOKUP(C5522,'Budget Detail as of 11.30'!B:K,COLUMNS('Budget Detail as of 11.30'!B:K),FALSE),0)</f>
        <v>1751320</v>
      </c>
      <c r="N5522" s="155">
        <f>SUMIFS('Budget Detail as of 11.30'!L:L,'Budget Detail as of 11.30'!B:B,'Questica Mapping'!C5522)</f>
        <v>1677460</v>
      </c>
      <c r="O5522" s="100">
        <v>0</v>
      </c>
      <c r="P5522" s="101">
        <f t="shared" si="215"/>
        <v>0</v>
      </c>
    </row>
    <row r="5523" spans="1:16" hidden="1" x14ac:dyDescent="0.3">
      <c r="A5523" s="90">
        <v>601735</v>
      </c>
      <c r="B5523" s="92" t="s">
        <v>1162</v>
      </c>
      <c r="C5523" s="92" t="s">
        <v>10263</v>
      </c>
      <c r="D5523" s="92" t="s">
        <v>25</v>
      </c>
      <c r="E5523" s="103" t="s">
        <v>735</v>
      </c>
      <c r="F5523" s="92" t="s">
        <v>10262</v>
      </c>
      <c r="G5523" s="92" t="s">
        <v>1165</v>
      </c>
      <c r="H5523" s="92" t="s">
        <v>10213</v>
      </c>
      <c r="I5523" s="92" t="s">
        <v>925</v>
      </c>
      <c r="J5523" s="92" t="s">
        <v>10264</v>
      </c>
      <c r="K5523" s="90" t="b">
        <v>0</v>
      </c>
      <c r="L5523" s="92" t="s">
        <v>867</v>
      </c>
      <c r="M5523" s="278">
        <f>IFERROR(VLOOKUP(C5523,'Budget Detail as of 11.30'!B:K,COLUMNS('Budget Detail as of 11.30'!B:K),FALSE),0)</f>
        <v>8150</v>
      </c>
      <c r="N5523" s="155">
        <f>SUMIFS('Budget Detail as of 11.30'!L:L,'Budget Detail as of 11.30'!B:B,'Questica Mapping'!C5523)</f>
        <v>8150</v>
      </c>
      <c r="O5523" s="100">
        <v>0</v>
      </c>
      <c r="P5523" s="101">
        <f t="shared" si="215"/>
        <v>0</v>
      </c>
    </row>
    <row r="5524" spans="1:16" hidden="1" x14ac:dyDescent="0.3">
      <c r="A5524" s="90">
        <v>601510</v>
      </c>
      <c r="B5524" s="92" t="s">
        <v>1162</v>
      </c>
      <c r="C5524" s="92" t="s">
        <v>10265</v>
      </c>
      <c r="D5524" s="92" t="s">
        <v>25</v>
      </c>
      <c r="E5524" s="103" t="s">
        <v>735</v>
      </c>
      <c r="F5524" s="92" t="s">
        <v>10262</v>
      </c>
      <c r="G5524" s="92" t="s">
        <v>1173</v>
      </c>
      <c r="H5524" s="92" t="s">
        <v>10213</v>
      </c>
      <c r="I5524" s="92" t="s">
        <v>865</v>
      </c>
      <c r="J5524" s="92" t="s">
        <v>1174</v>
      </c>
      <c r="K5524" s="90" t="b">
        <v>0</v>
      </c>
      <c r="L5524" s="92" t="s">
        <v>867</v>
      </c>
      <c r="M5524" s="278">
        <f>IFERROR(VLOOKUP(C5524,'Budget Detail as of 11.30'!B:K,COLUMNS('Budget Detail as of 11.30'!B:K),FALSE),0)</f>
        <v>9500</v>
      </c>
      <c r="N5524" s="155">
        <f>SUMIFS('Budget Detail as of 11.30'!L:L,'Budget Detail as of 11.30'!B:B,'Questica Mapping'!C5524)</f>
        <v>9500</v>
      </c>
      <c r="O5524" s="100">
        <v>0</v>
      </c>
      <c r="P5524" s="101">
        <f t="shared" si="215"/>
        <v>0</v>
      </c>
    </row>
    <row r="5525" spans="1:16" hidden="1" x14ac:dyDescent="0.3">
      <c r="A5525" s="90">
        <v>601520</v>
      </c>
      <c r="B5525" s="92" t="s">
        <v>1162</v>
      </c>
      <c r="C5525" s="92" t="s">
        <v>10266</v>
      </c>
      <c r="D5525" s="92" t="s">
        <v>25</v>
      </c>
      <c r="E5525" s="103" t="s">
        <v>735</v>
      </c>
      <c r="F5525" s="92" t="s">
        <v>10262</v>
      </c>
      <c r="G5525" s="92" t="s">
        <v>1173</v>
      </c>
      <c r="H5525" s="92" t="s">
        <v>10218</v>
      </c>
      <c r="I5525" s="92" t="s">
        <v>865</v>
      </c>
      <c r="J5525" s="92" t="s">
        <v>1174</v>
      </c>
      <c r="K5525" s="90" t="b">
        <v>0</v>
      </c>
      <c r="L5525" s="92" t="s">
        <v>867</v>
      </c>
      <c r="M5525" s="278">
        <f>IFERROR(VLOOKUP(C5525,'Budget Detail as of 11.30'!B:K,COLUMNS('Budget Detail as of 11.30'!B:K),FALSE),0)</f>
        <v>0</v>
      </c>
      <c r="N5525" s="155">
        <f>SUMIFS('Budget Detail as of 11.30'!L:L,'Budget Detail as of 11.30'!B:B,'Questica Mapping'!C5525)</f>
        <v>0</v>
      </c>
      <c r="O5525" s="100">
        <v>0</v>
      </c>
      <c r="P5525" s="101">
        <f t="shared" si="215"/>
        <v>0</v>
      </c>
    </row>
    <row r="5526" spans="1:16" hidden="1" x14ac:dyDescent="0.3">
      <c r="A5526" s="90">
        <v>595523</v>
      </c>
      <c r="B5526" s="92" t="s">
        <v>1162</v>
      </c>
      <c r="C5526" s="92" t="s">
        <v>10267</v>
      </c>
      <c r="D5526" s="92" t="s">
        <v>25</v>
      </c>
      <c r="E5526" s="103" t="s">
        <v>735</v>
      </c>
      <c r="F5526" s="92" t="s">
        <v>10262</v>
      </c>
      <c r="G5526" s="92" t="s">
        <v>1173</v>
      </c>
      <c r="H5526" s="92" t="s">
        <v>10221</v>
      </c>
      <c r="I5526" s="92" t="s">
        <v>865</v>
      </c>
      <c r="J5526" s="92" t="s">
        <v>1174</v>
      </c>
      <c r="K5526" s="90" t="b">
        <v>0</v>
      </c>
      <c r="L5526" s="92" t="s">
        <v>867</v>
      </c>
      <c r="M5526" s="278">
        <f>IFERROR(VLOOKUP(C5526,'Budget Detail as of 11.30'!B:K,COLUMNS('Budget Detail as of 11.30'!B:K),FALSE),0)</f>
        <v>0</v>
      </c>
      <c r="N5526" s="155">
        <f>SUMIFS('Budget Detail as of 11.30'!L:L,'Budget Detail as of 11.30'!B:B,'Questica Mapping'!C5526)</f>
        <v>0</v>
      </c>
      <c r="O5526" s="100">
        <v>0</v>
      </c>
      <c r="P5526" s="101">
        <f t="shared" si="215"/>
        <v>0</v>
      </c>
    </row>
    <row r="5527" spans="1:16" hidden="1" x14ac:dyDescent="0.3">
      <c r="A5527" s="90">
        <v>595524</v>
      </c>
      <c r="B5527" s="92" t="s">
        <v>1162</v>
      </c>
      <c r="C5527" s="92" t="s">
        <v>10268</v>
      </c>
      <c r="D5527" s="92" t="s">
        <v>25</v>
      </c>
      <c r="E5527" s="103" t="s">
        <v>735</v>
      </c>
      <c r="F5527" s="92" t="s">
        <v>10262</v>
      </c>
      <c r="G5527" s="92" t="s">
        <v>1173</v>
      </c>
      <c r="H5527" s="92" t="s">
        <v>10269</v>
      </c>
      <c r="I5527" s="92" t="s">
        <v>865</v>
      </c>
      <c r="J5527" s="92" t="s">
        <v>1174</v>
      </c>
      <c r="K5527" s="90" t="b">
        <v>0</v>
      </c>
      <c r="L5527" s="92" t="s">
        <v>867</v>
      </c>
      <c r="M5527" s="278">
        <f>IFERROR(VLOOKUP(C5527,'Budget Detail as of 11.30'!B:K,COLUMNS('Budget Detail as of 11.30'!B:K),FALSE),0)</f>
        <v>0</v>
      </c>
      <c r="N5527" s="155">
        <f>SUMIFS('Budget Detail as of 11.30'!L:L,'Budget Detail as of 11.30'!B:B,'Questica Mapping'!C5527)</f>
        <v>0</v>
      </c>
      <c r="O5527" s="100">
        <v>0</v>
      </c>
      <c r="P5527" s="101">
        <f t="shared" si="215"/>
        <v>0</v>
      </c>
    </row>
    <row r="5528" spans="1:16" hidden="1" x14ac:dyDescent="0.3">
      <c r="A5528" s="90">
        <v>595539</v>
      </c>
      <c r="B5528" s="92" t="s">
        <v>1162</v>
      </c>
      <c r="C5528" s="92" t="s">
        <v>10270</v>
      </c>
      <c r="D5528" s="92" t="s">
        <v>25</v>
      </c>
      <c r="E5528" s="103" t="s">
        <v>735</v>
      </c>
      <c r="F5528" s="92" t="s">
        <v>10262</v>
      </c>
      <c r="G5528" s="92" t="s">
        <v>1173</v>
      </c>
      <c r="H5528" s="92" t="s">
        <v>10224</v>
      </c>
      <c r="I5528" s="92" t="s">
        <v>865</v>
      </c>
      <c r="J5528" s="92" t="s">
        <v>1174</v>
      </c>
      <c r="K5528" s="90" t="b">
        <v>0</v>
      </c>
      <c r="L5528" s="92" t="s">
        <v>867</v>
      </c>
      <c r="M5528" s="278">
        <f>IFERROR(VLOOKUP(C5528,'Budget Detail as of 11.30'!B:K,COLUMNS('Budget Detail as of 11.30'!B:K),FALSE),0)</f>
        <v>0</v>
      </c>
      <c r="N5528" s="155">
        <f>SUMIFS('Budget Detail as of 11.30'!L:L,'Budget Detail as of 11.30'!B:B,'Questica Mapping'!C5528)</f>
        <v>0</v>
      </c>
      <c r="O5528" s="100">
        <v>0</v>
      </c>
      <c r="P5528" s="101">
        <f t="shared" si="215"/>
        <v>0</v>
      </c>
    </row>
    <row r="5529" spans="1:16" hidden="1" x14ac:dyDescent="0.3">
      <c r="A5529" s="90">
        <v>601742</v>
      </c>
      <c r="B5529" s="92" t="s">
        <v>1162</v>
      </c>
      <c r="C5529" s="92" t="s">
        <v>10271</v>
      </c>
      <c r="D5529" s="92" t="s">
        <v>25</v>
      </c>
      <c r="E5529" s="103" t="s">
        <v>735</v>
      </c>
      <c r="F5529" s="92" t="s">
        <v>10262</v>
      </c>
      <c r="G5529" s="92" t="s">
        <v>1173</v>
      </c>
      <c r="H5529" s="92" t="s">
        <v>10272</v>
      </c>
      <c r="I5529" s="92" t="s">
        <v>865</v>
      </c>
      <c r="J5529" s="92" t="s">
        <v>1174</v>
      </c>
      <c r="K5529" s="90" t="b">
        <v>0</v>
      </c>
      <c r="L5529" s="92" t="s">
        <v>867</v>
      </c>
      <c r="M5529" s="278">
        <f>IFERROR(VLOOKUP(C5529,'Budget Detail as of 11.30'!B:K,COLUMNS('Budget Detail as of 11.30'!B:K),FALSE),0)</f>
        <v>0</v>
      </c>
      <c r="N5529" s="155">
        <f>SUMIFS('Budget Detail as of 11.30'!L:L,'Budget Detail as of 11.30'!B:B,'Questica Mapping'!C5529)</f>
        <v>0</v>
      </c>
      <c r="O5529" s="100">
        <v>24000</v>
      </c>
      <c r="P5529" s="101">
        <f t="shared" si="215"/>
        <v>24000</v>
      </c>
    </row>
    <row r="5530" spans="1:16" hidden="1" x14ac:dyDescent="0.3">
      <c r="A5530" s="90">
        <v>601788</v>
      </c>
      <c r="B5530" s="92" t="s">
        <v>1162</v>
      </c>
      <c r="C5530" s="92" t="s">
        <v>10273</v>
      </c>
      <c r="D5530" s="92" t="s">
        <v>25</v>
      </c>
      <c r="E5530" s="103" t="s">
        <v>735</v>
      </c>
      <c r="F5530" s="92" t="s">
        <v>10262</v>
      </c>
      <c r="G5530" s="92" t="s">
        <v>1173</v>
      </c>
      <c r="H5530" s="92" t="s">
        <v>10229</v>
      </c>
      <c r="I5530" s="92" t="s">
        <v>865</v>
      </c>
      <c r="J5530" s="92" t="s">
        <v>1174</v>
      </c>
      <c r="K5530" s="90" t="b">
        <v>0</v>
      </c>
      <c r="L5530" s="92" t="s">
        <v>867</v>
      </c>
      <c r="M5530" s="278">
        <f>IFERROR(VLOOKUP(C5530,'Budget Detail as of 11.30'!B:K,COLUMNS('Budget Detail as of 11.30'!B:K),FALSE),0)</f>
        <v>0</v>
      </c>
      <c r="N5530" s="155">
        <f>SUMIFS('Budget Detail as of 11.30'!L:L,'Budget Detail as of 11.30'!B:B,'Questica Mapping'!C5530)</f>
        <v>0</v>
      </c>
      <c r="O5530" s="100">
        <v>0</v>
      </c>
      <c r="P5530" s="101">
        <f t="shared" si="215"/>
        <v>0</v>
      </c>
    </row>
    <row r="5531" spans="1:16" hidden="1" x14ac:dyDescent="0.3">
      <c r="A5531" s="90">
        <v>586242</v>
      </c>
      <c r="B5531" s="92" t="s">
        <v>1162</v>
      </c>
      <c r="C5531" s="92" t="s">
        <v>10274</v>
      </c>
      <c r="D5531" s="92" t="s">
        <v>25</v>
      </c>
      <c r="E5531" s="103" t="s">
        <v>735</v>
      </c>
      <c r="F5531" s="92" t="s">
        <v>10262</v>
      </c>
      <c r="G5531" s="92" t="s">
        <v>1173</v>
      </c>
      <c r="H5531" s="92" t="s">
        <v>10275</v>
      </c>
      <c r="I5531" s="92" t="s">
        <v>865</v>
      </c>
      <c r="J5531" s="92" t="s">
        <v>1174</v>
      </c>
      <c r="K5531" s="90" t="b">
        <v>0</v>
      </c>
      <c r="L5531" s="92" t="s">
        <v>867</v>
      </c>
      <c r="M5531" s="278">
        <f>IFERROR(VLOOKUP(C5531,'Budget Detail as of 11.30'!B:K,COLUMNS('Budget Detail as of 11.30'!B:K),FALSE),0)</f>
        <v>0</v>
      </c>
      <c r="N5531" s="155">
        <f>SUMIFS('Budget Detail as of 11.30'!L:L,'Budget Detail as of 11.30'!B:B,'Questica Mapping'!C5531)</f>
        <v>0</v>
      </c>
      <c r="O5531" s="100">
        <v>45000</v>
      </c>
      <c r="P5531" s="101">
        <f t="shared" si="215"/>
        <v>45000</v>
      </c>
    </row>
    <row r="5532" spans="1:16" hidden="1" x14ac:dyDescent="0.3">
      <c r="A5532" s="90">
        <v>850160</v>
      </c>
      <c r="B5532" s="92" t="s">
        <v>1162</v>
      </c>
      <c r="C5532" s="92" t="s">
        <v>10276</v>
      </c>
      <c r="D5532" s="92" t="s">
        <v>25</v>
      </c>
      <c r="E5532" s="103" t="s">
        <v>735</v>
      </c>
      <c r="F5532" s="92" t="s">
        <v>10262</v>
      </c>
      <c r="G5532" s="92" t="s">
        <v>1173</v>
      </c>
      <c r="H5532" s="92" t="s">
        <v>10277</v>
      </c>
      <c r="I5532" s="92" t="s">
        <v>865</v>
      </c>
      <c r="J5532" s="92" t="s">
        <v>1174</v>
      </c>
      <c r="K5532" s="90" t="b">
        <v>0</v>
      </c>
      <c r="L5532" s="92" t="s">
        <v>867</v>
      </c>
      <c r="M5532" s="278">
        <f>IFERROR(VLOOKUP(C5532,'Budget Detail as of 11.30'!B:K,COLUMNS('Budget Detail as of 11.30'!B:K),FALSE),0)</f>
        <v>0</v>
      </c>
      <c r="N5532" s="155">
        <f>SUMIFS('Budget Detail as of 11.30'!L:L,'Budget Detail as of 11.30'!B:B,'Questica Mapping'!C5532)</f>
        <v>0</v>
      </c>
      <c r="O5532" s="100">
        <v>0</v>
      </c>
      <c r="P5532" s="101">
        <f t="shared" si="215"/>
        <v>0</v>
      </c>
    </row>
    <row r="5533" spans="1:16" hidden="1" x14ac:dyDescent="0.3">
      <c r="A5533" s="90">
        <v>595549</v>
      </c>
      <c r="B5533" s="92" t="s">
        <v>1162</v>
      </c>
      <c r="C5533" s="92" t="s">
        <v>10278</v>
      </c>
      <c r="D5533" s="92" t="s">
        <v>25</v>
      </c>
      <c r="E5533" s="103" t="s">
        <v>735</v>
      </c>
      <c r="F5533" s="92" t="s">
        <v>10262</v>
      </c>
      <c r="G5533" s="92" t="s">
        <v>1173</v>
      </c>
      <c r="H5533" s="92" t="s">
        <v>10279</v>
      </c>
      <c r="I5533" s="92" t="s">
        <v>865</v>
      </c>
      <c r="J5533" s="92" t="s">
        <v>1174</v>
      </c>
      <c r="K5533" s="90" t="b">
        <v>0</v>
      </c>
      <c r="L5533" s="92" t="s">
        <v>867</v>
      </c>
      <c r="M5533" s="278">
        <f>IFERROR(VLOOKUP(C5533,'Budget Detail as of 11.30'!B:K,COLUMNS('Budget Detail as of 11.30'!B:K),FALSE),0)</f>
        <v>0</v>
      </c>
      <c r="N5533" s="155">
        <f>SUMIFS('Budget Detail as of 11.30'!L:L,'Budget Detail as of 11.30'!B:B,'Questica Mapping'!C5533)</f>
        <v>0</v>
      </c>
      <c r="O5533" s="100">
        <v>0</v>
      </c>
      <c r="P5533" s="101">
        <f t="shared" si="215"/>
        <v>0</v>
      </c>
    </row>
    <row r="5534" spans="1:16" hidden="1" x14ac:dyDescent="0.3">
      <c r="A5534" s="90">
        <v>595550</v>
      </c>
      <c r="B5534" s="92" t="s">
        <v>1162</v>
      </c>
      <c r="C5534" s="92" t="s">
        <v>10280</v>
      </c>
      <c r="D5534" s="92" t="s">
        <v>25</v>
      </c>
      <c r="E5534" s="103" t="s">
        <v>735</v>
      </c>
      <c r="F5534" s="92" t="s">
        <v>10262</v>
      </c>
      <c r="G5534" s="92" t="s">
        <v>1173</v>
      </c>
      <c r="H5534" s="92" t="s">
        <v>10281</v>
      </c>
      <c r="I5534" s="92" t="s">
        <v>865</v>
      </c>
      <c r="J5534" s="92" t="s">
        <v>1174</v>
      </c>
      <c r="K5534" s="90" t="b">
        <v>0</v>
      </c>
      <c r="L5534" s="92" t="s">
        <v>867</v>
      </c>
      <c r="M5534" s="278">
        <f>IFERROR(VLOOKUP(C5534,'Budget Detail as of 11.30'!B:K,COLUMNS('Budget Detail as of 11.30'!B:K),FALSE),0)</f>
        <v>0</v>
      </c>
      <c r="N5534" s="155">
        <f>SUMIFS('Budget Detail as of 11.30'!L:L,'Budget Detail as of 11.30'!B:B,'Questica Mapping'!C5534)</f>
        <v>0</v>
      </c>
      <c r="O5534" s="100">
        <v>0</v>
      </c>
      <c r="P5534" s="101">
        <f t="shared" si="215"/>
        <v>0</v>
      </c>
    </row>
    <row r="5535" spans="1:16" hidden="1" x14ac:dyDescent="0.3">
      <c r="A5535" s="90">
        <v>849931</v>
      </c>
      <c r="B5535" s="92" t="s">
        <v>1162</v>
      </c>
      <c r="C5535" s="92" t="s">
        <v>10282</v>
      </c>
      <c r="D5535" s="92" t="s">
        <v>25</v>
      </c>
      <c r="E5535" s="103" t="s">
        <v>735</v>
      </c>
      <c r="F5535" s="92" t="s">
        <v>10262</v>
      </c>
      <c r="G5535" s="92" t="s">
        <v>1173</v>
      </c>
      <c r="H5535" s="92" t="s">
        <v>10241</v>
      </c>
      <c r="I5535" s="92" t="s">
        <v>865</v>
      </c>
      <c r="J5535" s="92" t="s">
        <v>1174</v>
      </c>
      <c r="K5535" s="90" t="b">
        <v>0</v>
      </c>
      <c r="L5535" s="92" t="s">
        <v>867</v>
      </c>
      <c r="M5535" s="278">
        <f>IFERROR(VLOOKUP(C5535,'Budget Detail as of 11.30'!B:K,COLUMNS('Budget Detail as of 11.30'!B:K),FALSE),0)</f>
        <v>0</v>
      </c>
      <c r="N5535" s="155">
        <f>SUMIFS('Budget Detail as of 11.30'!L:L,'Budget Detail as of 11.30'!B:B,'Questica Mapping'!C5535)</f>
        <v>0</v>
      </c>
      <c r="O5535" s="100">
        <v>0</v>
      </c>
      <c r="P5535" s="101">
        <f t="shared" si="215"/>
        <v>0</v>
      </c>
    </row>
    <row r="5536" spans="1:16" hidden="1" x14ac:dyDescent="0.3">
      <c r="A5536" s="90">
        <v>849922</v>
      </c>
      <c r="B5536" s="92" t="s">
        <v>1162</v>
      </c>
      <c r="C5536" s="92" t="s">
        <v>10283</v>
      </c>
      <c r="D5536" s="92" t="s">
        <v>25</v>
      </c>
      <c r="E5536" s="103" t="s">
        <v>735</v>
      </c>
      <c r="F5536" s="92" t="s">
        <v>10262</v>
      </c>
      <c r="G5536" s="92" t="s">
        <v>1173</v>
      </c>
      <c r="H5536" s="92" t="s">
        <v>10284</v>
      </c>
      <c r="I5536" s="92" t="s">
        <v>865</v>
      </c>
      <c r="J5536" s="92" t="s">
        <v>1174</v>
      </c>
      <c r="K5536" s="90" t="b">
        <v>0</v>
      </c>
      <c r="L5536" s="92" t="s">
        <v>867</v>
      </c>
      <c r="M5536" s="278">
        <f>IFERROR(VLOOKUP(C5536,'Budget Detail as of 11.30'!B:K,COLUMNS('Budget Detail as of 11.30'!B:K),FALSE),0)</f>
        <v>0</v>
      </c>
      <c r="N5536" s="155">
        <f>SUMIFS('Budget Detail as of 11.30'!L:L,'Budget Detail as of 11.30'!B:B,'Questica Mapping'!C5536)</f>
        <v>0</v>
      </c>
      <c r="O5536" s="100">
        <v>0</v>
      </c>
      <c r="P5536" s="101">
        <f t="shared" si="215"/>
        <v>0</v>
      </c>
    </row>
    <row r="5537" spans="1:16" hidden="1" x14ac:dyDescent="0.3">
      <c r="A5537" s="90">
        <v>849923</v>
      </c>
      <c r="B5537" s="92" t="s">
        <v>1162</v>
      </c>
      <c r="C5537" s="92" t="s">
        <v>10285</v>
      </c>
      <c r="D5537" s="92" t="s">
        <v>25</v>
      </c>
      <c r="E5537" s="103" t="s">
        <v>735</v>
      </c>
      <c r="F5537" s="92" t="s">
        <v>10262</v>
      </c>
      <c r="G5537" s="92" t="s">
        <v>2117</v>
      </c>
      <c r="H5537" s="92" t="s">
        <v>10213</v>
      </c>
      <c r="I5537" s="92" t="s">
        <v>865</v>
      </c>
      <c r="J5537" s="92" t="s">
        <v>2118</v>
      </c>
      <c r="K5537" s="90" t="b">
        <v>0</v>
      </c>
      <c r="L5537" s="92" t="s">
        <v>867</v>
      </c>
      <c r="M5537" s="278">
        <f>IFERROR(VLOOKUP(C5537,'Budget Detail as of 11.30'!B:K,COLUMNS('Budget Detail as of 11.30'!B:K),FALSE),0)</f>
        <v>10500</v>
      </c>
      <c r="N5537" s="155">
        <f>SUMIFS('Budget Detail as of 11.30'!L:L,'Budget Detail as of 11.30'!B:B,'Questica Mapping'!C5537)</f>
        <v>10500</v>
      </c>
      <c r="O5537" s="100">
        <v>0</v>
      </c>
      <c r="P5537" s="101">
        <f t="shared" si="215"/>
        <v>0</v>
      </c>
    </row>
    <row r="5538" spans="1:16" hidden="1" x14ac:dyDescent="0.3">
      <c r="A5538" s="90">
        <v>595534</v>
      </c>
      <c r="B5538" s="92" t="s">
        <v>1162</v>
      </c>
      <c r="C5538" s="92" t="s">
        <v>10286</v>
      </c>
      <c r="D5538" s="92" t="s">
        <v>25</v>
      </c>
      <c r="E5538" s="103" t="s">
        <v>735</v>
      </c>
      <c r="F5538" s="92" t="s">
        <v>10262</v>
      </c>
      <c r="G5538" s="92" t="s">
        <v>2117</v>
      </c>
      <c r="H5538" s="92" t="s">
        <v>10221</v>
      </c>
      <c r="I5538" s="92" t="s">
        <v>865</v>
      </c>
      <c r="J5538" s="92" t="s">
        <v>2118</v>
      </c>
      <c r="K5538" s="90" t="b">
        <v>0</v>
      </c>
      <c r="L5538" s="92" t="s">
        <v>867</v>
      </c>
      <c r="M5538" s="278">
        <f>IFERROR(VLOOKUP(C5538,'Budget Detail as of 11.30'!B:K,COLUMNS('Budget Detail as of 11.30'!B:K),FALSE),0)</f>
        <v>0</v>
      </c>
      <c r="N5538" s="155">
        <f>SUMIFS('Budget Detail as of 11.30'!L:L,'Budget Detail as of 11.30'!B:B,'Questica Mapping'!C5538)</f>
        <v>0</v>
      </c>
      <c r="O5538" s="100">
        <v>0</v>
      </c>
      <c r="P5538" s="101">
        <f t="shared" si="215"/>
        <v>0</v>
      </c>
    </row>
    <row r="5539" spans="1:16" hidden="1" x14ac:dyDescent="0.3">
      <c r="A5539" s="90">
        <v>601739</v>
      </c>
      <c r="B5539" s="92" t="s">
        <v>1162</v>
      </c>
      <c r="C5539" s="92" t="s">
        <v>10287</v>
      </c>
      <c r="D5539" s="92" t="s">
        <v>25</v>
      </c>
      <c r="E5539" s="103" t="s">
        <v>735</v>
      </c>
      <c r="F5539" s="92" t="s">
        <v>10262</v>
      </c>
      <c r="G5539" s="92" t="s">
        <v>1286</v>
      </c>
      <c r="H5539" s="92" t="s">
        <v>10213</v>
      </c>
      <c r="I5539" s="92" t="s">
        <v>865</v>
      </c>
      <c r="J5539" s="92" t="s">
        <v>1287</v>
      </c>
      <c r="K5539" s="90" t="b">
        <v>0</v>
      </c>
      <c r="L5539" s="92" t="s">
        <v>867</v>
      </c>
      <c r="M5539" s="278">
        <f>IFERROR(VLOOKUP(C5539,'Budget Detail as of 11.30'!B:K,COLUMNS('Budget Detail as of 11.30'!B:K),FALSE),0)</f>
        <v>17000</v>
      </c>
      <c r="N5539" s="155">
        <f>SUMIFS('Budget Detail as of 11.30'!L:L,'Budget Detail as of 11.30'!B:B,'Questica Mapping'!C5539)</f>
        <v>17000</v>
      </c>
      <c r="O5539" s="100">
        <v>0</v>
      </c>
      <c r="P5539" s="101">
        <f t="shared" si="215"/>
        <v>0</v>
      </c>
    </row>
    <row r="5540" spans="1:16" hidden="1" x14ac:dyDescent="0.3">
      <c r="A5540" s="90">
        <v>601785</v>
      </c>
      <c r="B5540" s="92" t="s">
        <v>1162</v>
      </c>
      <c r="C5540" s="92" t="s">
        <v>10288</v>
      </c>
      <c r="D5540" s="92" t="s">
        <v>25</v>
      </c>
      <c r="E5540" s="103" t="s">
        <v>735</v>
      </c>
      <c r="F5540" s="92" t="s">
        <v>10262</v>
      </c>
      <c r="G5540" s="92" t="s">
        <v>1286</v>
      </c>
      <c r="H5540" s="92" t="s">
        <v>10218</v>
      </c>
      <c r="I5540" s="92" t="s">
        <v>865</v>
      </c>
      <c r="J5540" s="92" t="s">
        <v>1287</v>
      </c>
      <c r="K5540" s="90" t="b">
        <v>0</v>
      </c>
      <c r="L5540" s="92" t="s">
        <v>867</v>
      </c>
      <c r="M5540" s="278">
        <f>IFERROR(VLOOKUP(C5540,'Budget Detail as of 11.30'!B:K,COLUMNS('Budget Detail as of 11.30'!B:K),FALSE),0)</f>
        <v>0</v>
      </c>
      <c r="N5540" s="155">
        <f>SUMIFS('Budget Detail as of 11.30'!L:L,'Budget Detail as of 11.30'!B:B,'Questica Mapping'!C5540)</f>
        <v>0</v>
      </c>
      <c r="O5540" s="100">
        <v>0</v>
      </c>
      <c r="P5540" s="101">
        <f t="shared" si="215"/>
        <v>0</v>
      </c>
    </row>
    <row r="5541" spans="1:16" hidden="1" x14ac:dyDescent="0.3">
      <c r="A5541" s="90">
        <v>586239</v>
      </c>
      <c r="B5541" s="92" t="s">
        <v>1162</v>
      </c>
      <c r="C5541" s="92" t="s">
        <v>10289</v>
      </c>
      <c r="D5541" s="92" t="s">
        <v>25</v>
      </c>
      <c r="E5541" s="103" t="s">
        <v>735</v>
      </c>
      <c r="F5541" s="92" t="s">
        <v>10262</v>
      </c>
      <c r="G5541" s="92" t="s">
        <v>1286</v>
      </c>
      <c r="H5541" s="92" t="s">
        <v>10221</v>
      </c>
      <c r="I5541" s="92" t="s">
        <v>865</v>
      </c>
      <c r="J5541" s="92" t="s">
        <v>1287</v>
      </c>
      <c r="K5541" s="90" t="b">
        <v>0</v>
      </c>
      <c r="L5541" s="92" t="s">
        <v>867</v>
      </c>
      <c r="M5541" s="278">
        <f>IFERROR(VLOOKUP(C5541,'Budget Detail as of 11.30'!B:K,COLUMNS('Budget Detail as of 11.30'!B:K),FALSE),0)</f>
        <v>0</v>
      </c>
      <c r="N5541" s="155">
        <f>SUMIFS('Budget Detail as of 11.30'!L:L,'Budget Detail as of 11.30'!B:B,'Questica Mapping'!C5541)</f>
        <v>0</v>
      </c>
      <c r="O5541" s="100">
        <v>0</v>
      </c>
      <c r="P5541" s="101">
        <f t="shared" si="215"/>
        <v>0</v>
      </c>
    </row>
    <row r="5542" spans="1:16" hidden="1" x14ac:dyDescent="0.3">
      <c r="A5542" s="90">
        <v>601805</v>
      </c>
      <c r="B5542" s="92" t="s">
        <v>1162</v>
      </c>
      <c r="C5542" s="92" t="s">
        <v>10290</v>
      </c>
      <c r="D5542" s="92" t="s">
        <v>25</v>
      </c>
      <c r="E5542" s="103" t="s">
        <v>735</v>
      </c>
      <c r="F5542" s="92" t="s">
        <v>10262</v>
      </c>
      <c r="G5542" s="92" t="s">
        <v>1286</v>
      </c>
      <c r="H5542" s="92" t="s">
        <v>10269</v>
      </c>
      <c r="I5542" s="92" t="s">
        <v>865</v>
      </c>
      <c r="J5542" s="92" t="s">
        <v>1287</v>
      </c>
      <c r="K5542" s="90" t="b">
        <v>0</v>
      </c>
      <c r="L5542" s="92" t="s">
        <v>867</v>
      </c>
      <c r="M5542" s="278">
        <f>IFERROR(VLOOKUP(C5542,'Budget Detail as of 11.30'!B:K,COLUMNS('Budget Detail as of 11.30'!B:K),FALSE),0)</f>
        <v>0</v>
      </c>
      <c r="N5542" s="155">
        <f>SUMIFS('Budget Detail as of 11.30'!L:L,'Budget Detail as of 11.30'!B:B,'Questica Mapping'!C5542)</f>
        <v>0</v>
      </c>
      <c r="O5542" s="100">
        <v>0</v>
      </c>
      <c r="P5542" s="101">
        <f t="shared" si="215"/>
        <v>0</v>
      </c>
    </row>
    <row r="5543" spans="1:16" hidden="1" x14ac:dyDescent="0.3">
      <c r="A5543" s="90">
        <v>595543</v>
      </c>
      <c r="B5543" s="92" t="s">
        <v>1162</v>
      </c>
      <c r="C5543" s="92" t="s">
        <v>10291</v>
      </c>
      <c r="D5543" s="92" t="s">
        <v>25</v>
      </c>
      <c r="E5543" s="103" t="s">
        <v>735</v>
      </c>
      <c r="F5543" s="92" t="s">
        <v>10262</v>
      </c>
      <c r="G5543" s="92" t="s">
        <v>1286</v>
      </c>
      <c r="H5543" s="92" t="s">
        <v>10224</v>
      </c>
      <c r="I5543" s="92" t="s">
        <v>865</v>
      </c>
      <c r="J5543" s="92" t="s">
        <v>1287</v>
      </c>
      <c r="K5543" s="90" t="b">
        <v>0</v>
      </c>
      <c r="L5543" s="92" t="s">
        <v>867</v>
      </c>
      <c r="M5543" s="278">
        <f>IFERROR(VLOOKUP(C5543,'Budget Detail as of 11.30'!B:K,COLUMNS('Budget Detail as of 11.30'!B:K),FALSE),0)</f>
        <v>0</v>
      </c>
      <c r="N5543" s="155">
        <f>SUMIFS('Budget Detail as of 11.30'!L:L,'Budget Detail as of 11.30'!B:B,'Questica Mapping'!C5543)</f>
        <v>0</v>
      </c>
      <c r="O5543" s="100">
        <v>0</v>
      </c>
      <c r="P5543" s="101">
        <f t="shared" si="215"/>
        <v>0</v>
      </c>
    </row>
    <row r="5544" spans="1:16" hidden="1" x14ac:dyDescent="0.3">
      <c r="A5544" s="90">
        <v>595544</v>
      </c>
      <c r="B5544" s="92" t="s">
        <v>1162</v>
      </c>
      <c r="C5544" s="92" t="s">
        <v>10292</v>
      </c>
      <c r="D5544" s="92" t="s">
        <v>25</v>
      </c>
      <c r="E5544" s="103" t="s">
        <v>735</v>
      </c>
      <c r="F5544" s="92" t="s">
        <v>10262</v>
      </c>
      <c r="G5544" s="92" t="s">
        <v>1286</v>
      </c>
      <c r="H5544" s="92" t="s">
        <v>10293</v>
      </c>
      <c r="I5544" s="92" t="s">
        <v>865</v>
      </c>
      <c r="J5544" s="92" t="s">
        <v>1287</v>
      </c>
      <c r="K5544" s="90" t="b">
        <v>0</v>
      </c>
      <c r="L5544" s="92" t="s">
        <v>867</v>
      </c>
      <c r="M5544" s="278">
        <f>IFERROR(VLOOKUP(C5544,'Budget Detail as of 11.30'!B:K,COLUMNS('Budget Detail as of 11.30'!B:K),FALSE),0)</f>
        <v>0</v>
      </c>
      <c r="N5544" s="155">
        <f>SUMIFS('Budget Detail as of 11.30'!L:L,'Budget Detail as of 11.30'!B:B,'Questica Mapping'!C5544)</f>
        <v>0</v>
      </c>
      <c r="O5544" s="100">
        <v>0</v>
      </c>
      <c r="P5544" s="101">
        <f t="shared" si="215"/>
        <v>0</v>
      </c>
    </row>
    <row r="5545" spans="1:16" hidden="1" x14ac:dyDescent="0.3">
      <c r="A5545" s="90">
        <v>595536</v>
      </c>
      <c r="B5545" s="92" t="s">
        <v>1162</v>
      </c>
      <c r="C5545" s="92" t="s">
        <v>10294</v>
      </c>
      <c r="D5545" s="92" t="s">
        <v>25</v>
      </c>
      <c r="E5545" s="103" t="s">
        <v>735</v>
      </c>
      <c r="F5545" s="92" t="s">
        <v>10262</v>
      </c>
      <c r="G5545" s="92" t="s">
        <v>1286</v>
      </c>
      <c r="H5545" s="92" t="s">
        <v>10229</v>
      </c>
      <c r="I5545" s="92" t="s">
        <v>865</v>
      </c>
      <c r="J5545" s="92" t="s">
        <v>1287</v>
      </c>
      <c r="K5545" s="90" t="b">
        <v>0</v>
      </c>
      <c r="L5545" s="92" t="s">
        <v>867</v>
      </c>
      <c r="M5545" s="278">
        <f>IFERROR(VLOOKUP(C5545,'Budget Detail as of 11.30'!B:K,COLUMNS('Budget Detail as of 11.30'!B:K),FALSE),0)</f>
        <v>0</v>
      </c>
      <c r="N5545" s="155">
        <f>SUMIFS('Budget Detail as of 11.30'!L:L,'Budget Detail as of 11.30'!B:B,'Questica Mapping'!C5545)</f>
        <v>0</v>
      </c>
      <c r="O5545" s="100">
        <v>0</v>
      </c>
      <c r="P5545" s="101">
        <f t="shared" si="215"/>
        <v>0</v>
      </c>
    </row>
    <row r="5546" spans="1:16" hidden="1" x14ac:dyDescent="0.3">
      <c r="A5546" s="90">
        <v>601741</v>
      </c>
      <c r="B5546" s="92" t="s">
        <v>1162</v>
      </c>
      <c r="C5546" s="92" t="s">
        <v>10295</v>
      </c>
      <c r="D5546" s="92" t="s">
        <v>25</v>
      </c>
      <c r="E5546" s="103" t="s">
        <v>735</v>
      </c>
      <c r="F5546" s="92" t="s">
        <v>10262</v>
      </c>
      <c r="G5546" s="92" t="s">
        <v>1286</v>
      </c>
      <c r="H5546" s="92" t="s">
        <v>10275</v>
      </c>
      <c r="I5546" s="92" t="s">
        <v>865</v>
      </c>
      <c r="J5546" s="92" t="s">
        <v>1287</v>
      </c>
      <c r="K5546" s="90" t="b">
        <v>0</v>
      </c>
      <c r="L5546" s="92" t="s">
        <v>867</v>
      </c>
      <c r="M5546" s="278">
        <f>IFERROR(VLOOKUP(C5546,'Budget Detail as of 11.30'!B:K,COLUMNS('Budget Detail as of 11.30'!B:K),FALSE),0)</f>
        <v>0</v>
      </c>
      <c r="N5546" s="155">
        <f>SUMIFS('Budget Detail as of 11.30'!L:L,'Budget Detail as of 11.30'!B:B,'Questica Mapping'!C5546)</f>
        <v>0</v>
      </c>
      <c r="O5546" s="100">
        <v>0</v>
      </c>
      <c r="P5546" s="101">
        <f t="shared" si="215"/>
        <v>0</v>
      </c>
    </row>
    <row r="5547" spans="1:16" hidden="1" x14ac:dyDescent="0.3">
      <c r="A5547" s="90">
        <v>601787</v>
      </c>
      <c r="B5547" s="92" t="s">
        <v>1162</v>
      </c>
      <c r="C5547" s="92" t="s">
        <v>10296</v>
      </c>
      <c r="D5547" s="92" t="s">
        <v>25</v>
      </c>
      <c r="E5547" s="103" t="s">
        <v>735</v>
      </c>
      <c r="F5547" s="92" t="s">
        <v>10262</v>
      </c>
      <c r="G5547" s="92" t="s">
        <v>1286</v>
      </c>
      <c r="H5547" s="92" t="s">
        <v>10277</v>
      </c>
      <c r="I5547" s="92" t="s">
        <v>865</v>
      </c>
      <c r="J5547" s="92" t="s">
        <v>1287</v>
      </c>
      <c r="K5547" s="90" t="b">
        <v>0</v>
      </c>
      <c r="L5547" s="92" t="s">
        <v>867</v>
      </c>
      <c r="M5547" s="278">
        <f>IFERROR(VLOOKUP(C5547,'Budget Detail as of 11.30'!B:K,COLUMNS('Budget Detail as of 11.30'!B:K),FALSE),0)</f>
        <v>0</v>
      </c>
      <c r="N5547" s="155">
        <f>SUMIFS('Budget Detail as of 11.30'!L:L,'Budget Detail as of 11.30'!B:B,'Questica Mapping'!C5547)</f>
        <v>0</v>
      </c>
      <c r="O5547" s="100">
        <v>0</v>
      </c>
      <c r="P5547" s="101">
        <f t="shared" si="215"/>
        <v>0</v>
      </c>
    </row>
    <row r="5548" spans="1:16" hidden="1" x14ac:dyDescent="0.3">
      <c r="A5548" s="90">
        <v>586241</v>
      </c>
      <c r="B5548" s="92" t="s">
        <v>1162</v>
      </c>
      <c r="C5548" s="92" t="s">
        <v>10297</v>
      </c>
      <c r="D5548" s="92" t="s">
        <v>25</v>
      </c>
      <c r="E5548" s="103" t="s">
        <v>735</v>
      </c>
      <c r="F5548" s="92" t="s">
        <v>10262</v>
      </c>
      <c r="G5548" s="92" t="s">
        <v>1286</v>
      </c>
      <c r="H5548" s="92" t="s">
        <v>10298</v>
      </c>
      <c r="I5548" s="92" t="s">
        <v>865</v>
      </c>
      <c r="J5548" s="92" t="s">
        <v>1287</v>
      </c>
      <c r="K5548" s="90" t="b">
        <v>0</v>
      </c>
      <c r="L5548" s="92" t="s">
        <v>867</v>
      </c>
      <c r="M5548" s="278">
        <f>IFERROR(VLOOKUP(C5548,'Budget Detail as of 11.30'!B:K,COLUMNS('Budget Detail as of 11.30'!B:K),FALSE),0)</f>
        <v>16800</v>
      </c>
      <c r="N5548" s="155">
        <f>SUMIFS('Budget Detail as of 11.30'!L:L,'Budget Detail as of 11.30'!B:B,'Questica Mapping'!C5548)</f>
        <v>16800</v>
      </c>
      <c r="O5548" s="100">
        <v>867720</v>
      </c>
      <c r="P5548" s="101">
        <f t="shared" si="215"/>
        <v>867720</v>
      </c>
    </row>
    <row r="5549" spans="1:16" hidden="1" x14ac:dyDescent="0.3">
      <c r="A5549" s="90">
        <v>601807</v>
      </c>
      <c r="B5549" s="92" t="s">
        <v>1162</v>
      </c>
      <c r="C5549" s="92" t="s">
        <v>10299</v>
      </c>
      <c r="D5549" s="92" t="s">
        <v>25</v>
      </c>
      <c r="E5549" s="103" t="s">
        <v>735</v>
      </c>
      <c r="F5549" s="92" t="s">
        <v>10262</v>
      </c>
      <c r="G5549" s="92" t="s">
        <v>1286</v>
      </c>
      <c r="H5549" s="92" t="s">
        <v>10300</v>
      </c>
      <c r="I5549" s="92" t="s">
        <v>865</v>
      </c>
      <c r="J5549" s="92" t="s">
        <v>1287</v>
      </c>
      <c r="K5549" s="90" t="b">
        <v>0</v>
      </c>
      <c r="L5549" s="92" t="s">
        <v>867</v>
      </c>
      <c r="M5549" s="278">
        <f>IFERROR(VLOOKUP(C5549,'Budget Detail as of 11.30'!B:K,COLUMNS('Budget Detail as of 11.30'!B:K),FALSE),0)</f>
        <v>0</v>
      </c>
      <c r="N5549" s="155">
        <f>SUMIFS('Budget Detail as of 11.30'!L:L,'Budget Detail as of 11.30'!B:B,'Questica Mapping'!C5549)</f>
        <v>0</v>
      </c>
      <c r="O5549" s="100">
        <v>40788</v>
      </c>
      <c r="P5549" s="101">
        <f t="shared" si="215"/>
        <v>40788</v>
      </c>
    </row>
    <row r="5550" spans="1:16" hidden="1" x14ac:dyDescent="0.3">
      <c r="A5550" s="90">
        <v>601523</v>
      </c>
      <c r="B5550" s="92" t="s">
        <v>1162</v>
      </c>
      <c r="C5550" s="92" t="s">
        <v>10301</v>
      </c>
      <c r="D5550" s="92" t="s">
        <v>25</v>
      </c>
      <c r="E5550" s="103" t="s">
        <v>735</v>
      </c>
      <c r="F5550" s="92" t="s">
        <v>10262</v>
      </c>
      <c r="G5550" s="92" t="s">
        <v>1286</v>
      </c>
      <c r="H5550" s="92" t="s">
        <v>10302</v>
      </c>
      <c r="I5550" s="92" t="s">
        <v>865</v>
      </c>
      <c r="J5550" s="92" t="s">
        <v>1287</v>
      </c>
      <c r="K5550" s="90" t="b">
        <v>0</v>
      </c>
      <c r="L5550" s="92" t="s">
        <v>867</v>
      </c>
      <c r="M5550" s="278">
        <f>IFERROR(VLOOKUP(C5550,'Budget Detail as of 11.30'!B:K,COLUMNS('Budget Detail as of 11.30'!B:K),FALSE),0)</f>
        <v>0</v>
      </c>
      <c r="N5550" s="155">
        <f>SUMIFS('Budget Detail as of 11.30'!L:L,'Budget Detail as of 11.30'!B:B,'Questica Mapping'!C5550)</f>
        <v>0</v>
      </c>
      <c r="O5550" s="100">
        <v>-34840</v>
      </c>
      <c r="P5550" s="101">
        <f t="shared" si="215"/>
        <v>-34840</v>
      </c>
    </row>
    <row r="5551" spans="1:16" hidden="1" x14ac:dyDescent="0.3">
      <c r="A5551" s="90">
        <v>595547</v>
      </c>
      <c r="B5551" s="92" t="s">
        <v>1162</v>
      </c>
      <c r="C5551" s="92" t="s">
        <v>10303</v>
      </c>
      <c r="D5551" s="92" t="s">
        <v>25</v>
      </c>
      <c r="E5551" s="103" t="s">
        <v>735</v>
      </c>
      <c r="F5551" s="92" t="s">
        <v>10262</v>
      </c>
      <c r="G5551" s="92" t="s">
        <v>1286</v>
      </c>
      <c r="H5551" s="92" t="s">
        <v>10304</v>
      </c>
      <c r="I5551" s="92" t="s">
        <v>865</v>
      </c>
      <c r="J5551" s="92" t="s">
        <v>1287</v>
      </c>
      <c r="K5551" s="90" t="b">
        <v>0</v>
      </c>
      <c r="L5551" s="92" t="s">
        <v>867</v>
      </c>
      <c r="M5551" s="278">
        <f>IFERROR(VLOOKUP(C5551,'Budget Detail as of 11.30'!B:K,COLUMNS('Budget Detail as of 11.30'!B:K),FALSE),0)</f>
        <v>0</v>
      </c>
      <c r="N5551" s="155">
        <f>SUMIFS('Budget Detail as of 11.30'!L:L,'Budget Detail as of 11.30'!B:B,'Questica Mapping'!C5551)</f>
        <v>0</v>
      </c>
      <c r="O5551" s="100">
        <v>5960</v>
      </c>
      <c r="P5551" s="101">
        <f t="shared" si="215"/>
        <v>5960</v>
      </c>
    </row>
    <row r="5552" spans="1:16" hidden="1" x14ac:dyDescent="0.3">
      <c r="A5552" s="90">
        <v>595548</v>
      </c>
      <c r="B5552" s="92" t="s">
        <v>1162</v>
      </c>
      <c r="C5552" s="92" t="s">
        <v>10305</v>
      </c>
      <c r="D5552" s="92" t="s">
        <v>25</v>
      </c>
      <c r="E5552" s="103" t="s">
        <v>735</v>
      </c>
      <c r="F5552" s="92" t="s">
        <v>10262</v>
      </c>
      <c r="G5552" s="92" t="s">
        <v>1286</v>
      </c>
      <c r="H5552" s="92" t="s">
        <v>10235</v>
      </c>
      <c r="I5552" s="92" t="s">
        <v>865</v>
      </c>
      <c r="J5552" s="92" t="s">
        <v>1287</v>
      </c>
      <c r="K5552" s="90" t="b">
        <v>0</v>
      </c>
      <c r="L5552" s="92" t="s">
        <v>867</v>
      </c>
      <c r="M5552" s="278">
        <f>IFERROR(VLOOKUP(C5552,'Budget Detail as of 11.30'!B:K,COLUMNS('Budget Detail as of 11.30'!B:K),FALSE),0)</f>
        <v>0</v>
      </c>
      <c r="N5552" s="155">
        <f>SUMIFS('Budget Detail as of 11.30'!L:L,'Budget Detail as of 11.30'!B:B,'Questica Mapping'!C5552)</f>
        <v>0</v>
      </c>
      <c r="O5552" s="100">
        <v>5200</v>
      </c>
      <c r="P5552" s="101">
        <f t="shared" si="215"/>
        <v>5200</v>
      </c>
    </row>
    <row r="5553" spans="1:16" hidden="1" x14ac:dyDescent="0.3">
      <c r="A5553" s="90">
        <v>850377</v>
      </c>
      <c r="B5553" s="92" t="s">
        <v>1162</v>
      </c>
      <c r="C5553" s="92" t="s">
        <v>10306</v>
      </c>
      <c r="D5553" s="92" t="s">
        <v>25</v>
      </c>
      <c r="E5553" s="103" t="s">
        <v>735</v>
      </c>
      <c r="F5553" s="92" t="s">
        <v>10262</v>
      </c>
      <c r="G5553" s="92" t="s">
        <v>1286</v>
      </c>
      <c r="H5553" s="92" t="s">
        <v>10238</v>
      </c>
      <c r="I5553" s="92" t="s">
        <v>865</v>
      </c>
      <c r="J5553" s="92" t="s">
        <v>1287</v>
      </c>
      <c r="K5553" s="90" t="b">
        <v>0</v>
      </c>
      <c r="L5553" s="92" t="s">
        <v>867</v>
      </c>
      <c r="M5553" s="278">
        <f>IFERROR(VLOOKUP(C5553,'Budget Detail as of 11.30'!B:K,COLUMNS('Budget Detail as of 11.30'!B:K),FALSE),0)</f>
        <v>0</v>
      </c>
      <c r="N5553" s="155">
        <f>SUMIFS('Budget Detail as of 11.30'!L:L,'Budget Detail as of 11.30'!B:B,'Questica Mapping'!C5553)</f>
        <v>0</v>
      </c>
      <c r="O5553" s="100">
        <v>0</v>
      </c>
      <c r="P5553" s="101">
        <f t="shared" si="215"/>
        <v>0</v>
      </c>
    </row>
    <row r="5554" spans="1:16" hidden="1" x14ac:dyDescent="0.3">
      <c r="A5554" s="90">
        <v>849930</v>
      </c>
      <c r="B5554" s="92" t="s">
        <v>1162</v>
      </c>
      <c r="C5554" s="92" t="s">
        <v>10307</v>
      </c>
      <c r="D5554" s="92" t="s">
        <v>25</v>
      </c>
      <c r="E5554" s="103" t="s">
        <v>735</v>
      </c>
      <c r="F5554" s="92" t="s">
        <v>10262</v>
      </c>
      <c r="G5554" s="92" t="s">
        <v>1286</v>
      </c>
      <c r="H5554" s="92" t="s">
        <v>10308</v>
      </c>
      <c r="I5554" s="92" t="s">
        <v>865</v>
      </c>
      <c r="J5554" s="92" t="s">
        <v>1287</v>
      </c>
      <c r="K5554" s="90" t="b">
        <v>0</v>
      </c>
      <c r="L5554" s="92" t="s">
        <v>867</v>
      </c>
      <c r="M5554" s="278">
        <f>IFERROR(VLOOKUP(C5554,'Budget Detail as of 11.30'!B:K,COLUMNS('Budget Detail as of 11.30'!B:K),FALSE),0)</f>
        <v>0</v>
      </c>
      <c r="N5554" s="155">
        <f>SUMIFS('Budget Detail as of 11.30'!L:L,'Budget Detail as of 11.30'!B:B,'Questica Mapping'!C5554)</f>
        <v>0</v>
      </c>
      <c r="O5554" s="100">
        <v>0</v>
      </c>
      <c r="P5554" s="101">
        <f t="shared" si="215"/>
        <v>0</v>
      </c>
    </row>
    <row r="5555" spans="1:16" hidden="1" x14ac:dyDescent="0.3">
      <c r="A5555" s="90">
        <v>597595</v>
      </c>
      <c r="B5555" s="92" t="s">
        <v>1162</v>
      </c>
      <c r="C5555" s="92" t="s">
        <v>10309</v>
      </c>
      <c r="D5555" s="92" t="s">
        <v>25</v>
      </c>
      <c r="E5555" s="103" t="s">
        <v>735</v>
      </c>
      <c r="F5555" s="92" t="s">
        <v>10262</v>
      </c>
      <c r="G5555" s="92" t="s">
        <v>1286</v>
      </c>
      <c r="H5555" s="92" t="s">
        <v>10284</v>
      </c>
      <c r="I5555" s="92" t="s">
        <v>865</v>
      </c>
      <c r="J5555" s="92" t="s">
        <v>1287</v>
      </c>
      <c r="K5555" s="90" t="b">
        <v>0</v>
      </c>
      <c r="L5555" s="92" t="s">
        <v>867</v>
      </c>
      <c r="M5555" s="278">
        <f>IFERROR(VLOOKUP(C5555,'Budget Detail as of 11.30'!B:K,COLUMNS('Budget Detail as of 11.30'!B:K),FALSE),0)</f>
        <v>0</v>
      </c>
      <c r="N5555" s="155">
        <f>SUMIFS('Budget Detail as of 11.30'!L:L,'Budget Detail as of 11.30'!B:B,'Questica Mapping'!C5555)</f>
        <v>0</v>
      </c>
      <c r="O5555" s="100">
        <v>0</v>
      </c>
      <c r="P5555" s="101">
        <f t="shared" si="215"/>
        <v>0</v>
      </c>
    </row>
    <row r="5556" spans="1:16" hidden="1" x14ac:dyDescent="0.3">
      <c r="A5556" s="90">
        <v>597596</v>
      </c>
      <c r="B5556" s="92" t="s">
        <v>1162</v>
      </c>
      <c r="C5556" s="92" t="s">
        <v>10310</v>
      </c>
      <c r="D5556" s="92" t="s">
        <v>25</v>
      </c>
      <c r="E5556" s="103" t="s">
        <v>735</v>
      </c>
      <c r="F5556" s="92" t="s">
        <v>10262</v>
      </c>
      <c r="G5556" s="92" t="s">
        <v>1176</v>
      </c>
      <c r="H5556" s="92" t="s">
        <v>10213</v>
      </c>
      <c r="I5556" s="92" t="s">
        <v>865</v>
      </c>
      <c r="J5556" s="92">
        <v>0</v>
      </c>
      <c r="K5556" s="90" t="b">
        <v>0</v>
      </c>
      <c r="L5556" s="92" t="s">
        <v>1166</v>
      </c>
      <c r="M5556" s="278">
        <f>IFERROR(VLOOKUP(C5556,'Budget Detail as of 11.30'!B:K,COLUMNS('Budget Detail as of 11.30'!B:K),FALSE),0)</f>
        <v>956690</v>
      </c>
      <c r="N5556" s="155">
        <f>SUMIFS('Budget Detail as of 11.30'!L:L,'Budget Detail as of 11.30'!B:B,'Questica Mapping'!C5556)</f>
        <v>935470</v>
      </c>
      <c r="O5556" s="100">
        <v>0</v>
      </c>
      <c r="P5556" s="101">
        <f t="shared" si="215"/>
        <v>0</v>
      </c>
    </row>
    <row r="5557" spans="1:16" hidden="1" x14ac:dyDescent="0.3">
      <c r="A5557" s="90">
        <v>595535</v>
      </c>
      <c r="B5557" s="92" t="s">
        <v>1162</v>
      </c>
      <c r="C5557" s="92" t="s">
        <v>10311</v>
      </c>
      <c r="D5557" s="92" t="s">
        <v>25</v>
      </c>
      <c r="E5557" s="103" t="s">
        <v>735</v>
      </c>
      <c r="F5557" s="92" t="s">
        <v>10262</v>
      </c>
      <c r="G5557" s="92" t="s">
        <v>1176</v>
      </c>
      <c r="H5557" s="92" t="s">
        <v>10213</v>
      </c>
      <c r="I5557" s="92" t="s">
        <v>925</v>
      </c>
      <c r="J5557" s="92" t="s">
        <v>10312</v>
      </c>
      <c r="K5557" s="90" t="b">
        <v>0</v>
      </c>
      <c r="L5557" s="92" t="s">
        <v>867</v>
      </c>
      <c r="M5557" s="278">
        <f>IFERROR(VLOOKUP(C5557,'Budget Detail as of 11.30'!B:K,COLUMNS('Budget Detail as of 11.30'!B:K),FALSE),0)</f>
        <v>2290</v>
      </c>
      <c r="N5557" s="155">
        <f>SUMIFS('Budget Detail as of 11.30'!L:L,'Budget Detail as of 11.30'!B:B,'Questica Mapping'!C5557)</f>
        <v>2290</v>
      </c>
      <c r="O5557" s="100">
        <v>7000</v>
      </c>
      <c r="P5557" s="101">
        <f t="shared" si="215"/>
        <v>7000</v>
      </c>
    </row>
    <row r="5558" spans="1:16" hidden="1" x14ac:dyDescent="0.3">
      <c r="A5558" s="90">
        <v>601786</v>
      </c>
      <c r="B5558" s="92" t="s">
        <v>1162</v>
      </c>
      <c r="C5558" s="92" t="s">
        <v>10313</v>
      </c>
      <c r="D5558" s="92" t="s">
        <v>25</v>
      </c>
      <c r="E5558" s="103" t="s">
        <v>735</v>
      </c>
      <c r="F5558" s="90" t="s">
        <v>10262</v>
      </c>
      <c r="G5558" s="90" t="s">
        <v>1176</v>
      </c>
      <c r="H5558" s="90" t="s">
        <v>10314</v>
      </c>
      <c r="I5558" s="178">
        <v>4</v>
      </c>
      <c r="J5558" s="269" t="s">
        <v>1251</v>
      </c>
      <c r="L5558" s="92"/>
      <c r="M5558" s="278">
        <f>IFERROR(VLOOKUP(C5558,'Budget Detail as of 11.30'!B:K,COLUMNS('Budget Detail as of 11.30'!B:K),FALSE),0)</f>
        <v>0</v>
      </c>
      <c r="N5558" s="155">
        <f>SUMIFS('Budget Detail as of 11.30'!L:L,'Budget Detail as of 11.30'!B:B,'Questica Mapping'!C5558)</f>
        <v>0</v>
      </c>
      <c r="O5558" s="100">
        <v>285</v>
      </c>
      <c r="P5558" s="101">
        <f t="shared" si="215"/>
        <v>285</v>
      </c>
    </row>
    <row r="5559" spans="1:16" hidden="1" x14ac:dyDescent="0.3">
      <c r="A5559" s="90">
        <v>601806</v>
      </c>
      <c r="B5559" s="92" t="s">
        <v>1162</v>
      </c>
      <c r="C5559" s="92" t="s">
        <v>10315</v>
      </c>
      <c r="D5559" s="92" t="s">
        <v>25</v>
      </c>
      <c r="E5559" s="103" t="s">
        <v>735</v>
      </c>
      <c r="F5559" s="92" t="s">
        <v>10262</v>
      </c>
      <c r="G5559" s="92" t="s">
        <v>1522</v>
      </c>
      <c r="H5559" s="92" t="s">
        <v>10213</v>
      </c>
      <c r="I5559" s="92" t="s">
        <v>865</v>
      </c>
      <c r="J5559" s="92" t="s">
        <v>9766</v>
      </c>
      <c r="K5559" s="90" t="b">
        <v>0</v>
      </c>
      <c r="L5559" s="92" t="s">
        <v>867</v>
      </c>
      <c r="M5559" s="278">
        <f>IFERROR(VLOOKUP(C5559,'Budget Detail as of 11.30'!B:K,COLUMNS('Budget Detail as of 11.30'!B:K),FALSE),0)</f>
        <v>0</v>
      </c>
      <c r="N5559" s="155">
        <f>SUMIFS('Budget Detail as of 11.30'!L:L,'Budget Detail as of 11.30'!B:B,'Questica Mapping'!C5559)</f>
        <v>0</v>
      </c>
      <c r="O5559" s="100">
        <v>127</v>
      </c>
      <c r="P5559" s="101">
        <f t="shared" si="215"/>
        <v>127</v>
      </c>
    </row>
    <row r="5560" spans="1:16" hidden="1" x14ac:dyDescent="0.3">
      <c r="A5560" s="90">
        <v>601522</v>
      </c>
      <c r="B5560" s="92" t="s">
        <v>1162</v>
      </c>
      <c r="C5560" s="92" t="s">
        <v>10316</v>
      </c>
      <c r="D5560" s="92" t="s">
        <v>25</v>
      </c>
      <c r="E5560" s="103" t="s">
        <v>735</v>
      </c>
      <c r="F5560" s="92" t="s">
        <v>10262</v>
      </c>
      <c r="G5560" s="92" t="s">
        <v>9771</v>
      </c>
      <c r="H5560" s="92" t="s">
        <v>10213</v>
      </c>
      <c r="I5560" s="92" t="s">
        <v>865</v>
      </c>
      <c r="J5560" s="92" t="s">
        <v>9772</v>
      </c>
      <c r="K5560" s="90" t="b">
        <v>0</v>
      </c>
      <c r="L5560" s="92" t="s">
        <v>867</v>
      </c>
      <c r="M5560" s="278">
        <f>IFERROR(VLOOKUP(C5560,'Budget Detail as of 11.30'!B:K,COLUMNS('Budget Detail as of 11.30'!B:K),FALSE),0)</f>
        <v>0</v>
      </c>
      <c r="N5560" s="155">
        <f>SUMIFS('Budget Detail as of 11.30'!L:L,'Budget Detail as of 11.30'!B:B,'Questica Mapping'!C5560)</f>
        <v>0</v>
      </c>
      <c r="O5560" s="100">
        <v>50</v>
      </c>
      <c r="P5560" s="101">
        <f t="shared" si="215"/>
        <v>50</v>
      </c>
    </row>
    <row r="5561" spans="1:16" hidden="1" x14ac:dyDescent="0.3">
      <c r="A5561" s="90">
        <v>595545</v>
      </c>
      <c r="B5561" s="92" t="s">
        <v>1162</v>
      </c>
      <c r="C5561" s="92" t="s">
        <v>10317</v>
      </c>
      <c r="D5561" s="92" t="s">
        <v>25</v>
      </c>
      <c r="E5561" s="103" t="s">
        <v>735</v>
      </c>
      <c r="F5561" s="92" t="s">
        <v>10262</v>
      </c>
      <c r="G5561" s="92" t="s">
        <v>1624</v>
      </c>
      <c r="H5561" s="92" t="s">
        <v>10213</v>
      </c>
      <c r="I5561" s="92" t="s">
        <v>865</v>
      </c>
      <c r="J5561" s="92" t="s">
        <v>1625</v>
      </c>
      <c r="K5561" s="90" t="b">
        <v>0</v>
      </c>
      <c r="L5561" s="92" t="s">
        <v>867</v>
      </c>
      <c r="M5561" s="278">
        <f>IFERROR(VLOOKUP(C5561,'Budget Detail as of 11.30'!B:K,COLUMNS('Budget Detail as of 11.30'!B:K),FALSE),0)</f>
        <v>0</v>
      </c>
      <c r="N5561" s="155">
        <f>SUMIFS('Budget Detail as of 11.30'!L:L,'Budget Detail as of 11.30'!B:B,'Questica Mapping'!C5561)</f>
        <v>0</v>
      </c>
      <c r="O5561" s="100">
        <v>59</v>
      </c>
      <c r="P5561" s="101">
        <f t="shared" si="215"/>
        <v>59</v>
      </c>
    </row>
    <row r="5562" spans="1:16" hidden="1" x14ac:dyDescent="0.3">
      <c r="A5562" s="90">
        <v>595546</v>
      </c>
      <c r="B5562" s="92" t="s">
        <v>1162</v>
      </c>
      <c r="C5562" s="92" t="s">
        <v>10318</v>
      </c>
      <c r="D5562" s="92" t="s">
        <v>25</v>
      </c>
      <c r="E5562" s="103" t="s">
        <v>735</v>
      </c>
      <c r="F5562" s="92" t="s">
        <v>10262</v>
      </c>
      <c r="G5562" s="92" t="s">
        <v>1182</v>
      </c>
      <c r="H5562" s="92" t="s">
        <v>10213</v>
      </c>
      <c r="I5562" s="92" t="s">
        <v>865</v>
      </c>
      <c r="J5562" s="92" t="s">
        <v>1183</v>
      </c>
      <c r="K5562" s="90" t="b">
        <v>0</v>
      </c>
      <c r="L5562" s="92" t="s">
        <v>867</v>
      </c>
      <c r="M5562" s="278">
        <f>IFERROR(VLOOKUP(C5562,'Budget Detail as of 11.30'!B:K,COLUMNS('Budget Detail as of 11.30'!B:K),FALSE),0)</f>
        <v>0</v>
      </c>
      <c r="N5562" s="155">
        <f>SUMIFS('Budget Detail as of 11.30'!L:L,'Budget Detail as of 11.30'!B:B,'Questica Mapping'!C5562)</f>
        <v>0</v>
      </c>
      <c r="O5562" s="100">
        <v>600</v>
      </c>
      <c r="P5562" s="101">
        <f t="shared" si="215"/>
        <v>600</v>
      </c>
    </row>
    <row r="5563" spans="1:16" hidden="1" x14ac:dyDescent="0.3">
      <c r="A5563" s="90">
        <v>849933</v>
      </c>
      <c r="B5563" s="92" t="s">
        <v>1162</v>
      </c>
      <c r="C5563" s="92" t="s">
        <v>10319</v>
      </c>
      <c r="D5563" s="92" t="s">
        <v>25</v>
      </c>
      <c r="E5563" s="103" t="s">
        <v>735</v>
      </c>
      <c r="F5563" s="92" t="s">
        <v>10262</v>
      </c>
      <c r="G5563" s="92" t="s">
        <v>1726</v>
      </c>
      <c r="H5563" s="92" t="s">
        <v>10221</v>
      </c>
      <c r="I5563" s="92" t="s">
        <v>865</v>
      </c>
      <c r="J5563" s="92" t="s">
        <v>10320</v>
      </c>
      <c r="K5563" s="90" t="b">
        <v>0</v>
      </c>
      <c r="L5563" s="92" t="s">
        <v>867</v>
      </c>
      <c r="M5563" s="278">
        <f>IFERROR(VLOOKUP(C5563,'Budget Detail as of 11.30'!B:K,COLUMNS('Budget Detail as of 11.30'!B:K),FALSE),0)</f>
        <v>9000</v>
      </c>
      <c r="N5563" s="155">
        <f>SUMIFS('Budget Detail as of 11.30'!L:L,'Budget Detail as of 11.30'!B:B,'Questica Mapping'!C5563)</f>
        <v>9000</v>
      </c>
      <c r="O5563" s="100">
        <v>0</v>
      </c>
      <c r="P5563" s="101">
        <f t="shared" si="215"/>
        <v>0</v>
      </c>
    </row>
    <row r="5564" spans="1:16" hidden="1" x14ac:dyDescent="0.3">
      <c r="A5564" s="90">
        <v>850136</v>
      </c>
      <c r="B5564" s="92" t="s">
        <v>1162</v>
      </c>
      <c r="C5564" s="92" t="s">
        <v>10321</v>
      </c>
      <c r="D5564" s="92" t="s">
        <v>25</v>
      </c>
      <c r="E5564" s="103" t="s">
        <v>736</v>
      </c>
      <c r="F5564" s="92" t="s">
        <v>10262</v>
      </c>
      <c r="G5564" s="92" t="s">
        <v>1185</v>
      </c>
      <c r="H5564" s="92" t="s">
        <v>10213</v>
      </c>
      <c r="I5564" s="92" t="s">
        <v>865</v>
      </c>
      <c r="J5564" s="92" t="s">
        <v>1186</v>
      </c>
      <c r="K5564" s="90" t="b">
        <v>0</v>
      </c>
      <c r="L5564" s="92" t="s">
        <v>867</v>
      </c>
      <c r="M5564" s="278">
        <f>IFERROR(VLOOKUP(C5564,'Budget Detail as of 11.30'!B:K,COLUMNS('Budget Detail as of 11.30'!B:K),FALSE),0)</f>
        <v>400</v>
      </c>
      <c r="N5564" s="155">
        <f>SUMIFS('Budget Detail as of 11.30'!L:L,'Budget Detail as of 11.30'!B:B,'Questica Mapping'!C5564)</f>
        <v>400</v>
      </c>
      <c r="O5564" s="100">
        <v>22</v>
      </c>
      <c r="P5564" s="101">
        <f t="shared" si="215"/>
        <v>22</v>
      </c>
    </row>
    <row r="5565" spans="1:16" hidden="1" x14ac:dyDescent="0.3">
      <c r="A5565" s="90">
        <v>850142</v>
      </c>
      <c r="B5565" s="92" t="s">
        <v>1162</v>
      </c>
      <c r="C5565" s="92" t="s">
        <v>10322</v>
      </c>
      <c r="D5565" s="92" t="s">
        <v>25</v>
      </c>
      <c r="E5565" s="103" t="s">
        <v>736</v>
      </c>
      <c r="F5565" s="92" t="s">
        <v>10262</v>
      </c>
      <c r="G5565" s="92" t="s">
        <v>1185</v>
      </c>
      <c r="H5565" s="92" t="s">
        <v>10221</v>
      </c>
      <c r="I5565" s="92" t="s">
        <v>865</v>
      </c>
      <c r="J5565" s="92" t="s">
        <v>1186</v>
      </c>
      <c r="K5565" s="90" t="b">
        <v>0</v>
      </c>
      <c r="L5565" s="92" t="s">
        <v>867</v>
      </c>
      <c r="M5565" s="278">
        <f>IFERROR(VLOOKUP(C5565,'Budget Detail as of 11.30'!B:K,COLUMNS('Budget Detail as of 11.30'!B:K),FALSE),0)</f>
        <v>0</v>
      </c>
      <c r="N5565" s="155">
        <f>SUMIFS('Budget Detail as of 11.30'!L:L,'Budget Detail as of 11.30'!B:B,'Questica Mapping'!C5565)</f>
        <v>0</v>
      </c>
      <c r="O5565" s="100">
        <v>0</v>
      </c>
      <c r="P5565" s="101">
        <f t="shared" si="215"/>
        <v>0</v>
      </c>
    </row>
    <row r="5566" spans="1:16" hidden="1" x14ac:dyDescent="0.3">
      <c r="A5566" s="90">
        <v>850150</v>
      </c>
      <c r="B5566" s="92" t="s">
        <v>1162</v>
      </c>
      <c r="C5566" s="92" t="s">
        <v>10323</v>
      </c>
      <c r="D5566" s="92" t="s">
        <v>25</v>
      </c>
      <c r="E5566" s="103" t="s">
        <v>736</v>
      </c>
      <c r="F5566" s="92" t="s">
        <v>10262</v>
      </c>
      <c r="G5566" s="92" t="s">
        <v>1418</v>
      </c>
      <c r="H5566" s="92" t="s">
        <v>10213</v>
      </c>
      <c r="I5566" s="92" t="s">
        <v>865</v>
      </c>
      <c r="J5566" s="92" t="s">
        <v>1636</v>
      </c>
      <c r="K5566" s="90" t="b">
        <v>0</v>
      </c>
      <c r="L5566" s="92" t="s">
        <v>867</v>
      </c>
      <c r="M5566" s="278">
        <f>IFERROR(VLOOKUP(C5566,'Budget Detail as of 11.30'!B:K,COLUMNS('Budget Detail as of 11.30'!B:K),FALSE),0)</f>
        <v>200</v>
      </c>
      <c r="N5566" s="155">
        <f>SUMIFS('Budget Detail as of 11.30'!L:L,'Budget Detail as of 11.30'!B:B,'Questica Mapping'!C5566)</f>
        <v>200</v>
      </c>
      <c r="O5566" s="100">
        <v>1000</v>
      </c>
      <c r="P5566" s="101">
        <f t="shared" si="215"/>
        <v>1000</v>
      </c>
    </row>
    <row r="5567" spans="1:16" hidden="1" x14ac:dyDescent="0.3">
      <c r="A5567" s="90">
        <v>850162</v>
      </c>
      <c r="B5567" s="92" t="s">
        <v>1162</v>
      </c>
      <c r="C5567" s="92" t="s">
        <v>10324</v>
      </c>
      <c r="D5567" s="92" t="s">
        <v>25</v>
      </c>
      <c r="E5567" s="103" t="s">
        <v>736</v>
      </c>
      <c r="F5567" s="92" t="s">
        <v>10262</v>
      </c>
      <c r="G5567" s="92" t="s">
        <v>1418</v>
      </c>
      <c r="H5567" s="92" t="s">
        <v>10221</v>
      </c>
      <c r="I5567" s="92" t="s">
        <v>865</v>
      </c>
      <c r="J5567" s="92" t="s">
        <v>1636</v>
      </c>
      <c r="K5567" s="90" t="b">
        <v>0</v>
      </c>
      <c r="L5567" s="92" t="s">
        <v>867</v>
      </c>
      <c r="M5567" s="278">
        <f>IFERROR(VLOOKUP(C5567,'Budget Detail as of 11.30'!B:K,COLUMNS('Budget Detail as of 11.30'!B:K),FALSE),0)</f>
        <v>70</v>
      </c>
      <c r="N5567" s="155">
        <f>SUMIFS('Budget Detail as of 11.30'!L:L,'Budget Detail as of 11.30'!B:B,'Questica Mapping'!C5567)</f>
        <v>70</v>
      </c>
      <c r="O5567" s="100">
        <v>2000</v>
      </c>
      <c r="P5567" s="101">
        <f t="shared" si="215"/>
        <v>2000</v>
      </c>
    </row>
    <row r="5568" spans="1:16" hidden="1" x14ac:dyDescent="0.3">
      <c r="A5568" s="90">
        <v>850165</v>
      </c>
      <c r="B5568" s="92" t="s">
        <v>1162</v>
      </c>
      <c r="C5568" s="92" t="s">
        <v>10325</v>
      </c>
      <c r="D5568" s="92" t="s">
        <v>25</v>
      </c>
      <c r="E5568" s="103" t="s">
        <v>736</v>
      </c>
      <c r="F5568" s="92" t="s">
        <v>10262</v>
      </c>
      <c r="G5568" s="92" t="s">
        <v>1418</v>
      </c>
      <c r="H5568" s="92" t="s">
        <v>10224</v>
      </c>
      <c r="I5568" s="92" t="s">
        <v>865</v>
      </c>
      <c r="J5568" s="92" t="s">
        <v>1636</v>
      </c>
      <c r="K5568" s="90" t="b">
        <v>0</v>
      </c>
      <c r="L5568" s="92" t="s">
        <v>867</v>
      </c>
      <c r="M5568" s="278">
        <f>IFERROR(VLOOKUP(C5568,'Budget Detail as of 11.30'!B:K,COLUMNS('Budget Detail as of 11.30'!B:K),FALSE),0)</f>
        <v>0</v>
      </c>
      <c r="N5568" s="155">
        <f>SUMIFS('Budget Detail as of 11.30'!L:L,'Budget Detail as of 11.30'!B:B,'Questica Mapping'!C5568)</f>
        <v>0</v>
      </c>
      <c r="O5568" s="100">
        <v>10000</v>
      </c>
      <c r="P5568" s="101">
        <f t="shared" si="215"/>
        <v>10000</v>
      </c>
    </row>
    <row r="5569" spans="1:16" hidden="1" x14ac:dyDescent="0.3">
      <c r="A5569" s="90">
        <v>849926</v>
      </c>
      <c r="B5569" s="92" t="s">
        <v>1162</v>
      </c>
      <c r="C5569" s="92" t="s">
        <v>10326</v>
      </c>
      <c r="D5569" s="92" t="s">
        <v>25</v>
      </c>
      <c r="E5569" s="103" t="s">
        <v>736</v>
      </c>
      <c r="F5569" s="92" t="s">
        <v>10262</v>
      </c>
      <c r="G5569" s="92" t="s">
        <v>1191</v>
      </c>
      <c r="H5569" s="92" t="s">
        <v>10213</v>
      </c>
      <c r="I5569" s="92" t="s">
        <v>865</v>
      </c>
      <c r="J5569" s="92" t="s">
        <v>2130</v>
      </c>
      <c r="K5569" s="90" t="b">
        <v>0</v>
      </c>
      <c r="L5569" s="92" t="s">
        <v>867</v>
      </c>
      <c r="M5569" s="278">
        <f>IFERROR(VLOOKUP(C5569,'Budget Detail as of 11.30'!B:K,COLUMNS('Budget Detail as of 11.30'!B:K),FALSE),0)</f>
        <v>1000</v>
      </c>
      <c r="N5569" s="155">
        <f>SUMIFS('Budget Detail as of 11.30'!L:L,'Budget Detail as of 11.30'!B:B,'Questica Mapping'!C5569)</f>
        <v>1000</v>
      </c>
      <c r="O5569" s="100">
        <v>150</v>
      </c>
      <c r="P5569" s="101">
        <f t="shared" si="215"/>
        <v>150</v>
      </c>
    </row>
    <row r="5570" spans="1:16" hidden="1" x14ac:dyDescent="0.3">
      <c r="A5570" s="90">
        <v>849927</v>
      </c>
      <c r="B5570" s="92" t="s">
        <v>1162</v>
      </c>
      <c r="C5570" s="92" t="s">
        <v>10327</v>
      </c>
      <c r="D5570" s="92" t="s">
        <v>25</v>
      </c>
      <c r="E5570" s="103" t="s">
        <v>736</v>
      </c>
      <c r="F5570" s="92" t="s">
        <v>10262</v>
      </c>
      <c r="G5570" s="92" t="s">
        <v>1191</v>
      </c>
      <c r="H5570" s="92" t="s">
        <v>10221</v>
      </c>
      <c r="I5570" s="92" t="s">
        <v>865</v>
      </c>
      <c r="J5570" s="92" t="s">
        <v>2130</v>
      </c>
      <c r="K5570" s="90" t="b">
        <v>0</v>
      </c>
      <c r="L5570" s="92" t="s">
        <v>867</v>
      </c>
      <c r="M5570" s="278">
        <f>IFERROR(VLOOKUP(C5570,'Budget Detail as of 11.30'!B:K,COLUMNS('Budget Detail as of 11.30'!B:K),FALSE),0)</f>
        <v>0</v>
      </c>
      <c r="N5570" s="155">
        <f>SUMIFS('Budget Detail as of 11.30'!L:L,'Budget Detail as of 11.30'!B:B,'Questica Mapping'!C5570)</f>
        <v>0</v>
      </c>
      <c r="O5570" s="100">
        <v>0</v>
      </c>
      <c r="P5570" s="101">
        <f t="shared" si="215"/>
        <v>0</v>
      </c>
    </row>
    <row r="5571" spans="1:16" hidden="1" x14ac:dyDescent="0.3">
      <c r="A5571" s="90">
        <v>849932</v>
      </c>
      <c r="B5571" s="92" t="s">
        <v>1162</v>
      </c>
      <c r="C5571" s="92" t="s">
        <v>10328</v>
      </c>
      <c r="D5571" s="92" t="s">
        <v>25</v>
      </c>
      <c r="E5571" s="103" t="s">
        <v>736</v>
      </c>
      <c r="F5571" s="92" t="s">
        <v>10262</v>
      </c>
      <c r="G5571" s="92" t="s">
        <v>1191</v>
      </c>
      <c r="H5571" s="92" t="s">
        <v>10275</v>
      </c>
      <c r="I5571" s="92" t="s">
        <v>865</v>
      </c>
      <c r="J5571" s="92" t="s">
        <v>2130</v>
      </c>
      <c r="K5571" s="90" t="b">
        <v>0</v>
      </c>
      <c r="L5571" s="92" t="s">
        <v>867</v>
      </c>
      <c r="M5571" s="278">
        <f>IFERROR(VLOOKUP(C5571,'Budget Detail as of 11.30'!B:K,COLUMNS('Budget Detail as of 11.30'!B:K),FALSE),0)</f>
        <v>0</v>
      </c>
      <c r="N5571" s="155">
        <f>SUMIFS('Budget Detail as of 11.30'!L:L,'Budget Detail as of 11.30'!B:B,'Questica Mapping'!C5571)</f>
        <v>0</v>
      </c>
      <c r="O5571" s="100">
        <v>100</v>
      </c>
      <c r="P5571" s="101">
        <f t="shared" si="215"/>
        <v>100</v>
      </c>
    </row>
    <row r="5572" spans="1:16" hidden="1" x14ac:dyDescent="0.3">
      <c r="A5572" s="90">
        <v>850135</v>
      </c>
      <c r="B5572" s="92" t="s">
        <v>1162</v>
      </c>
      <c r="C5572" s="92" t="s">
        <v>10329</v>
      </c>
      <c r="D5572" s="92" t="s">
        <v>25</v>
      </c>
      <c r="E5572" s="103" t="s">
        <v>736</v>
      </c>
      <c r="F5572" s="92" t="s">
        <v>10262</v>
      </c>
      <c r="G5572" s="92" t="s">
        <v>1194</v>
      </c>
      <c r="H5572" s="92" t="s">
        <v>10213</v>
      </c>
      <c r="I5572" s="92" t="s">
        <v>865</v>
      </c>
      <c r="J5572" s="92" t="s">
        <v>1195</v>
      </c>
      <c r="K5572" s="90" t="b">
        <v>0</v>
      </c>
      <c r="L5572" s="92" t="s">
        <v>867</v>
      </c>
      <c r="M5572" s="278">
        <f>IFERROR(VLOOKUP(C5572,'Budget Detail as of 11.30'!B:K,COLUMNS('Budget Detail as of 11.30'!B:K),FALSE),0)</f>
        <v>30</v>
      </c>
      <c r="N5572" s="155">
        <f>SUMIFS('Budget Detail as of 11.30'!L:L,'Budget Detail as of 11.30'!B:B,'Questica Mapping'!C5572)</f>
        <v>30</v>
      </c>
      <c r="O5572" s="100">
        <v>0</v>
      </c>
      <c r="P5572" s="101">
        <f t="shared" si="215"/>
        <v>0</v>
      </c>
    </row>
    <row r="5573" spans="1:16" hidden="1" x14ac:dyDescent="0.3">
      <c r="A5573" s="90">
        <v>850141</v>
      </c>
      <c r="B5573" s="92" t="s">
        <v>1162</v>
      </c>
      <c r="C5573" s="92" t="s">
        <v>10330</v>
      </c>
      <c r="D5573" s="92" t="s">
        <v>25</v>
      </c>
      <c r="E5573" s="103" t="s">
        <v>736</v>
      </c>
      <c r="F5573" s="92" t="s">
        <v>10262</v>
      </c>
      <c r="G5573" s="92" t="s">
        <v>1194</v>
      </c>
      <c r="H5573" s="92" t="s">
        <v>10221</v>
      </c>
      <c r="I5573" s="92" t="s">
        <v>865</v>
      </c>
      <c r="J5573" s="92" t="s">
        <v>1195</v>
      </c>
      <c r="K5573" s="90" t="b">
        <v>0</v>
      </c>
      <c r="L5573" s="92" t="s">
        <v>867</v>
      </c>
      <c r="M5573" s="278">
        <f>IFERROR(VLOOKUP(C5573,'Budget Detail as of 11.30'!B:K,COLUMNS('Budget Detail as of 11.30'!B:K),FALSE),0)</f>
        <v>0</v>
      </c>
      <c r="N5573" s="155">
        <f>SUMIFS('Budget Detail as of 11.30'!L:L,'Budget Detail as of 11.30'!B:B,'Questica Mapping'!C5573)</f>
        <v>0</v>
      </c>
      <c r="O5573" s="100">
        <v>1500</v>
      </c>
      <c r="P5573" s="101">
        <f t="shared" si="215"/>
        <v>1500</v>
      </c>
    </row>
    <row r="5574" spans="1:16" hidden="1" x14ac:dyDescent="0.3">
      <c r="A5574" s="90">
        <v>850149</v>
      </c>
      <c r="B5574" s="92" t="s">
        <v>1162</v>
      </c>
      <c r="C5574" s="92" t="s">
        <v>10331</v>
      </c>
      <c r="D5574" s="92" t="s">
        <v>25</v>
      </c>
      <c r="E5574" s="103" t="s">
        <v>736</v>
      </c>
      <c r="F5574" s="92" t="s">
        <v>10262</v>
      </c>
      <c r="G5574" s="92" t="s">
        <v>1202</v>
      </c>
      <c r="H5574" s="92" t="s">
        <v>10213</v>
      </c>
      <c r="I5574" s="92" t="s">
        <v>865</v>
      </c>
      <c r="J5574" s="92" t="s">
        <v>1203</v>
      </c>
      <c r="K5574" s="90" t="b">
        <v>0</v>
      </c>
      <c r="L5574" s="92" t="s">
        <v>867</v>
      </c>
      <c r="M5574" s="278">
        <f>IFERROR(VLOOKUP(C5574,'Budget Detail as of 11.30'!B:K,COLUMNS('Budget Detail as of 11.30'!B:K),FALSE),0)</f>
        <v>2500</v>
      </c>
      <c r="N5574" s="155">
        <f>SUMIFS('Budget Detail as of 11.30'!L:L,'Budget Detail as of 11.30'!B:B,'Questica Mapping'!C5574)</f>
        <v>2500</v>
      </c>
      <c r="O5574" s="100">
        <v>1200</v>
      </c>
      <c r="P5574" s="101">
        <f t="shared" si="215"/>
        <v>1200</v>
      </c>
    </row>
    <row r="5575" spans="1:16" hidden="1" x14ac:dyDescent="0.3">
      <c r="A5575" s="90">
        <v>850161</v>
      </c>
      <c r="B5575" s="92" t="s">
        <v>1162</v>
      </c>
      <c r="C5575" s="92" t="s">
        <v>10332</v>
      </c>
      <c r="D5575" s="92" t="s">
        <v>25</v>
      </c>
      <c r="E5575" s="103" t="s">
        <v>736</v>
      </c>
      <c r="F5575" s="92" t="s">
        <v>10262</v>
      </c>
      <c r="G5575" s="92" t="s">
        <v>1202</v>
      </c>
      <c r="H5575" s="92" t="s">
        <v>10218</v>
      </c>
      <c r="I5575" s="92" t="s">
        <v>865</v>
      </c>
      <c r="J5575" s="92" t="s">
        <v>1203</v>
      </c>
      <c r="K5575" s="90" t="b">
        <v>0</v>
      </c>
      <c r="L5575" s="92" t="s">
        <v>867</v>
      </c>
      <c r="M5575" s="278">
        <f>IFERROR(VLOOKUP(C5575,'Budget Detail as of 11.30'!B:K,COLUMNS('Budget Detail as of 11.30'!B:K),FALSE),0)</f>
        <v>2000</v>
      </c>
      <c r="N5575" s="155">
        <f>SUMIFS('Budget Detail as of 11.30'!L:L,'Budget Detail as of 11.30'!B:B,'Questica Mapping'!C5575)</f>
        <v>2000</v>
      </c>
      <c r="O5575" s="100">
        <v>150</v>
      </c>
      <c r="P5575" s="101">
        <f t="shared" si="215"/>
        <v>150</v>
      </c>
    </row>
    <row r="5576" spans="1:16" hidden="1" x14ac:dyDescent="0.3">
      <c r="A5576" s="90">
        <v>849924</v>
      </c>
      <c r="B5576" s="92" t="s">
        <v>1162</v>
      </c>
      <c r="C5576" s="92" t="s">
        <v>10333</v>
      </c>
      <c r="D5576" s="92" t="s">
        <v>25</v>
      </c>
      <c r="E5576" s="103" t="s">
        <v>736</v>
      </c>
      <c r="F5576" s="92" t="s">
        <v>10262</v>
      </c>
      <c r="G5576" s="92" t="s">
        <v>1202</v>
      </c>
      <c r="H5576" s="92" t="s">
        <v>10221</v>
      </c>
      <c r="I5576" s="92" t="s">
        <v>865</v>
      </c>
      <c r="J5576" s="92" t="s">
        <v>1203</v>
      </c>
      <c r="K5576" s="90" t="b">
        <v>0</v>
      </c>
      <c r="L5576" s="92" t="s">
        <v>867</v>
      </c>
      <c r="M5576" s="278">
        <f>IFERROR(VLOOKUP(C5576,'Budget Detail as of 11.30'!B:K,COLUMNS('Budget Detail as of 11.30'!B:K),FALSE),0)</f>
        <v>10000</v>
      </c>
      <c r="N5576" s="155">
        <f>SUMIFS('Budget Detail as of 11.30'!L:L,'Budget Detail as of 11.30'!B:B,'Questica Mapping'!C5576)</f>
        <v>10000</v>
      </c>
      <c r="O5576" s="100">
        <v>2400</v>
      </c>
      <c r="P5576" s="101">
        <f t="shared" si="215"/>
        <v>2400</v>
      </c>
    </row>
    <row r="5577" spans="1:16" hidden="1" x14ac:dyDescent="0.3">
      <c r="A5577" s="90">
        <v>849925</v>
      </c>
      <c r="B5577" s="92" t="s">
        <v>1162</v>
      </c>
      <c r="C5577" s="92" t="s">
        <v>10334</v>
      </c>
      <c r="D5577" s="92" t="s">
        <v>25</v>
      </c>
      <c r="E5577" s="103" t="s">
        <v>736</v>
      </c>
      <c r="F5577" s="92" t="s">
        <v>10262</v>
      </c>
      <c r="G5577" s="92" t="s">
        <v>1202</v>
      </c>
      <c r="H5577" s="92" t="s">
        <v>10269</v>
      </c>
      <c r="I5577" s="92" t="s">
        <v>865</v>
      </c>
      <c r="J5577" s="92" t="s">
        <v>1203</v>
      </c>
      <c r="K5577" s="90" t="b">
        <v>0</v>
      </c>
      <c r="L5577" s="92" t="s">
        <v>867</v>
      </c>
      <c r="M5577" s="278">
        <f>IFERROR(VLOOKUP(C5577,'Budget Detail as of 11.30'!B:K,COLUMNS('Budget Detail as of 11.30'!B:K),FALSE),0)</f>
        <v>150</v>
      </c>
      <c r="N5577" s="155">
        <f>SUMIFS('Budget Detail as of 11.30'!L:L,'Budget Detail as of 11.30'!B:B,'Questica Mapping'!C5577)</f>
        <v>150</v>
      </c>
      <c r="O5577" s="100">
        <v>2500</v>
      </c>
      <c r="P5577" s="101">
        <f t="shared" si="215"/>
        <v>2500</v>
      </c>
    </row>
    <row r="5578" spans="1:16" hidden="1" x14ac:dyDescent="0.3">
      <c r="A5578" s="90">
        <v>849934</v>
      </c>
      <c r="B5578" s="92" t="s">
        <v>1162</v>
      </c>
      <c r="C5578" s="92" t="s">
        <v>10335</v>
      </c>
      <c r="D5578" s="92" t="s">
        <v>25</v>
      </c>
      <c r="E5578" s="103" t="s">
        <v>736</v>
      </c>
      <c r="F5578" s="92" t="s">
        <v>10262</v>
      </c>
      <c r="G5578" s="92" t="s">
        <v>1202</v>
      </c>
      <c r="H5578" s="92" t="s">
        <v>10249</v>
      </c>
      <c r="I5578" s="92" t="s">
        <v>865</v>
      </c>
      <c r="J5578" s="270" t="s">
        <v>1251</v>
      </c>
      <c r="K5578" s="90" t="b">
        <v>0</v>
      </c>
      <c r="L5578" s="92" t="s">
        <v>867</v>
      </c>
      <c r="M5578" s="278">
        <f>IFERROR(VLOOKUP(C5578,'Budget Detail as of 11.30'!B:K,COLUMNS('Budget Detail as of 11.30'!B:K),FALSE),0)</f>
        <v>0</v>
      </c>
      <c r="N5578" s="155">
        <f>SUMIFS('Budget Detail as of 11.30'!L:L,'Budget Detail as of 11.30'!B:B,'Questica Mapping'!C5578)</f>
        <v>0</v>
      </c>
      <c r="O5578" s="100">
        <v>8</v>
      </c>
      <c r="P5578" s="101">
        <f t="shared" si="215"/>
        <v>8</v>
      </c>
    </row>
    <row r="5579" spans="1:16" hidden="1" x14ac:dyDescent="0.3">
      <c r="A5579" s="90">
        <v>850137</v>
      </c>
      <c r="B5579" s="92" t="s">
        <v>1162</v>
      </c>
      <c r="C5579" s="92" t="s">
        <v>10336</v>
      </c>
      <c r="D5579" s="92" t="s">
        <v>25</v>
      </c>
      <c r="E5579" s="103" t="s">
        <v>736</v>
      </c>
      <c r="F5579" s="92" t="s">
        <v>10262</v>
      </c>
      <c r="G5579" s="92" t="s">
        <v>1202</v>
      </c>
      <c r="H5579" s="92" t="s">
        <v>10224</v>
      </c>
      <c r="I5579" s="92" t="s">
        <v>865</v>
      </c>
      <c r="J5579" s="92" t="s">
        <v>1203</v>
      </c>
      <c r="K5579" s="90" t="b">
        <v>0</v>
      </c>
      <c r="L5579" s="92" t="s">
        <v>867</v>
      </c>
      <c r="M5579" s="278">
        <f>IFERROR(VLOOKUP(C5579,'Budget Detail as of 11.30'!B:K,COLUMNS('Budget Detail as of 11.30'!B:K),FALSE),0)</f>
        <v>3000</v>
      </c>
      <c r="N5579" s="155">
        <f>SUMIFS('Budget Detail as of 11.30'!L:L,'Budget Detail as of 11.30'!B:B,'Questica Mapping'!C5579)</f>
        <v>3000</v>
      </c>
      <c r="O5579" s="100">
        <v>0</v>
      </c>
      <c r="P5579" s="101">
        <f t="shared" ref="P5579:P5642" si="216">+O5579</f>
        <v>0</v>
      </c>
    </row>
    <row r="5580" spans="1:16" hidden="1" x14ac:dyDescent="0.3">
      <c r="A5580" s="90">
        <v>850143</v>
      </c>
      <c r="B5580" s="92" t="s">
        <v>1162</v>
      </c>
      <c r="C5580" s="92" t="s">
        <v>10337</v>
      </c>
      <c r="D5580" s="92" t="s">
        <v>25</v>
      </c>
      <c r="E5580" s="103" t="s">
        <v>736</v>
      </c>
      <c r="F5580" s="92" t="s">
        <v>10262</v>
      </c>
      <c r="G5580" s="92" t="s">
        <v>1202</v>
      </c>
      <c r="H5580" s="92" t="s">
        <v>10272</v>
      </c>
      <c r="I5580" s="92" t="s">
        <v>865</v>
      </c>
      <c r="J5580" s="92" t="s">
        <v>1203</v>
      </c>
      <c r="K5580" s="90" t="b">
        <v>0</v>
      </c>
      <c r="L5580" s="92" t="s">
        <v>867</v>
      </c>
      <c r="M5580" s="278">
        <f>IFERROR(VLOOKUP(C5580,'Budget Detail as of 11.30'!B:K,COLUMNS('Budget Detail as of 11.30'!B:K),FALSE),0)</f>
        <v>0</v>
      </c>
      <c r="N5580" s="155">
        <f>SUMIFS('Budget Detail as of 11.30'!L:L,'Budget Detail as of 11.30'!B:B,'Questica Mapping'!C5580)</f>
        <v>0</v>
      </c>
      <c r="O5580" s="100">
        <v>0</v>
      </c>
      <c r="P5580" s="101">
        <f t="shared" si="216"/>
        <v>0</v>
      </c>
    </row>
    <row r="5581" spans="1:16" hidden="1" x14ac:dyDescent="0.3">
      <c r="A5581" s="90">
        <v>850151</v>
      </c>
      <c r="B5581" s="92" t="s">
        <v>1162</v>
      </c>
      <c r="C5581" s="92" t="s">
        <v>10338</v>
      </c>
      <c r="D5581" s="92" t="s">
        <v>25</v>
      </c>
      <c r="E5581" s="103" t="s">
        <v>736</v>
      </c>
      <c r="F5581" s="92" t="s">
        <v>10262</v>
      </c>
      <c r="G5581" s="92" t="s">
        <v>1202</v>
      </c>
      <c r="H5581" s="92" t="s">
        <v>10339</v>
      </c>
      <c r="I5581" s="92" t="s">
        <v>865</v>
      </c>
      <c r="J5581" s="92" t="s">
        <v>1203</v>
      </c>
      <c r="K5581" s="90" t="b">
        <v>0</v>
      </c>
      <c r="L5581" s="92" t="s">
        <v>867</v>
      </c>
      <c r="M5581" s="278">
        <f>IFERROR(VLOOKUP(C5581,'Budget Detail as of 11.30'!B:K,COLUMNS('Budget Detail as of 11.30'!B:K),FALSE),0)</f>
        <v>1500</v>
      </c>
      <c r="N5581" s="155">
        <f>SUMIFS('Budget Detail as of 11.30'!L:L,'Budget Detail as of 11.30'!B:B,'Questica Mapping'!C5581)</f>
        <v>1500</v>
      </c>
      <c r="O5581" s="100">
        <v>15000</v>
      </c>
      <c r="P5581" s="101">
        <f t="shared" si="216"/>
        <v>15000</v>
      </c>
    </row>
    <row r="5582" spans="1:16" hidden="1" x14ac:dyDescent="0.3">
      <c r="A5582" s="90">
        <v>850163</v>
      </c>
      <c r="B5582" s="92" t="s">
        <v>1162</v>
      </c>
      <c r="C5582" s="92" t="s">
        <v>10340</v>
      </c>
      <c r="D5582" s="92" t="s">
        <v>25</v>
      </c>
      <c r="E5582" s="103" t="s">
        <v>736</v>
      </c>
      <c r="F5582" s="92" t="s">
        <v>10262</v>
      </c>
      <c r="G5582" s="92" t="s">
        <v>1202</v>
      </c>
      <c r="H5582" s="92" t="s">
        <v>10339</v>
      </c>
      <c r="I5582" s="92" t="s">
        <v>925</v>
      </c>
      <c r="J5582" s="92" t="s">
        <v>10341</v>
      </c>
      <c r="K5582" s="90" t="b">
        <v>0</v>
      </c>
      <c r="L5582" s="92" t="s">
        <v>867</v>
      </c>
      <c r="M5582" s="278">
        <f>IFERROR(VLOOKUP(C5582,'Budget Detail as of 11.30'!B:K,COLUMNS('Budget Detail as of 11.30'!B:K),FALSE),0)</f>
        <v>2000</v>
      </c>
      <c r="N5582" s="155">
        <f>SUMIFS('Budget Detail as of 11.30'!L:L,'Budget Detail as of 11.30'!B:B,'Questica Mapping'!C5582)</f>
        <v>2000</v>
      </c>
      <c r="O5582" s="100">
        <v>0</v>
      </c>
      <c r="P5582" s="101">
        <f t="shared" si="216"/>
        <v>0</v>
      </c>
    </row>
    <row r="5583" spans="1:16" hidden="1" x14ac:dyDescent="0.3">
      <c r="A5583" s="90">
        <v>850166</v>
      </c>
      <c r="B5583" s="92" t="s">
        <v>1162</v>
      </c>
      <c r="C5583" s="92" t="s">
        <v>10342</v>
      </c>
      <c r="D5583" s="92" t="s">
        <v>25</v>
      </c>
      <c r="E5583" s="103" t="s">
        <v>736</v>
      </c>
      <c r="F5583" s="92" t="s">
        <v>10262</v>
      </c>
      <c r="G5583" s="92" t="s">
        <v>1202</v>
      </c>
      <c r="H5583" s="92" t="s">
        <v>10229</v>
      </c>
      <c r="I5583" s="92" t="s">
        <v>865</v>
      </c>
      <c r="J5583" s="92" t="s">
        <v>1203</v>
      </c>
      <c r="K5583" s="90" t="b">
        <v>0</v>
      </c>
      <c r="L5583" s="92" t="s">
        <v>867</v>
      </c>
      <c r="M5583" s="278">
        <f>IFERROR(VLOOKUP(C5583,'Budget Detail as of 11.30'!B:K,COLUMNS('Budget Detail as of 11.30'!B:K),FALSE),0)</f>
        <v>150</v>
      </c>
      <c r="N5583" s="155">
        <f>SUMIFS('Budget Detail as of 11.30'!L:L,'Budget Detail as of 11.30'!B:B,'Questica Mapping'!C5583)</f>
        <v>150</v>
      </c>
      <c r="O5583" s="100">
        <v>50</v>
      </c>
      <c r="P5583" s="101">
        <f t="shared" si="216"/>
        <v>50</v>
      </c>
    </row>
    <row r="5584" spans="1:16" hidden="1" x14ac:dyDescent="0.3">
      <c r="A5584" s="90">
        <v>849928</v>
      </c>
      <c r="B5584" s="92" t="s">
        <v>1162</v>
      </c>
      <c r="C5584" s="92" t="s">
        <v>10343</v>
      </c>
      <c r="D5584" s="92" t="s">
        <v>25</v>
      </c>
      <c r="E5584" s="103" t="s">
        <v>736</v>
      </c>
      <c r="F5584" s="92" t="s">
        <v>10262</v>
      </c>
      <c r="G5584" s="92" t="s">
        <v>1202</v>
      </c>
      <c r="H5584" s="92" t="s">
        <v>10275</v>
      </c>
      <c r="I5584" s="92" t="s">
        <v>865</v>
      </c>
      <c r="J5584" s="92" t="s">
        <v>1203</v>
      </c>
      <c r="K5584" s="90" t="b">
        <v>0</v>
      </c>
      <c r="L5584" s="92" t="s">
        <v>867</v>
      </c>
      <c r="M5584" s="278">
        <f>IFERROR(VLOOKUP(C5584,'Budget Detail as of 11.30'!B:K,COLUMNS('Budget Detail as of 11.30'!B:K),FALSE),0)</f>
        <v>1000</v>
      </c>
      <c r="N5584" s="155">
        <f>SUMIFS('Budget Detail as of 11.30'!L:L,'Budget Detail as of 11.30'!B:B,'Questica Mapping'!C5584)</f>
        <v>1000</v>
      </c>
      <c r="O5584" s="100">
        <v>50</v>
      </c>
      <c r="P5584" s="101">
        <f t="shared" si="216"/>
        <v>50</v>
      </c>
    </row>
    <row r="5585" spans="1:16" hidden="1" x14ac:dyDescent="0.3">
      <c r="A5585" s="90">
        <v>849929</v>
      </c>
      <c r="B5585" s="92" t="s">
        <v>1162</v>
      </c>
      <c r="C5585" s="92" t="s">
        <v>10344</v>
      </c>
      <c r="D5585" s="92" t="s">
        <v>25</v>
      </c>
      <c r="E5585" s="103" t="s">
        <v>736</v>
      </c>
      <c r="F5585" s="92" t="s">
        <v>10262</v>
      </c>
      <c r="G5585" s="92" t="s">
        <v>1202</v>
      </c>
      <c r="H5585" s="92" t="s">
        <v>10277</v>
      </c>
      <c r="I5585" s="92" t="s">
        <v>865</v>
      </c>
      <c r="J5585" s="92" t="s">
        <v>1203</v>
      </c>
      <c r="K5585" s="90" t="b">
        <v>0</v>
      </c>
      <c r="L5585" s="92" t="s">
        <v>867</v>
      </c>
      <c r="M5585" s="278">
        <f>IFERROR(VLOOKUP(C5585,'Budget Detail as of 11.30'!B:K,COLUMNS('Budget Detail as of 11.30'!B:K),FALSE),0)</f>
        <v>2500</v>
      </c>
      <c r="N5585" s="155">
        <f>SUMIFS('Budget Detail as of 11.30'!L:L,'Budget Detail as of 11.30'!B:B,'Questica Mapping'!C5585)</f>
        <v>2500</v>
      </c>
      <c r="O5585" s="100">
        <v>0</v>
      </c>
      <c r="P5585" s="101">
        <f t="shared" si="216"/>
        <v>0</v>
      </c>
    </row>
    <row r="5586" spans="1:16" hidden="1" x14ac:dyDescent="0.3">
      <c r="A5586" s="90">
        <v>585616</v>
      </c>
      <c r="B5586" s="92" t="s">
        <v>1162</v>
      </c>
      <c r="C5586" s="92" t="s">
        <v>10345</v>
      </c>
      <c r="D5586" s="92" t="s">
        <v>25</v>
      </c>
      <c r="E5586" s="103" t="s">
        <v>736</v>
      </c>
      <c r="F5586" s="92" t="s">
        <v>10262</v>
      </c>
      <c r="G5586" s="92" t="s">
        <v>1202</v>
      </c>
      <c r="H5586" s="92" t="s">
        <v>10279</v>
      </c>
      <c r="I5586" s="92" t="s">
        <v>865</v>
      </c>
      <c r="J5586" s="92" t="s">
        <v>1203</v>
      </c>
      <c r="K5586" s="90" t="b">
        <v>0</v>
      </c>
      <c r="L5586" s="92" t="s">
        <v>867</v>
      </c>
      <c r="M5586" s="278">
        <f>IFERROR(VLOOKUP(C5586,'Budget Detail as of 11.30'!B:K,COLUMNS('Budget Detail as of 11.30'!B:K),FALSE),0)</f>
        <v>0</v>
      </c>
      <c r="N5586" s="155">
        <f>SUMIFS('Budget Detail as of 11.30'!L:L,'Budget Detail as of 11.30'!B:B,'Questica Mapping'!C5586)</f>
        <v>0</v>
      </c>
      <c r="O5586" s="100">
        <v>2000</v>
      </c>
      <c r="P5586" s="101">
        <f t="shared" si="216"/>
        <v>2000</v>
      </c>
    </row>
    <row r="5587" spans="1:16" hidden="1" x14ac:dyDescent="0.3">
      <c r="A5587" s="90">
        <v>599363</v>
      </c>
      <c r="B5587" s="92" t="s">
        <v>1162</v>
      </c>
      <c r="C5587" s="92" t="s">
        <v>10346</v>
      </c>
      <c r="D5587" s="92" t="s">
        <v>25</v>
      </c>
      <c r="E5587" s="103" t="s">
        <v>736</v>
      </c>
      <c r="F5587" s="92" t="s">
        <v>10262</v>
      </c>
      <c r="G5587" s="92" t="s">
        <v>1202</v>
      </c>
      <c r="H5587" s="92" t="s">
        <v>10298</v>
      </c>
      <c r="I5587" s="92" t="s">
        <v>865</v>
      </c>
      <c r="J5587" s="92" t="s">
        <v>1203</v>
      </c>
      <c r="K5587" s="90" t="b">
        <v>0</v>
      </c>
      <c r="L5587" s="92" t="s">
        <v>867</v>
      </c>
      <c r="M5587" s="278">
        <f>IFERROR(VLOOKUP(C5587,'Budget Detail as of 11.30'!B:K,COLUMNS('Budget Detail as of 11.30'!B:K),FALSE),0)</f>
        <v>500</v>
      </c>
      <c r="N5587" s="155">
        <f>SUMIFS('Budget Detail as of 11.30'!L:L,'Budget Detail as of 11.30'!B:B,'Questica Mapping'!C5587)</f>
        <v>500</v>
      </c>
      <c r="O5587" s="100">
        <v>2000</v>
      </c>
      <c r="P5587" s="101">
        <f t="shared" si="216"/>
        <v>2000</v>
      </c>
    </row>
    <row r="5588" spans="1:16" hidden="1" x14ac:dyDescent="0.3">
      <c r="A5588" s="90">
        <v>602067</v>
      </c>
      <c r="B5588" s="92" t="s">
        <v>1162</v>
      </c>
      <c r="C5588" s="92" t="s">
        <v>10347</v>
      </c>
      <c r="D5588" s="92" t="s">
        <v>25</v>
      </c>
      <c r="E5588" s="103" t="s">
        <v>736</v>
      </c>
      <c r="F5588" s="92" t="s">
        <v>10262</v>
      </c>
      <c r="G5588" s="92" t="s">
        <v>1202</v>
      </c>
      <c r="H5588" s="92" t="s">
        <v>10300</v>
      </c>
      <c r="I5588" s="92" t="s">
        <v>865</v>
      </c>
      <c r="J5588" s="92" t="s">
        <v>5775</v>
      </c>
      <c r="K5588" s="90" t="b">
        <v>0</v>
      </c>
      <c r="L5588" s="92" t="s">
        <v>867</v>
      </c>
      <c r="M5588" s="278">
        <f>IFERROR(VLOOKUP(C5588,'Budget Detail as of 11.30'!B:K,COLUMNS('Budget Detail as of 11.30'!B:K),FALSE),0)</f>
        <v>0</v>
      </c>
      <c r="N5588" s="155">
        <f>SUMIFS('Budget Detail as of 11.30'!L:L,'Budget Detail as of 11.30'!B:B,'Questica Mapping'!C5588)</f>
        <v>0</v>
      </c>
      <c r="O5588" s="100">
        <v>6000</v>
      </c>
      <c r="P5588" s="101">
        <f t="shared" si="216"/>
        <v>6000</v>
      </c>
    </row>
    <row r="5589" spans="1:16" hidden="1" x14ac:dyDescent="0.3">
      <c r="A5589" s="90">
        <v>1300874</v>
      </c>
      <c r="B5589" s="92" t="s">
        <v>1162</v>
      </c>
      <c r="C5589" s="92" t="s">
        <v>10348</v>
      </c>
      <c r="D5589" s="92" t="s">
        <v>25</v>
      </c>
      <c r="E5589" s="103" t="s">
        <v>736</v>
      </c>
      <c r="F5589" s="92" t="s">
        <v>10262</v>
      </c>
      <c r="G5589" s="92" t="s">
        <v>1202</v>
      </c>
      <c r="H5589" s="92" t="s">
        <v>10281</v>
      </c>
      <c r="I5589" s="92" t="s">
        <v>865</v>
      </c>
      <c r="J5589" s="92" t="s">
        <v>1203</v>
      </c>
      <c r="K5589" s="90" t="b">
        <v>0</v>
      </c>
      <c r="L5589" s="92" t="s">
        <v>867</v>
      </c>
      <c r="M5589" s="278">
        <f>IFERROR(VLOOKUP(C5589,'Budget Detail as of 11.30'!B:K,COLUMNS('Budget Detail as of 11.30'!B:K),FALSE),0)</f>
        <v>20000</v>
      </c>
      <c r="N5589" s="155">
        <f>SUMIFS('Budget Detail as of 11.30'!L:L,'Budget Detail as of 11.30'!B:B,'Questica Mapping'!C5589)</f>
        <v>20000</v>
      </c>
      <c r="O5589" s="100">
        <v>1000</v>
      </c>
      <c r="P5589" s="101">
        <f t="shared" si="216"/>
        <v>1000</v>
      </c>
    </row>
    <row r="5590" spans="1:16" hidden="1" x14ac:dyDescent="0.3">
      <c r="A5590" s="90">
        <v>595628</v>
      </c>
      <c r="B5590" s="92" t="s">
        <v>1162</v>
      </c>
      <c r="C5590" s="92" t="s">
        <v>10349</v>
      </c>
      <c r="D5590" s="92" t="s">
        <v>25</v>
      </c>
      <c r="E5590" s="103" t="s">
        <v>736</v>
      </c>
      <c r="F5590" s="92" t="s">
        <v>10262</v>
      </c>
      <c r="G5590" s="92" t="s">
        <v>1202</v>
      </c>
      <c r="H5590" s="92" t="s">
        <v>10281</v>
      </c>
      <c r="I5590" s="92" t="s">
        <v>925</v>
      </c>
      <c r="J5590" s="92" t="s">
        <v>10350</v>
      </c>
      <c r="K5590" s="90" t="b">
        <v>0</v>
      </c>
      <c r="L5590" s="92" t="s">
        <v>867</v>
      </c>
      <c r="M5590" s="278">
        <f>IFERROR(VLOOKUP(C5590,'Budget Detail as of 11.30'!B:K,COLUMNS('Budget Detail as of 11.30'!B:K),FALSE),0)</f>
        <v>25000</v>
      </c>
      <c r="N5590" s="155">
        <f>SUMIFS('Budget Detail as of 11.30'!L:L,'Budget Detail as of 11.30'!B:B,'Questica Mapping'!C5590)</f>
        <v>25000</v>
      </c>
      <c r="O5590" s="100">
        <v>3000</v>
      </c>
      <c r="P5590" s="101">
        <f t="shared" si="216"/>
        <v>3000</v>
      </c>
    </row>
    <row r="5591" spans="1:16" hidden="1" x14ac:dyDescent="0.3">
      <c r="A5591" s="90">
        <v>595394</v>
      </c>
      <c r="B5591" s="92" t="s">
        <v>1162</v>
      </c>
      <c r="C5591" s="92" t="s">
        <v>10351</v>
      </c>
      <c r="D5591" s="92" t="s">
        <v>25</v>
      </c>
      <c r="E5591" s="103" t="s">
        <v>736</v>
      </c>
      <c r="F5591" s="92" t="s">
        <v>10262</v>
      </c>
      <c r="G5591" s="92" t="s">
        <v>1202</v>
      </c>
      <c r="H5591" s="92" t="s">
        <v>10352</v>
      </c>
      <c r="I5591" s="92" t="s">
        <v>865</v>
      </c>
      <c r="J5591" s="92" t="s">
        <v>5775</v>
      </c>
      <c r="K5591" s="90" t="b">
        <v>0</v>
      </c>
      <c r="L5591" s="92" t="s">
        <v>867</v>
      </c>
      <c r="M5591" s="278">
        <f>IFERROR(VLOOKUP(C5591,'Budget Detail as of 11.30'!B:K,COLUMNS('Budget Detail as of 11.30'!B:K),FALSE),0)</f>
        <v>100</v>
      </c>
      <c r="N5591" s="155">
        <f>SUMIFS('Budget Detail as of 11.30'!L:L,'Budget Detail as of 11.30'!B:B,'Questica Mapping'!C5591)</f>
        <v>100</v>
      </c>
      <c r="O5591" s="100">
        <v>92500</v>
      </c>
      <c r="P5591" s="101">
        <f t="shared" si="216"/>
        <v>92500</v>
      </c>
    </row>
    <row r="5592" spans="1:16" hidden="1" x14ac:dyDescent="0.3">
      <c r="A5592" s="90">
        <v>850846</v>
      </c>
      <c r="B5592" s="92" t="s">
        <v>1162</v>
      </c>
      <c r="C5592" s="92" t="s">
        <v>10353</v>
      </c>
      <c r="D5592" s="92" t="s">
        <v>25</v>
      </c>
      <c r="E5592" s="103" t="s">
        <v>736</v>
      </c>
      <c r="F5592" s="92" t="s">
        <v>10262</v>
      </c>
      <c r="G5592" s="92" t="s">
        <v>1202</v>
      </c>
      <c r="H5592" s="92" t="s">
        <v>10241</v>
      </c>
      <c r="I5592" s="92" t="s">
        <v>865</v>
      </c>
      <c r="J5592" s="92" t="s">
        <v>2831</v>
      </c>
      <c r="K5592" s="90" t="b">
        <v>0</v>
      </c>
      <c r="L5592" s="92" t="s">
        <v>867</v>
      </c>
      <c r="M5592" s="278">
        <f>IFERROR(VLOOKUP(C5592,'Budget Detail as of 11.30'!B:K,COLUMNS('Budget Detail as of 11.30'!B:K),FALSE),0)</f>
        <v>200</v>
      </c>
      <c r="N5592" s="155">
        <f>SUMIFS('Budget Detail as of 11.30'!L:L,'Budget Detail as of 11.30'!B:B,'Questica Mapping'!C5592)</f>
        <v>200</v>
      </c>
      <c r="O5592" s="100">
        <v>5000</v>
      </c>
      <c r="P5592" s="101">
        <f t="shared" si="216"/>
        <v>5000</v>
      </c>
    </row>
    <row r="5593" spans="1:16" hidden="1" x14ac:dyDescent="0.3">
      <c r="A5593" s="90">
        <v>588005</v>
      </c>
      <c r="B5593" s="92" t="s">
        <v>1162</v>
      </c>
      <c r="C5593" s="92" t="s">
        <v>10354</v>
      </c>
      <c r="D5593" s="92" t="s">
        <v>25</v>
      </c>
      <c r="E5593" s="103" t="s">
        <v>736</v>
      </c>
      <c r="F5593" s="92" t="s">
        <v>10262</v>
      </c>
      <c r="G5593" s="92" t="s">
        <v>2668</v>
      </c>
      <c r="H5593" s="92" t="s">
        <v>10213</v>
      </c>
      <c r="I5593" s="92" t="s">
        <v>865</v>
      </c>
      <c r="J5593" s="92" t="s">
        <v>10355</v>
      </c>
      <c r="K5593" s="90" t="b">
        <v>0</v>
      </c>
      <c r="L5593" s="92" t="s">
        <v>867</v>
      </c>
      <c r="M5593" s="278">
        <f>IFERROR(VLOOKUP(C5593,'Budget Detail as of 11.30'!B:K,COLUMNS('Budget Detail as of 11.30'!B:K),FALSE),0)</f>
        <v>3100</v>
      </c>
      <c r="N5593" s="155">
        <f>SUMIFS('Budget Detail as of 11.30'!L:L,'Budget Detail as of 11.30'!B:B,'Questica Mapping'!C5593)</f>
        <v>3100</v>
      </c>
      <c r="O5593" s="100">
        <v>3500</v>
      </c>
      <c r="P5593" s="101">
        <f t="shared" si="216"/>
        <v>3500</v>
      </c>
    </row>
    <row r="5594" spans="1:16" hidden="1" x14ac:dyDescent="0.3">
      <c r="A5594" s="90">
        <v>1447576</v>
      </c>
      <c r="B5594" s="92" t="s">
        <v>1162</v>
      </c>
      <c r="C5594" s="92" t="s">
        <v>10356</v>
      </c>
      <c r="D5594" s="92" t="s">
        <v>25</v>
      </c>
      <c r="E5594" s="103" t="s">
        <v>736</v>
      </c>
      <c r="F5594" s="92" t="s">
        <v>10262</v>
      </c>
      <c r="G5594" s="92" t="s">
        <v>2668</v>
      </c>
      <c r="H5594" s="92" t="s">
        <v>10213</v>
      </c>
      <c r="I5594" s="92" t="s">
        <v>925</v>
      </c>
      <c r="J5594" s="92" t="s">
        <v>10357</v>
      </c>
      <c r="K5594" s="90" t="b">
        <v>0</v>
      </c>
      <c r="L5594" s="92" t="s">
        <v>867</v>
      </c>
      <c r="M5594" s="278">
        <f>IFERROR(VLOOKUP(C5594,'Budget Detail as of 11.30'!B:K,COLUMNS('Budget Detail as of 11.30'!B:K),FALSE),0)</f>
        <v>2000</v>
      </c>
      <c r="N5594" s="155">
        <f>SUMIFS('Budget Detail as of 11.30'!L:L,'Budget Detail as of 11.30'!B:B,'Questica Mapping'!C5594)</f>
        <v>2000</v>
      </c>
      <c r="O5594" s="100">
        <v>20000</v>
      </c>
      <c r="P5594" s="101">
        <f t="shared" si="216"/>
        <v>20000</v>
      </c>
    </row>
    <row r="5595" spans="1:16" hidden="1" x14ac:dyDescent="0.3">
      <c r="A5595" s="90">
        <v>603424</v>
      </c>
      <c r="B5595" s="92" t="s">
        <v>1162</v>
      </c>
      <c r="C5595" s="92" t="s">
        <v>10358</v>
      </c>
      <c r="D5595" s="92" t="s">
        <v>25</v>
      </c>
      <c r="E5595" s="103" t="s">
        <v>736</v>
      </c>
      <c r="F5595" s="92" t="s">
        <v>10262</v>
      </c>
      <c r="G5595" s="92" t="s">
        <v>2668</v>
      </c>
      <c r="H5595" s="92" t="s">
        <v>10213</v>
      </c>
      <c r="I5595" s="92" t="s">
        <v>928</v>
      </c>
      <c r="J5595" s="92" t="s">
        <v>9824</v>
      </c>
      <c r="K5595" s="90" t="b">
        <v>0</v>
      </c>
      <c r="L5595" s="92" t="s">
        <v>867</v>
      </c>
      <c r="M5595" s="278">
        <f>IFERROR(VLOOKUP(C5595,'Budget Detail as of 11.30'!B:K,COLUMNS('Budget Detail as of 11.30'!B:K),FALSE),0)</f>
        <v>2000</v>
      </c>
      <c r="N5595" s="155">
        <f>SUMIFS('Budget Detail as of 11.30'!L:L,'Budget Detail as of 11.30'!B:B,'Questica Mapping'!C5595)</f>
        <v>2000</v>
      </c>
      <c r="O5595" s="100">
        <v>20000</v>
      </c>
      <c r="P5595" s="101">
        <f t="shared" si="216"/>
        <v>20000</v>
      </c>
    </row>
    <row r="5596" spans="1:16" hidden="1" x14ac:dyDescent="0.3">
      <c r="A5596" s="90">
        <v>595717</v>
      </c>
      <c r="B5596" s="92" t="s">
        <v>1162</v>
      </c>
      <c r="C5596" s="92" t="s">
        <v>10359</v>
      </c>
      <c r="D5596" s="92" t="s">
        <v>25</v>
      </c>
      <c r="E5596" s="103" t="s">
        <v>736</v>
      </c>
      <c r="F5596" s="92" t="s">
        <v>10262</v>
      </c>
      <c r="G5596" s="92" t="s">
        <v>2668</v>
      </c>
      <c r="H5596" s="92" t="s">
        <v>10213</v>
      </c>
      <c r="I5596" s="92" t="s">
        <v>931</v>
      </c>
      <c r="J5596" s="92" t="s">
        <v>10360</v>
      </c>
      <c r="K5596" s="90" t="b">
        <v>0</v>
      </c>
      <c r="L5596" s="92" t="s">
        <v>867</v>
      </c>
      <c r="M5596" s="278">
        <f>IFERROR(VLOOKUP(C5596,'Budget Detail as of 11.30'!B:K,COLUMNS('Budget Detail as of 11.30'!B:K),FALSE),0)</f>
        <v>6000</v>
      </c>
      <c r="N5596" s="155">
        <f>SUMIFS('Budget Detail as of 11.30'!L:L,'Budget Detail as of 11.30'!B:B,'Questica Mapping'!C5596)</f>
        <v>6000</v>
      </c>
      <c r="O5596" s="100">
        <v>7000</v>
      </c>
      <c r="P5596" s="101">
        <f t="shared" si="216"/>
        <v>7000</v>
      </c>
    </row>
    <row r="5597" spans="1:16" hidden="1" x14ac:dyDescent="0.3">
      <c r="A5597" s="90">
        <v>1447581</v>
      </c>
      <c r="B5597" s="92" t="s">
        <v>1162</v>
      </c>
      <c r="C5597" s="92" t="s">
        <v>10361</v>
      </c>
      <c r="D5597" s="92" t="s">
        <v>25</v>
      </c>
      <c r="E5597" s="103" t="s">
        <v>736</v>
      </c>
      <c r="F5597" s="92" t="s">
        <v>10262</v>
      </c>
      <c r="G5597" s="92" t="s">
        <v>2668</v>
      </c>
      <c r="H5597" s="92" t="s">
        <v>10213</v>
      </c>
      <c r="I5597" s="92" t="s">
        <v>944</v>
      </c>
      <c r="J5597" s="92" t="s">
        <v>10362</v>
      </c>
      <c r="K5597" s="90" t="b">
        <v>0</v>
      </c>
      <c r="L5597" s="92" t="s">
        <v>867</v>
      </c>
      <c r="M5597" s="278">
        <f>IFERROR(VLOOKUP(C5597,'Budget Detail as of 11.30'!B:K,COLUMNS('Budget Detail as of 11.30'!B:K),FALSE),0)</f>
        <v>1000</v>
      </c>
      <c r="N5597" s="155">
        <f>SUMIFS('Budget Detail as of 11.30'!L:L,'Budget Detail as of 11.30'!B:B,'Questica Mapping'!C5597)</f>
        <v>1000</v>
      </c>
      <c r="O5597" s="100">
        <v>0</v>
      </c>
      <c r="P5597" s="101">
        <f t="shared" si="216"/>
        <v>0</v>
      </c>
    </row>
    <row r="5598" spans="1:16" hidden="1" x14ac:dyDescent="0.3">
      <c r="A5598" s="90">
        <v>594778</v>
      </c>
      <c r="B5598" s="92" t="s">
        <v>1162</v>
      </c>
      <c r="C5598" s="92" t="s">
        <v>10363</v>
      </c>
      <c r="D5598" s="92" t="s">
        <v>25</v>
      </c>
      <c r="E5598" s="103" t="s">
        <v>736</v>
      </c>
      <c r="F5598" s="92" t="s">
        <v>10262</v>
      </c>
      <c r="G5598" s="92" t="s">
        <v>2668</v>
      </c>
      <c r="H5598" s="92" t="s">
        <v>10213</v>
      </c>
      <c r="I5598" s="92" t="s">
        <v>1060</v>
      </c>
      <c r="J5598" s="92" t="s">
        <v>10364</v>
      </c>
      <c r="K5598" s="90" t="b">
        <v>0</v>
      </c>
      <c r="L5598" s="92" t="s">
        <v>867</v>
      </c>
      <c r="M5598" s="278">
        <f>IFERROR(VLOOKUP(C5598,'Budget Detail as of 11.30'!B:K,COLUMNS('Budget Detail as of 11.30'!B:K),FALSE),0)</f>
        <v>3000</v>
      </c>
      <c r="N5598" s="155">
        <f>SUMIFS('Budget Detail as of 11.30'!L:L,'Budget Detail as of 11.30'!B:B,'Questica Mapping'!C5598)</f>
        <v>3000</v>
      </c>
      <c r="O5598" s="100">
        <v>0</v>
      </c>
      <c r="P5598" s="101">
        <f t="shared" si="216"/>
        <v>0</v>
      </c>
    </row>
    <row r="5599" spans="1:16" hidden="1" x14ac:dyDescent="0.3">
      <c r="A5599" s="90">
        <v>1447584</v>
      </c>
      <c r="B5599" s="92" t="s">
        <v>1162</v>
      </c>
      <c r="C5599" s="92" t="s">
        <v>10365</v>
      </c>
      <c r="D5599" s="92" t="s">
        <v>25</v>
      </c>
      <c r="E5599" s="103" t="s">
        <v>736</v>
      </c>
      <c r="F5599" s="92" t="s">
        <v>10262</v>
      </c>
      <c r="G5599" s="92" t="s">
        <v>2668</v>
      </c>
      <c r="H5599" s="92" t="s">
        <v>10218</v>
      </c>
      <c r="I5599" s="92" t="s">
        <v>865</v>
      </c>
      <c r="J5599" s="92" t="s">
        <v>10355</v>
      </c>
      <c r="K5599" s="90" t="b">
        <v>0</v>
      </c>
      <c r="L5599" s="92" t="s">
        <v>867</v>
      </c>
      <c r="M5599" s="278">
        <f>IFERROR(VLOOKUP(C5599,'Budget Detail as of 11.30'!B:K,COLUMNS('Budget Detail as of 11.30'!B:K),FALSE),0)</f>
        <v>84000</v>
      </c>
      <c r="N5599" s="155">
        <f>SUMIFS('Budget Detail as of 11.30'!L:L,'Budget Detail as of 11.30'!B:B,'Questica Mapping'!C5599)</f>
        <v>84000</v>
      </c>
      <c r="O5599" s="100">
        <v>105</v>
      </c>
      <c r="P5599" s="101">
        <f t="shared" si="216"/>
        <v>105</v>
      </c>
    </row>
    <row r="5600" spans="1:16" hidden="1" x14ac:dyDescent="0.3">
      <c r="A5600" s="90">
        <v>850847</v>
      </c>
      <c r="B5600" s="92" t="s">
        <v>1162</v>
      </c>
      <c r="C5600" s="92" t="s">
        <v>10366</v>
      </c>
      <c r="D5600" s="92" t="s">
        <v>25</v>
      </c>
      <c r="E5600" s="103" t="s">
        <v>736</v>
      </c>
      <c r="F5600" s="92" t="s">
        <v>10262</v>
      </c>
      <c r="G5600" s="92" t="s">
        <v>2668</v>
      </c>
      <c r="H5600" s="92" t="s">
        <v>10218</v>
      </c>
      <c r="I5600" s="92" t="s">
        <v>925</v>
      </c>
      <c r="J5600" s="92" t="s">
        <v>10367</v>
      </c>
      <c r="K5600" s="90" t="b">
        <v>0</v>
      </c>
      <c r="L5600" s="92" t="s">
        <v>867</v>
      </c>
      <c r="M5600" s="278">
        <f>IFERROR(VLOOKUP(C5600,'Budget Detail as of 11.30'!B:K,COLUMNS('Budget Detail as of 11.30'!B:K),FALSE),0)</f>
        <v>25500</v>
      </c>
      <c r="N5600" s="155">
        <f>SUMIFS('Budget Detail as of 11.30'!L:L,'Budget Detail as of 11.30'!B:B,'Questica Mapping'!C5600)</f>
        <v>25500</v>
      </c>
      <c r="O5600" s="100">
        <v>270000</v>
      </c>
      <c r="P5600" s="101">
        <f t="shared" si="216"/>
        <v>270000</v>
      </c>
    </row>
    <row r="5601" spans="1:16" hidden="1" x14ac:dyDescent="0.3">
      <c r="A5601" s="90">
        <v>585252</v>
      </c>
      <c r="B5601" s="92" t="s">
        <v>1162</v>
      </c>
      <c r="C5601" s="92" t="s">
        <v>10368</v>
      </c>
      <c r="D5601" s="92" t="s">
        <v>25</v>
      </c>
      <c r="E5601" s="103" t="s">
        <v>736</v>
      </c>
      <c r="F5601" s="92" t="s">
        <v>10262</v>
      </c>
      <c r="G5601" s="92" t="s">
        <v>2668</v>
      </c>
      <c r="H5601" s="92" t="s">
        <v>10218</v>
      </c>
      <c r="I5601" s="92" t="s">
        <v>928</v>
      </c>
      <c r="J5601" s="92" t="s">
        <v>10369</v>
      </c>
      <c r="K5601" s="90" t="b">
        <v>0</v>
      </c>
      <c r="L5601" s="92" t="s">
        <v>867</v>
      </c>
      <c r="M5601" s="278">
        <f>IFERROR(VLOOKUP(C5601,'Budget Detail as of 11.30'!B:K,COLUMNS('Budget Detail as of 11.30'!B:K),FALSE),0)</f>
        <v>1500</v>
      </c>
      <c r="N5601" s="155">
        <f>SUMIFS('Budget Detail as of 11.30'!L:L,'Budget Detail as of 11.30'!B:B,'Questica Mapping'!C5601)</f>
        <v>1500</v>
      </c>
      <c r="O5601" s="100">
        <v>12000</v>
      </c>
      <c r="P5601" s="101">
        <f t="shared" si="216"/>
        <v>12000</v>
      </c>
    </row>
    <row r="5602" spans="1:16" hidden="1" x14ac:dyDescent="0.3">
      <c r="A5602" s="90">
        <v>584079</v>
      </c>
      <c r="B5602" s="92" t="s">
        <v>1162</v>
      </c>
      <c r="C5602" s="92" t="s">
        <v>10370</v>
      </c>
      <c r="D5602" s="92" t="s">
        <v>25</v>
      </c>
      <c r="E5602" s="103" t="s">
        <v>736</v>
      </c>
      <c r="F5602" s="92" t="s">
        <v>10262</v>
      </c>
      <c r="G5602" s="92" t="s">
        <v>2668</v>
      </c>
      <c r="H5602" s="92" t="s">
        <v>10218</v>
      </c>
      <c r="I5602" s="92" t="s">
        <v>931</v>
      </c>
      <c r="J5602" s="92" t="s">
        <v>10371</v>
      </c>
      <c r="K5602" s="90" t="b">
        <v>0</v>
      </c>
      <c r="L5602" s="92" t="s">
        <v>867</v>
      </c>
      <c r="M5602" s="278">
        <f>IFERROR(VLOOKUP(C5602,'Budget Detail as of 11.30'!B:K,COLUMNS('Budget Detail as of 11.30'!B:K),FALSE),0)</f>
        <v>5000</v>
      </c>
      <c r="N5602" s="155">
        <f>SUMIFS('Budget Detail as of 11.30'!L:L,'Budget Detail as of 11.30'!B:B,'Questica Mapping'!C5602)</f>
        <v>5000</v>
      </c>
      <c r="O5602" s="100">
        <v>10000</v>
      </c>
      <c r="P5602" s="101">
        <f t="shared" si="216"/>
        <v>10000</v>
      </c>
    </row>
    <row r="5603" spans="1:16" hidden="1" x14ac:dyDescent="0.3">
      <c r="A5603" s="90">
        <v>588829</v>
      </c>
      <c r="B5603" s="92" t="s">
        <v>1162</v>
      </c>
      <c r="C5603" s="92" t="s">
        <v>10372</v>
      </c>
      <c r="D5603" s="92" t="s">
        <v>25</v>
      </c>
      <c r="E5603" s="103" t="s">
        <v>736</v>
      </c>
      <c r="F5603" s="92" t="s">
        <v>10262</v>
      </c>
      <c r="G5603" s="92" t="s">
        <v>2668</v>
      </c>
      <c r="H5603" s="92" t="s">
        <v>10218</v>
      </c>
      <c r="I5603" s="92" t="s">
        <v>944</v>
      </c>
      <c r="J5603" s="92" t="s">
        <v>10373</v>
      </c>
      <c r="K5603" s="90" t="b">
        <v>0</v>
      </c>
      <c r="L5603" s="92" t="s">
        <v>867</v>
      </c>
      <c r="M5603" s="278">
        <f>IFERROR(VLOOKUP(C5603,'Budget Detail as of 11.30'!B:K,COLUMNS('Budget Detail as of 11.30'!B:K),FALSE),0)</f>
        <v>40000</v>
      </c>
      <c r="N5603" s="155">
        <f>SUMIFS('Budget Detail as of 11.30'!L:L,'Budget Detail as of 11.30'!B:B,'Questica Mapping'!C5603)</f>
        <v>40000</v>
      </c>
      <c r="O5603" s="100">
        <v>7000</v>
      </c>
      <c r="P5603" s="101">
        <f t="shared" si="216"/>
        <v>7000</v>
      </c>
    </row>
    <row r="5604" spans="1:16" hidden="1" x14ac:dyDescent="0.3">
      <c r="A5604" s="90">
        <v>1447573</v>
      </c>
      <c r="B5604" s="92" t="s">
        <v>1162</v>
      </c>
      <c r="C5604" s="92" t="s">
        <v>10374</v>
      </c>
      <c r="D5604" s="92" t="s">
        <v>25</v>
      </c>
      <c r="E5604" s="103" t="s">
        <v>736</v>
      </c>
      <c r="F5604" s="92" t="s">
        <v>10262</v>
      </c>
      <c r="G5604" s="92" t="s">
        <v>2668</v>
      </c>
      <c r="H5604" s="92" t="s">
        <v>10218</v>
      </c>
      <c r="I5604" s="92" t="s">
        <v>1060</v>
      </c>
      <c r="J5604" s="92" t="s">
        <v>10375</v>
      </c>
      <c r="K5604" s="90" t="b">
        <v>0</v>
      </c>
      <c r="L5604" s="92" t="s">
        <v>867</v>
      </c>
      <c r="M5604" s="278">
        <f>IFERROR(VLOOKUP(C5604,'Budget Detail as of 11.30'!B:K,COLUMNS('Budget Detail as of 11.30'!B:K),FALSE),0)</f>
        <v>10000</v>
      </c>
      <c r="N5604" s="155">
        <f>SUMIFS('Budget Detail as of 11.30'!L:L,'Budget Detail as of 11.30'!B:B,'Questica Mapping'!C5604)</f>
        <v>10000</v>
      </c>
      <c r="O5604" s="100">
        <v>0</v>
      </c>
      <c r="P5604" s="101">
        <f t="shared" si="216"/>
        <v>0</v>
      </c>
    </row>
    <row r="5605" spans="1:16" hidden="1" x14ac:dyDescent="0.3">
      <c r="A5605" s="90">
        <v>601661</v>
      </c>
      <c r="B5605" s="92" t="s">
        <v>1162</v>
      </c>
      <c r="C5605" s="92" t="s">
        <v>10376</v>
      </c>
      <c r="D5605" s="92" t="s">
        <v>25</v>
      </c>
      <c r="E5605" s="103" t="s">
        <v>736</v>
      </c>
      <c r="F5605" s="92" t="s">
        <v>10262</v>
      </c>
      <c r="G5605" s="92" t="s">
        <v>2668</v>
      </c>
      <c r="H5605" s="92" t="s">
        <v>10218</v>
      </c>
      <c r="I5605" s="92" t="s">
        <v>1063</v>
      </c>
      <c r="J5605" s="92" t="s">
        <v>10377</v>
      </c>
      <c r="K5605" s="90" t="b">
        <v>0</v>
      </c>
      <c r="L5605" s="92" t="s">
        <v>867</v>
      </c>
      <c r="M5605" s="278">
        <f>IFERROR(VLOOKUP(C5605,'Budget Detail as of 11.30'!B:K,COLUMNS('Budget Detail as of 11.30'!B:K),FALSE),0)</f>
        <v>1500</v>
      </c>
      <c r="N5605" s="155">
        <f>SUMIFS('Budget Detail as of 11.30'!L:L,'Budget Detail as of 11.30'!B:B,'Questica Mapping'!C5605)</f>
        <v>1500</v>
      </c>
      <c r="O5605" s="100">
        <v>30000</v>
      </c>
      <c r="P5605" s="101">
        <f t="shared" si="216"/>
        <v>30000</v>
      </c>
    </row>
    <row r="5606" spans="1:16" hidden="1" x14ac:dyDescent="0.3">
      <c r="A5606" s="90">
        <v>1447587</v>
      </c>
      <c r="B5606" s="92" t="s">
        <v>1162</v>
      </c>
      <c r="C5606" s="92" t="s">
        <v>10378</v>
      </c>
      <c r="D5606" s="92" t="s">
        <v>25</v>
      </c>
      <c r="E5606" s="103" t="s">
        <v>736</v>
      </c>
      <c r="F5606" s="92" t="s">
        <v>10262</v>
      </c>
      <c r="G5606" s="92" t="s">
        <v>2668</v>
      </c>
      <c r="H5606" s="92" t="s">
        <v>10218</v>
      </c>
      <c r="I5606" s="92" t="s">
        <v>1088</v>
      </c>
      <c r="J5606" s="92" t="s">
        <v>10379</v>
      </c>
      <c r="K5606" s="90" t="b">
        <v>0</v>
      </c>
      <c r="L5606" s="92" t="s">
        <v>867</v>
      </c>
      <c r="M5606" s="278">
        <f>IFERROR(VLOOKUP(C5606,'Budget Detail as of 11.30'!B:K,COLUMNS('Budget Detail as of 11.30'!B:K),FALSE),0)</f>
        <v>150</v>
      </c>
      <c r="N5606" s="155">
        <f>SUMIFS('Budget Detail as of 11.30'!L:L,'Budget Detail as of 11.30'!B:B,'Questica Mapping'!C5606)</f>
        <v>150</v>
      </c>
      <c r="O5606" s="100">
        <v>5000</v>
      </c>
      <c r="P5606" s="101">
        <f t="shared" si="216"/>
        <v>5000</v>
      </c>
    </row>
    <row r="5607" spans="1:16" hidden="1" x14ac:dyDescent="0.3">
      <c r="A5607" s="90">
        <v>599686</v>
      </c>
      <c r="B5607" s="92" t="s">
        <v>1162</v>
      </c>
      <c r="C5607" s="92" t="s">
        <v>10380</v>
      </c>
      <c r="D5607" s="92" t="s">
        <v>25</v>
      </c>
      <c r="E5607" s="103" t="s">
        <v>736</v>
      </c>
      <c r="F5607" s="92" t="s">
        <v>10262</v>
      </c>
      <c r="G5607" s="92" t="s">
        <v>2668</v>
      </c>
      <c r="H5607" s="92" t="s">
        <v>10381</v>
      </c>
      <c r="I5607" s="92" t="s">
        <v>865</v>
      </c>
      <c r="J5607" s="92" t="s">
        <v>10355</v>
      </c>
      <c r="K5607" s="90" t="b">
        <v>0</v>
      </c>
      <c r="L5607" s="92" t="s">
        <v>867</v>
      </c>
      <c r="M5607" s="278">
        <f>IFERROR(VLOOKUP(C5607,'Budget Detail as of 11.30'!B:K,COLUMNS('Budget Detail as of 11.30'!B:K),FALSE),0)</f>
        <v>100</v>
      </c>
      <c r="N5607" s="155">
        <f>SUMIFS('Budget Detail as of 11.30'!L:L,'Budget Detail as of 11.30'!B:B,'Questica Mapping'!C5607)</f>
        <v>100</v>
      </c>
      <c r="O5607" s="100">
        <v>2000</v>
      </c>
      <c r="P5607" s="101">
        <f t="shared" si="216"/>
        <v>2000</v>
      </c>
    </row>
    <row r="5608" spans="1:16" hidden="1" x14ac:dyDescent="0.3">
      <c r="A5608" s="90">
        <v>850356</v>
      </c>
      <c r="B5608" s="92" t="s">
        <v>1162</v>
      </c>
      <c r="C5608" s="92" t="s">
        <v>10382</v>
      </c>
      <c r="D5608" s="92" t="s">
        <v>25</v>
      </c>
      <c r="E5608" s="103" t="s">
        <v>736</v>
      </c>
      <c r="F5608" s="92" t="s">
        <v>10262</v>
      </c>
      <c r="G5608" s="92" t="s">
        <v>2668</v>
      </c>
      <c r="H5608" s="92" t="s">
        <v>10221</v>
      </c>
      <c r="I5608" s="92" t="s">
        <v>865</v>
      </c>
      <c r="J5608" s="92" t="s">
        <v>10355</v>
      </c>
      <c r="K5608" s="90" t="b">
        <v>0</v>
      </c>
      <c r="L5608" s="92" t="s">
        <v>867</v>
      </c>
      <c r="M5608" s="278">
        <f>IFERROR(VLOOKUP(C5608,'Budget Detail as of 11.30'!B:K,COLUMNS('Budget Detail as of 11.30'!B:K),FALSE),0)</f>
        <v>180000</v>
      </c>
      <c r="N5608" s="155">
        <f>SUMIFS('Budget Detail as of 11.30'!L:L,'Budget Detail as of 11.30'!B:B,'Questica Mapping'!C5608)</f>
        <v>180000</v>
      </c>
      <c r="O5608" s="100">
        <v>5000</v>
      </c>
      <c r="P5608" s="101">
        <f t="shared" si="216"/>
        <v>5000</v>
      </c>
    </row>
    <row r="5609" spans="1:16" hidden="1" x14ac:dyDescent="0.3">
      <c r="A5609" s="90">
        <v>599724</v>
      </c>
      <c r="B5609" s="92" t="s">
        <v>1162</v>
      </c>
      <c r="C5609" s="92" t="s">
        <v>10383</v>
      </c>
      <c r="D5609" s="92" t="s">
        <v>25</v>
      </c>
      <c r="E5609" s="103" t="s">
        <v>736</v>
      </c>
      <c r="F5609" s="92" t="s">
        <v>10262</v>
      </c>
      <c r="G5609" s="92" t="s">
        <v>2668</v>
      </c>
      <c r="H5609" s="92" t="s">
        <v>10221</v>
      </c>
      <c r="I5609" s="92" t="s">
        <v>1807</v>
      </c>
      <c r="J5609" s="92" t="s">
        <v>10384</v>
      </c>
      <c r="K5609" s="90" t="b">
        <v>0</v>
      </c>
      <c r="L5609" s="92" t="s">
        <v>867</v>
      </c>
      <c r="M5609" s="278">
        <f>IFERROR(VLOOKUP(C5609,'Budget Detail as of 11.30'!B:K,COLUMNS('Budget Detail as of 11.30'!B:K),FALSE),0)</f>
        <v>8000</v>
      </c>
      <c r="N5609" s="155">
        <f>SUMIFS('Budget Detail as of 11.30'!L:L,'Budget Detail as of 11.30'!B:B,'Questica Mapping'!C5609)</f>
        <v>8000</v>
      </c>
      <c r="O5609" s="100">
        <v>8000</v>
      </c>
      <c r="P5609" s="101">
        <f t="shared" si="216"/>
        <v>8000</v>
      </c>
    </row>
    <row r="5610" spans="1:16" hidden="1" x14ac:dyDescent="0.3">
      <c r="A5610" s="90">
        <v>602869</v>
      </c>
      <c r="B5610" s="92" t="s">
        <v>1162</v>
      </c>
      <c r="C5610" s="92" t="s">
        <v>10385</v>
      </c>
      <c r="D5610" s="92" t="s">
        <v>25</v>
      </c>
      <c r="E5610" s="103" t="s">
        <v>736</v>
      </c>
      <c r="F5610" s="92" t="s">
        <v>10262</v>
      </c>
      <c r="G5610" s="92" t="s">
        <v>2668</v>
      </c>
      <c r="H5610" s="92" t="s">
        <v>10221</v>
      </c>
      <c r="I5610" s="92" t="s">
        <v>1072</v>
      </c>
      <c r="J5610" s="92" t="s">
        <v>10386</v>
      </c>
      <c r="K5610" s="90" t="b">
        <v>0</v>
      </c>
      <c r="L5610" s="92" t="s">
        <v>867</v>
      </c>
      <c r="M5610" s="278">
        <f>IFERROR(VLOOKUP(C5610,'Budget Detail as of 11.30'!B:K,COLUMNS('Budget Detail as of 11.30'!B:K),FALSE),0)</f>
        <v>4000</v>
      </c>
      <c r="N5610" s="155">
        <f>SUMIFS('Budget Detail as of 11.30'!L:L,'Budget Detail as of 11.30'!B:B,'Questica Mapping'!C5610)</f>
        <v>4000</v>
      </c>
      <c r="O5610" s="100">
        <v>5000</v>
      </c>
      <c r="P5610" s="101">
        <f t="shared" si="216"/>
        <v>5000</v>
      </c>
    </row>
    <row r="5611" spans="1:16" hidden="1" x14ac:dyDescent="0.3">
      <c r="A5611" s="90">
        <v>587651</v>
      </c>
      <c r="B5611" s="92" t="s">
        <v>1162</v>
      </c>
      <c r="C5611" s="92" t="s">
        <v>10387</v>
      </c>
      <c r="D5611" s="92" t="s">
        <v>25</v>
      </c>
      <c r="E5611" s="103" t="s">
        <v>736</v>
      </c>
      <c r="F5611" s="92" t="s">
        <v>10262</v>
      </c>
      <c r="G5611" s="92" t="s">
        <v>2668</v>
      </c>
      <c r="H5611" s="92" t="s">
        <v>10221</v>
      </c>
      <c r="I5611" s="92" t="s">
        <v>1075</v>
      </c>
      <c r="J5611" s="92" t="s">
        <v>10388</v>
      </c>
      <c r="K5611" s="90" t="b">
        <v>0</v>
      </c>
      <c r="L5611" s="92" t="s">
        <v>867</v>
      </c>
      <c r="M5611" s="278">
        <f>IFERROR(VLOOKUP(C5611,'Budget Detail as of 11.30'!B:K,COLUMNS('Budget Detail as of 11.30'!B:K),FALSE),0)</f>
        <v>4000</v>
      </c>
      <c r="N5611" s="155">
        <f>SUMIFS('Budget Detail as of 11.30'!L:L,'Budget Detail as of 11.30'!B:B,'Questica Mapping'!C5611)</f>
        <v>4000</v>
      </c>
      <c r="O5611" s="100">
        <v>20000</v>
      </c>
      <c r="P5611" s="101">
        <f t="shared" si="216"/>
        <v>20000</v>
      </c>
    </row>
    <row r="5612" spans="1:16" hidden="1" x14ac:dyDescent="0.3">
      <c r="A5612" s="90">
        <v>601973</v>
      </c>
      <c r="B5612" s="92" t="s">
        <v>1162</v>
      </c>
      <c r="C5612" s="92" t="s">
        <v>10389</v>
      </c>
      <c r="D5612" s="92" t="s">
        <v>25</v>
      </c>
      <c r="E5612" s="103" t="s">
        <v>736</v>
      </c>
      <c r="F5612" s="92" t="s">
        <v>10262</v>
      </c>
      <c r="G5612" s="92" t="s">
        <v>2668</v>
      </c>
      <c r="H5612" s="92" t="s">
        <v>10221</v>
      </c>
      <c r="I5612" s="92" t="s">
        <v>1814</v>
      </c>
      <c r="J5612" s="92" t="s">
        <v>10390</v>
      </c>
      <c r="K5612" s="90" t="b">
        <v>0</v>
      </c>
      <c r="L5612" s="92" t="s">
        <v>867</v>
      </c>
      <c r="M5612" s="278">
        <f>IFERROR(VLOOKUP(C5612,'Budget Detail as of 11.30'!B:K,COLUMNS('Budget Detail as of 11.30'!B:K),FALSE),0)</f>
        <v>5000</v>
      </c>
      <c r="N5612" s="155">
        <f>SUMIFS('Budget Detail as of 11.30'!L:L,'Budget Detail as of 11.30'!B:B,'Questica Mapping'!C5612)</f>
        <v>5000</v>
      </c>
      <c r="O5612" s="100">
        <v>50000</v>
      </c>
      <c r="P5612" s="101">
        <f t="shared" si="216"/>
        <v>50000</v>
      </c>
    </row>
    <row r="5613" spans="1:16" hidden="1" x14ac:dyDescent="0.3">
      <c r="A5613" s="90">
        <v>603163</v>
      </c>
      <c r="B5613" s="92" t="s">
        <v>1162</v>
      </c>
      <c r="C5613" s="92" t="s">
        <v>10391</v>
      </c>
      <c r="D5613" s="92" t="s">
        <v>25</v>
      </c>
      <c r="E5613" s="103" t="s">
        <v>736</v>
      </c>
      <c r="F5613" s="92" t="s">
        <v>10262</v>
      </c>
      <c r="G5613" s="92" t="s">
        <v>2668</v>
      </c>
      <c r="H5613" s="92" t="s">
        <v>10221</v>
      </c>
      <c r="I5613" s="92" t="s">
        <v>1817</v>
      </c>
      <c r="J5613" s="92" t="s">
        <v>10375</v>
      </c>
      <c r="K5613" s="90" t="b">
        <v>0</v>
      </c>
      <c r="L5613" s="92" t="s">
        <v>867</v>
      </c>
      <c r="M5613" s="278">
        <f>IFERROR(VLOOKUP(C5613,'Budget Detail as of 11.30'!B:K,COLUMNS('Budget Detail as of 11.30'!B:K),FALSE),0)</f>
        <v>10000</v>
      </c>
      <c r="N5613" s="155">
        <f>SUMIFS('Budget Detail as of 11.30'!L:L,'Budget Detail as of 11.30'!B:B,'Questica Mapping'!C5613)</f>
        <v>10000</v>
      </c>
      <c r="O5613" s="100">
        <v>10000</v>
      </c>
      <c r="P5613" s="101">
        <f t="shared" si="216"/>
        <v>10000</v>
      </c>
    </row>
    <row r="5614" spans="1:16" hidden="1" x14ac:dyDescent="0.3">
      <c r="A5614" s="90">
        <v>604271</v>
      </c>
      <c r="B5614" s="92" t="s">
        <v>1162</v>
      </c>
      <c r="C5614" s="92" t="s">
        <v>10392</v>
      </c>
      <c r="D5614" s="92" t="s">
        <v>25</v>
      </c>
      <c r="E5614" s="103" t="s">
        <v>736</v>
      </c>
      <c r="F5614" s="92" t="s">
        <v>10262</v>
      </c>
      <c r="G5614" s="92" t="s">
        <v>2668</v>
      </c>
      <c r="H5614" s="92" t="s">
        <v>10221</v>
      </c>
      <c r="I5614" s="92" t="s">
        <v>925</v>
      </c>
      <c r="J5614" s="92" t="s">
        <v>10393</v>
      </c>
      <c r="K5614" s="90" t="b">
        <v>0</v>
      </c>
      <c r="L5614" s="92" t="s">
        <v>867</v>
      </c>
      <c r="M5614" s="278">
        <f>IFERROR(VLOOKUP(C5614,'Budget Detail as of 11.30'!B:K,COLUMNS('Budget Detail as of 11.30'!B:K),FALSE),0)</f>
        <v>1000</v>
      </c>
      <c r="N5614" s="155">
        <f>SUMIFS('Budget Detail as of 11.30'!L:L,'Budget Detail as of 11.30'!B:B,'Questica Mapping'!C5614)</f>
        <v>1000</v>
      </c>
      <c r="O5614" s="100">
        <v>9500</v>
      </c>
      <c r="P5614" s="101">
        <f t="shared" si="216"/>
        <v>9500</v>
      </c>
    </row>
    <row r="5615" spans="1:16" hidden="1" x14ac:dyDescent="0.3">
      <c r="A5615" s="90">
        <v>589203</v>
      </c>
      <c r="B5615" s="92" t="s">
        <v>1162</v>
      </c>
      <c r="C5615" s="92" t="s">
        <v>10394</v>
      </c>
      <c r="D5615" s="92" t="s">
        <v>25</v>
      </c>
      <c r="E5615" s="103" t="s">
        <v>736</v>
      </c>
      <c r="F5615" s="92" t="s">
        <v>10262</v>
      </c>
      <c r="G5615" s="92" t="s">
        <v>2668</v>
      </c>
      <c r="H5615" s="92" t="s">
        <v>10221</v>
      </c>
      <c r="I5615" s="92" t="s">
        <v>928</v>
      </c>
      <c r="J5615" s="92" t="s">
        <v>10395</v>
      </c>
      <c r="K5615" s="90" t="b">
        <v>0</v>
      </c>
      <c r="L5615" s="92" t="s">
        <v>867</v>
      </c>
      <c r="M5615" s="278">
        <f>IFERROR(VLOOKUP(C5615,'Budget Detail as of 11.30'!B:K,COLUMNS('Budget Detail as of 11.30'!B:K),FALSE),0)</f>
        <v>15000</v>
      </c>
      <c r="N5615" s="155">
        <f>SUMIFS('Budget Detail as of 11.30'!L:L,'Budget Detail as of 11.30'!B:B,'Questica Mapping'!C5615)</f>
        <v>15000</v>
      </c>
      <c r="O5615" s="100">
        <v>2000</v>
      </c>
      <c r="P5615" s="101">
        <f t="shared" si="216"/>
        <v>2000</v>
      </c>
    </row>
    <row r="5616" spans="1:16" hidden="1" x14ac:dyDescent="0.3">
      <c r="A5616" s="90">
        <v>589204</v>
      </c>
      <c r="B5616" s="92" t="s">
        <v>1162</v>
      </c>
      <c r="C5616" s="92" t="s">
        <v>10396</v>
      </c>
      <c r="D5616" s="92" t="s">
        <v>25</v>
      </c>
      <c r="E5616" s="103" t="s">
        <v>736</v>
      </c>
      <c r="F5616" s="92" t="s">
        <v>10262</v>
      </c>
      <c r="G5616" s="92" t="s">
        <v>2668</v>
      </c>
      <c r="H5616" s="92" t="s">
        <v>10221</v>
      </c>
      <c r="I5616" s="92" t="s">
        <v>931</v>
      </c>
      <c r="J5616" s="92" t="s">
        <v>10397</v>
      </c>
      <c r="K5616" s="90" t="b">
        <v>0</v>
      </c>
      <c r="L5616" s="92" t="s">
        <v>867</v>
      </c>
      <c r="M5616" s="278">
        <f>IFERROR(VLOOKUP(C5616,'Budget Detail as of 11.30'!B:K,COLUMNS('Budget Detail as of 11.30'!B:K),FALSE),0)</f>
        <v>15000</v>
      </c>
      <c r="N5616" s="155">
        <f>SUMIFS('Budget Detail as of 11.30'!L:L,'Budget Detail as of 11.30'!B:B,'Questica Mapping'!C5616)</f>
        <v>15000</v>
      </c>
      <c r="O5616" s="100">
        <v>3000</v>
      </c>
      <c r="P5616" s="101">
        <f t="shared" si="216"/>
        <v>3000</v>
      </c>
    </row>
    <row r="5617" spans="1:16" hidden="1" x14ac:dyDescent="0.3">
      <c r="A5617" s="90">
        <v>588959</v>
      </c>
      <c r="B5617" s="92" t="s">
        <v>1162</v>
      </c>
      <c r="C5617" s="92" t="s">
        <v>10398</v>
      </c>
      <c r="D5617" s="92" t="s">
        <v>25</v>
      </c>
      <c r="E5617" s="103" t="s">
        <v>736</v>
      </c>
      <c r="F5617" s="92" t="s">
        <v>10262</v>
      </c>
      <c r="G5617" s="92" t="s">
        <v>2668</v>
      </c>
      <c r="H5617" s="92" t="s">
        <v>10221</v>
      </c>
      <c r="I5617" s="92" t="s">
        <v>944</v>
      </c>
      <c r="J5617" s="92" t="s">
        <v>10399</v>
      </c>
      <c r="K5617" s="90" t="b">
        <v>0</v>
      </c>
      <c r="L5617" s="92" t="s">
        <v>867</v>
      </c>
      <c r="M5617" s="278">
        <f>IFERROR(VLOOKUP(C5617,'Budget Detail as of 11.30'!B:K,COLUMNS('Budget Detail as of 11.30'!B:K),FALSE),0)</f>
        <v>50000</v>
      </c>
      <c r="N5617" s="155">
        <f>SUMIFS('Budget Detail as of 11.30'!L:L,'Budget Detail as of 11.30'!B:B,'Questica Mapping'!C5617)</f>
        <v>50000</v>
      </c>
      <c r="O5617" s="100">
        <v>15200</v>
      </c>
      <c r="P5617" s="101">
        <f t="shared" si="216"/>
        <v>15200</v>
      </c>
    </row>
    <row r="5618" spans="1:16" hidden="1" x14ac:dyDescent="0.3">
      <c r="A5618" s="90">
        <v>589269</v>
      </c>
      <c r="B5618" s="92" t="s">
        <v>1162</v>
      </c>
      <c r="C5618" s="92" t="s">
        <v>10400</v>
      </c>
      <c r="D5618" s="92" t="s">
        <v>25</v>
      </c>
      <c r="E5618" s="103" t="s">
        <v>736</v>
      </c>
      <c r="F5618" s="92" t="s">
        <v>10262</v>
      </c>
      <c r="G5618" s="92" t="s">
        <v>2668</v>
      </c>
      <c r="H5618" s="92" t="s">
        <v>10221</v>
      </c>
      <c r="I5618" s="92" t="s">
        <v>1060</v>
      </c>
      <c r="J5618" s="92" t="s">
        <v>10401</v>
      </c>
      <c r="K5618" s="90" t="b">
        <v>0</v>
      </c>
      <c r="L5618" s="92" t="s">
        <v>867</v>
      </c>
      <c r="M5618" s="278">
        <f>IFERROR(VLOOKUP(C5618,'Budget Detail as of 11.30'!B:K,COLUMNS('Budget Detail as of 11.30'!B:K),FALSE),0)</f>
        <v>10000</v>
      </c>
      <c r="N5618" s="155">
        <f>SUMIFS('Budget Detail as of 11.30'!L:L,'Budget Detail as of 11.30'!B:B,'Questica Mapping'!C5618)</f>
        <v>10000</v>
      </c>
      <c r="O5618" s="100">
        <v>0</v>
      </c>
      <c r="P5618" s="101">
        <f t="shared" si="216"/>
        <v>0</v>
      </c>
    </row>
    <row r="5619" spans="1:16" hidden="1" x14ac:dyDescent="0.3">
      <c r="A5619" s="90">
        <v>587293</v>
      </c>
      <c r="B5619" s="92" t="s">
        <v>1162</v>
      </c>
      <c r="C5619" s="92" t="s">
        <v>10402</v>
      </c>
      <c r="D5619" s="92" t="s">
        <v>25</v>
      </c>
      <c r="E5619" s="103" t="s">
        <v>736</v>
      </c>
      <c r="F5619" s="92" t="s">
        <v>10262</v>
      </c>
      <c r="G5619" s="92" t="s">
        <v>2668</v>
      </c>
      <c r="H5619" s="92" t="s">
        <v>10221</v>
      </c>
      <c r="I5619" s="92" t="s">
        <v>1063</v>
      </c>
      <c r="J5619" s="92" t="s">
        <v>10403</v>
      </c>
      <c r="K5619" s="90" t="b">
        <v>0</v>
      </c>
      <c r="L5619" s="92" t="s">
        <v>867</v>
      </c>
      <c r="M5619" s="278">
        <f>IFERROR(VLOOKUP(C5619,'Budget Detail as of 11.30'!B:K,COLUMNS('Budget Detail as of 11.30'!B:K),FALSE),0)</f>
        <v>50000</v>
      </c>
      <c r="N5619" s="155">
        <f>SUMIFS('Budget Detail as of 11.30'!L:L,'Budget Detail as of 11.30'!B:B,'Questica Mapping'!C5619)</f>
        <v>50000</v>
      </c>
      <c r="O5619" s="100">
        <v>200000</v>
      </c>
      <c r="P5619" s="101">
        <f t="shared" si="216"/>
        <v>200000</v>
      </c>
    </row>
    <row r="5620" spans="1:16" hidden="1" x14ac:dyDescent="0.3">
      <c r="A5620" s="90">
        <v>601648</v>
      </c>
      <c r="B5620" s="92" t="s">
        <v>1162</v>
      </c>
      <c r="C5620" s="92" t="s">
        <v>10404</v>
      </c>
      <c r="D5620" s="92" t="s">
        <v>25</v>
      </c>
      <c r="E5620" s="103" t="s">
        <v>736</v>
      </c>
      <c r="F5620" s="92" t="s">
        <v>10262</v>
      </c>
      <c r="G5620" s="92" t="s">
        <v>2668</v>
      </c>
      <c r="H5620" s="92" t="s">
        <v>10221</v>
      </c>
      <c r="I5620" s="92" t="s">
        <v>1088</v>
      </c>
      <c r="J5620" s="92" t="s">
        <v>10405</v>
      </c>
      <c r="K5620" s="90" t="b">
        <v>0</v>
      </c>
      <c r="L5620" s="92" t="s">
        <v>867</v>
      </c>
      <c r="M5620" s="278">
        <f>IFERROR(VLOOKUP(C5620,'Budget Detail as of 11.30'!B:K,COLUMNS('Budget Detail as of 11.30'!B:K),FALSE),0)</f>
        <v>5200</v>
      </c>
      <c r="N5620" s="155">
        <f>SUMIFS('Budget Detail as of 11.30'!L:L,'Budget Detail as of 11.30'!B:B,'Questica Mapping'!C5620)</f>
        <v>5200</v>
      </c>
      <c r="O5620" s="100">
        <v>3500</v>
      </c>
      <c r="P5620" s="101">
        <f t="shared" si="216"/>
        <v>3500</v>
      </c>
    </row>
    <row r="5621" spans="1:16" hidden="1" x14ac:dyDescent="0.3">
      <c r="A5621" s="90">
        <v>598527</v>
      </c>
      <c r="B5621" s="92" t="s">
        <v>1162</v>
      </c>
      <c r="C5621" s="92" t="s">
        <v>10406</v>
      </c>
      <c r="D5621" s="92" t="s">
        <v>25</v>
      </c>
      <c r="E5621" s="103" t="s">
        <v>736</v>
      </c>
      <c r="F5621" s="92" t="s">
        <v>10262</v>
      </c>
      <c r="G5621" s="92" t="s">
        <v>2668</v>
      </c>
      <c r="H5621" s="92" t="s">
        <v>10221</v>
      </c>
      <c r="I5621" s="92" t="s">
        <v>1066</v>
      </c>
      <c r="J5621" s="92" t="s">
        <v>10407</v>
      </c>
      <c r="K5621" s="90" t="b">
        <v>0</v>
      </c>
      <c r="L5621" s="92" t="s">
        <v>867</v>
      </c>
      <c r="M5621" s="278">
        <f>IFERROR(VLOOKUP(C5621,'Budget Detail as of 11.30'!B:K,COLUMNS('Budget Detail as of 11.30'!B:K),FALSE),0)</f>
        <v>5000</v>
      </c>
      <c r="N5621" s="155">
        <f>SUMIFS('Budget Detail as of 11.30'!L:L,'Budget Detail as of 11.30'!B:B,'Questica Mapping'!C5621)</f>
        <v>5000</v>
      </c>
      <c r="O5621" s="100">
        <v>20000</v>
      </c>
      <c r="P5621" s="101">
        <f t="shared" si="216"/>
        <v>20000</v>
      </c>
    </row>
    <row r="5622" spans="1:16" hidden="1" x14ac:dyDescent="0.3">
      <c r="A5622" s="90">
        <v>595520</v>
      </c>
      <c r="B5622" s="92" t="s">
        <v>1162</v>
      </c>
      <c r="C5622" s="92" t="s">
        <v>10408</v>
      </c>
      <c r="D5622" s="92" t="s">
        <v>25</v>
      </c>
      <c r="E5622" s="103" t="s">
        <v>736</v>
      </c>
      <c r="F5622" s="92" t="s">
        <v>10262</v>
      </c>
      <c r="G5622" s="92" t="s">
        <v>2668</v>
      </c>
      <c r="H5622" s="92" t="s">
        <v>10269</v>
      </c>
      <c r="I5622" s="92" t="s">
        <v>865</v>
      </c>
      <c r="J5622" s="92" t="s">
        <v>10355</v>
      </c>
      <c r="K5622" s="90" t="b">
        <v>0</v>
      </c>
      <c r="L5622" s="92" t="s">
        <v>867</v>
      </c>
      <c r="M5622" s="278">
        <f>IFERROR(VLOOKUP(C5622,'Budget Detail as of 11.30'!B:K,COLUMNS('Budget Detail as of 11.30'!B:K),FALSE),0)</f>
        <v>1800</v>
      </c>
      <c r="N5622" s="155">
        <f>SUMIFS('Budget Detail as of 11.30'!L:L,'Budget Detail as of 11.30'!B:B,'Questica Mapping'!C5622)</f>
        <v>1800</v>
      </c>
      <c r="O5622" s="100">
        <v>80000</v>
      </c>
      <c r="P5622" s="101">
        <f t="shared" si="216"/>
        <v>80000</v>
      </c>
    </row>
    <row r="5623" spans="1:16" hidden="1" x14ac:dyDescent="0.3">
      <c r="A5623" s="90">
        <v>849914</v>
      </c>
      <c r="B5623" s="92" t="s">
        <v>1162</v>
      </c>
      <c r="C5623" s="92" t="s">
        <v>10409</v>
      </c>
      <c r="D5623" s="92" t="s">
        <v>25</v>
      </c>
      <c r="E5623" s="103" t="s">
        <v>736</v>
      </c>
      <c r="F5623" s="92" t="s">
        <v>10262</v>
      </c>
      <c r="G5623" s="92" t="s">
        <v>2668</v>
      </c>
      <c r="H5623" s="92" t="s">
        <v>10269</v>
      </c>
      <c r="I5623" s="92" t="s">
        <v>925</v>
      </c>
      <c r="J5623" s="92" t="s">
        <v>10410</v>
      </c>
      <c r="K5623" s="90" t="b">
        <v>0</v>
      </c>
      <c r="L5623" s="92" t="s">
        <v>867</v>
      </c>
      <c r="M5623" s="278">
        <f>IFERROR(VLOOKUP(C5623,'Budget Detail as of 11.30'!B:K,COLUMNS('Budget Detail as of 11.30'!B:K),FALSE),0)</f>
        <v>1500</v>
      </c>
      <c r="N5623" s="155">
        <f>SUMIFS('Budget Detail as of 11.30'!L:L,'Budget Detail as of 11.30'!B:B,'Questica Mapping'!C5623)</f>
        <v>1500</v>
      </c>
      <c r="O5623" s="100">
        <v>12000</v>
      </c>
      <c r="P5623" s="101">
        <f t="shared" si="216"/>
        <v>12000</v>
      </c>
    </row>
    <row r="5624" spans="1:16" hidden="1" x14ac:dyDescent="0.3">
      <c r="A5624" s="90">
        <v>849915</v>
      </c>
      <c r="B5624" s="92" t="s">
        <v>1162</v>
      </c>
      <c r="C5624" s="92" t="s">
        <v>10411</v>
      </c>
      <c r="D5624" s="92" t="s">
        <v>25</v>
      </c>
      <c r="E5624" s="103" t="s">
        <v>736</v>
      </c>
      <c r="F5624" s="92" t="s">
        <v>10262</v>
      </c>
      <c r="G5624" s="92" t="s">
        <v>2668</v>
      </c>
      <c r="H5624" s="92" t="s">
        <v>10269</v>
      </c>
      <c r="I5624" s="92" t="s">
        <v>928</v>
      </c>
      <c r="J5624" s="92" t="s">
        <v>10412</v>
      </c>
      <c r="K5624" s="90" t="b">
        <v>0</v>
      </c>
      <c r="L5624" s="92" t="s">
        <v>867</v>
      </c>
      <c r="M5624" s="278">
        <f>IFERROR(VLOOKUP(C5624,'Budget Detail as of 11.30'!B:K,COLUMNS('Budget Detail as of 11.30'!B:K),FALSE),0)</f>
        <v>5000</v>
      </c>
      <c r="N5624" s="155">
        <f>SUMIFS('Budget Detail as of 11.30'!L:L,'Budget Detail as of 11.30'!B:B,'Questica Mapping'!C5624)</f>
        <v>5000</v>
      </c>
      <c r="O5624" s="100">
        <v>60000</v>
      </c>
      <c r="P5624" s="101">
        <f t="shared" si="216"/>
        <v>60000</v>
      </c>
    </row>
    <row r="5625" spans="1:16" hidden="1" x14ac:dyDescent="0.3">
      <c r="A5625" s="90">
        <v>1191448</v>
      </c>
      <c r="B5625" s="92" t="s">
        <v>1162</v>
      </c>
      <c r="C5625" s="92" t="s">
        <v>10413</v>
      </c>
      <c r="D5625" s="92" t="s">
        <v>25</v>
      </c>
      <c r="E5625" s="103" t="s">
        <v>736</v>
      </c>
      <c r="F5625" s="92" t="s">
        <v>10262</v>
      </c>
      <c r="G5625" s="92" t="s">
        <v>2668</v>
      </c>
      <c r="H5625" s="92" t="s">
        <v>10269</v>
      </c>
      <c r="I5625" s="92" t="s">
        <v>931</v>
      </c>
      <c r="J5625" s="92" t="s">
        <v>10379</v>
      </c>
      <c r="K5625" s="90" t="b">
        <v>0</v>
      </c>
      <c r="L5625" s="92" t="s">
        <v>867</v>
      </c>
      <c r="M5625" s="278">
        <f>IFERROR(VLOOKUP(C5625,'Budget Detail as of 11.30'!B:K,COLUMNS('Budget Detail as of 11.30'!B:K),FALSE),0)</f>
        <v>450</v>
      </c>
      <c r="N5625" s="155">
        <f>SUMIFS('Budget Detail as of 11.30'!L:L,'Budget Detail as of 11.30'!B:B,'Questica Mapping'!C5625)</f>
        <v>450</v>
      </c>
      <c r="O5625" s="100">
        <v>12000</v>
      </c>
      <c r="P5625" s="101">
        <f t="shared" si="216"/>
        <v>12000</v>
      </c>
    </row>
    <row r="5626" spans="1:16" hidden="1" x14ac:dyDescent="0.3">
      <c r="A5626" s="90">
        <v>850049</v>
      </c>
      <c r="B5626" s="92" t="s">
        <v>1162</v>
      </c>
      <c r="C5626" s="92" t="s">
        <v>10414</v>
      </c>
      <c r="D5626" s="92" t="s">
        <v>25</v>
      </c>
      <c r="E5626" s="103" t="s">
        <v>736</v>
      </c>
      <c r="F5626" s="92" t="s">
        <v>10262</v>
      </c>
      <c r="G5626" s="92" t="s">
        <v>2668</v>
      </c>
      <c r="H5626" s="92" t="s">
        <v>10224</v>
      </c>
      <c r="I5626" s="92" t="s">
        <v>865</v>
      </c>
      <c r="J5626" s="92" t="s">
        <v>10355</v>
      </c>
      <c r="K5626" s="90" t="b">
        <v>0</v>
      </c>
      <c r="L5626" s="92" t="s">
        <v>867</v>
      </c>
      <c r="M5626" s="278">
        <f>IFERROR(VLOOKUP(C5626,'Budget Detail as of 11.30'!B:K,COLUMNS('Budget Detail as of 11.30'!B:K),FALSE),0)</f>
        <v>192900</v>
      </c>
      <c r="N5626" s="155">
        <f>SUMIFS('Budget Detail as of 11.30'!L:L,'Budget Detail as of 11.30'!B:B,'Questica Mapping'!C5626)</f>
        <v>192900</v>
      </c>
      <c r="O5626" s="100">
        <v>0</v>
      </c>
      <c r="P5626" s="101">
        <f t="shared" si="216"/>
        <v>0</v>
      </c>
    </row>
    <row r="5627" spans="1:16" hidden="1" x14ac:dyDescent="0.3">
      <c r="A5627" s="90">
        <v>595832</v>
      </c>
      <c r="B5627" s="92" t="s">
        <v>1162</v>
      </c>
      <c r="C5627" s="92" t="s">
        <v>10415</v>
      </c>
      <c r="D5627" s="92" t="s">
        <v>25</v>
      </c>
      <c r="E5627" s="103" t="s">
        <v>736</v>
      </c>
      <c r="F5627" s="92" t="s">
        <v>10262</v>
      </c>
      <c r="G5627" s="92" t="s">
        <v>2668</v>
      </c>
      <c r="H5627" s="92" t="s">
        <v>10224</v>
      </c>
      <c r="I5627" s="92" t="s">
        <v>925</v>
      </c>
      <c r="J5627" s="92" t="s">
        <v>10369</v>
      </c>
      <c r="K5627" s="90" t="b">
        <v>0</v>
      </c>
      <c r="L5627" s="92" t="s">
        <v>867</v>
      </c>
      <c r="M5627" s="278">
        <f>IFERROR(VLOOKUP(C5627,'Budget Detail as of 11.30'!B:K,COLUMNS('Budget Detail as of 11.30'!B:K),FALSE),0)</f>
        <v>1000</v>
      </c>
      <c r="N5627" s="155">
        <f>SUMIFS('Budget Detail as of 11.30'!L:L,'Budget Detail as of 11.30'!B:B,'Questica Mapping'!C5627)</f>
        <v>1000</v>
      </c>
      <c r="O5627" s="100">
        <v>5000</v>
      </c>
      <c r="P5627" s="101">
        <f t="shared" si="216"/>
        <v>5000</v>
      </c>
    </row>
    <row r="5628" spans="1:16" hidden="1" x14ac:dyDescent="0.3">
      <c r="A5628" s="90">
        <v>850155</v>
      </c>
      <c r="B5628" s="92" t="s">
        <v>1162</v>
      </c>
      <c r="C5628" s="92" t="s">
        <v>10416</v>
      </c>
      <c r="D5628" s="92" t="s">
        <v>25</v>
      </c>
      <c r="E5628" s="103" t="s">
        <v>736</v>
      </c>
      <c r="F5628" s="92" t="s">
        <v>10262</v>
      </c>
      <c r="G5628" s="92" t="s">
        <v>2668</v>
      </c>
      <c r="H5628" s="92" t="s">
        <v>10224</v>
      </c>
      <c r="I5628" s="92" t="s">
        <v>928</v>
      </c>
      <c r="J5628" s="92" t="s">
        <v>10384</v>
      </c>
      <c r="K5628" s="90" t="b">
        <v>0</v>
      </c>
      <c r="L5628" s="92" t="s">
        <v>867</v>
      </c>
      <c r="M5628" s="278">
        <f>IFERROR(VLOOKUP(C5628,'Budget Detail as of 11.30'!B:K,COLUMNS('Budget Detail as of 11.30'!B:K),FALSE),0)</f>
        <v>10000</v>
      </c>
      <c r="N5628" s="155">
        <f>SUMIFS('Budget Detail as of 11.30'!L:L,'Budget Detail as of 11.30'!B:B,'Questica Mapping'!C5628)</f>
        <v>10000</v>
      </c>
      <c r="O5628" s="100">
        <v>1000</v>
      </c>
      <c r="P5628" s="101">
        <f t="shared" si="216"/>
        <v>1000</v>
      </c>
    </row>
    <row r="5629" spans="1:16" hidden="1" x14ac:dyDescent="0.3">
      <c r="A5629" s="90">
        <v>850176</v>
      </c>
      <c r="B5629" s="92" t="s">
        <v>1162</v>
      </c>
      <c r="C5629" s="92" t="s">
        <v>10417</v>
      </c>
      <c r="D5629" s="92" t="s">
        <v>25</v>
      </c>
      <c r="E5629" s="103" t="s">
        <v>736</v>
      </c>
      <c r="F5629" s="92" t="s">
        <v>10262</v>
      </c>
      <c r="G5629" s="92" t="s">
        <v>2668</v>
      </c>
      <c r="H5629" s="92" t="s">
        <v>10224</v>
      </c>
      <c r="I5629" s="92" t="s">
        <v>931</v>
      </c>
      <c r="J5629" s="92" t="s">
        <v>10418</v>
      </c>
      <c r="K5629" s="90" t="b">
        <v>0</v>
      </c>
      <c r="L5629" s="92" t="s">
        <v>867</v>
      </c>
      <c r="M5629" s="278">
        <f>IFERROR(VLOOKUP(C5629,'Budget Detail as of 11.30'!B:K,COLUMNS('Budget Detail as of 11.30'!B:K),FALSE),0)</f>
        <v>25000</v>
      </c>
      <c r="N5629" s="155">
        <f>SUMIFS('Budget Detail as of 11.30'!L:L,'Budget Detail as of 11.30'!B:B,'Questica Mapping'!C5629)</f>
        <v>25000</v>
      </c>
      <c r="O5629" s="100">
        <v>5000</v>
      </c>
      <c r="P5629" s="101">
        <f t="shared" si="216"/>
        <v>5000</v>
      </c>
    </row>
    <row r="5630" spans="1:16" hidden="1" x14ac:dyDescent="0.3">
      <c r="A5630" s="90">
        <v>850224</v>
      </c>
      <c r="B5630" s="92" t="s">
        <v>1162</v>
      </c>
      <c r="C5630" s="92" t="s">
        <v>10419</v>
      </c>
      <c r="D5630" s="92" t="s">
        <v>25</v>
      </c>
      <c r="E5630" s="103" t="s">
        <v>736</v>
      </c>
      <c r="F5630" s="92" t="s">
        <v>10262</v>
      </c>
      <c r="G5630" s="92" t="s">
        <v>2668</v>
      </c>
      <c r="H5630" s="92" t="s">
        <v>10224</v>
      </c>
      <c r="I5630" s="92" t="s">
        <v>944</v>
      </c>
      <c r="J5630" s="92" t="s">
        <v>10420</v>
      </c>
      <c r="K5630" s="90" t="b">
        <v>0</v>
      </c>
      <c r="L5630" s="92" t="s">
        <v>867</v>
      </c>
      <c r="M5630" s="278">
        <f>IFERROR(VLOOKUP(C5630,'Budget Detail as of 11.30'!B:K,COLUMNS('Budget Detail as of 11.30'!B:K),FALSE),0)</f>
        <v>10000</v>
      </c>
      <c r="N5630" s="155">
        <f>SUMIFS('Budget Detail as of 11.30'!L:L,'Budget Detail as of 11.30'!B:B,'Questica Mapping'!C5630)</f>
        <v>10000</v>
      </c>
      <c r="O5630" s="100">
        <v>40000</v>
      </c>
      <c r="P5630" s="101">
        <f t="shared" si="216"/>
        <v>40000</v>
      </c>
    </row>
    <row r="5631" spans="1:16" hidden="1" x14ac:dyDescent="0.3">
      <c r="A5631" s="90">
        <v>850318</v>
      </c>
      <c r="B5631" s="92" t="s">
        <v>1162</v>
      </c>
      <c r="C5631" s="92" t="s">
        <v>10421</v>
      </c>
      <c r="D5631" s="92" t="s">
        <v>25</v>
      </c>
      <c r="E5631" s="103" t="s">
        <v>736</v>
      </c>
      <c r="F5631" s="92" t="s">
        <v>10262</v>
      </c>
      <c r="G5631" s="92" t="s">
        <v>2668</v>
      </c>
      <c r="H5631" s="92" t="s">
        <v>10224</v>
      </c>
      <c r="I5631" s="92" t="s">
        <v>1060</v>
      </c>
      <c r="J5631" s="92" t="s">
        <v>10373</v>
      </c>
      <c r="K5631" s="90" t="b">
        <v>0</v>
      </c>
      <c r="L5631" s="92" t="s">
        <v>867</v>
      </c>
      <c r="M5631" s="278">
        <f>IFERROR(VLOOKUP(C5631,'Budget Detail as of 11.30'!B:K,COLUMNS('Budget Detail as of 11.30'!B:K),FALSE),0)</f>
        <v>80000</v>
      </c>
      <c r="N5631" s="155">
        <f>SUMIFS('Budget Detail as of 11.30'!L:L,'Budget Detail as of 11.30'!B:B,'Questica Mapping'!C5631)</f>
        <v>80000</v>
      </c>
      <c r="O5631" s="100">
        <v>800</v>
      </c>
      <c r="P5631" s="101">
        <f t="shared" si="216"/>
        <v>800</v>
      </c>
    </row>
    <row r="5632" spans="1:16" hidden="1" x14ac:dyDescent="0.3">
      <c r="A5632" s="90">
        <v>850329</v>
      </c>
      <c r="B5632" s="92" t="s">
        <v>1162</v>
      </c>
      <c r="C5632" s="92" t="s">
        <v>10422</v>
      </c>
      <c r="D5632" s="92" t="s">
        <v>25</v>
      </c>
      <c r="E5632" s="103" t="s">
        <v>736</v>
      </c>
      <c r="F5632" s="92" t="s">
        <v>10262</v>
      </c>
      <c r="G5632" s="92" t="s">
        <v>2668</v>
      </c>
      <c r="H5632" s="92" t="s">
        <v>10224</v>
      </c>
      <c r="I5632" s="92" t="s">
        <v>1063</v>
      </c>
      <c r="J5632" s="92" t="s">
        <v>10379</v>
      </c>
      <c r="K5632" s="90" t="b">
        <v>0</v>
      </c>
      <c r="L5632" s="92" t="s">
        <v>867</v>
      </c>
      <c r="M5632" s="278">
        <f>IFERROR(VLOOKUP(C5632,'Budget Detail as of 11.30'!B:K,COLUMNS('Budget Detail as of 11.30'!B:K),FALSE),0)</f>
        <v>750</v>
      </c>
      <c r="N5632" s="155">
        <f>SUMIFS('Budget Detail as of 11.30'!L:L,'Budget Detail as of 11.30'!B:B,'Questica Mapping'!C5632)</f>
        <v>750</v>
      </c>
      <c r="O5632" s="100">
        <v>500</v>
      </c>
      <c r="P5632" s="101">
        <f t="shared" si="216"/>
        <v>500</v>
      </c>
    </row>
    <row r="5633" spans="1:16" hidden="1" x14ac:dyDescent="0.3">
      <c r="A5633" s="90">
        <v>850338</v>
      </c>
      <c r="B5633" s="92" t="s">
        <v>1162</v>
      </c>
      <c r="C5633" s="92" t="s">
        <v>10423</v>
      </c>
      <c r="D5633" s="92" t="s">
        <v>25</v>
      </c>
      <c r="E5633" s="103" t="s">
        <v>736</v>
      </c>
      <c r="F5633" s="92" t="s">
        <v>10262</v>
      </c>
      <c r="G5633" s="92" t="s">
        <v>2668</v>
      </c>
      <c r="H5633" s="92" t="s">
        <v>10224</v>
      </c>
      <c r="I5633" s="92" t="s">
        <v>1088</v>
      </c>
      <c r="J5633" s="92" t="s">
        <v>10375</v>
      </c>
      <c r="K5633" s="90" t="b">
        <v>0</v>
      </c>
      <c r="L5633" s="92" t="s">
        <v>867</v>
      </c>
      <c r="M5633" s="278">
        <f>IFERROR(VLOOKUP(C5633,'Budget Detail as of 11.30'!B:K,COLUMNS('Budget Detail as of 11.30'!B:K),FALSE),0)</f>
        <v>8750</v>
      </c>
      <c r="N5633" s="155">
        <f>SUMIFS('Budget Detail as of 11.30'!L:L,'Budget Detail as of 11.30'!B:B,'Questica Mapping'!C5633)</f>
        <v>8750</v>
      </c>
      <c r="O5633" s="100">
        <v>6000</v>
      </c>
      <c r="P5633" s="101">
        <f t="shared" si="216"/>
        <v>6000</v>
      </c>
    </row>
    <row r="5634" spans="1:16" hidden="1" x14ac:dyDescent="0.3">
      <c r="A5634" s="90">
        <v>595178</v>
      </c>
      <c r="B5634" s="92" t="s">
        <v>1162</v>
      </c>
      <c r="C5634" s="92" t="s">
        <v>10424</v>
      </c>
      <c r="D5634" s="92" t="s">
        <v>25</v>
      </c>
      <c r="E5634" s="103" t="s">
        <v>736</v>
      </c>
      <c r="F5634" s="92" t="s">
        <v>10262</v>
      </c>
      <c r="G5634" s="92" t="s">
        <v>2668</v>
      </c>
      <c r="H5634" s="92" t="s">
        <v>10272</v>
      </c>
      <c r="I5634" s="92" t="s">
        <v>865</v>
      </c>
      <c r="J5634" s="92" t="s">
        <v>10355</v>
      </c>
      <c r="K5634" s="90" t="b">
        <v>0</v>
      </c>
      <c r="L5634" s="92" t="s">
        <v>867</v>
      </c>
      <c r="M5634" s="278">
        <f>IFERROR(VLOOKUP(C5634,'Budget Detail as of 11.30'!B:K,COLUMNS('Budget Detail as of 11.30'!B:K),FALSE),0)</f>
        <v>0</v>
      </c>
      <c r="N5634" s="155">
        <f>SUMIFS('Budget Detail as of 11.30'!L:L,'Budget Detail as of 11.30'!B:B,'Questica Mapping'!C5634)</f>
        <v>0</v>
      </c>
      <c r="O5634" s="100">
        <v>4000</v>
      </c>
      <c r="P5634" s="101">
        <f t="shared" si="216"/>
        <v>4000</v>
      </c>
    </row>
    <row r="5635" spans="1:16" hidden="1" x14ac:dyDescent="0.3">
      <c r="A5635" s="90">
        <v>584182</v>
      </c>
      <c r="B5635" s="92" t="s">
        <v>1162</v>
      </c>
      <c r="C5635" s="92" t="s">
        <v>10425</v>
      </c>
      <c r="D5635" s="92" t="s">
        <v>25</v>
      </c>
      <c r="E5635" s="103" t="s">
        <v>736</v>
      </c>
      <c r="F5635" s="92" t="s">
        <v>10262</v>
      </c>
      <c r="G5635" s="92" t="s">
        <v>2668</v>
      </c>
      <c r="H5635" s="92" t="s">
        <v>10339</v>
      </c>
      <c r="I5635" s="92" t="s">
        <v>865</v>
      </c>
      <c r="J5635" s="92" t="s">
        <v>10355</v>
      </c>
      <c r="K5635" s="90" t="b">
        <v>0</v>
      </c>
      <c r="L5635" s="92" t="s">
        <v>867</v>
      </c>
      <c r="M5635" s="278">
        <f>IFERROR(VLOOKUP(C5635,'Budget Detail as of 11.30'!B:K,COLUMNS('Budget Detail as of 11.30'!B:K),FALSE),0)</f>
        <v>2300</v>
      </c>
      <c r="N5635" s="155">
        <f>SUMIFS('Budget Detail as of 11.30'!L:L,'Budget Detail as of 11.30'!B:B,'Questica Mapping'!C5635)</f>
        <v>2300</v>
      </c>
      <c r="O5635" s="100">
        <v>750</v>
      </c>
      <c r="P5635" s="101">
        <f t="shared" si="216"/>
        <v>750</v>
      </c>
    </row>
    <row r="5636" spans="1:16" hidden="1" x14ac:dyDescent="0.3">
      <c r="A5636" s="90">
        <v>851414</v>
      </c>
      <c r="B5636" s="92" t="s">
        <v>1162</v>
      </c>
      <c r="C5636" s="92" t="s">
        <v>10426</v>
      </c>
      <c r="D5636" s="92" t="s">
        <v>25</v>
      </c>
      <c r="E5636" s="103" t="s">
        <v>736</v>
      </c>
      <c r="F5636" s="92" t="s">
        <v>10262</v>
      </c>
      <c r="G5636" s="92" t="s">
        <v>2668</v>
      </c>
      <c r="H5636" s="92" t="s">
        <v>10339</v>
      </c>
      <c r="I5636" s="92" t="s">
        <v>925</v>
      </c>
      <c r="J5636" s="92" t="s">
        <v>10373</v>
      </c>
      <c r="K5636" s="90" t="b">
        <v>0</v>
      </c>
      <c r="L5636" s="92" t="s">
        <v>867</v>
      </c>
      <c r="M5636" s="278">
        <f>IFERROR(VLOOKUP(C5636,'Budget Detail as of 11.30'!B:K,COLUMNS('Budget Detail as of 11.30'!B:K),FALSE),0)</f>
        <v>3000</v>
      </c>
      <c r="N5636" s="155">
        <f>SUMIFS('Budget Detail as of 11.30'!L:L,'Budget Detail as of 11.30'!B:B,'Questica Mapping'!C5636)</f>
        <v>3000</v>
      </c>
      <c r="O5636" s="100">
        <v>62000</v>
      </c>
      <c r="P5636" s="101">
        <f t="shared" si="216"/>
        <v>62000</v>
      </c>
    </row>
    <row r="5637" spans="1:16" hidden="1" x14ac:dyDescent="0.3">
      <c r="A5637" s="90">
        <v>599456</v>
      </c>
      <c r="B5637" s="92" t="s">
        <v>1162</v>
      </c>
      <c r="C5637" s="92" t="s">
        <v>10427</v>
      </c>
      <c r="D5637" s="92" t="s">
        <v>25</v>
      </c>
      <c r="E5637" s="103" t="s">
        <v>736</v>
      </c>
      <c r="F5637" s="92" t="s">
        <v>10262</v>
      </c>
      <c r="G5637" s="92" t="s">
        <v>2668</v>
      </c>
      <c r="H5637" s="92" t="s">
        <v>10339</v>
      </c>
      <c r="I5637" s="92" t="s">
        <v>928</v>
      </c>
      <c r="J5637" s="92" t="s">
        <v>10428</v>
      </c>
      <c r="K5637" s="90" t="b">
        <v>0</v>
      </c>
      <c r="L5637" s="92" t="s">
        <v>867</v>
      </c>
      <c r="M5637" s="278">
        <f>IFERROR(VLOOKUP(C5637,'Budget Detail as of 11.30'!B:K,COLUMNS('Budget Detail as of 11.30'!B:K),FALSE),0)</f>
        <v>4000</v>
      </c>
      <c r="N5637" s="155">
        <f>SUMIFS('Budget Detail as of 11.30'!L:L,'Budget Detail as of 11.30'!B:B,'Questica Mapping'!C5637)</f>
        <v>4000</v>
      </c>
      <c r="O5637" s="100">
        <v>70000</v>
      </c>
      <c r="P5637" s="101">
        <f t="shared" si="216"/>
        <v>70000</v>
      </c>
    </row>
    <row r="5638" spans="1:16" hidden="1" x14ac:dyDescent="0.3">
      <c r="A5638" s="90">
        <v>592972</v>
      </c>
      <c r="B5638" s="92" t="s">
        <v>1162</v>
      </c>
      <c r="C5638" s="92" t="s">
        <v>10429</v>
      </c>
      <c r="D5638" s="92" t="s">
        <v>25</v>
      </c>
      <c r="E5638" s="103" t="s">
        <v>736</v>
      </c>
      <c r="F5638" s="92" t="s">
        <v>10262</v>
      </c>
      <c r="G5638" s="92" t="s">
        <v>2668</v>
      </c>
      <c r="H5638" s="92" t="s">
        <v>10339</v>
      </c>
      <c r="I5638" s="92" t="s">
        <v>931</v>
      </c>
      <c r="J5638" s="92" t="s">
        <v>10430</v>
      </c>
      <c r="K5638" s="90" t="b">
        <v>0</v>
      </c>
      <c r="L5638" s="92" t="s">
        <v>867</v>
      </c>
      <c r="M5638" s="278">
        <f>IFERROR(VLOOKUP(C5638,'Budget Detail as of 11.30'!B:K,COLUMNS('Budget Detail as of 11.30'!B:K),FALSE),0)</f>
        <v>20000</v>
      </c>
      <c r="N5638" s="155">
        <f>SUMIFS('Budget Detail as of 11.30'!L:L,'Budget Detail as of 11.30'!B:B,'Questica Mapping'!C5638)</f>
        <v>20000</v>
      </c>
      <c r="O5638" s="100">
        <v>20000</v>
      </c>
      <c r="P5638" s="101">
        <f t="shared" si="216"/>
        <v>20000</v>
      </c>
    </row>
    <row r="5639" spans="1:16" hidden="1" x14ac:dyDescent="0.3">
      <c r="A5639" s="90">
        <v>603154</v>
      </c>
      <c r="B5639" s="92" t="s">
        <v>1162</v>
      </c>
      <c r="C5639" s="92" t="s">
        <v>10431</v>
      </c>
      <c r="D5639" s="92" t="s">
        <v>25</v>
      </c>
      <c r="E5639" s="103" t="s">
        <v>736</v>
      </c>
      <c r="F5639" s="92" t="s">
        <v>10262</v>
      </c>
      <c r="G5639" s="92" t="s">
        <v>2668</v>
      </c>
      <c r="H5639" s="92" t="s">
        <v>10432</v>
      </c>
      <c r="I5639" s="92" t="s">
        <v>865</v>
      </c>
      <c r="J5639" s="92" t="s">
        <v>10355</v>
      </c>
      <c r="K5639" s="90" t="b">
        <v>0</v>
      </c>
      <c r="L5639" s="92" t="s">
        <v>867</v>
      </c>
      <c r="M5639" s="278">
        <f>IFERROR(VLOOKUP(C5639,'Budget Detail as of 11.30'!B:K,COLUMNS('Budget Detail as of 11.30'!B:K),FALSE),0)</f>
        <v>500</v>
      </c>
      <c r="N5639" s="155">
        <f>SUMIFS('Budget Detail as of 11.30'!L:L,'Budget Detail as of 11.30'!B:B,'Questica Mapping'!C5639)</f>
        <v>500</v>
      </c>
      <c r="O5639" s="100">
        <v>10000</v>
      </c>
      <c r="P5639" s="101">
        <f t="shared" si="216"/>
        <v>10000</v>
      </c>
    </row>
    <row r="5640" spans="1:16" hidden="1" x14ac:dyDescent="0.3">
      <c r="A5640" s="90">
        <v>600715</v>
      </c>
      <c r="B5640" s="92" t="s">
        <v>1162</v>
      </c>
      <c r="C5640" s="92" t="s">
        <v>10433</v>
      </c>
      <c r="D5640" s="92" t="s">
        <v>25</v>
      </c>
      <c r="E5640" s="103" t="s">
        <v>736</v>
      </c>
      <c r="F5640" s="92" t="s">
        <v>10262</v>
      </c>
      <c r="G5640" s="92" t="s">
        <v>2668</v>
      </c>
      <c r="H5640" s="92" t="s">
        <v>10293</v>
      </c>
      <c r="I5640" s="92" t="s">
        <v>865</v>
      </c>
      <c r="J5640" s="92" t="s">
        <v>10355</v>
      </c>
      <c r="K5640" s="90" t="b">
        <v>0</v>
      </c>
      <c r="L5640" s="92" t="s">
        <v>867</v>
      </c>
      <c r="M5640" s="278">
        <f>IFERROR(VLOOKUP(C5640,'Budget Detail as of 11.30'!B:K,COLUMNS('Budget Detail as of 11.30'!B:K),FALSE),0)</f>
        <v>500</v>
      </c>
      <c r="N5640" s="155">
        <f>SUMIFS('Budget Detail as of 11.30'!L:L,'Budget Detail as of 11.30'!B:B,'Questica Mapping'!C5640)</f>
        <v>500</v>
      </c>
      <c r="O5640" s="100">
        <v>0</v>
      </c>
      <c r="P5640" s="101">
        <f t="shared" si="216"/>
        <v>0</v>
      </c>
    </row>
    <row r="5641" spans="1:16" hidden="1" x14ac:dyDescent="0.3">
      <c r="A5641" s="90">
        <v>600746</v>
      </c>
      <c r="B5641" s="92" t="s">
        <v>1162</v>
      </c>
      <c r="C5641" s="92" t="s">
        <v>10434</v>
      </c>
      <c r="D5641" s="92" t="s">
        <v>25</v>
      </c>
      <c r="E5641" s="103" t="s">
        <v>736</v>
      </c>
      <c r="F5641" s="90" t="s">
        <v>10262</v>
      </c>
      <c r="G5641" s="90" t="s">
        <v>2668</v>
      </c>
      <c r="H5641" s="90" t="s">
        <v>10435</v>
      </c>
      <c r="I5641" s="178">
        <v>2</v>
      </c>
      <c r="J5641" s="269" t="s">
        <v>1251</v>
      </c>
      <c r="L5641" s="92"/>
      <c r="M5641" s="278">
        <f>IFERROR(VLOOKUP(C5641,'Budget Detail as of 11.30'!B:K,COLUMNS('Budget Detail as of 11.30'!B:K),FALSE),0)</f>
        <v>0</v>
      </c>
      <c r="N5641" s="155">
        <f>SUMIFS('Budget Detail as of 11.30'!L:L,'Budget Detail as of 11.30'!B:B,'Questica Mapping'!C5641)</f>
        <v>0</v>
      </c>
      <c r="O5641" s="100">
        <v>29000</v>
      </c>
      <c r="P5641" s="101">
        <f t="shared" si="216"/>
        <v>29000</v>
      </c>
    </row>
    <row r="5642" spans="1:16" hidden="1" x14ac:dyDescent="0.3">
      <c r="A5642" s="90">
        <v>600747</v>
      </c>
      <c r="B5642" s="92" t="s">
        <v>1162</v>
      </c>
      <c r="C5642" s="92" t="s">
        <v>10436</v>
      </c>
      <c r="D5642" s="92" t="s">
        <v>25</v>
      </c>
      <c r="E5642" s="103" t="s">
        <v>736</v>
      </c>
      <c r="F5642" s="92" t="s">
        <v>10262</v>
      </c>
      <c r="G5642" s="92" t="s">
        <v>2668</v>
      </c>
      <c r="H5642" s="92" t="s">
        <v>10229</v>
      </c>
      <c r="I5642" s="92" t="s">
        <v>865</v>
      </c>
      <c r="J5642" s="92" t="s">
        <v>10355</v>
      </c>
      <c r="K5642" s="90" t="b">
        <v>0</v>
      </c>
      <c r="L5642" s="92" t="s">
        <v>867</v>
      </c>
      <c r="M5642" s="278">
        <f>IFERROR(VLOOKUP(C5642,'Budget Detail as of 11.30'!B:K,COLUMNS('Budget Detail as of 11.30'!B:K),FALSE),0)</f>
        <v>62000</v>
      </c>
      <c r="N5642" s="155">
        <f>SUMIFS('Budget Detail as of 11.30'!L:L,'Budget Detail as of 11.30'!B:B,'Questica Mapping'!C5642)</f>
        <v>62000</v>
      </c>
      <c r="O5642" s="100">
        <v>10000</v>
      </c>
      <c r="P5642" s="101">
        <f t="shared" si="216"/>
        <v>10000</v>
      </c>
    </row>
    <row r="5643" spans="1:16" hidden="1" x14ac:dyDescent="0.3">
      <c r="A5643" s="90">
        <v>603188</v>
      </c>
      <c r="B5643" s="92" t="s">
        <v>1162</v>
      </c>
      <c r="C5643" s="92" t="s">
        <v>10437</v>
      </c>
      <c r="D5643" s="92" t="s">
        <v>25</v>
      </c>
      <c r="E5643" s="103" t="s">
        <v>736</v>
      </c>
      <c r="F5643" s="92" t="s">
        <v>10262</v>
      </c>
      <c r="G5643" s="92" t="s">
        <v>2668</v>
      </c>
      <c r="H5643" s="92" t="s">
        <v>10229</v>
      </c>
      <c r="I5643" s="92" t="s">
        <v>925</v>
      </c>
      <c r="J5643" s="92" t="s">
        <v>10438</v>
      </c>
      <c r="K5643" s="90" t="b">
        <v>0</v>
      </c>
      <c r="L5643" s="92" t="s">
        <v>867</v>
      </c>
      <c r="M5643" s="278">
        <f>IFERROR(VLOOKUP(C5643,'Budget Detail as of 11.30'!B:K,COLUMNS('Budget Detail as of 11.30'!B:K),FALSE),0)</f>
        <v>20000</v>
      </c>
      <c r="N5643" s="155">
        <f>SUMIFS('Budget Detail as of 11.30'!L:L,'Budget Detail as of 11.30'!B:B,'Questica Mapping'!C5643)</f>
        <v>20000</v>
      </c>
      <c r="O5643" s="100">
        <v>50000</v>
      </c>
      <c r="P5643" s="101">
        <f t="shared" ref="P5643:P5706" si="217">+O5643</f>
        <v>50000</v>
      </c>
    </row>
    <row r="5644" spans="1:16" hidden="1" x14ac:dyDescent="0.3">
      <c r="A5644" s="90">
        <v>600613</v>
      </c>
      <c r="B5644" s="92" t="s">
        <v>1162</v>
      </c>
      <c r="C5644" s="92" t="s">
        <v>10439</v>
      </c>
      <c r="D5644" s="92" t="s">
        <v>25</v>
      </c>
      <c r="E5644" s="103" t="s">
        <v>736</v>
      </c>
      <c r="F5644" s="92" t="s">
        <v>10262</v>
      </c>
      <c r="G5644" s="92" t="s">
        <v>2668</v>
      </c>
      <c r="H5644" s="92" t="s">
        <v>10229</v>
      </c>
      <c r="I5644" s="92" t="s">
        <v>928</v>
      </c>
      <c r="J5644" s="92" t="s">
        <v>10373</v>
      </c>
      <c r="K5644" s="90" t="b">
        <v>0</v>
      </c>
      <c r="L5644" s="92" t="s">
        <v>867</v>
      </c>
      <c r="M5644" s="278">
        <f>IFERROR(VLOOKUP(C5644,'Budget Detail as of 11.30'!B:K,COLUMNS('Budget Detail as of 11.30'!B:K),FALSE),0)</f>
        <v>10000</v>
      </c>
      <c r="N5644" s="155">
        <f>SUMIFS('Budget Detail as of 11.30'!L:L,'Budget Detail as of 11.30'!B:B,'Questica Mapping'!C5644)</f>
        <v>10000</v>
      </c>
      <c r="O5644" s="100">
        <v>4000</v>
      </c>
      <c r="P5644" s="101">
        <f t="shared" si="217"/>
        <v>4000</v>
      </c>
    </row>
    <row r="5645" spans="1:16" hidden="1" x14ac:dyDescent="0.3">
      <c r="A5645" s="90">
        <v>600614</v>
      </c>
      <c r="B5645" s="92" t="s">
        <v>1162</v>
      </c>
      <c r="C5645" s="92" t="s">
        <v>10440</v>
      </c>
      <c r="D5645" s="92" t="s">
        <v>25</v>
      </c>
      <c r="E5645" s="103" t="s">
        <v>736</v>
      </c>
      <c r="F5645" s="92" t="s">
        <v>10262</v>
      </c>
      <c r="G5645" s="92" t="s">
        <v>2668</v>
      </c>
      <c r="H5645" s="92" t="s">
        <v>10229</v>
      </c>
      <c r="I5645" s="92" t="s">
        <v>931</v>
      </c>
      <c r="J5645" s="92" t="s">
        <v>10384</v>
      </c>
      <c r="K5645" s="90" t="b">
        <v>0</v>
      </c>
      <c r="L5645" s="92" t="s">
        <v>867</v>
      </c>
      <c r="M5645" s="278">
        <f>IFERROR(VLOOKUP(C5645,'Budget Detail as of 11.30'!B:K,COLUMNS('Budget Detail as of 11.30'!B:K),FALSE),0)</f>
        <v>5000</v>
      </c>
      <c r="N5645" s="155">
        <f>SUMIFS('Budget Detail as of 11.30'!L:L,'Budget Detail as of 11.30'!B:B,'Questica Mapping'!C5645)</f>
        <v>5000</v>
      </c>
      <c r="O5645" s="100">
        <v>10000</v>
      </c>
      <c r="P5645" s="101">
        <f t="shared" si="217"/>
        <v>10000</v>
      </c>
    </row>
    <row r="5646" spans="1:16" hidden="1" x14ac:dyDescent="0.3">
      <c r="A5646" s="90">
        <v>851281</v>
      </c>
      <c r="B5646" s="92" t="s">
        <v>1162</v>
      </c>
      <c r="C5646" s="92" t="s">
        <v>10441</v>
      </c>
      <c r="D5646" s="92" t="s">
        <v>25</v>
      </c>
      <c r="E5646" s="103" t="s">
        <v>736</v>
      </c>
      <c r="F5646" s="92" t="s">
        <v>10262</v>
      </c>
      <c r="G5646" s="92" t="s">
        <v>2668</v>
      </c>
      <c r="H5646" s="92" t="s">
        <v>10229</v>
      </c>
      <c r="I5646" s="92" t="s">
        <v>944</v>
      </c>
      <c r="J5646" s="92" t="s">
        <v>10375</v>
      </c>
      <c r="K5646" s="90" t="b">
        <v>0</v>
      </c>
      <c r="L5646" s="92" t="s">
        <v>867</v>
      </c>
      <c r="M5646" s="278">
        <f>IFERROR(VLOOKUP(C5646,'Budget Detail as of 11.30'!B:K,COLUMNS('Budget Detail as of 11.30'!B:K),FALSE),0)</f>
        <v>2800</v>
      </c>
      <c r="N5646" s="155">
        <f>SUMIFS('Budget Detail as of 11.30'!L:L,'Budget Detail as of 11.30'!B:B,'Questica Mapping'!C5646)</f>
        <v>2800</v>
      </c>
      <c r="O5646" s="100">
        <v>175000</v>
      </c>
      <c r="P5646" s="101">
        <f t="shared" si="217"/>
        <v>175000</v>
      </c>
    </row>
    <row r="5647" spans="1:16" hidden="1" x14ac:dyDescent="0.3">
      <c r="A5647" s="90">
        <v>600665</v>
      </c>
      <c r="B5647" s="92" t="s">
        <v>1162</v>
      </c>
      <c r="C5647" s="92" t="s">
        <v>10442</v>
      </c>
      <c r="D5647" s="92" t="s">
        <v>25</v>
      </c>
      <c r="E5647" s="103" t="s">
        <v>736</v>
      </c>
      <c r="F5647" s="92" t="s">
        <v>10262</v>
      </c>
      <c r="G5647" s="92" t="s">
        <v>2668</v>
      </c>
      <c r="H5647" s="92" t="s">
        <v>10229</v>
      </c>
      <c r="I5647" s="92" t="s">
        <v>1060</v>
      </c>
      <c r="J5647" s="92" t="s">
        <v>10443</v>
      </c>
      <c r="K5647" s="90" t="b">
        <v>0</v>
      </c>
      <c r="L5647" s="92" t="s">
        <v>867</v>
      </c>
      <c r="M5647" s="278">
        <f>IFERROR(VLOOKUP(C5647,'Budget Detail as of 11.30'!B:K,COLUMNS('Budget Detail as of 11.30'!B:K),FALSE),0)</f>
        <v>3000</v>
      </c>
      <c r="N5647" s="155">
        <f>SUMIFS('Budget Detail as of 11.30'!L:L,'Budget Detail as of 11.30'!B:B,'Questica Mapping'!C5647)</f>
        <v>3000</v>
      </c>
      <c r="O5647" s="100">
        <v>2000</v>
      </c>
      <c r="P5647" s="101">
        <f t="shared" si="217"/>
        <v>2000</v>
      </c>
    </row>
    <row r="5648" spans="1:16" hidden="1" x14ac:dyDescent="0.3">
      <c r="A5648" s="90">
        <v>600669</v>
      </c>
      <c r="B5648" s="92" t="s">
        <v>1162</v>
      </c>
      <c r="C5648" s="92" t="s">
        <v>10444</v>
      </c>
      <c r="D5648" s="92" t="s">
        <v>25</v>
      </c>
      <c r="E5648" s="103" t="s">
        <v>736</v>
      </c>
      <c r="F5648" s="92" t="s">
        <v>10262</v>
      </c>
      <c r="G5648" s="92" t="s">
        <v>2668</v>
      </c>
      <c r="H5648" s="92" t="s">
        <v>10229</v>
      </c>
      <c r="I5648" s="92" t="s">
        <v>1063</v>
      </c>
      <c r="J5648" s="92" t="s">
        <v>10379</v>
      </c>
      <c r="K5648" s="90" t="b">
        <v>0</v>
      </c>
      <c r="L5648" s="92" t="s">
        <v>867</v>
      </c>
      <c r="M5648" s="278">
        <f>IFERROR(VLOOKUP(C5648,'Budget Detail as of 11.30'!B:K,COLUMNS('Budget Detail as of 11.30'!B:K),FALSE),0)</f>
        <v>350</v>
      </c>
      <c r="N5648" s="155">
        <f>SUMIFS('Budget Detail as of 11.30'!L:L,'Budget Detail as of 11.30'!B:B,'Questica Mapping'!C5648)</f>
        <v>350</v>
      </c>
      <c r="O5648" s="100">
        <v>10000</v>
      </c>
      <c r="P5648" s="101">
        <f t="shared" si="217"/>
        <v>10000</v>
      </c>
    </row>
    <row r="5649" spans="1:16" hidden="1" x14ac:dyDescent="0.3">
      <c r="A5649" s="90">
        <v>600675</v>
      </c>
      <c r="B5649" s="92" t="s">
        <v>1162</v>
      </c>
      <c r="C5649" s="92" t="s">
        <v>10445</v>
      </c>
      <c r="D5649" s="92" t="s">
        <v>25</v>
      </c>
      <c r="E5649" s="103" t="s">
        <v>736</v>
      </c>
      <c r="F5649" s="92" t="s">
        <v>10262</v>
      </c>
      <c r="G5649" s="92" t="s">
        <v>2668</v>
      </c>
      <c r="H5649" s="92" t="s">
        <v>10275</v>
      </c>
      <c r="I5649" s="92" t="s">
        <v>865</v>
      </c>
      <c r="J5649" s="92" t="s">
        <v>10355</v>
      </c>
      <c r="K5649" s="90" t="b">
        <v>0</v>
      </c>
      <c r="L5649" s="92" t="s">
        <v>867</v>
      </c>
      <c r="M5649" s="278">
        <f>IFERROR(VLOOKUP(C5649,'Budget Detail as of 11.30'!B:K,COLUMNS('Budget Detail as of 11.30'!B:K),FALSE),0)</f>
        <v>20000</v>
      </c>
      <c r="N5649" s="155">
        <f>SUMIFS('Budget Detail as of 11.30'!L:L,'Budget Detail as of 11.30'!B:B,'Questica Mapping'!C5649)</f>
        <v>20000</v>
      </c>
      <c r="O5649" s="100">
        <v>0</v>
      </c>
      <c r="P5649" s="101">
        <f t="shared" si="217"/>
        <v>0</v>
      </c>
    </row>
    <row r="5650" spans="1:16" hidden="1" x14ac:dyDescent="0.3">
      <c r="A5650" s="90">
        <v>600677</v>
      </c>
      <c r="B5650" s="92" t="s">
        <v>1162</v>
      </c>
      <c r="C5650" s="92" t="s">
        <v>10446</v>
      </c>
      <c r="D5650" s="92" t="s">
        <v>25</v>
      </c>
      <c r="E5650" s="103" t="s">
        <v>736</v>
      </c>
      <c r="F5650" s="92" t="s">
        <v>10262</v>
      </c>
      <c r="G5650" s="92" t="s">
        <v>2668</v>
      </c>
      <c r="H5650" s="92" t="s">
        <v>10275</v>
      </c>
      <c r="I5650" s="92" t="s">
        <v>925</v>
      </c>
      <c r="J5650" s="92" t="s">
        <v>10379</v>
      </c>
      <c r="K5650" s="90" t="b">
        <v>0</v>
      </c>
      <c r="L5650" s="92" t="s">
        <v>867</v>
      </c>
      <c r="M5650" s="278">
        <f>IFERROR(VLOOKUP(C5650,'Budget Detail as of 11.30'!B:K,COLUMNS('Budget Detail as of 11.30'!B:K),FALSE),0)</f>
        <v>250</v>
      </c>
      <c r="N5650" s="155">
        <f>SUMIFS('Budget Detail as of 11.30'!L:L,'Budget Detail as of 11.30'!B:B,'Questica Mapping'!C5650)</f>
        <v>250</v>
      </c>
      <c r="O5650" s="100">
        <v>0</v>
      </c>
      <c r="P5650" s="101">
        <f t="shared" si="217"/>
        <v>0</v>
      </c>
    </row>
    <row r="5651" spans="1:16" hidden="1" x14ac:dyDescent="0.3">
      <c r="A5651" s="90">
        <v>1319131</v>
      </c>
      <c r="B5651" s="92" t="s">
        <v>1162</v>
      </c>
      <c r="C5651" s="92" t="s">
        <v>10447</v>
      </c>
      <c r="D5651" s="92" t="s">
        <v>25</v>
      </c>
      <c r="E5651" s="103" t="s">
        <v>736</v>
      </c>
      <c r="F5651" s="92" t="s">
        <v>10262</v>
      </c>
      <c r="G5651" s="92" t="s">
        <v>2668</v>
      </c>
      <c r="H5651" s="92" t="s">
        <v>10275</v>
      </c>
      <c r="I5651" s="92" t="s">
        <v>928</v>
      </c>
      <c r="J5651" s="92" t="s">
        <v>10375</v>
      </c>
      <c r="K5651" s="90" t="b">
        <v>0</v>
      </c>
      <c r="L5651" s="92" t="s">
        <v>867</v>
      </c>
      <c r="M5651" s="278">
        <f>IFERROR(VLOOKUP(C5651,'Budget Detail as of 11.30'!B:K,COLUMNS('Budget Detail as of 11.30'!B:K),FALSE),0)</f>
        <v>1300</v>
      </c>
      <c r="N5651" s="155">
        <f>SUMIFS('Budget Detail as of 11.30'!L:L,'Budget Detail as of 11.30'!B:B,'Questica Mapping'!C5651)</f>
        <v>1300</v>
      </c>
      <c r="O5651" s="100">
        <v>0</v>
      </c>
      <c r="P5651" s="101">
        <f t="shared" si="217"/>
        <v>0</v>
      </c>
    </row>
    <row r="5652" spans="1:16" hidden="1" x14ac:dyDescent="0.3">
      <c r="A5652" s="90">
        <v>601330</v>
      </c>
      <c r="B5652" s="92" t="s">
        <v>1162</v>
      </c>
      <c r="C5652" s="92" t="s">
        <v>10448</v>
      </c>
      <c r="D5652" s="92" t="s">
        <v>25</v>
      </c>
      <c r="E5652" s="103" t="s">
        <v>736</v>
      </c>
      <c r="F5652" s="90" t="s">
        <v>10262</v>
      </c>
      <c r="G5652" s="90" t="s">
        <v>2668</v>
      </c>
      <c r="H5652" s="90" t="s">
        <v>10449</v>
      </c>
      <c r="I5652" s="178">
        <v>5</v>
      </c>
      <c r="J5652" s="269" t="s">
        <v>1251</v>
      </c>
      <c r="L5652" s="92"/>
      <c r="M5652" s="278">
        <f>IFERROR(VLOOKUP(C5652,'Budget Detail as of 11.30'!B:K,COLUMNS('Budget Detail as of 11.30'!B:K),FALSE),0)</f>
        <v>0</v>
      </c>
      <c r="N5652" s="155">
        <f>SUMIFS('Budget Detail as of 11.30'!L:L,'Budget Detail as of 11.30'!B:B,'Questica Mapping'!C5652)</f>
        <v>0</v>
      </c>
      <c r="O5652" s="100">
        <v>20000</v>
      </c>
      <c r="P5652" s="101">
        <f t="shared" si="217"/>
        <v>20000</v>
      </c>
    </row>
    <row r="5653" spans="1:16" hidden="1" x14ac:dyDescent="0.3">
      <c r="A5653" s="90">
        <v>591385</v>
      </c>
      <c r="B5653" s="92" t="s">
        <v>1162</v>
      </c>
      <c r="C5653" s="92" t="s">
        <v>10450</v>
      </c>
      <c r="D5653" s="92" t="s">
        <v>25</v>
      </c>
      <c r="E5653" s="103" t="s">
        <v>736</v>
      </c>
      <c r="F5653" s="92" t="s">
        <v>10262</v>
      </c>
      <c r="G5653" s="92" t="s">
        <v>2668</v>
      </c>
      <c r="H5653" s="92" t="s">
        <v>10277</v>
      </c>
      <c r="I5653" s="92" t="s">
        <v>865</v>
      </c>
      <c r="J5653" s="92" t="s">
        <v>10355</v>
      </c>
      <c r="K5653" s="90" t="b">
        <v>0</v>
      </c>
      <c r="L5653" s="92" t="s">
        <v>867</v>
      </c>
      <c r="M5653" s="278">
        <f>IFERROR(VLOOKUP(C5653,'Budget Detail as of 11.30'!B:K,COLUMNS('Budget Detail as of 11.30'!B:K),FALSE),0)</f>
        <v>133000</v>
      </c>
      <c r="N5653" s="155">
        <f>SUMIFS('Budget Detail as of 11.30'!L:L,'Budget Detail as of 11.30'!B:B,'Questica Mapping'!C5653)</f>
        <v>133000</v>
      </c>
      <c r="O5653" s="100">
        <v>80000</v>
      </c>
      <c r="P5653" s="101">
        <f t="shared" si="217"/>
        <v>80000</v>
      </c>
    </row>
    <row r="5654" spans="1:16" hidden="1" x14ac:dyDescent="0.3">
      <c r="A5654" s="90">
        <v>601999</v>
      </c>
      <c r="B5654" s="92" t="s">
        <v>1162</v>
      </c>
      <c r="C5654" s="92" t="s">
        <v>10451</v>
      </c>
      <c r="D5654" s="92" t="s">
        <v>25</v>
      </c>
      <c r="E5654" s="103" t="s">
        <v>736</v>
      </c>
      <c r="F5654" s="90" t="s">
        <v>10262</v>
      </c>
      <c r="G5654" s="90" t="s">
        <v>2668</v>
      </c>
      <c r="H5654" s="90" t="s">
        <v>10452</v>
      </c>
      <c r="I5654" s="178">
        <v>10</v>
      </c>
      <c r="J5654" s="269" t="s">
        <v>1251</v>
      </c>
      <c r="L5654" s="92"/>
      <c r="M5654" s="278">
        <f>IFERROR(VLOOKUP(C5654,'Budget Detail as of 11.30'!B:K,COLUMNS('Budget Detail as of 11.30'!B:K),FALSE),0)</f>
        <v>0</v>
      </c>
      <c r="N5654" s="155">
        <f>SUMIFS('Budget Detail as of 11.30'!L:L,'Budget Detail as of 11.30'!B:B,'Questica Mapping'!C5654)</f>
        <v>0</v>
      </c>
      <c r="O5654" s="100">
        <v>3500</v>
      </c>
      <c r="P5654" s="101">
        <f t="shared" si="217"/>
        <v>3500</v>
      </c>
    </row>
    <row r="5655" spans="1:16" hidden="1" x14ac:dyDescent="0.3">
      <c r="A5655" s="90">
        <v>598530</v>
      </c>
      <c r="B5655" s="92" t="s">
        <v>1162</v>
      </c>
      <c r="C5655" s="92" t="s">
        <v>10453</v>
      </c>
      <c r="D5655" s="92" t="s">
        <v>25</v>
      </c>
      <c r="E5655" s="103" t="s">
        <v>736</v>
      </c>
      <c r="F5655" s="90" t="s">
        <v>10262</v>
      </c>
      <c r="G5655" s="90" t="s">
        <v>2668</v>
      </c>
      <c r="H5655" s="90" t="s">
        <v>10452</v>
      </c>
      <c r="I5655" s="178">
        <v>11</v>
      </c>
      <c r="J5655" s="269" t="s">
        <v>1251</v>
      </c>
      <c r="L5655" s="92"/>
      <c r="M5655" s="278">
        <f>IFERROR(VLOOKUP(C5655,'Budget Detail as of 11.30'!B:K,COLUMNS('Budget Detail as of 11.30'!B:K),FALSE),0)</f>
        <v>0</v>
      </c>
      <c r="N5655" s="155">
        <f>SUMIFS('Budget Detail as of 11.30'!L:L,'Budget Detail as of 11.30'!B:B,'Questica Mapping'!C5655)</f>
        <v>0</v>
      </c>
      <c r="O5655" s="100">
        <v>10000</v>
      </c>
      <c r="P5655" s="101">
        <f t="shared" si="217"/>
        <v>10000</v>
      </c>
    </row>
    <row r="5656" spans="1:16" hidden="1" x14ac:dyDescent="0.3">
      <c r="A5656" s="90">
        <v>602870</v>
      </c>
      <c r="B5656" s="92" t="s">
        <v>1162</v>
      </c>
      <c r="C5656" s="92" t="s">
        <v>10454</v>
      </c>
      <c r="D5656" s="92" t="s">
        <v>25</v>
      </c>
      <c r="E5656" s="103" t="s">
        <v>736</v>
      </c>
      <c r="F5656" s="92" t="s">
        <v>10262</v>
      </c>
      <c r="G5656" s="92" t="s">
        <v>2668</v>
      </c>
      <c r="H5656" s="92" t="s">
        <v>10277</v>
      </c>
      <c r="I5656" s="92" t="s">
        <v>925</v>
      </c>
      <c r="J5656" s="92" t="s">
        <v>10373</v>
      </c>
      <c r="K5656" s="90" t="b">
        <v>0</v>
      </c>
      <c r="L5656" s="92" t="s">
        <v>867</v>
      </c>
      <c r="M5656" s="278">
        <f>IFERROR(VLOOKUP(C5656,'Budget Detail as of 11.30'!B:K,COLUMNS('Budget Detail as of 11.30'!B:K),FALSE),0)</f>
        <v>10000</v>
      </c>
      <c r="N5656" s="155">
        <f>SUMIFS('Budget Detail as of 11.30'!L:L,'Budget Detail as of 11.30'!B:B,'Questica Mapping'!C5656)</f>
        <v>10000</v>
      </c>
      <c r="O5656" s="100">
        <v>0</v>
      </c>
      <c r="P5656" s="101">
        <f t="shared" si="217"/>
        <v>0</v>
      </c>
    </row>
    <row r="5657" spans="1:16" hidden="1" x14ac:dyDescent="0.3">
      <c r="A5657" s="90">
        <v>601089</v>
      </c>
      <c r="B5657" s="92" t="s">
        <v>1162</v>
      </c>
      <c r="C5657" s="92" t="s">
        <v>10455</v>
      </c>
      <c r="D5657" s="92" t="s">
        <v>25</v>
      </c>
      <c r="E5657" s="103" t="s">
        <v>736</v>
      </c>
      <c r="F5657" s="92" t="s">
        <v>10262</v>
      </c>
      <c r="G5657" s="92" t="s">
        <v>2668</v>
      </c>
      <c r="H5657" s="92" t="s">
        <v>10277</v>
      </c>
      <c r="I5657" s="92" t="s">
        <v>928</v>
      </c>
      <c r="J5657" s="92" t="s">
        <v>10412</v>
      </c>
      <c r="K5657" s="90" t="b">
        <v>0</v>
      </c>
      <c r="L5657" s="92" t="s">
        <v>867</v>
      </c>
      <c r="M5657" s="278">
        <f>IFERROR(VLOOKUP(C5657,'Budget Detail as of 11.30'!B:K,COLUMNS('Budget Detail as of 11.30'!B:K),FALSE),0)</f>
        <v>70000</v>
      </c>
      <c r="N5657" s="155">
        <f>SUMIFS('Budget Detail as of 11.30'!L:L,'Budget Detail as of 11.30'!B:B,'Questica Mapping'!C5657)</f>
        <v>70000</v>
      </c>
      <c r="O5657" s="100">
        <v>5500</v>
      </c>
      <c r="P5657" s="101">
        <f t="shared" si="217"/>
        <v>5500</v>
      </c>
    </row>
    <row r="5658" spans="1:16" hidden="1" x14ac:dyDescent="0.3">
      <c r="A5658" s="90">
        <v>601312</v>
      </c>
      <c r="B5658" s="92" t="s">
        <v>1162</v>
      </c>
      <c r="C5658" s="92" t="s">
        <v>10456</v>
      </c>
      <c r="D5658" s="92" t="s">
        <v>25</v>
      </c>
      <c r="E5658" s="103" t="s">
        <v>736</v>
      </c>
      <c r="F5658" s="92" t="s">
        <v>10262</v>
      </c>
      <c r="G5658" s="92" t="s">
        <v>2668</v>
      </c>
      <c r="H5658" s="92" t="s">
        <v>10277</v>
      </c>
      <c r="I5658" s="92" t="s">
        <v>931</v>
      </c>
      <c r="J5658" s="92" t="s">
        <v>10393</v>
      </c>
      <c r="K5658" s="90" t="b">
        <v>0</v>
      </c>
      <c r="L5658" s="92" t="s">
        <v>867</v>
      </c>
      <c r="M5658" s="278">
        <f>IFERROR(VLOOKUP(C5658,'Budget Detail as of 11.30'!B:K,COLUMNS('Budget Detail as of 11.30'!B:K),FALSE),0)</f>
        <v>2000</v>
      </c>
      <c r="N5658" s="155">
        <f>SUMIFS('Budget Detail as of 11.30'!L:L,'Budget Detail as of 11.30'!B:B,'Questica Mapping'!C5658)</f>
        <v>2000</v>
      </c>
      <c r="O5658" s="100">
        <v>7000</v>
      </c>
      <c r="P5658" s="101">
        <f t="shared" si="217"/>
        <v>7000</v>
      </c>
    </row>
    <row r="5659" spans="1:16" hidden="1" x14ac:dyDescent="0.3">
      <c r="A5659" s="90">
        <v>601315</v>
      </c>
      <c r="B5659" s="92" t="s">
        <v>1162</v>
      </c>
      <c r="C5659" s="92" t="s">
        <v>10457</v>
      </c>
      <c r="D5659" s="92" t="s">
        <v>25</v>
      </c>
      <c r="E5659" s="103" t="s">
        <v>736</v>
      </c>
      <c r="F5659" s="92" t="s">
        <v>10262</v>
      </c>
      <c r="G5659" s="92" t="s">
        <v>2668</v>
      </c>
      <c r="H5659" s="92" t="s">
        <v>10277</v>
      </c>
      <c r="I5659" s="92" t="s">
        <v>944</v>
      </c>
      <c r="J5659" s="92" t="s">
        <v>10443</v>
      </c>
      <c r="K5659" s="90" t="b">
        <v>0</v>
      </c>
      <c r="L5659" s="92" t="s">
        <v>867</v>
      </c>
      <c r="M5659" s="278">
        <f>IFERROR(VLOOKUP(C5659,'Budget Detail as of 11.30'!B:K,COLUMNS('Budget Detail as of 11.30'!B:K),FALSE),0)</f>
        <v>9000</v>
      </c>
      <c r="N5659" s="155">
        <f>SUMIFS('Budget Detail as of 11.30'!L:L,'Budget Detail as of 11.30'!B:B,'Questica Mapping'!C5659)</f>
        <v>9000</v>
      </c>
      <c r="O5659" s="100">
        <v>0</v>
      </c>
      <c r="P5659" s="101">
        <f t="shared" si="217"/>
        <v>0</v>
      </c>
    </row>
    <row r="5660" spans="1:16" hidden="1" x14ac:dyDescent="0.3">
      <c r="A5660" s="90">
        <v>601308</v>
      </c>
      <c r="B5660" s="92" t="s">
        <v>1162</v>
      </c>
      <c r="C5660" s="92" t="s">
        <v>10458</v>
      </c>
      <c r="D5660" s="92" t="s">
        <v>25</v>
      </c>
      <c r="E5660" s="103" t="s">
        <v>736</v>
      </c>
      <c r="F5660" s="92" t="s">
        <v>10262</v>
      </c>
      <c r="G5660" s="92" t="s">
        <v>2668</v>
      </c>
      <c r="H5660" s="92" t="s">
        <v>10277</v>
      </c>
      <c r="I5660" s="92" t="s">
        <v>1060</v>
      </c>
      <c r="J5660" s="92" t="s">
        <v>10379</v>
      </c>
      <c r="K5660" s="90" t="b">
        <v>0</v>
      </c>
      <c r="L5660" s="92" t="s">
        <v>867</v>
      </c>
      <c r="M5660" s="278">
        <f>IFERROR(VLOOKUP(C5660,'Budget Detail as of 11.30'!B:K,COLUMNS('Budget Detail as of 11.30'!B:K),FALSE),0)</f>
        <v>400</v>
      </c>
      <c r="N5660" s="155">
        <f>SUMIFS('Budget Detail as of 11.30'!L:L,'Budget Detail as of 11.30'!B:B,'Questica Mapping'!C5660)</f>
        <v>400</v>
      </c>
      <c r="O5660" s="100">
        <v>5000</v>
      </c>
      <c r="P5660" s="101">
        <f t="shared" si="217"/>
        <v>5000</v>
      </c>
    </row>
    <row r="5661" spans="1:16" hidden="1" x14ac:dyDescent="0.3">
      <c r="A5661" s="90">
        <v>591296</v>
      </c>
      <c r="B5661" s="92" t="s">
        <v>1162</v>
      </c>
      <c r="C5661" s="92" t="s">
        <v>10459</v>
      </c>
      <c r="D5661" s="92" t="s">
        <v>25</v>
      </c>
      <c r="E5661" s="103" t="s">
        <v>736</v>
      </c>
      <c r="F5661" s="92" t="s">
        <v>10262</v>
      </c>
      <c r="G5661" s="92" t="s">
        <v>2668</v>
      </c>
      <c r="H5661" s="92" t="s">
        <v>10277</v>
      </c>
      <c r="I5661" s="92" t="s">
        <v>1063</v>
      </c>
      <c r="J5661" s="92" t="s">
        <v>10375</v>
      </c>
      <c r="K5661" s="90" t="b">
        <v>0</v>
      </c>
      <c r="L5661" s="92" t="s">
        <v>867</v>
      </c>
      <c r="M5661" s="278">
        <f>IFERROR(VLOOKUP(C5661,'Budget Detail as of 11.30'!B:K,COLUMNS('Budget Detail as of 11.30'!B:K),FALSE),0)</f>
        <v>5500</v>
      </c>
      <c r="N5661" s="155">
        <f>SUMIFS('Budget Detail as of 11.30'!L:L,'Budget Detail as of 11.30'!B:B,'Questica Mapping'!C5661)</f>
        <v>5500</v>
      </c>
      <c r="O5661" s="100">
        <v>20000</v>
      </c>
      <c r="P5661" s="101">
        <f t="shared" si="217"/>
        <v>20000</v>
      </c>
    </row>
    <row r="5662" spans="1:16" hidden="1" x14ac:dyDescent="0.3">
      <c r="A5662" s="90">
        <v>598505</v>
      </c>
      <c r="B5662" s="92" t="s">
        <v>1162</v>
      </c>
      <c r="C5662" s="92" t="s">
        <v>10460</v>
      </c>
      <c r="D5662" s="92" t="s">
        <v>25</v>
      </c>
      <c r="E5662" s="103" t="s">
        <v>736</v>
      </c>
      <c r="F5662" s="90" t="s">
        <v>10262</v>
      </c>
      <c r="G5662" s="90" t="s">
        <v>2668</v>
      </c>
      <c r="H5662" s="90" t="s">
        <v>10452</v>
      </c>
      <c r="I5662" s="178">
        <v>8</v>
      </c>
      <c r="J5662" s="269" t="s">
        <v>1251</v>
      </c>
      <c r="L5662" s="92"/>
      <c r="M5662" s="278">
        <f>IFERROR(VLOOKUP(C5662,'Budget Detail as of 11.30'!B:K,COLUMNS('Budget Detail as of 11.30'!B:K),FALSE),0)</f>
        <v>0</v>
      </c>
      <c r="N5662" s="155">
        <f>SUMIFS('Budget Detail as of 11.30'!L:L,'Budget Detail as of 11.30'!B:B,'Questica Mapping'!C5662)</f>
        <v>0</v>
      </c>
      <c r="O5662" s="100">
        <v>2000</v>
      </c>
      <c r="P5662" s="101">
        <f t="shared" si="217"/>
        <v>2000</v>
      </c>
    </row>
    <row r="5663" spans="1:16" hidden="1" x14ac:dyDescent="0.3">
      <c r="A5663" s="90">
        <v>593912</v>
      </c>
      <c r="B5663" s="92" t="s">
        <v>1162</v>
      </c>
      <c r="C5663" s="92" t="s">
        <v>10461</v>
      </c>
      <c r="D5663" s="92" t="s">
        <v>25</v>
      </c>
      <c r="E5663" s="103" t="s">
        <v>736</v>
      </c>
      <c r="F5663" s="90" t="s">
        <v>10262</v>
      </c>
      <c r="G5663" s="90" t="s">
        <v>2668</v>
      </c>
      <c r="H5663" s="90" t="s">
        <v>10452</v>
      </c>
      <c r="I5663" s="178">
        <v>9</v>
      </c>
      <c r="J5663" s="269" t="s">
        <v>1251</v>
      </c>
      <c r="L5663" s="92"/>
      <c r="M5663" s="278">
        <f>IFERROR(VLOOKUP(C5663,'Budget Detail as of 11.30'!B:K,COLUMNS('Budget Detail as of 11.30'!B:K),FALSE),0)</f>
        <v>0</v>
      </c>
      <c r="N5663" s="155">
        <f>SUMIFS('Budget Detail as of 11.30'!L:L,'Budget Detail as of 11.30'!B:B,'Questica Mapping'!C5663)</f>
        <v>0</v>
      </c>
      <c r="O5663" s="100">
        <v>23000</v>
      </c>
      <c r="P5663" s="101">
        <f t="shared" si="217"/>
        <v>23000</v>
      </c>
    </row>
    <row r="5664" spans="1:16" hidden="1" x14ac:dyDescent="0.3">
      <c r="A5664" s="90">
        <v>593913</v>
      </c>
      <c r="B5664" s="92" t="s">
        <v>1162</v>
      </c>
      <c r="C5664" s="92" t="s">
        <v>10462</v>
      </c>
      <c r="D5664" s="92" t="s">
        <v>25</v>
      </c>
      <c r="E5664" s="103" t="s">
        <v>736</v>
      </c>
      <c r="F5664" s="92" t="s">
        <v>10262</v>
      </c>
      <c r="G5664" s="92" t="s">
        <v>2668</v>
      </c>
      <c r="H5664" s="92" t="s">
        <v>10463</v>
      </c>
      <c r="I5664" s="92" t="s">
        <v>865</v>
      </c>
      <c r="J5664" s="92" t="s">
        <v>10355</v>
      </c>
      <c r="K5664" s="90" t="b">
        <v>0</v>
      </c>
      <c r="L5664" s="92" t="s">
        <v>867</v>
      </c>
      <c r="M5664" s="278">
        <f>IFERROR(VLOOKUP(C5664,'Budget Detail as of 11.30'!B:K,COLUMNS('Budget Detail as of 11.30'!B:K),FALSE),0)</f>
        <v>0</v>
      </c>
      <c r="N5664" s="155">
        <f>SUMIFS('Budget Detail as of 11.30'!L:L,'Budget Detail as of 11.30'!B:B,'Questica Mapping'!C5664)</f>
        <v>0</v>
      </c>
      <c r="O5664" s="100">
        <v>0</v>
      </c>
      <c r="P5664" s="101">
        <f t="shared" si="217"/>
        <v>0</v>
      </c>
    </row>
    <row r="5665" spans="1:16" hidden="1" x14ac:dyDescent="0.3">
      <c r="A5665" s="90">
        <v>849887</v>
      </c>
      <c r="B5665" s="92" t="s">
        <v>1162</v>
      </c>
      <c r="C5665" s="92" t="s">
        <v>10464</v>
      </c>
      <c r="D5665" s="92" t="s">
        <v>25</v>
      </c>
      <c r="E5665" s="103" t="s">
        <v>736</v>
      </c>
      <c r="F5665" s="92" t="s">
        <v>10262</v>
      </c>
      <c r="G5665" s="92" t="s">
        <v>2668</v>
      </c>
      <c r="H5665" s="92" t="s">
        <v>10465</v>
      </c>
      <c r="I5665" s="92" t="s">
        <v>865</v>
      </c>
      <c r="J5665" s="92" t="s">
        <v>10466</v>
      </c>
      <c r="K5665" s="90" t="b">
        <v>0</v>
      </c>
      <c r="L5665" s="92" t="s">
        <v>867</v>
      </c>
      <c r="M5665" s="278">
        <f>IFERROR(VLOOKUP(C5665,'Budget Detail as of 11.30'!B:K,COLUMNS('Budget Detail as of 11.30'!B:K),FALSE),0)</f>
        <v>5530</v>
      </c>
      <c r="N5665" s="155">
        <f>SUMIFS('Budget Detail as of 11.30'!L:L,'Budget Detail as of 11.30'!B:B,'Questica Mapping'!C5665)</f>
        <v>5530</v>
      </c>
      <c r="O5665" s="100">
        <v>200</v>
      </c>
      <c r="P5665" s="101">
        <f t="shared" si="217"/>
        <v>200</v>
      </c>
    </row>
    <row r="5666" spans="1:16" hidden="1" x14ac:dyDescent="0.3">
      <c r="A5666" s="90">
        <v>593914</v>
      </c>
      <c r="B5666" s="92" t="s">
        <v>1162</v>
      </c>
      <c r="C5666" s="92" t="s">
        <v>10467</v>
      </c>
      <c r="D5666" s="92" t="s">
        <v>25</v>
      </c>
      <c r="E5666" s="103" t="s">
        <v>736</v>
      </c>
      <c r="F5666" s="92" t="s">
        <v>10262</v>
      </c>
      <c r="G5666" s="92" t="s">
        <v>2668</v>
      </c>
      <c r="H5666" s="92" t="s">
        <v>10279</v>
      </c>
      <c r="I5666" s="92" t="s">
        <v>865</v>
      </c>
      <c r="J5666" s="92" t="s">
        <v>10355</v>
      </c>
      <c r="K5666" s="90" t="b">
        <v>0</v>
      </c>
      <c r="L5666" s="92" t="s">
        <v>867</v>
      </c>
      <c r="M5666" s="278">
        <f>IFERROR(VLOOKUP(C5666,'Budget Detail as of 11.30'!B:K,COLUMNS('Budget Detail as of 11.30'!B:K),FALSE),0)</f>
        <v>2600</v>
      </c>
      <c r="N5666" s="155">
        <f>SUMIFS('Budget Detail as of 11.30'!L:L,'Budget Detail as of 11.30'!B:B,'Questica Mapping'!C5666)</f>
        <v>2600</v>
      </c>
      <c r="O5666" s="100">
        <v>500</v>
      </c>
      <c r="P5666" s="101">
        <f t="shared" si="217"/>
        <v>500</v>
      </c>
    </row>
    <row r="5667" spans="1:16" hidden="1" x14ac:dyDescent="0.3">
      <c r="A5667" s="90">
        <v>601028</v>
      </c>
      <c r="B5667" s="92" t="s">
        <v>1162</v>
      </c>
      <c r="C5667" s="92" t="s">
        <v>10468</v>
      </c>
      <c r="D5667" s="92" t="s">
        <v>25</v>
      </c>
      <c r="E5667" s="103" t="s">
        <v>736</v>
      </c>
      <c r="F5667" s="92" t="s">
        <v>10262</v>
      </c>
      <c r="G5667" s="92" t="s">
        <v>2668</v>
      </c>
      <c r="H5667" s="92" t="s">
        <v>10279</v>
      </c>
      <c r="I5667" s="92" t="s">
        <v>925</v>
      </c>
      <c r="J5667" s="92" t="s">
        <v>10469</v>
      </c>
      <c r="K5667" s="90" t="b">
        <v>0</v>
      </c>
      <c r="L5667" s="92" t="s">
        <v>867</v>
      </c>
      <c r="M5667" s="278">
        <f>IFERROR(VLOOKUP(C5667,'Budget Detail as of 11.30'!B:K,COLUMNS('Budget Detail as of 11.30'!B:K),FALSE),0)</f>
        <v>1000</v>
      </c>
      <c r="N5667" s="155">
        <f>SUMIFS('Budget Detail as of 11.30'!L:L,'Budget Detail as of 11.30'!B:B,'Questica Mapping'!C5667)</f>
        <v>1000</v>
      </c>
      <c r="O5667" s="100">
        <v>500</v>
      </c>
      <c r="P5667" s="101">
        <f t="shared" si="217"/>
        <v>500</v>
      </c>
    </row>
    <row r="5668" spans="1:16" hidden="1" x14ac:dyDescent="0.3">
      <c r="A5668" s="90">
        <v>600897</v>
      </c>
      <c r="B5668" s="92" t="s">
        <v>1162</v>
      </c>
      <c r="C5668" s="92" t="s">
        <v>10470</v>
      </c>
      <c r="D5668" s="92" t="s">
        <v>25</v>
      </c>
      <c r="E5668" s="103" t="s">
        <v>736</v>
      </c>
      <c r="F5668" s="92" t="s">
        <v>10262</v>
      </c>
      <c r="G5668" s="92" t="s">
        <v>2668</v>
      </c>
      <c r="H5668" s="92" t="s">
        <v>10298</v>
      </c>
      <c r="I5668" s="92" t="s">
        <v>865</v>
      </c>
      <c r="J5668" s="92" t="s">
        <v>10355</v>
      </c>
      <c r="K5668" s="90" t="b">
        <v>0</v>
      </c>
      <c r="L5668" s="92" t="s">
        <v>867</v>
      </c>
      <c r="M5668" s="278">
        <f>IFERROR(VLOOKUP(C5668,'Budget Detail as of 11.30'!B:K,COLUMNS('Budget Detail as of 11.30'!B:K),FALSE),0)</f>
        <v>1100</v>
      </c>
      <c r="N5668" s="155">
        <f>SUMIFS('Budget Detail as of 11.30'!L:L,'Budget Detail as of 11.30'!B:B,'Questica Mapping'!C5668)</f>
        <v>1100</v>
      </c>
      <c r="O5668" s="100">
        <v>5000</v>
      </c>
      <c r="P5668" s="101">
        <f t="shared" si="217"/>
        <v>5000</v>
      </c>
    </row>
    <row r="5669" spans="1:16" hidden="1" x14ac:dyDescent="0.3">
      <c r="A5669" s="90">
        <v>601074</v>
      </c>
      <c r="B5669" s="92" t="s">
        <v>1162</v>
      </c>
      <c r="C5669" s="92" t="s">
        <v>10471</v>
      </c>
      <c r="D5669" s="92" t="s">
        <v>25</v>
      </c>
      <c r="E5669" s="103" t="s">
        <v>736</v>
      </c>
      <c r="F5669" s="92" t="s">
        <v>10262</v>
      </c>
      <c r="G5669" s="92" t="s">
        <v>2668</v>
      </c>
      <c r="H5669" s="92" t="s">
        <v>10298</v>
      </c>
      <c r="I5669" s="92" t="s">
        <v>925</v>
      </c>
      <c r="J5669" s="92" t="s">
        <v>10373</v>
      </c>
      <c r="K5669" s="90" t="b">
        <v>0</v>
      </c>
      <c r="L5669" s="92" t="s">
        <v>867</v>
      </c>
      <c r="M5669" s="278">
        <f>IFERROR(VLOOKUP(C5669,'Budget Detail as of 11.30'!B:K,COLUMNS('Budget Detail as of 11.30'!B:K),FALSE),0)</f>
        <v>20000</v>
      </c>
      <c r="N5669" s="155">
        <f>SUMIFS('Budget Detail as of 11.30'!L:L,'Budget Detail as of 11.30'!B:B,'Questica Mapping'!C5669)</f>
        <v>20000</v>
      </c>
      <c r="O5669" s="100">
        <v>120</v>
      </c>
      <c r="P5669" s="101">
        <f t="shared" si="217"/>
        <v>120</v>
      </c>
    </row>
    <row r="5670" spans="1:16" hidden="1" x14ac:dyDescent="0.3">
      <c r="A5670" s="90">
        <v>601461</v>
      </c>
      <c r="B5670" s="92" t="s">
        <v>1162</v>
      </c>
      <c r="C5670" s="92" t="s">
        <v>10472</v>
      </c>
      <c r="D5670" s="92" t="s">
        <v>25</v>
      </c>
      <c r="E5670" s="103" t="s">
        <v>736</v>
      </c>
      <c r="F5670" s="92" t="s">
        <v>10262</v>
      </c>
      <c r="G5670" s="92" t="s">
        <v>2668</v>
      </c>
      <c r="H5670" s="92" t="s">
        <v>10298</v>
      </c>
      <c r="I5670" s="92" t="s">
        <v>928</v>
      </c>
      <c r="J5670" s="92" t="s">
        <v>10379</v>
      </c>
      <c r="K5670" s="90" t="b">
        <v>0</v>
      </c>
      <c r="L5670" s="92" t="s">
        <v>867</v>
      </c>
      <c r="M5670" s="278">
        <f>IFERROR(VLOOKUP(C5670,'Budget Detail as of 11.30'!B:K,COLUMNS('Budget Detail as of 11.30'!B:K),FALSE),0)</f>
        <v>500</v>
      </c>
      <c r="N5670" s="155">
        <f>SUMIFS('Budget Detail as of 11.30'!L:L,'Budget Detail as of 11.30'!B:B,'Questica Mapping'!C5670)</f>
        <v>500</v>
      </c>
      <c r="O5670" s="100">
        <v>0</v>
      </c>
      <c r="P5670" s="101">
        <f t="shared" si="217"/>
        <v>0</v>
      </c>
    </row>
    <row r="5671" spans="1:16" hidden="1" x14ac:dyDescent="0.3">
      <c r="A5671" s="90">
        <v>601462</v>
      </c>
      <c r="B5671" s="92" t="s">
        <v>1162</v>
      </c>
      <c r="C5671" s="92" t="s">
        <v>10473</v>
      </c>
      <c r="D5671" s="92" t="s">
        <v>25</v>
      </c>
      <c r="E5671" s="103" t="s">
        <v>736</v>
      </c>
      <c r="F5671" s="92" t="s">
        <v>10262</v>
      </c>
      <c r="G5671" s="92" t="s">
        <v>2668</v>
      </c>
      <c r="H5671" s="92" t="s">
        <v>10298</v>
      </c>
      <c r="I5671" s="92" t="s">
        <v>931</v>
      </c>
      <c r="J5671" s="92" t="s">
        <v>10384</v>
      </c>
      <c r="K5671" s="90" t="b">
        <v>0</v>
      </c>
      <c r="L5671" s="92" t="s">
        <v>867</v>
      </c>
      <c r="M5671" s="278">
        <f>IFERROR(VLOOKUP(C5671,'Budget Detail as of 11.30'!B:K,COLUMNS('Budget Detail as of 11.30'!B:K),FALSE),0)</f>
        <v>500</v>
      </c>
      <c r="N5671" s="155">
        <f>SUMIFS('Budget Detail as of 11.30'!L:L,'Budget Detail as of 11.30'!B:B,'Questica Mapping'!C5671)</f>
        <v>500</v>
      </c>
      <c r="O5671" s="100">
        <v>2750</v>
      </c>
      <c r="P5671" s="101">
        <f t="shared" si="217"/>
        <v>2750</v>
      </c>
    </row>
    <row r="5672" spans="1:16" hidden="1" x14ac:dyDescent="0.3">
      <c r="A5672" s="90">
        <v>593915</v>
      </c>
      <c r="B5672" s="92" t="s">
        <v>1162</v>
      </c>
      <c r="C5672" s="92" t="s">
        <v>10474</v>
      </c>
      <c r="D5672" s="92" t="s">
        <v>25</v>
      </c>
      <c r="E5672" s="103" t="s">
        <v>736</v>
      </c>
      <c r="F5672" s="92" t="s">
        <v>10262</v>
      </c>
      <c r="G5672" s="92" t="s">
        <v>2668</v>
      </c>
      <c r="H5672" s="92" t="s">
        <v>10298</v>
      </c>
      <c r="I5672" s="92" t="s">
        <v>944</v>
      </c>
      <c r="J5672" s="92" t="s">
        <v>10469</v>
      </c>
      <c r="K5672" s="90" t="b">
        <v>0</v>
      </c>
      <c r="L5672" s="92" t="s">
        <v>867</v>
      </c>
      <c r="M5672" s="278">
        <f>IFERROR(VLOOKUP(C5672,'Budget Detail as of 11.30'!B:K,COLUMNS('Budget Detail as of 11.30'!B:K),FALSE),0)</f>
        <v>400</v>
      </c>
      <c r="N5672" s="155">
        <f>SUMIFS('Budget Detail as of 11.30'!L:L,'Budget Detail as of 11.30'!B:B,'Questica Mapping'!C5672)</f>
        <v>400</v>
      </c>
      <c r="O5672" s="100">
        <v>25000</v>
      </c>
      <c r="P5672" s="101">
        <f t="shared" si="217"/>
        <v>25000</v>
      </c>
    </row>
    <row r="5673" spans="1:16" hidden="1" x14ac:dyDescent="0.3">
      <c r="A5673" s="90">
        <v>593916</v>
      </c>
      <c r="B5673" s="92" t="s">
        <v>1162</v>
      </c>
      <c r="C5673" s="92" t="s">
        <v>10475</v>
      </c>
      <c r="D5673" s="92" t="s">
        <v>25</v>
      </c>
      <c r="E5673" s="103" t="s">
        <v>736</v>
      </c>
      <c r="F5673" s="92" t="s">
        <v>10262</v>
      </c>
      <c r="G5673" s="92" t="s">
        <v>2668</v>
      </c>
      <c r="H5673" s="92" t="s">
        <v>10300</v>
      </c>
      <c r="I5673" s="92" t="s">
        <v>865</v>
      </c>
      <c r="J5673" s="92" t="s">
        <v>10355</v>
      </c>
      <c r="K5673" s="90" t="b">
        <v>0</v>
      </c>
      <c r="L5673" s="92" t="s">
        <v>867</v>
      </c>
      <c r="M5673" s="278">
        <f>IFERROR(VLOOKUP(C5673,'Budget Detail as of 11.30'!B:K,COLUMNS('Budget Detail as of 11.30'!B:K),FALSE),0)</f>
        <v>200</v>
      </c>
      <c r="N5673" s="155">
        <f>SUMIFS('Budget Detail as of 11.30'!L:L,'Budget Detail as of 11.30'!B:B,'Questica Mapping'!C5673)</f>
        <v>200</v>
      </c>
      <c r="O5673" s="100">
        <v>0</v>
      </c>
      <c r="P5673" s="101">
        <f t="shared" si="217"/>
        <v>0</v>
      </c>
    </row>
    <row r="5674" spans="1:16" hidden="1" x14ac:dyDescent="0.3">
      <c r="A5674" s="90">
        <v>583104</v>
      </c>
      <c r="B5674" s="92" t="s">
        <v>1162</v>
      </c>
      <c r="C5674" s="92" t="s">
        <v>10476</v>
      </c>
      <c r="D5674" s="92" t="s">
        <v>25</v>
      </c>
      <c r="E5674" s="103" t="s">
        <v>736</v>
      </c>
      <c r="F5674" s="92" t="s">
        <v>10262</v>
      </c>
      <c r="G5674" s="92" t="s">
        <v>2668</v>
      </c>
      <c r="H5674" s="92" t="s">
        <v>10477</v>
      </c>
      <c r="I5674" s="92" t="s">
        <v>865</v>
      </c>
      <c r="J5674" s="92" t="s">
        <v>10355</v>
      </c>
      <c r="K5674" s="90" t="b">
        <v>0</v>
      </c>
      <c r="L5674" s="92" t="s">
        <v>867</v>
      </c>
      <c r="M5674" s="278">
        <f>IFERROR(VLOOKUP(C5674,'Budget Detail as of 11.30'!B:K,COLUMNS('Budget Detail as of 11.30'!B:K),FALSE),0)</f>
        <v>500</v>
      </c>
      <c r="N5674" s="155">
        <f>SUMIFS('Budget Detail as of 11.30'!L:L,'Budget Detail as of 11.30'!B:B,'Questica Mapping'!C5674)</f>
        <v>500</v>
      </c>
      <c r="O5674" s="100">
        <v>500</v>
      </c>
      <c r="P5674" s="101">
        <f t="shared" si="217"/>
        <v>500</v>
      </c>
    </row>
    <row r="5675" spans="1:16" hidden="1" x14ac:dyDescent="0.3">
      <c r="A5675" s="90">
        <v>587572</v>
      </c>
      <c r="B5675" s="92" t="s">
        <v>1162</v>
      </c>
      <c r="C5675" s="92" t="s">
        <v>10478</v>
      </c>
      <c r="D5675" s="92" t="s">
        <v>25</v>
      </c>
      <c r="E5675" s="103" t="s">
        <v>736</v>
      </c>
      <c r="F5675" s="92" t="s">
        <v>10262</v>
      </c>
      <c r="G5675" s="92" t="s">
        <v>2668</v>
      </c>
      <c r="H5675" s="92" t="s">
        <v>10479</v>
      </c>
      <c r="I5675" s="92" t="s">
        <v>865</v>
      </c>
      <c r="J5675" s="92" t="s">
        <v>10355</v>
      </c>
      <c r="K5675" s="90" t="b">
        <v>0</v>
      </c>
      <c r="L5675" s="92" t="s">
        <v>867</v>
      </c>
      <c r="M5675" s="278">
        <f>IFERROR(VLOOKUP(C5675,'Budget Detail as of 11.30'!B:K,COLUMNS('Budget Detail as of 11.30'!B:K),FALSE),0)</f>
        <v>500</v>
      </c>
      <c r="N5675" s="155">
        <f>SUMIFS('Budget Detail as of 11.30'!L:L,'Budget Detail as of 11.30'!B:B,'Questica Mapping'!C5675)</f>
        <v>500</v>
      </c>
      <c r="O5675" s="100">
        <v>500</v>
      </c>
      <c r="P5675" s="101">
        <f t="shared" si="217"/>
        <v>500</v>
      </c>
    </row>
    <row r="5676" spans="1:16" hidden="1" x14ac:dyDescent="0.3">
      <c r="A5676" s="90">
        <v>601148</v>
      </c>
      <c r="B5676" s="92" t="s">
        <v>1162</v>
      </c>
      <c r="C5676" s="92" t="s">
        <v>10480</v>
      </c>
      <c r="D5676" s="92" t="s">
        <v>25</v>
      </c>
      <c r="E5676" s="103" t="s">
        <v>736</v>
      </c>
      <c r="F5676" s="90" t="s">
        <v>10262</v>
      </c>
      <c r="G5676" s="90" t="s">
        <v>2668</v>
      </c>
      <c r="H5676" s="90" t="s">
        <v>10481</v>
      </c>
      <c r="I5676" s="178">
        <v>2</v>
      </c>
      <c r="J5676" s="269" t="s">
        <v>1251</v>
      </c>
      <c r="L5676" s="92"/>
      <c r="M5676" s="278">
        <f>IFERROR(VLOOKUP(C5676,'Budget Detail as of 11.30'!B:K,COLUMNS('Budget Detail as of 11.30'!B:K),FALSE),0)</f>
        <v>0</v>
      </c>
      <c r="N5676" s="155">
        <f>SUMIFS('Budget Detail as of 11.30'!L:L,'Budget Detail as of 11.30'!B:B,'Questica Mapping'!C5676)</f>
        <v>0</v>
      </c>
      <c r="O5676" s="100">
        <v>1500</v>
      </c>
      <c r="P5676" s="101">
        <f t="shared" si="217"/>
        <v>1500</v>
      </c>
    </row>
    <row r="5677" spans="1:16" hidden="1" x14ac:dyDescent="0.3">
      <c r="A5677" s="90">
        <v>601144</v>
      </c>
      <c r="B5677" s="92" t="s">
        <v>1162</v>
      </c>
      <c r="C5677" s="92" t="s">
        <v>10482</v>
      </c>
      <c r="D5677" s="92" t="s">
        <v>25</v>
      </c>
      <c r="E5677" s="103" t="s">
        <v>736</v>
      </c>
      <c r="F5677" s="92" t="s">
        <v>10262</v>
      </c>
      <c r="G5677" s="92" t="s">
        <v>2668</v>
      </c>
      <c r="H5677" s="92" t="s">
        <v>10483</v>
      </c>
      <c r="I5677" s="92" t="s">
        <v>865</v>
      </c>
      <c r="J5677" s="92" t="s">
        <v>10355</v>
      </c>
      <c r="K5677" s="90" t="b">
        <v>0</v>
      </c>
      <c r="L5677" s="92" t="s">
        <v>867</v>
      </c>
      <c r="M5677" s="278">
        <f>IFERROR(VLOOKUP(C5677,'Budget Detail as of 11.30'!B:K,COLUMNS('Budget Detail as of 11.30'!B:K),FALSE),0)</f>
        <v>120</v>
      </c>
      <c r="N5677" s="155">
        <f>SUMIFS('Budget Detail as of 11.30'!L:L,'Budget Detail as of 11.30'!B:B,'Questica Mapping'!C5677)</f>
        <v>120</v>
      </c>
      <c r="O5677" s="100">
        <v>2000</v>
      </c>
      <c r="P5677" s="101">
        <f t="shared" si="217"/>
        <v>2000</v>
      </c>
    </row>
    <row r="5678" spans="1:16" hidden="1" x14ac:dyDescent="0.3">
      <c r="A5678" s="90">
        <v>600896</v>
      </c>
      <c r="B5678" s="92" t="s">
        <v>1162</v>
      </c>
      <c r="C5678" s="92" t="s">
        <v>10484</v>
      </c>
      <c r="D5678" s="92" t="s">
        <v>25</v>
      </c>
      <c r="E5678" s="103" t="s">
        <v>736</v>
      </c>
      <c r="F5678" s="92" t="s">
        <v>10262</v>
      </c>
      <c r="G5678" s="92" t="s">
        <v>2668</v>
      </c>
      <c r="H5678" s="92" t="s">
        <v>10483</v>
      </c>
      <c r="I5678" s="92" t="s">
        <v>925</v>
      </c>
      <c r="J5678" s="92" t="s">
        <v>10485</v>
      </c>
      <c r="K5678" s="90" t="b">
        <v>0</v>
      </c>
      <c r="L5678" s="92" t="s">
        <v>867</v>
      </c>
      <c r="M5678" s="278">
        <f>IFERROR(VLOOKUP(C5678,'Budget Detail as of 11.30'!B:K,COLUMNS('Budget Detail as of 11.30'!B:K),FALSE),0)</f>
        <v>500</v>
      </c>
      <c r="N5678" s="155">
        <f>SUMIFS('Budget Detail as of 11.30'!L:L,'Budget Detail as of 11.30'!B:B,'Questica Mapping'!C5678)</f>
        <v>500</v>
      </c>
      <c r="O5678" s="100">
        <v>50000</v>
      </c>
      <c r="P5678" s="101">
        <f t="shared" si="217"/>
        <v>50000</v>
      </c>
    </row>
    <row r="5679" spans="1:16" hidden="1" x14ac:dyDescent="0.3">
      <c r="A5679" s="90">
        <v>600946</v>
      </c>
      <c r="B5679" s="92" t="s">
        <v>1162</v>
      </c>
      <c r="C5679" s="92" t="s">
        <v>10486</v>
      </c>
      <c r="D5679" s="92" t="s">
        <v>25</v>
      </c>
      <c r="E5679" s="103" t="s">
        <v>736</v>
      </c>
      <c r="F5679" s="92" t="s">
        <v>10262</v>
      </c>
      <c r="G5679" s="92" t="s">
        <v>2668</v>
      </c>
      <c r="H5679" s="92" t="s">
        <v>10281</v>
      </c>
      <c r="I5679" s="92" t="s">
        <v>865</v>
      </c>
      <c r="J5679" s="92" t="s">
        <v>10355</v>
      </c>
      <c r="K5679" s="90" t="b">
        <v>0</v>
      </c>
      <c r="L5679" s="92" t="s">
        <v>867</v>
      </c>
      <c r="M5679" s="278">
        <f>IFERROR(VLOOKUP(C5679,'Budget Detail as of 11.30'!B:K,COLUMNS('Budget Detail as of 11.30'!B:K),FALSE),0)</f>
        <v>2500</v>
      </c>
      <c r="N5679" s="155">
        <f>SUMIFS('Budget Detail as of 11.30'!L:L,'Budget Detail as of 11.30'!B:B,'Questica Mapping'!C5679)</f>
        <v>2500</v>
      </c>
      <c r="O5679" s="100">
        <v>0</v>
      </c>
      <c r="P5679" s="101">
        <f t="shared" si="217"/>
        <v>0</v>
      </c>
    </row>
    <row r="5680" spans="1:16" hidden="1" x14ac:dyDescent="0.3">
      <c r="A5680" s="90">
        <v>849892</v>
      </c>
      <c r="B5680" s="92" t="s">
        <v>1162</v>
      </c>
      <c r="C5680" s="92" t="s">
        <v>10487</v>
      </c>
      <c r="D5680" s="92" t="s">
        <v>25</v>
      </c>
      <c r="E5680" s="103" t="s">
        <v>736</v>
      </c>
      <c r="F5680" s="92" t="s">
        <v>10262</v>
      </c>
      <c r="G5680" s="92" t="s">
        <v>2668</v>
      </c>
      <c r="H5680" s="92" t="s">
        <v>10281</v>
      </c>
      <c r="I5680" s="92" t="s">
        <v>925</v>
      </c>
      <c r="J5680" s="92" t="s">
        <v>10488</v>
      </c>
      <c r="K5680" s="90" t="b">
        <v>0</v>
      </c>
      <c r="L5680" s="92" t="s">
        <v>867</v>
      </c>
      <c r="M5680" s="278">
        <f>IFERROR(VLOOKUP(C5680,'Budget Detail as of 11.30'!B:K,COLUMNS('Budget Detail as of 11.30'!B:K),FALSE),0)</f>
        <v>50000</v>
      </c>
      <c r="N5680" s="155">
        <f>SUMIFS('Budget Detail as of 11.30'!L:L,'Budget Detail as of 11.30'!B:B,'Questica Mapping'!C5680)</f>
        <v>50000</v>
      </c>
      <c r="O5680" s="100">
        <v>0</v>
      </c>
      <c r="P5680" s="101">
        <f t="shared" si="217"/>
        <v>0</v>
      </c>
    </row>
    <row r="5681" spans="1:16" hidden="1" x14ac:dyDescent="0.3">
      <c r="A5681" s="90">
        <v>600947</v>
      </c>
      <c r="B5681" s="92" t="s">
        <v>1162</v>
      </c>
      <c r="C5681" s="92" t="s">
        <v>10489</v>
      </c>
      <c r="D5681" s="92" t="s">
        <v>25</v>
      </c>
      <c r="E5681" s="103" t="s">
        <v>736</v>
      </c>
      <c r="F5681" s="92" t="s">
        <v>10262</v>
      </c>
      <c r="G5681" s="92" t="s">
        <v>2668</v>
      </c>
      <c r="H5681" s="92" t="s">
        <v>10281</v>
      </c>
      <c r="I5681" s="92" t="s">
        <v>928</v>
      </c>
      <c r="J5681" s="92" t="s">
        <v>10490</v>
      </c>
      <c r="K5681" s="90" t="b">
        <v>0</v>
      </c>
      <c r="L5681" s="92" t="s">
        <v>867</v>
      </c>
      <c r="M5681" s="278">
        <f>IFERROR(VLOOKUP(C5681,'Budget Detail as of 11.30'!B:K,COLUMNS('Budget Detail as of 11.30'!B:K),FALSE),0)</f>
        <v>20000</v>
      </c>
      <c r="N5681" s="155">
        <f>SUMIFS('Budget Detail as of 11.30'!L:L,'Budget Detail as of 11.30'!B:B,'Questica Mapping'!C5681)</f>
        <v>20000</v>
      </c>
      <c r="O5681" s="100">
        <v>600</v>
      </c>
      <c r="P5681" s="101">
        <f t="shared" si="217"/>
        <v>600</v>
      </c>
    </row>
    <row r="5682" spans="1:16" hidden="1" x14ac:dyDescent="0.3">
      <c r="A5682" s="90">
        <v>849893</v>
      </c>
      <c r="B5682" s="92" t="s">
        <v>1162</v>
      </c>
      <c r="C5682" s="92" t="s">
        <v>10491</v>
      </c>
      <c r="D5682" s="92" t="s">
        <v>25</v>
      </c>
      <c r="E5682" s="103" t="s">
        <v>736</v>
      </c>
      <c r="F5682" s="92" t="s">
        <v>10262</v>
      </c>
      <c r="G5682" s="92" t="s">
        <v>2668</v>
      </c>
      <c r="H5682" s="92" t="s">
        <v>10492</v>
      </c>
      <c r="I5682" s="92" t="s">
        <v>865</v>
      </c>
      <c r="J5682" s="92" t="s">
        <v>10355</v>
      </c>
      <c r="K5682" s="90" t="b">
        <v>0</v>
      </c>
      <c r="L5682" s="92" t="s">
        <v>867</v>
      </c>
      <c r="M5682" s="278">
        <f>IFERROR(VLOOKUP(C5682,'Budget Detail as of 11.30'!B:K,COLUMNS('Budget Detail as of 11.30'!B:K),FALSE),0)</f>
        <v>500</v>
      </c>
      <c r="N5682" s="155">
        <f>SUMIFS('Budget Detail as of 11.30'!L:L,'Budget Detail as of 11.30'!B:B,'Questica Mapping'!C5682)</f>
        <v>500</v>
      </c>
      <c r="O5682" s="100">
        <v>5000</v>
      </c>
      <c r="P5682" s="101">
        <f t="shared" si="217"/>
        <v>5000</v>
      </c>
    </row>
    <row r="5683" spans="1:16" hidden="1" x14ac:dyDescent="0.3">
      <c r="A5683" s="90">
        <v>600948</v>
      </c>
      <c r="B5683" s="92" t="s">
        <v>1162</v>
      </c>
      <c r="C5683" s="92" t="s">
        <v>10493</v>
      </c>
      <c r="D5683" s="92" t="s">
        <v>25</v>
      </c>
      <c r="E5683" s="103" t="s">
        <v>736</v>
      </c>
      <c r="F5683" s="92" t="s">
        <v>10262</v>
      </c>
      <c r="G5683" s="92" t="s">
        <v>2668</v>
      </c>
      <c r="H5683" s="92" t="s">
        <v>10302</v>
      </c>
      <c r="I5683" s="92" t="s">
        <v>865</v>
      </c>
      <c r="J5683" s="92" t="s">
        <v>10355</v>
      </c>
      <c r="K5683" s="90" t="b">
        <v>0</v>
      </c>
      <c r="L5683" s="92" t="s">
        <v>867</v>
      </c>
      <c r="M5683" s="278">
        <f>IFERROR(VLOOKUP(C5683,'Budget Detail as of 11.30'!B:K,COLUMNS('Budget Detail as of 11.30'!B:K),FALSE),0)</f>
        <v>500</v>
      </c>
      <c r="N5683" s="155">
        <f>SUMIFS('Budget Detail as of 11.30'!L:L,'Budget Detail as of 11.30'!B:B,'Questica Mapping'!C5683)</f>
        <v>500</v>
      </c>
      <c r="O5683" s="100">
        <v>1000</v>
      </c>
      <c r="P5683" s="101">
        <f t="shared" si="217"/>
        <v>1000</v>
      </c>
    </row>
    <row r="5684" spans="1:16" hidden="1" x14ac:dyDescent="0.3">
      <c r="A5684" s="90">
        <v>849895</v>
      </c>
      <c r="B5684" s="92" t="s">
        <v>1162</v>
      </c>
      <c r="C5684" s="92" t="s">
        <v>10494</v>
      </c>
      <c r="D5684" s="92" t="s">
        <v>25</v>
      </c>
      <c r="E5684" s="103" t="s">
        <v>736</v>
      </c>
      <c r="F5684" s="92" t="s">
        <v>10262</v>
      </c>
      <c r="G5684" s="92" t="s">
        <v>2668</v>
      </c>
      <c r="H5684" s="92" t="s">
        <v>10495</v>
      </c>
      <c r="I5684" s="92" t="s">
        <v>865</v>
      </c>
      <c r="J5684" s="92" t="s">
        <v>10355</v>
      </c>
      <c r="K5684" s="90" t="b">
        <v>0</v>
      </c>
      <c r="L5684" s="92" t="s">
        <v>867</v>
      </c>
      <c r="M5684" s="278">
        <f>IFERROR(VLOOKUP(C5684,'Budget Detail as of 11.30'!B:K,COLUMNS('Budget Detail as of 11.30'!B:K),FALSE),0)</f>
        <v>2000</v>
      </c>
      <c r="N5684" s="155">
        <f>SUMIFS('Budget Detail as of 11.30'!L:L,'Budget Detail as of 11.30'!B:B,'Questica Mapping'!C5684)</f>
        <v>2000</v>
      </c>
      <c r="O5684" s="100">
        <v>6500</v>
      </c>
      <c r="P5684" s="101">
        <f t="shared" si="217"/>
        <v>6500</v>
      </c>
    </row>
    <row r="5685" spans="1:16" hidden="1" x14ac:dyDescent="0.3">
      <c r="A5685" s="90">
        <v>850138</v>
      </c>
      <c r="B5685" s="92" t="s">
        <v>1162</v>
      </c>
      <c r="C5685" s="92" t="s">
        <v>10496</v>
      </c>
      <c r="D5685" s="92" t="s">
        <v>25</v>
      </c>
      <c r="E5685" s="103" t="s">
        <v>736</v>
      </c>
      <c r="F5685" s="92" t="s">
        <v>10262</v>
      </c>
      <c r="G5685" s="92" t="s">
        <v>2668</v>
      </c>
      <c r="H5685" s="92" t="s">
        <v>10304</v>
      </c>
      <c r="I5685" s="92" t="s">
        <v>865</v>
      </c>
      <c r="J5685" s="92" t="s">
        <v>10355</v>
      </c>
      <c r="K5685" s="90" t="b">
        <v>0</v>
      </c>
      <c r="L5685" s="92" t="s">
        <v>867</v>
      </c>
      <c r="M5685" s="278">
        <f>IFERROR(VLOOKUP(C5685,'Budget Detail as of 11.30'!B:K,COLUMNS('Budget Detail as of 11.30'!B:K),FALSE),0)</f>
        <v>2000</v>
      </c>
      <c r="N5685" s="155">
        <f>SUMIFS('Budget Detail as of 11.30'!L:L,'Budget Detail as of 11.30'!B:B,'Questica Mapping'!C5685)</f>
        <v>2000</v>
      </c>
      <c r="O5685" s="100">
        <v>1000</v>
      </c>
      <c r="P5685" s="101">
        <f t="shared" si="217"/>
        <v>1000</v>
      </c>
    </row>
    <row r="5686" spans="1:16" hidden="1" x14ac:dyDescent="0.3">
      <c r="A5686" s="90">
        <v>601138</v>
      </c>
      <c r="B5686" s="92" t="s">
        <v>1162</v>
      </c>
      <c r="C5686" s="92" t="s">
        <v>10497</v>
      </c>
      <c r="D5686" s="92" t="s">
        <v>25</v>
      </c>
      <c r="E5686" s="103" t="s">
        <v>736</v>
      </c>
      <c r="F5686" s="92" t="s">
        <v>10262</v>
      </c>
      <c r="G5686" s="92" t="s">
        <v>2668</v>
      </c>
      <c r="H5686" s="92" t="s">
        <v>10304</v>
      </c>
      <c r="I5686" s="92" t="s">
        <v>925</v>
      </c>
      <c r="J5686" s="92" t="s">
        <v>10498</v>
      </c>
      <c r="K5686" s="90" t="b">
        <v>0</v>
      </c>
      <c r="L5686" s="92" t="s">
        <v>867</v>
      </c>
      <c r="M5686" s="278">
        <f>IFERROR(VLOOKUP(C5686,'Budget Detail as of 11.30'!B:K,COLUMNS('Budget Detail as of 11.30'!B:K),FALSE),0)</f>
        <v>35000</v>
      </c>
      <c r="N5686" s="155">
        <f>SUMIFS('Budget Detail as of 11.30'!L:L,'Budget Detail as of 11.30'!B:B,'Questica Mapping'!C5686)</f>
        <v>35000</v>
      </c>
      <c r="O5686" s="100">
        <v>10000</v>
      </c>
      <c r="P5686" s="101">
        <f t="shared" si="217"/>
        <v>10000</v>
      </c>
    </row>
    <row r="5687" spans="1:16" hidden="1" x14ac:dyDescent="0.3">
      <c r="A5687" s="90">
        <v>586422</v>
      </c>
      <c r="B5687" s="92" t="s">
        <v>1162</v>
      </c>
      <c r="C5687" s="92" t="s">
        <v>10499</v>
      </c>
      <c r="D5687" s="92" t="s">
        <v>25</v>
      </c>
      <c r="E5687" s="103" t="s">
        <v>736</v>
      </c>
      <c r="F5687" s="92" t="s">
        <v>10262</v>
      </c>
      <c r="G5687" s="92" t="s">
        <v>2668</v>
      </c>
      <c r="H5687" s="92" t="s">
        <v>10304</v>
      </c>
      <c r="I5687" s="92" t="s">
        <v>928</v>
      </c>
      <c r="J5687" s="92" t="s">
        <v>10379</v>
      </c>
      <c r="K5687" s="90" t="b">
        <v>0</v>
      </c>
      <c r="L5687" s="92" t="s">
        <v>867</v>
      </c>
      <c r="M5687" s="278">
        <f>IFERROR(VLOOKUP(C5687,'Budget Detail as of 11.30'!B:K,COLUMNS('Budget Detail as of 11.30'!B:K),FALSE),0)</f>
        <v>450</v>
      </c>
      <c r="N5687" s="155">
        <f>SUMIFS('Budget Detail as of 11.30'!L:L,'Budget Detail as of 11.30'!B:B,'Questica Mapping'!C5687)</f>
        <v>450</v>
      </c>
      <c r="O5687" s="100">
        <v>2000</v>
      </c>
      <c r="P5687" s="101">
        <f t="shared" si="217"/>
        <v>2000</v>
      </c>
    </row>
    <row r="5688" spans="1:16" hidden="1" x14ac:dyDescent="0.3">
      <c r="A5688" s="90">
        <v>586423</v>
      </c>
      <c r="B5688" s="92" t="s">
        <v>1162</v>
      </c>
      <c r="C5688" s="92" t="s">
        <v>10500</v>
      </c>
      <c r="D5688" s="92" t="s">
        <v>25</v>
      </c>
      <c r="E5688" s="103" t="s">
        <v>736</v>
      </c>
      <c r="F5688" s="92" t="s">
        <v>10262</v>
      </c>
      <c r="G5688" s="92" t="s">
        <v>2668</v>
      </c>
      <c r="H5688" s="92" t="s">
        <v>10304</v>
      </c>
      <c r="I5688" s="92" t="s">
        <v>931</v>
      </c>
      <c r="J5688" s="92" t="s">
        <v>10501</v>
      </c>
      <c r="K5688" s="90" t="b">
        <v>0</v>
      </c>
      <c r="L5688" s="92" t="s">
        <v>867</v>
      </c>
      <c r="M5688" s="278">
        <f>IFERROR(VLOOKUP(C5688,'Budget Detail as of 11.30'!B:K,COLUMNS('Budget Detail as of 11.30'!B:K),FALSE),0)</f>
        <v>5000</v>
      </c>
      <c r="N5688" s="155">
        <f>SUMIFS('Budget Detail as of 11.30'!L:L,'Budget Detail as of 11.30'!B:B,'Questica Mapping'!C5688)</f>
        <v>5000</v>
      </c>
      <c r="O5688" s="100">
        <v>3750</v>
      </c>
      <c r="P5688" s="101">
        <f t="shared" si="217"/>
        <v>3750</v>
      </c>
    </row>
    <row r="5689" spans="1:16" hidden="1" x14ac:dyDescent="0.3">
      <c r="A5689" s="90">
        <v>587193</v>
      </c>
      <c r="B5689" s="92" t="s">
        <v>1162</v>
      </c>
      <c r="C5689" s="92" t="s">
        <v>10502</v>
      </c>
      <c r="D5689" s="92" t="s">
        <v>25</v>
      </c>
      <c r="E5689" s="103" t="s">
        <v>736</v>
      </c>
      <c r="F5689" s="92" t="s">
        <v>10262</v>
      </c>
      <c r="G5689" s="92" t="s">
        <v>2668</v>
      </c>
      <c r="H5689" s="92" t="s">
        <v>10232</v>
      </c>
      <c r="I5689" s="92" t="s">
        <v>865</v>
      </c>
      <c r="J5689" s="92" t="s">
        <v>10355</v>
      </c>
      <c r="K5689" s="90" t="b">
        <v>0</v>
      </c>
      <c r="L5689" s="92" t="s">
        <v>867</v>
      </c>
      <c r="M5689" s="278">
        <f>IFERROR(VLOOKUP(C5689,'Budget Detail as of 11.30'!B:K,COLUMNS('Budget Detail as of 11.30'!B:K),FALSE),0)</f>
        <v>500</v>
      </c>
      <c r="N5689" s="155">
        <f>SUMIFS('Budget Detail as of 11.30'!L:L,'Budget Detail as of 11.30'!B:B,'Questica Mapping'!C5689)</f>
        <v>500</v>
      </c>
      <c r="O5689" s="100">
        <v>2500</v>
      </c>
      <c r="P5689" s="101">
        <f t="shared" si="217"/>
        <v>2500</v>
      </c>
    </row>
    <row r="5690" spans="1:16" hidden="1" x14ac:dyDescent="0.3">
      <c r="A5690" s="90">
        <v>586424</v>
      </c>
      <c r="B5690" s="92" t="s">
        <v>1162</v>
      </c>
      <c r="C5690" s="92" t="s">
        <v>10503</v>
      </c>
      <c r="D5690" s="92" t="s">
        <v>25</v>
      </c>
      <c r="E5690" s="103" t="s">
        <v>736</v>
      </c>
      <c r="F5690" s="92" t="s">
        <v>10262</v>
      </c>
      <c r="G5690" s="92" t="s">
        <v>2668</v>
      </c>
      <c r="H5690" s="92" t="s">
        <v>10352</v>
      </c>
      <c r="I5690" s="92" t="s">
        <v>865</v>
      </c>
      <c r="J5690" s="92" t="s">
        <v>10355</v>
      </c>
      <c r="K5690" s="90" t="b">
        <v>0</v>
      </c>
      <c r="L5690" s="92" t="s">
        <v>867</v>
      </c>
      <c r="M5690" s="278">
        <f>IFERROR(VLOOKUP(C5690,'Budget Detail as of 11.30'!B:K,COLUMNS('Budget Detail as of 11.30'!B:K),FALSE),0)</f>
        <v>4000</v>
      </c>
      <c r="N5690" s="155">
        <f>SUMIFS('Budget Detail as of 11.30'!L:L,'Budget Detail as of 11.30'!B:B,'Questica Mapping'!C5690)</f>
        <v>4000</v>
      </c>
      <c r="O5690" s="100">
        <v>2000</v>
      </c>
      <c r="P5690" s="101">
        <f t="shared" si="217"/>
        <v>2000</v>
      </c>
    </row>
    <row r="5691" spans="1:16" hidden="1" x14ac:dyDescent="0.3">
      <c r="A5691" s="90">
        <v>586425</v>
      </c>
      <c r="B5691" s="92" t="s">
        <v>1162</v>
      </c>
      <c r="C5691" s="92" t="s">
        <v>10504</v>
      </c>
      <c r="D5691" s="92" t="s">
        <v>25</v>
      </c>
      <c r="E5691" s="103" t="s">
        <v>736</v>
      </c>
      <c r="F5691" s="92" t="s">
        <v>10262</v>
      </c>
      <c r="G5691" s="92" t="s">
        <v>2668</v>
      </c>
      <c r="H5691" s="92" t="s">
        <v>10352</v>
      </c>
      <c r="I5691" s="92" t="s">
        <v>925</v>
      </c>
      <c r="J5691" s="92" t="s">
        <v>10384</v>
      </c>
      <c r="K5691" s="90" t="b">
        <v>0</v>
      </c>
      <c r="L5691" s="92" t="s">
        <v>867</v>
      </c>
      <c r="M5691" s="278">
        <f>IFERROR(VLOOKUP(C5691,'Budget Detail as of 11.30'!B:K,COLUMNS('Budget Detail as of 11.30'!B:K),FALSE),0)</f>
        <v>1000</v>
      </c>
      <c r="N5691" s="155">
        <f>SUMIFS('Budget Detail as of 11.30'!L:L,'Budget Detail as of 11.30'!B:B,'Questica Mapping'!C5691)</f>
        <v>1000</v>
      </c>
      <c r="O5691" s="100">
        <v>0</v>
      </c>
      <c r="P5691" s="101">
        <f t="shared" si="217"/>
        <v>0</v>
      </c>
    </row>
    <row r="5692" spans="1:16" hidden="1" x14ac:dyDescent="0.3">
      <c r="A5692" s="90">
        <v>586426</v>
      </c>
      <c r="B5692" s="92" t="s">
        <v>1162</v>
      </c>
      <c r="C5692" s="92" t="s">
        <v>10505</v>
      </c>
      <c r="D5692" s="92" t="s">
        <v>25</v>
      </c>
      <c r="E5692" s="103" t="s">
        <v>736</v>
      </c>
      <c r="F5692" s="92" t="s">
        <v>10262</v>
      </c>
      <c r="G5692" s="92" t="s">
        <v>2668</v>
      </c>
      <c r="H5692" s="92" t="s">
        <v>10352</v>
      </c>
      <c r="I5692" s="92" t="s">
        <v>928</v>
      </c>
      <c r="J5692" s="92" t="s">
        <v>10438</v>
      </c>
      <c r="K5692" s="90" t="b">
        <v>0</v>
      </c>
      <c r="L5692" s="92" t="s">
        <v>867</v>
      </c>
      <c r="M5692" s="278">
        <f>IFERROR(VLOOKUP(C5692,'Budget Detail as of 11.30'!B:K,COLUMNS('Budget Detail as of 11.30'!B:K),FALSE),0)</f>
        <v>6500</v>
      </c>
      <c r="N5692" s="155">
        <f>SUMIFS('Budget Detail as of 11.30'!L:L,'Budget Detail as of 11.30'!B:B,'Questica Mapping'!C5692)</f>
        <v>6500</v>
      </c>
      <c r="O5692" s="100">
        <v>140</v>
      </c>
      <c r="P5692" s="101">
        <f t="shared" si="217"/>
        <v>140</v>
      </c>
    </row>
    <row r="5693" spans="1:16" hidden="1" x14ac:dyDescent="0.3">
      <c r="A5693" s="90">
        <v>603315</v>
      </c>
      <c r="B5693" s="92" t="s">
        <v>1162</v>
      </c>
      <c r="C5693" s="92" t="s">
        <v>10506</v>
      </c>
      <c r="D5693" s="92" t="s">
        <v>25</v>
      </c>
      <c r="E5693" s="103" t="s">
        <v>736</v>
      </c>
      <c r="F5693" s="90" t="s">
        <v>10262</v>
      </c>
      <c r="G5693" s="90" t="s">
        <v>2668</v>
      </c>
      <c r="H5693" s="90" t="s">
        <v>10507</v>
      </c>
      <c r="I5693" s="178">
        <v>4</v>
      </c>
      <c r="J5693" s="269" t="s">
        <v>1251</v>
      </c>
      <c r="L5693" s="92"/>
      <c r="M5693" s="278">
        <f>IFERROR(VLOOKUP(C5693,'Budget Detail as of 11.30'!B:K,COLUMNS('Budget Detail as of 11.30'!B:K),FALSE),0)</f>
        <v>0</v>
      </c>
      <c r="N5693" s="155">
        <f>SUMIFS('Budget Detail as of 11.30'!L:L,'Budget Detail as of 11.30'!B:B,'Questica Mapping'!C5693)</f>
        <v>0</v>
      </c>
      <c r="O5693" s="100">
        <v>2000</v>
      </c>
      <c r="P5693" s="101">
        <f t="shared" si="217"/>
        <v>2000</v>
      </c>
    </row>
    <row r="5694" spans="1:16" hidden="1" x14ac:dyDescent="0.3">
      <c r="A5694" s="90">
        <v>601108</v>
      </c>
      <c r="B5694" s="92" t="s">
        <v>1162</v>
      </c>
      <c r="C5694" s="92" t="s">
        <v>10508</v>
      </c>
      <c r="D5694" s="92" t="s">
        <v>25</v>
      </c>
      <c r="E5694" s="103" t="s">
        <v>736</v>
      </c>
      <c r="F5694" s="90" t="s">
        <v>10262</v>
      </c>
      <c r="G5694" s="90" t="s">
        <v>2668</v>
      </c>
      <c r="H5694" s="90" t="s">
        <v>10507</v>
      </c>
      <c r="I5694" s="178">
        <v>5</v>
      </c>
      <c r="J5694" s="269" t="s">
        <v>1251</v>
      </c>
      <c r="L5694" s="92"/>
      <c r="M5694" s="278">
        <f>IFERROR(VLOOKUP(C5694,'Budget Detail as of 11.30'!B:K,COLUMNS('Budget Detail as of 11.30'!B:K),FALSE),0)</f>
        <v>0</v>
      </c>
      <c r="N5694" s="155">
        <f>SUMIFS('Budget Detail as of 11.30'!L:L,'Budget Detail as of 11.30'!B:B,'Questica Mapping'!C5694)</f>
        <v>0</v>
      </c>
      <c r="O5694" s="100">
        <v>20000</v>
      </c>
      <c r="P5694" s="101">
        <f t="shared" si="217"/>
        <v>20000</v>
      </c>
    </row>
    <row r="5695" spans="1:16" hidden="1" x14ac:dyDescent="0.3">
      <c r="A5695" s="90">
        <v>600945</v>
      </c>
      <c r="B5695" s="92" t="s">
        <v>1162</v>
      </c>
      <c r="C5695" s="92" t="s">
        <v>10509</v>
      </c>
      <c r="D5695" s="92" t="s">
        <v>25</v>
      </c>
      <c r="E5695" s="103" t="s">
        <v>736</v>
      </c>
      <c r="F5695" s="92" t="s">
        <v>10262</v>
      </c>
      <c r="G5695" s="92" t="s">
        <v>2668</v>
      </c>
      <c r="H5695" s="92" t="s">
        <v>10238</v>
      </c>
      <c r="I5695" s="92" t="s">
        <v>865</v>
      </c>
      <c r="J5695" s="92" t="s">
        <v>10355</v>
      </c>
      <c r="K5695" s="90" t="b">
        <v>0</v>
      </c>
      <c r="L5695" s="92" t="s">
        <v>867</v>
      </c>
      <c r="M5695" s="278">
        <f>IFERROR(VLOOKUP(C5695,'Budget Detail as of 11.30'!B:K,COLUMNS('Budget Detail as of 11.30'!B:K),FALSE),0)</f>
        <v>1200</v>
      </c>
      <c r="N5695" s="155">
        <f>SUMIFS('Budget Detail as of 11.30'!L:L,'Budget Detail as of 11.30'!B:B,'Questica Mapping'!C5695)</f>
        <v>1200</v>
      </c>
      <c r="O5695" s="100">
        <v>50000</v>
      </c>
      <c r="P5695" s="101">
        <f t="shared" si="217"/>
        <v>50000</v>
      </c>
    </row>
    <row r="5696" spans="1:16" hidden="1" x14ac:dyDescent="0.3">
      <c r="A5696" s="90">
        <v>593917</v>
      </c>
      <c r="B5696" s="92" t="s">
        <v>1162</v>
      </c>
      <c r="C5696" s="92" t="s">
        <v>10510</v>
      </c>
      <c r="D5696" s="92" t="s">
        <v>25</v>
      </c>
      <c r="E5696" s="103" t="s">
        <v>736</v>
      </c>
      <c r="F5696" s="92" t="s">
        <v>10262</v>
      </c>
      <c r="G5696" s="92" t="s">
        <v>2668</v>
      </c>
      <c r="H5696" s="92" t="s">
        <v>10238</v>
      </c>
      <c r="I5696" s="92" t="s">
        <v>925</v>
      </c>
      <c r="J5696" s="92" t="s">
        <v>10379</v>
      </c>
      <c r="K5696" s="90" t="b">
        <v>0</v>
      </c>
      <c r="L5696" s="92" t="s">
        <v>867</v>
      </c>
      <c r="M5696" s="278">
        <f>IFERROR(VLOOKUP(C5696,'Budget Detail as of 11.30'!B:K,COLUMNS('Budget Detail as of 11.30'!B:K),FALSE),0)</f>
        <v>200</v>
      </c>
      <c r="N5696" s="155">
        <f>SUMIFS('Budget Detail as of 11.30'!L:L,'Budget Detail as of 11.30'!B:B,'Questica Mapping'!C5696)</f>
        <v>200</v>
      </c>
      <c r="O5696" s="100">
        <v>80000</v>
      </c>
      <c r="P5696" s="101">
        <f t="shared" si="217"/>
        <v>80000</v>
      </c>
    </row>
    <row r="5697" spans="1:16" hidden="1" x14ac:dyDescent="0.3">
      <c r="A5697" s="90">
        <v>601137</v>
      </c>
      <c r="B5697" s="92" t="s">
        <v>1162</v>
      </c>
      <c r="C5697" s="92" t="s">
        <v>10511</v>
      </c>
      <c r="D5697" s="92" t="s">
        <v>25</v>
      </c>
      <c r="E5697" s="103" t="s">
        <v>736</v>
      </c>
      <c r="F5697" s="90" t="s">
        <v>10262</v>
      </c>
      <c r="G5697" s="90" t="s">
        <v>2668</v>
      </c>
      <c r="H5697" s="90" t="s">
        <v>10512</v>
      </c>
      <c r="I5697" s="178">
        <v>3</v>
      </c>
      <c r="J5697" s="269" t="s">
        <v>1251</v>
      </c>
      <c r="L5697" s="92"/>
      <c r="M5697" s="278">
        <f>IFERROR(VLOOKUP(C5697,'Budget Detail as of 11.30'!B:K,COLUMNS('Budget Detail as of 11.30'!B:K),FALSE),0)</f>
        <v>0</v>
      </c>
      <c r="N5697" s="155">
        <f>SUMIFS('Budget Detail as of 11.30'!L:L,'Budget Detail as of 11.30'!B:B,'Questica Mapping'!C5697)</f>
        <v>0</v>
      </c>
      <c r="O5697" s="100">
        <v>14000</v>
      </c>
      <c r="P5697" s="101">
        <f t="shared" si="217"/>
        <v>14000</v>
      </c>
    </row>
    <row r="5698" spans="1:16" hidden="1" x14ac:dyDescent="0.3">
      <c r="A5698" s="90">
        <v>591830</v>
      </c>
      <c r="B5698" s="92" t="s">
        <v>1162</v>
      </c>
      <c r="C5698" s="92" t="s">
        <v>10513</v>
      </c>
      <c r="D5698" s="92" t="s">
        <v>25</v>
      </c>
      <c r="E5698" s="103" t="s">
        <v>736</v>
      </c>
      <c r="F5698" s="92" t="s">
        <v>10262</v>
      </c>
      <c r="G5698" s="92" t="s">
        <v>2668</v>
      </c>
      <c r="H5698" s="92" t="s">
        <v>10241</v>
      </c>
      <c r="I5698" s="92" t="s">
        <v>865</v>
      </c>
      <c r="J5698" s="92" t="s">
        <v>10355</v>
      </c>
      <c r="K5698" s="90" t="b">
        <v>0</v>
      </c>
      <c r="L5698" s="92" t="s">
        <v>867</v>
      </c>
      <c r="M5698" s="278">
        <f>IFERROR(VLOOKUP(C5698,'Budget Detail as of 11.30'!B:K,COLUMNS('Budget Detail as of 11.30'!B:K),FALSE),0)</f>
        <v>1280</v>
      </c>
      <c r="N5698" s="155">
        <f>SUMIFS('Budget Detail as of 11.30'!L:L,'Budget Detail as of 11.30'!B:B,'Questica Mapping'!C5698)</f>
        <v>1280</v>
      </c>
      <c r="O5698" s="100">
        <v>92700</v>
      </c>
      <c r="P5698" s="101">
        <f t="shared" si="217"/>
        <v>92700</v>
      </c>
    </row>
    <row r="5699" spans="1:16" hidden="1" x14ac:dyDescent="0.3">
      <c r="A5699" s="90">
        <v>591831</v>
      </c>
      <c r="B5699" s="92" t="s">
        <v>1162</v>
      </c>
      <c r="C5699" s="92" t="s">
        <v>10514</v>
      </c>
      <c r="D5699" s="92" t="s">
        <v>25</v>
      </c>
      <c r="E5699" s="103" t="s">
        <v>736</v>
      </c>
      <c r="F5699" s="92" t="s">
        <v>10262</v>
      </c>
      <c r="G5699" s="92" t="s">
        <v>2668</v>
      </c>
      <c r="H5699" s="92" t="s">
        <v>10241</v>
      </c>
      <c r="I5699" s="92" t="s">
        <v>925</v>
      </c>
      <c r="J5699" s="92" t="s">
        <v>10379</v>
      </c>
      <c r="K5699" s="90" t="b">
        <v>0</v>
      </c>
      <c r="L5699" s="92" t="s">
        <v>867</v>
      </c>
      <c r="M5699" s="278">
        <f>IFERROR(VLOOKUP(C5699,'Budget Detail as of 11.30'!B:K,COLUMNS('Budget Detail as of 11.30'!B:K),FALSE),0)</f>
        <v>200</v>
      </c>
      <c r="N5699" s="155">
        <f>SUMIFS('Budget Detail as of 11.30'!L:L,'Budget Detail as of 11.30'!B:B,'Questica Mapping'!C5699)</f>
        <v>200</v>
      </c>
      <c r="O5699" s="100">
        <v>2200</v>
      </c>
      <c r="P5699" s="101">
        <f t="shared" si="217"/>
        <v>2200</v>
      </c>
    </row>
    <row r="5700" spans="1:16" hidden="1" x14ac:dyDescent="0.3">
      <c r="A5700" s="90">
        <v>850305</v>
      </c>
      <c r="B5700" s="92" t="s">
        <v>1162</v>
      </c>
      <c r="C5700" s="92" t="s">
        <v>10515</v>
      </c>
      <c r="D5700" s="92" t="s">
        <v>25</v>
      </c>
      <c r="E5700" s="103" t="s">
        <v>736</v>
      </c>
      <c r="F5700" s="92" t="s">
        <v>10262</v>
      </c>
      <c r="G5700" s="92" t="s">
        <v>2668</v>
      </c>
      <c r="H5700" s="92" t="s">
        <v>10516</v>
      </c>
      <c r="I5700" s="92" t="s">
        <v>865</v>
      </c>
      <c r="J5700" s="92" t="s">
        <v>10355</v>
      </c>
      <c r="K5700" s="90" t="b">
        <v>0</v>
      </c>
      <c r="L5700" s="92" t="s">
        <v>867</v>
      </c>
      <c r="M5700" s="278">
        <f>IFERROR(VLOOKUP(C5700,'Budget Detail as of 11.30'!B:K,COLUMNS('Budget Detail as of 11.30'!B:K),FALSE),0)</f>
        <v>0</v>
      </c>
      <c r="N5700" s="155">
        <f>SUMIFS('Budget Detail as of 11.30'!L:L,'Budget Detail as of 11.30'!B:B,'Questica Mapping'!C5700)</f>
        <v>0</v>
      </c>
      <c r="O5700" s="100">
        <v>602000</v>
      </c>
      <c r="P5700" s="101">
        <f t="shared" si="217"/>
        <v>602000</v>
      </c>
    </row>
    <row r="5701" spans="1:16" hidden="1" x14ac:dyDescent="0.3">
      <c r="A5701" s="90">
        <v>591832</v>
      </c>
      <c r="B5701" s="92" t="s">
        <v>1162</v>
      </c>
      <c r="C5701" s="92" t="s">
        <v>10517</v>
      </c>
      <c r="D5701" s="92" t="s">
        <v>25</v>
      </c>
      <c r="E5701" s="103" t="s">
        <v>736</v>
      </c>
      <c r="F5701" s="92" t="s">
        <v>10262</v>
      </c>
      <c r="G5701" s="92" t="s">
        <v>2668</v>
      </c>
      <c r="H5701" s="92" t="s">
        <v>10308</v>
      </c>
      <c r="I5701" s="92" t="s">
        <v>865</v>
      </c>
      <c r="J5701" s="92" t="s">
        <v>10355</v>
      </c>
      <c r="K5701" s="90" t="b">
        <v>0</v>
      </c>
      <c r="L5701" s="92" t="s">
        <v>867</v>
      </c>
      <c r="M5701" s="278">
        <f>IFERROR(VLOOKUP(C5701,'Budget Detail as of 11.30'!B:K,COLUMNS('Budget Detail as of 11.30'!B:K),FALSE),0)</f>
        <v>2000</v>
      </c>
      <c r="N5701" s="155">
        <f>SUMIFS('Budget Detail as of 11.30'!L:L,'Budget Detail as of 11.30'!B:B,'Questica Mapping'!C5701)</f>
        <v>2000</v>
      </c>
      <c r="O5701" s="100">
        <v>1000</v>
      </c>
      <c r="P5701" s="101">
        <f t="shared" si="217"/>
        <v>1000</v>
      </c>
    </row>
    <row r="5702" spans="1:16" hidden="1" x14ac:dyDescent="0.3">
      <c r="A5702" s="90">
        <v>585029</v>
      </c>
      <c r="B5702" s="92" t="s">
        <v>1162</v>
      </c>
      <c r="C5702" s="92" t="s">
        <v>10518</v>
      </c>
      <c r="D5702" s="92" t="s">
        <v>25</v>
      </c>
      <c r="E5702" s="103" t="s">
        <v>736</v>
      </c>
      <c r="F5702" s="92" t="s">
        <v>10262</v>
      </c>
      <c r="G5702" s="92" t="s">
        <v>2668</v>
      </c>
      <c r="H5702" s="92" t="s">
        <v>10284</v>
      </c>
      <c r="I5702" s="92" t="s">
        <v>865</v>
      </c>
      <c r="J5702" s="92" t="s">
        <v>10355</v>
      </c>
      <c r="K5702" s="90" t="b">
        <v>0</v>
      </c>
      <c r="L5702" s="92" t="s">
        <v>867</v>
      </c>
      <c r="M5702" s="278">
        <f>IFERROR(VLOOKUP(C5702,'Budget Detail as of 11.30'!B:K,COLUMNS('Budget Detail as of 11.30'!B:K),FALSE),0)</f>
        <v>19950</v>
      </c>
      <c r="N5702" s="155">
        <f>SUMIFS('Budget Detail as of 11.30'!L:L,'Budget Detail as of 11.30'!B:B,'Questica Mapping'!C5702)</f>
        <v>19950</v>
      </c>
      <c r="O5702" s="100">
        <v>14500</v>
      </c>
      <c r="P5702" s="101">
        <f t="shared" si="217"/>
        <v>14500</v>
      </c>
    </row>
    <row r="5703" spans="1:16" hidden="1" x14ac:dyDescent="0.3">
      <c r="A5703" s="90">
        <v>593639</v>
      </c>
      <c r="B5703" s="92" t="s">
        <v>1162</v>
      </c>
      <c r="C5703" s="92" t="s">
        <v>10519</v>
      </c>
      <c r="D5703" s="92" t="s">
        <v>25</v>
      </c>
      <c r="E5703" s="103" t="s">
        <v>736</v>
      </c>
      <c r="F5703" s="90" t="s">
        <v>10262</v>
      </c>
      <c r="G5703" s="90" t="s">
        <v>2668</v>
      </c>
      <c r="H5703" s="90" t="s">
        <v>10520</v>
      </c>
      <c r="I5703" s="178">
        <v>2</v>
      </c>
      <c r="J5703" s="269" t="s">
        <v>1251</v>
      </c>
      <c r="L5703" s="92"/>
      <c r="M5703" s="278">
        <f>IFERROR(VLOOKUP(C5703,'Budget Detail as of 11.30'!B:K,COLUMNS('Budget Detail as of 11.30'!B:K),FALSE),0)</f>
        <v>0</v>
      </c>
      <c r="N5703" s="155">
        <f>SUMIFS('Budget Detail as of 11.30'!L:L,'Budget Detail as of 11.30'!B:B,'Questica Mapping'!C5703)</f>
        <v>0</v>
      </c>
      <c r="O5703" s="100">
        <v>104000</v>
      </c>
      <c r="P5703" s="101">
        <f t="shared" si="217"/>
        <v>104000</v>
      </c>
    </row>
    <row r="5704" spans="1:16" hidden="1" x14ac:dyDescent="0.3">
      <c r="A5704" s="90">
        <v>593640</v>
      </c>
      <c r="B5704" s="92" t="s">
        <v>1162</v>
      </c>
      <c r="C5704" s="92" t="s">
        <v>10521</v>
      </c>
      <c r="D5704" s="92" t="s">
        <v>25</v>
      </c>
      <c r="E5704" s="103" t="s">
        <v>736</v>
      </c>
      <c r="F5704" s="90" t="s">
        <v>10262</v>
      </c>
      <c r="G5704" s="90" t="s">
        <v>2668</v>
      </c>
      <c r="H5704" s="90" t="s">
        <v>10520</v>
      </c>
      <c r="I5704" s="178">
        <v>3</v>
      </c>
      <c r="J5704" s="269" t="s">
        <v>1251</v>
      </c>
      <c r="L5704" s="92"/>
      <c r="M5704" s="278">
        <f>IFERROR(VLOOKUP(C5704,'Budget Detail as of 11.30'!B:K,COLUMNS('Budget Detail as of 11.30'!B:K),FALSE),0)</f>
        <v>0</v>
      </c>
      <c r="N5704" s="155">
        <f>SUMIFS('Budget Detail as of 11.30'!L:L,'Budget Detail as of 11.30'!B:B,'Questica Mapping'!C5704)</f>
        <v>0</v>
      </c>
      <c r="O5704" s="100">
        <v>25000</v>
      </c>
      <c r="P5704" s="101">
        <f t="shared" si="217"/>
        <v>25000</v>
      </c>
    </row>
    <row r="5705" spans="1:16" hidden="1" x14ac:dyDescent="0.3">
      <c r="A5705" s="90">
        <v>593641</v>
      </c>
      <c r="B5705" s="92" t="s">
        <v>1162</v>
      </c>
      <c r="C5705" s="92" t="s">
        <v>10522</v>
      </c>
      <c r="D5705" s="92" t="s">
        <v>25</v>
      </c>
      <c r="E5705" s="103" t="s">
        <v>736</v>
      </c>
      <c r="F5705" s="90" t="s">
        <v>10262</v>
      </c>
      <c r="G5705" s="90" t="s">
        <v>2668</v>
      </c>
      <c r="H5705" s="90" t="s">
        <v>10520</v>
      </c>
      <c r="I5705" s="178">
        <v>4</v>
      </c>
      <c r="J5705" s="269" t="s">
        <v>1251</v>
      </c>
      <c r="L5705" s="92"/>
      <c r="M5705" s="278">
        <f>IFERROR(VLOOKUP(C5705,'Budget Detail as of 11.30'!B:K,COLUMNS('Budget Detail as of 11.30'!B:K),FALSE),0)</f>
        <v>0</v>
      </c>
      <c r="N5705" s="155">
        <f>SUMIFS('Budget Detail as of 11.30'!L:L,'Budget Detail as of 11.30'!B:B,'Questica Mapping'!C5705)</f>
        <v>0</v>
      </c>
      <c r="O5705" s="100">
        <v>4000</v>
      </c>
      <c r="P5705" s="101">
        <f t="shared" si="217"/>
        <v>4000</v>
      </c>
    </row>
    <row r="5706" spans="1:16" hidden="1" x14ac:dyDescent="0.3">
      <c r="A5706" s="90">
        <v>593642</v>
      </c>
      <c r="B5706" s="92" t="s">
        <v>1162</v>
      </c>
      <c r="C5706" s="92" t="s">
        <v>10523</v>
      </c>
      <c r="D5706" s="92" t="s">
        <v>25</v>
      </c>
      <c r="E5706" s="103" t="s">
        <v>736</v>
      </c>
      <c r="F5706" s="92" t="s">
        <v>10262</v>
      </c>
      <c r="G5706" s="92" t="s">
        <v>2514</v>
      </c>
      <c r="H5706" s="92" t="s">
        <v>10218</v>
      </c>
      <c r="I5706" s="92" t="s">
        <v>865</v>
      </c>
      <c r="J5706" s="92" t="s">
        <v>8120</v>
      </c>
      <c r="K5706" s="90" t="b">
        <v>0</v>
      </c>
      <c r="L5706" s="92" t="s">
        <v>867</v>
      </c>
      <c r="M5706" s="278">
        <f>IFERROR(VLOOKUP(C5706,'Budget Detail as of 11.30'!B:K,COLUMNS('Budget Detail as of 11.30'!B:K),FALSE),0)</f>
        <v>96500</v>
      </c>
      <c r="N5706" s="155">
        <f>SUMIFS('Budget Detail as of 11.30'!L:L,'Budget Detail as of 11.30'!B:B,'Questica Mapping'!C5706)</f>
        <v>96500</v>
      </c>
      <c r="O5706" s="100">
        <v>2000</v>
      </c>
      <c r="P5706" s="101">
        <f t="shared" si="217"/>
        <v>2000</v>
      </c>
    </row>
    <row r="5707" spans="1:16" hidden="1" x14ac:dyDescent="0.3">
      <c r="A5707" s="90">
        <v>599017</v>
      </c>
      <c r="B5707" s="92" t="s">
        <v>1162</v>
      </c>
      <c r="C5707" s="92" t="s">
        <v>10524</v>
      </c>
      <c r="D5707" s="92" t="s">
        <v>25</v>
      </c>
      <c r="E5707" s="103" t="s">
        <v>736</v>
      </c>
      <c r="F5707" s="92" t="s">
        <v>10262</v>
      </c>
      <c r="G5707" s="92" t="s">
        <v>2514</v>
      </c>
      <c r="H5707" s="92" t="s">
        <v>10381</v>
      </c>
      <c r="I5707" s="92" t="s">
        <v>865</v>
      </c>
      <c r="J5707" s="92" t="s">
        <v>8120</v>
      </c>
      <c r="K5707" s="90" t="b">
        <v>0</v>
      </c>
      <c r="L5707" s="92" t="s">
        <v>867</v>
      </c>
      <c r="M5707" s="278">
        <f>IFERROR(VLOOKUP(C5707,'Budget Detail as of 11.30'!B:K,COLUMNS('Budget Detail as of 11.30'!B:K),FALSE),0)</f>
        <v>2300</v>
      </c>
      <c r="N5707" s="155">
        <f>SUMIFS('Budget Detail as of 11.30'!L:L,'Budget Detail as of 11.30'!B:B,'Questica Mapping'!C5707)</f>
        <v>2300</v>
      </c>
      <c r="O5707" s="100">
        <v>4500</v>
      </c>
      <c r="P5707" s="101">
        <f t="shared" ref="P5707:P5770" si="218">+O5707</f>
        <v>4500</v>
      </c>
    </row>
    <row r="5708" spans="1:16" hidden="1" x14ac:dyDescent="0.3">
      <c r="A5708" s="90">
        <v>599018</v>
      </c>
      <c r="B5708" s="92" t="s">
        <v>1162</v>
      </c>
      <c r="C5708" s="92" t="s">
        <v>10525</v>
      </c>
      <c r="D5708" s="92" t="s">
        <v>25</v>
      </c>
      <c r="E5708" s="103" t="s">
        <v>736</v>
      </c>
      <c r="F5708" s="92" t="s">
        <v>10262</v>
      </c>
      <c r="G5708" s="92" t="s">
        <v>2514</v>
      </c>
      <c r="H5708" s="92" t="s">
        <v>10221</v>
      </c>
      <c r="I5708" s="92" t="s">
        <v>865</v>
      </c>
      <c r="J5708" s="92" t="s">
        <v>8120</v>
      </c>
      <c r="K5708" s="90" t="b">
        <v>0</v>
      </c>
      <c r="L5708" s="92" t="s">
        <v>867</v>
      </c>
      <c r="M5708" s="278">
        <f>IFERROR(VLOOKUP(C5708,'Budget Detail as of 11.30'!B:K,COLUMNS('Budget Detail as of 11.30'!B:K),FALSE),0)</f>
        <v>590000</v>
      </c>
      <c r="N5708" s="155">
        <f>SUMIFS('Budget Detail as of 11.30'!L:L,'Budget Detail as of 11.30'!B:B,'Questica Mapping'!C5708)</f>
        <v>590000</v>
      </c>
      <c r="O5708" s="100">
        <v>2000</v>
      </c>
      <c r="P5708" s="101">
        <f t="shared" si="218"/>
        <v>2000</v>
      </c>
    </row>
    <row r="5709" spans="1:16" hidden="1" x14ac:dyDescent="0.3">
      <c r="A5709" s="90">
        <v>591299</v>
      </c>
      <c r="B5709" s="92" t="s">
        <v>1162</v>
      </c>
      <c r="C5709" s="92" t="s">
        <v>10526</v>
      </c>
      <c r="D5709" s="92" t="s">
        <v>25</v>
      </c>
      <c r="E5709" s="103" t="s">
        <v>736</v>
      </c>
      <c r="F5709" s="92" t="s">
        <v>10262</v>
      </c>
      <c r="G5709" s="92" t="s">
        <v>2514</v>
      </c>
      <c r="H5709" s="92" t="s">
        <v>10221</v>
      </c>
      <c r="I5709" s="92" t="s">
        <v>925</v>
      </c>
      <c r="J5709" s="92" t="s">
        <v>10527</v>
      </c>
      <c r="K5709" s="90" t="b">
        <v>0</v>
      </c>
      <c r="L5709" s="92" t="s">
        <v>867</v>
      </c>
      <c r="M5709" s="278">
        <f>IFERROR(VLOOKUP(C5709,'Budget Detail as of 11.30'!B:K,COLUMNS('Budget Detail as of 11.30'!B:K),FALSE),0)</f>
        <v>3000</v>
      </c>
      <c r="N5709" s="155">
        <f>SUMIFS('Budget Detail as of 11.30'!L:L,'Budget Detail as of 11.30'!B:B,'Questica Mapping'!C5709)</f>
        <v>3000</v>
      </c>
      <c r="O5709" s="100">
        <v>23500</v>
      </c>
      <c r="P5709" s="101">
        <f t="shared" si="218"/>
        <v>23500</v>
      </c>
    </row>
    <row r="5710" spans="1:16" hidden="1" x14ac:dyDescent="0.3">
      <c r="A5710" s="90">
        <v>593562</v>
      </c>
      <c r="B5710" s="92" t="s">
        <v>1162</v>
      </c>
      <c r="C5710" s="92" t="s">
        <v>10528</v>
      </c>
      <c r="D5710" s="92" t="s">
        <v>25</v>
      </c>
      <c r="E5710" s="103" t="s">
        <v>736</v>
      </c>
      <c r="F5710" s="92" t="s">
        <v>10262</v>
      </c>
      <c r="G5710" s="92" t="s">
        <v>2514</v>
      </c>
      <c r="H5710" s="92" t="s">
        <v>10269</v>
      </c>
      <c r="I5710" s="92" t="s">
        <v>865</v>
      </c>
      <c r="J5710" s="92" t="s">
        <v>8120</v>
      </c>
      <c r="K5710" s="90" t="b">
        <v>0</v>
      </c>
      <c r="L5710" s="92" t="s">
        <v>867</v>
      </c>
      <c r="M5710" s="278">
        <f>IFERROR(VLOOKUP(C5710,'Budget Detail as of 11.30'!B:K,COLUMNS('Budget Detail as of 11.30'!B:K),FALSE),0)</f>
        <v>14000</v>
      </c>
      <c r="N5710" s="155">
        <f>SUMIFS('Budget Detail as of 11.30'!L:L,'Budget Detail as of 11.30'!B:B,'Questica Mapping'!C5710)</f>
        <v>14000</v>
      </c>
      <c r="O5710" s="100">
        <v>2000</v>
      </c>
      <c r="P5710" s="101">
        <f t="shared" si="218"/>
        <v>2000</v>
      </c>
    </row>
    <row r="5711" spans="1:16" hidden="1" x14ac:dyDescent="0.3">
      <c r="A5711" s="90">
        <v>591298</v>
      </c>
      <c r="B5711" s="92" t="s">
        <v>1162</v>
      </c>
      <c r="C5711" s="92" t="s">
        <v>10529</v>
      </c>
      <c r="D5711" s="92" t="s">
        <v>25</v>
      </c>
      <c r="E5711" s="103" t="s">
        <v>736</v>
      </c>
      <c r="F5711" s="92" t="s">
        <v>10262</v>
      </c>
      <c r="G5711" s="92" t="s">
        <v>2514</v>
      </c>
      <c r="H5711" s="92" t="s">
        <v>10224</v>
      </c>
      <c r="I5711" s="92" t="s">
        <v>865</v>
      </c>
      <c r="J5711" s="92" t="s">
        <v>8120</v>
      </c>
      <c r="K5711" s="90" t="b">
        <v>0</v>
      </c>
      <c r="L5711" s="92" t="s">
        <v>867</v>
      </c>
      <c r="M5711" s="278">
        <f>IFERROR(VLOOKUP(C5711,'Budget Detail as of 11.30'!B:K,COLUMNS('Budget Detail as of 11.30'!B:K),FALSE),0)</f>
        <v>112500</v>
      </c>
      <c r="N5711" s="155">
        <f>SUMIFS('Budget Detail as of 11.30'!L:L,'Budget Detail as of 11.30'!B:B,'Questica Mapping'!C5711)</f>
        <v>112500</v>
      </c>
      <c r="O5711" s="100">
        <v>70000</v>
      </c>
      <c r="P5711" s="101">
        <f t="shared" si="218"/>
        <v>70000</v>
      </c>
    </row>
    <row r="5712" spans="1:16" hidden="1" x14ac:dyDescent="0.3">
      <c r="A5712" s="90">
        <v>585028</v>
      </c>
      <c r="B5712" s="92" t="s">
        <v>1162</v>
      </c>
      <c r="C5712" s="92" t="s">
        <v>10530</v>
      </c>
      <c r="D5712" s="92" t="s">
        <v>25</v>
      </c>
      <c r="E5712" s="103" t="s">
        <v>736</v>
      </c>
      <c r="F5712" s="92" t="s">
        <v>10262</v>
      </c>
      <c r="G5712" s="92" t="s">
        <v>2514</v>
      </c>
      <c r="H5712" s="92" t="s">
        <v>10339</v>
      </c>
      <c r="I5712" s="92" t="s">
        <v>865</v>
      </c>
      <c r="J5712" s="92" t="s">
        <v>8120</v>
      </c>
      <c r="K5712" s="90" t="b">
        <v>0</v>
      </c>
      <c r="L5712" s="92" t="s">
        <v>867</v>
      </c>
      <c r="M5712" s="278">
        <f>IFERROR(VLOOKUP(C5712,'Budget Detail as of 11.30'!B:K,COLUMNS('Budget Detail as of 11.30'!B:K),FALSE),0)</f>
        <v>22000</v>
      </c>
      <c r="N5712" s="155">
        <f>SUMIFS('Budget Detail as of 11.30'!L:L,'Budget Detail as of 11.30'!B:B,'Questica Mapping'!C5712)</f>
        <v>22000</v>
      </c>
      <c r="O5712" s="100">
        <v>12750</v>
      </c>
      <c r="P5712" s="101">
        <f t="shared" si="218"/>
        <v>12750</v>
      </c>
    </row>
    <row r="5713" spans="1:16" hidden="1" x14ac:dyDescent="0.3">
      <c r="A5713" s="90">
        <v>585030</v>
      </c>
      <c r="B5713" s="92" t="s">
        <v>1162</v>
      </c>
      <c r="C5713" s="92" t="s">
        <v>10531</v>
      </c>
      <c r="D5713" s="92" t="s">
        <v>25</v>
      </c>
      <c r="E5713" s="103" t="s">
        <v>736</v>
      </c>
      <c r="F5713" s="92" t="s">
        <v>10262</v>
      </c>
      <c r="G5713" s="92" t="s">
        <v>2514</v>
      </c>
      <c r="H5713" s="92" t="s">
        <v>10339</v>
      </c>
      <c r="I5713" s="92" t="s">
        <v>925</v>
      </c>
      <c r="J5713" s="92" t="s">
        <v>10532</v>
      </c>
      <c r="K5713" s="90" t="b">
        <v>0</v>
      </c>
      <c r="L5713" s="92" t="s">
        <v>867</v>
      </c>
      <c r="M5713" s="278">
        <f>IFERROR(VLOOKUP(C5713,'Budget Detail as of 11.30'!B:K,COLUMNS('Budget Detail as of 11.30'!B:K),FALSE),0)</f>
        <v>4000</v>
      </c>
      <c r="N5713" s="155">
        <f>SUMIFS('Budget Detail as of 11.30'!L:L,'Budget Detail as of 11.30'!B:B,'Questica Mapping'!C5713)</f>
        <v>4000</v>
      </c>
      <c r="O5713" s="100">
        <v>10750</v>
      </c>
      <c r="P5713" s="101">
        <f t="shared" si="218"/>
        <v>10750</v>
      </c>
    </row>
    <row r="5714" spans="1:16" hidden="1" x14ac:dyDescent="0.3">
      <c r="A5714" s="90">
        <v>585037</v>
      </c>
      <c r="B5714" s="92" t="s">
        <v>1162</v>
      </c>
      <c r="C5714" s="92" t="s">
        <v>10533</v>
      </c>
      <c r="D5714" s="92" t="s">
        <v>25</v>
      </c>
      <c r="E5714" s="103" t="s">
        <v>736</v>
      </c>
      <c r="F5714" s="92" t="s">
        <v>10262</v>
      </c>
      <c r="G5714" s="92" t="s">
        <v>2514</v>
      </c>
      <c r="H5714" s="92" t="s">
        <v>10432</v>
      </c>
      <c r="I5714" s="92" t="s">
        <v>865</v>
      </c>
      <c r="J5714" s="92" t="s">
        <v>10527</v>
      </c>
      <c r="K5714" s="90" t="b">
        <v>0</v>
      </c>
      <c r="L5714" s="92" t="s">
        <v>867</v>
      </c>
      <c r="M5714" s="278">
        <f>IFERROR(VLOOKUP(C5714,'Budget Detail as of 11.30'!B:K,COLUMNS('Budget Detail as of 11.30'!B:K),FALSE),0)</f>
        <v>1700</v>
      </c>
      <c r="N5714" s="155">
        <f>SUMIFS('Budget Detail as of 11.30'!L:L,'Budget Detail as of 11.30'!B:B,'Questica Mapping'!C5714)</f>
        <v>1700</v>
      </c>
      <c r="O5714" s="100">
        <v>3700</v>
      </c>
      <c r="P5714" s="101">
        <f t="shared" si="218"/>
        <v>3700</v>
      </c>
    </row>
    <row r="5715" spans="1:16" hidden="1" x14ac:dyDescent="0.3">
      <c r="A5715" s="90">
        <v>849899</v>
      </c>
      <c r="B5715" s="92" t="s">
        <v>1162</v>
      </c>
      <c r="C5715" s="92" t="s">
        <v>10534</v>
      </c>
      <c r="D5715" s="92" t="s">
        <v>25</v>
      </c>
      <c r="E5715" s="103" t="s">
        <v>736</v>
      </c>
      <c r="F5715" s="92" t="s">
        <v>10262</v>
      </c>
      <c r="G5715" s="92" t="s">
        <v>2514</v>
      </c>
      <c r="H5715" s="92" t="s">
        <v>10293</v>
      </c>
      <c r="I5715" s="92" t="s">
        <v>865</v>
      </c>
      <c r="J5715" s="92" t="s">
        <v>8120</v>
      </c>
      <c r="K5715" s="90" t="b">
        <v>0</v>
      </c>
      <c r="L5715" s="92" t="s">
        <v>867</v>
      </c>
      <c r="M5715" s="278">
        <f>IFERROR(VLOOKUP(C5715,'Budget Detail as of 11.30'!B:K,COLUMNS('Budget Detail as of 11.30'!B:K),FALSE),0)</f>
        <v>4500</v>
      </c>
      <c r="N5715" s="155">
        <f>SUMIFS('Budget Detail as of 11.30'!L:L,'Budget Detail as of 11.30'!B:B,'Questica Mapping'!C5715)</f>
        <v>4500</v>
      </c>
      <c r="O5715" s="100">
        <v>5800</v>
      </c>
      <c r="P5715" s="101">
        <f t="shared" si="218"/>
        <v>5800</v>
      </c>
    </row>
    <row r="5716" spans="1:16" hidden="1" x14ac:dyDescent="0.3">
      <c r="A5716" s="90">
        <v>585031</v>
      </c>
      <c r="B5716" s="92" t="s">
        <v>1162</v>
      </c>
      <c r="C5716" s="92" t="s">
        <v>10535</v>
      </c>
      <c r="D5716" s="92" t="s">
        <v>25</v>
      </c>
      <c r="E5716" s="103" t="s">
        <v>736</v>
      </c>
      <c r="F5716" s="92" t="s">
        <v>10262</v>
      </c>
      <c r="G5716" s="92" t="s">
        <v>2514</v>
      </c>
      <c r="H5716" s="92" t="s">
        <v>10293</v>
      </c>
      <c r="I5716" s="92" t="s">
        <v>925</v>
      </c>
      <c r="J5716" s="92" t="s">
        <v>10527</v>
      </c>
      <c r="K5716" s="90" t="b">
        <v>0</v>
      </c>
      <c r="L5716" s="92" t="s">
        <v>867</v>
      </c>
      <c r="M5716" s="278">
        <f>IFERROR(VLOOKUP(C5716,'Budget Detail as of 11.30'!B:K,COLUMNS('Budget Detail as of 11.30'!B:K),FALSE),0)</f>
        <v>1500</v>
      </c>
      <c r="N5716" s="155">
        <f>SUMIFS('Budget Detail as of 11.30'!L:L,'Budget Detail as of 11.30'!B:B,'Questica Mapping'!C5716)</f>
        <v>1500</v>
      </c>
      <c r="O5716" s="100">
        <v>4000</v>
      </c>
      <c r="P5716" s="101">
        <f t="shared" si="218"/>
        <v>4000</v>
      </c>
    </row>
    <row r="5717" spans="1:16" hidden="1" x14ac:dyDescent="0.3">
      <c r="A5717" s="90">
        <v>585032</v>
      </c>
      <c r="B5717" s="92" t="s">
        <v>1162</v>
      </c>
      <c r="C5717" s="92" t="s">
        <v>10536</v>
      </c>
      <c r="D5717" s="92" t="s">
        <v>25</v>
      </c>
      <c r="E5717" s="103" t="s">
        <v>736</v>
      </c>
      <c r="F5717" s="92" t="s">
        <v>10262</v>
      </c>
      <c r="G5717" s="92" t="s">
        <v>2514</v>
      </c>
      <c r="H5717" s="92" t="s">
        <v>10275</v>
      </c>
      <c r="I5717" s="92" t="s">
        <v>865</v>
      </c>
      <c r="J5717" s="92" t="s">
        <v>8120</v>
      </c>
      <c r="K5717" s="90" t="b">
        <v>0</v>
      </c>
      <c r="L5717" s="92" t="s">
        <v>867</v>
      </c>
      <c r="M5717" s="278">
        <f>IFERROR(VLOOKUP(C5717,'Budget Detail as of 11.30'!B:K,COLUMNS('Budget Detail as of 11.30'!B:K),FALSE),0)</f>
        <v>25000</v>
      </c>
      <c r="N5717" s="155">
        <f>SUMIFS('Budget Detail as of 11.30'!L:L,'Budget Detail as of 11.30'!B:B,'Questica Mapping'!C5717)</f>
        <v>25000</v>
      </c>
      <c r="O5717" s="100">
        <v>2000</v>
      </c>
      <c r="P5717" s="101">
        <f t="shared" si="218"/>
        <v>2000</v>
      </c>
    </row>
    <row r="5718" spans="1:16" hidden="1" x14ac:dyDescent="0.3">
      <c r="A5718" s="90">
        <v>585033</v>
      </c>
      <c r="B5718" s="92" t="s">
        <v>1162</v>
      </c>
      <c r="C5718" s="92" t="s">
        <v>10537</v>
      </c>
      <c r="D5718" s="92" t="s">
        <v>25</v>
      </c>
      <c r="E5718" s="103" t="s">
        <v>736</v>
      </c>
      <c r="F5718" s="92" t="s">
        <v>10262</v>
      </c>
      <c r="G5718" s="92" t="s">
        <v>2514</v>
      </c>
      <c r="H5718" s="92" t="s">
        <v>10275</v>
      </c>
      <c r="I5718" s="92" t="s">
        <v>925</v>
      </c>
      <c r="J5718" s="92" t="s">
        <v>10538</v>
      </c>
      <c r="K5718" s="90" t="b">
        <v>0</v>
      </c>
      <c r="L5718" s="92" t="s">
        <v>867</v>
      </c>
      <c r="M5718" s="278">
        <f>IFERROR(VLOOKUP(C5718,'Budget Detail as of 11.30'!B:K,COLUMNS('Budget Detail as of 11.30'!B:K),FALSE),0)</f>
        <v>2000</v>
      </c>
      <c r="N5718" s="155">
        <f>SUMIFS('Budget Detail as of 11.30'!L:L,'Budget Detail as of 11.30'!B:B,'Questica Mapping'!C5718)</f>
        <v>2000</v>
      </c>
      <c r="O5718" s="100">
        <v>2000</v>
      </c>
      <c r="P5718" s="101">
        <f t="shared" si="218"/>
        <v>2000</v>
      </c>
    </row>
    <row r="5719" spans="1:16" hidden="1" x14ac:dyDescent="0.3">
      <c r="A5719" s="90">
        <v>849898</v>
      </c>
      <c r="B5719" s="92" t="s">
        <v>1162</v>
      </c>
      <c r="C5719" s="92" t="s">
        <v>10539</v>
      </c>
      <c r="D5719" s="92" t="s">
        <v>25</v>
      </c>
      <c r="E5719" s="103" t="s">
        <v>736</v>
      </c>
      <c r="F5719" s="92" t="s">
        <v>10262</v>
      </c>
      <c r="G5719" s="92" t="s">
        <v>2514</v>
      </c>
      <c r="H5719" s="92" t="s">
        <v>10277</v>
      </c>
      <c r="I5719" s="92" t="s">
        <v>865</v>
      </c>
      <c r="J5719" s="92" t="s">
        <v>8120</v>
      </c>
      <c r="K5719" s="90" t="b">
        <v>0</v>
      </c>
      <c r="L5719" s="92" t="s">
        <v>867</v>
      </c>
      <c r="M5719" s="278">
        <f>IFERROR(VLOOKUP(C5719,'Budget Detail as of 11.30'!B:K,COLUMNS('Budget Detail as of 11.30'!B:K),FALSE),0)</f>
        <v>72000</v>
      </c>
      <c r="N5719" s="155">
        <f>SUMIFS('Budget Detail as of 11.30'!L:L,'Budget Detail as of 11.30'!B:B,'Questica Mapping'!C5719)</f>
        <v>72000</v>
      </c>
      <c r="O5719" s="100">
        <v>2100</v>
      </c>
      <c r="P5719" s="101">
        <f t="shared" si="218"/>
        <v>2100</v>
      </c>
    </row>
    <row r="5720" spans="1:16" hidden="1" x14ac:dyDescent="0.3">
      <c r="A5720" s="90">
        <v>585034</v>
      </c>
      <c r="B5720" s="92" t="s">
        <v>1162</v>
      </c>
      <c r="C5720" s="92" t="s">
        <v>10540</v>
      </c>
      <c r="D5720" s="92" t="s">
        <v>25</v>
      </c>
      <c r="E5720" s="103" t="s">
        <v>736</v>
      </c>
      <c r="F5720" s="92" t="s">
        <v>10262</v>
      </c>
      <c r="G5720" s="92" t="s">
        <v>2514</v>
      </c>
      <c r="H5720" s="92" t="s">
        <v>10279</v>
      </c>
      <c r="I5720" s="92" t="s">
        <v>865</v>
      </c>
      <c r="J5720" s="92" t="s">
        <v>8120</v>
      </c>
      <c r="K5720" s="90" t="b">
        <v>0</v>
      </c>
      <c r="L5720" s="92" t="s">
        <v>867</v>
      </c>
      <c r="M5720" s="278">
        <f>IFERROR(VLOOKUP(C5720,'Budget Detail as of 11.30'!B:K,COLUMNS('Budget Detail as of 11.30'!B:K),FALSE),0)</f>
        <v>13000</v>
      </c>
      <c r="N5720" s="155">
        <f>SUMIFS('Budget Detail as of 11.30'!L:L,'Budget Detail as of 11.30'!B:B,'Questica Mapping'!C5720)</f>
        <v>13000</v>
      </c>
      <c r="O5720" s="100">
        <v>5000</v>
      </c>
      <c r="P5720" s="101">
        <f t="shared" si="218"/>
        <v>5000</v>
      </c>
    </row>
    <row r="5721" spans="1:16" hidden="1" x14ac:dyDescent="0.3">
      <c r="A5721" s="90">
        <v>585035</v>
      </c>
      <c r="B5721" s="92" t="s">
        <v>1162</v>
      </c>
      <c r="C5721" s="92" t="s">
        <v>10541</v>
      </c>
      <c r="D5721" s="92" t="s">
        <v>25</v>
      </c>
      <c r="E5721" s="103" t="s">
        <v>736</v>
      </c>
      <c r="F5721" s="92" t="s">
        <v>10262</v>
      </c>
      <c r="G5721" s="92" t="s">
        <v>2514</v>
      </c>
      <c r="H5721" s="92" t="s">
        <v>10298</v>
      </c>
      <c r="I5721" s="92" t="s">
        <v>865</v>
      </c>
      <c r="J5721" s="92" t="s">
        <v>8120</v>
      </c>
      <c r="K5721" s="90" t="b">
        <v>0</v>
      </c>
      <c r="L5721" s="92" t="s">
        <v>867</v>
      </c>
      <c r="M5721" s="278">
        <f>IFERROR(VLOOKUP(C5721,'Budget Detail as of 11.30'!B:K,COLUMNS('Budget Detail as of 11.30'!B:K),FALSE),0)</f>
        <v>10500</v>
      </c>
      <c r="N5721" s="155">
        <f>SUMIFS('Budget Detail as of 11.30'!L:L,'Budget Detail as of 11.30'!B:B,'Questica Mapping'!C5721)</f>
        <v>10500</v>
      </c>
      <c r="O5721" s="100">
        <v>4500</v>
      </c>
      <c r="P5721" s="101">
        <f t="shared" si="218"/>
        <v>4500</v>
      </c>
    </row>
    <row r="5722" spans="1:16" hidden="1" x14ac:dyDescent="0.3">
      <c r="A5722" s="90">
        <v>585036</v>
      </c>
      <c r="B5722" s="92" t="s">
        <v>1162</v>
      </c>
      <c r="C5722" s="92" t="s">
        <v>10542</v>
      </c>
      <c r="D5722" s="92" t="s">
        <v>25</v>
      </c>
      <c r="E5722" s="103" t="s">
        <v>736</v>
      </c>
      <c r="F5722" s="92" t="s">
        <v>10262</v>
      </c>
      <c r="G5722" s="92" t="s">
        <v>2514</v>
      </c>
      <c r="H5722" s="92" t="s">
        <v>10477</v>
      </c>
      <c r="I5722" s="92" t="s">
        <v>865</v>
      </c>
      <c r="J5722" s="92" t="s">
        <v>8120</v>
      </c>
      <c r="K5722" s="90" t="b">
        <v>0</v>
      </c>
      <c r="L5722" s="92" t="s">
        <v>867</v>
      </c>
      <c r="M5722" s="278">
        <f>IFERROR(VLOOKUP(C5722,'Budget Detail as of 11.30'!B:K,COLUMNS('Budget Detail as of 11.30'!B:K),FALSE),0)</f>
        <v>4000</v>
      </c>
      <c r="N5722" s="155">
        <f>SUMIFS('Budget Detail as of 11.30'!L:L,'Budget Detail as of 11.30'!B:B,'Questica Mapping'!C5722)</f>
        <v>4000</v>
      </c>
      <c r="O5722" s="100">
        <v>1400</v>
      </c>
      <c r="P5722" s="101">
        <f t="shared" si="218"/>
        <v>1400</v>
      </c>
    </row>
    <row r="5723" spans="1:16" hidden="1" x14ac:dyDescent="0.3">
      <c r="A5723" s="90">
        <v>593201</v>
      </c>
      <c r="B5723" s="92" t="s">
        <v>1162</v>
      </c>
      <c r="C5723" s="92" t="s">
        <v>10543</v>
      </c>
      <c r="D5723" s="92" t="s">
        <v>25</v>
      </c>
      <c r="E5723" s="103" t="s">
        <v>736</v>
      </c>
      <c r="F5723" s="92" t="s">
        <v>10262</v>
      </c>
      <c r="G5723" s="92" t="s">
        <v>2514</v>
      </c>
      <c r="H5723" s="92" t="s">
        <v>10479</v>
      </c>
      <c r="I5723" s="92" t="s">
        <v>865</v>
      </c>
      <c r="J5723" s="92" t="s">
        <v>8120</v>
      </c>
      <c r="K5723" s="90" t="b">
        <v>0</v>
      </c>
      <c r="L5723" s="92" t="s">
        <v>867</v>
      </c>
      <c r="M5723" s="278">
        <f>IFERROR(VLOOKUP(C5723,'Budget Detail as of 11.30'!B:K,COLUMNS('Budget Detail as of 11.30'!B:K),FALSE),0)</f>
        <v>5800</v>
      </c>
      <c r="N5723" s="155">
        <f>SUMIFS('Budget Detail as of 11.30'!L:L,'Budget Detail as of 11.30'!B:B,'Questica Mapping'!C5723)</f>
        <v>5800</v>
      </c>
      <c r="O5723" s="100">
        <v>3500</v>
      </c>
      <c r="P5723" s="101">
        <f t="shared" si="218"/>
        <v>3500</v>
      </c>
    </row>
    <row r="5724" spans="1:16" hidden="1" x14ac:dyDescent="0.3">
      <c r="A5724" s="90">
        <v>850409</v>
      </c>
      <c r="B5724" s="92" t="s">
        <v>1162</v>
      </c>
      <c r="C5724" s="92" t="s">
        <v>10544</v>
      </c>
      <c r="D5724" s="92" t="s">
        <v>25</v>
      </c>
      <c r="E5724" s="103" t="s">
        <v>736</v>
      </c>
      <c r="F5724" s="92" t="s">
        <v>10262</v>
      </c>
      <c r="G5724" s="92" t="s">
        <v>2514</v>
      </c>
      <c r="H5724" s="92" t="s">
        <v>10483</v>
      </c>
      <c r="I5724" s="92" t="s">
        <v>865</v>
      </c>
      <c r="J5724" s="92" t="s">
        <v>8120</v>
      </c>
      <c r="K5724" s="90" t="b">
        <v>0</v>
      </c>
      <c r="L5724" s="92" t="s">
        <v>867</v>
      </c>
      <c r="M5724" s="278">
        <f>IFERROR(VLOOKUP(C5724,'Budget Detail as of 11.30'!B:K,COLUMNS('Budget Detail as of 11.30'!B:K),FALSE),0)</f>
        <v>4000</v>
      </c>
      <c r="N5724" s="155">
        <f>SUMIFS('Budget Detail as of 11.30'!L:L,'Budget Detail as of 11.30'!B:B,'Questica Mapping'!C5724)</f>
        <v>4000</v>
      </c>
      <c r="O5724" s="100">
        <v>10000</v>
      </c>
      <c r="P5724" s="101">
        <f t="shared" si="218"/>
        <v>10000</v>
      </c>
    </row>
    <row r="5725" spans="1:16" hidden="1" x14ac:dyDescent="0.3">
      <c r="A5725" s="90">
        <v>593267</v>
      </c>
      <c r="B5725" s="92" t="s">
        <v>1162</v>
      </c>
      <c r="C5725" s="92" t="s">
        <v>10545</v>
      </c>
      <c r="D5725" s="92" t="s">
        <v>25</v>
      </c>
      <c r="E5725" s="103" t="s">
        <v>736</v>
      </c>
      <c r="F5725" s="92" t="s">
        <v>10262</v>
      </c>
      <c r="G5725" s="92" t="s">
        <v>2514</v>
      </c>
      <c r="H5725" s="92" t="s">
        <v>10281</v>
      </c>
      <c r="I5725" s="92" t="s">
        <v>865</v>
      </c>
      <c r="J5725" s="92" t="s">
        <v>8120</v>
      </c>
      <c r="K5725" s="90" t="b">
        <v>0</v>
      </c>
      <c r="L5725" s="92" t="s">
        <v>867</v>
      </c>
      <c r="M5725" s="278">
        <f>IFERROR(VLOOKUP(C5725,'Budget Detail as of 11.30'!B:K,COLUMNS('Budget Detail as of 11.30'!B:K),FALSE),0)</f>
        <v>1200</v>
      </c>
      <c r="N5725" s="155">
        <f>SUMIFS('Budget Detail as of 11.30'!L:L,'Budget Detail as of 11.30'!B:B,'Questica Mapping'!C5725)</f>
        <v>1200</v>
      </c>
      <c r="O5725" s="100">
        <v>1025</v>
      </c>
      <c r="P5725" s="101">
        <f t="shared" si="218"/>
        <v>1025</v>
      </c>
    </row>
    <row r="5726" spans="1:16" hidden="1" x14ac:dyDescent="0.3">
      <c r="A5726" s="90">
        <v>593195</v>
      </c>
      <c r="B5726" s="92" t="s">
        <v>1162</v>
      </c>
      <c r="C5726" s="92" t="s">
        <v>10546</v>
      </c>
      <c r="D5726" s="92" t="s">
        <v>25</v>
      </c>
      <c r="E5726" s="103" t="s">
        <v>736</v>
      </c>
      <c r="F5726" s="92" t="s">
        <v>10262</v>
      </c>
      <c r="G5726" s="92" t="s">
        <v>2514</v>
      </c>
      <c r="H5726" s="92" t="s">
        <v>10281</v>
      </c>
      <c r="I5726" s="92" t="s">
        <v>925</v>
      </c>
      <c r="J5726" s="92" t="s">
        <v>10547</v>
      </c>
      <c r="K5726" s="90" t="b">
        <v>0</v>
      </c>
      <c r="L5726" s="92" t="s">
        <v>867</v>
      </c>
      <c r="M5726" s="278">
        <f>IFERROR(VLOOKUP(C5726,'Budget Detail as of 11.30'!B:K,COLUMNS('Budget Detail as of 11.30'!B:K),FALSE),0)</f>
        <v>2800</v>
      </c>
      <c r="N5726" s="155">
        <f>SUMIFS('Budget Detail as of 11.30'!L:L,'Budget Detail as of 11.30'!B:B,'Questica Mapping'!C5726)</f>
        <v>2800</v>
      </c>
      <c r="O5726" s="100">
        <v>1025</v>
      </c>
      <c r="P5726" s="101">
        <f t="shared" si="218"/>
        <v>1025</v>
      </c>
    </row>
    <row r="5727" spans="1:16" hidden="1" x14ac:dyDescent="0.3">
      <c r="A5727" s="90">
        <v>593196</v>
      </c>
      <c r="B5727" s="92" t="s">
        <v>1162</v>
      </c>
      <c r="C5727" s="92" t="s">
        <v>10548</v>
      </c>
      <c r="D5727" s="92" t="s">
        <v>25</v>
      </c>
      <c r="E5727" s="103" t="s">
        <v>736</v>
      </c>
      <c r="F5727" s="92" t="s">
        <v>10262</v>
      </c>
      <c r="G5727" s="92" t="s">
        <v>2514</v>
      </c>
      <c r="H5727" s="92" t="s">
        <v>10492</v>
      </c>
      <c r="I5727" s="92" t="s">
        <v>865</v>
      </c>
      <c r="J5727" s="92" t="s">
        <v>8120</v>
      </c>
      <c r="K5727" s="90" t="b">
        <v>0</v>
      </c>
      <c r="L5727" s="92" t="s">
        <v>867</v>
      </c>
      <c r="M5727" s="278">
        <f>IFERROR(VLOOKUP(C5727,'Budget Detail as of 11.30'!B:K,COLUMNS('Budget Detail as of 11.30'!B:K),FALSE),0)</f>
        <v>4000</v>
      </c>
      <c r="N5727" s="155">
        <f>SUMIFS('Budget Detail as of 11.30'!L:L,'Budget Detail as of 11.30'!B:B,'Questica Mapping'!C5727)</f>
        <v>4000</v>
      </c>
      <c r="O5727" s="100">
        <v>300</v>
      </c>
      <c r="P5727" s="101">
        <f t="shared" si="218"/>
        <v>300</v>
      </c>
    </row>
    <row r="5728" spans="1:16" hidden="1" x14ac:dyDescent="0.3">
      <c r="A5728" s="90">
        <v>591297</v>
      </c>
      <c r="B5728" s="92" t="s">
        <v>1162</v>
      </c>
      <c r="C5728" s="92" t="s">
        <v>10549</v>
      </c>
      <c r="D5728" s="92" t="s">
        <v>25</v>
      </c>
      <c r="E5728" s="103" t="s">
        <v>736</v>
      </c>
      <c r="F5728" s="92" t="s">
        <v>10262</v>
      </c>
      <c r="G5728" s="92" t="s">
        <v>2514</v>
      </c>
      <c r="H5728" s="92" t="s">
        <v>10495</v>
      </c>
      <c r="I5728" s="92" t="s">
        <v>865</v>
      </c>
      <c r="J5728" s="92" t="s">
        <v>8120</v>
      </c>
      <c r="K5728" s="90" t="b">
        <v>0</v>
      </c>
      <c r="L5728" s="92" t="s">
        <v>867</v>
      </c>
      <c r="M5728" s="278">
        <f>IFERROR(VLOOKUP(C5728,'Budget Detail as of 11.30'!B:K,COLUMNS('Budget Detail as of 11.30'!B:K),FALSE),0)</f>
        <v>5000</v>
      </c>
      <c r="N5728" s="155">
        <f>SUMIFS('Budget Detail as of 11.30'!L:L,'Budget Detail as of 11.30'!B:B,'Questica Mapping'!C5728)</f>
        <v>5000</v>
      </c>
      <c r="O5728" s="100">
        <v>11090</v>
      </c>
      <c r="P5728" s="101">
        <f t="shared" si="218"/>
        <v>11090</v>
      </c>
    </row>
    <row r="5729" spans="1:16" hidden="1" x14ac:dyDescent="0.3">
      <c r="A5729" s="90">
        <v>584179</v>
      </c>
      <c r="B5729" s="92" t="s">
        <v>1162</v>
      </c>
      <c r="C5729" s="92" t="s">
        <v>10550</v>
      </c>
      <c r="D5729" s="92" t="s">
        <v>25</v>
      </c>
      <c r="E5729" s="103" t="s">
        <v>736</v>
      </c>
      <c r="F5729" s="92" t="s">
        <v>10262</v>
      </c>
      <c r="G5729" s="92" t="s">
        <v>2514</v>
      </c>
      <c r="H5729" s="92" t="s">
        <v>10352</v>
      </c>
      <c r="I5729" s="92" t="s">
        <v>865</v>
      </c>
      <c r="J5729" s="92" t="s">
        <v>8120</v>
      </c>
      <c r="K5729" s="90" t="b">
        <v>0</v>
      </c>
      <c r="L5729" s="92" t="s">
        <v>867</v>
      </c>
      <c r="M5729" s="278">
        <f>IFERROR(VLOOKUP(C5729,'Budget Detail as of 11.30'!B:K,COLUMNS('Budget Detail as of 11.30'!B:K),FALSE),0)</f>
        <v>4500</v>
      </c>
      <c r="N5729" s="155">
        <f>SUMIFS('Budget Detail as of 11.30'!L:L,'Budget Detail as of 11.30'!B:B,'Questica Mapping'!C5729)</f>
        <v>4500</v>
      </c>
      <c r="O5729" s="100">
        <v>1100</v>
      </c>
      <c r="P5729" s="101">
        <f t="shared" si="218"/>
        <v>1100</v>
      </c>
    </row>
    <row r="5730" spans="1:16" hidden="1" x14ac:dyDescent="0.3">
      <c r="A5730" s="90">
        <v>584180</v>
      </c>
      <c r="B5730" s="92" t="s">
        <v>1162</v>
      </c>
      <c r="C5730" s="92" t="s">
        <v>10551</v>
      </c>
      <c r="D5730" s="92" t="s">
        <v>25</v>
      </c>
      <c r="E5730" s="103" t="s">
        <v>736</v>
      </c>
      <c r="F5730" s="92" t="s">
        <v>10262</v>
      </c>
      <c r="G5730" s="92" t="s">
        <v>2514</v>
      </c>
      <c r="H5730" s="92" t="s">
        <v>10244</v>
      </c>
      <c r="I5730" s="92" t="s">
        <v>865</v>
      </c>
      <c r="J5730" s="92" t="s">
        <v>8120</v>
      </c>
      <c r="K5730" s="90" t="b">
        <v>0</v>
      </c>
      <c r="L5730" s="92" t="s">
        <v>867</v>
      </c>
      <c r="M5730" s="278">
        <f>IFERROR(VLOOKUP(C5730,'Budget Detail as of 11.30'!B:K,COLUMNS('Budget Detail as of 11.30'!B:K),FALSE),0)</f>
        <v>1100</v>
      </c>
      <c r="N5730" s="155">
        <f>SUMIFS('Budget Detail as of 11.30'!L:L,'Budget Detail as of 11.30'!B:B,'Questica Mapping'!C5730)</f>
        <v>1100</v>
      </c>
      <c r="O5730" s="100">
        <v>3150</v>
      </c>
      <c r="P5730" s="101">
        <f t="shared" si="218"/>
        <v>3150</v>
      </c>
    </row>
    <row r="5731" spans="1:16" hidden="1" x14ac:dyDescent="0.3">
      <c r="A5731" s="90">
        <v>586769</v>
      </c>
      <c r="B5731" s="92" t="s">
        <v>1162</v>
      </c>
      <c r="C5731" s="92" t="s">
        <v>10552</v>
      </c>
      <c r="D5731" s="92" t="s">
        <v>25</v>
      </c>
      <c r="E5731" s="103" t="s">
        <v>736</v>
      </c>
      <c r="F5731" s="92" t="s">
        <v>10262</v>
      </c>
      <c r="G5731" s="92" t="s">
        <v>1354</v>
      </c>
      <c r="H5731" s="92" t="s">
        <v>10213</v>
      </c>
      <c r="I5731" s="92" t="s">
        <v>865</v>
      </c>
      <c r="J5731" s="92" t="s">
        <v>3572</v>
      </c>
      <c r="K5731" s="90" t="b">
        <v>0</v>
      </c>
      <c r="L5731" s="92" t="s">
        <v>867</v>
      </c>
      <c r="M5731" s="278">
        <f>IFERROR(VLOOKUP(C5731,'Budget Detail as of 11.30'!B:K,COLUMNS('Budget Detail as of 11.30'!B:K),FALSE),0)</f>
        <v>3500</v>
      </c>
      <c r="N5731" s="155">
        <f>SUMIFS('Budget Detail as of 11.30'!L:L,'Budget Detail as of 11.30'!B:B,'Questica Mapping'!C5731)</f>
        <v>3500</v>
      </c>
      <c r="O5731" s="100">
        <v>1650</v>
      </c>
      <c r="P5731" s="101">
        <f t="shared" si="218"/>
        <v>1650</v>
      </c>
    </row>
    <row r="5732" spans="1:16" hidden="1" x14ac:dyDescent="0.3">
      <c r="A5732" s="90">
        <v>600803</v>
      </c>
      <c r="B5732" s="92" t="s">
        <v>1162</v>
      </c>
      <c r="C5732" s="92" t="s">
        <v>10553</v>
      </c>
      <c r="D5732" s="92" t="s">
        <v>25</v>
      </c>
      <c r="E5732" s="103" t="s">
        <v>736</v>
      </c>
      <c r="F5732" s="92" t="s">
        <v>10262</v>
      </c>
      <c r="G5732" s="92" t="s">
        <v>1354</v>
      </c>
      <c r="H5732" s="92" t="s">
        <v>10213</v>
      </c>
      <c r="I5732" s="92" t="s">
        <v>925</v>
      </c>
      <c r="J5732" s="92" t="s">
        <v>10554</v>
      </c>
      <c r="K5732" s="90" t="b">
        <v>0</v>
      </c>
      <c r="L5732" s="92" t="s">
        <v>867</v>
      </c>
      <c r="M5732" s="278">
        <f>IFERROR(VLOOKUP(C5732,'Budget Detail as of 11.30'!B:K,COLUMNS('Budget Detail as of 11.30'!B:K),FALSE),0)</f>
        <v>12000</v>
      </c>
      <c r="N5732" s="155">
        <f>SUMIFS('Budget Detail as of 11.30'!L:L,'Budget Detail as of 11.30'!B:B,'Questica Mapping'!C5732)</f>
        <v>12000</v>
      </c>
      <c r="O5732" s="100">
        <v>4425</v>
      </c>
      <c r="P5732" s="101">
        <f t="shared" si="218"/>
        <v>4425</v>
      </c>
    </row>
    <row r="5733" spans="1:16" hidden="1" x14ac:dyDescent="0.3">
      <c r="A5733" s="90">
        <v>589910</v>
      </c>
      <c r="B5733" s="92" t="s">
        <v>1162</v>
      </c>
      <c r="C5733" s="92" t="s">
        <v>10555</v>
      </c>
      <c r="D5733" s="92" t="s">
        <v>25</v>
      </c>
      <c r="E5733" s="103" t="s">
        <v>736</v>
      </c>
      <c r="F5733" s="92" t="s">
        <v>10262</v>
      </c>
      <c r="G5733" s="92" t="s">
        <v>1354</v>
      </c>
      <c r="H5733" s="92" t="s">
        <v>10224</v>
      </c>
      <c r="I5733" s="92" t="s">
        <v>865</v>
      </c>
      <c r="J5733" s="92" t="s">
        <v>10556</v>
      </c>
      <c r="K5733" s="90" t="b">
        <v>0</v>
      </c>
      <c r="L5733" s="92" t="s">
        <v>867</v>
      </c>
      <c r="M5733" s="278">
        <f>IFERROR(VLOOKUP(C5733,'Budget Detail as of 11.30'!B:K,COLUMNS('Budget Detail as of 11.30'!B:K),FALSE),0)</f>
        <v>1180</v>
      </c>
      <c r="N5733" s="155">
        <f>SUMIFS('Budget Detail as of 11.30'!L:L,'Budget Detail as of 11.30'!B:B,'Questica Mapping'!C5733)</f>
        <v>1180</v>
      </c>
      <c r="O5733" s="100">
        <v>200</v>
      </c>
      <c r="P5733" s="101">
        <f t="shared" si="218"/>
        <v>200</v>
      </c>
    </row>
    <row r="5734" spans="1:16" hidden="1" x14ac:dyDescent="0.3">
      <c r="A5734" s="90">
        <v>591000</v>
      </c>
      <c r="B5734" s="92" t="s">
        <v>1162</v>
      </c>
      <c r="C5734" s="92" t="s">
        <v>10557</v>
      </c>
      <c r="D5734" s="92" t="s">
        <v>25</v>
      </c>
      <c r="E5734" s="103" t="s">
        <v>736</v>
      </c>
      <c r="F5734" s="92" t="s">
        <v>10262</v>
      </c>
      <c r="G5734" s="92" t="s">
        <v>1354</v>
      </c>
      <c r="H5734" s="92" t="s">
        <v>10277</v>
      </c>
      <c r="I5734" s="92" t="s">
        <v>865</v>
      </c>
      <c r="J5734" s="92" t="s">
        <v>10558</v>
      </c>
      <c r="K5734" s="90" t="b">
        <v>0</v>
      </c>
      <c r="L5734" s="92" t="s">
        <v>867</v>
      </c>
      <c r="M5734" s="278">
        <f>IFERROR(VLOOKUP(C5734,'Budget Detail as of 11.30'!B:K,COLUMNS('Budget Detail as of 11.30'!B:K),FALSE),0)</f>
        <v>1100</v>
      </c>
      <c r="N5734" s="155">
        <f>SUMIFS('Budget Detail as of 11.30'!L:L,'Budget Detail as of 11.30'!B:B,'Questica Mapping'!C5734)</f>
        <v>1100</v>
      </c>
      <c r="O5734" s="100">
        <v>6000</v>
      </c>
      <c r="P5734" s="101">
        <f t="shared" si="218"/>
        <v>6000</v>
      </c>
    </row>
    <row r="5735" spans="1:16" hidden="1" x14ac:dyDescent="0.3">
      <c r="A5735" s="90">
        <v>586460</v>
      </c>
      <c r="B5735" s="92" t="s">
        <v>1162</v>
      </c>
      <c r="C5735" s="92" t="s">
        <v>10559</v>
      </c>
      <c r="D5735" s="92" t="s">
        <v>25</v>
      </c>
      <c r="E5735" s="103" t="s">
        <v>736</v>
      </c>
      <c r="F5735" s="92" t="s">
        <v>10262</v>
      </c>
      <c r="G5735" s="92" t="s">
        <v>1207</v>
      </c>
      <c r="H5735" s="92" t="s">
        <v>10213</v>
      </c>
      <c r="I5735" s="92" t="s">
        <v>865</v>
      </c>
      <c r="J5735" s="92" t="s">
        <v>9803</v>
      </c>
      <c r="K5735" s="90" t="b">
        <v>0</v>
      </c>
      <c r="L5735" s="92" t="s">
        <v>867</v>
      </c>
      <c r="M5735" s="278">
        <f>IFERROR(VLOOKUP(C5735,'Budget Detail as of 11.30'!B:K,COLUMNS('Budget Detail as of 11.30'!B:K),FALSE),0)</f>
        <v>1200</v>
      </c>
      <c r="N5735" s="155">
        <f>SUMIFS('Budget Detail as of 11.30'!L:L,'Budget Detail as of 11.30'!B:B,'Questica Mapping'!C5735)</f>
        <v>1200</v>
      </c>
      <c r="O5735" s="100">
        <v>15000</v>
      </c>
      <c r="P5735" s="101">
        <f t="shared" si="218"/>
        <v>15000</v>
      </c>
    </row>
    <row r="5736" spans="1:16" hidden="1" x14ac:dyDescent="0.3">
      <c r="A5736" s="90">
        <v>850414</v>
      </c>
      <c r="B5736" s="92" t="s">
        <v>1162</v>
      </c>
      <c r="C5736" s="92" t="s">
        <v>10560</v>
      </c>
      <c r="D5736" s="92" t="s">
        <v>25</v>
      </c>
      <c r="E5736" s="103" t="s">
        <v>736</v>
      </c>
      <c r="F5736" s="92" t="s">
        <v>10262</v>
      </c>
      <c r="G5736" s="92" t="s">
        <v>1207</v>
      </c>
      <c r="H5736" s="92" t="s">
        <v>10221</v>
      </c>
      <c r="I5736" s="92" t="s">
        <v>865</v>
      </c>
      <c r="J5736" s="92" t="s">
        <v>10561</v>
      </c>
      <c r="K5736" s="90" t="b">
        <v>0</v>
      </c>
      <c r="L5736" s="92" t="s">
        <v>867</v>
      </c>
      <c r="M5736" s="278">
        <f>IFERROR(VLOOKUP(C5736,'Budget Detail as of 11.30'!B:K,COLUMNS('Budget Detail as of 11.30'!B:K),FALSE),0)</f>
        <v>11000</v>
      </c>
      <c r="N5736" s="155">
        <f>SUMIFS('Budget Detail as of 11.30'!L:L,'Budget Detail as of 11.30'!B:B,'Questica Mapping'!C5736)</f>
        <v>11000</v>
      </c>
      <c r="O5736" s="100">
        <v>2905</v>
      </c>
      <c r="P5736" s="101">
        <f t="shared" si="218"/>
        <v>2905</v>
      </c>
    </row>
    <row r="5737" spans="1:16" hidden="1" x14ac:dyDescent="0.3">
      <c r="A5737" s="90">
        <v>1210181</v>
      </c>
      <c r="B5737" s="92" t="s">
        <v>1162</v>
      </c>
      <c r="C5737" s="92" t="s">
        <v>10562</v>
      </c>
      <c r="D5737" s="92" t="s">
        <v>25</v>
      </c>
      <c r="E5737" s="103" t="s">
        <v>736</v>
      </c>
      <c r="F5737" s="92" t="s">
        <v>10262</v>
      </c>
      <c r="G5737" s="92" t="s">
        <v>1207</v>
      </c>
      <c r="H5737" s="92" t="s">
        <v>10269</v>
      </c>
      <c r="I5737" s="92" t="s">
        <v>865</v>
      </c>
      <c r="J5737" s="92" t="s">
        <v>10561</v>
      </c>
      <c r="K5737" s="90" t="b">
        <v>0</v>
      </c>
      <c r="L5737" s="92" t="s">
        <v>867</v>
      </c>
      <c r="M5737" s="278">
        <f>IFERROR(VLOOKUP(C5737,'Budget Detail as of 11.30'!B:K,COLUMNS('Budget Detail as of 11.30'!B:K),FALSE),0)</f>
        <v>1100</v>
      </c>
      <c r="N5737" s="155">
        <f>SUMIFS('Budget Detail as of 11.30'!L:L,'Budget Detail as of 11.30'!B:B,'Questica Mapping'!C5737)</f>
        <v>1100</v>
      </c>
      <c r="O5737" s="100">
        <v>2500</v>
      </c>
      <c r="P5737" s="101">
        <f t="shared" si="218"/>
        <v>2500</v>
      </c>
    </row>
    <row r="5738" spans="1:16" hidden="1" x14ac:dyDescent="0.3">
      <c r="A5738" s="90">
        <v>1210182</v>
      </c>
      <c r="B5738" s="92" t="s">
        <v>1162</v>
      </c>
      <c r="C5738" s="92" t="s">
        <v>10563</v>
      </c>
      <c r="D5738" s="92" t="s">
        <v>25</v>
      </c>
      <c r="E5738" s="103" t="s">
        <v>736</v>
      </c>
      <c r="F5738" s="92" t="s">
        <v>10262</v>
      </c>
      <c r="G5738" s="92" t="s">
        <v>1207</v>
      </c>
      <c r="H5738" s="92" t="s">
        <v>10224</v>
      </c>
      <c r="I5738" s="92" t="s">
        <v>865</v>
      </c>
      <c r="J5738" s="92" t="s">
        <v>10561</v>
      </c>
      <c r="K5738" s="90" t="b">
        <v>0</v>
      </c>
      <c r="L5738" s="92" t="s">
        <v>867</v>
      </c>
      <c r="M5738" s="278">
        <f>IFERROR(VLOOKUP(C5738,'Budget Detail as of 11.30'!B:K,COLUMNS('Budget Detail as of 11.30'!B:K),FALSE),0)</f>
        <v>3150</v>
      </c>
      <c r="N5738" s="155">
        <f>SUMIFS('Budget Detail as of 11.30'!L:L,'Budget Detail as of 11.30'!B:B,'Questica Mapping'!C5738)</f>
        <v>3150</v>
      </c>
      <c r="O5738" s="100">
        <v>7000</v>
      </c>
      <c r="P5738" s="101">
        <f t="shared" si="218"/>
        <v>7000</v>
      </c>
    </row>
    <row r="5739" spans="1:16" hidden="1" x14ac:dyDescent="0.3">
      <c r="A5739" s="90">
        <v>601650</v>
      </c>
      <c r="B5739" s="92" t="s">
        <v>1162</v>
      </c>
      <c r="C5739" s="92" t="s">
        <v>10564</v>
      </c>
      <c r="D5739" s="92" t="s">
        <v>25</v>
      </c>
      <c r="E5739" s="103" t="s">
        <v>736</v>
      </c>
      <c r="F5739" s="92" t="s">
        <v>10262</v>
      </c>
      <c r="G5739" s="92" t="s">
        <v>1207</v>
      </c>
      <c r="H5739" s="92" t="s">
        <v>10275</v>
      </c>
      <c r="I5739" s="92" t="s">
        <v>865</v>
      </c>
      <c r="J5739" s="92" t="s">
        <v>10561</v>
      </c>
      <c r="K5739" s="90" t="b">
        <v>0</v>
      </c>
      <c r="L5739" s="92" t="s">
        <v>867</v>
      </c>
      <c r="M5739" s="278">
        <f>IFERROR(VLOOKUP(C5739,'Budget Detail as of 11.30'!B:K,COLUMNS('Budget Detail as of 11.30'!B:K),FALSE),0)</f>
        <v>1650</v>
      </c>
      <c r="N5739" s="155">
        <f>SUMIFS('Budget Detail as of 11.30'!L:L,'Budget Detail as of 11.30'!B:B,'Questica Mapping'!C5739)</f>
        <v>1650</v>
      </c>
      <c r="O5739" s="100">
        <v>60000</v>
      </c>
      <c r="P5739" s="101">
        <f t="shared" si="218"/>
        <v>60000</v>
      </c>
    </row>
    <row r="5740" spans="1:16" hidden="1" x14ac:dyDescent="0.3">
      <c r="A5740" s="90">
        <v>601779</v>
      </c>
      <c r="B5740" s="92" t="s">
        <v>1162</v>
      </c>
      <c r="C5740" s="92" t="s">
        <v>10565</v>
      </c>
      <c r="D5740" s="92" t="s">
        <v>25</v>
      </c>
      <c r="E5740" s="103" t="s">
        <v>736</v>
      </c>
      <c r="F5740" s="92" t="s">
        <v>10262</v>
      </c>
      <c r="G5740" s="92" t="s">
        <v>1207</v>
      </c>
      <c r="H5740" s="92" t="s">
        <v>10277</v>
      </c>
      <c r="I5740" s="92" t="s">
        <v>865</v>
      </c>
      <c r="J5740" s="92" t="s">
        <v>10561</v>
      </c>
      <c r="K5740" s="90" t="b">
        <v>0</v>
      </c>
      <c r="L5740" s="92" t="s">
        <v>867</v>
      </c>
      <c r="M5740" s="278">
        <f>IFERROR(VLOOKUP(C5740,'Budget Detail as of 11.30'!B:K,COLUMNS('Budget Detail as of 11.30'!B:K),FALSE),0)</f>
        <v>4500</v>
      </c>
      <c r="N5740" s="155">
        <f>SUMIFS('Budget Detail as of 11.30'!L:L,'Budget Detail as of 11.30'!B:B,'Questica Mapping'!C5740)</f>
        <v>4500</v>
      </c>
      <c r="O5740" s="100">
        <v>2500</v>
      </c>
      <c r="P5740" s="101">
        <f t="shared" si="218"/>
        <v>2500</v>
      </c>
    </row>
    <row r="5741" spans="1:16" hidden="1" x14ac:dyDescent="0.3">
      <c r="A5741" s="90">
        <v>585879</v>
      </c>
      <c r="B5741" s="92" t="s">
        <v>1162</v>
      </c>
      <c r="C5741" s="92" t="s">
        <v>10566</v>
      </c>
      <c r="D5741" s="92" t="s">
        <v>25</v>
      </c>
      <c r="E5741" s="103" t="s">
        <v>736</v>
      </c>
      <c r="F5741" s="92" t="s">
        <v>10262</v>
      </c>
      <c r="G5741" s="92" t="s">
        <v>1212</v>
      </c>
      <c r="H5741" s="92" t="s">
        <v>10213</v>
      </c>
      <c r="I5741" s="92" t="s">
        <v>865</v>
      </c>
      <c r="J5741" s="92" t="s">
        <v>10567</v>
      </c>
      <c r="K5741" s="90" t="b">
        <v>0</v>
      </c>
      <c r="L5741" s="92" t="s">
        <v>867</v>
      </c>
      <c r="M5741" s="278">
        <f>IFERROR(VLOOKUP(C5741,'Budget Detail as of 11.30'!B:K,COLUMNS('Budget Detail as of 11.30'!B:K),FALSE),0)</f>
        <v>300</v>
      </c>
      <c r="N5741" s="155">
        <f>SUMIFS('Budget Detail as of 11.30'!L:L,'Budget Detail as of 11.30'!B:B,'Questica Mapping'!C5741)</f>
        <v>300</v>
      </c>
      <c r="O5741" s="100">
        <v>750</v>
      </c>
      <c r="P5741" s="101">
        <f t="shared" si="218"/>
        <v>750</v>
      </c>
    </row>
    <row r="5742" spans="1:16" hidden="1" x14ac:dyDescent="0.3">
      <c r="A5742" s="90">
        <v>583269</v>
      </c>
      <c r="B5742" s="92" t="s">
        <v>1162</v>
      </c>
      <c r="C5742" s="92" t="s">
        <v>10568</v>
      </c>
      <c r="D5742" s="92" t="s">
        <v>25</v>
      </c>
      <c r="E5742" s="103" t="s">
        <v>736</v>
      </c>
      <c r="F5742" s="90" t="s">
        <v>10262</v>
      </c>
      <c r="G5742" s="90" t="s">
        <v>1212</v>
      </c>
      <c r="H5742" s="90" t="s">
        <v>10569</v>
      </c>
      <c r="I5742" s="178">
        <v>1</v>
      </c>
      <c r="J5742" s="269" t="s">
        <v>1251</v>
      </c>
      <c r="L5742" s="92"/>
      <c r="M5742" s="278">
        <f>IFERROR(VLOOKUP(C5742,'Budget Detail as of 11.30'!B:K,COLUMNS('Budget Detail as of 11.30'!B:K),FALSE),0)</f>
        <v>0</v>
      </c>
      <c r="N5742" s="155">
        <f>SUMIFS('Budget Detail as of 11.30'!L:L,'Budget Detail as of 11.30'!B:B,'Questica Mapping'!C5742)</f>
        <v>0</v>
      </c>
      <c r="O5742" s="100">
        <v>25000</v>
      </c>
      <c r="P5742" s="101">
        <f t="shared" si="218"/>
        <v>25000</v>
      </c>
    </row>
    <row r="5743" spans="1:16" hidden="1" x14ac:dyDescent="0.3">
      <c r="A5743" s="90">
        <v>583292</v>
      </c>
      <c r="B5743" s="92" t="s">
        <v>1162</v>
      </c>
      <c r="C5743" s="92" t="s">
        <v>10570</v>
      </c>
      <c r="D5743" s="92" t="s">
        <v>25</v>
      </c>
      <c r="E5743" s="103" t="s">
        <v>736</v>
      </c>
      <c r="F5743" s="92" t="s">
        <v>10262</v>
      </c>
      <c r="G5743" s="92" t="s">
        <v>1212</v>
      </c>
      <c r="H5743" s="92" t="s">
        <v>10218</v>
      </c>
      <c r="I5743" s="92" t="s">
        <v>925</v>
      </c>
      <c r="J5743" s="92" t="s">
        <v>10571</v>
      </c>
      <c r="K5743" s="90" t="b">
        <v>0</v>
      </c>
      <c r="L5743" s="92" t="s">
        <v>867</v>
      </c>
      <c r="M5743" s="278">
        <f>IFERROR(VLOOKUP(C5743,'Budget Detail as of 11.30'!B:K,COLUMNS('Budget Detail as of 11.30'!B:K),FALSE),0)</f>
        <v>2500</v>
      </c>
      <c r="N5743" s="155">
        <f>SUMIFS('Budget Detail as of 11.30'!L:L,'Budget Detail as of 11.30'!B:B,'Questica Mapping'!C5743)</f>
        <v>2500</v>
      </c>
      <c r="O5743" s="100">
        <v>500</v>
      </c>
      <c r="P5743" s="101">
        <f t="shared" si="218"/>
        <v>500</v>
      </c>
    </row>
    <row r="5744" spans="1:16" hidden="1" x14ac:dyDescent="0.3">
      <c r="A5744" s="90">
        <v>597502</v>
      </c>
      <c r="B5744" s="92" t="s">
        <v>1162</v>
      </c>
      <c r="C5744" s="92" t="s">
        <v>10572</v>
      </c>
      <c r="D5744" s="92" t="s">
        <v>25</v>
      </c>
      <c r="E5744" s="103" t="s">
        <v>736</v>
      </c>
      <c r="F5744" s="92" t="s">
        <v>10262</v>
      </c>
      <c r="G5744" s="92" t="s">
        <v>1212</v>
      </c>
      <c r="H5744" s="92" t="s">
        <v>10221</v>
      </c>
      <c r="I5744" s="92" t="s">
        <v>865</v>
      </c>
      <c r="J5744" s="92" t="s">
        <v>10573</v>
      </c>
      <c r="K5744" s="90" t="b">
        <v>0</v>
      </c>
      <c r="L5744" s="92" t="s">
        <v>867</v>
      </c>
      <c r="M5744" s="278">
        <f>IFERROR(VLOOKUP(C5744,'Budget Detail as of 11.30'!B:K,COLUMNS('Budget Detail as of 11.30'!B:K),FALSE),0)</f>
        <v>3100</v>
      </c>
      <c r="N5744" s="155">
        <f>SUMIFS('Budget Detail as of 11.30'!L:L,'Budget Detail as of 11.30'!B:B,'Questica Mapping'!C5744)</f>
        <v>3100</v>
      </c>
      <c r="O5744" s="100">
        <v>550</v>
      </c>
      <c r="P5744" s="101">
        <f t="shared" si="218"/>
        <v>550</v>
      </c>
    </row>
    <row r="5745" spans="1:16" hidden="1" x14ac:dyDescent="0.3">
      <c r="A5745" s="90">
        <v>595566</v>
      </c>
      <c r="B5745" s="92" t="s">
        <v>1162</v>
      </c>
      <c r="C5745" s="92" t="s">
        <v>10574</v>
      </c>
      <c r="D5745" s="92" t="s">
        <v>25</v>
      </c>
      <c r="E5745" s="103" t="s">
        <v>736</v>
      </c>
      <c r="F5745" s="92" t="s">
        <v>10262</v>
      </c>
      <c r="G5745" s="92" t="s">
        <v>1212</v>
      </c>
      <c r="H5745" s="92" t="s">
        <v>10221</v>
      </c>
      <c r="I5745" s="92" t="s">
        <v>925</v>
      </c>
      <c r="J5745" s="92" t="s">
        <v>10575</v>
      </c>
      <c r="K5745" s="90" t="b">
        <v>0</v>
      </c>
      <c r="L5745" s="92" t="s">
        <v>867</v>
      </c>
      <c r="M5745" s="278">
        <f>IFERROR(VLOOKUP(C5745,'Budget Detail as of 11.30'!B:K,COLUMNS('Budget Detail as of 11.30'!B:K),FALSE),0)</f>
        <v>7000</v>
      </c>
      <c r="N5745" s="155">
        <f>SUMIFS('Budget Detail as of 11.30'!L:L,'Budget Detail as of 11.30'!B:B,'Questica Mapping'!C5745)</f>
        <v>7000</v>
      </c>
      <c r="O5745" s="100">
        <v>10000</v>
      </c>
      <c r="P5745" s="101">
        <f t="shared" si="218"/>
        <v>10000</v>
      </c>
    </row>
    <row r="5746" spans="1:16" hidden="1" x14ac:dyDescent="0.3">
      <c r="A5746" s="90">
        <v>603483</v>
      </c>
      <c r="B5746" s="92" t="s">
        <v>1162</v>
      </c>
      <c r="C5746" s="92" t="s">
        <v>10576</v>
      </c>
      <c r="D5746" s="92" t="s">
        <v>25</v>
      </c>
      <c r="E5746" s="103" t="s">
        <v>736</v>
      </c>
      <c r="F5746" s="90" t="s">
        <v>10262</v>
      </c>
      <c r="G5746" s="90" t="s">
        <v>1212</v>
      </c>
      <c r="H5746" s="90" t="s">
        <v>10577</v>
      </c>
      <c r="I5746" s="178">
        <v>3</v>
      </c>
      <c r="J5746" s="269" t="s">
        <v>1251</v>
      </c>
      <c r="L5746" s="92"/>
      <c r="M5746" s="278">
        <f>IFERROR(VLOOKUP(C5746,'Budget Detail as of 11.30'!B:K,COLUMNS('Budget Detail as of 11.30'!B:K),FALSE),0)</f>
        <v>0</v>
      </c>
      <c r="N5746" s="155">
        <f>SUMIFS('Budget Detail as of 11.30'!L:L,'Budget Detail as of 11.30'!B:B,'Questica Mapping'!C5746)</f>
        <v>0</v>
      </c>
      <c r="O5746" s="100">
        <v>1000</v>
      </c>
      <c r="P5746" s="101">
        <f t="shared" si="218"/>
        <v>1000</v>
      </c>
    </row>
    <row r="5747" spans="1:16" hidden="1" x14ac:dyDescent="0.3">
      <c r="A5747" s="90">
        <v>585910</v>
      </c>
      <c r="B5747" s="92" t="s">
        <v>1162</v>
      </c>
      <c r="C5747" s="92" t="s">
        <v>10578</v>
      </c>
      <c r="D5747" s="92" t="s">
        <v>25</v>
      </c>
      <c r="E5747" s="103" t="s">
        <v>736</v>
      </c>
      <c r="F5747" s="90" t="s">
        <v>10262</v>
      </c>
      <c r="G5747" s="90" t="s">
        <v>1212</v>
      </c>
      <c r="H5747" s="90" t="s">
        <v>10577</v>
      </c>
      <c r="I5747" s="178">
        <v>4</v>
      </c>
      <c r="J5747" s="269" t="s">
        <v>1251</v>
      </c>
      <c r="L5747" s="92"/>
      <c r="M5747" s="278">
        <f>IFERROR(VLOOKUP(C5747,'Budget Detail as of 11.30'!B:K,COLUMNS('Budget Detail as of 11.30'!B:K),FALSE),0)</f>
        <v>0</v>
      </c>
      <c r="N5747" s="155">
        <f>SUMIFS('Budget Detail as of 11.30'!L:L,'Budget Detail as of 11.30'!B:B,'Questica Mapping'!C5747)</f>
        <v>0</v>
      </c>
      <c r="O5747" s="100">
        <v>600</v>
      </c>
      <c r="P5747" s="101">
        <f t="shared" si="218"/>
        <v>600</v>
      </c>
    </row>
    <row r="5748" spans="1:16" hidden="1" x14ac:dyDescent="0.3">
      <c r="A5748" s="90">
        <v>603467</v>
      </c>
      <c r="B5748" s="92" t="s">
        <v>1162</v>
      </c>
      <c r="C5748" s="92" t="s">
        <v>10579</v>
      </c>
      <c r="D5748" s="92" t="s">
        <v>25</v>
      </c>
      <c r="E5748" s="103" t="s">
        <v>736</v>
      </c>
      <c r="F5748" s="90" t="s">
        <v>10262</v>
      </c>
      <c r="G5748" s="90" t="s">
        <v>1212</v>
      </c>
      <c r="H5748" s="90" t="s">
        <v>10580</v>
      </c>
      <c r="I5748" s="178">
        <v>1</v>
      </c>
      <c r="J5748" s="269" t="s">
        <v>1251</v>
      </c>
      <c r="L5748" s="92"/>
      <c r="M5748" s="278">
        <f>IFERROR(VLOOKUP(C5748,'Budget Detail as of 11.30'!B:K,COLUMNS('Budget Detail as of 11.30'!B:K),FALSE),0)</f>
        <v>0</v>
      </c>
      <c r="N5748" s="155">
        <f>SUMIFS('Budget Detail as of 11.30'!L:L,'Budget Detail as of 11.30'!B:B,'Questica Mapping'!C5748)</f>
        <v>0</v>
      </c>
      <c r="O5748" s="100">
        <v>10000</v>
      </c>
      <c r="P5748" s="101">
        <f t="shared" si="218"/>
        <v>10000</v>
      </c>
    </row>
    <row r="5749" spans="1:16" hidden="1" x14ac:dyDescent="0.3">
      <c r="A5749" s="90">
        <v>850398</v>
      </c>
      <c r="B5749" s="92" t="s">
        <v>1162</v>
      </c>
      <c r="C5749" s="92" t="s">
        <v>10581</v>
      </c>
      <c r="D5749" s="92" t="s">
        <v>25</v>
      </c>
      <c r="E5749" s="103" t="s">
        <v>736</v>
      </c>
      <c r="F5749" s="92" t="s">
        <v>10262</v>
      </c>
      <c r="G5749" s="92" t="s">
        <v>1212</v>
      </c>
      <c r="H5749" s="92" t="s">
        <v>10224</v>
      </c>
      <c r="I5749" s="92" t="s">
        <v>865</v>
      </c>
      <c r="J5749" s="92" t="s">
        <v>10573</v>
      </c>
      <c r="K5749" s="90" t="b">
        <v>0</v>
      </c>
      <c r="L5749" s="92" t="s">
        <v>867</v>
      </c>
      <c r="M5749" s="278">
        <f>IFERROR(VLOOKUP(C5749,'Budget Detail as of 11.30'!B:K,COLUMNS('Budget Detail as of 11.30'!B:K),FALSE),0)</f>
        <v>750</v>
      </c>
      <c r="N5749" s="155">
        <f>SUMIFS('Budget Detail as of 11.30'!L:L,'Budget Detail as of 11.30'!B:B,'Questica Mapping'!C5749)</f>
        <v>750</v>
      </c>
      <c r="O5749" s="100">
        <v>550</v>
      </c>
      <c r="P5749" s="101">
        <f t="shared" si="218"/>
        <v>550</v>
      </c>
    </row>
    <row r="5750" spans="1:16" hidden="1" x14ac:dyDescent="0.3">
      <c r="A5750" s="90">
        <v>602166</v>
      </c>
      <c r="B5750" s="92" t="s">
        <v>1162</v>
      </c>
      <c r="C5750" s="92" t="s">
        <v>10582</v>
      </c>
      <c r="D5750" s="92" t="s">
        <v>25</v>
      </c>
      <c r="E5750" s="103" t="s">
        <v>736</v>
      </c>
      <c r="F5750" s="90" t="s">
        <v>10262</v>
      </c>
      <c r="G5750" s="90" t="s">
        <v>1212</v>
      </c>
      <c r="H5750" s="90" t="s">
        <v>10583</v>
      </c>
      <c r="I5750" s="178">
        <v>2</v>
      </c>
      <c r="J5750" s="269" t="s">
        <v>1251</v>
      </c>
      <c r="L5750" s="92"/>
      <c r="M5750" s="278">
        <f>IFERROR(VLOOKUP(C5750,'Budget Detail as of 11.30'!B:K,COLUMNS('Budget Detail as of 11.30'!B:K),FALSE),0)</f>
        <v>0</v>
      </c>
      <c r="N5750" s="155">
        <f>SUMIFS('Budget Detail as of 11.30'!L:L,'Budget Detail as of 11.30'!B:B,'Questica Mapping'!C5750)</f>
        <v>0</v>
      </c>
      <c r="O5750" s="100">
        <v>10000</v>
      </c>
      <c r="P5750" s="101">
        <f t="shared" si="218"/>
        <v>10000</v>
      </c>
    </row>
    <row r="5751" spans="1:16" hidden="1" x14ac:dyDescent="0.3">
      <c r="A5751" s="90">
        <v>849936</v>
      </c>
      <c r="B5751" s="92" t="s">
        <v>1162</v>
      </c>
      <c r="C5751" s="92" t="s">
        <v>10584</v>
      </c>
      <c r="D5751" s="92" t="s">
        <v>25</v>
      </c>
      <c r="E5751" s="103" t="s">
        <v>736</v>
      </c>
      <c r="F5751" s="92" t="s">
        <v>10262</v>
      </c>
      <c r="G5751" s="92" t="s">
        <v>1212</v>
      </c>
      <c r="H5751" s="92" t="s">
        <v>10339</v>
      </c>
      <c r="I5751" s="92" t="s">
        <v>865</v>
      </c>
      <c r="J5751" s="92" t="s">
        <v>10585</v>
      </c>
      <c r="K5751" s="90" t="b">
        <v>0</v>
      </c>
      <c r="L5751" s="92" t="s">
        <v>867</v>
      </c>
      <c r="M5751" s="278">
        <f>IFERROR(VLOOKUP(C5751,'Budget Detail as of 11.30'!B:K,COLUMNS('Budget Detail as of 11.30'!B:K),FALSE),0)</f>
        <v>790</v>
      </c>
      <c r="N5751" s="155">
        <f>SUMIFS('Budget Detail as of 11.30'!L:L,'Budget Detail as of 11.30'!B:B,'Questica Mapping'!C5751)</f>
        <v>790</v>
      </c>
      <c r="O5751" s="100">
        <v>0</v>
      </c>
      <c r="P5751" s="101">
        <f t="shared" si="218"/>
        <v>0</v>
      </c>
    </row>
    <row r="5752" spans="1:16" hidden="1" x14ac:dyDescent="0.3">
      <c r="A5752" s="90">
        <v>595522</v>
      </c>
      <c r="B5752" s="92" t="s">
        <v>1162</v>
      </c>
      <c r="C5752" s="92" t="s">
        <v>10586</v>
      </c>
      <c r="D5752" s="92" t="s">
        <v>25</v>
      </c>
      <c r="E5752" s="103" t="s">
        <v>736</v>
      </c>
      <c r="F5752" s="92" t="s">
        <v>10262</v>
      </c>
      <c r="G5752" s="92" t="s">
        <v>1212</v>
      </c>
      <c r="H5752" s="92" t="s">
        <v>10339</v>
      </c>
      <c r="I5752" s="92" t="s">
        <v>925</v>
      </c>
      <c r="J5752" s="92" t="s">
        <v>10573</v>
      </c>
      <c r="K5752" s="90" t="b">
        <v>0</v>
      </c>
      <c r="L5752" s="92" t="s">
        <v>867</v>
      </c>
      <c r="M5752" s="278">
        <f>IFERROR(VLOOKUP(C5752,'Budget Detail as of 11.30'!B:K,COLUMNS('Budget Detail as of 11.30'!B:K),FALSE),0)</f>
        <v>550</v>
      </c>
      <c r="N5752" s="155">
        <f>SUMIFS('Budget Detail as of 11.30'!L:L,'Budget Detail as of 11.30'!B:B,'Questica Mapping'!C5752)</f>
        <v>550</v>
      </c>
      <c r="O5752" s="100">
        <v>2500</v>
      </c>
      <c r="P5752" s="101">
        <f t="shared" si="218"/>
        <v>2500</v>
      </c>
    </row>
    <row r="5753" spans="1:16" hidden="1" x14ac:dyDescent="0.3">
      <c r="A5753" s="90">
        <v>595388</v>
      </c>
      <c r="B5753" s="92" t="s">
        <v>1162</v>
      </c>
      <c r="C5753" s="92" t="s">
        <v>10587</v>
      </c>
      <c r="D5753" s="92" t="s">
        <v>25</v>
      </c>
      <c r="E5753" s="103" t="s">
        <v>736</v>
      </c>
      <c r="F5753" s="90" t="s">
        <v>10262</v>
      </c>
      <c r="G5753" s="90" t="s">
        <v>1212</v>
      </c>
      <c r="H5753" s="90" t="s">
        <v>10588</v>
      </c>
      <c r="I5753" s="178">
        <v>3</v>
      </c>
      <c r="J5753" s="269" t="s">
        <v>1251</v>
      </c>
      <c r="L5753" s="92"/>
      <c r="M5753" s="278">
        <f>IFERROR(VLOOKUP(C5753,'Budget Detail as of 11.30'!B:K,COLUMNS('Budget Detail as of 11.30'!B:K),FALSE),0)</f>
        <v>0</v>
      </c>
      <c r="N5753" s="155">
        <f>SUMIFS('Budget Detail as of 11.30'!L:L,'Budget Detail as of 11.30'!B:B,'Questica Mapping'!C5753)</f>
        <v>0</v>
      </c>
      <c r="O5753" s="100">
        <v>500</v>
      </c>
      <c r="P5753" s="101">
        <f t="shared" si="218"/>
        <v>500</v>
      </c>
    </row>
    <row r="5754" spans="1:16" hidden="1" x14ac:dyDescent="0.3">
      <c r="A5754" s="90">
        <v>604310</v>
      </c>
      <c r="B5754" s="92" t="s">
        <v>1162</v>
      </c>
      <c r="C5754" s="92" t="s">
        <v>10589</v>
      </c>
      <c r="D5754" s="92" t="s">
        <v>25</v>
      </c>
      <c r="E5754" s="103" t="s">
        <v>736</v>
      </c>
      <c r="F5754" s="90" t="s">
        <v>10262</v>
      </c>
      <c r="G5754" s="90" t="s">
        <v>1212</v>
      </c>
      <c r="H5754" s="90" t="s">
        <v>10590</v>
      </c>
      <c r="I5754" s="178">
        <v>1</v>
      </c>
      <c r="J5754" s="269" t="s">
        <v>1251</v>
      </c>
      <c r="L5754" s="92"/>
      <c r="M5754" s="278">
        <f>IFERROR(VLOOKUP(C5754,'Budget Detail as of 11.30'!B:K,COLUMNS('Budget Detail as of 11.30'!B:K),FALSE),0)</f>
        <v>0</v>
      </c>
      <c r="N5754" s="155">
        <f>SUMIFS('Budget Detail as of 11.30'!L:L,'Budget Detail as of 11.30'!B:B,'Questica Mapping'!C5754)</f>
        <v>0</v>
      </c>
      <c r="O5754" s="100">
        <v>5000</v>
      </c>
      <c r="P5754" s="101">
        <f t="shared" si="218"/>
        <v>5000</v>
      </c>
    </row>
    <row r="5755" spans="1:16" hidden="1" x14ac:dyDescent="0.3">
      <c r="A5755" s="90">
        <v>588976</v>
      </c>
      <c r="B5755" s="92" t="s">
        <v>1162</v>
      </c>
      <c r="C5755" s="92" t="s">
        <v>10591</v>
      </c>
      <c r="D5755" s="92" t="s">
        <v>25</v>
      </c>
      <c r="E5755" s="103" t="s">
        <v>736</v>
      </c>
      <c r="F5755" s="92" t="s">
        <v>10262</v>
      </c>
      <c r="G5755" s="92" t="s">
        <v>1212</v>
      </c>
      <c r="H5755" s="92" t="s">
        <v>10229</v>
      </c>
      <c r="I5755" s="92" t="s">
        <v>865</v>
      </c>
      <c r="J5755" s="92" t="s">
        <v>10573</v>
      </c>
      <c r="K5755" s="90" t="b">
        <v>0</v>
      </c>
      <c r="L5755" s="92" t="s">
        <v>867</v>
      </c>
      <c r="M5755" s="278">
        <f>IFERROR(VLOOKUP(C5755,'Budget Detail as of 11.30'!B:K,COLUMNS('Budget Detail as of 11.30'!B:K),FALSE),0)</f>
        <v>600</v>
      </c>
      <c r="N5755" s="155">
        <f>SUMIFS('Budget Detail as of 11.30'!L:L,'Budget Detail as of 11.30'!B:B,'Questica Mapping'!C5755)</f>
        <v>600</v>
      </c>
      <c r="O5755" s="100">
        <v>5000</v>
      </c>
      <c r="P5755" s="101">
        <f t="shared" si="218"/>
        <v>5000</v>
      </c>
    </row>
    <row r="5756" spans="1:16" hidden="1" x14ac:dyDescent="0.3">
      <c r="A5756" s="90">
        <v>600561</v>
      </c>
      <c r="B5756" s="92" t="s">
        <v>1162</v>
      </c>
      <c r="C5756" s="92" t="s">
        <v>10592</v>
      </c>
      <c r="D5756" s="92" t="s">
        <v>25</v>
      </c>
      <c r="E5756" s="103" t="s">
        <v>736</v>
      </c>
      <c r="F5756" s="90" t="s">
        <v>10262</v>
      </c>
      <c r="G5756" s="90" t="s">
        <v>1212</v>
      </c>
      <c r="H5756" s="90" t="s">
        <v>10593</v>
      </c>
      <c r="I5756" s="178">
        <v>2</v>
      </c>
      <c r="J5756" s="269" t="s">
        <v>1251</v>
      </c>
      <c r="L5756" s="92"/>
      <c r="M5756" s="278">
        <f>IFERROR(VLOOKUP(C5756,'Budget Detail as of 11.30'!B:K,COLUMNS('Budget Detail as of 11.30'!B:K),FALSE),0)</f>
        <v>0</v>
      </c>
      <c r="N5756" s="155">
        <f>SUMIFS('Budget Detail as of 11.30'!L:L,'Budget Detail as of 11.30'!B:B,'Questica Mapping'!C5756)</f>
        <v>0</v>
      </c>
      <c r="O5756" s="100">
        <v>2000</v>
      </c>
      <c r="P5756" s="101">
        <f t="shared" si="218"/>
        <v>2000</v>
      </c>
    </row>
    <row r="5757" spans="1:16" hidden="1" x14ac:dyDescent="0.3">
      <c r="A5757" s="90">
        <v>601782</v>
      </c>
      <c r="B5757" s="92" t="s">
        <v>1162</v>
      </c>
      <c r="C5757" s="92" t="s">
        <v>10594</v>
      </c>
      <c r="D5757" s="92" t="s">
        <v>25</v>
      </c>
      <c r="E5757" s="103" t="s">
        <v>736</v>
      </c>
      <c r="F5757" s="92" t="s">
        <v>10262</v>
      </c>
      <c r="G5757" s="92" t="s">
        <v>1212</v>
      </c>
      <c r="H5757" s="92" t="s">
        <v>10275</v>
      </c>
      <c r="I5757" s="92" t="s">
        <v>865</v>
      </c>
      <c r="J5757" s="92" t="s">
        <v>10573</v>
      </c>
      <c r="K5757" s="90" t="b">
        <v>0</v>
      </c>
      <c r="L5757" s="92" t="s">
        <v>867</v>
      </c>
      <c r="M5757" s="278">
        <f>IFERROR(VLOOKUP(C5757,'Budget Detail as of 11.30'!B:K,COLUMNS('Budget Detail as of 11.30'!B:K),FALSE),0)</f>
        <v>550</v>
      </c>
      <c r="N5757" s="155">
        <f>SUMIFS('Budget Detail as of 11.30'!L:L,'Budget Detail as of 11.30'!B:B,'Questica Mapping'!C5757)</f>
        <v>550</v>
      </c>
      <c r="O5757" s="100">
        <v>2500</v>
      </c>
      <c r="P5757" s="101">
        <f t="shared" si="218"/>
        <v>2500</v>
      </c>
    </row>
    <row r="5758" spans="1:16" hidden="1" x14ac:dyDescent="0.3">
      <c r="A5758" s="90">
        <v>586753</v>
      </c>
      <c r="B5758" s="92" t="s">
        <v>1162</v>
      </c>
      <c r="C5758" s="92" t="s">
        <v>10595</v>
      </c>
      <c r="D5758" s="92" t="s">
        <v>25</v>
      </c>
      <c r="E5758" s="103" t="s">
        <v>736</v>
      </c>
      <c r="F5758" s="90" t="s">
        <v>10262</v>
      </c>
      <c r="G5758" s="90" t="s">
        <v>1212</v>
      </c>
      <c r="H5758" s="90" t="s">
        <v>10449</v>
      </c>
      <c r="I5758" s="178">
        <v>2</v>
      </c>
      <c r="J5758" s="269" t="s">
        <v>1251</v>
      </c>
      <c r="L5758" s="92"/>
      <c r="M5758" s="278">
        <f>IFERROR(VLOOKUP(C5758,'Budget Detail as of 11.30'!B:K,COLUMNS('Budget Detail as of 11.30'!B:K),FALSE),0)</f>
        <v>0</v>
      </c>
      <c r="N5758" s="155">
        <f>SUMIFS('Budget Detail as of 11.30'!L:L,'Budget Detail as of 11.30'!B:B,'Questica Mapping'!C5758)</f>
        <v>0</v>
      </c>
      <c r="O5758" s="100">
        <v>1000</v>
      </c>
      <c r="P5758" s="101">
        <f t="shared" si="218"/>
        <v>1000</v>
      </c>
    </row>
    <row r="5759" spans="1:16" hidden="1" x14ac:dyDescent="0.3">
      <c r="A5759" s="90">
        <v>585839</v>
      </c>
      <c r="B5759" s="92" t="s">
        <v>1162</v>
      </c>
      <c r="C5759" s="92" t="s">
        <v>10596</v>
      </c>
      <c r="D5759" s="92" t="s">
        <v>25</v>
      </c>
      <c r="E5759" s="103" t="s">
        <v>736</v>
      </c>
      <c r="F5759" s="90" t="s">
        <v>10262</v>
      </c>
      <c r="G5759" s="90" t="s">
        <v>1212</v>
      </c>
      <c r="H5759" s="90" t="s">
        <v>10449</v>
      </c>
      <c r="I5759" s="178">
        <v>3</v>
      </c>
      <c r="J5759" s="269" t="s">
        <v>1251</v>
      </c>
      <c r="L5759" s="92"/>
      <c r="M5759" s="278">
        <f>IFERROR(VLOOKUP(C5759,'Budget Detail as of 11.30'!B:K,COLUMNS('Budget Detail as of 11.30'!B:K),FALSE),0)</f>
        <v>0</v>
      </c>
      <c r="N5759" s="155">
        <f>SUMIFS('Budget Detail as of 11.30'!L:L,'Budget Detail as of 11.30'!B:B,'Questica Mapping'!C5759)</f>
        <v>0</v>
      </c>
      <c r="O5759" s="100">
        <v>600</v>
      </c>
      <c r="P5759" s="101">
        <f t="shared" si="218"/>
        <v>600</v>
      </c>
    </row>
    <row r="5760" spans="1:16" hidden="1" x14ac:dyDescent="0.3">
      <c r="A5760" s="90">
        <v>850310</v>
      </c>
      <c r="B5760" s="92" t="s">
        <v>1162</v>
      </c>
      <c r="C5760" s="92" t="s">
        <v>10597</v>
      </c>
      <c r="D5760" s="92" t="s">
        <v>25</v>
      </c>
      <c r="E5760" s="103" t="s">
        <v>736</v>
      </c>
      <c r="F5760" s="90" t="s">
        <v>10262</v>
      </c>
      <c r="G5760" s="90" t="s">
        <v>1212</v>
      </c>
      <c r="H5760" s="90" t="s">
        <v>10598</v>
      </c>
      <c r="I5760" s="178">
        <v>1</v>
      </c>
      <c r="J5760" s="269" t="s">
        <v>1251</v>
      </c>
      <c r="L5760" s="92"/>
      <c r="M5760" s="278">
        <f>IFERROR(VLOOKUP(C5760,'Budget Detail as of 11.30'!B:K,COLUMNS('Budget Detail as of 11.30'!B:K),FALSE),0)</f>
        <v>0</v>
      </c>
      <c r="N5760" s="155">
        <f>SUMIFS('Budget Detail as of 11.30'!L:L,'Budget Detail as of 11.30'!B:B,'Questica Mapping'!C5760)</f>
        <v>0</v>
      </c>
      <c r="O5760" s="100">
        <v>200</v>
      </c>
      <c r="P5760" s="101">
        <f t="shared" si="218"/>
        <v>200</v>
      </c>
    </row>
    <row r="5761" spans="1:16" hidden="1" x14ac:dyDescent="0.3">
      <c r="A5761" s="90">
        <v>850315</v>
      </c>
      <c r="B5761" s="92" t="s">
        <v>1162</v>
      </c>
      <c r="C5761" s="92" t="s">
        <v>10599</v>
      </c>
      <c r="D5761" s="92" t="s">
        <v>25</v>
      </c>
      <c r="E5761" s="103" t="s">
        <v>736</v>
      </c>
      <c r="F5761" s="92" t="s">
        <v>10262</v>
      </c>
      <c r="G5761" s="92" t="s">
        <v>1212</v>
      </c>
      <c r="H5761" s="92" t="s">
        <v>10281</v>
      </c>
      <c r="I5761" s="92" t="s">
        <v>865</v>
      </c>
      <c r="J5761" s="92" t="s">
        <v>10600</v>
      </c>
      <c r="K5761" s="90" t="b">
        <v>0</v>
      </c>
      <c r="L5761" s="92" t="s">
        <v>867</v>
      </c>
      <c r="M5761" s="278">
        <f>IFERROR(VLOOKUP(C5761,'Budget Detail as of 11.30'!B:K,COLUMNS('Budget Detail as of 11.30'!B:K),FALSE),0)</f>
        <v>500</v>
      </c>
      <c r="N5761" s="155">
        <f>SUMIFS('Budget Detail as of 11.30'!L:L,'Budget Detail as of 11.30'!B:B,'Questica Mapping'!C5761)</f>
        <v>500</v>
      </c>
      <c r="O5761" s="100">
        <v>3600</v>
      </c>
      <c r="P5761" s="101">
        <f t="shared" si="218"/>
        <v>3600</v>
      </c>
    </row>
    <row r="5762" spans="1:16" hidden="1" x14ac:dyDescent="0.3">
      <c r="A5762" s="90">
        <v>850383</v>
      </c>
      <c r="B5762" s="92" t="s">
        <v>1162</v>
      </c>
      <c r="C5762" s="92" t="s">
        <v>10601</v>
      </c>
      <c r="D5762" s="92" t="s">
        <v>25</v>
      </c>
      <c r="E5762" s="103" t="s">
        <v>736</v>
      </c>
      <c r="F5762" s="90" t="s">
        <v>10262</v>
      </c>
      <c r="G5762" s="90" t="s">
        <v>1212</v>
      </c>
      <c r="H5762" s="90" t="s">
        <v>10507</v>
      </c>
      <c r="I5762" s="178">
        <v>1</v>
      </c>
      <c r="J5762" s="269" t="s">
        <v>1251</v>
      </c>
      <c r="L5762" s="92"/>
      <c r="M5762" s="278">
        <f>IFERROR(VLOOKUP(C5762,'Budget Detail as of 11.30'!B:K,COLUMNS('Budget Detail as of 11.30'!B:K),FALSE),0)</f>
        <v>0</v>
      </c>
      <c r="N5762" s="155">
        <f>SUMIFS('Budget Detail as of 11.30'!L:L,'Budget Detail as of 11.30'!B:B,'Questica Mapping'!C5762)</f>
        <v>0</v>
      </c>
      <c r="O5762" s="100">
        <v>5000</v>
      </c>
      <c r="P5762" s="101">
        <f t="shared" si="218"/>
        <v>5000</v>
      </c>
    </row>
    <row r="5763" spans="1:16" hidden="1" x14ac:dyDescent="0.3">
      <c r="A5763" s="90">
        <v>599781</v>
      </c>
      <c r="B5763" s="92" t="s">
        <v>1162</v>
      </c>
      <c r="C5763" s="92" t="s">
        <v>10602</v>
      </c>
      <c r="D5763" s="92" t="s">
        <v>25</v>
      </c>
      <c r="E5763" s="103" t="s">
        <v>736</v>
      </c>
      <c r="F5763" s="90" t="s">
        <v>10262</v>
      </c>
      <c r="G5763" s="90" t="s">
        <v>1212</v>
      </c>
      <c r="H5763" s="90" t="s">
        <v>10603</v>
      </c>
      <c r="I5763" s="178">
        <v>1</v>
      </c>
      <c r="J5763" s="269" t="s">
        <v>1251</v>
      </c>
      <c r="L5763" s="92"/>
      <c r="M5763" s="278">
        <f>IFERROR(VLOOKUP(C5763,'Budget Detail as of 11.30'!B:K,COLUMNS('Budget Detail as of 11.30'!B:K),FALSE),0)</f>
        <v>0</v>
      </c>
      <c r="N5763" s="155">
        <f>SUMIFS('Budget Detail as of 11.30'!L:L,'Budget Detail as of 11.30'!B:B,'Questica Mapping'!C5763)</f>
        <v>0</v>
      </c>
      <c r="O5763" s="100">
        <v>2000</v>
      </c>
      <c r="P5763" s="101">
        <f t="shared" si="218"/>
        <v>2000</v>
      </c>
    </row>
    <row r="5764" spans="1:16" hidden="1" x14ac:dyDescent="0.3">
      <c r="A5764" s="90">
        <v>599782</v>
      </c>
      <c r="B5764" s="92" t="s">
        <v>1162</v>
      </c>
      <c r="C5764" s="92" t="s">
        <v>10604</v>
      </c>
      <c r="D5764" s="92" t="s">
        <v>25</v>
      </c>
      <c r="E5764" s="103" t="s">
        <v>736</v>
      </c>
      <c r="F5764" s="92" t="s">
        <v>10262</v>
      </c>
      <c r="G5764" s="92" t="s">
        <v>1215</v>
      </c>
      <c r="H5764" s="92" t="s">
        <v>10213</v>
      </c>
      <c r="I5764" s="92" t="s">
        <v>865</v>
      </c>
      <c r="J5764" s="92" t="s">
        <v>3621</v>
      </c>
      <c r="K5764" s="90" t="b">
        <v>0</v>
      </c>
      <c r="L5764" s="92" t="s">
        <v>867</v>
      </c>
      <c r="M5764" s="278">
        <f>IFERROR(VLOOKUP(C5764,'Budget Detail as of 11.30'!B:K,COLUMNS('Budget Detail as of 11.30'!B:K),FALSE),0)</f>
        <v>1000</v>
      </c>
      <c r="N5764" s="155">
        <f>SUMIFS('Budget Detail as of 11.30'!L:L,'Budget Detail as of 11.30'!B:B,'Questica Mapping'!C5764)</f>
        <v>1000</v>
      </c>
      <c r="O5764" s="100">
        <v>2000</v>
      </c>
      <c r="P5764" s="101">
        <f t="shared" si="218"/>
        <v>2000</v>
      </c>
    </row>
    <row r="5765" spans="1:16" hidden="1" x14ac:dyDescent="0.3">
      <c r="A5765" s="90">
        <v>599783</v>
      </c>
      <c r="B5765" s="92" t="s">
        <v>1162</v>
      </c>
      <c r="C5765" s="92" t="s">
        <v>10605</v>
      </c>
      <c r="D5765" s="92" t="s">
        <v>25</v>
      </c>
      <c r="E5765" s="103" t="s">
        <v>736</v>
      </c>
      <c r="F5765" s="92" t="s">
        <v>10262</v>
      </c>
      <c r="G5765" s="92" t="s">
        <v>1215</v>
      </c>
      <c r="H5765" s="92" t="s">
        <v>10213</v>
      </c>
      <c r="I5765" s="92" t="s">
        <v>925</v>
      </c>
      <c r="J5765" s="92" t="s">
        <v>10606</v>
      </c>
      <c r="K5765" s="90" t="b">
        <v>0</v>
      </c>
      <c r="L5765" s="92" t="s">
        <v>867</v>
      </c>
      <c r="M5765" s="278">
        <f>IFERROR(VLOOKUP(C5765,'Budget Detail as of 11.30'!B:K,COLUMNS('Budget Detail as of 11.30'!B:K),FALSE),0)</f>
        <v>600</v>
      </c>
      <c r="N5765" s="155">
        <f>SUMIFS('Budget Detail as of 11.30'!L:L,'Budget Detail as of 11.30'!B:B,'Questica Mapping'!C5765)</f>
        <v>600</v>
      </c>
      <c r="O5765" s="100">
        <v>405</v>
      </c>
      <c r="P5765" s="101">
        <f t="shared" si="218"/>
        <v>405</v>
      </c>
    </row>
    <row r="5766" spans="1:16" hidden="1" x14ac:dyDescent="0.3">
      <c r="A5766" s="90">
        <v>599784</v>
      </c>
      <c r="B5766" s="92" t="s">
        <v>1162</v>
      </c>
      <c r="C5766" s="92" t="s">
        <v>10607</v>
      </c>
      <c r="D5766" s="92" t="s">
        <v>25</v>
      </c>
      <c r="E5766" s="103" t="s">
        <v>736</v>
      </c>
      <c r="F5766" s="92" t="s">
        <v>10262</v>
      </c>
      <c r="G5766" s="92" t="s">
        <v>1215</v>
      </c>
      <c r="H5766" s="92" t="s">
        <v>10213</v>
      </c>
      <c r="I5766" s="92" t="s">
        <v>928</v>
      </c>
      <c r="J5766" s="92" t="s">
        <v>10608</v>
      </c>
      <c r="K5766" s="90" t="b">
        <v>0</v>
      </c>
      <c r="L5766" s="92" t="s">
        <v>867</v>
      </c>
      <c r="M5766" s="278">
        <f>IFERROR(VLOOKUP(C5766,'Budget Detail as of 11.30'!B:K,COLUMNS('Budget Detail as of 11.30'!B:K),FALSE),0)</f>
        <v>200</v>
      </c>
      <c r="N5766" s="155">
        <f>SUMIFS('Budget Detail as of 11.30'!L:L,'Budget Detail as of 11.30'!B:B,'Questica Mapping'!C5766)</f>
        <v>200</v>
      </c>
      <c r="O5766" s="100">
        <v>3000</v>
      </c>
      <c r="P5766" s="101">
        <f t="shared" si="218"/>
        <v>3000</v>
      </c>
    </row>
    <row r="5767" spans="1:16" hidden="1" x14ac:dyDescent="0.3">
      <c r="A5767" s="90">
        <v>599785</v>
      </c>
      <c r="B5767" s="92" t="s">
        <v>1162</v>
      </c>
      <c r="C5767" s="92" t="s">
        <v>10609</v>
      </c>
      <c r="D5767" s="92" t="s">
        <v>25</v>
      </c>
      <c r="E5767" s="103" t="s">
        <v>736</v>
      </c>
      <c r="F5767" s="92" t="s">
        <v>10262</v>
      </c>
      <c r="G5767" s="92" t="s">
        <v>1215</v>
      </c>
      <c r="H5767" s="92" t="s">
        <v>10213</v>
      </c>
      <c r="I5767" s="92" t="s">
        <v>931</v>
      </c>
      <c r="J5767" s="92" t="s">
        <v>10610</v>
      </c>
      <c r="K5767" s="90" t="b">
        <v>0</v>
      </c>
      <c r="L5767" s="92" t="s">
        <v>867</v>
      </c>
      <c r="M5767" s="278">
        <f>IFERROR(VLOOKUP(C5767,'Budget Detail as of 11.30'!B:K,COLUMNS('Budget Detail as of 11.30'!B:K),FALSE),0)</f>
        <v>2500</v>
      </c>
      <c r="N5767" s="155">
        <f>SUMIFS('Budget Detail as of 11.30'!L:L,'Budget Detail as of 11.30'!B:B,'Questica Mapping'!C5767)</f>
        <v>2500</v>
      </c>
      <c r="O5767" s="100">
        <v>300</v>
      </c>
      <c r="P5767" s="101">
        <f t="shared" si="218"/>
        <v>300</v>
      </c>
    </row>
    <row r="5768" spans="1:16" hidden="1" x14ac:dyDescent="0.3">
      <c r="A5768" s="90">
        <v>599786</v>
      </c>
      <c r="B5768" s="92" t="s">
        <v>1162</v>
      </c>
      <c r="C5768" s="92" t="s">
        <v>10611</v>
      </c>
      <c r="D5768" s="92" t="s">
        <v>25</v>
      </c>
      <c r="E5768" s="103" t="s">
        <v>736</v>
      </c>
      <c r="F5768" s="92" t="s">
        <v>10262</v>
      </c>
      <c r="G5768" s="92" t="s">
        <v>1215</v>
      </c>
      <c r="H5768" s="92" t="s">
        <v>10213</v>
      </c>
      <c r="I5768" s="92" t="s">
        <v>944</v>
      </c>
      <c r="J5768" s="92" t="s">
        <v>10612</v>
      </c>
      <c r="K5768" s="90" t="b">
        <v>0</v>
      </c>
      <c r="L5768" s="92" t="s">
        <v>867</v>
      </c>
      <c r="M5768" s="278">
        <f>IFERROR(VLOOKUP(C5768,'Budget Detail as of 11.30'!B:K,COLUMNS('Budget Detail as of 11.30'!B:K),FALSE),0)</f>
        <v>2000</v>
      </c>
      <c r="N5768" s="155">
        <f>SUMIFS('Budget Detail as of 11.30'!L:L,'Budget Detail as of 11.30'!B:B,'Questica Mapping'!C5768)</f>
        <v>2000</v>
      </c>
      <c r="O5768" s="100">
        <v>500</v>
      </c>
      <c r="P5768" s="101">
        <f t="shared" si="218"/>
        <v>500</v>
      </c>
    </row>
    <row r="5769" spans="1:16" hidden="1" x14ac:dyDescent="0.3">
      <c r="A5769" s="90">
        <v>599787</v>
      </c>
      <c r="B5769" s="92" t="s">
        <v>1162</v>
      </c>
      <c r="C5769" s="92" t="s">
        <v>10613</v>
      </c>
      <c r="D5769" s="92" t="s">
        <v>25</v>
      </c>
      <c r="E5769" s="103" t="s">
        <v>736</v>
      </c>
      <c r="F5769" s="92" t="s">
        <v>10262</v>
      </c>
      <c r="G5769" s="92" t="s">
        <v>1215</v>
      </c>
      <c r="H5769" s="92" t="s">
        <v>10213</v>
      </c>
      <c r="I5769" s="92" t="s">
        <v>1060</v>
      </c>
      <c r="J5769" s="92" t="s">
        <v>10614</v>
      </c>
      <c r="K5769" s="90" t="b">
        <v>0</v>
      </c>
      <c r="L5769" s="92" t="s">
        <v>867</v>
      </c>
      <c r="M5769" s="278">
        <f>IFERROR(VLOOKUP(C5769,'Budget Detail as of 11.30'!B:K,COLUMNS('Budget Detail as of 11.30'!B:K),FALSE),0)</f>
        <v>700</v>
      </c>
      <c r="N5769" s="155">
        <f>SUMIFS('Budget Detail as of 11.30'!L:L,'Budget Detail as of 11.30'!B:B,'Questica Mapping'!C5769)</f>
        <v>700</v>
      </c>
      <c r="O5769" s="100">
        <v>250</v>
      </c>
      <c r="P5769" s="101">
        <f t="shared" si="218"/>
        <v>250</v>
      </c>
    </row>
    <row r="5770" spans="1:16" hidden="1" x14ac:dyDescent="0.3">
      <c r="A5770" s="90">
        <v>599788</v>
      </c>
      <c r="B5770" s="92" t="s">
        <v>1162</v>
      </c>
      <c r="C5770" s="92" t="s">
        <v>10615</v>
      </c>
      <c r="D5770" s="92" t="s">
        <v>25</v>
      </c>
      <c r="E5770" s="103" t="s">
        <v>736</v>
      </c>
      <c r="F5770" s="92" t="s">
        <v>10262</v>
      </c>
      <c r="G5770" s="92" t="s">
        <v>1220</v>
      </c>
      <c r="H5770" s="92" t="s">
        <v>10213</v>
      </c>
      <c r="I5770" s="92" t="s">
        <v>865</v>
      </c>
      <c r="J5770" s="92" t="s">
        <v>3581</v>
      </c>
      <c r="K5770" s="90" t="b">
        <v>0</v>
      </c>
      <c r="L5770" s="92" t="s">
        <v>867</v>
      </c>
      <c r="M5770" s="278">
        <f>IFERROR(VLOOKUP(C5770,'Budget Detail as of 11.30'!B:K,COLUMNS('Budget Detail as of 11.30'!B:K),FALSE),0)</f>
        <v>3000</v>
      </c>
      <c r="N5770" s="155">
        <f>SUMIFS('Budget Detail as of 11.30'!L:L,'Budget Detail as of 11.30'!B:B,'Questica Mapping'!C5770)</f>
        <v>3000</v>
      </c>
      <c r="O5770" s="100">
        <v>600</v>
      </c>
      <c r="P5770" s="101">
        <f t="shared" si="218"/>
        <v>600</v>
      </c>
    </row>
    <row r="5771" spans="1:16" hidden="1" x14ac:dyDescent="0.3">
      <c r="A5771" s="90">
        <v>585289</v>
      </c>
      <c r="B5771" s="92" t="s">
        <v>1162</v>
      </c>
      <c r="C5771" s="92" t="s">
        <v>10616</v>
      </c>
      <c r="D5771" s="92" t="s">
        <v>25</v>
      </c>
      <c r="E5771" s="103" t="s">
        <v>736</v>
      </c>
      <c r="F5771" s="92" t="s">
        <v>10262</v>
      </c>
      <c r="G5771" s="92" t="s">
        <v>1220</v>
      </c>
      <c r="H5771" s="92" t="s">
        <v>10213</v>
      </c>
      <c r="I5771" s="92" t="s">
        <v>925</v>
      </c>
      <c r="J5771" s="92" t="s">
        <v>10617</v>
      </c>
      <c r="K5771" s="90" t="b">
        <v>0</v>
      </c>
      <c r="L5771" s="92" t="s">
        <v>867</v>
      </c>
      <c r="M5771" s="278">
        <f>IFERROR(VLOOKUP(C5771,'Budget Detail as of 11.30'!B:K,COLUMNS('Budget Detail as of 11.30'!B:K),FALSE),0)</f>
        <v>2000</v>
      </c>
      <c r="N5771" s="155">
        <f>SUMIFS('Budget Detail as of 11.30'!L:L,'Budget Detail as of 11.30'!B:B,'Questica Mapping'!C5771)</f>
        <v>2000</v>
      </c>
      <c r="O5771" s="100">
        <v>0</v>
      </c>
      <c r="P5771" s="101">
        <f t="shared" ref="P5771:P5825" si="219">+O5771</f>
        <v>0</v>
      </c>
    </row>
    <row r="5772" spans="1:16" hidden="1" x14ac:dyDescent="0.3">
      <c r="A5772" s="90">
        <v>586055</v>
      </c>
      <c r="B5772" s="92" t="s">
        <v>1162</v>
      </c>
      <c r="C5772" s="92" t="s">
        <v>10618</v>
      </c>
      <c r="D5772" s="92" t="s">
        <v>25</v>
      </c>
      <c r="E5772" s="103" t="s">
        <v>736</v>
      </c>
      <c r="F5772" s="92" t="s">
        <v>10262</v>
      </c>
      <c r="G5772" s="92" t="s">
        <v>1229</v>
      </c>
      <c r="H5772" s="92" t="s">
        <v>10213</v>
      </c>
      <c r="I5772" s="92" t="s">
        <v>865</v>
      </c>
      <c r="J5772" s="92" t="s">
        <v>10619</v>
      </c>
      <c r="K5772" s="90" t="b">
        <v>0</v>
      </c>
      <c r="L5772" s="92" t="s">
        <v>867</v>
      </c>
      <c r="M5772" s="278">
        <f>IFERROR(VLOOKUP(C5772,'Budget Detail as of 11.30'!B:K,COLUMNS('Budget Detail as of 11.30'!B:K),FALSE),0)</f>
        <v>2000</v>
      </c>
      <c r="N5772" s="155">
        <f>SUMIFS('Budget Detail as of 11.30'!L:L,'Budget Detail as of 11.30'!B:B,'Questica Mapping'!C5772)</f>
        <v>2000</v>
      </c>
      <c r="O5772" s="100">
        <v>5000</v>
      </c>
      <c r="P5772" s="101">
        <f t="shared" si="219"/>
        <v>5000</v>
      </c>
    </row>
    <row r="5773" spans="1:16" hidden="1" x14ac:dyDescent="0.3">
      <c r="A5773" s="90">
        <v>851438</v>
      </c>
      <c r="B5773" s="92" t="s">
        <v>1162</v>
      </c>
      <c r="C5773" s="92" t="s">
        <v>10620</v>
      </c>
      <c r="D5773" s="92" t="s">
        <v>25</v>
      </c>
      <c r="E5773" s="103" t="s">
        <v>736</v>
      </c>
      <c r="F5773" s="92" t="s">
        <v>10262</v>
      </c>
      <c r="G5773" s="92" t="s">
        <v>1229</v>
      </c>
      <c r="H5773" s="92" t="s">
        <v>10213</v>
      </c>
      <c r="I5773" s="92" t="s">
        <v>925</v>
      </c>
      <c r="J5773" s="92" t="s">
        <v>3526</v>
      </c>
      <c r="K5773" s="90" t="b">
        <v>0</v>
      </c>
      <c r="L5773" s="92" t="s">
        <v>867</v>
      </c>
      <c r="M5773" s="278">
        <f>IFERROR(VLOOKUP(C5773,'Budget Detail as of 11.30'!B:K,COLUMNS('Budget Detail as of 11.30'!B:K),FALSE),0)</f>
        <v>500</v>
      </c>
      <c r="N5773" s="155">
        <f>SUMIFS('Budget Detail as of 11.30'!L:L,'Budget Detail as of 11.30'!B:B,'Questica Mapping'!C5773)</f>
        <v>500</v>
      </c>
      <c r="O5773" s="100">
        <v>0</v>
      </c>
      <c r="P5773" s="101">
        <f t="shared" si="219"/>
        <v>0</v>
      </c>
    </row>
    <row r="5774" spans="1:16" hidden="1" x14ac:dyDescent="0.3">
      <c r="A5774" s="90">
        <v>851439</v>
      </c>
      <c r="B5774" s="92" t="s">
        <v>1162</v>
      </c>
      <c r="C5774" s="92" t="s">
        <v>10621</v>
      </c>
      <c r="D5774" s="92" t="s">
        <v>25</v>
      </c>
      <c r="E5774" s="103" t="s">
        <v>736</v>
      </c>
      <c r="F5774" s="92" t="s">
        <v>10262</v>
      </c>
      <c r="G5774" s="92" t="s">
        <v>1229</v>
      </c>
      <c r="H5774" s="92" t="s">
        <v>10213</v>
      </c>
      <c r="I5774" s="92" t="s">
        <v>928</v>
      </c>
      <c r="J5774" s="92" t="s">
        <v>3528</v>
      </c>
      <c r="K5774" s="90" t="b">
        <v>0</v>
      </c>
      <c r="L5774" s="92" t="s">
        <v>867</v>
      </c>
      <c r="M5774" s="278">
        <f>IFERROR(VLOOKUP(C5774,'Budget Detail as of 11.30'!B:K,COLUMNS('Budget Detail as of 11.30'!B:K),FALSE),0)</f>
        <v>3000</v>
      </c>
      <c r="N5774" s="155">
        <f>SUMIFS('Budget Detail as of 11.30'!L:L,'Budget Detail as of 11.30'!B:B,'Questica Mapping'!C5774)</f>
        <v>3000</v>
      </c>
      <c r="O5774" s="100">
        <v>0</v>
      </c>
      <c r="P5774" s="101">
        <f t="shared" si="219"/>
        <v>0</v>
      </c>
    </row>
    <row r="5775" spans="1:16" hidden="1" x14ac:dyDescent="0.3">
      <c r="A5775" s="90">
        <v>851440</v>
      </c>
      <c r="B5775" s="92" t="s">
        <v>1162</v>
      </c>
      <c r="C5775" s="92" t="s">
        <v>10622</v>
      </c>
      <c r="D5775" s="92" t="s">
        <v>25</v>
      </c>
      <c r="E5775" s="103" t="s">
        <v>736</v>
      </c>
      <c r="F5775" s="92" t="s">
        <v>10262</v>
      </c>
      <c r="G5775" s="92" t="s">
        <v>1229</v>
      </c>
      <c r="H5775" s="92" t="s">
        <v>10213</v>
      </c>
      <c r="I5775" s="92" t="s">
        <v>931</v>
      </c>
      <c r="J5775" s="92" t="s">
        <v>1238</v>
      </c>
      <c r="K5775" s="90" t="b">
        <v>0</v>
      </c>
      <c r="L5775" s="92" t="s">
        <v>867</v>
      </c>
      <c r="M5775" s="278">
        <f>IFERROR(VLOOKUP(C5775,'Budget Detail as of 11.30'!B:K,COLUMNS('Budget Detail as of 11.30'!B:K),FALSE),0)</f>
        <v>300</v>
      </c>
      <c r="N5775" s="155">
        <f>SUMIFS('Budget Detail as of 11.30'!L:L,'Budget Detail as of 11.30'!B:B,'Questica Mapping'!C5775)</f>
        <v>300</v>
      </c>
      <c r="O5775" s="100">
        <v>0</v>
      </c>
      <c r="P5775" s="101">
        <f t="shared" si="219"/>
        <v>0</v>
      </c>
    </row>
    <row r="5776" spans="1:16" hidden="1" x14ac:dyDescent="0.3">
      <c r="A5776" s="90">
        <v>851441</v>
      </c>
      <c r="B5776" s="92" t="s">
        <v>1162</v>
      </c>
      <c r="C5776" s="92" t="s">
        <v>10623</v>
      </c>
      <c r="D5776" s="92" t="s">
        <v>25</v>
      </c>
      <c r="E5776" s="103" t="s">
        <v>736</v>
      </c>
      <c r="F5776" s="92" t="s">
        <v>10262</v>
      </c>
      <c r="G5776" s="92" t="s">
        <v>1229</v>
      </c>
      <c r="H5776" s="92" t="s">
        <v>10213</v>
      </c>
      <c r="I5776" s="92" t="s">
        <v>944</v>
      </c>
      <c r="J5776" s="92" t="s">
        <v>10624</v>
      </c>
      <c r="K5776" s="90" t="b">
        <v>0</v>
      </c>
      <c r="L5776" s="92" t="s">
        <v>867</v>
      </c>
      <c r="M5776" s="278">
        <f>IFERROR(VLOOKUP(C5776,'Budget Detail as of 11.30'!B:K,COLUMNS('Budget Detail as of 11.30'!B:K),FALSE),0)</f>
        <v>500</v>
      </c>
      <c r="N5776" s="155">
        <f>SUMIFS('Budget Detail as of 11.30'!L:L,'Budget Detail as of 11.30'!B:B,'Questica Mapping'!C5776)</f>
        <v>500</v>
      </c>
      <c r="O5776" s="100">
        <v>80</v>
      </c>
      <c r="P5776" s="101">
        <f t="shared" si="219"/>
        <v>80</v>
      </c>
    </row>
    <row r="5777" spans="1:16" hidden="1" x14ac:dyDescent="0.3">
      <c r="A5777" s="90">
        <v>851442</v>
      </c>
      <c r="B5777" s="92" t="s">
        <v>1162</v>
      </c>
      <c r="C5777" s="92" t="s">
        <v>10625</v>
      </c>
      <c r="D5777" s="92" t="s">
        <v>25</v>
      </c>
      <c r="E5777" s="103" t="s">
        <v>736</v>
      </c>
      <c r="F5777" s="92" t="s">
        <v>10262</v>
      </c>
      <c r="G5777" s="92" t="s">
        <v>1229</v>
      </c>
      <c r="H5777" s="92" t="s">
        <v>10213</v>
      </c>
      <c r="I5777" s="92" t="s">
        <v>1060</v>
      </c>
      <c r="J5777" s="92" t="s">
        <v>10626</v>
      </c>
      <c r="K5777" s="90" t="b">
        <v>0</v>
      </c>
      <c r="L5777" s="92" t="s">
        <v>867</v>
      </c>
      <c r="M5777" s="278">
        <f>IFERROR(VLOOKUP(C5777,'Budget Detail as of 11.30'!B:K,COLUMNS('Budget Detail as of 11.30'!B:K),FALSE),0)</f>
        <v>300</v>
      </c>
      <c r="N5777" s="155">
        <f>SUMIFS('Budget Detail as of 11.30'!L:L,'Budget Detail as of 11.30'!B:B,'Questica Mapping'!C5777)</f>
        <v>300</v>
      </c>
      <c r="O5777" s="100">
        <v>1000</v>
      </c>
      <c r="P5777" s="101">
        <f t="shared" si="219"/>
        <v>1000</v>
      </c>
    </row>
    <row r="5778" spans="1:16" hidden="1" x14ac:dyDescent="0.3">
      <c r="A5778" s="90">
        <v>851443</v>
      </c>
      <c r="B5778" s="92" t="s">
        <v>1162</v>
      </c>
      <c r="C5778" s="92" t="s">
        <v>10627</v>
      </c>
      <c r="D5778" s="92" t="s">
        <v>25</v>
      </c>
      <c r="E5778" s="103" t="s">
        <v>736</v>
      </c>
      <c r="F5778" s="92" t="s">
        <v>10262</v>
      </c>
      <c r="G5778" s="92" t="s">
        <v>1229</v>
      </c>
      <c r="H5778" s="92" t="s">
        <v>10218</v>
      </c>
      <c r="I5778" s="92" t="s">
        <v>865</v>
      </c>
      <c r="J5778" s="92" t="s">
        <v>1457</v>
      </c>
      <c r="K5778" s="90" t="b">
        <v>0</v>
      </c>
      <c r="L5778" s="92" t="s">
        <v>867</v>
      </c>
      <c r="M5778" s="278">
        <f>IFERROR(VLOOKUP(C5778,'Budget Detail as of 11.30'!B:K,COLUMNS('Budget Detail as of 11.30'!B:K),FALSE),0)</f>
        <v>600</v>
      </c>
      <c r="N5778" s="155">
        <f>SUMIFS('Budget Detail as of 11.30'!L:L,'Budget Detail as of 11.30'!B:B,'Questica Mapping'!C5778)</f>
        <v>600</v>
      </c>
      <c r="O5778" s="100">
        <v>800</v>
      </c>
      <c r="P5778" s="101">
        <f t="shared" si="219"/>
        <v>800</v>
      </c>
    </row>
    <row r="5779" spans="1:16" hidden="1" x14ac:dyDescent="0.3">
      <c r="A5779" s="90">
        <v>602243</v>
      </c>
      <c r="B5779" s="92" t="s">
        <v>1162</v>
      </c>
      <c r="C5779" s="92" t="s">
        <v>10628</v>
      </c>
      <c r="D5779" s="92" t="s">
        <v>25</v>
      </c>
      <c r="E5779" s="103" t="s">
        <v>736</v>
      </c>
      <c r="F5779" s="92" t="s">
        <v>10262</v>
      </c>
      <c r="G5779" s="92" t="s">
        <v>1229</v>
      </c>
      <c r="H5779" s="92" t="s">
        <v>10218</v>
      </c>
      <c r="I5779" s="92" t="s">
        <v>925</v>
      </c>
      <c r="J5779" s="92" t="s">
        <v>10629</v>
      </c>
      <c r="K5779" s="90" t="b">
        <v>0</v>
      </c>
      <c r="L5779" s="92" t="s">
        <v>867</v>
      </c>
      <c r="M5779" s="278">
        <f>IFERROR(VLOOKUP(C5779,'Budget Detail as of 11.30'!B:K,COLUMNS('Budget Detail as of 11.30'!B:K),FALSE),0)</f>
        <v>890</v>
      </c>
      <c r="N5779" s="155">
        <f>SUMIFS('Budget Detail as of 11.30'!L:L,'Budget Detail as of 11.30'!B:B,'Questica Mapping'!C5779)</f>
        <v>890</v>
      </c>
      <c r="O5779" s="100">
        <v>0</v>
      </c>
      <c r="P5779" s="101">
        <f t="shared" si="219"/>
        <v>0</v>
      </c>
    </row>
    <row r="5780" spans="1:16" hidden="1" x14ac:dyDescent="0.3">
      <c r="A5780" s="90">
        <v>602839</v>
      </c>
      <c r="B5780" s="92" t="s">
        <v>1162</v>
      </c>
      <c r="C5780" s="92" t="s">
        <v>10630</v>
      </c>
      <c r="D5780" s="92" t="s">
        <v>25</v>
      </c>
      <c r="E5780" s="103" t="s">
        <v>736</v>
      </c>
      <c r="F5780" s="92" t="s">
        <v>10262</v>
      </c>
      <c r="G5780" s="92" t="s">
        <v>1229</v>
      </c>
      <c r="H5780" s="92" t="s">
        <v>10221</v>
      </c>
      <c r="I5780" s="92" t="s">
        <v>865</v>
      </c>
      <c r="J5780" s="92" t="s">
        <v>1457</v>
      </c>
      <c r="K5780" s="90" t="b">
        <v>0</v>
      </c>
      <c r="L5780" s="92" t="s">
        <v>867</v>
      </c>
      <c r="M5780" s="278">
        <f>IFERROR(VLOOKUP(C5780,'Budget Detail as of 11.30'!B:K,COLUMNS('Budget Detail as of 11.30'!B:K),FALSE),0)</f>
        <v>3390</v>
      </c>
      <c r="N5780" s="155">
        <f>SUMIFS('Budget Detail as of 11.30'!L:L,'Budget Detail as of 11.30'!B:B,'Questica Mapping'!C5780)</f>
        <v>3390</v>
      </c>
      <c r="O5780" s="100">
        <v>175</v>
      </c>
      <c r="P5780" s="101">
        <f t="shared" si="219"/>
        <v>175</v>
      </c>
    </row>
    <row r="5781" spans="1:16" hidden="1" x14ac:dyDescent="0.3">
      <c r="A5781" s="90">
        <v>602840</v>
      </c>
      <c r="B5781" s="92" t="s">
        <v>1162</v>
      </c>
      <c r="C5781" s="92" t="s">
        <v>10631</v>
      </c>
      <c r="D5781" s="92" t="s">
        <v>25</v>
      </c>
      <c r="E5781" s="103" t="s">
        <v>736</v>
      </c>
      <c r="F5781" s="92" t="s">
        <v>10262</v>
      </c>
      <c r="G5781" s="92" t="s">
        <v>1229</v>
      </c>
      <c r="H5781" s="92" t="s">
        <v>10221</v>
      </c>
      <c r="I5781" s="92" t="s">
        <v>925</v>
      </c>
      <c r="J5781" s="92" t="s">
        <v>10629</v>
      </c>
      <c r="K5781" s="90" t="b">
        <v>0</v>
      </c>
      <c r="L5781" s="92" t="s">
        <v>867</v>
      </c>
      <c r="M5781" s="278">
        <f>IFERROR(VLOOKUP(C5781,'Budget Detail as of 11.30'!B:K,COLUMNS('Budget Detail as of 11.30'!B:K),FALSE),0)</f>
        <v>700</v>
      </c>
      <c r="N5781" s="155">
        <f>SUMIFS('Budget Detail as of 11.30'!L:L,'Budget Detail as of 11.30'!B:B,'Questica Mapping'!C5781)</f>
        <v>700</v>
      </c>
      <c r="O5781" s="100">
        <v>0</v>
      </c>
      <c r="P5781" s="101">
        <f t="shared" si="219"/>
        <v>0</v>
      </c>
    </row>
    <row r="5782" spans="1:16" hidden="1" x14ac:dyDescent="0.3">
      <c r="A5782" s="90">
        <v>602932</v>
      </c>
      <c r="B5782" s="92" t="s">
        <v>1162</v>
      </c>
      <c r="C5782" s="92" t="s">
        <v>10632</v>
      </c>
      <c r="D5782" s="92" t="s">
        <v>25</v>
      </c>
      <c r="E5782" s="103" t="s">
        <v>736</v>
      </c>
      <c r="F5782" s="92" t="s">
        <v>10262</v>
      </c>
      <c r="G5782" s="92" t="s">
        <v>1229</v>
      </c>
      <c r="H5782" s="92" t="s">
        <v>10221</v>
      </c>
      <c r="I5782" s="92" t="s">
        <v>928</v>
      </c>
      <c r="J5782" s="92" t="s">
        <v>6338</v>
      </c>
      <c r="K5782" s="90" t="b">
        <v>0</v>
      </c>
      <c r="L5782" s="92" t="s">
        <v>867</v>
      </c>
      <c r="M5782" s="278">
        <f>IFERROR(VLOOKUP(C5782,'Budget Detail as of 11.30'!B:K,COLUMNS('Budget Detail as of 11.30'!B:K),FALSE),0)</f>
        <v>2500</v>
      </c>
      <c r="N5782" s="155">
        <f>SUMIFS('Budget Detail as of 11.30'!L:L,'Budget Detail as of 11.30'!B:B,'Questica Mapping'!C5782)</f>
        <v>2500</v>
      </c>
      <c r="O5782" s="100">
        <v>0</v>
      </c>
      <c r="P5782" s="101">
        <f t="shared" si="219"/>
        <v>0</v>
      </c>
    </row>
    <row r="5783" spans="1:16" hidden="1" x14ac:dyDescent="0.3">
      <c r="A5783" s="90">
        <v>594495</v>
      </c>
      <c r="B5783" s="92" t="s">
        <v>1162</v>
      </c>
      <c r="C5783" s="92" t="s">
        <v>10633</v>
      </c>
      <c r="D5783" s="92" t="s">
        <v>25</v>
      </c>
      <c r="E5783" s="103" t="s">
        <v>736</v>
      </c>
      <c r="F5783" s="92" t="s">
        <v>10262</v>
      </c>
      <c r="G5783" s="92" t="s">
        <v>1229</v>
      </c>
      <c r="H5783" s="92" t="s">
        <v>10221</v>
      </c>
      <c r="I5783" s="92" t="s">
        <v>931</v>
      </c>
      <c r="J5783" s="92" t="s">
        <v>10634</v>
      </c>
      <c r="K5783" s="90" t="b">
        <v>0</v>
      </c>
      <c r="L5783" s="92" t="s">
        <v>867</v>
      </c>
      <c r="M5783" s="278">
        <f>IFERROR(VLOOKUP(C5783,'Budget Detail as of 11.30'!B:K,COLUMNS('Budget Detail as of 11.30'!B:K),FALSE),0)</f>
        <v>2500</v>
      </c>
      <c r="N5783" s="155">
        <f>SUMIFS('Budget Detail as of 11.30'!L:L,'Budget Detail as of 11.30'!B:B,'Questica Mapping'!C5783)</f>
        <v>2500</v>
      </c>
      <c r="O5783" s="100">
        <v>500</v>
      </c>
      <c r="P5783" s="101">
        <f t="shared" si="219"/>
        <v>500</v>
      </c>
    </row>
    <row r="5784" spans="1:16" hidden="1" x14ac:dyDescent="0.3">
      <c r="A5784" s="90">
        <v>850170</v>
      </c>
      <c r="B5784" s="92" t="s">
        <v>1162</v>
      </c>
      <c r="C5784" s="92" t="s">
        <v>10635</v>
      </c>
      <c r="D5784" s="92" t="s">
        <v>25</v>
      </c>
      <c r="E5784" s="103" t="s">
        <v>736</v>
      </c>
      <c r="F5784" s="92" t="s">
        <v>10262</v>
      </c>
      <c r="G5784" s="92" t="s">
        <v>1229</v>
      </c>
      <c r="H5784" s="92" t="s">
        <v>10269</v>
      </c>
      <c r="I5784" s="92" t="s">
        <v>865</v>
      </c>
      <c r="J5784" s="92" t="s">
        <v>1457</v>
      </c>
      <c r="K5784" s="90" t="b">
        <v>0</v>
      </c>
      <c r="L5784" s="92" t="s">
        <v>867</v>
      </c>
      <c r="M5784" s="278">
        <f>IFERROR(VLOOKUP(C5784,'Budget Detail as of 11.30'!B:K,COLUMNS('Budget Detail as of 11.30'!B:K),FALSE),0)</f>
        <v>150</v>
      </c>
      <c r="N5784" s="155">
        <f>SUMIFS('Budget Detail as of 11.30'!L:L,'Budget Detail as of 11.30'!B:B,'Questica Mapping'!C5784)</f>
        <v>150</v>
      </c>
      <c r="O5784" s="100">
        <v>0</v>
      </c>
      <c r="P5784" s="101">
        <f t="shared" si="219"/>
        <v>0</v>
      </c>
    </row>
    <row r="5785" spans="1:16" hidden="1" x14ac:dyDescent="0.3">
      <c r="A5785" s="90">
        <v>599780</v>
      </c>
      <c r="B5785" s="92" t="s">
        <v>1162</v>
      </c>
      <c r="C5785" s="92" t="s">
        <v>10636</v>
      </c>
      <c r="D5785" s="92" t="s">
        <v>25</v>
      </c>
      <c r="E5785" s="103" t="s">
        <v>736</v>
      </c>
      <c r="F5785" s="90" t="s">
        <v>10262</v>
      </c>
      <c r="G5785" s="90" t="s">
        <v>1229</v>
      </c>
      <c r="H5785" s="90" t="s">
        <v>10580</v>
      </c>
      <c r="I5785" s="178">
        <v>2</v>
      </c>
      <c r="J5785" s="269" t="s">
        <v>1251</v>
      </c>
      <c r="L5785" s="92"/>
      <c r="M5785" s="278">
        <f>IFERROR(VLOOKUP(C5785,'Budget Detail as of 11.30'!B:K,COLUMNS('Budget Detail as of 11.30'!B:K),FALSE),0)</f>
        <v>0</v>
      </c>
      <c r="N5785" s="155">
        <f>SUMIFS('Budget Detail as of 11.30'!L:L,'Budget Detail as of 11.30'!B:B,'Questica Mapping'!C5785)</f>
        <v>0</v>
      </c>
      <c r="O5785" s="100">
        <v>800</v>
      </c>
      <c r="P5785" s="101">
        <f t="shared" si="219"/>
        <v>800</v>
      </c>
    </row>
    <row r="5786" spans="1:16" hidden="1" x14ac:dyDescent="0.3">
      <c r="A5786" s="90">
        <v>599746</v>
      </c>
      <c r="B5786" s="92" t="s">
        <v>1162</v>
      </c>
      <c r="C5786" s="92" t="s">
        <v>10637</v>
      </c>
      <c r="D5786" s="92" t="s">
        <v>25</v>
      </c>
      <c r="E5786" s="103" t="s">
        <v>736</v>
      </c>
      <c r="F5786" s="92" t="s">
        <v>10262</v>
      </c>
      <c r="G5786" s="92" t="s">
        <v>1229</v>
      </c>
      <c r="H5786" s="92" t="s">
        <v>10224</v>
      </c>
      <c r="I5786" s="92" t="s">
        <v>865</v>
      </c>
      <c r="J5786" s="92" t="s">
        <v>1457</v>
      </c>
      <c r="K5786" s="90" t="b">
        <v>0</v>
      </c>
      <c r="L5786" s="92" t="s">
        <v>867</v>
      </c>
      <c r="M5786" s="278">
        <f>IFERROR(VLOOKUP(C5786,'Budget Detail as of 11.30'!B:K,COLUMNS('Budget Detail as of 11.30'!B:K),FALSE),0)</f>
        <v>1000</v>
      </c>
      <c r="N5786" s="155">
        <f>SUMIFS('Budget Detail as of 11.30'!L:L,'Budget Detail as of 11.30'!B:B,'Questica Mapping'!C5786)</f>
        <v>1000</v>
      </c>
      <c r="O5786" s="100">
        <v>0</v>
      </c>
      <c r="P5786" s="101">
        <f t="shared" si="219"/>
        <v>0</v>
      </c>
    </row>
    <row r="5787" spans="1:16" hidden="1" x14ac:dyDescent="0.3">
      <c r="A5787" s="90">
        <v>601511</v>
      </c>
      <c r="B5787" s="92" t="s">
        <v>1162</v>
      </c>
      <c r="C5787" s="92" t="s">
        <v>10638</v>
      </c>
      <c r="D5787" s="92" t="s">
        <v>25</v>
      </c>
      <c r="E5787" s="103" t="s">
        <v>736</v>
      </c>
      <c r="F5787" s="92" t="s">
        <v>10262</v>
      </c>
      <c r="G5787" s="92" t="s">
        <v>1229</v>
      </c>
      <c r="H5787" s="92" t="s">
        <v>10224</v>
      </c>
      <c r="I5787" s="92" t="s">
        <v>925</v>
      </c>
      <c r="J5787" s="92" t="s">
        <v>10629</v>
      </c>
      <c r="K5787" s="90" t="b">
        <v>0</v>
      </c>
      <c r="L5787" s="92" t="s">
        <v>867</v>
      </c>
      <c r="M5787" s="278">
        <f>IFERROR(VLOOKUP(C5787,'Budget Detail as of 11.30'!B:K,COLUMNS('Budget Detail as of 11.30'!B:K),FALSE),0)</f>
        <v>900</v>
      </c>
      <c r="N5787" s="155">
        <f>SUMIFS('Budget Detail as of 11.30'!L:L,'Budget Detail as of 11.30'!B:B,'Questica Mapping'!C5787)</f>
        <v>900</v>
      </c>
      <c r="O5787" s="100">
        <v>100</v>
      </c>
      <c r="P5787" s="101">
        <f t="shared" si="219"/>
        <v>100</v>
      </c>
    </row>
    <row r="5788" spans="1:16" hidden="1" x14ac:dyDescent="0.3">
      <c r="A5788" s="90">
        <v>601512</v>
      </c>
      <c r="B5788" s="92" t="s">
        <v>1162</v>
      </c>
      <c r="C5788" s="92" t="s">
        <v>10639</v>
      </c>
      <c r="D5788" s="92" t="s">
        <v>25</v>
      </c>
      <c r="E5788" s="103" t="s">
        <v>736</v>
      </c>
      <c r="F5788" s="92" t="s">
        <v>10262</v>
      </c>
      <c r="G5788" s="92" t="s">
        <v>1229</v>
      </c>
      <c r="H5788" s="92" t="s">
        <v>10339</v>
      </c>
      <c r="I5788" s="92" t="s">
        <v>865</v>
      </c>
      <c r="J5788" s="92" t="s">
        <v>1457</v>
      </c>
      <c r="K5788" s="90" t="b">
        <v>0</v>
      </c>
      <c r="L5788" s="92" t="s">
        <v>867</v>
      </c>
      <c r="M5788" s="278">
        <f>IFERROR(VLOOKUP(C5788,'Budget Detail as of 11.30'!B:K,COLUMNS('Budget Detail as of 11.30'!B:K),FALSE),0)</f>
        <v>200</v>
      </c>
      <c r="N5788" s="155">
        <f>SUMIFS('Budget Detail as of 11.30'!L:L,'Budget Detail as of 11.30'!B:B,'Questica Mapping'!C5788)</f>
        <v>200</v>
      </c>
      <c r="O5788" s="100">
        <v>1000</v>
      </c>
      <c r="P5788" s="101">
        <f t="shared" si="219"/>
        <v>1000</v>
      </c>
    </row>
    <row r="5789" spans="1:16" hidden="1" x14ac:dyDescent="0.3">
      <c r="A5789" s="90">
        <v>601513</v>
      </c>
      <c r="B5789" s="92" t="s">
        <v>1162</v>
      </c>
      <c r="C5789" s="92" t="s">
        <v>10640</v>
      </c>
      <c r="D5789" s="92" t="s">
        <v>25</v>
      </c>
      <c r="E5789" s="103" t="s">
        <v>736</v>
      </c>
      <c r="F5789" s="92" t="s">
        <v>10262</v>
      </c>
      <c r="G5789" s="92" t="s">
        <v>1229</v>
      </c>
      <c r="H5789" s="92" t="s">
        <v>10293</v>
      </c>
      <c r="I5789" s="92" t="s">
        <v>865</v>
      </c>
      <c r="J5789" s="92" t="s">
        <v>1457</v>
      </c>
      <c r="K5789" s="90" t="b">
        <v>0</v>
      </c>
      <c r="L5789" s="92" t="s">
        <v>867</v>
      </c>
      <c r="M5789" s="278">
        <f>IFERROR(VLOOKUP(C5789,'Budget Detail as of 11.30'!B:K,COLUMNS('Budget Detail as of 11.30'!B:K),FALSE),0)</f>
        <v>0</v>
      </c>
      <c r="N5789" s="155">
        <f>SUMIFS('Budget Detail as of 11.30'!L:L,'Budget Detail as of 11.30'!B:B,'Questica Mapping'!C5789)</f>
        <v>0</v>
      </c>
      <c r="O5789" s="100">
        <v>0</v>
      </c>
      <c r="P5789" s="101">
        <f t="shared" si="219"/>
        <v>0</v>
      </c>
    </row>
    <row r="5790" spans="1:16" hidden="1" x14ac:dyDescent="0.3">
      <c r="A5790" s="90">
        <v>601514</v>
      </c>
      <c r="B5790" s="92" t="s">
        <v>1162</v>
      </c>
      <c r="C5790" s="92" t="s">
        <v>10641</v>
      </c>
      <c r="D5790" s="92" t="s">
        <v>25</v>
      </c>
      <c r="E5790" s="103" t="s">
        <v>736</v>
      </c>
      <c r="F5790" s="92" t="s">
        <v>10262</v>
      </c>
      <c r="G5790" s="92" t="s">
        <v>1229</v>
      </c>
      <c r="H5790" s="92" t="s">
        <v>10229</v>
      </c>
      <c r="I5790" s="92" t="s">
        <v>865</v>
      </c>
      <c r="J5790" s="92" t="s">
        <v>1457</v>
      </c>
      <c r="K5790" s="90" t="b">
        <v>0</v>
      </c>
      <c r="L5790" s="92" t="s">
        <v>867</v>
      </c>
      <c r="M5790" s="278">
        <f>IFERROR(VLOOKUP(C5790,'Budget Detail as of 11.30'!B:K,COLUMNS('Budget Detail as of 11.30'!B:K),FALSE),0)</f>
        <v>100</v>
      </c>
      <c r="N5790" s="155">
        <f>SUMIFS('Budget Detail as of 11.30'!L:L,'Budget Detail as of 11.30'!B:B,'Questica Mapping'!C5790)</f>
        <v>100</v>
      </c>
      <c r="O5790" s="100">
        <v>300</v>
      </c>
      <c r="P5790" s="101">
        <f t="shared" si="219"/>
        <v>300</v>
      </c>
    </row>
    <row r="5791" spans="1:16" hidden="1" x14ac:dyDescent="0.3">
      <c r="A5791" s="90">
        <v>601515</v>
      </c>
      <c r="B5791" s="92" t="s">
        <v>1162</v>
      </c>
      <c r="C5791" s="92" t="s">
        <v>10642</v>
      </c>
      <c r="D5791" s="92" t="s">
        <v>25</v>
      </c>
      <c r="E5791" s="103" t="s">
        <v>736</v>
      </c>
      <c r="F5791" s="92" t="s">
        <v>10262</v>
      </c>
      <c r="G5791" s="92" t="s">
        <v>1229</v>
      </c>
      <c r="H5791" s="92" t="s">
        <v>10275</v>
      </c>
      <c r="I5791" s="92" t="s">
        <v>865</v>
      </c>
      <c r="J5791" s="92" t="s">
        <v>1457</v>
      </c>
      <c r="K5791" s="90" t="b">
        <v>0</v>
      </c>
      <c r="L5791" s="92" t="s">
        <v>867</v>
      </c>
      <c r="M5791" s="278">
        <f>IFERROR(VLOOKUP(C5791,'Budget Detail as of 11.30'!B:K,COLUMNS('Budget Detail as of 11.30'!B:K),FALSE),0)</f>
        <v>1000</v>
      </c>
      <c r="N5791" s="155">
        <f>SUMIFS('Budget Detail as of 11.30'!L:L,'Budget Detail as of 11.30'!B:B,'Questica Mapping'!C5791)</f>
        <v>1000</v>
      </c>
      <c r="O5791" s="100">
        <v>100</v>
      </c>
      <c r="P5791" s="101">
        <f t="shared" si="219"/>
        <v>100</v>
      </c>
    </row>
    <row r="5792" spans="1:16" hidden="1" x14ac:dyDescent="0.3">
      <c r="A5792" s="90">
        <v>601516</v>
      </c>
      <c r="B5792" s="92" t="s">
        <v>1162</v>
      </c>
      <c r="C5792" s="92" t="s">
        <v>10643</v>
      </c>
      <c r="D5792" s="92" t="s">
        <v>25</v>
      </c>
      <c r="E5792" s="103" t="s">
        <v>736</v>
      </c>
      <c r="F5792" s="92" t="s">
        <v>10262</v>
      </c>
      <c r="G5792" s="92" t="s">
        <v>1229</v>
      </c>
      <c r="H5792" s="92" t="s">
        <v>10275</v>
      </c>
      <c r="I5792" s="92" t="s">
        <v>925</v>
      </c>
      <c r="J5792" s="92" t="s">
        <v>10629</v>
      </c>
      <c r="K5792" s="90" t="b">
        <v>0</v>
      </c>
      <c r="L5792" s="92" t="s">
        <v>867</v>
      </c>
      <c r="M5792" s="278">
        <f>IFERROR(VLOOKUP(C5792,'Budget Detail as of 11.30'!B:K,COLUMNS('Budget Detail as of 11.30'!B:K),FALSE),0)</f>
        <v>300</v>
      </c>
      <c r="N5792" s="155">
        <f>SUMIFS('Budget Detail as of 11.30'!L:L,'Budget Detail as of 11.30'!B:B,'Questica Mapping'!C5792)</f>
        <v>300</v>
      </c>
      <c r="O5792" s="100">
        <v>0</v>
      </c>
      <c r="P5792" s="101">
        <f t="shared" si="219"/>
        <v>0</v>
      </c>
    </row>
    <row r="5793" spans="1:16" hidden="1" x14ac:dyDescent="0.3">
      <c r="A5793" s="90">
        <v>599364</v>
      </c>
      <c r="B5793" s="92" t="s">
        <v>1162</v>
      </c>
      <c r="C5793" s="92" t="s">
        <v>10644</v>
      </c>
      <c r="D5793" s="92" t="s">
        <v>25</v>
      </c>
      <c r="E5793" s="103" t="s">
        <v>736</v>
      </c>
      <c r="F5793" s="92" t="s">
        <v>10262</v>
      </c>
      <c r="G5793" s="92" t="s">
        <v>1229</v>
      </c>
      <c r="H5793" s="92" t="s">
        <v>10277</v>
      </c>
      <c r="I5793" s="92" t="s">
        <v>865</v>
      </c>
      <c r="J5793" s="92" t="s">
        <v>1457</v>
      </c>
      <c r="K5793" s="90" t="b">
        <v>0</v>
      </c>
      <c r="L5793" s="92" t="s">
        <v>867</v>
      </c>
      <c r="M5793" s="278">
        <f>IFERROR(VLOOKUP(C5793,'Budget Detail as of 11.30'!B:K,COLUMNS('Budget Detail as of 11.30'!B:K),FALSE),0)</f>
        <v>800</v>
      </c>
      <c r="N5793" s="155">
        <f>SUMIFS('Budget Detail as of 11.30'!L:L,'Budget Detail as of 11.30'!B:B,'Questica Mapping'!C5793)</f>
        <v>800</v>
      </c>
      <c r="O5793" s="100">
        <v>0</v>
      </c>
      <c r="P5793" s="101">
        <f t="shared" si="219"/>
        <v>0</v>
      </c>
    </row>
    <row r="5794" spans="1:16" hidden="1" x14ac:dyDescent="0.3">
      <c r="A5794" s="90">
        <v>584959</v>
      </c>
      <c r="B5794" s="92" t="s">
        <v>1162</v>
      </c>
      <c r="C5794" s="92" t="s">
        <v>10645</v>
      </c>
      <c r="D5794" s="92" t="s">
        <v>25</v>
      </c>
      <c r="E5794" s="103" t="s">
        <v>736</v>
      </c>
      <c r="F5794" s="92" t="s">
        <v>10262</v>
      </c>
      <c r="G5794" s="92" t="s">
        <v>1229</v>
      </c>
      <c r="H5794" s="92" t="s">
        <v>10277</v>
      </c>
      <c r="I5794" s="92" t="s">
        <v>925</v>
      </c>
      <c r="J5794" s="92" t="s">
        <v>10629</v>
      </c>
      <c r="K5794" s="90" t="b">
        <v>0</v>
      </c>
      <c r="L5794" s="92" t="s">
        <v>867</v>
      </c>
      <c r="M5794" s="278">
        <f>IFERROR(VLOOKUP(C5794,'Budget Detail as of 11.30'!B:K,COLUMNS('Budget Detail as of 11.30'!B:K),FALSE),0)</f>
        <v>450</v>
      </c>
      <c r="N5794" s="155">
        <f>SUMIFS('Budget Detail as of 11.30'!L:L,'Budget Detail as of 11.30'!B:B,'Questica Mapping'!C5794)</f>
        <v>450</v>
      </c>
      <c r="O5794" s="100">
        <v>0</v>
      </c>
      <c r="P5794" s="101">
        <f t="shared" si="219"/>
        <v>0</v>
      </c>
    </row>
    <row r="5795" spans="1:16" hidden="1" x14ac:dyDescent="0.3">
      <c r="A5795" s="90">
        <v>601465</v>
      </c>
      <c r="B5795" s="92" t="s">
        <v>1162</v>
      </c>
      <c r="C5795" s="92" t="s">
        <v>10646</v>
      </c>
      <c r="D5795" s="92" t="s">
        <v>25</v>
      </c>
      <c r="E5795" s="103" t="s">
        <v>736</v>
      </c>
      <c r="F5795" s="92" t="s">
        <v>10262</v>
      </c>
      <c r="G5795" s="92" t="s">
        <v>1229</v>
      </c>
      <c r="H5795" s="92" t="s">
        <v>10279</v>
      </c>
      <c r="I5795" s="92" t="s">
        <v>865</v>
      </c>
      <c r="J5795" s="92" t="s">
        <v>1457</v>
      </c>
      <c r="K5795" s="90" t="b">
        <v>0</v>
      </c>
      <c r="L5795" s="92" t="s">
        <v>867</v>
      </c>
      <c r="M5795" s="278">
        <f>IFERROR(VLOOKUP(C5795,'Budget Detail as of 11.30'!B:K,COLUMNS('Budget Detail as of 11.30'!B:K),FALSE),0)</f>
        <v>100</v>
      </c>
      <c r="N5795" s="155">
        <f>SUMIFS('Budget Detail as of 11.30'!L:L,'Budget Detail as of 11.30'!B:B,'Questica Mapping'!C5795)</f>
        <v>100</v>
      </c>
      <c r="O5795" s="100">
        <v>0</v>
      </c>
      <c r="P5795" s="101">
        <f t="shared" si="219"/>
        <v>0</v>
      </c>
    </row>
    <row r="5796" spans="1:16" hidden="1" x14ac:dyDescent="0.3">
      <c r="A5796" s="90">
        <v>585146</v>
      </c>
      <c r="B5796" s="92" t="s">
        <v>1162</v>
      </c>
      <c r="C5796" s="92" t="s">
        <v>10647</v>
      </c>
      <c r="D5796" s="92" t="s">
        <v>25</v>
      </c>
      <c r="E5796" s="103" t="s">
        <v>736</v>
      </c>
      <c r="F5796" s="92" t="s">
        <v>10262</v>
      </c>
      <c r="G5796" s="92" t="s">
        <v>1229</v>
      </c>
      <c r="H5796" s="92" t="s">
        <v>10298</v>
      </c>
      <c r="I5796" s="92" t="s">
        <v>925</v>
      </c>
      <c r="J5796" s="92" t="s">
        <v>1457</v>
      </c>
      <c r="K5796" s="90" t="b">
        <v>0</v>
      </c>
      <c r="L5796" s="92" t="s">
        <v>867</v>
      </c>
      <c r="M5796" s="278">
        <f>IFERROR(VLOOKUP(C5796,'Budget Detail as of 11.30'!B:K,COLUMNS('Budget Detail as of 11.30'!B:K),FALSE),0)</f>
        <v>500</v>
      </c>
      <c r="N5796" s="155">
        <f>SUMIFS('Budget Detail as of 11.30'!L:L,'Budget Detail as of 11.30'!B:B,'Questica Mapping'!C5796)</f>
        <v>500</v>
      </c>
      <c r="O5796" s="100">
        <v>749</v>
      </c>
      <c r="P5796" s="101">
        <f t="shared" si="219"/>
        <v>749</v>
      </c>
    </row>
    <row r="5797" spans="1:16" hidden="1" x14ac:dyDescent="0.3">
      <c r="A5797" s="90">
        <v>585147</v>
      </c>
      <c r="B5797" s="92" t="s">
        <v>1162</v>
      </c>
      <c r="C5797" s="92" t="s">
        <v>10648</v>
      </c>
      <c r="D5797" s="92" t="s">
        <v>25</v>
      </c>
      <c r="E5797" s="103" t="s">
        <v>736</v>
      </c>
      <c r="F5797" s="92" t="s">
        <v>10262</v>
      </c>
      <c r="G5797" s="92" t="s">
        <v>1229</v>
      </c>
      <c r="H5797" s="92" t="s">
        <v>10300</v>
      </c>
      <c r="I5797" s="92" t="s">
        <v>865</v>
      </c>
      <c r="J5797" s="92" t="s">
        <v>1457</v>
      </c>
      <c r="K5797" s="90" t="b">
        <v>0</v>
      </c>
      <c r="L5797" s="92" t="s">
        <v>867</v>
      </c>
      <c r="M5797" s="278">
        <f>IFERROR(VLOOKUP(C5797,'Budget Detail as of 11.30'!B:K,COLUMNS('Budget Detail as of 11.30'!B:K),FALSE),0)</f>
        <v>0</v>
      </c>
      <c r="N5797" s="155">
        <f>SUMIFS('Budget Detail as of 11.30'!L:L,'Budget Detail as of 11.30'!B:B,'Questica Mapping'!C5797)</f>
        <v>0</v>
      </c>
      <c r="O5797" s="100">
        <v>75000</v>
      </c>
      <c r="P5797" s="101">
        <f t="shared" si="219"/>
        <v>75000</v>
      </c>
    </row>
    <row r="5798" spans="1:16" hidden="1" x14ac:dyDescent="0.3">
      <c r="A5798" s="90">
        <v>585145</v>
      </c>
      <c r="B5798" s="92" t="s">
        <v>1162</v>
      </c>
      <c r="C5798" s="92" t="s">
        <v>10649</v>
      </c>
      <c r="D5798" s="92" t="s">
        <v>25</v>
      </c>
      <c r="E5798" s="103" t="s">
        <v>736</v>
      </c>
      <c r="F5798" s="92" t="s">
        <v>10262</v>
      </c>
      <c r="G5798" s="92" t="s">
        <v>1229</v>
      </c>
      <c r="H5798" s="92" t="s">
        <v>10281</v>
      </c>
      <c r="I5798" s="92" t="s">
        <v>865</v>
      </c>
      <c r="J5798" s="92" t="s">
        <v>1457</v>
      </c>
      <c r="K5798" s="90" t="b">
        <v>0</v>
      </c>
      <c r="L5798" s="92" t="s">
        <v>867</v>
      </c>
      <c r="M5798" s="278">
        <f>IFERROR(VLOOKUP(C5798,'Budget Detail as of 11.30'!B:K,COLUMNS('Budget Detail as of 11.30'!B:K),FALSE),0)</f>
        <v>500</v>
      </c>
      <c r="N5798" s="155">
        <f>SUMIFS('Budget Detail as of 11.30'!L:L,'Budget Detail as of 11.30'!B:B,'Questica Mapping'!C5798)</f>
        <v>500</v>
      </c>
      <c r="O5798" s="100">
        <v>0</v>
      </c>
      <c r="P5798" s="101">
        <f t="shared" si="219"/>
        <v>0</v>
      </c>
    </row>
    <row r="5799" spans="1:16" hidden="1" x14ac:dyDescent="0.3">
      <c r="A5799" s="90">
        <v>850776</v>
      </c>
      <c r="B5799" s="92" t="s">
        <v>1162</v>
      </c>
      <c r="C5799" s="92" t="s">
        <v>10650</v>
      </c>
      <c r="D5799" s="92" t="s">
        <v>25</v>
      </c>
      <c r="E5799" s="103" t="s">
        <v>736</v>
      </c>
      <c r="F5799" s="92" t="s">
        <v>10262</v>
      </c>
      <c r="G5799" s="92" t="s">
        <v>1229</v>
      </c>
      <c r="H5799" s="92" t="s">
        <v>10232</v>
      </c>
      <c r="I5799" s="92" t="s">
        <v>865</v>
      </c>
      <c r="J5799" s="92" t="s">
        <v>10629</v>
      </c>
      <c r="K5799" s="90" t="b">
        <v>0</v>
      </c>
      <c r="L5799" s="92" t="s">
        <v>867</v>
      </c>
      <c r="M5799" s="278">
        <f>IFERROR(VLOOKUP(C5799,'Budget Detail as of 11.30'!B:K,COLUMNS('Budget Detail as of 11.30'!B:K),FALSE),0)</f>
        <v>360</v>
      </c>
      <c r="N5799" s="155">
        <f>SUMIFS('Budget Detail as of 11.30'!L:L,'Budget Detail as of 11.30'!B:B,'Questica Mapping'!C5799)</f>
        <v>360</v>
      </c>
      <c r="O5799" s="100">
        <v>2000</v>
      </c>
      <c r="P5799" s="101">
        <f t="shared" si="219"/>
        <v>2000</v>
      </c>
    </row>
    <row r="5800" spans="1:16" hidden="1" x14ac:dyDescent="0.3">
      <c r="A5800" s="90">
        <v>604423</v>
      </c>
      <c r="B5800" s="92" t="s">
        <v>1162</v>
      </c>
      <c r="C5800" s="92" t="s">
        <v>10651</v>
      </c>
      <c r="D5800" s="92" t="s">
        <v>25</v>
      </c>
      <c r="E5800" s="103" t="s">
        <v>736</v>
      </c>
      <c r="F5800" s="92" t="s">
        <v>10262</v>
      </c>
      <c r="G5800" s="92" t="s">
        <v>1229</v>
      </c>
      <c r="H5800" s="92" t="s">
        <v>10238</v>
      </c>
      <c r="I5800" s="92" t="s">
        <v>865</v>
      </c>
      <c r="J5800" s="92" t="s">
        <v>1457</v>
      </c>
      <c r="K5800" s="90" t="b">
        <v>0</v>
      </c>
      <c r="L5800" s="92" t="s">
        <v>867</v>
      </c>
      <c r="M5800" s="278">
        <f>IFERROR(VLOOKUP(C5800,'Budget Detail as of 11.30'!B:K,COLUMNS('Budget Detail as of 11.30'!B:K),FALSE),0)</f>
        <v>200</v>
      </c>
      <c r="N5800" s="155">
        <f>SUMIFS('Budget Detail as of 11.30'!L:L,'Budget Detail as of 11.30'!B:B,'Questica Mapping'!C5800)</f>
        <v>200</v>
      </c>
      <c r="O5800" s="100">
        <v>0</v>
      </c>
      <c r="P5800" s="101">
        <f t="shared" si="219"/>
        <v>0</v>
      </c>
    </row>
    <row r="5801" spans="1:16" hidden="1" x14ac:dyDescent="0.3">
      <c r="A5801" s="90">
        <v>604420</v>
      </c>
      <c r="B5801" s="92" t="s">
        <v>1162</v>
      </c>
      <c r="C5801" s="92" t="s">
        <v>10652</v>
      </c>
      <c r="D5801" s="92" t="s">
        <v>25</v>
      </c>
      <c r="E5801" s="103" t="s">
        <v>736</v>
      </c>
      <c r="F5801" s="92" t="s">
        <v>10262</v>
      </c>
      <c r="G5801" s="92" t="s">
        <v>1229</v>
      </c>
      <c r="H5801" s="92" t="s">
        <v>10241</v>
      </c>
      <c r="I5801" s="92" t="s">
        <v>865</v>
      </c>
      <c r="J5801" s="92" t="s">
        <v>1457</v>
      </c>
      <c r="K5801" s="90" t="b">
        <v>0</v>
      </c>
      <c r="L5801" s="92" t="s">
        <v>867</v>
      </c>
      <c r="M5801" s="278">
        <f>IFERROR(VLOOKUP(C5801,'Budget Detail as of 11.30'!B:K,COLUMNS('Budget Detail as of 11.30'!B:K),FALSE),0)</f>
        <v>0</v>
      </c>
      <c r="N5801" s="155">
        <f>SUMIFS('Budget Detail as of 11.30'!L:L,'Budget Detail as of 11.30'!B:B,'Questica Mapping'!C5801)</f>
        <v>0</v>
      </c>
      <c r="O5801" s="100">
        <v>0</v>
      </c>
      <c r="P5801" s="101">
        <f t="shared" si="219"/>
        <v>0</v>
      </c>
    </row>
    <row r="5802" spans="1:16" hidden="1" x14ac:dyDescent="0.3">
      <c r="A5802" s="90">
        <v>604367</v>
      </c>
      <c r="B5802" s="92" t="s">
        <v>1162</v>
      </c>
      <c r="C5802" s="92" t="s">
        <v>10653</v>
      </c>
      <c r="D5802" s="92" t="s">
        <v>25</v>
      </c>
      <c r="E5802" s="103" t="s">
        <v>736</v>
      </c>
      <c r="F5802" s="92" t="s">
        <v>10262</v>
      </c>
      <c r="G5802" s="92" t="s">
        <v>1229</v>
      </c>
      <c r="H5802" s="92" t="s">
        <v>10241</v>
      </c>
      <c r="I5802" s="92" t="s">
        <v>925</v>
      </c>
      <c r="J5802" s="92" t="s">
        <v>10629</v>
      </c>
      <c r="K5802" s="90" t="b">
        <v>0</v>
      </c>
      <c r="L5802" s="92" t="s">
        <v>867</v>
      </c>
      <c r="M5802" s="278">
        <f>IFERROR(VLOOKUP(C5802,'Budget Detail as of 11.30'!B:K,COLUMNS('Budget Detail as of 11.30'!B:K),FALSE),0)</f>
        <v>480</v>
      </c>
      <c r="N5802" s="155">
        <f>SUMIFS('Budget Detail as of 11.30'!L:L,'Budget Detail as of 11.30'!B:B,'Questica Mapping'!C5802)</f>
        <v>480</v>
      </c>
      <c r="O5802" s="100">
        <v>0</v>
      </c>
      <c r="P5802" s="101">
        <f t="shared" si="219"/>
        <v>0</v>
      </c>
    </row>
    <row r="5803" spans="1:16" hidden="1" x14ac:dyDescent="0.3">
      <c r="A5803" s="90">
        <v>604405</v>
      </c>
      <c r="B5803" s="92" t="s">
        <v>1162</v>
      </c>
      <c r="C5803" s="92" t="s">
        <v>10654</v>
      </c>
      <c r="D5803" s="92" t="s">
        <v>25</v>
      </c>
      <c r="E5803" s="103" t="s">
        <v>736</v>
      </c>
      <c r="F5803" s="92" t="s">
        <v>10262</v>
      </c>
      <c r="G5803" s="92" t="s">
        <v>1229</v>
      </c>
      <c r="H5803" s="92" t="s">
        <v>10284</v>
      </c>
      <c r="I5803" s="92" t="s">
        <v>865</v>
      </c>
      <c r="J5803" s="92" t="s">
        <v>1457</v>
      </c>
      <c r="K5803" s="90" t="b">
        <v>0</v>
      </c>
      <c r="L5803" s="92" t="s">
        <v>867</v>
      </c>
      <c r="M5803" s="278">
        <f>IFERROR(VLOOKUP(C5803,'Budget Detail as of 11.30'!B:K,COLUMNS('Budget Detail as of 11.30'!B:K),FALSE),0)</f>
        <v>50</v>
      </c>
      <c r="N5803" s="155">
        <f>SUMIFS('Budget Detail as of 11.30'!L:L,'Budget Detail as of 11.30'!B:B,'Questica Mapping'!C5803)</f>
        <v>50</v>
      </c>
      <c r="O5803" s="100">
        <v>0</v>
      </c>
      <c r="P5803" s="101">
        <f t="shared" si="219"/>
        <v>0</v>
      </c>
    </row>
    <row r="5804" spans="1:16" hidden="1" x14ac:dyDescent="0.3">
      <c r="A5804" s="90">
        <v>604432</v>
      </c>
      <c r="B5804" s="92" t="s">
        <v>1162</v>
      </c>
      <c r="C5804" s="92" t="s">
        <v>10655</v>
      </c>
      <c r="D5804" s="92" t="s">
        <v>25</v>
      </c>
      <c r="E5804" s="103" t="s">
        <v>736</v>
      </c>
      <c r="F5804" s="92" t="s">
        <v>10262</v>
      </c>
      <c r="G5804" s="92" t="s">
        <v>1240</v>
      </c>
      <c r="H5804" s="92" t="s">
        <v>10213</v>
      </c>
      <c r="I5804" s="92" t="s">
        <v>865</v>
      </c>
      <c r="J5804" s="92" t="s">
        <v>10656</v>
      </c>
      <c r="K5804" s="90" t="b">
        <v>0</v>
      </c>
      <c r="L5804" s="92" t="s">
        <v>867</v>
      </c>
      <c r="M5804" s="278">
        <f>IFERROR(VLOOKUP(C5804,'Budget Detail as of 11.30'!B:K,COLUMNS('Budget Detail as of 11.30'!B:K),FALSE),0)</f>
        <v>750</v>
      </c>
      <c r="N5804" s="155">
        <f>SUMIFS('Budget Detail as of 11.30'!L:L,'Budget Detail as of 11.30'!B:B,'Questica Mapping'!C5804)</f>
        <v>750</v>
      </c>
      <c r="O5804" s="100">
        <v>0</v>
      </c>
      <c r="P5804" s="101">
        <f t="shared" si="219"/>
        <v>0</v>
      </c>
    </row>
    <row r="5805" spans="1:16" hidden="1" x14ac:dyDescent="0.3">
      <c r="A5805" s="90">
        <v>1191016</v>
      </c>
      <c r="B5805" s="92" t="s">
        <v>1162</v>
      </c>
      <c r="C5805" s="92" t="s">
        <v>10657</v>
      </c>
      <c r="D5805" s="92" t="s">
        <v>25</v>
      </c>
      <c r="E5805" s="103" t="s">
        <v>736</v>
      </c>
      <c r="F5805" s="92" t="s">
        <v>10262</v>
      </c>
      <c r="G5805" s="92" t="s">
        <v>1240</v>
      </c>
      <c r="H5805" s="92" t="s">
        <v>10213</v>
      </c>
      <c r="I5805" s="92" t="s">
        <v>925</v>
      </c>
      <c r="J5805" s="92" t="s">
        <v>6670</v>
      </c>
      <c r="K5805" s="90" t="b">
        <v>0</v>
      </c>
      <c r="L5805" s="92" t="s">
        <v>867</v>
      </c>
      <c r="M5805" s="278">
        <f>IFERROR(VLOOKUP(C5805,'Budget Detail as of 11.30'!B:K,COLUMNS('Budget Detail as of 11.30'!B:K),FALSE),0)</f>
        <v>19550</v>
      </c>
      <c r="N5805" s="155">
        <f>SUMIFS('Budget Detail as of 11.30'!L:L,'Budget Detail as of 11.30'!B:B,'Questica Mapping'!C5805)</f>
        <v>19550</v>
      </c>
      <c r="O5805" s="100">
        <v>0</v>
      </c>
      <c r="P5805" s="101">
        <f t="shared" si="219"/>
        <v>0</v>
      </c>
    </row>
    <row r="5806" spans="1:16" hidden="1" x14ac:dyDescent="0.3">
      <c r="A5806" s="90">
        <v>1191017</v>
      </c>
      <c r="B5806" s="92" t="s">
        <v>1162</v>
      </c>
      <c r="C5806" s="92" t="s">
        <v>10658</v>
      </c>
      <c r="D5806" s="92" t="s">
        <v>25</v>
      </c>
      <c r="E5806" s="103" t="s">
        <v>736</v>
      </c>
      <c r="F5806" s="92" t="s">
        <v>10262</v>
      </c>
      <c r="G5806" s="92" t="s">
        <v>1240</v>
      </c>
      <c r="H5806" s="92" t="s">
        <v>10218</v>
      </c>
      <c r="I5806" s="92" t="s">
        <v>865</v>
      </c>
      <c r="J5806" s="92" t="s">
        <v>10659</v>
      </c>
      <c r="K5806" s="90" t="b">
        <v>0</v>
      </c>
      <c r="L5806" s="92" t="s">
        <v>867</v>
      </c>
      <c r="M5806" s="278">
        <f>IFERROR(VLOOKUP(C5806,'Budget Detail as of 11.30'!B:K,COLUMNS('Budget Detail as of 11.30'!B:K),FALSE),0)</f>
        <v>4620</v>
      </c>
      <c r="N5806" s="155">
        <f>SUMIFS('Budget Detail as of 11.30'!L:L,'Budget Detail as of 11.30'!B:B,'Questica Mapping'!C5806)</f>
        <v>4620</v>
      </c>
      <c r="O5806" s="100">
        <v>0</v>
      </c>
      <c r="P5806" s="101">
        <f t="shared" si="219"/>
        <v>0</v>
      </c>
    </row>
    <row r="5807" spans="1:16" hidden="1" x14ac:dyDescent="0.3">
      <c r="A5807" s="90">
        <v>1191427</v>
      </c>
      <c r="B5807" s="92" t="s">
        <v>1162</v>
      </c>
      <c r="C5807" s="92" t="s">
        <v>10660</v>
      </c>
      <c r="D5807" s="92" t="s">
        <v>25</v>
      </c>
      <c r="E5807" s="103" t="s">
        <v>736</v>
      </c>
      <c r="F5807" s="92" t="s">
        <v>10262</v>
      </c>
      <c r="G5807" s="92" t="s">
        <v>1240</v>
      </c>
      <c r="H5807" s="92" t="s">
        <v>10221</v>
      </c>
      <c r="I5807" s="92" t="s">
        <v>865</v>
      </c>
      <c r="J5807" s="92" t="s">
        <v>10661</v>
      </c>
      <c r="K5807" s="90" t="b">
        <v>0</v>
      </c>
      <c r="L5807" s="92" t="s">
        <v>867</v>
      </c>
      <c r="M5807" s="278">
        <f>IFERROR(VLOOKUP(C5807,'Budget Detail as of 11.30'!B:K,COLUMNS('Budget Detail as of 11.30'!B:K),FALSE),0)</f>
        <v>41580</v>
      </c>
      <c r="N5807" s="155">
        <f>SUMIFS('Budget Detail as of 11.30'!L:L,'Budget Detail as of 11.30'!B:B,'Questica Mapping'!C5807)</f>
        <v>41580</v>
      </c>
      <c r="O5807" s="100">
        <v>0</v>
      </c>
      <c r="P5807" s="101">
        <f t="shared" si="219"/>
        <v>0</v>
      </c>
    </row>
    <row r="5808" spans="1:16" hidden="1" x14ac:dyDescent="0.3">
      <c r="A5808" s="90">
        <v>1191428</v>
      </c>
      <c r="B5808" s="92" t="s">
        <v>1162</v>
      </c>
      <c r="C5808" s="92" t="s">
        <v>10662</v>
      </c>
      <c r="D5808" s="92" t="s">
        <v>25</v>
      </c>
      <c r="E5808" s="103" t="s">
        <v>736</v>
      </c>
      <c r="F5808" s="92" t="s">
        <v>10262</v>
      </c>
      <c r="G5808" s="92" t="s">
        <v>1240</v>
      </c>
      <c r="H5808" s="92" t="s">
        <v>10221</v>
      </c>
      <c r="I5808" s="92" t="s">
        <v>925</v>
      </c>
      <c r="J5808" s="92" t="s">
        <v>10663</v>
      </c>
      <c r="K5808" s="90" t="b">
        <v>0</v>
      </c>
      <c r="L5808" s="92" t="s">
        <v>867</v>
      </c>
      <c r="M5808" s="278">
        <f>IFERROR(VLOOKUP(C5808,'Budget Detail as of 11.30'!B:K,COLUMNS('Budget Detail as of 11.30'!B:K),FALSE),0)</f>
        <v>50000</v>
      </c>
      <c r="N5808" s="155">
        <f>SUMIFS('Budget Detail as of 11.30'!L:L,'Budget Detail as of 11.30'!B:B,'Questica Mapping'!C5808)</f>
        <v>50000</v>
      </c>
      <c r="O5808" s="100">
        <v>0</v>
      </c>
      <c r="P5808" s="101">
        <f t="shared" si="219"/>
        <v>0</v>
      </c>
    </row>
    <row r="5809" spans="1:16" hidden="1" x14ac:dyDescent="0.3">
      <c r="A5809" s="90">
        <v>1191429</v>
      </c>
      <c r="B5809" s="92" t="s">
        <v>1162</v>
      </c>
      <c r="C5809" s="92" t="s">
        <v>10664</v>
      </c>
      <c r="D5809" s="92" t="s">
        <v>25</v>
      </c>
      <c r="E5809" s="103" t="s">
        <v>736</v>
      </c>
      <c r="F5809" s="92" t="s">
        <v>10262</v>
      </c>
      <c r="G5809" s="92" t="s">
        <v>1240</v>
      </c>
      <c r="H5809" s="92" t="s">
        <v>10269</v>
      </c>
      <c r="I5809" s="92" t="s">
        <v>865</v>
      </c>
      <c r="J5809" s="92" t="s">
        <v>10665</v>
      </c>
      <c r="K5809" s="90" t="b">
        <v>0</v>
      </c>
      <c r="L5809" s="92" t="s">
        <v>867</v>
      </c>
      <c r="M5809" s="278">
        <f>IFERROR(VLOOKUP(C5809,'Budget Detail as of 11.30'!B:K,COLUMNS('Budget Detail as of 11.30'!B:K),FALSE),0)</f>
        <v>2640</v>
      </c>
      <c r="N5809" s="155">
        <f>SUMIFS('Budget Detail as of 11.30'!L:L,'Budget Detail as of 11.30'!B:B,'Questica Mapping'!C5809)</f>
        <v>2640</v>
      </c>
      <c r="O5809" s="100">
        <v>0</v>
      </c>
      <c r="P5809" s="101">
        <f t="shared" si="219"/>
        <v>0</v>
      </c>
    </row>
    <row r="5810" spans="1:16" hidden="1" x14ac:dyDescent="0.3">
      <c r="A5810" s="90">
        <v>1191018</v>
      </c>
      <c r="B5810" s="92" t="s">
        <v>1162</v>
      </c>
      <c r="C5810" s="92" t="s">
        <v>10666</v>
      </c>
      <c r="D5810" s="92" t="s">
        <v>25</v>
      </c>
      <c r="E5810" s="103" t="s">
        <v>736</v>
      </c>
      <c r="F5810" s="92" t="s">
        <v>10262</v>
      </c>
      <c r="G5810" s="92" t="s">
        <v>1240</v>
      </c>
      <c r="H5810" s="92" t="s">
        <v>10224</v>
      </c>
      <c r="I5810" s="92" t="s">
        <v>865</v>
      </c>
      <c r="J5810" s="92" t="s">
        <v>10667</v>
      </c>
      <c r="K5810" s="90" t="b">
        <v>0</v>
      </c>
      <c r="L5810" s="92" t="s">
        <v>867</v>
      </c>
      <c r="M5810" s="278">
        <f>IFERROR(VLOOKUP(C5810,'Budget Detail as of 11.30'!B:K,COLUMNS('Budget Detail as of 11.30'!B:K),FALSE),0)</f>
        <v>6770</v>
      </c>
      <c r="N5810" s="155">
        <f>SUMIFS('Budget Detail as of 11.30'!L:L,'Budget Detail as of 11.30'!B:B,'Questica Mapping'!C5810)</f>
        <v>6770</v>
      </c>
      <c r="O5810" s="100">
        <v>0</v>
      </c>
      <c r="P5810" s="101">
        <f t="shared" si="219"/>
        <v>0</v>
      </c>
    </row>
    <row r="5811" spans="1:16" hidden="1" x14ac:dyDescent="0.3">
      <c r="A5811" s="90">
        <v>1191019</v>
      </c>
      <c r="B5811" s="92" t="s">
        <v>1162</v>
      </c>
      <c r="C5811" s="92" t="s">
        <v>10668</v>
      </c>
      <c r="D5811" s="92" t="s">
        <v>25</v>
      </c>
      <c r="E5811" s="103" t="s">
        <v>736</v>
      </c>
      <c r="F5811" s="92" t="s">
        <v>10262</v>
      </c>
      <c r="G5811" s="92" t="s">
        <v>1240</v>
      </c>
      <c r="H5811" s="92" t="s">
        <v>10275</v>
      </c>
      <c r="I5811" s="92" t="s">
        <v>865</v>
      </c>
      <c r="J5811" s="92" t="s">
        <v>10669</v>
      </c>
      <c r="K5811" s="90" t="b">
        <v>0</v>
      </c>
      <c r="L5811" s="92" t="s">
        <v>867</v>
      </c>
      <c r="M5811" s="278">
        <f>IFERROR(VLOOKUP(C5811,'Budget Detail as of 11.30'!B:K,COLUMNS('Budget Detail as of 11.30'!B:K),FALSE),0)</f>
        <v>1980</v>
      </c>
      <c r="N5811" s="155">
        <f>SUMIFS('Budget Detail as of 11.30'!L:L,'Budget Detail as of 11.30'!B:B,'Questica Mapping'!C5811)</f>
        <v>1980</v>
      </c>
      <c r="O5811" s="100">
        <v>310950</v>
      </c>
      <c r="P5811" s="101">
        <f t="shared" si="219"/>
        <v>310950</v>
      </c>
    </row>
    <row r="5812" spans="1:16" hidden="1" x14ac:dyDescent="0.3">
      <c r="A5812" s="90">
        <v>1191430</v>
      </c>
      <c r="B5812" s="92" t="s">
        <v>1162</v>
      </c>
      <c r="C5812" s="92" t="s">
        <v>10670</v>
      </c>
      <c r="D5812" s="92" t="s">
        <v>25</v>
      </c>
      <c r="E5812" s="103" t="s">
        <v>736</v>
      </c>
      <c r="F5812" s="92" t="s">
        <v>10262</v>
      </c>
      <c r="G5812" s="92" t="s">
        <v>1240</v>
      </c>
      <c r="H5812" s="92" t="s">
        <v>10277</v>
      </c>
      <c r="I5812" s="92" t="s">
        <v>865</v>
      </c>
      <c r="J5812" s="92" t="s">
        <v>10671</v>
      </c>
      <c r="K5812" s="90" t="b">
        <v>0</v>
      </c>
      <c r="L5812" s="92" t="s">
        <v>867</v>
      </c>
      <c r="M5812" s="278">
        <f>IFERROR(VLOOKUP(C5812,'Budget Detail as of 11.30'!B:K,COLUMNS('Budget Detail as of 11.30'!B:K),FALSE),0)</f>
        <v>8420</v>
      </c>
      <c r="N5812" s="155">
        <f>SUMIFS('Budget Detail as of 11.30'!L:L,'Budget Detail as of 11.30'!B:B,'Questica Mapping'!C5812)</f>
        <v>8420</v>
      </c>
      <c r="O5812" s="100">
        <v>253579</v>
      </c>
      <c r="P5812" s="101">
        <f t="shared" si="219"/>
        <v>253579</v>
      </c>
    </row>
    <row r="5813" spans="1:16" hidden="1" x14ac:dyDescent="0.3">
      <c r="A5813" s="90">
        <v>1191432</v>
      </c>
      <c r="B5813" s="92" t="s">
        <v>1162</v>
      </c>
      <c r="C5813" s="92" t="s">
        <v>10672</v>
      </c>
      <c r="D5813" s="92" t="s">
        <v>25</v>
      </c>
      <c r="E5813" s="103" t="s">
        <v>736</v>
      </c>
      <c r="F5813" s="92" t="s">
        <v>10262</v>
      </c>
      <c r="G5813" s="92" t="s">
        <v>1240</v>
      </c>
      <c r="H5813" s="92" t="s">
        <v>10673</v>
      </c>
      <c r="I5813" s="92" t="s">
        <v>865</v>
      </c>
      <c r="J5813" s="92" t="s">
        <v>10674</v>
      </c>
      <c r="K5813" s="90" t="b">
        <v>0</v>
      </c>
      <c r="L5813" s="92" t="s">
        <v>867</v>
      </c>
      <c r="M5813" s="278">
        <f>IFERROR(VLOOKUP(C5813,'Budget Detail as of 11.30'!B:K,COLUMNS('Budget Detail as of 11.30'!B:K),FALSE),0)</f>
        <v>500</v>
      </c>
      <c r="N5813" s="155">
        <f>SUMIFS('Budget Detail as of 11.30'!L:L,'Budget Detail as of 11.30'!B:B,'Questica Mapping'!C5813)</f>
        <v>500</v>
      </c>
      <c r="O5813" s="100">
        <v>0</v>
      </c>
      <c r="P5813" s="101">
        <f t="shared" si="219"/>
        <v>0</v>
      </c>
    </row>
    <row r="5814" spans="1:16" hidden="1" x14ac:dyDescent="0.3">
      <c r="A5814" s="90">
        <v>604363</v>
      </c>
      <c r="B5814" s="92" t="s">
        <v>1162</v>
      </c>
      <c r="C5814" s="92" t="s">
        <v>10675</v>
      </c>
      <c r="D5814" s="92" t="s">
        <v>25</v>
      </c>
      <c r="E5814" s="103" t="s">
        <v>736</v>
      </c>
      <c r="F5814" s="92" t="s">
        <v>10262</v>
      </c>
      <c r="G5814" s="92" t="s">
        <v>1240</v>
      </c>
      <c r="H5814" s="92" t="s">
        <v>10676</v>
      </c>
      <c r="I5814" s="92" t="s">
        <v>865</v>
      </c>
      <c r="J5814" s="92" t="s">
        <v>10677</v>
      </c>
      <c r="K5814" s="90" t="b">
        <v>0</v>
      </c>
      <c r="L5814" s="92" t="s">
        <v>867</v>
      </c>
      <c r="M5814" s="278">
        <f>IFERROR(VLOOKUP(C5814,'Budget Detail as of 11.30'!B:K,COLUMNS('Budget Detail as of 11.30'!B:K),FALSE),0)</f>
        <v>500</v>
      </c>
      <c r="N5814" s="155">
        <f>SUMIFS('Budget Detail as of 11.30'!L:L,'Budget Detail as of 11.30'!B:B,'Questica Mapping'!C5814)</f>
        <v>500</v>
      </c>
      <c r="O5814" s="100">
        <v>0</v>
      </c>
      <c r="P5814" s="101">
        <f t="shared" si="219"/>
        <v>0</v>
      </c>
    </row>
    <row r="5815" spans="1:16" hidden="1" x14ac:dyDescent="0.3">
      <c r="A5815" s="90">
        <v>1191433</v>
      </c>
      <c r="B5815" s="92" t="s">
        <v>1162</v>
      </c>
      <c r="C5815" s="92" t="s">
        <v>10678</v>
      </c>
      <c r="D5815" s="92" t="s">
        <v>25</v>
      </c>
      <c r="E5815" s="103" t="s">
        <v>736</v>
      </c>
      <c r="F5815" s="92" t="s">
        <v>10262</v>
      </c>
      <c r="G5815" s="92" t="s">
        <v>1240</v>
      </c>
      <c r="H5815" s="92" t="s">
        <v>10483</v>
      </c>
      <c r="I5815" s="92" t="s">
        <v>865</v>
      </c>
      <c r="J5815" s="92" t="s">
        <v>10679</v>
      </c>
      <c r="K5815" s="90" t="b">
        <v>0</v>
      </c>
      <c r="L5815" s="92" t="s">
        <v>867</v>
      </c>
      <c r="M5815" s="278">
        <f>IFERROR(VLOOKUP(C5815,'Budget Detail as of 11.30'!B:K,COLUMNS('Budget Detail as of 11.30'!B:K),FALSE),0)</f>
        <v>330</v>
      </c>
      <c r="N5815" s="155">
        <f>SUMIFS('Budget Detail as of 11.30'!L:L,'Budget Detail as of 11.30'!B:B,'Questica Mapping'!C5815)</f>
        <v>330</v>
      </c>
      <c r="O5815" s="100">
        <v>0</v>
      </c>
      <c r="P5815" s="101">
        <f t="shared" si="219"/>
        <v>0</v>
      </c>
    </row>
    <row r="5816" spans="1:16" hidden="1" x14ac:dyDescent="0.3">
      <c r="A5816" s="90">
        <v>604366</v>
      </c>
      <c r="B5816" s="92" t="s">
        <v>1162</v>
      </c>
      <c r="C5816" s="92" t="s">
        <v>10680</v>
      </c>
      <c r="D5816" s="92" t="s">
        <v>25</v>
      </c>
      <c r="E5816" s="103" t="s">
        <v>736</v>
      </c>
      <c r="F5816" s="92" t="s">
        <v>10262</v>
      </c>
      <c r="G5816" s="92" t="s">
        <v>1240</v>
      </c>
      <c r="H5816" s="92" t="s">
        <v>10304</v>
      </c>
      <c r="I5816" s="92" t="s">
        <v>865</v>
      </c>
      <c r="J5816" s="92" t="s">
        <v>10681</v>
      </c>
      <c r="K5816" s="90" t="b">
        <v>0</v>
      </c>
      <c r="L5816" s="92" t="s">
        <v>867</v>
      </c>
      <c r="M5816" s="278">
        <f>IFERROR(VLOOKUP(C5816,'Budget Detail as of 11.30'!B:K,COLUMNS('Budget Detail as of 11.30'!B:K),FALSE),0)</f>
        <v>4130</v>
      </c>
      <c r="N5816" s="155">
        <f>SUMIFS('Budget Detail as of 11.30'!L:L,'Budget Detail as of 11.30'!B:B,'Questica Mapping'!C5816)</f>
        <v>4130</v>
      </c>
      <c r="O5816" s="100">
        <v>0</v>
      </c>
      <c r="P5816" s="101">
        <f t="shared" si="219"/>
        <v>0</v>
      </c>
    </row>
    <row r="5817" spans="1:16" hidden="1" x14ac:dyDescent="0.3">
      <c r="A5817" s="90">
        <v>604368</v>
      </c>
      <c r="B5817" s="92" t="s">
        <v>1162</v>
      </c>
      <c r="C5817" s="92" t="s">
        <v>10682</v>
      </c>
      <c r="D5817" s="92" t="s">
        <v>25</v>
      </c>
      <c r="E5817" s="103" t="s">
        <v>736</v>
      </c>
      <c r="F5817" s="92" t="s">
        <v>10262</v>
      </c>
      <c r="G5817" s="92" t="s">
        <v>1240</v>
      </c>
      <c r="H5817" s="92" t="s">
        <v>10241</v>
      </c>
      <c r="I5817" s="92" t="s">
        <v>865</v>
      </c>
      <c r="J5817" s="92" t="s">
        <v>10683</v>
      </c>
      <c r="K5817" s="90" t="b">
        <v>0</v>
      </c>
      <c r="L5817" s="92" t="s">
        <v>867</v>
      </c>
      <c r="M5817" s="278">
        <f>IFERROR(VLOOKUP(C5817,'Budget Detail as of 11.30'!B:K,COLUMNS('Budget Detail as of 11.30'!B:K),FALSE),0)</f>
        <v>990</v>
      </c>
      <c r="N5817" s="155">
        <f>SUMIFS('Budget Detail as of 11.30'!L:L,'Budget Detail as of 11.30'!B:B,'Questica Mapping'!C5817)</f>
        <v>990</v>
      </c>
      <c r="O5817" s="100">
        <v>0</v>
      </c>
      <c r="P5817" s="101">
        <f t="shared" si="219"/>
        <v>0</v>
      </c>
    </row>
    <row r="5818" spans="1:16" hidden="1" x14ac:dyDescent="0.3">
      <c r="A5818" s="90">
        <v>604401</v>
      </c>
      <c r="B5818" s="92" t="s">
        <v>1162</v>
      </c>
      <c r="C5818" s="92" t="s">
        <v>10684</v>
      </c>
      <c r="D5818" s="92" t="s">
        <v>25</v>
      </c>
      <c r="E5818" s="103" t="s">
        <v>736</v>
      </c>
      <c r="F5818" s="92" t="s">
        <v>10262</v>
      </c>
      <c r="G5818" s="92" t="s">
        <v>1240</v>
      </c>
      <c r="H5818" s="92" t="s">
        <v>10308</v>
      </c>
      <c r="I5818" s="92" t="s">
        <v>865</v>
      </c>
      <c r="J5818" s="92" t="s">
        <v>10685</v>
      </c>
      <c r="K5818" s="90" t="b">
        <v>0</v>
      </c>
      <c r="L5818" s="92" t="s">
        <v>867</v>
      </c>
      <c r="M5818" s="278">
        <f>IFERROR(VLOOKUP(C5818,'Budget Detail as of 11.30'!B:K,COLUMNS('Budget Detail as of 11.30'!B:K),FALSE),0)</f>
        <v>1160</v>
      </c>
      <c r="N5818" s="155">
        <f>SUMIFS('Budget Detail as of 11.30'!L:L,'Budget Detail as of 11.30'!B:B,'Questica Mapping'!C5818)</f>
        <v>1160</v>
      </c>
      <c r="O5818" s="100">
        <v>0</v>
      </c>
      <c r="P5818" s="101">
        <f t="shared" si="219"/>
        <v>0</v>
      </c>
    </row>
    <row r="5819" spans="1:16" hidden="1" x14ac:dyDescent="0.3">
      <c r="A5819" s="90">
        <v>604344</v>
      </c>
      <c r="B5819" s="92" t="s">
        <v>1162</v>
      </c>
      <c r="C5819" s="92" t="s">
        <v>10686</v>
      </c>
      <c r="D5819" s="92" t="s">
        <v>25</v>
      </c>
      <c r="E5819" s="103" t="s">
        <v>736</v>
      </c>
      <c r="F5819" s="92" t="s">
        <v>10262</v>
      </c>
      <c r="G5819" s="92" t="s">
        <v>1668</v>
      </c>
      <c r="H5819" s="92" t="s">
        <v>10213</v>
      </c>
      <c r="I5819" s="92" t="s">
        <v>865</v>
      </c>
      <c r="J5819" s="92" t="s">
        <v>10687</v>
      </c>
      <c r="K5819" s="90" t="b">
        <v>0</v>
      </c>
      <c r="L5819" s="92" t="s">
        <v>867</v>
      </c>
      <c r="M5819" s="278">
        <f>IFERROR(VLOOKUP(C5819,'Budget Detail as of 11.30'!B:K,COLUMNS('Budget Detail as of 11.30'!B:K),FALSE),0)</f>
        <v>310950</v>
      </c>
      <c r="N5819" s="155">
        <f>SUMIFS('Budget Detail as of 11.30'!L:L,'Budget Detail as of 11.30'!B:B,'Questica Mapping'!C5819)</f>
        <v>310950</v>
      </c>
      <c r="O5819" s="100">
        <v>0</v>
      </c>
      <c r="P5819" s="101">
        <f t="shared" si="219"/>
        <v>0</v>
      </c>
    </row>
    <row r="5820" spans="1:16" hidden="1" x14ac:dyDescent="0.3">
      <c r="A5820" s="90">
        <v>604345</v>
      </c>
      <c r="B5820" s="92" t="s">
        <v>1162</v>
      </c>
      <c r="C5820" s="92" t="s">
        <v>10688</v>
      </c>
      <c r="D5820" s="92" t="s">
        <v>25</v>
      </c>
      <c r="E5820" s="103" t="s">
        <v>737</v>
      </c>
      <c r="F5820" s="92" t="s">
        <v>10262</v>
      </c>
      <c r="G5820" s="92" t="s">
        <v>1576</v>
      </c>
      <c r="H5820" s="92" t="s">
        <v>10213</v>
      </c>
      <c r="I5820" s="92" t="s">
        <v>865</v>
      </c>
      <c r="J5820" s="92" t="s">
        <v>1577</v>
      </c>
      <c r="K5820" s="90" t="b">
        <v>0</v>
      </c>
      <c r="L5820" s="92" t="s">
        <v>867</v>
      </c>
      <c r="M5820" s="278">
        <f>IFERROR(VLOOKUP(C5820,'Budget Detail as of 11.30'!B:K,COLUMNS('Budget Detail as of 11.30'!B:K),FALSE),0)</f>
        <v>235760</v>
      </c>
      <c r="N5820" s="155">
        <f>SUMIFS('Budget Detail as of 11.30'!L:L,'Budget Detail as of 11.30'!B:B,'Questica Mapping'!C5820)</f>
        <v>235760</v>
      </c>
      <c r="O5820" s="100">
        <v>0</v>
      </c>
      <c r="P5820" s="101">
        <f t="shared" si="219"/>
        <v>0</v>
      </c>
    </row>
    <row r="5821" spans="1:16" hidden="1" x14ac:dyDescent="0.3">
      <c r="A5821" s="90">
        <v>604346</v>
      </c>
      <c r="B5821" s="92" t="s">
        <v>1162</v>
      </c>
      <c r="C5821" s="92" t="s">
        <v>10689</v>
      </c>
      <c r="D5821" s="92" t="s">
        <v>25</v>
      </c>
      <c r="E5821" s="103" t="s">
        <v>737</v>
      </c>
      <c r="F5821" s="92" t="s">
        <v>10262</v>
      </c>
      <c r="G5821" s="92" t="s">
        <v>1576</v>
      </c>
      <c r="H5821" s="92" t="s">
        <v>10221</v>
      </c>
      <c r="I5821" s="92" t="s">
        <v>865</v>
      </c>
      <c r="J5821" s="92" t="s">
        <v>1577</v>
      </c>
      <c r="K5821" s="90" t="b">
        <v>0</v>
      </c>
      <c r="L5821" s="92" t="s">
        <v>867</v>
      </c>
      <c r="M5821" s="278">
        <f>IFERROR(VLOOKUP(C5821,'Budget Detail as of 11.30'!B:K,COLUMNS('Budget Detail as of 11.30'!B:K),FALSE),0)</f>
        <v>0</v>
      </c>
      <c r="N5821" s="155">
        <f>SUMIFS('Budget Detail as of 11.30'!L:L,'Budget Detail as of 11.30'!B:B,'Questica Mapping'!C5821)</f>
        <v>0</v>
      </c>
      <c r="O5821" s="100">
        <v>32280</v>
      </c>
      <c r="P5821" s="101">
        <f t="shared" si="219"/>
        <v>32280</v>
      </c>
    </row>
    <row r="5822" spans="1:16" hidden="1" x14ac:dyDescent="0.3">
      <c r="A5822" s="90">
        <v>1191434</v>
      </c>
      <c r="B5822" s="92" t="s">
        <v>1162</v>
      </c>
      <c r="C5822" s="92" t="s">
        <v>10690</v>
      </c>
      <c r="D5822" s="92" t="s">
        <v>25</v>
      </c>
      <c r="E5822" s="103" t="s">
        <v>737</v>
      </c>
      <c r="F5822" s="92" t="s">
        <v>10262</v>
      </c>
      <c r="G5822" s="92" t="s">
        <v>1576</v>
      </c>
      <c r="H5822" s="92" t="s">
        <v>10269</v>
      </c>
      <c r="I5822" s="92" t="s">
        <v>865</v>
      </c>
      <c r="J5822" s="92" t="s">
        <v>1577</v>
      </c>
      <c r="K5822" s="90" t="b">
        <v>0</v>
      </c>
      <c r="L5822" s="92" t="s">
        <v>867</v>
      </c>
      <c r="M5822" s="278">
        <f>IFERROR(VLOOKUP(C5822,'Budget Detail as of 11.30'!B:K,COLUMNS('Budget Detail as of 11.30'!B:K),FALSE),0)</f>
        <v>0</v>
      </c>
      <c r="N5822" s="155">
        <f>SUMIFS('Budget Detail as of 11.30'!L:L,'Budget Detail as of 11.30'!B:B,'Questica Mapping'!C5822)</f>
        <v>0</v>
      </c>
      <c r="O5822" s="100">
        <v>0</v>
      </c>
      <c r="P5822" s="101">
        <f t="shared" si="219"/>
        <v>0</v>
      </c>
    </row>
    <row r="5823" spans="1:16" hidden="1" x14ac:dyDescent="0.3">
      <c r="A5823" s="90">
        <v>604339</v>
      </c>
      <c r="B5823" s="92" t="s">
        <v>1162</v>
      </c>
      <c r="C5823" s="92" t="s">
        <v>10691</v>
      </c>
      <c r="D5823" s="92" t="s">
        <v>25</v>
      </c>
      <c r="E5823" s="103" t="s">
        <v>737</v>
      </c>
      <c r="F5823" s="92" t="s">
        <v>10262</v>
      </c>
      <c r="G5823" s="92" t="s">
        <v>1576</v>
      </c>
      <c r="H5823" s="92" t="s">
        <v>10224</v>
      </c>
      <c r="I5823" s="92" t="s">
        <v>865</v>
      </c>
      <c r="J5823" s="92" t="s">
        <v>1577</v>
      </c>
      <c r="K5823" s="90" t="b">
        <v>0</v>
      </c>
      <c r="L5823" s="92" t="s">
        <v>867</v>
      </c>
      <c r="M5823" s="278">
        <f>IFERROR(VLOOKUP(C5823,'Budget Detail as of 11.30'!B:K,COLUMNS('Budget Detail as of 11.30'!B:K),FALSE),0)</f>
        <v>0</v>
      </c>
      <c r="N5823" s="155">
        <f>SUMIFS('Budget Detail as of 11.30'!L:L,'Budget Detail as of 11.30'!B:B,'Questica Mapping'!C5823)</f>
        <v>0</v>
      </c>
      <c r="O5823" s="100">
        <v>3600</v>
      </c>
      <c r="P5823" s="101">
        <f t="shared" si="219"/>
        <v>3600</v>
      </c>
    </row>
    <row r="5824" spans="1:16" hidden="1" x14ac:dyDescent="0.3">
      <c r="A5824" s="90">
        <v>604357</v>
      </c>
      <c r="B5824" s="92" t="s">
        <v>1162</v>
      </c>
      <c r="C5824" s="92" t="s">
        <v>10692</v>
      </c>
      <c r="D5824" s="92" t="s">
        <v>25</v>
      </c>
      <c r="E5824" s="103" t="s">
        <v>737</v>
      </c>
      <c r="F5824" s="92" t="s">
        <v>10262</v>
      </c>
      <c r="G5824" s="92" t="s">
        <v>1576</v>
      </c>
      <c r="H5824" s="92" t="s">
        <v>10339</v>
      </c>
      <c r="I5824" s="92" t="s">
        <v>865</v>
      </c>
      <c r="J5824" s="92" t="s">
        <v>1577</v>
      </c>
      <c r="K5824" s="90" t="b">
        <v>0</v>
      </c>
      <c r="L5824" s="92" t="s">
        <v>867</v>
      </c>
      <c r="M5824" s="278">
        <f>IFERROR(VLOOKUP(C5824,'Budget Detail as of 11.30'!B:K,COLUMNS('Budget Detail as of 11.30'!B:K),FALSE),0)</f>
        <v>0</v>
      </c>
      <c r="N5824" s="155">
        <f>SUMIFS('Budget Detail as of 11.30'!L:L,'Budget Detail as of 11.30'!B:B,'Questica Mapping'!C5824)</f>
        <v>0</v>
      </c>
      <c r="O5824" s="100">
        <v>47328</v>
      </c>
      <c r="P5824" s="101">
        <f t="shared" si="219"/>
        <v>47328</v>
      </c>
    </row>
    <row r="5825" spans="1:16" hidden="1" x14ac:dyDescent="0.3">
      <c r="A5825" s="90">
        <v>1191431</v>
      </c>
      <c r="B5825" s="92" t="s">
        <v>1162</v>
      </c>
      <c r="C5825" s="92" t="s">
        <v>10693</v>
      </c>
      <c r="D5825" s="92" t="s">
        <v>25</v>
      </c>
      <c r="E5825" s="103" t="s">
        <v>737</v>
      </c>
      <c r="F5825" s="92" t="s">
        <v>10262</v>
      </c>
      <c r="G5825" s="92" t="s">
        <v>1576</v>
      </c>
      <c r="H5825" s="92" t="s">
        <v>10229</v>
      </c>
      <c r="I5825" s="92" t="s">
        <v>865</v>
      </c>
      <c r="J5825" s="92" t="s">
        <v>1577</v>
      </c>
      <c r="K5825" s="90" t="b">
        <v>0</v>
      </c>
      <c r="L5825" s="92" t="s">
        <v>867</v>
      </c>
      <c r="M5825" s="278">
        <f>IFERROR(VLOOKUP(C5825,'Budget Detail as of 11.30'!B:K,COLUMNS('Budget Detail as of 11.30'!B:K),FALSE),0)</f>
        <v>0</v>
      </c>
      <c r="N5825" s="155">
        <f>SUMIFS('Budget Detail as of 11.30'!L:L,'Budget Detail as of 11.30'!B:B,'Questica Mapping'!C5825)</f>
        <v>0</v>
      </c>
      <c r="O5825" s="100">
        <v>1000</v>
      </c>
      <c r="P5825" s="101">
        <f t="shared" si="219"/>
        <v>1000</v>
      </c>
    </row>
    <row r="5826" spans="1:16" hidden="1" x14ac:dyDescent="0.3">
      <c r="A5826" s="90">
        <v>604360</v>
      </c>
      <c r="B5826" s="92" t="s">
        <v>1162</v>
      </c>
      <c r="C5826" s="92" t="s">
        <v>10694</v>
      </c>
      <c r="D5826" s="92" t="s">
        <v>25</v>
      </c>
      <c r="E5826" s="103" t="s">
        <v>737</v>
      </c>
      <c r="F5826" s="92" t="s">
        <v>10262</v>
      </c>
      <c r="G5826" s="92" t="s">
        <v>1576</v>
      </c>
      <c r="H5826" s="92" t="s">
        <v>10275</v>
      </c>
      <c r="I5826" s="92" t="s">
        <v>865</v>
      </c>
      <c r="J5826" s="92" t="s">
        <v>1577</v>
      </c>
      <c r="K5826" s="90" t="b">
        <v>0</v>
      </c>
      <c r="L5826" s="92" t="s">
        <v>867</v>
      </c>
      <c r="M5826" s="278">
        <f>IFERROR(VLOOKUP(C5826,'Budget Detail as of 11.30'!B:K,COLUMNS('Budget Detail as of 11.30'!B:K),FALSE),0)</f>
        <v>0</v>
      </c>
      <c r="N5826" s="155">
        <f>SUMIFS('Budget Detail as of 11.30'!L:L,'Budget Detail as of 11.30'!B:B,'Questica Mapping'!C5826)</f>
        <v>0</v>
      </c>
      <c r="O5826" s="100"/>
      <c r="P5826" s="101"/>
    </row>
    <row r="5827" spans="1:16" hidden="1" x14ac:dyDescent="0.3">
      <c r="A5827" s="90">
        <v>604449</v>
      </c>
      <c r="B5827" s="92" t="s">
        <v>1162</v>
      </c>
      <c r="C5827" s="92" t="s">
        <v>10695</v>
      </c>
      <c r="D5827" s="92" t="s">
        <v>25</v>
      </c>
      <c r="E5827" s="103" t="s">
        <v>737</v>
      </c>
      <c r="F5827" s="92" t="s">
        <v>10262</v>
      </c>
      <c r="G5827" s="92" t="s">
        <v>1576</v>
      </c>
      <c r="H5827" s="92" t="s">
        <v>10298</v>
      </c>
      <c r="I5827" s="92" t="s">
        <v>865</v>
      </c>
      <c r="J5827" s="92" t="s">
        <v>1577</v>
      </c>
      <c r="K5827" s="90" t="b">
        <v>0</v>
      </c>
      <c r="L5827" s="92" t="s">
        <v>867</v>
      </c>
      <c r="M5827" s="278">
        <f>IFERROR(VLOOKUP(C5827,'Budget Detail as of 11.30'!B:K,COLUMNS('Budget Detail as of 11.30'!B:K),FALSE),0)</f>
        <v>0</v>
      </c>
      <c r="N5827" s="155">
        <f>SUMIFS('Budget Detail as of 11.30'!L:L,'Budget Detail as of 11.30'!B:B,'Questica Mapping'!C5827)</f>
        <v>0</v>
      </c>
      <c r="O5827" s="100">
        <v>200</v>
      </c>
      <c r="P5827" s="101">
        <f t="shared" ref="P5827:P5858" si="220">+O5827</f>
        <v>200</v>
      </c>
    </row>
    <row r="5828" spans="1:16" hidden="1" x14ac:dyDescent="0.3">
      <c r="A5828" s="90">
        <v>1191020</v>
      </c>
      <c r="B5828" s="92" t="s">
        <v>1162</v>
      </c>
      <c r="C5828" s="92" t="s">
        <v>10696</v>
      </c>
      <c r="D5828" s="92" t="s">
        <v>25</v>
      </c>
      <c r="E5828" s="103" t="s">
        <v>737</v>
      </c>
      <c r="F5828" s="92" t="s">
        <v>10262</v>
      </c>
      <c r="G5828" s="92" t="s">
        <v>1576</v>
      </c>
      <c r="H5828" s="92" t="s">
        <v>10281</v>
      </c>
      <c r="I5828" s="92" t="s">
        <v>865</v>
      </c>
      <c r="J5828" s="92" t="s">
        <v>1577</v>
      </c>
      <c r="K5828" s="90" t="b">
        <v>0</v>
      </c>
      <c r="L5828" s="92" t="s">
        <v>867</v>
      </c>
      <c r="M5828" s="278">
        <f>IFERROR(VLOOKUP(C5828,'Budget Detail as of 11.30'!B:K,COLUMNS('Budget Detail as of 11.30'!B:K),FALSE),0)</f>
        <v>0</v>
      </c>
      <c r="N5828" s="155">
        <f>SUMIFS('Budget Detail as of 11.30'!L:L,'Budget Detail as of 11.30'!B:B,'Questica Mapping'!C5828)</f>
        <v>0</v>
      </c>
      <c r="O5828" s="100">
        <v>697</v>
      </c>
      <c r="P5828" s="101">
        <f t="shared" si="220"/>
        <v>697</v>
      </c>
    </row>
    <row r="5829" spans="1:16" hidden="1" x14ac:dyDescent="0.3">
      <c r="A5829" s="90">
        <v>604610</v>
      </c>
      <c r="B5829" s="92" t="s">
        <v>1162</v>
      </c>
      <c r="C5829" s="92" t="s">
        <v>10697</v>
      </c>
      <c r="D5829" s="92" t="s">
        <v>25</v>
      </c>
      <c r="E5829" s="103" t="s">
        <v>737</v>
      </c>
      <c r="F5829" s="92" t="s">
        <v>10262</v>
      </c>
      <c r="G5829" s="92" t="s">
        <v>1246</v>
      </c>
      <c r="H5829" s="92" t="s">
        <v>10213</v>
      </c>
      <c r="I5829" s="92" t="s">
        <v>865</v>
      </c>
      <c r="J5829" s="92" t="s">
        <v>1326</v>
      </c>
      <c r="K5829" s="90" t="b">
        <v>0</v>
      </c>
      <c r="L5829" s="92" t="s">
        <v>867</v>
      </c>
      <c r="M5829" s="278">
        <f>IFERROR(VLOOKUP(C5829,'Budget Detail as of 11.30'!B:K,COLUMNS('Budget Detail as of 11.30'!B:K),FALSE),0)</f>
        <v>30840</v>
      </c>
      <c r="N5829" s="155">
        <f>SUMIFS('Budget Detail as of 11.30'!L:L,'Budget Detail as of 11.30'!B:B,'Questica Mapping'!C5829)</f>
        <v>37440</v>
      </c>
      <c r="O5829" s="100">
        <v>47500</v>
      </c>
      <c r="P5829" s="101">
        <f t="shared" si="220"/>
        <v>47500</v>
      </c>
    </row>
    <row r="5830" spans="1:16" hidden="1" x14ac:dyDescent="0.3">
      <c r="A5830" s="90">
        <v>604584</v>
      </c>
      <c r="B5830" s="92" t="s">
        <v>1162</v>
      </c>
      <c r="C5830" s="92" t="s">
        <v>10698</v>
      </c>
      <c r="D5830" s="92" t="s">
        <v>25</v>
      </c>
      <c r="E5830" s="103" t="s">
        <v>737</v>
      </c>
      <c r="F5830" s="92" t="s">
        <v>10262</v>
      </c>
      <c r="G5830" s="92" t="s">
        <v>1246</v>
      </c>
      <c r="H5830" s="92" t="s">
        <v>10213</v>
      </c>
      <c r="I5830" s="92" t="s">
        <v>925</v>
      </c>
      <c r="J5830" s="270" t="s">
        <v>1251</v>
      </c>
      <c r="K5830" s="90" t="b">
        <v>0</v>
      </c>
      <c r="L5830" s="92" t="s">
        <v>867</v>
      </c>
      <c r="M5830" s="278">
        <f>IFERROR(VLOOKUP(C5830,'Budget Detail as of 11.30'!B:K,COLUMNS('Budget Detail as of 11.30'!B:K),FALSE),0)</f>
        <v>6600</v>
      </c>
      <c r="N5830" s="155">
        <f>SUMIFS('Budget Detail as of 11.30'!L:L,'Budget Detail as of 11.30'!B:B,'Questica Mapping'!C5830)</f>
        <v>0</v>
      </c>
      <c r="O5830" s="100">
        <v>99450</v>
      </c>
      <c r="P5830" s="101">
        <f t="shared" si="220"/>
        <v>99450</v>
      </c>
    </row>
    <row r="5831" spans="1:16" hidden="1" x14ac:dyDescent="0.3">
      <c r="A5831" s="90">
        <v>850778</v>
      </c>
      <c r="B5831" s="92" t="s">
        <v>1162</v>
      </c>
      <c r="C5831" s="92" t="s">
        <v>10699</v>
      </c>
      <c r="D5831" s="92" t="s">
        <v>25</v>
      </c>
      <c r="E5831" s="103" t="s">
        <v>737</v>
      </c>
      <c r="F5831" s="92" t="s">
        <v>10262</v>
      </c>
      <c r="G5831" s="92" t="s">
        <v>1586</v>
      </c>
      <c r="H5831" s="92" t="s">
        <v>10213</v>
      </c>
      <c r="I5831" s="92" t="s">
        <v>865</v>
      </c>
      <c r="J5831" s="92" t="s">
        <v>1922</v>
      </c>
      <c r="K5831" s="90" t="b">
        <v>0</v>
      </c>
      <c r="L5831" s="92" t="s">
        <v>867</v>
      </c>
      <c r="M5831" s="278">
        <f>IFERROR(VLOOKUP(C5831,'Budget Detail as of 11.30'!B:K,COLUMNS('Budget Detail as of 11.30'!B:K),FALSE),0)</f>
        <v>3600</v>
      </c>
      <c r="N5831" s="155">
        <f>SUMIFS('Budget Detail as of 11.30'!L:L,'Budget Detail as of 11.30'!B:B,'Questica Mapping'!C5831)</f>
        <v>3600</v>
      </c>
      <c r="O5831" s="100">
        <v>150</v>
      </c>
      <c r="P5831" s="101">
        <f t="shared" si="220"/>
        <v>150</v>
      </c>
    </row>
    <row r="5832" spans="1:16" hidden="1" x14ac:dyDescent="0.3">
      <c r="A5832" s="90">
        <v>1191435</v>
      </c>
      <c r="B5832" s="92" t="s">
        <v>1162</v>
      </c>
      <c r="C5832" s="92" t="s">
        <v>10700</v>
      </c>
      <c r="D5832" s="92" t="s">
        <v>25</v>
      </c>
      <c r="E5832" s="103" t="s">
        <v>737</v>
      </c>
      <c r="F5832" s="92" t="s">
        <v>10262</v>
      </c>
      <c r="G5832" s="92" t="s">
        <v>1253</v>
      </c>
      <c r="H5832" s="92" t="s">
        <v>10213</v>
      </c>
      <c r="I5832" s="92" t="s">
        <v>865</v>
      </c>
      <c r="J5832" s="92" t="s">
        <v>1254</v>
      </c>
      <c r="K5832" s="90" t="b">
        <v>0</v>
      </c>
      <c r="L5832" s="92" t="s">
        <v>867</v>
      </c>
      <c r="M5832" s="278">
        <f>IFERROR(VLOOKUP(C5832,'Budget Detail as of 11.30'!B:K,COLUMNS('Budget Detail as of 11.30'!B:K),FALSE),0)</f>
        <v>60750</v>
      </c>
      <c r="N5832" s="155">
        <f>SUMIFS('Budget Detail as of 11.30'!L:L,'Budget Detail as of 11.30'!B:B,'Questica Mapping'!C5832)</f>
        <v>60750</v>
      </c>
      <c r="O5832" s="100">
        <v>200</v>
      </c>
      <c r="P5832" s="101">
        <f t="shared" si="220"/>
        <v>200</v>
      </c>
    </row>
    <row r="5833" spans="1:16" hidden="1" x14ac:dyDescent="0.3">
      <c r="A5833" s="90">
        <v>604343</v>
      </c>
      <c r="B5833" s="92" t="s">
        <v>1162</v>
      </c>
      <c r="C5833" s="92" t="s">
        <v>10701</v>
      </c>
      <c r="D5833" s="92" t="s">
        <v>25</v>
      </c>
      <c r="E5833" s="103" t="s">
        <v>737</v>
      </c>
      <c r="F5833" s="92" t="s">
        <v>10262</v>
      </c>
      <c r="G5833" s="92" t="s">
        <v>1253</v>
      </c>
      <c r="H5833" s="92" t="s">
        <v>10213</v>
      </c>
      <c r="I5833" s="92" t="s">
        <v>925</v>
      </c>
      <c r="J5833" s="92" t="s">
        <v>1256</v>
      </c>
      <c r="K5833" s="90" t="b">
        <v>0</v>
      </c>
      <c r="L5833" s="92" t="s">
        <v>867</v>
      </c>
      <c r="M5833" s="278">
        <f>IFERROR(VLOOKUP(C5833,'Budget Detail as of 11.30'!B:K,COLUMNS('Budget Detail as of 11.30'!B:K),FALSE),0)</f>
        <v>0</v>
      </c>
      <c r="N5833" s="155">
        <f>SUMIFS('Budget Detail as of 11.30'!L:L,'Budget Detail as of 11.30'!B:B,'Questica Mapping'!C5833)</f>
        <v>0</v>
      </c>
      <c r="O5833" s="100">
        <v>95828</v>
      </c>
      <c r="P5833" s="101">
        <f t="shared" si="220"/>
        <v>95828</v>
      </c>
    </row>
    <row r="5834" spans="1:16" hidden="1" x14ac:dyDescent="0.3">
      <c r="A5834" s="90">
        <v>604348</v>
      </c>
      <c r="B5834" s="92" t="s">
        <v>1162</v>
      </c>
      <c r="C5834" s="92" t="s">
        <v>10702</v>
      </c>
      <c r="D5834" s="279" t="s">
        <v>25</v>
      </c>
      <c r="E5834" s="103" t="s">
        <v>737</v>
      </c>
      <c r="F5834" s="90" t="s">
        <v>10262</v>
      </c>
      <c r="G5834" s="90" t="s">
        <v>1265</v>
      </c>
      <c r="H5834" s="90" t="s">
        <v>10213</v>
      </c>
      <c r="I5834" s="90" t="s">
        <v>865</v>
      </c>
      <c r="J5834" s="90" t="s">
        <v>1266</v>
      </c>
      <c r="K5834" s="90" t="b">
        <v>0</v>
      </c>
      <c r="L5834" s="90" t="s">
        <v>867</v>
      </c>
      <c r="M5834" s="278">
        <f>IFERROR(VLOOKUP(C5834,'Budget Detail as of 11.30'!B:K,COLUMNS('Budget Detail as of 11.30'!B:K),FALSE),0)</f>
        <v>366710</v>
      </c>
      <c r="N5834" s="155">
        <f>SUMIFS('Budget Detail as of 11.30'!L:L,'Budget Detail as of 11.30'!B:B,'Questica Mapping'!C5834)</f>
        <v>366710</v>
      </c>
      <c r="O5834" s="100">
        <v>275</v>
      </c>
      <c r="P5834" s="101">
        <f t="shared" si="220"/>
        <v>275</v>
      </c>
    </row>
    <row r="5835" spans="1:16" hidden="1" x14ac:dyDescent="0.3">
      <c r="A5835" s="90">
        <v>604450</v>
      </c>
      <c r="B5835" s="92" t="s">
        <v>1162</v>
      </c>
      <c r="C5835" s="92" t="s">
        <v>10703</v>
      </c>
      <c r="D5835" s="92" t="s">
        <v>25</v>
      </c>
      <c r="E5835" s="103" t="s">
        <v>736</v>
      </c>
      <c r="F5835" s="92" t="s">
        <v>10262</v>
      </c>
      <c r="G5835" s="92" t="s">
        <v>1268</v>
      </c>
      <c r="H5835" s="92" t="s">
        <v>10213</v>
      </c>
      <c r="I5835" s="92" t="s">
        <v>865</v>
      </c>
      <c r="J5835" s="92" t="s">
        <v>1333</v>
      </c>
      <c r="K5835" s="90" t="b">
        <v>0</v>
      </c>
      <c r="L5835" s="92" t="s">
        <v>867</v>
      </c>
      <c r="M5835" s="278">
        <f>IFERROR(VLOOKUP(C5835,'Budget Detail as of 11.30'!B:K,COLUMNS('Budget Detail as of 11.30'!B:K),FALSE),0)</f>
        <v>200</v>
      </c>
      <c r="N5835" s="155">
        <f>SUMIFS('Budget Detail as of 11.30'!L:L,'Budget Detail as of 11.30'!B:B,'Questica Mapping'!C5835)</f>
        <v>200</v>
      </c>
      <c r="O5835" s="100">
        <v>0</v>
      </c>
      <c r="P5835" s="101">
        <f t="shared" si="220"/>
        <v>0</v>
      </c>
    </row>
    <row r="5836" spans="1:16" hidden="1" x14ac:dyDescent="0.3">
      <c r="A5836" s="90">
        <v>604415</v>
      </c>
      <c r="B5836" s="92" t="s">
        <v>1162</v>
      </c>
      <c r="C5836" s="92" t="s">
        <v>10704</v>
      </c>
      <c r="D5836" s="92" t="s">
        <v>25</v>
      </c>
      <c r="E5836" s="103" t="s">
        <v>736</v>
      </c>
      <c r="F5836" s="92" t="s">
        <v>10262</v>
      </c>
      <c r="G5836" s="92" t="s">
        <v>1268</v>
      </c>
      <c r="H5836" s="92" t="s">
        <v>10213</v>
      </c>
      <c r="I5836" s="92" t="s">
        <v>925</v>
      </c>
      <c r="J5836" s="92" t="s">
        <v>10705</v>
      </c>
      <c r="K5836" s="90" t="b">
        <v>0</v>
      </c>
      <c r="L5836" s="92" t="s">
        <v>867</v>
      </c>
      <c r="M5836" s="278">
        <f>IFERROR(VLOOKUP(C5836,'Budget Detail as of 11.30'!B:K,COLUMNS('Budget Detail as of 11.30'!B:K),FALSE),0)</f>
        <v>700</v>
      </c>
      <c r="N5836" s="155">
        <f>SUMIFS('Budget Detail as of 11.30'!L:L,'Budget Detail as of 11.30'!B:B,'Questica Mapping'!C5836)</f>
        <v>700</v>
      </c>
      <c r="O5836" s="100">
        <v>0</v>
      </c>
      <c r="P5836" s="101">
        <f t="shared" si="220"/>
        <v>0</v>
      </c>
    </row>
    <row r="5837" spans="1:16" hidden="1" x14ac:dyDescent="0.3">
      <c r="A5837" s="90">
        <v>1191425</v>
      </c>
      <c r="B5837" s="92" t="s">
        <v>1162</v>
      </c>
      <c r="C5837" s="92" t="s">
        <v>10706</v>
      </c>
      <c r="D5837" s="92" t="s">
        <v>25</v>
      </c>
      <c r="E5837" s="103" t="s">
        <v>736</v>
      </c>
      <c r="F5837" s="92" t="s">
        <v>10262</v>
      </c>
      <c r="G5837" s="92" t="s">
        <v>1268</v>
      </c>
      <c r="H5837" s="92" t="s">
        <v>10218</v>
      </c>
      <c r="I5837" s="92" t="s">
        <v>865</v>
      </c>
      <c r="J5837" s="92" t="s">
        <v>10707</v>
      </c>
      <c r="K5837" s="90" t="b">
        <v>0</v>
      </c>
      <c r="L5837" s="92" t="s">
        <v>867</v>
      </c>
      <c r="M5837" s="278">
        <f>IFERROR(VLOOKUP(C5837,'Budget Detail as of 11.30'!B:K,COLUMNS('Budget Detail as of 11.30'!B:K),FALSE),0)</f>
        <v>47500</v>
      </c>
      <c r="N5837" s="155">
        <f>SUMIFS('Budget Detail as of 11.30'!L:L,'Budget Detail as of 11.30'!B:B,'Questica Mapping'!C5837)</f>
        <v>47500</v>
      </c>
      <c r="O5837" s="100">
        <v>0</v>
      </c>
      <c r="P5837" s="101">
        <f t="shared" si="220"/>
        <v>0</v>
      </c>
    </row>
    <row r="5838" spans="1:16" hidden="1" x14ac:dyDescent="0.3">
      <c r="A5838" s="90">
        <v>1191015</v>
      </c>
      <c r="B5838" s="92" t="s">
        <v>1162</v>
      </c>
      <c r="C5838" s="92" t="s">
        <v>10708</v>
      </c>
      <c r="D5838" s="92" t="s">
        <v>25</v>
      </c>
      <c r="E5838" s="103" t="s">
        <v>736</v>
      </c>
      <c r="F5838" s="92" t="s">
        <v>10262</v>
      </c>
      <c r="G5838" s="92" t="s">
        <v>1268</v>
      </c>
      <c r="H5838" s="92" t="s">
        <v>10224</v>
      </c>
      <c r="I5838" s="92" t="s">
        <v>865</v>
      </c>
      <c r="J5838" s="92" t="s">
        <v>10709</v>
      </c>
      <c r="K5838" s="90" t="b">
        <v>0</v>
      </c>
      <c r="L5838" s="92" t="s">
        <v>867</v>
      </c>
      <c r="M5838" s="278">
        <f>IFERROR(VLOOKUP(C5838,'Budget Detail as of 11.30'!B:K,COLUMNS('Budget Detail as of 11.30'!B:K),FALSE),0)</f>
        <v>99450</v>
      </c>
      <c r="N5838" s="155">
        <f>SUMIFS('Budget Detail as of 11.30'!L:L,'Budget Detail as of 11.30'!B:B,'Questica Mapping'!C5838)</f>
        <v>99450</v>
      </c>
      <c r="O5838" s="100">
        <v>0</v>
      </c>
      <c r="P5838" s="101">
        <f t="shared" si="220"/>
        <v>0</v>
      </c>
    </row>
    <row r="5839" spans="1:16" hidden="1" x14ac:dyDescent="0.3">
      <c r="A5839" s="90">
        <v>604656</v>
      </c>
      <c r="B5839" s="92" t="s">
        <v>1162</v>
      </c>
      <c r="C5839" s="92" t="s">
        <v>10710</v>
      </c>
      <c r="D5839" s="92" t="s">
        <v>25</v>
      </c>
      <c r="E5839" s="103" t="s">
        <v>736</v>
      </c>
      <c r="F5839" s="92" t="s">
        <v>10262</v>
      </c>
      <c r="G5839" s="92" t="s">
        <v>1268</v>
      </c>
      <c r="H5839" s="92" t="s">
        <v>10339</v>
      </c>
      <c r="I5839" s="92" t="s">
        <v>865</v>
      </c>
      <c r="J5839" s="92" t="s">
        <v>10711</v>
      </c>
      <c r="K5839" s="90" t="b">
        <v>0</v>
      </c>
      <c r="L5839" s="92" t="s">
        <v>867</v>
      </c>
      <c r="M5839" s="278">
        <f>IFERROR(VLOOKUP(C5839,'Budget Detail as of 11.30'!B:K,COLUMNS('Budget Detail as of 11.30'!B:K),FALSE),0)</f>
        <v>160</v>
      </c>
      <c r="N5839" s="155">
        <f>SUMIFS('Budget Detail as of 11.30'!L:L,'Budget Detail as of 11.30'!B:B,'Questica Mapping'!C5839)</f>
        <v>160</v>
      </c>
      <c r="O5839" s="100">
        <v>0</v>
      </c>
      <c r="P5839" s="101">
        <f t="shared" si="220"/>
        <v>0</v>
      </c>
    </row>
    <row r="5840" spans="1:16" hidden="1" x14ac:dyDescent="0.3">
      <c r="A5840" s="90">
        <v>1191021</v>
      </c>
      <c r="B5840" s="92" t="s">
        <v>1162</v>
      </c>
      <c r="C5840" s="92" t="s">
        <v>10712</v>
      </c>
      <c r="D5840" s="92" t="s">
        <v>25</v>
      </c>
      <c r="E5840" s="103" t="s">
        <v>736</v>
      </c>
      <c r="F5840" s="92" t="s">
        <v>10262</v>
      </c>
      <c r="G5840" s="92" t="s">
        <v>1268</v>
      </c>
      <c r="H5840" s="92" t="s">
        <v>10275</v>
      </c>
      <c r="I5840" s="92" t="s">
        <v>865</v>
      </c>
      <c r="J5840" s="92" t="s">
        <v>10711</v>
      </c>
      <c r="K5840" s="90" t="b">
        <v>0</v>
      </c>
      <c r="L5840" s="92" t="s">
        <v>867</v>
      </c>
      <c r="M5840" s="278">
        <f>IFERROR(VLOOKUP(C5840,'Budget Detail as of 11.30'!B:K,COLUMNS('Budget Detail as of 11.30'!B:K),FALSE),0)</f>
        <v>200</v>
      </c>
      <c r="N5840" s="155">
        <f>SUMIFS('Budget Detail as of 11.30'!L:L,'Budget Detail as of 11.30'!B:B,'Questica Mapping'!C5840)</f>
        <v>200</v>
      </c>
      <c r="O5840" s="100">
        <v>0</v>
      </c>
      <c r="P5840" s="101">
        <f t="shared" si="220"/>
        <v>0</v>
      </c>
    </row>
    <row r="5841" spans="1:16" hidden="1" x14ac:dyDescent="0.3">
      <c r="A5841" s="90">
        <v>1191436</v>
      </c>
      <c r="B5841" s="92" t="s">
        <v>1162</v>
      </c>
      <c r="C5841" s="92" t="s">
        <v>10713</v>
      </c>
      <c r="D5841" s="92" t="s">
        <v>25</v>
      </c>
      <c r="E5841" s="103" t="s">
        <v>736</v>
      </c>
      <c r="F5841" s="92" t="s">
        <v>10262</v>
      </c>
      <c r="G5841" s="92" t="s">
        <v>1268</v>
      </c>
      <c r="H5841" s="92" t="s">
        <v>10277</v>
      </c>
      <c r="I5841" s="92" t="s">
        <v>865</v>
      </c>
      <c r="J5841" s="92" t="s">
        <v>10709</v>
      </c>
      <c r="K5841" s="90" t="b">
        <v>0</v>
      </c>
      <c r="L5841" s="92" t="s">
        <v>867</v>
      </c>
      <c r="M5841" s="278">
        <f>IFERROR(VLOOKUP(C5841,'Budget Detail as of 11.30'!B:K,COLUMNS('Budget Detail as of 11.30'!B:K),FALSE),0)</f>
        <v>95830</v>
      </c>
      <c r="N5841" s="155">
        <f>SUMIFS('Budget Detail as of 11.30'!L:L,'Budget Detail as of 11.30'!B:B,'Questica Mapping'!C5841)</f>
        <v>95830</v>
      </c>
      <c r="O5841" s="100">
        <v>0</v>
      </c>
      <c r="P5841" s="101">
        <f t="shared" si="220"/>
        <v>0</v>
      </c>
    </row>
    <row r="5842" spans="1:16" hidden="1" x14ac:dyDescent="0.3">
      <c r="A5842" s="90">
        <v>604352</v>
      </c>
      <c r="B5842" s="92" t="s">
        <v>1162</v>
      </c>
      <c r="C5842" s="92" t="s">
        <v>10714</v>
      </c>
      <c r="D5842" s="92" t="s">
        <v>25</v>
      </c>
      <c r="E5842" s="103" t="s">
        <v>736</v>
      </c>
      <c r="F5842" s="92" t="s">
        <v>10262</v>
      </c>
      <c r="G5842" s="92" t="s">
        <v>1268</v>
      </c>
      <c r="H5842" s="92" t="s">
        <v>10279</v>
      </c>
      <c r="I5842" s="92" t="s">
        <v>865</v>
      </c>
      <c r="J5842" s="92" t="s">
        <v>10711</v>
      </c>
      <c r="K5842" s="90" t="b">
        <v>0</v>
      </c>
      <c r="L5842" s="92" t="s">
        <v>867</v>
      </c>
      <c r="M5842" s="278">
        <f>IFERROR(VLOOKUP(C5842,'Budget Detail as of 11.30'!B:K,COLUMNS('Budget Detail as of 11.30'!B:K),FALSE),0)</f>
        <v>300</v>
      </c>
      <c r="N5842" s="155">
        <f>SUMIFS('Budget Detail as of 11.30'!L:L,'Budget Detail as of 11.30'!B:B,'Questica Mapping'!C5842)</f>
        <v>300</v>
      </c>
      <c r="O5842" s="100">
        <v>0</v>
      </c>
      <c r="P5842" s="101">
        <f t="shared" si="220"/>
        <v>0</v>
      </c>
    </row>
    <row r="5843" spans="1:16" hidden="1" x14ac:dyDescent="0.3">
      <c r="A5843" s="90">
        <v>1191437</v>
      </c>
      <c r="B5843" s="92" t="s">
        <v>1162</v>
      </c>
      <c r="C5843" s="92" t="s">
        <v>10715</v>
      </c>
      <c r="D5843" s="92" t="s">
        <v>25</v>
      </c>
      <c r="E5843" s="103" t="s">
        <v>736</v>
      </c>
      <c r="F5843" s="92" t="s">
        <v>10262</v>
      </c>
      <c r="G5843" s="92" t="s">
        <v>8302</v>
      </c>
      <c r="H5843" s="92" t="s">
        <v>10221</v>
      </c>
      <c r="I5843" s="92" t="s">
        <v>865</v>
      </c>
      <c r="J5843" s="92" t="s">
        <v>10716</v>
      </c>
      <c r="K5843" s="90" t="b">
        <v>0</v>
      </c>
      <c r="L5843" s="92" t="s">
        <v>867</v>
      </c>
      <c r="M5843" s="278">
        <f>IFERROR(VLOOKUP(C5843,'Budget Detail as of 11.30'!B:K,COLUMNS('Budget Detail as of 11.30'!B:K),FALSE),0)</f>
        <v>0</v>
      </c>
      <c r="N5843" s="155">
        <f>SUMIFS('Budget Detail as of 11.30'!L:L,'Budget Detail as of 11.30'!B:B,'Questica Mapping'!C5843)</f>
        <v>0</v>
      </c>
      <c r="O5843" s="100">
        <v>0</v>
      </c>
      <c r="P5843" s="101">
        <f t="shared" si="220"/>
        <v>0</v>
      </c>
    </row>
    <row r="5844" spans="1:16" hidden="1" x14ac:dyDescent="0.3">
      <c r="A5844" s="90">
        <v>1191438</v>
      </c>
      <c r="B5844" s="92" t="s">
        <v>1162</v>
      </c>
      <c r="C5844" s="92" t="s">
        <v>10717</v>
      </c>
      <c r="D5844" s="92" t="s">
        <v>25</v>
      </c>
      <c r="E5844" s="103" t="s">
        <v>736</v>
      </c>
      <c r="F5844" s="92" t="s">
        <v>10262</v>
      </c>
      <c r="G5844" s="92" t="s">
        <v>8302</v>
      </c>
      <c r="H5844" s="92" t="s">
        <v>10221</v>
      </c>
      <c r="I5844" s="92" t="s">
        <v>925</v>
      </c>
      <c r="J5844" s="92" t="s">
        <v>10718</v>
      </c>
      <c r="K5844" s="90" t="b">
        <v>0</v>
      </c>
      <c r="L5844" s="92" t="s">
        <v>867</v>
      </c>
      <c r="M5844" s="278">
        <f>IFERROR(VLOOKUP(C5844,'Budget Detail as of 11.30'!B:K,COLUMNS('Budget Detail as of 11.30'!B:K),FALSE),0)</f>
        <v>80000</v>
      </c>
      <c r="N5844" s="155">
        <f>SUMIFS('Budget Detail as of 11.30'!L:L,'Budget Detail as of 11.30'!B:B,'Questica Mapping'!C5844)</f>
        <v>80000</v>
      </c>
      <c r="O5844" s="100">
        <v>0</v>
      </c>
      <c r="P5844" s="101">
        <f t="shared" si="220"/>
        <v>0</v>
      </c>
    </row>
    <row r="5845" spans="1:16" hidden="1" x14ac:dyDescent="0.3">
      <c r="A5845" s="90">
        <v>1191439</v>
      </c>
      <c r="B5845" s="92" t="s">
        <v>1162</v>
      </c>
      <c r="C5845" s="92" t="s">
        <v>10719</v>
      </c>
      <c r="D5845" s="92" t="s">
        <v>25</v>
      </c>
      <c r="E5845" s="103" t="s">
        <v>736</v>
      </c>
      <c r="F5845" s="92" t="s">
        <v>10262</v>
      </c>
      <c r="G5845" s="92" t="s">
        <v>8302</v>
      </c>
      <c r="H5845" s="92" t="s">
        <v>10221</v>
      </c>
      <c r="I5845" s="92" t="s">
        <v>928</v>
      </c>
      <c r="J5845" s="92" t="s">
        <v>10720</v>
      </c>
      <c r="K5845" s="90" t="b">
        <v>0</v>
      </c>
      <c r="L5845" s="92" t="s">
        <v>867</v>
      </c>
      <c r="M5845" s="278">
        <f>IFERROR(VLOOKUP(C5845,'Budget Detail as of 11.30'!B:K,COLUMNS('Budget Detail as of 11.30'!B:K),FALSE),0)</f>
        <v>60000</v>
      </c>
      <c r="N5845" s="155">
        <f>SUMIFS('Budget Detail as of 11.30'!L:L,'Budget Detail as of 11.30'!B:B,'Questica Mapping'!C5845)</f>
        <v>60000</v>
      </c>
      <c r="O5845" s="100">
        <v>0</v>
      </c>
      <c r="P5845" s="101">
        <f t="shared" si="220"/>
        <v>0</v>
      </c>
    </row>
    <row r="5846" spans="1:16" hidden="1" x14ac:dyDescent="0.3">
      <c r="A5846" s="90">
        <v>604374</v>
      </c>
      <c r="B5846" s="92" t="s">
        <v>1162</v>
      </c>
      <c r="C5846" s="92" t="s">
        <v>10721</v>
      </c>
      <c r="D5846" s="92" t="s">
        <v>25</v>
      </c>
      <c r="E5846" s="103" t="s">
        <v>736</v>
      </c>
      <c r="F5846" s="92" t="s">
        <v>10262</v>
      </c>
      <c r="G5846" s="92" t="s">
        <v>8302</v>
      </c>
      <c r="H5846" s="92" t="s">
        <v>10221</v>
      </c>
      <c r="I5846" s="92" t="s">
        <v>931</v>
      </c>
      <c r="J5846" s="92" t="s">
        <v>10722</v>
      </c>
      <c r="K5846" s="90" t="b">
        <v>0</v>
      </c>
      <c r="L5846" s="92" t="s">
        <v>867</v>
      </c>
      <c r="M5846" s="278">
        <f>IFERROR(VLOOKUP(C5846,'Budget Detail as of 11.30'!B:K,COLUMNS('Budget Detail as of 11.30'!B:K),FALSE),0)</f>
        <v>50000</v>
      </c>
      <c r="N5846" s="155">
        <f>SUMIFS('Budget Detail as of 11.30'!L:L,'Budget Detail as of 11.30'!B:B,'Questica Mapping'!C5846)</f>
        <v>50000</v>
      </c>
      <c r="O5846" s="100">
        <v>10000</v>
      </c>
      <c r="P5846" s="101">
        <f t="shared" si="220"/>
        <v>10000</v>
      </c>
    </row>
    <row r="5847" spans="1:16" hidden="1" x14ac:dyDescent="0.3">
      <c r="A5847" s="90">
        <v>1191440</v>
      </c>
      <c r="B5847" s="92" t="s">
        <v>1162</v>
      </c>
      <c r="C5847" s="92" t="s">
        <v>10723</v>
      </c>
      <c r="D5847" s="92" t="s">
        <v>25</v>
      </c>
      <c r="E5847" s="103" t="s">
        <v>736</v>
      </c>
      <c r="F5847" s="92" t="s">
        <v>10262</v>
      </c>
      <c r="G5847" s="92" t="s">
        <v>8302</v>
      </c>
      <c r="H5847" s="92" t="s">
        <v>10275</v>
      </c>
      <c r="I5847" s="92" t="s">
        <v>865</v>
      </c>
      <c r="J5847" s="92" t="s">
        <v>10724</v>
      </c>
      <c r="K5847" s="90" t="b">
        <v>0</v>
      </c>
      <c r="L5847" s="92" t="s">
        <v>867</v>
      </c>
      <c r="M5847" s="278">
        <f>IFERROR(VLOOKUP(C5847,'Budget Detail as of 11.30'!B:K,COLUMNS('Budget Detail as of 11.30'!B:K),FALSE),0)</f>
        <v>0</v>
      </c>
      <c r="N5847" s="155">
        <f>SUMIFS('Budget Detail as of 11.30'!L:L,'Budget Detail as of 11.30'!B:B,'Questica Mapping'!C5847)</f>
        <v>0</v>
      </c>
      <c r="O5847" s="100">
        <v>15000</v>
      </c>
      <c r="P5847" s="101">
        <f t="shared" si="220"/>
        <v>15000</v>
      </c>
    </row>
    <row r="5848" spans="1:16" hidden="1" x14ac:dyDescent="0.3">
      <c r="A5848" s="90">
        <v>604395</v>
      </c>
      <c r="B5848" s="92" t="s">
        <v>1162</v>
      </c>
      <c r="C5848" s="92" t="s">
        <v>10725</v>
      </c>
      <c r="D5848" s="92" t="s">
        <v>25</v>
      </c>
      <c r="E5848" s="103" t="s">
        <v>736</v>
      </c>
      <c r="F5848" s="92" t="s">
        <v>10262</v>
      </c>
      <c r="G5848" s="92" t="s">
        <v>8302</v>
      </c>
      <c r="H5848" s="92" t="s">
        <v>10277</v>
      </c>
      <c r="I5848" s="92" t="s">
        <v>865</v>
      </c>
      <c r="J5848" s="92" t="s">
        <v>10726</v>
      </c>
      <c r="K5848" s="90" t="b">
        <v>0</v>
      </c>
      <c r="L5848" s="92" t="s">
        <v>867</v>
      </c>
      <c r="M5848" s="278">
        <f>IFERROR(VLOOKUP(C5848,'Budget Detail as of 11.30'!B:K,COLUMNS('Budget Detail as of 11.30'!B:K),FALSE),0)</f>
        <v>0</v>
      </c>
      <c r="N5848" s="155">
        <f>SUMIFS('Budget Detail as of 11.30'!L:L,'Budget Detail as of 11.30'!B:B,'Questica Mapping'!C5848)</f>
        <v>0</v>
      </c>
      <c r="O5848" s="100">
        <v>50000</v>
      </c>
      <c r="P5848" s="101">
        <f t="shared" si="220"/>
        <v>50000</v>
      </c>
    </row>
    <row r="5849" spans="1:16" hidden="1" x14ac:dyDescent="0.3">
      <c r="A5849" s="90">
        <v>604406</v>
      </c>
      <c r="B5849" s="92" t="s">
        <v>1162</v>
      </c>
      <c r="C5849" s="92" t="s">
        <v>10727</v>
      </c>
      <c r="D5849" s="92" t="s">
        <v>25</v>
      </c>
      <c r="E5849" s="103" t="s">
        <v>736</v>
      </c>
      <c r="F5849" s="92" t="s">
        <v>10262</v>
      </c>
      <c r="G5849" s="92" t="s">
        <v>8302</v>
      </c>
      <c r="H5849" s="92" t="s">
        <v>10277</v>
      </c>
      <c r="I5849" s="92" t="s">
        <v>925</v>
      </c>
      <c r="J5849" s="92" t="s">
        <v>10728</v>
      </c>
      <c r="K5849" s="90" t="b">
        <v>0</v>
      </c>
      <c r="L5849" s="92" t="s">
        <v>867</v>
      </c>
      <c r="M5849" s="278">
        <f>IFERROR(VLOOKUP(C5849,'Budget Detail as of 11.30'!B:K,COLUMNS('Budget Detail as of 11.30'!B:K),FALSE),0)</f>
        <v>0</v>
      </c>
      <c r="N5849" s="155">
        <f>SUMIFS('Budget Detail as of 11.30'!L:L,'Budget Detail as of 11.30'!B:B,'Questica Mapping'!C5849)</f>
        <v>0</v>
      </c>
      <c r="O5849" s="100">
        <v>7000</v>
      </c>
      <c r="P5849" s="101">
        <f t="shared" si="220"/>
        <v>7000</v>
      </c>
    </row>
    <row r="5850" spans="1:16" hidden="1" x14ac:dyDescent="0.3">
      <c r="A5850" s="90">
        <v>1191022</v>
      </c>
      <c r="B5850" s="92" t="s">
        <v>1162</v>
      </c>
      <c r="C5850" s="92" t="s">
        <v>10729</v>
      </c>
      <c r="D5850" s="92" t="s">
        <v>25</v>
      </c>
      <c r="E5850" s="103" t="s">
        <v>736</v>
      </c>
      <c r="F5850" s="92" t="s">
        <v>10262</v>
      </c>
      <c r="G5850" s="92" t="s">
        <v>8302</v>
      </c>
      <c r="H5850" s="92" t="s">
        <v>10277</v>
      </c>
      <c r="I5850" s="92" t="s">
        <v>928</v>
      </c>
      <c r="J5850" s="92" t="s">
        <v>10730</v>
      </c>
      <c r="K5850" s="90" t="b">
        <v>0</v>
      </c>
      <c r="L5850" s="92" t="s">
        <v>867</v>
      </c>
      <c r="M5850" s="278">
        <f>IFERROR(VLOOKUP(C5850,'Budget Detail as of 11.30'!B:K,COLUMNS('Budget Detail as of 11.30'!B:K),FALSE),0)</f>
        <v>0</v>
      </c>
      <c r="N5850" s="155">
        <f>SUMIFS('Budget Detail as of 11.30'!L:L,'Budget Detail as of 11.30'!B:B,'Questica Mapping'!C5850)</f>
        <v>0</v>
      </c>
      <c r="O5850" s="100">
        <v>15000</v>
      </c>
      <c r="P5850" s="101">
        <f t="shared" si="220"/>
        <v>15000</v>
      </c>
    </row>
    <row r="5851" spans="1:16" hidden="1" x14ac:dyDescent="0.3">
      <c r="A5851" s="90">
        <v>604592</v>
      </c>
      <c r="B5851" s="92" t="s">
        <v>1162</v>
      </c>
      <c r="C5851" s="92" t="s">
        <v>10731</v>
      </c>
      <c r="D5851" s="92" t="s">
        <v>25</v>
      </c>
      <c r="E5851" s="103" t="s">
        <v>736</v>
      </c>
      <c r="F5851" s="92" t="s">
        <v>10262</v>
      </c>
      <c r="G5851" s="92" t="s">
        <v>8302</v>
      </c>
      <c r="H5851" s="92" t="s">
        <v>10277</v>
      </c>
      <c r="I5851" s="92" t="s">
        <v>931</v>
      </c>
      <c r="J5851" s="92" t="s">
        <v>10732</v>
      </c>
      <c r="K5851" s="90" t="b">
        <v>0</v>
      </c>
      <c r="L5851" s="92" t="s">
        <v>867</v>
      </c>
      <c r="M5851" s="278">
        <f>IFERROR(VLOOKUP(C5851,'Budget Detail as of 11.30'!B:K,COLUMNS('Budget Detail as of 11.30'!B:K),FALSE),0)</f>
        <v>0</v>
      </c>
      <c r="N5851" s="155">
        <f>SUMIFS('Budget Detail as of 11.30'!L:L,'Budget Detail as of 11.30'!B:B,'Questica Mapping'!C5851)</f>
        <v>0</v>
      </c>
      <c r="O5851" s="100">
        <v>32000</v>
      </c>
      <c r="P5851" s="101">
        <f t="shared" si="220"/>
        <v>32000</v>
      </c>
    </row>
    <row r="5852" spans="1:16" hidden="1" x14ac:dyDescent="0.3">
      <c r="A5852" s="90">
        <v>604539</v>
      </c>
      <c r="B5852" s="92" t="s">
        <v>1162</v>
      </c>
      <c r="C5852" s="92" t="s">
        <v>10733</v>
      </c>
      <c r="D5852" s="92" t="s">
        <v>25</v>
      </c>
      <c r="E5852" s="103" t="s">
        <v>736</v>
      </c>
      <c r="F5852" s="92" t="s">
        <v>10262</v>
      </c>
      <c r="G5852" s="92" t="s">
        <v>8302</v>
      </c>
      <c r="H5852" s="92" t="s">
        <v>10277</v>
      </c>
      <c r="I5852" s="92" t="s">
        <v>944</v>
      </c>
      <c r="J5852" s="92" t="s">
        <v>10734</v>
      </c>
      <c r="K5852" s="90" t="b">
        <v>0</v>
      </c>
      <c r="L5852" s="92" t="s">
        <v>867</v>
      </c>
      <c r="M5852" s="278">
        <f>IFERROR(VLOOKUP(C5852,'Budget Detail as of 11.30'!B:K,COLUMNS('Budget Detail as of 11.30'!B:K),FALSE),0)</f>
        <v>0</v>
      </c>
      <c r="N5852" s="155">
        <f>SUMIFS('Budget Detail as of 11.30'!L:L,'Budget Detail as of 11.30'!B:B,'Questica Mapping'!C5852)</f>
        <v>0</v>
      </c>
      <c r="O5852" s="100">
        <v>0</v>
      </c>
      <c r="P5852" s="101">
        <f t="shared" si="220"/>
        <v>0</v>
      </c>
    </row>
    <row r="5853" spans="1:16" hidden="1" x14ac:dyDescent="0.3">
      <c r="A5853" s="90">
        <v>604655</v>
      </c>
      <c r="B5853" s="92" t="s">
        <v>1162</v>
      </c>
      <c r="C5853" s="92" t="s">
        <v>10735</v>
      </c>
      <c r="D5853" s="92" t="s">
        <v>25</v>
      </c>
      <c r="E5853" s="103" t="s">
        <v>736</v>
      </c>
      <c r="F5853" s="92" t="s">
        <v>10262</v>
      </c>
      <c r="G5853" s="92" t="s">
        <v>8302</v>
      </c>
      <c r="H5853" s="92" t="s">
        <v>10298</v>
      </c>
      <c r="I5853" s="92" t="s">
        <v>865</v>
      </c>
      <c r="J5853" s="92" t="s">
        <v>10736</v>
      </c>
      <c r="K5853" s="90" t="b">
        <v>0</v>
      </c>
      <c r="L5853" s="92" t="s">
        <v>867</v>
      </c>
      <c r="M5853" s="278">
        <f>IFERROR(VLOOKUP(C5853,'Budget Detail as of 11.30'!B:K,COLUMNS('Budget Detail as of 11.30'!B:K),FALSE),0)</f>
        <v>0</v>
      </c>
      <c r="N5853" s="155">
        <f>SUMIFS('Budget Detail as of 11.30'!L:L,'Budget Detail as of 11.30'!B:B,'Questica Mapping'!C5853)</f>
        <v>0</v>
      </c>
      <c r="O5853" s="100">
        <v>0</v>
      </c>
      <c r="P5853" s="101">
        <f t="shared" si="220"/>
        <v>0</v>
      </c>
    </row>
    <row r="5854" spans="1:16" hidden="1" x14ac:dyDescent="0.3">
      <c r="A5854" s="90">
        <v>604435</v>
      </c>
      <c r="B5854" s="92" t="s">
        <v>1162</v>
      </c>
      <c r="C5854" s="92" t="s">
        <v>10737</v>
      </c>
      <c r="D5854" s="92" t="s">
        <v>25</v>
      </c>
      <c r="E5854" s="103" t="s">
        <v>738</v>
      </c>
      <c r="F5854" s="92" t="s">
        <v>10262</v>
      </c>
      <c r="G5854" s="92" t="s">
        <v>1617</v>
      </c>
      <c r="H5854" s="92" t="s">
        <v>10221</v>
      </c>
      <c r="I5854" s="92" t="s">
        <v>865</v>
      </c>
      <c r="J5854" s="92" t="s">
        <v>10738</v>
      </c>
      <c r="K5854" s="90" t="b">
        <v>0</v>
      </c>
      <c r="L5854" s="92" t="s">
        <v>867</v>
      </c>
      <c r="M5854" s="278">
        <f>IFERROR(VLOOKUP(C5854,'Budget Detail as of 11.30'!B:K,COLUMNS('Budget Detail as of 11.30'!B:K),FALSE),0)</f>
        <v>75000</v>
      </c>
      <c r="N5854" s="155">
        <f>SUMIFS('Budget Detail as of 11.30'!L:L,'Budget Detail as of 11.30'!B:B,'Questica Mapping'!C5854)</f>
        <v>75000</v>
      </c>
      <c r="O5854" s="100">
        <v>30000</v>
      </c>
      <c r="P5854" s="101">
        <f t="shared" si="220"/>
        <v>30000</v>
      </c>
    </row>
    <row r="5855" spans="1:16" hidden="1" x14ac:dyDescent="0.3">
      <c r="A5855" s="90">
        <v>1191026</v>
      </c>
      <c r="B5855" s="92" t="s">
        <v>1162</v>
      </c>
      <c r="C5855" s="92" t="s">
        <v>10739</v>
      </c>
      <c r="D5855" s="92" t="s">
        <v>25</v>
      </c>
      <c r="E5855" s="103" t="s">
        <v>738</v>
      </c>
      <c r="F5855" s="92" t="s">
        <v>10262</v>
      </c>
      <c r="G5855" s="92" t="s">
        <v>1617</v>
      </c>
      <c r="H5855" s="92" t="s">
        <v>10221</v>
      </c>
      <c r="I5855" s="92" t="s">
        <v>925</v>
      </c>
      <c r="J5855" s="92" t="s">
        <v>10740</v>
      </c>
      <c r="K5855" s="90" t="b">
        <v>0</v>
      </c>
      <c r="L5855" s="92" t="s">
        <v>867</v>
      </c>
      <c r="M5855" s="278">
        <f>IFERROR(VLOOKUP(C5855,'Budget Detail as of 11.30'!B:K,COLUMNS('Budget Detail as of 11.30'!B:K),FALSE),0)</f>
        <v>15000</v>
      </c>
      <c r="N5855" s="155">
        <f>SUMIFS('Budget Detail as of 11.30'!L:L,'Budget Detail as of 11.30'!B:B,'Questica Mapping'!C5855)</f>
        <v>15000</v>
      </c>
      <c r="O5855" s="100">
        <v>0</v>
      </c>
      <c r="P5855" s="101">
        <f t="shared" si="220"/>
        <v>0</v>
      </c>
    </row>
    <row r="5856" spans="1:16" hidden="1" x14ac:dyDescent="0.3">
      <c r="A5856" s="90">
        <v>1191023</v>
      </c>
      <c r="B5856" s="92" t="s">
        <v>1162</v>
      </c>
      <c r="C5856" s="92" t="s">
        <v>10741</v>
      </c>
      <c r="D5856" s="92" t="s">
        <v>25</v>
      </c>
      <c r="E5856" s="103" t="s">
        <v>738</v>
      </c>
      <c r="F5856" s="92" t="s">
        <v>10262</v>
      </c>
      <c r="G5856" s="92" t="s">
        <v>1617</v>
      </c>
      <c r="H5856" s="92" t="s">
        <v>10221</v>
      </c>
      <c r="I5856" s="92" t="s">
        <v>928</v>
      </c>
      <c r="J5856" s="92" t="s">
        <v>10742</v>
      </c>
      <c r="K5856" s="90" t="b">
        <v>0</v>
      </c>
      <c r="L5856" s="92" t="s">
        <v>867</v>
      </c>
      <c r="M5856" s="278">
        <f>IFERROR(VLOOKUP(C5856,'Budget Detail as of 11.30'!B:K,COLUMNS('Budget Detail as of 11.30'!B:K),FALSE),0)</f>
        <v>12000</v>
      </c>
      <c r="N5856" s="155">
        <f>SUMIFS('Budget Detail as of 11.30'!L:L,'Budget Detail as of 11.30'!B:B,'Questica Mapping'!C5856)</f>
        <v>12000</v>
      </c>
      <c r="O5856" s="100">
        <v>1200</v>
      </c>
      <c r="P5856" s="101">
        <f t="shared" si="220"/>
        <v>1200</v>
      </c>
    </row>
    <row r="5857" spans="1:16" hidden="1" x14ac:dyDescent="0.3">
      <c r="A5857" s="90">
        <v>1191024</v>
      </c>
      <c r="B5857" s="92" t="s">
        <v>1162</v>
      </c>
      <c r="C5857" s="92" t="s">
        <v>10743</v>
      </c>
      <c r="D5857" s="92" t="s">
        <v>25</v>
      </c>
      <c r="E5857" s="103" t="s">
        <v>738</v>
      </c>
      <c r="F5857" s="90" t="s">
        <v>10262</v>
      </c>
      <c r="G5857" s="90" t="s">
        <v>1617</v>
      </c>
      <c r="H5857" s="90" t="s">
        <v>10577</v>
      </c>
      <c r="I5857" s="178">
        <v>5</v>
      </c>
      <c r="J5857" s="269" t="s">
        <v>1251</v>
      </c>
      <c r="L5857" s="92"/>
      <c r="M5857" s="278">
        <f>IFERROR(VLOOKUP(C5857,'Budget Detail as of 11.30'!B:K,COLUMNS('Budget Detail as of 11.30'!B:K),FALSE),0)</f>
        <v>0</v>
      </c>
      <c r="N5857" s="155">
        <f>SUMIFS('Budget Detail as of 11.30'!L:L,'Budget Detail as of 11.30'!B:B,'Questica Mapping'!C5857)</f>
        <v>0</v>
      </c>
      <c r="O5857" s="100">
        <v>1500</v>
      </c>
      <c r="P5857" s="101">
        <f t="shared" si="220"/>
        <v>1500</v>
      </c>
    </row>
    <row r="5858" spans="1:16" hidden="1" x14ac:dyDescent="0.3">
      <c r="A5858" s="90">
        <v>1191025</v>
      </c>
      <c r="B5858" s="92" t="s">
        <v>1162</v>
      </c>
      <c r="C5858" s="92" t="s">
        <v>10744</v>
      </c>
      <c r="D5858" s="92" t="s">
        <v>25</v>
      </c>
      <c r="E5858" s="103" t="s">
        <v>738</v>
      </c>
      <c r="F5858" s="92" t="s">
        <v>10262</v>
      </c>
      <c r="G5858" s="92" t="s">
        <v>1617</v>
      </c>
      <c r="H5858" s="92" t="s">
        <v>10269</v>
      </c>
      <c r="I5858" s="92" t="s">
        <v>865</v>
      </c>
      <c r="J5858" s="92" t="s">
        <v>10740</v>
      </c>
      <c r="K5858" s="90" t="b">
        <v>0</v>
      </c>
      <c r="L5858" s="92" t="s">
        <v>867</v>
      </c>
      <c r="M5858" s="278">
        <f>IFERROR(VLOOKUP(C5858,'Budget Detail as of 11.30'!B:K,COLUMNS('Budget Detail as of 11.30'!B:K),FALSE),0)</f>
        <v>15000</v>
      </c>
      <c r="N5858" s="155">
        <f>SUMIFS('Budget Detail as of 11.30'!L:L,'Budget Detail as of 11.30'!B:B,'Questica Mapping'!C5858)</f>
        <v>15000</v>
      </c>
      <c r="O5858" s="100">
        <v>1000</v>
      </c>
      <c r="P5858" s="101">
        <f t="shared" si="220"/>
        <v>1000</v>
      </c>
    </row>
    <row r="5859" spans="1:16" hidden="1" x14ac:dyDescent="0.3">
      <c r="A5859" s="90">
        <v>604611</v>
      </c>
      <c r="B5859" s="92" t="s">
        <v>1162</v>
      </c>
      <c r="C5859" s="92" t="s">
        <v>10745</v>
      </c>
      <c r="D5859" s="92" t="s">
        <v>25</v>
      </c>
      <c r="E5859" s="103" t="s">
        <v>738</v>
      </c>
      <c r="F5859" s="90" t="s">
        <v>10262</v>
      </c>
      <c r="G5859" s="90" t="s">
        <v>1617</v>
      </c>
      <c r="H5859" s="90" t="s">
        <v>10580</v>
      </c>
      <c r="I5859" s="178">
        <v>2</v>
      </c>
      <c r="J5859" s="269" t="s">
        <v>1251</v>
      </c>
      <c r="L5859" s="92"/>
      <c r="M5859" s="278">
        <f>IFERROR(VLOOKUP(C5859,'Budget Detail as of 11.30'!B:K,COLUMNS('Budget Detail as of 11.30'!B:K),FALSE),0)</f>
        <v>0</v>
      </c>
      <c r="N5859" s="155">
        <f>SUMIFS('Budget Detail as of 11.30'!L:L,'Budget Detail as of 11.30'!B:B,'Questica Mapping'!C5859)</f>
        <v>0</v>
      </c>
      <c r="O5859" s="100">
        <v>3000</v>
      </c>
      <c r="P5859" s="101">
        <f t="shared" ref="P5859:P5890" si="221">+O5859</f>
        <v>3000</v>
      </c>
    </row>
    <row r="5860" spans="1:16" hidden="1" x14ac:dyDescent="0.3">
      <c r="A5860" s="90">
        <v>604612</v>
      </c>
      <c r="B5860" s="92" t="s">
        <v>1162</v>
      </c>
      <c r="C5860" s="92" t="s">
        <v>10746</v>
      </c>
      <c r="D5860" s="92" t="s">
        <v>25</v>
      </c>
      <c r="E5860" s="103" t="s">
        <v>738</v>
      </c>
      <c r="F5860" s="92" t="s">
        <v>10262</v>
      </c>
      <c r="G5860" s="92" t="s">
        <v>1617</v>
      </c>
      <c r="H5860" s="92" t="s">
        <v>10277</v>
      </c>
      <c r="I5860" s="92" t="s">
        <v>865</v>
      </c>
      <c r="J5860" s="92" t="s">
        <v>10747</v>
      </c>
      <c r="K5860" s="90" t="b">
        <v>0</v>
      </c>
      <c r="L5860" s="92" t="s">
        <v>867</v>
      </c>
      <c r="M5860" s="278">
        <f>IFERROR(VLOOKUP(C5860,'Budget Detail as of 11.30'!B:K,COLUMNS('Budget Detail as of 11.30'!B:K),FALSE),0)</f>
        <v>0</v>
      </c>
      <c r="N5860" s="155">
        <f>SUMIFS('Budget Detail as of 11.30'!L:L,'Budget Detail as of 11.30'!B:B,'Questica Mapping'!C5860)</f>
        <v>0</v>
      </c>
      <c r="O5860" s="100">
        <v>2000</v>
      </c>
      <c r="P5860" s="101">
        <f t="shared" si="221"/>
        <v>2000</v>
      </c>
    </row>
    <row r="5861" spans="1:16" hidden="1" x14ac:dyDescent="0.3">
      <c r="A5861" s="90">
        <v>604588</v>
      </c>
      <c r="B5861" s="92" t="s">
        <v>1162</v>
      </c>
      <c r="C5861" s="92" t="s">
        <v>10748</v>
      </c>
      <c r="D5861" s="92" t="s">
        <v>25</v>
      </c>
      <c r="E5861" s="103" t="s">
        <v>738</v>
      </c>
      <c r="F5861" s="92" t="s">
        <v>10262</v>
      </c>
      <c r="G5861" s="92" t="s">
        <v>1617</v>
      </c>
      <c r="H5861" s="92" t="s">
        <v>10277</v>
      </c>
      <c r="I5861" s="92" t="s">
        <v>925</v>
      </c>
      <c r="J5861" s="92" t="s">
        <v>10749</v>
      </c>
      <c r="K5861" s="90" t="b">
        <v>0</v>
      </c>
      <c r="L5861" s="92" t="s">
        <v>867</v>
      </c>
      <c r="M5861" s="278">
        <f>IFERROR(VLOOKUP(C5861,'Budget Detail as of 11.30'!B:K,COLUMNS('Budget Detail as of 11.30'!B:K),FALSE),0)</f>
        <v>0</v>
      </c>
      <c r="N5861" s="155">
        <f>SUMIFS('Budget Detail as of 11.30'!L:L,'Budget Detail as of 11.30'!B:B,'Questica Mapping'!C5861)</f>
        <v>0</v>
      </c>
      <c r="O5861" s="100">
        <v>1000</v>
      </c>
      <c r="P5861" s="101">
        <f t="shared" si="221"/>
        <v>1000</v>
      </c>
    </row>
    <row r="5862" spans="1:16" hidden="1" x14ac:dyDescent="0.3">
      <c r="A5862" s="90">
        <v>604521</v>
      </c>
      <c r="B5862" s="92" t="s">
        <v>1162</v>
      </c>
      <c r="C5862" s="92" t="s">
        <v>10750</v>
      </c>
      <c r="D5862" s="92" t="s">
        <v>25</v>
      </c>
      <c r="E5862" s="103" t="s">
        <v>738</v>
      </c>
      <c r="F5862" s="90" t="s">
        <v>10262</v>
      </c>
      <c r="G5862" s="90" t="s">
        <v>1617</v>
      </c>
      <c r="H5862" s="90" t="s">
        <v>10452</v>
      </c>
      <c r="I5862" s="178">
        <v>3</v>
      </c>
      <c r="J5862" s="269" t="s">
        <v>1251</v>
      </c>
      <c r="L5862" s="92"/>
      <c r="M5862" s="278">
        <f>IFERROR(VLOOKUP(C5862,'Budget Detail as of 11.30'!B:K,COLUMNS('Budget Detail as of 11.30'!B:K),FALSE),0)</f>
        <v>0</v>
      </c>
      <c r="N5862" s="155">
        <f>SUMIFS('Budget Detail as of 11.30'!L:L,'Budget Detail as of 11.30'!B:B,'Questica Mapping'!C5862)</f>
        <v>0</v>
      </c>
      <c r="O5862" s="100">
        <v>3000</v>
      </c>
      <c r="P5862" s="101">
        <f t="shared" si="221"/>
        <v>3000</v>
      </c>
    </row>
    <row r="5863" spans="1:16" hidden="1" x14ac:dyDescent="0.3">
      <c r="A5863" s="90">
        <v>1191441</v>
      </c>
      <c r="B5863" s="92" t="s">
        <v>1162</v>
      </c>
      <c r="C5863" s="92" t="s">
        <v>10751</v>
      </c>
      <c r="D5863" s="92" t="s">
        <v>25</v>
      </c>
      <c r="E5863" s="103" t="s">
        <v>738</v>
      </c>
      <c r="F5863" s="92" t="s">
        <v>10262</v>
      </c>
      <c r="G5863" s="92" t="s">
        <v>1617</v>
      </c>
      <c r="H5863" s="92" t="s">
        <v>10298</v>
      </c>
      <c r="I5863" s="92" t="s">
        <v>865</v>
      </c>
      <c r="J5863" s="92" t="s">
        <v>10752</v>
      </c>
      <c r="K5863" s="90" t="b">
        <v>0</v>
      </c>
      <c r="L5863" s="92" t="s">
        <v>867</v>
      </c>
      <c r="M5863" s="278">
        <f>IFERROR(VLOOKUP(C5863,'Budget Detail as of 11.30'!B:K,COLUMNS('Budget Detail as of 11.30'!B:K),FALSE),0)</f>
        <v>15000</v>
      </c>
      <c r="N5863" s="155">
        <f>SUMIFS('Budget Detail as of 11.30'!L:L,'Budget Detail as of 11.30'!B:B,'Questica Mapping'!C5863)</f>
        <v>15000</v>
      </c>
      <c r="O5863" s="100">
        <v>2800</v>
      </c>
      <c r="P5863" s="101">
        <f t="shared" si="221"/>
        <v>2800</v>
      </c>
    </row>
    <row r="5864" spans="1:16" hidden="1" x14ac:dyDescent="0.3">
      <c r="A5864" s="90">
        <v>604522</v>
      </c>
      <c r="B5864" s="92" t="s">
        <v>1162</v>
      </c>
      <c r="C5864" s="92" t="s">
        <v>10753</v>
      </c>
      <c r="D5864" s="92" t="s">
        <v>25</v>
      </c>
      <c r="E5864" s="103" t="s">
        <v>736</v>
      </c>
      <c r="F5864" s="92" t="s">
        <v>10262</v>
      </c>
      <c r="G5864" s="92" t="s">
        <v>1273</v>
      </c>
      <c r="H5864" s="92" t="s">
        <v>10213</v>
      </c>
      <c r="I5864" s="92" t="s">
        <v>865</v>
      </c>
      <c r="J5864" s="92" t="s">
        <v>10754</v>
      </c>
      <c r="K5864" s="90" t="b">
        <v>0</v>
      </c>
      <c r="L5864" s="92" t="s">
        <v>867</v>
      </c>
      <c r="M5864" s="278">
        <f>IFERROR(VLOOKUP(C5864,'Budget Detail as of 11.30'!B:K,COLUMNS('Budget Detail as of 11.30'!B:K),FALSE),0)</f>
        <v>3000</v>
      </c>
      <c r="N5864" s="155">
        <f>SUMIFS('Budget Detail as of 11.30'!L:L,'Budget Detail as of 11.30'!B:B,'Questica Mapping'!C5864)</f>
        <v>3000</v>
      </c>
      <c r="O5864" s="100">
        <v>4000</v>
      </c>
      <c r="P5864" s="101">
        <f t="shared" si="221"/>
        <v>4000</v>
      </c>
    </row>
    <row r="5865" spans="1:16" hidden="1" x14ac:dyDescent="0.3">
      <c r="A5865" s="90">
        <v>1191772</v>
      </c>
      <c r="B5865" s="92" t="s">
        <v>1162</v>
      </c>
      <c r="C5865" s="92" t="s">
        <v>10755</v>
      </c>
      <c r="D5865" s="92" t="s">
        <v>25</v>
      </c>
      <c r="E5865" s="103" t="s">
        <v>736</v>
      </c>
      <c r="F5865" s="92" t="s">
        <v>10262</v>
      </c>
      <c r="G5865" s="92" t="s">
        <v>1273</v>
      </c>
      <c r="H5865" s="92" t="s">
        <v>10213</v>
      </c>
      <c r="I5865" s="92" t="s">
        <v>925</v>
      </c>
      <c r="J5865" s="92" t="s">
        <v>10756</v>
      </c>
      <c r="K5865" s="90" t="b">
        <v>0</v>
      </c>
      <c r="L5865" s="92" t="s">
        <v>867</v>
      </c>
      <c r="M5865" s="278">
        <f>IFERROR(VLOOKUP(C5865,'Budget Detail as of 11.30'!B:K,COLUMNS('Budget Detail as of 11.30'!B:K),FALSE),0)</f>
        <v>1000</v>
      </c>
      <c r="N5865" s="155">
        <f>SUMIFS('Budget Detail as of 11.30'!L:L,'Budget Detail as of 11.30'!B:B,'Questica Mapping'!C5865)</f>
        <v>1000</v>
      </c>
      <c r="O5865" s="100">
        <v>0</v>
      </c>
      <c r="P5865" s="101">
        <f t="shared" si="221"/>
        <v>0</v>
      </c>
    </row>
    <row r="5866" spans="1:16" hidden="1" x14ac:dyDescent="0.3">
      <c r="A5866" s="90">
        <v>850783</v>
      </c>
      <c r="B5866" s="92" t="s">
        <v>1162</v>
      </c>
      <c r="C5866" s="92" t="s">
        <v>10757</v>
      </c>
      <c r="D5866" s="92" t="s">
        <v>25</v>
      </c>
      <c r="E5866" s="103" t="s">
        <v>736</v>
      </c>
      <c r="F5866" s="90" t="s">
        <v>10262</v>
      </c>
      <c r="G5866" s="90" t="s">
        <v>1273</v>
      </c>
      <c r="H5866" s="90" t="s">
        <v>10314</v>
      </c>
      <c r="I5866" s="178">
        <v>6</v>
      </c>
      <c r="J5866" s="269" t="s">
        <v>1251</v>
      </c>
      <c r="L5866" s="92"/>
      <c r="M5866" s="278">
        <f>IFERROR(VLOOKUP(C5866,'Budget Detail as of 11.30'!B:K,COLUMNS('Budget Detail as of 11.30'!B:K),FALSE),0)</f>
        <v>0</v>
      </c>
      <c r="N5866" s="155">
        <f>SUMIFS('Budget Detail as of 11.30'!L:L,'Budget Detail as of 11.30'!B:B,'Questica Mapping'!C5866)</f>
        <v>0</v>
      </c>
      <c r="O5866" s="100">
        <v>15000</v>
      </c>
      <c r="P5866" s="101">
        <f t="shared" si="221"/>
        <v>15000</v>
      </c>
    </row>
    <row r="5867" spans="1:16" hidden="1" x14ac:dyDescent="0.3">
      <c r="A5867" s="90">
        <v>1191031</v>
      </c>
      <c r="B5867" s="92" t="s">
        <v>1162</v>
      </c>
      <c r="C5867" s="92" t="s">
        <v>10758</v>
      </c>
      <c r="D5867" s="92" t="s">
        <v>25</v>
      </c>
      <c r="E5867" s="103" t="s">
        <v>736</v>
      </c>
      <c r="F5867" s="92" t="s">
        <v>10262</v>
      </c>
      <c r="G5867" s="92" t="s">
        <v>1273</v>
      </c>
      <c r="H5867" s="92" t="s">
        <v>10218</v>
      </c>
      <c r="I5867" s="92" t="s">
        <v>865</v>
      </c>
      <c r="J5867" s="92" t="s">
        <v>10759</v>
      </c>
      <c r="K5867" s="90" t="b">
        <v>0</v>
      </c>
      <c r="L5867" s="92" t="s">
        <v>867</v>
      </c>
      <c r="M5867" s="278">
        <f>IFERROR(VLOOKUP(C5867,'Budget Detail as of 11.30'!B:K,COLUMNS('Budget Detail as of 11.30'!B:K),FALSE),0)</f>
        <v>2800</v>
      </c>
      <c r="N5867" s="155">
        <f>SUMIFS('Budget Detail as of 11.30'!L:L,'Budget Detail as of 11.30'!B:B,'Questica Mapping'!C5867)</f>
        <v>2800</v>
      </c>
      <c r="O5867" s="100">
        <v>0</v>
      </c>
      <c r="P5867" s="101">
        <f t="shared" si="221"/>
        <v>0</v>
      </c>
    </row>
    <row r="5868" spans="1:16" hidden="1" x14ac:dyDescent="0.3">
      <c r="A5868" s="90">
        <v>1191032</v>
      </c>
      <c r="B5868" s="92" t="s">
        <v>1162</v>
      </c>
      <c r="C5868" s="92" t="s">
        <v>10760</v>
      </c>
      <c r="D5868" s="92" t="s">
        <v>25</v>
      </c>
      <c r="E5868" s="103" t="s">
        <v>736</v>
      </c>
      <c r="F5868" s="92" t="s">
        <v>10262</v>
      </c>
      <c r="G5868" s="92" t="s">
        <v>1273</v>
      </c>
      <c r="H5868" s="92" t="s">
        <v>10218</v>
      </c>
      <c r="I5868" s="92" t="s">
        <v>925</v>
      </c>
      <c r="J5868" s="92" t="s">
        <v>10761</v>
      </c>
      <c r="K5868" s="90" t="b">
        <v>0</v>
      </c>
      <c r="L5868" s="92" t="s">
        <v>867</v>
      </c>
      <c r="M5868" s="278">
        <f>IFERROR(VLOOKUP(C5868,'Budget Detail as of 11.30'!B:K,COLUMNS('Budget Detail as of 11.30'!B:K),FALSE),0)</f>
        <v>4000</v>
      </c>
      <c r="N5868" s="155">
        <f>SUMIFS('Budget Detail as of 11.30'!L:L,'Budget Detail as of 11.30'!B:B,'Questica Mapping'!C5868)</f>
        <v>4000</v>
      </c>
      <c r="O5868" s="100">
        <v>0</v>
      </c>
      <c r="P5868" s="101">
        <f t="shared" si="221"/>
        <v>0</v>
      </c>
    </row>
    <row r="5869" spans="1:16" hidden="1" x14ac:dyDescent="0.3">
      <c r="A5869" s="90">
        <v>1191033</v>
      </c>
      <c r="B5869" s="92" t="s">
        <v>1162</v>
      </c>
      <c r="C5869" s="92" t="s">
        <v>10762</v>
      </c>
      <c r="D5869" s="92" t="s">
        <v>25</v>
      </c>
      <c r="E5869" s="103" t="s">
        <v>736</v>
      </c>
      <c r="F5869" s="92" t="s">
        <v>10262</v>
      </c>
      <c r="G5869" s="92" t="s">
        <v>1273</v>
      </c>
      <c r="H5869" s="92" t="s">
        <v>10218</v>
      </c>
      <c r="I5869" s="92" t="s">
        <v>928</v>
      </c>
      <c r="J5869" s="92" t="s">
        <v>10763</v>
      </c>
      <c r="K5869" s="90" t="b">
        <v>0</v>
      </c>
      <c r="L5869" s="92" t="s">
        <v>867</v>
      </c>
      <c r="M5869" s="278">
        <f>IFERROR(VLOOKUP(C5869,'Budget Detail as of 11.30'!B:K,COLUMNS('Budget Detail as of 11.30'!B:K),FALSE),0)</f>
        <v>10000</v>
      </c>
      <c r="N5869" s="155">
        <f>SUMIFS('Budget Detail as of 11.30'!L:L,'Budget Detail as of 11.30'!B:B,'Questica Mapping'!C5869)</f>
        <v>10000</v>
      </c>
      <c r="O5869" s="100">
        <v>10000</v>
      </c>
      <c r="P5869" s="101">
        <f t="shared" si="221"/>
        <v>10000</v>
      </c>
    </row>
    <row r="5870" spans="1:16" hidden="1" x14ac:dyDescent="0.3">
      <c r="A5870" s="90">
        <v>850779</v>
      </c>
      <c r="B5870" s="92" t="s">
        <v>1162</v>
      </c>
      <c r="C5870" s="92" t="s">
        <v>10764</v>
      </c>
      <c r="D5870" s="92" t="s">
        <v>25</v>
      </c>
      <c r="E5870" s="103" t="s">
        <v>736</v>
      </c>
      <c r="F5870" s="92" t="s">
        <v>10262</v>
      </c>
      <c r="G5870" s="92" t="s">
        <v>1273</v>
      </c>
      <c r="H5870" s="92" t="s">
        <v>10218</v>
      </c>
      <c r="I5870" s="92" t="s">
        <v>931</v>
      </c>
      <c r="J5870" s="92" t="s">
        <v>10765</v>
      </c>
      <c r="K5870" s="90" t="b">
        <v>0</v>
      </c>
      <c r="L5870" s="92" t="s">
        <v>867</v>
      </c>
      <c r="M5870" s="278">
        <f>IFERROR(VLOOKUP(C5870,'Budget Detail as of 11.30'!B:K,COLUMNS('Budget Detail as of 11.30'!B:K),FALSE),0)</f>
        <v>450</v>
      </c>
      <c r="N5870" s="155">
        <f>SUMIFS('Budget Detail as of 11.30'!L:L,'Budget Detail as of 11.30'!B:B,'Questica Mapping'!C5870)</f>
        <v>450</v>
      </c>
      <c r="O5870" s="100">
        <v>5000</v>
      </c>
      <c r="P5870" s="101">
        <f t="shared" si="221"/>
        <v>5000</v>
      </c>
    </row>
    <row r="5871" spans="1:16" hidden="1" x14ac:dyDescent="0.3">
      <c r="A5871" s="90">
        <v>1191027</v>
      </c>
      <c r="B5871" s="92" t="s">
        <v>1162</v>
      </c>
      <c r="C5871" s="92" t="s">
        <v>10766</v>
      </c>
      <c r="D5871" s="92" t="s">
        <v>25</v>
      </c>
      <c r="E5871" s="103" t="s">
        <v>736</v>
      </c>
      <c r="F5871" s="92" t="s">
        <v>10262</v>
      </c>
      <c r="G5871" s="92" t="s">
        <v>1273</v>
      </c>
      <c r="H5871" s="92" t="s">
        <v>10218</v>
      </c>
      <c r="I5871" s="92" t="s">
        <v>944</v>
      </c>
      <c r="J5871" s="92" t="s">
        <v>10767</v>
      </c>
      <c r="K5871" s="90" t="b">
        <v>0</v>
      </c>
      <c r="L5871" s="92" t="s">
        <v>867</v>
      </c>
      <c r="M5871" s="278">
        <f>IFERROR(VLOOKUP(C5871,'Budget Detail as of 11.30'!B:K,COLUMNS('Budget Detail as of 11.30'!B:K),FALSE),0)</f>
        <v>800</v>
      </c>
      <c r="N5871" s="155">
        <f>SUMIFS('Budget Detail as of 11.30'!L:L,'Budget Detail as of 11.30'!B:B,'Questica Mapping'!C5871)</f>
        <v>800</v>
      </c>
      <c r="O5871" s="100">
        <v>14400</v>
      </c>
      <c r="P5871" s="101">
        <f t="shared" si="221"/>
        <v>14400</v>
      </c>
    </row>
    <row r="5872" spans="1:16" hidden="1" x14ac:dyDescent="0.3">
      <c r="A5872" s="90">
        <v>1191028</v>
      </c>
      <c r="B5872" s="92" t="s">
        <v>1162</v>
      </c>
      <c r="C5872" s="92" t="s">
        <v>10768</v>
      </c>
      <c r="D5872" s="92" t="s">
        <v>25</v>
      </c>
      <c r="E5872" s="103" t="s">
        <v>736</v>
      </c>
      <c r="F5872" s="92" t="s">
        <v>10262</v>
      </c>
      <c r="G5872" s="92" t="s">
        <v>1273</v>
      </c>
      <c r="H5872" s="92" t="s">
        <v>10218</v>
      </c>
      <c r="I5872" s="92" t="s">
        <v>1060</v>
      </c>
      <c r="J5872" s="92" t="s">
        <v>10769</v>
      </c>
      <c r="K5872" s="90" t="b">
        <v>0</v>
      </c>
      <c r="L5872" s="92" t="s">
        <v>867</v>
      </c>
      <c r="M5872" s="278">
        <f>IFERROR(VLOOKUP(C5872,'Budget Detail as of 11.30'!B:K,COLUMNS('Budget Detail as of 11.30'!B:K),FALSE),0)</f>
        <v>3000</v>
      </c>
      <c r="N5872" s="155">
        <f>SUMIFS('Budget Detail as of 11.30'!L:L,'Budget Detail as of 11.30'!B:B,'Questica Mapping'!C5872)</f>
        <v>3000</v>
      </c>
      <c r="O5872" s="100">
        <v>6000</v>
      </c>
      <c r="P5872" s="101">
        <f t="shared" si="221"/>
        <v>6000</v>
      </c>
    </row>
    <row r="5873" spans="1:16" hidden="1" x14ac:dyDescent="0.3">
      <c r="A5873" s="90">
        <v>1191034</v>
      </c>
      <c r="B5873" s="92" t="s">
        <v>1162</v>
      </c>
      <c r="C5873" s="92" t="s">
        <v>10770</v>
      </c>
      <c r="D5873" s="92" t="s">
        <v>25</v>
      </c>
      <c r="E5873" s="103" t="s">
        <v>736</v>
      </c>
      <c r="F5873" s="92" t="s">
        <v>10262</v>
      </c>
      <c r="G5873" s="92" t="s">
        <v>1273</v>
      </c>
      <c r="H5873" s="92" t="s">
        <v>10221</v>
      </c>
      <c r="I5873" s="92" t="s">
        <v>865</v>
      </c>
      <c r="J5873" s="92" t="s">
        <v>10771</v>
      </c>
      <c r="K5873" s="90" t="b">
        <v>0</v>
      </c>
      <c r="L5873" s="92" t="s">
        <v>867</v>
      </c>
      <c r="M5873" s="278">
        <f>IFERROR(VLOOKUP(C5873,'Budget Detail as of 11.30'!B:K,COLUMNS('Budget Detail as of 11.30'!B:K),FALSE),0)</f>
        <v>10000</v>
      </c>
      <c r="N5873" s="155">
        <f>SUMIFS('Budget Detail as of 11.30'!L:L,'Budget Detail as of 11.30'!B:B,'Questica Mapping'!C5873)</f>
        <v>10000</v>
      </c>
      <c r="O5873" s="100">
        <v>1000</v>
      </c>
      <c r="P5873" s="101">
        <f t="shared" si="221"/>
        <v>1000</v>
      </c>
    </row>
    <row r="5874" spans="1:16" hidden="1" x14ac:dyDescent="0.3">
      <c r="A5874" s="90">
        <v>850780</v>
      </c>
      <c r="B5874" s="92" t="s">
        <v>1162</v>
      </c>
      <c r="C5874" s="92" t="s">
        <v>10772</v>
      </c>
      <c r="D5874" s="92" t="s">
        <v>25</v>
      </c>
      <c r="E5874" s="103" t="s">
        <v>736</v>
      </c>
      <c r="F5874" s="92" t="s">
        <v>10262</v>
      </c>
      <c r="G5874" s="92" t="s">
        <v>1273</v>
      </c>
      <c r="H5874" s="92" t="s">
        <v>10221</v>
      </c>
      <c r="I5874" s="92" t="s">
        <v>1807</v>
      </c>
      <c r="J5874" s="92" t="s">
        <v>10773</v>
      </c>
      <c r="K5874" s="90" t="b">
        <v>0</v>
      </c>
      <c r="L5874" s="92" t="s">
        <v>867</v>
      </c>
      <c r="M5874" s="278">
        <f>IFERROR(VLOOKUP(C5874,'Budget Detail as of 11.30'!B:K,COLUMNS('Budget Detail as of 11.30'!B:K),FALSE),0)</f>
        <v>3860</v>
      </c>
      <c r="N5874" s="155">
        <f>SUMIFS('Budget Detail as of 11.30'!L:L,'Budget Detail as of 11.30'!B:B,'Questica Mapping'!C5874)</f>
        <v>3860</v>
      </c>
      <c r="O5874" s="100">
        <v>0</v>
      </c>
      <c r="P5874" s="101">
        <f t="shared" si="221"/>
        <v>0</v>
      </c>
    </row>
    <row r="5875" spans="1:16" hidden="1" x14ac:dyDescent="0.3">
      <c r="A5875" s="90">
        <v>850781</v>
      </c>
      <c r="B5875" s="92" t="s">
        <v>1162</v>
      </c>
      <c r="C5875" s="92" t="s">
        <v>10774</v>
      </c>
      <c r="D5875" s="92" t="s">
        <v>25</v>
      </c>
      <c r="E5875" s="103" t="s">
        <v>736</v>
      </c>
      <c r="F5875" s="92" t="s">
        <v>10262</v>
      </c>
      <c r="G5875" s="92" t="s">
        <v>1273</v>
      </c>
      <c r="H5875" s="92" t="s">
        <v>10221</v>
      </c>
      <c r="I5875" s="92" t="s">
        <v>1072</v>
      </c>
      <c r="J5875" s="92" t="s">
        <v>10775</v>
      </c>
      <c r="K5875" s="90" t="b">
        <v>0</v>
      </c>
      <c r="L5875" s="92" t="s">
        <v>867</v>
      </c>
      <c r="M5875" s="278">
        <f>IFERROR(VLOOKUP(C5875,'Budget Detail as of 11.30'!B:K,COLUMNS('Budget Detail as of 11.30'!B:K),FALSE),0)</f>
        <v>3000</v>
      </c>
      <c r="N5875" s="155">
        <f>SUMIFS('Budget Detail as of 11.30'!L:L,'Budget Detail as of 11.30'!B:B,'Questica Mapping'!C5875)</f>
        <v>3000</v>
      </c>
      <c r="O5875" s="100">
        <v>0</v>
      </c>
      <c r="P5875" s="101">
        <f t="shared" si="221"/>
        <v>0</v>
      </c>
    </row>
    <row r="5876" spans="1:16" hidden="1" x14ac:dyDescent="0.3">
      <c r="A5876" s="90">
        <v>1191442</v>
      </c>
      <c r="B5876" s="92" t="s">
        <v>1162</v>
      </c>
      <c r="C5876" s="92" t="s">
        <v>10776</v>
      </c>
      <c r="D5876" s="92" t="s">
        <v>25</v>
      </c>
      <c r="E5876" s="103" t="s">
        <v>736</v>
      </c>
      <c r="F5876" s="92" t="s">
        <v>10262</v>
      </c>
      <c r="G5876" s="92" t="s">
        <v>1273</v>
      </c>
      <c r="H5876" s="92" t="s">
        <v>10221</v>
      </c>
      <c r="I5876" s="92" t="s">
        <v>1075</v>
      </c>
      <c r="J5876" s="92" t="s">
        <v>10777</v>
      </c>
      <c r="K5876" s="90" t="b">
        <v>0</v>
      </c>
      <c r="L5876" s="92" t="s">
        <v>867</v>
      </c>
      <c r="M5876" s="278">
        <f>IFERROR(VLOOKUP(C5876,'Budget Detail as of 11.30'!B:K,COLUMNS('Budget Detail as of 11.30'!B:K),FALSE),0)</f>
        <v>800</v>
      </c>
      <c r="N5876" s="155">
        <f>SUMIFS('Budget Detail as of 11.30'!L:L,'Budget Detail as of 11.30'!B:B,'Questica Mapping'!C5876)</f>
        <v>800</v>
      </c>
      <c r="O5876" s="100">
        <v>0</v>
      </c>
      <c r="P5876" s="101">
        <f t="shared" si="221"/>
        <v>0</v>
      </c>
    </row>
    <row r="5877" spans="1:16" hidden="1" x14ac:dyDescent="0.3">
      <c r="A5877" s="90">
        <v>1191443</v>
      </c>
      <c r="B5877" s="92" t="s">
        <v>1162</v>
      </c>
      <c r="C5877" s="92" t="s">
        <v>10778</v>
      </c>
      <c r="D5877" s="92" t="s">
        <v>25</v>
      </c>
      <c r="E5877" s="103" t="s">
        <v>736</v>
      </c>
      <c r="F5877" s="92" t="s">
        <v>10262</v>
      </c>
      <c r="G5877" s="92" t="s">
        <v>1273</v>
      </c>
      <c r="H5877" s="92" t="s">
        <v>10221</v>
      </c>
      <c r="I5877" s="92" t="s">
        <v>925</v>
      </c>
      <c r="J5877" s="92" t="s">
        <v>10779</v>
      </c>
      <c r="K5877" s="90" t="b">
        <v>0</v>
      </c>
      <c r="L5877" s="92" t="s">
        <v>867</v>
      </c>
      <c r="M5877" s="278">
        <f>IFERROR(VLOOKUP(C5877,'Budget Detail as of 11.30'!B:K,COLUMNS('Budget Detail as of 11.30'!B:K),FALSE),0)</f>
        <v>5000</v>
      </c>
      <c r="N5877" s="155">
        <f>SUMIFS('Budget Detail as of 11.30'!L:L,'Budget Detail as of 11.30'!B:B,'Questica Mapping'!C5877)</f>
        <v>5000</v>
      </c>
      <c r="O5877" s="100">
        <v>2000</v>
      </c>
      <c r="P5877" s="101">
        <f t="shared" si="221"/>
        <v>2000</v>
      </c>
    </row>
    <row r="5878" spans="1:16" hidden="1" x14ac:dyDescent="0.3">
      <c r="A5878" s="90">
        <v>604349</v>
      </c>
      <c r="B5878" s="92" t="s">
        <v>1162</v>
      </c>
      <c r="C5878" s="92" t="s">
        <v>10780</v>
      </c>
      <c r="D5878" s="92" t="s">
        <v>25</v>
      </c>
      <c r="E5878" s="103" t="s">
        <v>736</v>
      </c>
      <c r="F5878" s="92" t="s">
        <v>10262</v>
      </c>
      <c r="G5878" s="92" t="s">
        <v>1273</v>
      </c>
      <c r="H5878" s="92" t="s">
        <v>10221</v>
      </c>
      <c r="I5878" s="92" t="s">
        <v>928</v>
      </c>
      <c r="J5878" s="92" t="s">
        <v>10781</v>
      </c>
      <c r="K5878" s="90" t="b">
        <v>0</v>
      </c>
      <c r="L5878" s="92" t="s">
        <v>867</v>
      </c>
      <c r="M5878" s="278">
        <f>IFERROR(VLOOKUP(C5878,'Budget Detail as of 11.30'!B:K,COLUMNS('Budget Detail as of 11.30'!B:K),FALSE),0)</f>
        <v>5000</v>
      </c>
      <c r="N5878" s="155">
        <f>SUMIFS('Budget Detail as of 11.30'!L:L,'Budget Detail as of 11.30'!B:B,'Questica Mapping'!C5878)</f>
        <v>5000</v>
      </c>
      <c r="O5878" s="100">
        <v>0</v>
      </c>
      <c r="P5878" s="101">
        <f t="shared" si="221"/>
        <v>0</v>
      </c>
    </row>
    <row r="5879" spans="1:16" hidden="1" x14ac:dyDescent="0.3">
      <c r="A5879" s="90">
        <v>604407</v>
      </c>
      <c r="B5879" s="92" t="s">
        <v>1162</v>
      </c>
      <c r="C5879" s="92" t="s">
        <v>10782</v>
      </c>
      <c r="D5879" s="92" t="s">
        <v>25</v>
      </c>
      <c r="E5879" s="103" t="s">
        <v>736</v>
      </c>
      <c r="F5879" s="92" t="s">
        <v>10262</v>
      </c>
      <c r="G5879" s="92" t="s">
        <v>1273</v>
      </c>
      <c r="H5879" s="92" t="s">
        <v>10221</v>
      </c>
      <c r="I5879" s="92" t="s">
        <v>931</v>
      </c>
      <c r="J5879" s="92" t="s">
        <v>10767</v>
      </c>
      <c r="K5879" s="90" t="b">
        <v>0</v>
      </c>
      <c r="L5879" s="92" t="s">
        <v>867</v>
      </c>
      <c r="M5879" s="278">
        <f>IFERROR(VLOOKUP(C5879,'Budget Detail as of 11.30'!B:K,COLUMNS('Budget Detail as of 11.30'!B:K),FALSE),0)</f>
        <v>800</v>
      </c>
      <c r="N5879" s="155">
        <f>SUMIFS('Budget Detail as of 11.30'!L:L,'Budget Detail as of 11.30'!B:B,'Questica Mapping'!C5879)</f>
        <v>800</v>
      </c>
      <c r="O5879" s="100">
        <v>0</v>
      </c>
      <c r="P5879" s="101">
        <f t="shared" si="221"/>
        <v>0</v>
      </c>
    </row>
    <row r="5880" spans="1:16" hidden="1" x14ac:dyDescent="0.3">
      <c r="A5880" s="90">
        <v>1191426</v>
      </c>
      <c r="B5880" s="92" t="s">
        <v>1162</v>
      </c>
      <c r="C5880" s="92" t="s">
        <v>10783</v>
      </c>
      <c r="D5880" s="92" t="s">
        <v>25</v>
      </c>
      <c r="E5880" s="103" t="s">
        <v>736</v>
      </c>
      <c r="F5880" s="92" t="s">
        <v>10262</v>
      </c>
      <c r="G5880" s="92" t="s">
        <v>1273</v>
      </c>
      <c r="H5880" s="92" t="s">
        <v>10221</v>
      </c>
      <c r="I5880" s="92" t="s">
        <v>944</v>
      </c>
      <c r="J5880" s="92" t="s">
        <v>10784</v>
      </c>
      <c r="K5880" s="90" t="b">
        <v>0</v>
      </c>
      <c r="L5880" s="92" t="s">
        <v>867</v>
      </c>
      <c r="M5880" s="278">
        <f>IFERROR(VLOOKUP(C5880,'Budget Detail as of 11.30'!B:K,COLUMNS('Budget Detail as of 11.30'!B:K),FALSE),0)</f>
        <v>3500</v>
      </c>
      <c r="N5880" s="155">
        <f>SUMIFS('Budget Detail as of 11.30'!L:L,'Budget Detail as of 11.30'!B:B,'Questica Mapping'!C5880)</f>
        <v>3500</v>
      </c>
      <c r="O5880" s="100">
        <v>4000</v>
      </c>
      <c r="P5880" s="101">
        <f t="shared" si="221"/>
        <v>4000</v>
      </c>
    </row>
    <row r="5881" spans="1:16" hidden="1" x14ac:dyDescent="0.3">
      <c r="A5881" s="90">
        <v>604528</v>
      </c>
      <c r="B5881" s="92" t="s">
        <v>1162</v>
      </c>
      <c r="C5881" s="92" t="s">
        <v>10785</v>
      </c>
      <c r="D5881" s="92" t="s">
        <v>25</v>
      </c>
      <c r="E5881" s="103" t="s">
        <v>736</v>
      </c>
      <c r="F5881" s="92" t="s">
        <v>10262</v>
      </c>
      <c r="G5881" s="92" t="s">
        <v>1273</v>
      </c>
      <c r="H5881" s="92" t="s">
        <v>10221</v>
      </c>
      <c r="I5881" s="92" t="s">
        <v>1060</v>
      </c>
      <c r="J5881" s="92" t="s">
        <v>10786</v>
      </c>
      <c r="K5881" s="90" t="b">
        <v>0</v>
      </c>
      <c r="L5881" s="92" t="s">
        <v>867</v>
      </c>
      <c r="M5881" s="278">
        <f>IFERROR(VLOOKUP(C5881,'Budget Detail as of 11.30'!B:K,COLUMNS('Budget Detail as of 11.30'!B:K),FALSE),0)</f>
        <v>3500</v>
      </c>
      <c r="N5881" s="155">
        <f>SUMIFS('Budget Detail as of 11.30'!L:L,'Budget Detail as of 11.30'!B:B,'Questica Mapping'!C5881)</f>
        <v>3500</v>
      </c>
      <c r="O5881" s="100">
        <v>3500</v>
      </c>
      <c r="P5881" s="101">
        <f t="shared" si="221"/>
        <v>3500</v>
      </c>
    </row>
    <row r="5882" spans="1:16" hidden="1" x14ac:dyDescent="0.3">
      <c r="A5882" s="90">
        <v>1191035</v>
      </c>
      <c r="B5882" s="92" t="s">
        <v>1162</v>
      </c>
      <c r="C5882" s="92" t="s">
        <v>10787</v>
      </c>
      <c r="D5882" s="92" t="s">
        <v>25</v>
      </c>
      <c r="E5882" s="103" t="s">
        <v>736</v>
      </c>
      <c r="F5882" s="92" t="s">
        <v>10262</v>
      </c>
      <c r="G5882" s="92" t="s">
        <v>1273</v>
      </c>
      <c r="H5882" s="92" t="s">
        <v>10221</v>
      </c>
      <c r="I5882" s="92" t="s">
        <v>1063</v>
      </c>
      <c r="J5882" s="92" t="s">
        <v>10788</v>
      </c>
      <c r="K5882" s="90" t="b">
        <v>0</v>
      </c>
      <c r="L5882" s="92" t="s">
        <v>867</v>
      </c>
      <c r="M5882" s="278">
        <f>IFERROR(VLOOKUP(C5882,'Budget Detail as of 11.30'!B:K,COLUMNS('Budget Detail as of 11.30'!B:K),FALSE),0)</f>
        <v>4000</v>
      </c>
      <c r="N5882" s="155">
        <f>SUMIFS('Budget Detail as of 11.30'!L:L,'Budget Detail as of 11.30'!B:B,'Questica Mapping'!C5882)</f>
        <v>4000</v>
      </c>
      <c r="O5882" s="100">
        <v>20000</v>
      </c>
      <c r="P5882" s="101">
        <f t="shared" si="221"/>
        <v>20000</v>
      </c>
    </row>
    <row r="5883" spans="1:16" hidden="1" x14ac:dyDescent="0.3">
      <c r="A5883" s="90">
        <v>1191036</v>
      </c>
      <c r="B5883" s="92" t="s">
        <v>1162</v>
      </c>
      <c r="C5883" s="92" t="s">
        <v>10789</v>
      </c>
      <c r="D5883" s="92" t="s">
        <v>25</v>
      </c>
      <c r="E5883" s="103" t="s">
        <v>736</v>
      </c>
      <c r="F5883" s="92" t="s">
        <v>10262</v>
      </c>
      <c r="G5883" s="92" t="s">
        <v>1273</v>
      </c>
      <c r="H5883" s="92" t="s">
        <v>10221</v>
      </c>
      <c r="I5883" s="92" t="s">
        <v>1088</v>
      </c>
      <c r="J5883" s="92" t="s">
        <v>10790</v>
      </c>
      <c r="K5883" s="90" t="b">
        <v>0</v>
      </c>
      <c r="L5883" s="92" t="s">
        <v>867</v>
      </c>
      <c r="M5883" s="278">
        <f>IFERROR(VLOOKUP(C5883,'Budget Detail as of 11.30'!B:K,COLUMNS('Budget Detail as of 11.30'!B:K),FALSE),0)</f>
        <v>2470</v>
      </c>
      <c r="N5883" s="155">
        <f>SUMIFS('Budget Detail as of 11.30'!L:L,'Budget Detail as of 11.30'!B:B,'Questica Mapping'!C5883)</f>
        <v>2470</v>
      </c>
      <c r="O5883" s="100">
        <v>0</v>
      </c>
      <c r="P5883" s="101">
        <f t="shared" si="221"/>
        <v>0</v>
      </c>
    </row>
    <row r="5884" spans="1:16" hidden="1" x14ac:dyDescent="0.3">
      <c r="A5884" s="90">
        <v>1191037</v>
      </c>
      <c r="B5884" s="92" t="s">
        <v>1162</v>
      </c>
      <c r="C5884" s="92" t="s">
        <v>10791</v>
      </c>
      <c r="D5884" s="92" t="s">
        <v>25</v>
      </c>
      <c r="E5884" s="103" t="s">
        <v>736</v>
      </c>
      <c r="F5884" s="92" t="s">
        <v>10262</v>
      </c>
      <c r="G5884" s="92" t="s">
        <v>1273</v>
      </c>
      <c r="H5884" s="92" t="s">
        <v>10221</v>
      </c>
      <c r="I5884" s="92" t="s">
        <v>1066</v>
      </c>
      <c r="J5884" s="92" t="s">
        <v>10792</v>
      </c>
      <c r="K5884" s="90" t="b">
        <v>0</v>
      </c>
      <c r="L5884" s="92" t="s">
        <v>867</v>
      </c>
      <c r="M5884" s="278">
        <f>IFERROR(VLOOKUP(C5884,'Budget Detail as of 11.30'!B:K,COLUMNS('Budget Detail as of 11.30'!B:K),FALSE),0)</f>
        <v>2050</v>
      </c>
      <c r="N5884" s="155">
        <f>SUMIFS('Budget Detail as of 11.30'!L:L,'Budget Detail as of 11.30'!B:B,'Questica Mapping'!C5884)</f>
        <v>2050</v>
      </c>
      <c r="O5884" s="100">
        <v>10000</v>
      </c>
      <c r="P5884" s="101">
        <f t="shared" si="221"/>
        <v>10000</v>
      </c>
    </row>
    <row r="5885" spans="1:16" hidden="1" x14ac:dyDescent="0.3">
      <c r="A5885" s="90">
        <v>1191038</v>
      </c>
      <c r="B5885" s="92" t="s">
        <v>1162</v>
      </c>
      <c r="C5885" s="92" t="s">
        <v>10793</v>
      </c>
      <c r="D5885" s="92" t="s">
        <v>25</v>
      </c>
      <c r="E5885" s="103" t="s">
        <v>736</v>
      </c>
      <c r="F5885" s="92" t="s">
        <v>10262</v>
      </c>
      <c r="G5885" s="92" t="s">
        <v>1273</v>
      </c>
      <c r="H5885" s="92" t="s">
        <v>10269</v>
      </c>
      <c r="I5885" s="92" t="s">
        <v>865</v>
      </c>
      <c r="J5885" s="92" t="s">
        <v>10779</v>
      </c>
      <c r="K5885" s="90" t="b">
        <v>0</v>
      </c>
      <c r="L5885" s="92" t="s">
        <v>867</v>
      </c>
      <c r="M5885" s="278">
        <f>IFERROR(VLOOKUP(C5885,'Budget Detail as of 11.30'!B:K,COLUMNS('Budget Detail as of 11.30'!B:K),FALSE),0)</f>
        <v>1500</v>
      </c>
      <c r="N5885" s="155">
        <f>SUMIFS('Budget Detail as of 11.30'!L:L,'Budget Detail as of 11.30'!B:B,'Questica Mapping'!C5885)</f>
        <v>1500</v>
      </c>
      <c r="O5885" s="100">
        <v>5000</v>
      </c>
      <c r="P5885" s="101">
        <f t="shared" si="221"/>
        <v>5000</v>
      </c>
    </row>
    <row r="5886" spans="1:16" hidden="1" x14ac:dyDescent="0.3">
      <c r="A5886" s="90">
        <v>604671</v>
      </c>
      <c r="B5886" s="92" t="s">
        <v>1162</v>
      </c>
      <c r="C5886" s="92" t="s">
        <v>10794</v>
      </c>
      <c r="D5886" s="92" t="s">
        <v>25</v>
      </c>
      <c r="E5886" s="103" t="s">
        <v>736</v>
      </c>
      <c r="F5886" s="92" t="s">
        <v>10262</v>
      </c>
      <c r="G5886" s="92" t="s">
        <v>1273</v>
      </c>
      <c r="H5886" s="92" t="s">
        <v>10269</v>
      </c>
      <c r="I5886" s="92" t="s">
        <v>925</v>
      </c>
      <c r="J5886" s="92" t="s">
        <v>10795</v>
      </c>
      <c r="K5886" s="90" t="b">
        <v>0</v>
      </c>
      <c r="L5886" s="92" t="s">
        <v>867</v>
      </c>
      <c r="M5886" s="278">
        <f>IFERROR(VLOOKUP(C5886,'Budget Detail as of 11.30'!B:K,COLUMNS('Budget Detail as of 11.30'!B:K),FALSE),0)</f>
        <v>10000</v>
      </c>
      <c r="N5886" s="155">
        <f>SUMIFS('Budget Detail as of 11.30'!L:L,'Budget Detail as of 11.30'!B:B,'Questica Mapping'!C5886)</f>
        <v>10000</v>
      </c>
      <c r="O5886" s="100">
        <v>0</v>
      </c>
      <c r="P5886" s="101">
        <f t="shared" si="221"/>
        <v>0</v>
      </c>
    </row>
    <row r="5887" spans="1:16" hidden="1" x14ac:dyDescent="0.3">
      <c r="A5887" s="90">
        <v>1191039</v>
      </c>
      <c r="B5887" s="92" t="s">
        <v>1162</v>
      </c>
      <c r="C5887" s="92" t="s">
        <v>10796</v>
      </c>
      <c r="D5887" s="92" t="s">
        <v>25</v>
      </c>
      <c r="E5887" s="103" t="s">
        <v>736</v>
      </c>
      <c r="F5887" s="92" t="s">
        <v>10262</v>
      </c>
      <c r="G5887" s="92" t="s">
        <v>1273</v>
      </c>
      <c r="H5887" s="92" t="s">
        <v>10269</v>
      </c>
      <c r="I5887" s="92" t="s">
        <v>928</v>
      </c>
      <c r="J5887" s="92" t="s">
        <v>10797</v>
      </c>
      <c r="K5887" s="90" t="b">
        <v>0</v>
      </c>
      <c r="L5887" s="92" t="s">
        <v>867</v>
      </c>
      <c r="M5887" s="278">
        <f>IFERROR(VLOOKUP(C5887,'Budget Detail as of 11.30'!B:K,COLUMNS('Budget Detail as of 11.30'!B:K),FALSE),0)</f>
        <v>2510</v>
      </c>
      <c r="N5887" s="155">
        <f>SUMIFS('Budget Detail as of 11.30'!L:L,'Budget Detail as of 11.30'!B:B,'Questica Mapping'!C5887)</f>
        <v>2510</v>
      </c>
      <c r="O5887" s="100">
        <v>0</v>
      </c>
      <c r="P5887" s="101">
        <f t="shared" si="221"/>
        <v>0</v>
      </c>
    </row>
    <row r="5888" spans="1:16" hidden="1" x14ac:dyDescent="0.3">
      <c r="A5888" s="90">
        <v>604659</v>
      </c>
      <c r="B5888" s="92" t="s">
        <v>1162</v>
      </c>
      <c r="C5888" s="92" t="s">
        <v>10798</v>
      </c>
      <c r="D5888" s="92" t="s">
        <v>25</v>
      </c>
      <c r="E5888" s="103" t="s">
        <v>736</v>
      </c>
      <c r="F5888" s="92" t="s">
        <v>10262</v>
      </c>
      <c r="G5888" s="92" t="s">
        <v>1273</v>
      </c>
      <c r="H5888" s="92" t="s">
        <v>10224</v>
      </c>
      <c r="I5888" s="92" t="s">
        <v>865</v>
      </c>
      <c r="J5888" s="92" t="s">
        <v>10799</v>
      </c>
      <c r="K5888" s="90" t="b">
        <v>0</v>
      </c>
      <c r="L5888" s="92" t="s">
        <v>867</v>
      </c>
      <c r="M5888" s="278">
        <f>IFERROR(VLOOKUP(C5888,'Budget Detail as of 11.30'!B:K,COLUMNS('Budget Detail as of 11.30'!B:K),FALSE),0)</f>
        <v>6900</v>
      </c>
      <c r="N5888" s="155">
        <f>SUMIFS('Budget Detail as of 11.30'!L:L,'Budget Detail as of 11.30'!B:B,'Questica Mapping'!C5888)</f>
        <v>6900</v>
      </c>
      <c r="O5888" s="100">
        <v>2000</v>
      </c>
      <c r="P5888" s="101">
        <f t="shared" si="221"/>
        <v>2000</v>
      </c>
    </row>
    <row r="5889" spans="1:16" hidden="1" x14ac:dyDescent="0.3">
      <c r="A5889" s="90">
        <v>604598</v>
      </c>
      <c r="B5889" s="92" t="s">
        <v>1162</v>
      </c>
      <c r="C5889" s="92" t="s">
        <v>10800</v>
      </c>
      <c r="D5889" s="92" t="s">
        <v>25</v>
      </c>
      <c r="E5889" s="103" t="s">
        <v>736</v>
      </c>
      <c r="F5889" s="90" t="s">
        <v>10262</v>
      </c>
      <c r="G5889" s="90" t="s">
        <v>1273</v>
      </c>
      <c r="H5889" s="90" t="s">
        <v>10583</v>
      </c>
      <c r="I5889" s="178">
        <v>2</v>
      </c>
      <c r="J5889" s="269" t="s">
        <v>1251</v>
      </c>
      <c r="L5889" s="92"/>
      <c r="M5889" s="278">
        <f>IFERROR(VLOOKUP(C5889,'Budget Detail as of 11.30'!B:K,COLUMNS('Budget Detail as of 11.30'!B:K),FALSE),0)</f>
        <v>0</v>
      </c>
      <c r="N5889" s="155">
        <f>SUMIFS('Budget Detail as of 11.30'!L:L,'Budget Detail as of 11.30'!B:B,'Questica Mapping'!C5889)</f>
        <v>0</v>
      </c>
      <c r="O5889" s="100">
        <v>2500</v>
      </c>
      <c r="P5889" s="101">
        <f t="shared" si="221"/>
        <v>2500</v>
      </c>
    </row>
    <row r="5890" spans="1:16" hidden="1" x14ac:dyDescent="0.3">
      <c r="A5890" s="90">
        <v>1191773</v>
      </c>
      <c r="B5890" s="92" t="s">
        <v>1162</v>
      </c>
      <c r="C5890" s="92" t="s">
        <v>10801</v>
      </c>
      <c r="D5890" s="92" t="s">
        <v>25</v>
      </c>
      <c r="E5890" s="103" t="s">
        <v>736</v>
      </c>
      <c r="F5890" s="92" t="s">
        <v>10262</v>
      </c>
      <c r="G5890" s="92" t="s">
        <v>1273</v>
      </c>
      <c r="H5890" s="92" t="s">
        <v>10339</v>
      </c>
      <c r="I5890" s="92" t="s">
        <v>865</v>
      </c>
      <c r="J5890" s="92" t="s">
        <v>10802</v>
      </c>
      <c r="K5890" s="90" t="b">
        <v>0</v>
      </c>
      <c r="L5890" s="92" t="s">
        <v>867</v>
      </c>
      <c r="M5890" s="278">
        <f>IFERROR(VLOOKUP(C5890,'Budget Detail as of 11.30'!B:K,COLUMNS('Budget Detail as of 11.30'!B:K),FALSE),0)</f>
        <v>6000</v>
      </c>
      <c r="N5890" s="155">
        <f>SUMIFS('Budget Detail as of 11.30'!L:L,'Budget Detail as of 11.30'!B:B,'Questica Mapping'!C5890)</f>
        <v>6000</v>
      </c>
      <c r="O5890" s="100">
        <v>5000</v>
      </c>
      <c r="P5890" s="101">
        <f t="shared" si="221"/>
        <v>5000</v>
      </c>
    </row>
    <row r="5891" spans="1:16" hidden="1" x14ac:dyDescent="0.3">
      <c r="A5891" s="90">
        <v>850403</v>
      </c>
      <c r="B5891" s="92" t="s">
        <v>1162</v>
      </c>
      <c r="C5891" s="92" t="s">
        <v>10803</v>
      </c>
      <c r="D5891" s="92" t="s">
        <v>25</v>
      </c>
      <c r="E5891" s="103" t="s">
        <v>736</v>
      </c>
      <c r="F5891" s="92" t="s">
        <v>10262</v>
      </c>
      <c r="G5891" s="92" t="s">
        <v>1273</v>
      </c>
      <c r="H5891" s="92" t="s">
        <v>10339</v>
      </c>
      <c r="I5891" s="92" t="s">
        <v>925</v>
      </c>
      <c r="J5891" s="92" t="s">
        <v>10804</v>
      </c>
      <c r="K5891" s="90" t="b">
        <v>0</v>
      </c>
      <c r="L5891" s="92" t="s">
        <v>867</v>
      </c>
      <c r="M5891" s="278">
        <f>IFERROR(VLOOKUP(C5891,'Budget Detail as of 11.30'!B:K,COLUMNS('Budget Detail as of 11.30'!B:K),FALSE),0)</f>
        <v>1500</v>
      </c>
      <c r="N5891" s="155">
        <f>SUMIFS('Budget Detail as of 11.30'!L:L,'Budget Detail as of 11.30'!B:B,'Questica Mapping'!C5891)</f>
        <v>1500</v>
      </c>
      <c r="O5891" s="100">
        <v>2500</v>
      </c>
      <c r="P5891" s="101">
        <f t="shared" ref="P5891:P5909" si="222">+O5891</f>
        <v>2500</v>
      </c>
    </row>
    <row r="5892" spans="1:16" hidden="1" x14ac:dyDescent="0.3">
      <c r="A5892" s="90">
        <v>1191168</v>
      </c>
      <c r="B5892" s="92" t="s">
        <v>1162</v>
      </c>
      <c r="C5892" s="92" t="s">
        <v>10805</v>
      </c>
      <c r="D5892" s="92" t="s">
        <v>25</v>
      </c>
      <c r="E5892" s="103" t="s">
        <v>736</v>
      </c>
      <c r="F5892" s="90" t="s">
        <v>10262</v>
      </c>
      <c r="G5892" s="90" t="s">
        <v>1273</v>
      </c>
      <c r="H5892" s="90" t="s">
        <v>10435</v>
      </c>
      <c r="I5892" s="178">
        <v>1</v>
      </c>
      <c r="J5892" s="269" t="s">
        <v>1251</v>
      </c>
      <c r="L5892" s="92"/>
      <c r="M5892" s="278">
        <f>IFERROR(VLOOKUP(C5892,'Budget Detail as of 11.30'!B:K,COLUMNS('Budget Detail as of 11.30'!B:K),FALSE),0)</f>
        <v>0</v>
      </c>
      <c r="N5892" s="155">
        <f>SUMIFS('Budget Detail as of 11.30'!L:L,'Budget Detail as of 11.30'!B:B,'Questica Mapping'!C5892)</f>
        <v>0</v>
      </c>
      <c r="O5892" s="100">
        <v>6000</v>
      </c>
      <c r="P5892" s="101">
        <f t="shared" si="222"/>
        <v>6000</v>
      </c>
    </row>
    <row r="5893" spans="1:16" hidden="1" x14ac:dyDescent="0.3">
      <c r="A5893" s="90">
        <v>604900</v>
      </c>
      <c r="B5893" s="92" t="s">
        <v>1162</v>
      </c>
      <c r="C5893" s="92" t="s">
        <v>10806</v>
      </c>
      <c r="D5893" s="92" t="s">
        <v>25</v>
      </c>
      <c r="E5893" s="103" t="s">
        <v>736</v>
      </c>
      <c r="F5893" s="92" t="s">
        <v>10262</v>
      </c>
      <c r="G5893" s="92" t="s">
        <v>1273</v>
      </c>
      <c r="H5893" s="92" t="s">
        <v>10275</v>
      </c>
      <c r="I5893" s="92" t="s">
        <v>865</v>
      </c>
      <c r="J5893" s="92" t="s">
        <v>10807</v>
      </c>
      <c r="K5893" s="90" t="b">
        <v>0</v>
      </c>
      <c r="L5893" s="92" t="s">
        <v>867</v>
      </c>
      <c r="M5893" s="278">
        <f>IFERROR(VLOOKUP(C5893,'Budget Detail as of 11.30'!B:K,COLUMNS('Budget Detail as of 11.30'!B:K),FALSE),0)</f>
        <v>6000</v>
      </c>
      <c r="N5893" s="155">
        <f>SUMIFS('Budget Detail as of 11.30'!L:L,'Budget Detail as of 11.30'!B:B,'Questica Mapping'!C5893)</f>
        <v>6000</v>
      </c>
      <c r="O5893" s="100">
        <v>10000</v>
      </c>
      <c r="P5893" s="101">
        <f t="shared" si="222"/>
        <v>10000</v>
      </c>
    </row>
    <row r="5894" spans="1:16" hidden="1" x14ac:dyDescent="0.3">
      <c r="A5894" s="90">
        <v>604858</v>
      </c>
      <c r="B5894" s="92" t="s">
        <v>1162</v>
      </c>
      <c r="C5894" s="92" t="s">
        <v>10808</v>
      </c>
      <c r="D5894" s="92" t="s">
        <v>25</v>
      </c>
      <c r="E5894" s="103" t="s">
        <v>736</v>
      </c>
      <c r="F5894" s="92" t="s">
        <v>10262</v>
      </c>
      <c r="G5894" s="92" t="s">
        <v>1273</v>
      </c>
      <c r="H5894" s="92" t="s">
        <v>10275</v>
      </c>
      <c r="I5894" s="92" t="s">
        <v>925</v>
      </c>
      <c r="J5894" s="92" t="s">
        <v>9824</v>
      </c>
      <c r="K5894" s="90" t="b">
        <v>0</v>
      </c>
      <c r="L5894" s="92" t="s">
        <v>867</v>
      </c>
      <c r="M5894" s="278">
        <f>IFERROR(VLOOKUP(C5894,'Budget Detail as of 11.30'!B:K,COLUMNS('Budget Detail as of 11.30'!B:K),FALSE),0)</f>
        <v>2000</v>
      </c>
      <c r="N5894" s="155">
        <f>SUMIFS('Budget Detail as of 11.30'!L:L,'Budget Detail as of 11.30'!B:B,'Questica Mapping'!C5894)</f>
        <v>2000</v>
      </c>
      <c r="O5894" s="100">
        <v>3000</v>
      </c>
      <c r="P5894" s="101">
        <f t="shared" si="222"/>
        <v>3000</v>
      </c>
    </row>
    <row r="5895" spans="1:16" hidden="1" x14ac:dyDescent="0.3">
      <c r="A5895" s="90">
        <v>1191774</v>
      </c>
      <c r="B5895" s="92" t="s">
        <v>1162</v>
      </c>
      <c r="C5895" s="92" t="s">
        <v>10809</v>
      </c>
      <c r="D5895" s="92" t="s">
        <v>25</v>
      </c>
      <c r="E5895" s="103" t="s">
        <v>736</v>
      </c>
      <c r="F5895" s="92" t="s">
        <v>10262</v>
      </c>
      <c r="G5895" s="92" t="s">
        <v>1273</v>
      </c>
      <c r="H5895" s="92" t="s">
        <v>10277</v>
      </c>
      <c r="I5895" s="92" t="s">
        <v>865</v>
      </c>
      <c r="J5895" s="92" t="s">
        <v>10810</v>
      </c>
      <c r="K5895" s="90" t="b">
        <v>0</v>
      </c>
      <c r="L5895" s="92" t="s">
        <v>867</v>
      </c>
      <c r="M5895" s="278">
        <f>IFERROR(VLOOKUP(C5895,'Budget Detail as of 11.30'!B:K,COLUMNS('Budget Detail as of 11.30'!B:K),FALSE),0)</f>
        <v>10000</v>
      </c>
      <c r="N5895" s="155">
        <f>SUMIFS('Budget Detail as of 11.30'!L:L,'Budget Detail as of 11.30'!B:B,'Questica Mapping'!C5895)</f>
        <v>10000</v>
      </c>
      <c r="O5895" s="100">
        <v>498545</v>
      </c>
      <c r="P5895" s="101">
        <f t="shared" si="222"/>
        <v>498545</v>
      </c>
    </row>
    <row r="5896" spans="1:16" hidden="1" x14ac:dyDescent="0.3">
      <c r="A5896" s="90">
        <v>1858209</v>
      </c>
      <c r="B5896" s="92" t="s">
        <v>1162</v>
      </c>
      <c r="C5896" s="92" t="s">
        <v>10811</v>
      </c>
      <c r="D5896" s="92" t="s">
        <v>25</v>
      </c>
      <c r="E5896" s="103" t="s">
        <v>736</v>
      </c>
      <c r="F5896" s="90" t="s">
        <v>10262</v>
      </c>
      <c r="G5896" s="90" t="s">
        <v>1273</v>
      </c>
      <c r="H5896" s="90" t="s">
        <v>10452</v>
      </c>
      <c r="I5896" s="178">
        <v>2</v>
      </c>
      <c r="J5896" s="269" t="s">
        <v>1251</v>
      </c>
      <c r="L5896" s="92"/>
      <c r="M5896" s="278">
        <f>IFERROR(VLOOKUP(C5896,'Budget Detail as of 11.30'!B:K,COLUMNS('Budget Detail as of 11.30'!B:K),FALSE),0)</f>
        <v>0</v>
      </c>
      <c r="N5896" s="155">
        <f>SUMIFS('Budget Detail as of 11.30'!L:L,'Budget Detail as of 11.30'!B:B,'Questica Mapping'!C5896)</f>
        <v>0</v>
      </c>
      <c r="O5896" s="100">
        <v>1096</v>
      </c>
      <c r="P5896" s="101">
        <f t="shared" si="222"/>
        <v>1096</v>
      </c>
    </row>
    <row r="5897" spans="1:16" hidden="1" x14ac:dyDescent="0.3">
      <c r="A5897" s="90">
        <v>1858210</v>
      </c>
      <c r="B5897" s="92" t="s">
        <v>1162</v>
      </c>
      <c r="C5897" s="92" t="s">
        <v>10812</v>
      </c>
      <c r="D5897" s="92" t="s">
        <v>25</v>
      </c>
      <c r="E5897" s="103" t="s">
        <v>736</v>
      </c>
      <c r="F5897" s="92" t="s">
        <v>10262</v>
      </c>
      <c r="G5897" s="92" t="s">
        <v>1273</v>
      </c>
      <c r="H5897" s="92" t="s">
        <v>10279</v>
      </c>
      <c r="I5897" s="92" t="s">
        <v>865</v>
      </c>
      <c r="J5897" s="92" t="s">
        <v>10813</v>
      </c>
      <c r="K5897" s="90" t="b">
        <v>0</v>
      </c>
      <c r="L5897" s="92" t="s">
        <v>867</v>
      </c>
      <c r="M5897" s="278">
        <f>IFERROR(VLOOKUP(C5897,'Budget Detail as of 11.30'!B:K,COLUMNS('Budget Detail as of 11.30'!B:K),FALSE),0)</f>
        <v>1000</v>
      </c>
      <c r="N5897" s="155">
        <f>SUMIFS('Budget Detail as of 11.30'!L:L,'Budget Detail as of 11.30'!B:B,'Questica Mapping'!C5897)</f>
        <v>1000</v>
      </c>
      <c r="O5897" s="100">
        <v>6410</v>
      </c>
      <c r="P5897" s="101">
        <f t="shared" si="222"/>
        <v>6410</v>
      </c>
    </row>
    <row r="5898" spans="1:16" hidden="1" x14ac:dyDescent="0.3">
      <c r="A5898" s="90">
        <v>1191775</v>
      </c>
      <c r="B5898" s="92" t="s">
        <v>1162</v>
      </c>
      <c r="C5898" s="92" t="s">
        <v>10814</v>
      </c>
      <c r="D5898" s="92" t="s">
        <v>25</v>
      </c>
      <c r="E5898" s="103" t="s">
        <v>736</v>
      </c>
      <c r="F5898" s="90" t="s">
        <v>10262</v>
      </c>
      <c r="G5898" s="90" t="s">
        <v>1273</v>
      </c>
      <c r="H5898" s="90" t="s">
        <v>10598</v>
      </c>
      <c r="I5898" s="178">
        <v>1</v>
      </c>
      <c r="J5898" s="269" t="s">
        <v>1251</v>
      </c>
      <c r="L5898" s="92"/>
      <c r="M5898" s="278">
        <f>IFERROR(VLOOKUP(C5898,'Budget Detail as of 11.30'!B:K,COLUMNS('Budget Detail as of 11.30'!B:K),FALSE),0)</f>
        <v>0</v>
      </c>
      <c r="N5898" s="155">
        <f>SUMIFS('Budget Detail as of 11.30'!L:L,'Budget Detail as of 11.30'!B:B,'Questica Mapping'!C5898)</f>
        <v>0</v>
      </c>
      <c r="O5898" s="100">
        <v>81551</v>
      </c>
      <c r="P5898" s="101">
        <f t="shared" si="222"/>
        <v>81551</v>
      </c>
    </row>
    <row r="5899" spans="1:16" hidden="1" x14ac:dyDescent="0.3">
      <c r="A5899" s="90">
        <v>604898</v>
      </c>
      <c r="B5899" s="92" t="s">
        <v>1162</v>
      </c>
      <c r="C5899" s="92" t="s">
        <v>10815</v>
      </c>
      <c r="D5899" s="92" t="s">
        <v>25</v>
      </c>
      <c r="E5899" s="103" t="s">
        <v>736</v>
      </c>
      <c r="F5899" s="90" t="s">
        <v>10262</v>
      </c>
      <c r="G5899" s="90" t="s">
        <v>1273</v>
      </c>
      <c r="H5899" s="90" t="s">
        <v>10512</v>
      </c>
      <c r="I5899" s="178">
        <v>1</v>
      </c>
      <c r="J5899" s="269" t="s">
        <v>1251</v>
      </c>
      <c r="L5899" s="92"/>
      <c r="M5899" s="278">
        <f>IFERROR(VLOOKUP(C5899,'Budget Detail as of 11.30'!B:K,COLUMNS('Budget Detail as of 11.30'!B:K),FALSE),0)</f>
        <v>0</v>
      </c>
      <c r="N5899" s="155">
        <f>SUMIFS('Budget Detail as of 11.30'!L:L,'Budget Detail as of 11.30'!B:B,'Questica Mapping'!C5899)</f>
        <v>0</v>
      </c>
      <c r="O5899" s="100">
        <v>221</v>
      </c>
      <c r="P5899" s="101">
        <f t="shared" si="222"/>
        <v>221</v>
      </c>
    </row>
    <row r="5900" spans="1:16" hidden="1" x14ac:dyDescent="0.3">
      <c r="A5900" s="90">
        <v>604899</v>
      </c>
      <c r="B5900" s="92" t="s">
        <v>1162</v>
      </c>
      <c r="C5900" s="92" t="s">
        <v>10816</v>
      </c>
      <c r="D5900" s="92" t="s">
        <v>25</v>
      </c>
      <c r="E5900" s="103" t="s">
        <v>736</v>
      </c>
      <c r="F5900" s="90" t="s">
        <v>10262</v>
      </c>
      <c r="G5900" s="90" t="s">
        <v>2109</v>
      </c>
      <c r="H5900" s="90" t="s">
        <v>10577</v>
      </c>
      <c r="I5900" s="178">
        <v>1</v>
      </c>
      <c r="J5900" s="269" t="s">
        <v>1251</v>
      </c>
      <c r="L5900" s="92"/>
      <c r="M5900" s="278">
        <f>IFERROR(VLOOKUP(C5900,'Budget Detail as of 11.30'!B:K,COLUMNS('Budget Detail as of 11.30'!B:K),FALSE),0)</f>
        <v>0</v>
      </c>
      <c r="N5900" s="155">
        <f>SUMIFS('Budget Detail as of 11.30'!L:L,'Budget Detail as of 11.30'!B:B,'Questica Mapping'!C5900)</f>
        <v>0</v>
      </c>
      <c r="O5900" s="100">
        <v>4682</v>
      </c>
      <c r="P5900" s="101">
        <f t="shared" si="222"/>
        <v>4682</v>
      </c>
    </row>
    <row r="5901" spans="1:16" hidden="1" x14ac:dyDescent="0.3">
      <c r="A5901" s="90">
        <v>604882</v>
      </c>
      <c r="B5901" s="92" t="s">
        <v>1162</v>
      </c>
      <c r="C5901" s="92" t="s">
        <v>10817</v>
      </c>
      <c r="D5901" s="92" t="s">
        <v>25</v>
      </c>
      <c r="E5901" s="103" t="s">
        <v>741</v>
      </c>
      <c r="F5901" s="92" t="s">
        <v>10262</v>
      </c>
      <c r="G5901" s="92" t="s">
        <v>3658</v>
      </c>
      <c r="H5901" s="92" t="s">
        <v>10213</v>
      </c>
      <c r="I5901" s="92" t="s">
        <v>865</v>
      </c>
      <c r="J5901" s="92" t="s">
        <v>10818</v>
      </c>
      <c r="K5901" s="90" t="b">
        <v>0</v>
      </c>
      <c r="L5901" s="92" t="s">
        <v>867</v>
      </c>
      <c r="M5901" s="278">
        <f>IFERROR(VLOOKUP(C5901,'Budget Detail as of 11.30'!B:K,COLUMNS('Budget Detail as of 11.30'!B:K),FALSE),0)</f>
        <v>498870</v>
      </c>
      <c r="N5901" s="155">
        <f>SUMIFS('Budget Detail as of 11.30'!L:L,'Budget Detail as of 11.30'!B:B,'Questica Mapping'!C5901)</f>
        <v>498870</v>
      </c>
      <c r="O5901" s="100">
        <v>11309</v>
      </c>
      <c r="P5901" s="101">
        <f t="shared" si="222"/>
        <v>11309</v>
      </c>
    </row>
    <row r="5902" spans="1:16" hidden="1" x14ac:dyDescent="0.3">
      <c r="A5902" s="90">
        <v>851407</v>
      </c>
      <c r="B5902" s="92" t="s">
        <v>1162</v>
      </c>
      <c r="C5902" s="92" t="s">
        <v>10819</v>
      </c>
      <c r="D5902" s="92" t="s">
        <v>25</v>
      </c>
      <c r="E5902" s="103" t="s">
        <v>740</v>
      </c>
      <c r="F5902" s="92" t="s">
        <v>10262</v>
      </c>
      <c r="G5902" s="92" t="s">
        <v>10077</v>
      </c>
      <c r="H5902" s="92" t="s">
        <v>10213</v>
      </c>
      <c r="I5902" s="92" t="s">
        <v>865</v>
      </c>
      <c r="J5902" s="92" t="s">
        <v>10078</v>
      </c>
      <c r="K5902" s="90" t="b">
        <v>0</v>
      </c>
      <c r="L5902" s="92" t="s">
        <v>867</v>
      </c>
      <c r="M5902" s="278">
        <f>IFERROR(VLOOKUP(C5902,'Budget Detail as of 11.30'!B:K,COLUMNS('Budget Detail as of 11.30'!B:K),FALSE),0)</f>
        <v>1500</v>
      </c>
      <c r="N5902" s="155">
        <f>SUMIFS('Budget Detail as of 11.30'!L:L,'Budget Detail as of 11.30'!B:B,'Questica Mapping'!C5902)</f>
        <v>1500</v>
      </c>
      <c r="O5902" s="100">
        <v>1054</v>
      </c>
      <c r="P5902" s="101">
        <f t="shared" si="222"/>
        <v>1054</v>
      </c>
    </row>
    <row r="5903" spans="1:16" hidden="1" x14ac:dyDescent="0.3">
      <c r="A5903" s="90">
        <v>1858205</v>
      </c>
      <c r="B5903" s="92" t="s">
        <v>1162</v>
      </c>
      <c r="C5903" s="92" t="s">
        <v>10820</v>
      </c>
      <c r="D5903" s="92" t="s">
        <v>25</v>
      </c>
      <c r="E5903" s="103" t="s">
        <v>740</v>
      </c>
      <c r="F5903" s="92" t="s">
        <v>10262</v>
      </c>
      <c r="G5903" s="92" t="s">
        <v>10077</v>
      </c>
      <c r="H5903" s="92" t="s">
        <v>10218</v>
      </c>
      <c r="I5903" s="92" t="s">
        <v>865</v>
      </c>
      <c r="J5903" s="92" t="s">
        <v>10078</v>
      </c>
      <c r="K5903" s="90" t="b">
        <v>0</v>
      </c>
      <c r="L5903" s="92" t="s">
        <v>867</v>
      </c>
      <c r="M5903" s="278">
        <f>IFERROR(VLOOKUP(C5903,'Budget Detail as of 11.30'!B:K,COLUMNS('Budget Detail as of 11.30'!B:K),FALSE),0)</f>
        <v>0</v>
      </c>
      <c r="N5903" s="155">
        <f>SUMIFS('Budget Detail as of 11.30'!L:L,'Budget Detail as of 11.30'!B:B,'Questica Mapping'!C5903)</f>
        <v>0</v>
      </c>
      <c r="O5903" s="100">
        <v>1450</v>
      </c>
      <c r="P5903" s="101">
        <f t="shared" si="222"/>
        <v>1450</v>
      </c>
    </row>
    <row r="5904" spans="1:16" hidden="1" x14ac:dyDescent="0.3">
      <c r="B5904" s="92" t="s">
        <v>1162</v>
      </c>
      <c r="C5904" s="92" t="s">
        <v>10821</v>
      </c>
      <c r="D5904" s="92" t="s">
        <v>25</v>
      </c>
      <c r="E5904" s="103" t="s">
        <v>740</v>
      </c>
      <c r="F5904" s="92" t="s">
        <v>10262</v>
      </c>
      <c r="G5904" s="92" t="s">
        <v>10077</v>
      </c>
      <c r="H5904" s="92" t="s">
        <v>10221</v>
      </c>
      <c r="I5904" s="92" t="s">
        <v>865</v>
      </c>
      <c r="J5904" s="92" t="s">
        <v>10078</v>
      </c>
      <c r="K5904" s="90" t="b">
        <v>0</v>
      </c>
      <c r="L5904" s="92" t="s">
        <v>867</v>
      </c>
      <c r="M5904" s="278">
        <f>IFERROR(VLOOKUP(C5904,'Budget Detail as of 11.30'!B:K,COLUMNS('Budget Detail as of 11.30'!B:K),FALSE),0)</f>
        <v>0</v>
      </c>
      <c r="N5904" s="155">
        <f>SUMIFS('Budget Detail as of 11.30'!L:L,'Budget Detail as of 11.30'!B:B,'Questica Mapping'!C5904)</f>
        <v>0</v>
      </c>
      <c r="O5904" s="100">
        <v>1780</v>
      </c>
      <c r="P5904" s="101">
        <f t="shared" si="222"/>
        <v>1780</v>
      </c>
    </row>
    <row r="5905" spans="2:16" hidden="1" x14ac:dyDescent="0.3">
      <c r="B5905" s="92" t="s">
        <v>1162</v>
      </c>
      <c r="C5905" s="92" t="s">
        <v>10822</v>
      </c>
      <c r="D5905" s="92" t="s">
        <v>25</v>
      </c>
      <c r="E5905" s="103" t="s">
        <v>740</v>
      </c>
      <c r="F5905" s="92" t="s">
        <v>10262</v>
      </c>
      <c r="G5905" s="92" t="s">
        <v>10077</v>
      </c>
      <c r="H5905" s="92" t="s">
        <v>10269</v>
      </c>
      <c r="I5905" s="92" t="s">
        <v>865</v>
      </c>
      <c r="J5905" s="92" t="s">
        <v>10078</v>
      </c>
      <c r="K5905" s="90" t="b">
        <v>0</v>
      </c>
      <c r="L5905" s="92" t="s">
        <v>867</v>
      </c>
      <c r="M5905" s="278">
        <f>IFERROR(VLOOKUP(C5905,'Budget Detail as of 11.30'!B:K,COLUMNS('Budget Detail as of 11.30'!B:K),FALSE),0)</f>
        <v>0</v>
      </c>
      <c r="N5905" s="155">
        <f>SUMIFS('Budget Detail as of 11.30'!L:L,'Budget Detail as of 11.30'!B:B,'Questica Mapping'!C5905)</f>
        <v>0</v>
      </c>
      <c r="O5905" s="100">
        <v>1107</v>
      </c>
      <c r="P5905" s="101">
        <f t="shared" si="222"/>
        <v>1107</v>
      </c>
    </row>
    <row r="5906" spans="2:16" hidden="1" x14ac:dyDescent="0.3">
      <c r="B5906" s="92" t="s">
        <v>1162</v>
      </c>
      <c r="C5906" s="92" t="s">
        <v>10823</v>
      </c>
      <c r="D5906" s="92" t="s">
        <v>25</v>
      </c>
      <c r="E5906" s="103" t="s">
        <v>740</v>
      </c>
      <c r="F5906" s="92" t="s">
        <v>10262</v>
      </c>
      <c r="G5906" s="92" t="s">
        <v>10077</v>
      </c>
      <c r="H5906" s="92" t="s">
        <v>10224</v>
      </c>
      <c r="I5906" s="92" t="s">
        <v>865</v>
      </c>
      <c r="J5906" s="92" t="s">
        <v>10078</v>
      </c>
      <c r="K5906" s="90" t="b">
        <v>0</v>
      </c>
      <c r="L5906" s="92" t="s">
        <v>867</v>
      </c>
      <c r="M5906" s="278">
        <f>IFERROR(VLOOKUP(C5906,'Budget Detail as of 11.30'!B:K,COLUMNS('Budget Detail as of 11.30'!B:K),FALSE),0)</f>
        <v>0</v>
      </c>
      <c r="N5906" s="155">
        <f>SUMIFS('Budget Detail as of 11.30'!L:L,'Budget Detail as of 11.30'!B:B,'Questica Mapping'!C5906)</f>
        <v>0</v>
      </c>
      <c r="O5906" s="100">
        <v>1564</v>
      </c>
      <c r="P5906" s="101">
        <f t="shared" si="222"/>
        <v>1564</v>
      </c>
    </row>
    <row r="5907" spans="2:16" hidden="1" x14ac:dyDescent="0.3">
      <c r="B5907" s="92" t="s">
        <v>1162</v>
      </c>
      <c r="C5907" s="92" t="s">
        <v>10824</v>
      </c>
      <c r="D5907" s="92" t="s">
        <v>25</v>
      </c>
      <c r="E5907" s="103" t="s">
        <v>740</v>
      </c>
      <c r="F5907" s="92" t="s">
        <v>10262</v>
      </c>
      <c r="G5907" s="92" t="s">
        <v>10077</v>
      </c>
      <c r="H5907" s="92" t="s">
        <v>10339</v>
      </c>
      <c r="I5907" s="92" t="s">
        <v>865</v>
      </c>
      <c r="J5907" s="92" t="s">
        <v>10078</v>
      </c>
      <c r="K5907" s="90" t="b">
        <v>0</v>
      </c>
      <c r="L5907" s="92" t="s">
        <v>867</v>
      </c>
      <c r="M5907" s="278">
        <f>IFERROR(VLOOKUP(C5907,'Budget Detail as of 11.30'!B:K,COLUMNS('Budget Detail as of 11.30'!B:K),FALSE),0)</f>
        <v>0</v>
      </c>
      <c r="N5907" s="155">
        <f>SUMIFS('Budget Detail as of 11.30'!L:L,'Budget Detail as of 11.30'!B:B,'Questica Mapping'!C5907)</f>
        <v>0</v>
      </c>
      <c r="O5907" s="100">
        <v>0</v>
      </c>
      <c r="P5907" s="101">
        <f t="shared" si="222"/>
        <v>0</v>
      </c>
    </row>
    <row r="5908" spans="2:16" hidden="1" x14ac:dyDescent="0.3">
      <c r="B5908" s="92" t="s">
        <v>1162</v>
      </c>
      <c r="C5908" s="92" t="s">
        <v>10825</v>
      </c>
      <c r="D5908" s="92" t="s">
        <v>25</v>
      </c>
      <c r="E5908" s="103" t="s">
        <v>740</v>
      </c>
      <c r="F5908" s="92" t="s">
        <v>10262</v>
      </c>
      <c r="G5908" s="92" t="s">
        <v>10077</v>
      </c>
      <c r="H5908" s="92" t="s">
        <v>10275</v>
      </c>
      <c r="I5908" s="92" t="s">
        <v>865</v>
      </c>
      <c r="J5908" s="92" t="s">
        <v>10078</v>
      </c>
      <c r="K5908" s="90" t="b">
        <v>0</v>
      </c>
      <c r="L5908" s="92" t="s">
        <v>867</v>
      </c>
      <c r="M5908" s="278">
        <f>IFERROR(VLOOKUP(C5908,'Budget Detail as of 11.30'!B:K,COLUMNS('Budget Detail as of 11.30'!B:K),FALSE),0)</f>
        <v>0</v>
      </c>
      <c r="N5908" s="155">
        <f>SUMIFS('Budget Detail as of 11.30'!L:L,'Budget Detail as of 11.30'!B:B,'Questica Mapping'!C5908)</f>
        <v>0</v>
      </c>
      <c r="O5908" s="100">
        <v>8000000</v>
      </c>
      <c r="P5908" s="101">
        <f t="shared" si="222"/>
        <v>8000000</v>
      </c>
    </row>
    <row r="5909" spans="2:16" hidden="1" x14ac:dyDescent="0.3">
      <c r="B5909" s="92" t="s">
        <v>1162</v>
      </c>
      <c r="C5909" s="92" t="s">
        <v>10826</v>
      </c>
      <c r="D5909" s="92" t="s">
        <v>25</v>
      </c>
      <c r="E5909" s="103" t="s">
        <v>740</v>
      </c>
      <c r="F5909" s="92" t="s">
        <v>10262</v>
      </c>
      <c r="G5909" s="92" t="s">
        <v>10077</v>
      </c>
      <c r="H5909" s="92" t="s">
        <v>10277</v>
      </c>
      <c r="I5909" s="92" t="s">
        <v>865</v>
      </c>
      <c r="J5909" s="92" t="s">
        <v>10078</v>
      </c>
      <c r="K5909" s="90" t="b">
        <v>0</v>
      </c>
      <c r="L5909" s="92" t="s">
        <v>867</v>
      </c>
      <c r="M5909" s="278">
        <f>IFERROR(VLOOKUP(C5909,'Budget Detail as of 11.30'!B:K,COLUMNS('Budget Detail as of 11.30'!B:K),FALSE),0)</f>
        <v>0</v>
      </c>
      <c r="N5909" s="155">
        <f>SUMIFS('Budget Detail as of 11.30'!L:L,'Budget Detail as of 11.30'!B:B,'Questica Mapping'!C5909)</f>
        <v>0</v>
      </c>
      <c r="O5909" s="100">
        <v>90492</v>
      </c>
      <c r="P5909" s="101">
        <f t="shared" si="222"/>
        <v>90492</v>
      </c>
    </row>
    <row r="5910" spans="2:16" hidden="1" x14ac:dyDescent="0.3">
      <c r="B5910" s="92" t="s">
        <v>1162</v>
      </c>
      <c r="C5910" s="92" t="s">
        <v>10827</v>
      </c>
      <c r="D5910" s="92" t="s">
        <v>25</v>
      </c>
      <c r="E5910" s="103" t="s">
        <v>740</v>
      </c>
      <c r="F5910" s="92" t="s">
        <v>10262</v>
      </c>
      <c r="G5910" s="92" t="s">
        <v>10077</v>
      </c>
      <c r="H5910" s="92" t="s">
        <v>10298</v>
      </c>
      <c r="I5910" s="92" t="s">
        <v>865</v>
      </c>
      <c r="J5910" s="92" t="s">
        <v>10078</v>
      </c>
      <c r="K5910" s="90" t="b">
        <v>0</v>
      </c>
      <c r="L5910" s="92" t="s">
        <v>867</v>
      </c>
      <c r="M5910" s="278">
        <f>IFERROR(VLOOKUP(C5910,'Budget Detail as of 11.30'!B:K,COLUMNS('Budget Detail as of 11.30'!B:K),FALSE),0)</f>
        <v>0</v>
      </c>
      <c r="N5910" s="155">
        <f>SUMIFS('Budget Detail as of 11.30'!L:L,'Budget Detail as of 11.30'!B:B,'Questica Mapping'!C5910)</f>
        <v>0</v>
      </c>
      <c r="O5910" s="100">
        <v>-13000</v>
      </c>
      <c r="P5910" s="101">
        <f t="shared" ref="P5910:P5915" si="223">-O5910</f>
        <v>13000</v>
      </c>
    </row>
    <row r="5911" spans="2:16" hidden="1" x14ac:dyDescent="0.3">
      <c r="B5911" s="92" t="s">
        <v>1162</v>
      </c>
      <c r="C5911" s="92" t="s">
        <v>10828</v>
      </c>
      <c r="D5911" s="92" t="s">
        <v>25</v>
      </c>
      <c r="E5911" s="103" t="s">
        <v>740</v>
      </c>
      <c r="F5911" s="92" t="s">
        <v>10262</v>
      </c>
      <c r="G5911" s="92" t="s">
        <v>10077</v>
      </c>
      <c r="H5911" s="92" t="s">
        <v>10281</v>
      </c>
      <c r="I5911" s="92" t="s">
        <v>865</v>
      </c>
      <c r="J5911" s="92" t="s">
        <v>10078</v>
      </c>
      <c r="K5911" s="90" t="b">
        <v>0</v>
      </c>
      <c r="L5911" s="92" t="s">
        <v>867</v>
      </c>
      <c r="M5911" s="278">
        <f>IFERROR(VLOOKUP(C5911,'Budget Detail as of 11.30'!B:K,COLUMNS('Budget Detail as of 11.30'!B:K),FALSE),0)</f>
        <v>0</v>
      </c>
      <c r="N5911" s="155">
        <f>SUMIFS('Budget Detail as of 11.30'!L:L,'Budget Detail as of 11.30'!B:B,'Questica Mapping'!C5911)</f>
        <v>0</v>
      </c>
      <c r="O5911" s="100">
        <v>-9000</v>
      </c>
      <c r="P5911" s="101">
        <f t="shared" si="223"/>
        <v>9000</v>
      </c>
    </row>
    <row r="5912" spans="2:16" hidden="1" x14ac:dyDescent="0.3">
      <c r="B5912" s="92" t="s">
        <v>1162</v>
      </c>
      <c r="C5912" s="92" t="s">
        <v>10829</v>
      </c>
      <c r="D5912" s="92" t="s">
        <v>25</v>
      </c>
      <c r="E5912" s="103" t="s">
        <v>740</v>
      </c>
      <c r="F5912" s="92" t="s">
        <v>10262</v>
      </c>
      <c r="G5912" s="92" t="s">
        <v>10077</v>
      </c>
      <c r="H5912" s="92" t="s">
        <v>10495</v>
      </c>
      <c r="I5912" s="92" t="s">
        <v>865</v>
      </c>
      <c r="J5912" s="92" t="s">
        <v>10078</v>
      </c>
      <c r="K5912" s="90" t="b">
        <v>0</v>
      </c>
      <c r="L5912" s="92" t="s">
        <v>867</v>
      </c>
      <c r="M5912" s="278">
        <f>IFERROR(VLOOKUP(C5912,'Budget Detail as of 11.30'!B:K,COLUMNS('Budget Detail as of 11.30'!B:K),FALSE),0)</f>
        <v>0</v>
      </c>
      <c r="N5912" s="155">
        <f>SUMIFS('Budget Detail as of 11.30'!L:L,'Budget Detail as of 11.30'!B:B,'Questica Mapping'!C5912)</f>
        <v>0</v>
      </c>
      <c r="O5912" s="100">
        <v>-27000</v>
      </c>
      <c r="P5912" s="101">
        <f t="shared" si="223"/>
        <v>27000</v>
      </c>
    </row>
    <row r="5913" spans="2:16" hidden="1" x14ac:dyDescent="0.3">
      <c r="B5913" s="92" t="s">
        <v>1162</v>
      </c>
      <c r="C5913" s="92" t="s">
        <v>10830</v>
      </c>
      <c r="D5913" s="92" t="s">
        <v>25</v>
      </c>
      <c r="E5913" s="103" t="s">
        <v>740</v>
      </c>
      <c r="F5913" s="92" t="s">
        <v>10262</v>
      </c>
      <c r="G5913" s="92" t="s">
        <v>10077</v>
      </c>
      <c r="H5913" s="92" t="s">
        <v>10304</v>
      </c>
      <c r="I5913" s="92" t="s">
        <v>865</v>
      </c>
      <c r="J5913" s="92" t="s">
        <v>10078</v>
      </c>
      <c r="K5913" s="90" t="b">
        <v>0</v>
      </c>
      <c r="L5913" s="92" t="s">
        <v>867</v>
      </c>
      <c r="M5913" s="278">
        <f>IFERROR(VLOOKUP(C5913,'Budget Detail as of 11.30'!B:K,COLUMNS('Budget Detail as of 11.30'!B:K),FALSE),0)</f>
        <v>0</v>
      </c>
      <c r="N5913" s="155">
        <f>SUMIFS('Budget Detail as of 11.30'!L:L,'Budget Detail as of 11.30'!B:B,'Questica Mapping'!C5913)</f>
        <v>0</v>
      </c>
      <c r="O5913" s="100">
        <v>-20000</v>
      </c>
      <c r="P5913" s="101">
        <f t="shared" si="223"/>
        <v>20000</v>
      </c>
    </row>
    <row r="5914" spans="2:16" hidden="1" x14ac:dyDescent="0.3">
      <c r="B5914" s="92" t="s">
        <v>1162</v>
      </c>
      <c r="C5914" s="92" t="s">
        <v>10831</v>
      </c>
      <c r="D5914" s="92" t="s">
        <v>25</v>
      </c>
      <c r="E5914" s="103" t="s">
        <v>740</v>
      </c>
      <c r="F5914" s="92" t="s">
        <v>10262</v>
      </c>
      <c r="G5914" s="92" t="s">
        <v>10077</v>
      </c>
      <c r="H5914" s="92" t="s">
        <v>10352</v>
      </c>
      <c r="I5914" s="92" t="s">
        <v>865</v>
      </c>
      <c r="J5914" s="92" t="s">
        <v>10078</v>
      </c>
      <c r="K5914" s="90" t="b">
        <v>0</v>
      </c>
      <c r="L5914" s="92" t="s">
        <v>867</v>
      </c>
      <c r="M5914" s="278">
        <f>IFERROR(VLOOKUP(C5914,'Budget Detail as of 11.30'!B:K,COLUMNS('Budget Detail as of 11.30'!B:K),FALSE),0)</f>
        <v>0</v>
      </c>
      <c r="N5914" s="155">
        <f>SUMIFS('Budget Detail as of 11.30'!L:L,'Budget Detail as of 11.30'!B:B,'Questica Mapping'!C5914)</f>
        <v>0</v>
      </c>
      <c r="O5914" s="100">
        <v>0</v>
      </c>
      <c r="P5914" s="101">
        <f t="shared" si="223"/>
        <v>0</v>
      </c>
    </row>
    <row r="5915" spans="2:16" hidden="1" x14ac:dyDescent="0.3">
      <c r="B5915" s="92" t="s">
        <v>1162</v>
      </c>
      <c r="C5915" s="92" t="s">
        <v>10832</v>
      </c>
      <c r="D5915" s="92" t="s">
        <v>25</v>
      </c>
      <c r="E5915" s="103" t="s">
        <v>740</v>
      </c>
      <c r="F5915" s="92" t="s">
        <v>10262</v>
      </c>
      <c r="G5915" s="92" t="s">
        <v>10077</v>
      </c>
      <c r="H5915" s="92" t="s">
        <v>10284</v>
      </c>
      <c r="I5915" s="92" t="s">
        <v>865</v>
      </c>
      <c r="J5915" s="92" t="s">
        <v>10078</v>
      </c>
      <c r="K5915" s="90" t="b">
        <v>0</v>
      </c>
      <c r="L5915" s="92" t="s">
        <v>867</v>
      </c>
      <c r="M5915" s="278">
        <f>IFERROR(VLOOKUP(C5915,'Budget Detail as of 11.30'!B:K,COLUMNS('Budget Detail as of 11.30'!B:K),FALSE),0)</f>
        <v>0</v>
      </c>
      <c r="N5915" s="155">
        <f>SUMIFS('Budget Detail as of 11.30'!L:L,'Budget Detail as of 11.30'!B:B,'Questica Mapping'!C5915)</f>
        <v>0</v>
      </c>
      <c r="O5915" s="100">
        <v>0</v>
      </c>
      <c r="P5915" s="101">
        <f t="shared" si="223"/>
        <v>0</v>
      </c>
    </row>
    <row r="5916" spans="2:16" hidden="1" x14ac:dyDescent="0.3">
      <c r="B5916" s="159" t="s">
        <v>1162</v>
      </c>
      <c r="C5916" s="159" t="s">
        <v>10833</v>
      </c>
      <c r="D5916" s="181" t="s">
        <v>25</v>
      </c>
      <c r="E5916" s="178" t="s">
        <v>739</v>
      </c>
      <c r="F5916" s="179" t="s">
        <v>10834</v>
      </c>
      <c r="G5916" s="179" t="s">
        <v>1679</v>
      </c>
      <c r="H5916" s="179" t="s">
        <v>10213</v>
      </c>
      <c r="I5916" s="179" t="s">
        <v>865</v>
      </c>
      <c r="J5916" s="179" t="s">
        <v>10835</v>
      </c>
      <c r="K5916" s="179" t="b">
        <f>VLOOKUP($C5916,'Budget Detail as of 11.30'!$B:$K,COLUMNS('Budget Detail as of 11.30'!$B:I),FALSE)</f>
        <v>0</v>
      </c>
      <c r="L5916" s="179" t="str">
        <f>VLOOKUP($C5916,'Budget Detail as of 11.30'!$B:$K,COLUMNS('Budget Detail as of 11.30'!$B:J),FALSE)</f>
        <v>Operating</v>
      </c>
      <c r="M5916" s="278">
        <f>IFERROR(VLOOKUP(C5916,'Budget Detail as of 11.30'!B:K,COLUMNS('Budget Detail as of 11.30'!B:K),FALSE),0)</f>
        <v>30000000</v>
      </c>
      <c r="N5916" s="155">
        <f>SUMIFS('Budget Detail as of 11.30'!L:L,'Budget Detail as of 11.30'!B:B,'Questica Mapping'!C5916)</f>
        <v>30000000</v>
      </c>
    </row>
    <row r="5917" spans="2:16" hidden="1" x14ac:dyDescent="0.3">
      <c r="B5917" s="92" t="s">
        <v>1162</v>
      </c>
      <c r="C5917" s="92" t="s">
        <v>10836</v>
      </c>
      <c r="D5917" s="92" t="s">
        <v>25</v>
      </c>
      <c r="E5917" s="103" t="s">
        <v>494</v>
      </c>
      <c r="F5917" s="92" t="s">
        <v>10834</v>
      </c>
      <c r="G5917" s="92" t="s">
        <v>1679</v>
      </c>
      <c r="H5917" s="92" t="s">
        <v>10213</v>
      </c>
      <c r="I5917" s="92" t="s">
        <v>925</v>
      </c>
      <c r="J5917" s="92" t="s">
        <v>3690</v>
      </c>
      <c r="K5917" s="90" t="b">
        <v>0</v>
      </c>
      <c r="L5917" s="92" t="s">
        <v>867</v>
      </c>
      <c r="M5917" s="278">
        <f>IFERROR(VLOOKUP(C5917,'Budget Detail as of 11.30'!B:K,COLUMNS('Budget Detail as of 11.30'!B:K),FALSE),0)</f>
        <v>71680</v>
      </c>
      <c r="N5917" s="155">
        <f>SUMIFS('Budget Detail as of 11.30'!L:L,'Budget Detail as of 11.30'!B:B,'Questica Mapping'!C5917)</f>
        <v>75840</v>
      </c>
      <c r="O5917" s="100">
        <v>-51101</v>
      </c>
      <c r="P5917" s="101">
        <f>-O5917</f>
        <v>51101</v>
      </c>
    </row>
    <row r="5918" spans="2:16" hidden="1" x14ac:dyDescent="0.3">
      <c r="B5918" s="92" t="s">
        <v>1162</v>
      </c>
      <c r="C5918" s="92" t="s">
        <v>10837</v>
      </c>
      <c r="D5918" s="92" t="s">
        <v>25</v>
      </c>
      <c r="E5918" s="103" t="s">
        <v>739</v>
      </c>
      <c r="F5918" s="92" t="s">
        <v>10834</v>
      </c>
      <c r="G5918" s="92" t="s">
        <v>1679</v>
      </c>
      <c r="H5918" s="92" t="s">
        <v>10213</v>
      </c>
      <c r="I5918" s="92" t="s">
        <v>928</v>
      </c>
      <c r="J5918" s="92" t="s">
        <v>10838</v>
      </c>
      <c r="K5918" s="90" t="b">
        <v>0</v>
      </c>
      <c r="L5918" s="92" t="s">
        <v>867</v>
      </c>
      <c r="M5918" s="278">
        <f>IFERROR(VLOOKUP(C5918,'Budget Detail as of 11.30'!B:K,COLUMNS('Budget Detail as of 11.30'!B:K),FALSE),0)</f>
        <v>0</v>
      </c>
      <c r="N5918" s="155">
        <f>SUMIFS('Budget Detail as of 11.30'!L:L,'Budget Detail as of 11.30'!B:B,'Questica Mapping'!C5918)</f>
        <v>0</v>
      </c>
      <c r="O5918" s="100">
        <v>-499890</v>
      </c>
      <c r="P5918" s="101">
        <f>-O5918</f>
        <v>499890</v>
      </c>
    </row>
    <row r="5919" spans="2:16" hidden="1" x14ac:dyDescent="0.3">
      <c r="B5919" s="92" t="s">
        <v>3</v>
      </c>
      <c r="C5919" s="92" t="s">
        <v>10839</v>
      </c>
      <c r="D5919" s="92" t="s">
        <v>26</v>
      </c>
      <c r="E5919" s="103" t="s">
        <v>303</v>
      </c>
      <c r="F5919" s="92" t="s">
        <v>9731</v>
      </c>
      <c r="G5919" s="92" t="s">
        <v>863</v>
      </c>
      <c r="H5919" s="92" t="s">
        <v>10840</v>
      </c>
      <c r="I5919" s="92" t="s">
        <v>865</v>
      </c>
      <c r="J5919" s="92" t="s">
        <v>10841</v>
      </c>
      <c r="K5919" s="90" t="b">
        <v>0</v>
      </c>
      <c r="L5919" s="92" t="s">
        <v>867</v>
      </c>
      <c r="M5919" s="278">
        <f>IFERROR(VLOOKUP(C5919,'Budget Detail as of 11.30'!B:K,COLUMNS('Budget Detail as of 11.30'!B:K),FALSE),0)</f>
        <v>13000</v>
      </c>
      <c r="N5919" s="155">
        <f>SUMIFS('Budget Detail as of 11.30'!L:L,'Budget Detail as of 11.30'!B:B,'Questica Mapping'!C5919)</f>
        <v>13000</v>
      </c>
      <c r="O5919" s="100">
        <v>0</v>
      </c>
      <c r="P5919" s="101">
        <f>-O5919</f>
        <v>0</v>
      </c>
    </row>
    <row r="5920" spans="2:16" hidden="1" x14ac:dyDescent="0.3">
      <c r="B5920" s="92" t="s">
        <v>3</v>
      </c>
      <c r="C5920" s="92" t="s">
        <v>10842</v>
      </c>
      <c r="D5920" s="92" t="s">
        <v>26</v>
      </c>
      <c r="E5920" s="103" t="s">
        <v>303</v>
      </c>
      <c r="F5920" s="92" t="s">
        <v>9731</v>
      </c>
      <c r="G5920" s="92" t="s">
        <v>863</v>
      </c>
      <c r="H5920" s="92" t="s">
        <v>10840</v>
      </c>
      <c r="I5920" s="92" t="s">
        <v>925</v>
      </c>
      <c r="J5920" s="92" t="s">
        <v>10843</v>
      </c>
      <c r="K5920" s="90" t="b">
        <v>0</v>
      </c>
      <c r="L5920" s="92" t="s">
        <v>867</v>
      </c>
      <c r="M5920" s="278">
        <f>IFERROR(VLOOKUP(C5920,'Budget Detail as of 11.30'!B:K,COLUMNS('Budget Detail as of 11.30'!B:K),FALSE),0)</f>
        <v>9000</v>
      </c>
      <c r="N5920" s="155">
        <f>SUMIFS('Budget Detail as of 11.30'!L:L,'Budget Detail as of 11.30'!B:B,'Questica Mapping'!C5920)</f>
        <v>9000</v>
      </c>
      <c r="O5920" s="100">
        <v>-10000</v>
      </c>
      <c r="P5920" s="101">
        <f>-O5920</f>
        <v>10000</v>
      </c>
    </row>
    <row r="5921" spans="2:16" hidden="1" x14ac:dyDescent="0.3">
      <c r="B5921" s="92" t="s">
        <v>3</v>
      </c>
      <c r="C5921" s="92" t="s">
        <v>10844</v>
      </c>
      <c r="D5921" s="92" t="s">
        <v>26</v>
      </c>
      <c r="E5921" s="103" t="s">
        <v>303</v>
      </c>
      <c r="F5921" s="92" t="s">
        <v>9731</v>
      </c>
      <c r="G5921" s="92" t="s">
        <v>947</v>
      </c>
      <c r="H5921" s="92" t="s">
        <v>10840</v>
      </c>
      <c r="I5921" s="92" t="s">
        <v>865</v>
      </c>
      <c r="J5921" s="92" t="s">
        <v>10845</v>
      </c>
      <c r="K5921" s="90" t="b">
        <v>0</v>
      </c>
      <c r="L5921" s="92" t="s">
        <v>867</v>
      </c>
      <c r="M5921" s="278">
        <f>IFERROR(VLOOKUP(C5921,'Budget Detail as of 11.30'!B:K,COLUMNS('Budget Detail as of 11.30'!B:K),FALSE),0)</f>
        <v>27000</v>
      </c>
      <c r="N5921" s="155">
        <f>SUMIFS('Budget Detail as of 11.30'!L:L,'Budget Detail as of 11.30'!B:B,'Questica Mapping'!C5921)</f>
        <v>27000</v>
      </c>
      <c r="O5921" s="100"/>
      <c r="P5921" s="101"/>
    </row>
    <row r="5922" spans="2:16" hidden="1" x14ac:dyDescent="0.3">
      <c r="B5922" s="92" t="s">
        <v>3</v>
      </c>
      <c r="C5922" s="92" t="s">
        <v>10846</v>
      </c>
      <c r="D5922" s="92" t="s">
        <v>26</v>
      </c>
      <c r="E5922" s="103" t="s">
        <v>139</v>
      </c>
      <c r="F5922" s="92" t="s">
        <v>1132</v>
      </c>
      <c r="G5922" s="92" t="s">
        <v>882</v>
      </c>
      <c r="H5922" s="92" t="s">
        <v>10840</v>
      </c>
      <c r="I5922" s="92" t="s">
        <v>865</v>
      </c>
      <c r="J5922" s="92" t="s">
        <v>1133</v>
      </c>
      <c r="K5922" s="90" t="b">
        <v>0</v>
      </c>
      <c r="L5922" s="92" t="s">
        <v>867</v>
      </c>
      <c r="M5922" s="278">
        <f>IFERROR(VLOOKUP(C5922,'Budget Detail as of 11.30'!B:K,COLUMNS('Budget Detail as of 11.30'!B:K),FALSE),0)</f>
        <v>15920</v>
      </c>
      <c r="N5922" s="155">
        <f>SUMIFS('Budget Detail as of 11.30'!L:L,'Budget Detail as of 11.30'!B:B,'Questica Mapping'!C5922)</f>
        <v>15920</v>
      </c>
      <c r="O5922" s="100">
        <v>145850</v>
      </c>
      <c r="P5922" s="101">
        <f t="shared" ref="P5922:P5969" si="224">+O5922</f>
        <v>145850</v>
      </c>
    </row>
    <row r="5923" spans="2:16" hidden="1" x14ac:dyDescent="0.3">
      <c r="B5923" s="92" t="s">
        <v>3</v>
      </c>
      <c r="C5923" s="92" t="s">
        <v>10847</v>
      </c>
      <c r="D5923" s="92" t="s">
        <v>26</v>
      </c>
      <c r="E5923" s="103" t="s">
        <v>139</v>
      </c>
      <c r="F5923" s="92" t="s">
        <v>1146</v>
      </c>
      <c r="G5923" s="92" t="s">
        <v>882</v>
      </c>
      <c r="H5923" s="92" t="s">
        <v>10840</v>
      </c>
      <c r="I5923" s="92" t="s">
        <v>865</v>
      </c>
      <c r="J5923" s="92" t="s">
        <v>6569</v>
      </c>
      <c r="K5923" s="90" t="b">
        <v>0</v>
      </c>
      <c r="L5923" s="92" t="s">
        <v>867</v>
      </c>
      <c r="M5923" s="278">
        <f>IFERROR(VLOOKUP(C5923,'Budget Detail as of 11.30'!B:K,COLUMNS('Budget Detail as of 11.30'!B:K),FALSE),0)</f>
        <v>0</v>
      </c>
      <c r="N5923" s="155">
        <f>SUMIFS('Budget Detail as of 11.30'!L:L,'Budget Detail as of 11.30'!B:B,'Questica Mapping'!C5923)</f>
        <v>0</v>
      </c>
      <c r="O5923" s="100">
        <v>43930</v>
      </c>
      <c r="P5923" s="101">
        <f t="shared" si="224"/>
        <v>43930</v>
      </c>
    </row>
    <row r="5924" spans="2:16" hidden="1" x14ac:dyDescent="0.3">
      <c r="B5924" s="92" t="s">
        <v>3</v>
      </c>
      <c r="C5924" s="92" t="s">
        <v>10848</v>
      </c>
      <c r="D5924" s="92" t="s">
        <v>26</v>
      </c>
      <c r="E5924" s="103" t="s">
        <v>139</v>
      </c>
      <c r="F5924" s="92" t="s">
        <v>1149</v>
      </c>
      <c r="G5924" s="92" t="s">
        <v>882</v>
      </c>
      <c r="H5924" s="92" t="s">
        <v>10840</v>
      </c>
      <c r="I5924" s="92" t="s">
        <v>865</v>
      </c>
      <c r="J5924" s="92" t="s">
        <v>1150</v>
      </c>
      <c r="K5924" s="90" t="b">
        <v>0</v>
      </c>
      <c r="L5924" s="92" t="s">
        <v>867</v>
      </c>
      <c r="M5924" s="278">
        <f>IFERROR(VLOOKUP(C5924,'Budget Detail as of 11.30'!B:K,COLUMNS('Budget Detail as of 11.30'!B:K),FALSE),0)</f>
        <v>0</v>
      </c>
      <c r="N5924" s="155">
        <f>SUMIFS('Budget Detail as of 11.30'!L:L,'Budget Detail as of 11.30'!B:B,'Questica Mapping'!C5924)</f>
        <v>0</v>
      </c>
      <c r="O5924" s="100">
        <v>-20790</v>
      </c>
      <c r="P5924" s="101">
        <f t="shared" si="224"/>
        <v>-20790</v>
      </c>
    </row>
    <row r="5925" spans="2:16" hidden="1" x14ac:dyDescent="0.3">
      <c r="B5925" s="92" t="s">
        <v>3</v>
      </c>
      <c r="C5925" s="92" t="s">
        <v>10849</v>
      </c>
      <c r="D5925" s="92" t="s">
        <v>26</v>
      </c>
      <c r="E5925" s="103">
        <v>38900</v>
      </c>
      <c r="F5925" s="92" t="s">
        <v>4253</v>
      </c>
      <c r="G5925" s="92" t="s">
        <v>882</v>
      </c>
      <c r="H5925" s="92" t="s">
        <v>10840</v>
      </c>
      <c r="I5925" s="92" t="s">
        <v>865</v>
      </c>
      <c r="J5925" s="92" t="s">
        <v>10252</v>
      </c>
      <c r="K5925" s="90" t="b">
        <v>0</v>
      </c>
      <c r="L5925" s="92" t="s">
        <v>867</v>
      </c>
      <c r="M5925" s="278">
        <f>IFERROR(VLOOKUP(C5925,'Budget Detail as of 11.30'!B:K,COLUMNS('Budget Detail as of 11.30'!B:K),FALSE),0)</f>
        <v>136500</v>
      </c>
      <c r="N5925" s="155">
        <f>SUMIFS('Budget Detail as of 11.30'!L:L,'Budget Detail as of 11.30'!B:B,'Questica Mapping'!C5925)</f>
        <v>136500</v>
      </c>
      <c r="O5925" s="100">
        <v>9000</v>
      </c>
      <c r="P5925" s="101">
        <f t="shared" si="224"/>
        <v>9000</v>
      </c>
    </row>
    <row r="5926" spans="2:16" hidden="1" x14ac:dyDescent="0.3">
      <c r="B5926" s="92" t="s">
        <v>3</v>
      </c>
      <c r="C5926" s="92" t="s">
        <v>10850</v>
      </c>
      <c r="D5926" s="92" t="s">
        <v>26</v>
      </c>
      <c r="E5926" s="103" t="s">
        <v>692</v>
      </c>
      <c r="F5926" s="92" t="s">
        <v>10851</v>
      </c>
      <c r="G5926" s="92" t="s">
        <v>863</v>
      </c>
      <c r="H5926" s="92" t="s">
        <v>10840</v>
      </c>
      <c r="I5926" s="92" t="s">
        <v>865</v>
      </c>
      <c r="J5926" s="92" t="s">
        <v>10852</v>
      </c>
      <c r="K5926" s="90" t="b">
        <v>0</v>
      </c>
      <c r="L5926" s="92" t="s">
        <v>867</v>
      </c>
      <c r="M5926" s="278">
        <f>IFERROR(VLOOKUP(C5926,'Budget Detail as of 11.30'!B:K,COLUMNS('Budget Detail as of 11.30'!B:K),FALSE),0)</f>
        <v>515930</v>
      </c>
      <c r="N5926" s="155">
        <f>SUMIFS('Budget Detail as of 11.30'!L:L,'Budget Detail as of 11.30'!B:B,'Questica Mapping'!C5926)</f>
        <v>515930</v>
      </c>
      <c r="O5926" s="100">
        <v>0</v>
      </c>
      <c r="P5926" s="101">
        <f t="shared" si="224"/>
        <v>0</v>
      </c>
    </row>
    <row r="5927" spans="2:16" hidden="1" x14ac:dyDescent="0.3">
      <c r="B5927" s="92" t="s">
        <v>3</v>
      </c>
      <c r="C5927" s="92" t="s">
        <v>10853</v>
      </c>
      <c r="D5927" s="92" t="s">
        <v>26</v>
      </c>
      <c r="E5927" s="103" t="s">
        <v>692</v>
      </c>
      <c r="F5927" s="92" t="s">
        <v>10851</v>
      </c>
      <c r="G5927" s="92" t="s">
        <v>863</v>
      </c>
      <c r="H5927" s="92" t="s">
        <v>10840</v>
      </c>
      <c r="I5927" s="92" t="s">
        <v>925</v>
      </c>
      <c r="J5927" s="92" t="s">
        <v>10854</v>
      </c>
      <c r="K5927" s="90" t="b">
        <v>0</v>
      </c>
      <c r="L5927" s="92" t="s">
        <v>867</v>
      </c>
      <c r="M5927" s="278">
        <f>IFERROR(VLOOKUP(C5927,'Budget Detail as of 11.30'!B:K,COLUMNS('Budget Detail as of 11.30'!B:K),FALSE),0)</f>
        <v>105360</v>
      </c>
      <c r="N5927" s="155">
        <f>SUMIFS('Budget Detail as of 11.30'!L:L,'Budget Detail as of 11.30'!B:B,'Questica Mapping'!C5927)</f>
        <v>105360</v>
      </c>
      <c r="O5927" s="100">
        <v>0</v>
      </c>
      <c r="P5927" s="101">
        <f t="shared" si="224"/>
        <v>0</v>
      </c>
    </row>
    <row r="5928" spans="2:16" hidden="1" x14ac:dyDescent="0.3">
      <c r="B5928" s="92" t="s">
        <v>3</v>
      </c>
      <c r="C5928" s="92" t="s">
        <v>10855</v>
      </c>
      <c r="D5928" s="92" t="s">
        <v>26</v>
      </c>
      <c r="E5928" s="103" t="s">
        <v>692</v>
      </c>
      <c r="F5928" s="92" t="s">
        <v>10851</v>
      </c>
      <c r="G5928" s="92" t="s">
        <v>947</v>
      </c>
      <c r="H5928" s="92" t="s">
        <v>10840</v>
      </c>
      <c r="I5928" s="92" t="s">
        <v>865</v>
      </c>
      <c r="J5928" s="92" t="s">
        <v>10856</v>
      </c>
      <c r="K5928" s="90" t="b">
        <v>0</v>
      </c>
      <c r="L5928" s="92" t="s">
        <v>867</v>
      </c>
      <c r="M5928" s="278">
        <f>IFERROR(VLOOKUP(C5928,'Budget Detail as of 11.30'!B:K,COLUMNS('Budget Detail as of 11.30'!B:K),FALSE),0)</f>
        <v>10000</v>
      </c>
      <c r="N5928" s="155">
        <f>SUMIFS('Budget Detail as of 11.30'!L:L,'Budget Detail as of 11.30'!B:B,'Questica Mapping'!C5928)</f>
        <v>10000</v>
      </c>
      <c r="O5928" s="100">
        <v>0</v>
      </c>
      <c r="P5928" s="101">
        <f t="shared" si="224"/>
        <v>0</v>
      </c>
    </row>
    <row r="5929" spans="2:16" hidden="1" x14ac:dyDescent="0.3">
      <c r="B5929" s="92" t="s">
        <v>1162</v>
      </c>
      <c r="C5929" s="92" t="s">
        <v>10857</v>
      </c>
      <c r="D5929" s="92" t="s">
        <v>26</v>
      </c>
      <c r="E5929" s="103" t="s">
        <v>744</v>
      </c>
      <c r="F5929" s="92" t="s">
        <v>10858</v>
      </c>
      <c r="G5929" s="92" t="s">
        <v>1165</v>
      </c>
      <c r="H5929" s="92" t="s">
        <v>10840</v>
      </c>
      <c r="I5929" s="92" t="s">
        <v>865</v>
      </c>
      <c r="J5929" s="92">
        <v>0</v>
      </c>
      <c r="K5929" s="90" t="b">
        <v>0</v>
      </c>
      <c r="L5929" s="92" t="s">
        <v>1166</v>
      </c>
      <c r="M5929" s="278">
        <f>IFERROR(VLOOKUP(C5929,'Budget Detail as of 11.30'!B:K,COLUMNS('Budget Detail as of 11.30'!B:K),FALSE),0)</f>
        <v>191720</v>
      </c>
      <c r="N5929" s="155">
        <f>SUMIFS('Budget Detail as of 11.30'!L:L,'Budget Detail as of 11.30'!B:B,'Questica Mapping'!C5929)</f>
        <v>184160</v>
      </c>
      <c r="O5929" s="100">
        <v>5000</v>
      </c>
      <c r="P5929" s="101">
        <f t="shared" si="224"/>
        <v>5000</v>
      </c>
    </row>
    <row r="5930" spans="2:16" hidden="1" x14ac:dyDescent="0.3">
      <c r="B5930" s="92" t="s">
        <v>1162</v>
      </c>
      <c r="C5930" s="92" t="s">
        <v>10859</v>
      </c>
      <c r="D5930" s="92" t="s">
        <v>26</v>
      </c>
      <c r="E5930" s="103" t="s">
        <v>744</v>
      </c>
      <c r="F5930" s="90" t="s">
        <v>10858</v>
      </c>
      <c r="G5930" s="90" t="s">
        <v>1165</v>
      </c>
      <c r="H5930" s="90" t="s">
        <v>10860</v>
      </c>
      <c r="I5930" s="178">
        <v>3</v>
      </c>
      <c r="J5930" s="269" t="s">
        <v>1251</v>
      </c>
      <c r="L5930" s="92"/>
      <c r="M5930" s="278">
        <f>IFERROR(VLOOKUP(C5930,'Budget Detail as of 11.30'!B:K,COLUMNS('Budget Detail as of 11.30'!B:K),FALSE),0)</f>
        <v>0</v>
      </c>
      <c r="N5930" s="155">
        <f>SUMIFS('Budget Detail as of 11.30'!L:L,'Budget Detail as of 11.30'!B:B,'Questica Mapping'!C5930)</f>
        <v>0</v>
      </c>
      <c r="O5930" s="100">
        <v>85950</v>
      </c>
      <c r="P5930" s="101">
        <f t="shared" si="224"/>
        <v>85950</v>
      </c>
    </row>
    <row r="5931" spans="2:16" hidden="1" x14ac:dyDescent="0.3">
      <c r="B5931" s="92" t="s">
        <v>1162</v>
      </c>
      <c r="C5931" s="92" t="s">
        <v>10861</v>
      </c>
      <c r="D5931" s="92" t="s">
        <v>26</v>
      </c>
      <c r="E5931" s="103" t="s">
        <v>744</v>
      </c>
      <c r="F5931" s="92" t="s">
        <v>10858</v>
      </c>
      <c r="G5931" s="92" t="s">
        <v>1173</v>
      </c>
      <c r="H5931" s="92" t="s">
        <v>10840</v>
      </c>
      <c r="I5931" s="92" t="s">
        <v>865</v>
      </c>
      <c r="J5931" s="92" t="s">
        <v>1174</v>
      </c>
      <c r="K5931" s="90" t="b">
        <v>0</v>
      </c>
      <c r="L5931" s="92" t="s">
        <v>867</v>
      </c>
      <c r="M5931" s="278">
        <f>IFERROR(VLOOKUP(C5931,'Budget Detail as of 11.30'!B:K,COLUMNS('Budget Detail as of 11.30'!B:K),FALSE),0)</f>
        <v>6000</v>
      </c>
      <c r="N5931" s="155">
        <f>SUMIFS('Budget Detail as of 11.30'!L:L,'Budget Detail as of 11.30'!B:B,'Questica Mapping'!C5931)</f>
        <v>6000</v>
      </c>
      <c r="O5931" s="100">
        <v>18540</v>
      </c>
      <c r="P5931" s="101">
        <f t="shared" si="224"/>
        <v>18540</v>
      </c>
    </row>
    <row r="5932" spans="2:16" hidden="1" x14ac:dyDescent="0.3">
      <c r="B5932" s="92" t="s">
        <v>1162</v>
      </c>
      <c r="C5932" s="92" t="s">
        <v>10862</v>
      </c>
      <c r="D5932" s="92" t="s">
        <v>26</v>
      </c>
      <c r="E5932" s="103" t="s">
        <v>744</v>
      </c>
      <c r="F5932" s="92" t="s">
        <v>10858</v>
      </c>
      <c r="G5932" s="92" t="s">
        <v>1173</v>
      </c>
      <c r="H5932" s="92" t="s">
        <v>10863</v>
      </c>
      <c r="I5932" s="92" t="s">
        <v>865</v>
      </c>
      <c r="J5932" s="92" t="s">
        <v>1174</v>
      </c>
      <c r="K5932" s="90" t="b">
        <v>0</v>
      </c>
      <c r="L5932" s="92" t="s">
        <v>867</v>
      </c>
      <c r="M5932" s="278">
        <f>IFERROR(VLOOKUP(C5932,'Budget Detail as of 11.30'!B:K,COLUMNS('Budget Detail as of 11.30'!B:K),FALSE),0)</f>
        <v>0</v>
      </c>
      <c r="N5932" s="155">
        <f>SUMIFS('Budget Detail as of 11.30'!L:L,'Budget Detail as of 11.30'!B:B,'Questica Mapping'!C5932)</f>
        <v>0</v>
      </c>
      <c r="O5932" s="100">
        <v>-10980</v>
      </c>
      <c r="P5932" s="101">
        <f t="shared" si="224"/>
        <v>-10980</v>
      </c>
    </row>
    <row r="5933" spans="2:16" hidden="1" x14ac:dyDescent="0.3">
      <c r="B5933" s="92" t="s">
        <v>1162</v>
      </c>
      <c r="C5933" s="92" t="s">
        <v>10864</v>
      </c>
      <c r="D5933" s="92" t="s">
        <v>26</v>
      </c>
      <c r="E5933" s="103" t="s">
        <v>744</v>
      </c>
      <c r="F5933" s="92" t="s">
        <v>10858</v>
      </c>
      <c r="G5933" s="92" t="s">
        <v>1173</v>
      </c>
      <c r="H5933" s="92" t="s">
        <v>10865</v>
      </c>
      <c r="I5933" s="92" t="s">
        <v>865</v>
      </c>
      <c r="J5933" s="92" t="s">
        <v>1174</v>
      </c>
      <c r="K5933" s="90" t="b">
        <v>0</v>
      </c>
      <c r="L5933" s="92" t="s">
        <v>867</v>
      </c>
      <c r="M5933" s="278">
        <f>IFERROR(VLOOKUP(C5933,'Budget Detail as of 11.30'!B:K,COLUMNS('Budget Detail as of 11.30'!B:K),FALSE),0)</f>
        <v>0</v>
      </c>
      <c r="N5933" s="155">
        <f>SUMIFS('Budget Detail as of 11.30'!L:L,'Budget Detail as of 11.30'!B:B,'Questica Mapping'!C5933)</f>
        <v>0</v>
      </c>
      <c r="O5933" s="100">
        <v>0</v>
      </c>
      <c r="P5933" s="101">
        <f t="shared" si="224"/>
        <v>0</v>
      </c>
    </row>
    <row r="5934" spans="2:16" hidden="1" x14ac:dyDescent="0.3">
      <c r="B5934" s="92" t="s">
        <v>1162</v>
      </c>
      <c r="C5934" s="92" t="s">
        <v>10866</v>
      </c>
      <c r="D5934" s="92" t="s">
        <v>26</v>
      </c>
      <c r="E5934" s="103" t="s">
        <v>744</v>
      </c>
      <c r="F5934" s="92" t="s">
        <v>10858</v>
      </c>
      <c r="G5934" s="92" t="s">
        <v>1173</v>
      </c>
      <c r="H5934" s="92" t="s">
        <v>10867</v>
      </c>
      <c r="I5934" s="92" t="s">
        <v>865</v>
      </c>
      <c r="J5934" s="92" t="s">
        <v>1174</v>
      </c>
      <c r="K5934" s="90" t="b">
        <v>0</v>
      </c>
      <c r="L5934" s="92" t="s">
        <v>867</v>
      </c>
      <c r="M5934" s="278">
        <f>IFERROR(VLOOKUP(C5934,'Budget Detail as of 11.30'!B:K,COLUMNS('Budget Detail as of 11.30'!B:K),FALSE),0)</f>
        <v>0</v>
      </c>
      <c r="N5934" s="155">
        <f>SUMIFS('Budget Detail as of 11.30'!L:L,'Budget Detail as of 11.30'!B:B,'Questica Mapping'!C5934)</f>
        <v>0</v>
      </c>
      <c r="O5934" s="100">
        <v>0</v>
      </c>
      <c r="P5934" s="101">
        <f t="shared" si="224"/>
        <v>0</v>
      </c>
    </row>
    <row r="5935" spans="2:16" hidden="1" x14ac:dyDescent="0.3">
      <c r="B5935" s="92" t="s">
        <v>1162</v>
      </c>
      <c r="C5935" s="92" t="s">
        <v>10868</v>
      </c>
      <c r="D5935" s="92" t="s">
        <v>26</v>
      </c>
      <c r="E5935" s="103" t="s">
        <v>744</v>
      </c>
      <c r="F5935" s="92" t="s">
        <v>10858</v>
      </c>
      <c r="G5935" s="92" t="s">
        <v>1173</v>
      </c>
      <c r="H5935" s="92" t="s">
        <v>10869</v>
      </c>
      <c r="I5935" s="92" t="s">
        <v>865</v>
      </c>
      <c r="J5935" s="92" t="s">
        <v>1174</v>
      </c>
      <c r="K5935" s="90" t="b">
        <v>0</v>
      </c>
      <c r="L5935" s="92" t="s">
        <v>867</v>
      </c>
      <c r="M5935" s="278">
        <f>IFERROR(VLOOKUP(C5935,'Budget Detail as of 11.30'!B:K,COLUMNS('Budget Detail as of 11.30'!B:K),FALSE),0)</f>
        <v>0</v>
      </c>
      <c r="N5935" s="155">
        <f>SUMIFS('Budget Detail as of 11.30'!L:L,'Budget Detail as of 11.30'!B:B,'Questica Mapping'!C5935)</f>
        <v>0</v>
      </c>
      <c r="O5935" s="100">
        <v>25</v>
      </c>
      <c r="P5935" s="101">
        <f t="shared" si="224"/>
        <v>25</v>
      </c>
    </row>
    <row r="5936" spans="2:16" hidden="1" x14ac:dyDescent="0.3">
      <c r="B5936" s="92" t="s">
        <v>1162</v>
      </c>
      <c r="C5936" s="92" t="s">
        <v>10870</v>
      </c>
      <c r="D5936" s="92" t="s">
        <v>26</v>
      </c>
      <c r="E5936" s="103" t="s">
        <v>744</v>
      </c>
      <c r="F5936" s="92" t="s">
        <v>10858</v>
      </c>
      <c r="G5936" s="92" t="s">
        <v>2117</v>
      </c>
      <c r="H5936" s="92" t="s">
        <v>10840</v>
      </c>
      <c r="I5936" s="92" t="s">
        <v>865</v>
      </c>
      <c r="J5936" s="92" t="s">
        <v>2118</v>
      </c>
      <c r="K5936" s="90" t="b">
        <v>0</v>
      </c>
      <c r="L5936" s="92" t="s">
        <v>867</v>
      </c>
      <c r="M5936" s="278">
        <f>IFERROR(VLOOKUP(C5936,'Budget Detail as of 11.30'!B:K,COLUMNS('Budget Detail as of 11.30'!B:K),FALSE),0)</f>
        <v>5000</v>
      </c>
      <c r="N5936" s="155">
        <f>SUMIFS('Budget Detail as of 11.30'!L:L,'Budget Detail as of 11.30'!B:B,'Questica Mapping'!C5936)</f>
        <v>5000</v>
      </c>
      <c r="O5936" s="100">
        <v>360</v>
      </c>
      <c r="P5936" s="101">
        <f t="shared" si="224"/>
        <v>360</v>
      </c>
    </row>
    <row r="5937" spans="2:16" hidden="1" x14ac:dyDescent="0.3">
      <c r="B5937" s="92" t="s">
        <v>1162</v>
      </c>
      <c r="C5937" s="92" t="s">
        <v>10871</v>
      </c>
      <c r="D5937" s="92" t="s">
        <v>26</v>
      </c>
      <c r="E5937" s="103" t="s">
        <v>744</v>
      </c>
      <c r="F5937" s="92" t="s">
        <v>10858</v>
      </c>
      <c r="G5937" s="92" t="s">
        <v>1286</v>
      </c>
      <c r="H5937" s="92" t="s">
        <v>10867</v>
      </c>
      <c r="I5937" s="92" t="s">
        <v>865</v>
      </c>
      <c r="J5937" s="92" t="s">
        <v>1287</v>
      </c>
      <c r="K5937" s="90" t="b">
        <v>0</v>
      </c>
      <c r="L5937" s="92" t="s">
        <v>867</v>
      </c>
      <c r="M5937" s="278">
        <f>IFERROR(VLOOKUP(C5937,'Budget Detail as of 11.30'!B:K,COLUMNS('Budget Detail as of 11.30'!B:K),FALSE),0)</f>
        <v>0</v>
      </c>
      <c r="N5937" s="155">
        <f>SUMIFS('Budget Detail as of 11.30'!L:L,'Budget Detail as of 11.30'!B:B,'Questica Mapping'!C5937)</f>
        <v>0</v>
      </c>
      <c r="O5937" s="100">
        <v>50</v>
      </c>
      <c r="P5937" s="101">
        <f t="shared" si="224"/>
        <v>50</v>
      </c>
    </row>
    <row r="5938" spans="2:16" hidden="1" x14ac:dyDescent="0.3">
      <c r="B5938" s="92" t="s">
        <v>1162</v>
      </c>
      <c r="C5938" s="92" t="s">
        <v>10872</v>
      </c>
      <c r="D5938" s="92" t="s">
        <v>26</v>
      </c>
      <c r="E5938" s="103" t="s">
        <v>744</v>
      </c>
      <c r="F5938" s="92" t="s">
        <v>10858</v>
      </c>
      <c r="G5938" s="92" t="s">
        <v>1176</v>
      </c>
      <c r="H5938" s="92" t="s">
        <v>10840</v>
      </c>
      <c r="I5938" s="92" t="s">
        <v>865</v>
      </c>
      <c r="J5938" s="92">
        <v>0</v>
      </c>
      <c r="K5938" s="90" t="b">
        <v>0</v>
      </c>
      <c r="L5938" s="92" t="s">
        <v>1166</v>
      </c>
      <c r="M5938" s="278">
        <f>IFERROR(VLOOKUP(C5938,'Budget Detail as of 11.30'!B:K,COLUMNS('Budget Detail as of 11.30'!B:K),FALSE),0)</f>
        <v>101260</v>
      </c>
      <c r="N5938" s="155">
        <f>SUMIFS('Budget Detail as of 11.30'!L:L,'Budget Detail as of 11.30'!B:B,'Questica Mapping'!C5938)</f>
        <v>99160</v>
      </c>
      <c r="O5938" s="100">
        <v>50</v>
      </c>
      <c r="P5938" s="101">
        <f t="shared" si="224"/>
        <v>50</v>
      </c>
    </row>
    <row r="5939" spans="2:16" hidden="1" x14ac:dyDescent="0.3">
      <c r="B5939" s="92" t="s">
        <v>1162</v>
      </c>
      <c r="C5939" s="92" t="s">
        <v>10873</v>
      </c>
      <c r="D5939" s="92" t="s">
        <v>26</v>
      </c>
      <c r="E5939" s="103" t="s">
        <v>744</v>
      </c>
      <c r="F5939" s="90" t="s">
        <v>10858</v>
      </c>
      <c r="G5939" s="90" t="s">
        <v>1176</v>
      </c>
      <c r="H5939" s="90" t="s">
        <v>10860</v>
      </c>
      <c r="I5939" s="178">
        <v>2</v>
      </c>
      <c r="J5939" s="269" t="s">
        <v>1251</v>
      </c>
      <c r="L5939" s="92"/>
      <c r="M5939" s="278">
        <f>IFERROR(VLOOKUP(C5939,'Budget Detail as of 11.30'!B:K,COLUMNS('Budget Detail as of 11.30'!B:K),FALSE),0)</f>
        <v>0</v>
      </c>
      <c r="N5939" s="155">
        <f>SUMIFS('Budget Detail as of 11.30'!L:L,'Budget Detail as of 11.30'!B:B,'Questica Mapping'!C5939)</f>
        <v>0</v>
      </c>
      <c r="O5939" s="100">
        <v>9360</v>
      </c>
      <c r="P5939" s="101">
        <f t="shared" si="224"/>
        <v>9360</v>
      </c>
    </row>
    <row r="5940" spans="2:16" hidden="1" x14ac:dyDescent="0.3">
      <c r="B5940" s="92" t="s">
        <v>1162</v>
      </c>
      <c r="C5940" s="92" t="s">
        <v>10874</v>
      </c>
      <c r="D5940" s="92" t="s">
        <v>26</v>
      </c>
      <c r="E5940" s="103" t="s">
        <v>744</v>
      </c>
      <c r="F5940" s="90" t="s">
        <v>10858</v>
      </c>
      <c r="G5940" s="90" t="s">
        <v>1176</v>
      </c>
      <c r="H5940" s="90" t="s">
        <v>10860</v>
      </c>
      <c r="I5940" s="178">
        <v>3</v>
      </c>
      <c r="J5940" s="269" t="s">
        <v>1251</v>
      </c>
      <c r="L5940" s="92"/>
      <c r="M5940" s="278">
        <f>IFERROR(VLOOKUP(C5940,'Budget Detail as of 11.30'!B:K,COLUMNS('Budget Detail as of 11.30'!B:K),FALSE),0)</f>
        <v>0</v>
      </c>
      <c r="N5940" s="155">
        <f>SUMIFS('Budget Detail as of 11.30'!L:L,'Budget Detail as of 11.30'!B:B,'Questica Mapping'!C5940)</f>
        <v>0</v>
      </c>
      <c r="O5940" s="100">
        <v>3200</v>
      </c>
      <c r="P5940" s="101">
        <f t="shared" si="224"/>
        <v>3200</v>
      </c>
    </row>
    <row r="5941" spans="2:16" hidden="1" x14ac:dyDescent="0.3">
      <c r="B5941" s="92" t="s">
        <v>1162</v>
      </c>
      <c r="C5941" s="92" t="s">
        <v>10875</v>
      </c>
      <c r="D5941" s="92" t="s">
        <v>26</v>
      </c>
      <c r="E5941" s="103" t="s">
        <v>744</v>
      </c>
      <c r="F5941" s="92" t="s">
        <v>10858</v>
      </c>
      <c r="G5941" s="92" t="s">
        <v>9771</v>
      </c>
      <c r="H5941" s="92" t="s">
        <v>10840</v>
      </c>
      <c r="I5941" s="92" t="s">
        <v>865</v>
      </c>
      <c r="J5941" s="92" t="s">
        <v>9772</v>
      </c>
      <c r="K5941" s="90" t="b">
        <v>0</v>
      </c>
      <c r="L5941" s="92" t="s">
        <v>867</v>
      </c>
      <c r="M5941" s="278">
        <f>IFERROR(VLOOKUP(C5941,'Budget Detail as of 11.30'!B:K,COLUMNS('Budget Detail as of 11.30'!B:K),FALSE),0)</f>
        <v>0</v>
      </c>
      <c r="N5941" s="155">
        <f>SUMIFS('Budget Detail as of 11.30'!L:L,'Budget Detail as of 11.30'!B:B,'Questica Mapping'!C5941)</f>
        <v>0</v>
      </c>
      <c r="O5941" s="100">
        <v>1032</v>
      </c>
      <c r="P5941" s="101">
        <f t="shared" si="224"/>
        <v>1032</v>
      </c>
    </row>
    <row r="5942" spans="2:16" hidden="1" x14ac:dyDescent="0.3">
      <c r="B5942" s="92" t="s">
        <v>1162</v>
      </c>
      <c r="C5942" s="92" t="s">
        <v>10876</v>
      </c>
      <c r="D5942" s="92" t="s">
        <v>26</v>
      </c>
      <c r="E5942" s="103" t="s">
        <v>744</v>
      </c>
      <c r="F5942" s="92" t="s">
        <v>10858</v>
      </c>
      <c r="G5942" s="92" t="s">
        <v>1624</v>
      </c>
      <c r="H5942" s="92" t="s">
        <v>10840</v>
      </c>
      <c r="I5942" s="92" t="s">
        <v>865</v>
      </c>
      <c r="J5942" s="92" t="s">
        <v>1625</v>
      </c>
      <c r="K5942" s="90" t="b">
        <v>0</v>
      </c>
      <c r="L5942" s="92" t="s">
        <v>867</v>
      </c>
      <c r="M5942" s="278">
        <f>IFERROR(VLOOKUP(C5942,'Budget Detail as of 11.30'!B:K,COLUMNS('Budget Detail as of 11.30'!B:K),FALSE),0)</f>
        <v>0</v>
      </c>
      <c r="N5942" s="155">
        <f>SUMIFS('Budget Detail as of 11.30'!L:L,'Budget Detail as of 11.30'!B:B,'Questica Mapping'!C5942)</f>
        <v>0</v>
      </c>
      <c r="O5942" s="100">
        <v>780</v>
      </c>
      <c r="P5942" s="101">
        <f t="shared" si="224"/>
        <v>780</v>
      </c>
    </row>
    <row r="5943" spans="2:16" hidden="1" x14ac:dyDescent="0.3">
      <c r="B5943" s="92" t="s">
        <v>1162</v>
      </c>
      <c r="C5943" s="92" t="s">
        <v>10877</v>
      </c>
      <c r="D5943" s="92" t="s">
        <v>26</v>
      </c>
      <c r="E5943" s="103" t="s">
        <v>745</v>
      </c>
      <c r="F5943" s="92" t="s">
        <v>10858</v>
      </c>
      <c r="G5943" s="92" t="s">
        <v>1185</v>
      </c>
      <c r="H5943" s="92" t="s">
        <v>10840</v>
      </c>
      <c r="I5943" s="92" t="s">
        <v>865</v>
      </c>
      <c r="J5943" s="92" t="s">
        <v>1186</v>
      </c>
      <c r="K5943" s="90" t="b">
        <v>0</v>
      </c>
      <c r="L5943" s="92" t="s">
        <v>867</v>
      </c>
      <c r="M5943" s="278">
        <f>IFERROR(VLOOKUP(C5943,'Budget Detail as of 11.30'!B:K,COLUMNS('Budget Detail as of 11.30'!B:K),FALSE),0)</f>
        <v>50</v>
      </c>
      <c r="N5943" s="155">
        <f>SUMIFS('Budget Detail as of 11.30'!L:L,'Budget Detail as of 11.30'!B:B,'Questica Mapping'!C5943)</f>
        <v>50</v>
      </c>
      <c r="O5943" s="100">
        <v>2397</v>
      </c>
      <c r="P5943" s="101">
        <f t="shared" si="224"/>
        <v>2397</v>
      </c>
    </row>
    <row r="5944" spans="2:16" hidden="1" x14ac:dyDescent="0.3">
      <c r="B5944" s="92" t="s">
        <v>1162</v>
      </c>
      <c r="C5944" s="92" t="s">
        <v>10878</v>
      </c>
      <c r="D5944" s="92" t="s">
        <v>26</v>
      </c>
      <c r="E5944" s="103" t="s">
        <v>745</v>
      </c>
      <c r="F5944" s="92" t="s">
        <v>10858</v>
      </c>
      <c r="G5944" s="92" t="s">
        <v>1185</v>
      </c>
      <c r="H5944" s="92" t="s">
        <v>10840</v>
      </c>
      <c r="I5944" s="92" t="s">
        <v>925</v>
      </c>
      <c r="J5944" s="92" t="s">
        <v>10879</v>
      </c>
      <c r="K5944" s="90" t="b">
        <v>0</v>
      </c>
      <c r="L5944" s="92" t="s">
        <v>867</v>
      </c>
      <c r="M5944" s="278">
        <f>IFERROR(VLOOKUP(C5944,'Budget Detail as of 11.30'!B:K,COLUMNS('Budget Detail as of 11.30'!B:K),FALSE),0)</f>
        <v>360</v>
      </c>
      <c r="N5944" s="155">
        <f>SUMIFS('Budget Detail as of 11.30'!L:L,'Budget Detail as of 11.30'!B:B,'Questica Mapping'!C5944)</f>
        <v>360</v>
      </c>
      <c r="O5944" s="100">
        <v>670</v>
      </c>
      <c r="P5944" s="101">
        <f t="shared" si="224"/>
        <v>670</v>
      </c>
    </row>
    <row r="5945" spans="2:16" hidden="1" x14ac:dyDescent="0.3">
      <c r="B5945" s="92" t="s">
        <v>1162</v>
      </c>
      <c r="C5945" s="92" t="s">
        <v>10880</v>
      </c>
      <c r="D5945" s="92" t="s">
        <v>26</v>
      </c>
      <c r="E5945" s="103" t="s">
        <v>745</v>
      </c>
      <c r="F5945" s="92" t="s">
        <v>10858</v>
      </c>
      <c r="G5945" s="92" t="s">
        <v>1191</v>
      </c>
      <c r="H5945" s="92" t="s">
        <v>10840</v>
      </c>
      <c r="I5945" s="92" t="s">
        <v>865</v>
      </c>
      <c r="J5945" s="92" t="s">
        <v>2130</v>
      </c>
      <c r="K5945" s="90" t="b">
        <v>0</v>
      </c>
      <c r="L5945" s="92" t="s">
        <v>867</v>
      </c>
      <c r="M5945" s="278">
        <f>IFERROR(VLOOKUP(C5945,'Budget Detail as of 11.30'!B:K,COLUMNS('Budget Detail as of 11.30'!B:K),FALSE),0)</f>
        <v>50</v>
      </c>
      <c r="N5945" s="155">
        <f>SUMIFS('Budget Detail as of 11.30'!L:L,'Budget Detail as of 11.30'!B:B,'Questica Mapping'!C5945)</f>
        <v>50</v>
      </c>
      <c r="O5945" s="100">
        <v>0</v>
      </c>
      <c r="P5945" s="101">
        <f t="shared" si="224"/>
        <v>0</v>
      </c>
    </row>
    <row r="5946" spans="2:16" hidden="1" x14ac:dyDescent="0.3">
      <c r="B5946" s="92" t="s">
        <v>1162</v>
      </c>
      <c r="C5946" s="92" t="s">
        <v>10881</v>
      </c>
      <c r="D5946" s="92" t="s">
        <v>26</v>
      </c>
      <c r="E5946" s="103" t="s">
        <v>745</v>
      </c>
      <c r="F5946" s="92" t="s">
        <v>10858</v>
      </c>
      <c r="G5946" s="92" t="s">
        <v>1194</v>
      </c>
      <c r="H5946" s="92" t="s">
        <v>10840</v>
      </c>
      <c r="I5946" s="92" t="s">
        <v>865</v>
      </c>
      <c r="J5946" s="92" t="s">
        <v>1195</v>
      </c>
      <c r="K5946" s="90" t="b">
        <v>0</v>
      </c>
      <c r="L5946" s="92" t="s">
        <v>867</v>
      </c>
      <c r="M5946" s="278">
        <f>IFERROR(VLOOKUP(C5946,'Budget Detail as of 11.30'!B:K,COLUMNS('Budget Detail as of 11.30'!B:K),FALSE),0)</f>
        <v>50</v>
      </c>
      <c r="N5946" s="155">
        <f>SUMIFS('Budget Detail as of 11.30'!L:L,'Budget Detail as of 11.30'!B:B,'Questica Mapping'!C5946)</f>
        <v>50</v>
      </c>
      <c r="O5946" s="100">
        <v>654</v>
      </c>
      <c r="P5946" s="101">
        <f t="shared" si="224"/>
        <v>654</v>
      </c>
    </row>
    <row r="5947" spans="2:16" hidden="1" x14ac:dyDescent="0.3">
      <c r="B5947" s="92" t="s">
        <v>1162</v>
      </c>
      <c r="C5947" s="92" t="s">
        <v>10882</v>
      </c>
      <c r="D5947" s="92" t="s">
        <v>26</v>
      </c>
      <c r="E5947" s="103" t="s">
        <v>745</v>
      </c>
      <c r="F5947" s="92" t="s">
        <v>10858</v>
      </c>
      <c r="G5947" s="92" t="s">
        <v>1202</v>
      </c>
      <c r="H5947" s="92" t="s">
        <v>10840</v>
      </c>
      <c r="I5947" s="92" t="s">
        <v>865</v>
      </c>
      <c r="J5947" s="92" t="s">
        <v>1203</v>
      </c>
      <c r="K5947" s="90" t="b">
        <v>0</v>
      </c>
      <c r="L5947" s="92" t="s">
        <v>867</v>
      </c>
      <c r="M5947" s="278">
        <f>IFERROR(VLOOKUP(C5947,'Budget Detail as of 11.30'!B:K,COLUMNS('Budget Detail as of 11.30'!B:K),FALSE),0)</f>
        <v>9500</v>
      </c>
      <c r="N5947" s="155">
        <f>SUMIFS('Budget Detail as of 11.30'!L:L,'Budget Detail as of 11.30'!B:B,'Questica Mapping'!C5947)</f>
        <v>9500</v>
      </c>
      <c r="O5947" s="100">
        <v>4886</v>
      </c>
      <c r="P5947" s="101">
        <f t="shared" si="224"/>
        <v>4886</v>
      </c>
    </row>
    <row r="5948" spans="2:16" hidden="1" x14ac:dyDescent="0.3">
      <c r="B5948" s="92" t="s">
        <v>1162</v>
      </c>
      <c r="C5948" s="92" t="s">
        <v>10883</v>
      </c>
      <c r="D5948" s="92" t="s">
        <v>26</v>
      </c>
      <c r="E5948" s="103" t="s">
        <v>745</v>
      </c>
      <c r="F5948" s="92" t="s">
        <v>10858</v>
      </c>
      <c r="G5948" s="92" t="s">
        <v>2514</v>
      </c>
      <c r="H5948" s="92" t="s">
        <v>10840</v>
      </c>
      <c r="I5948" s="92" t="s">
        <v>865</v>
      </c>
      <c r="J5948" s="92" t="s">
        <v>8120</v>
      </c>
      <c r="K5948" s="90" t="b">
        <v>0</v>
      </c>
      <c r="L5948" s="92" t="s">
        <v>867</v>
      </c>
      <c r="M5948" s="278">
        <f>IFERROR(VLOOKUP(C5948,'Budget Detail as of 11.30'!B:K,COLUMNS('Budget Detail as of 11.30'!B:K),FALSE),0)</f>
        <v>0</v>
      </c>
      <c r="N5948" s="155">
        <f>SUMIFS('Budget Detail as of 11.30'!L:L,'Budget Detail as of 11.30'!B:B,'Questica Mapping'!C5948)</f>
        <v>0</v>
      </c>
      <c r="O5948" s="100">
        <v>240</v>
      </c>
      <c r="P5948" s="101">
        <f t="shared" si="224"/>
        <v>240</v>
      </c>
    </row>
    <row r="5949" spans="2:16" hidden="1" x14ac:dyDescent="0.3">
      <c r="B5949" s="92" t="s">
        <v>1162</v>
      </c>
      <c r="C5949" s="92" t="s">
        <v>10884</v>
      </c>
      <c r="D5949" s="92" t="s">
        <v>26</v>
      </c>
      <c r="E5949" s="103" t="s">
        <v>745</v>
      </c>
      <c r="F5949" s="92" t="s">
        <v>10858</v>
      </c>
      <c r="G5949" s="92" t="s">
        <v>1354</v>
      </c>
      <c r="H5949" s="92" t="s">
        <v>10840</v>
      </c>
      <c r="I5949" s="92" t="s">
        <v>865</v>
      </c>
      <c r="J5949" s="92" t="s">
        <v>1355</v>
      </c>
      <c r="K5949" s="90" t="b">
        <v>0</v>
      </c>
      <c r="L5949" s="92" t="s">
        <v>867</v>
      </c>
      <c r="M5949" s="278">
        <f>IFERROR(VLOOKUP(C5949,'Budget Detail as of 11.30'!B:K,COLUMNS('Budget Detail as of 11.30'!B:K),FALSE),0)</f>
        <v>1400</v>
      </c>
      <c r="N5949" s="155">
        <f>SUMIFS('Budget Detail as of 11.30'!L:L,'Budget Detail as of 11.30'!B:B,'Questica Mapping'!C5949)</f>
        <v>1400</v>
      </c>
      <c r="O5949" s="100">
        <v>57000</v>
      </c>
      <c r="P5949" s="101">
        <f t="shared" si="224"/>
        <v>57000</v>
      </c>
    </row>
    <row r="5950" spans="2:16" hidden="1" x14ac:dyDescent="0.3">
      <c r="B5950" s="92" t="s">
        <v>1162</v>
      </c>
      <c r="C5950" s="92" t="s">
        <v>10885</v>
      </c>
      <c r="D5950" s="92" t="s">
        <v>26</v>
      </c>
      <c r="E5950" s="103" t="s">
        <v>745</v>
      </c>
      <c r="F5950" s="92" t="s">
        <v>10858</v>
      </c>
      <c r="G5950" s="92" t="s">
        <v>1354</v>
      </c>
      <c r="H5950" s="92" t="s">
        <v>10840</v>
      </c>
      <c r="I5950" s="92" t="s">
        <v>1807</v>
      </c>
      <c r="J5950" s="92" t="s">
        <v>10886</v>
      </c>
      <c r="K5950" s="90" t="b">
        <v>0</v>
      </c>
      <c r="L5950" s="92" t="s">
        <v>867</v>
      </c>
      <c r="M5950" s="278">
        <f>IFERROR(VLOOKUP(C5950,'Budget Detail as of 11.30'!B:K,COLUMNS('Budget Detail as of 11.30'!B:K),FALSE),0)</f>
        <v>850</v>
      </c>
      <c r="N5950" s="155">
        <f>SUMIFS('Budget Detail as of 11.30'!L:L,'Budget Detail as of 11.30'!B:B,'Questica Mapping'!C5950)</f>
        <v>850</v>
      </c>
      <c r="O5950" s="100">
        <v>5841</v>
      </c>
      <c r="P5950" s="101">
        <f t="shared" si="224"/>
        <v>5841</v>
      </c>
    </row>
    <row r="5951" spans="2:16" hidden="1" x14ac:dyDescent="0.3">
      <c r="B5951" s="92" t="s">
        <v>1162</v>
      </c>
      <c r="C5951" s="92" t="s">
        <v>10887</v>
      </c>
      <c r="D5951" s="92" t="s">
        <v>26</v>
      </c>
      <c r="E5951" s="103" t="s">
        <v>745</v>
      </c>
      <c r="F5951" s="92" t="s">
        <v>10858</v>
      </c>
      <c r="G5951" s="92" t="s">
        <v>1354</v>
      </c>
      <c r="H5951" s="92" t="s">
        <v>10840</v>
      </c>
      <c r="I5951" s="92" t="s">
        <v>1072</v>
      </c>
      <c r="J5951" s="92" t="s">
        <v>10888</v>
      </c>
      <c r="K5951" s="90" t="b">
        <v>0</v>
      </c>
      <c r="L5951" s="92" t="s">
        <v>867</v>
      </c>
      <c r="M5951" s="278">
        <f>IFERROR(VLOOKUP(C5951,'Budget Detail as of 11.30'!B:K,COLUMNS('Budget Detail as of 11.30'!B:K),FALSE),0)</f>
        <v>2400</v>
      </c>
      <c r="N5951" s="155">
        <f>SUMIFS('Budget Detail as of 11.30'!L:L,'Budget Detail as of 11.30'!B:B,'Questica Mapping'!C5951)</f>
        <v>2400</v>
      </c>
      <c r="O5951" s="100">
        <v>1080</v>
      </c>
      <c r="P5951" s="101">
        <f t="shared" si="224"/>
        <v>1080</v>
      </c>
    </row>
    <row r="5952" spans="2:16" hidden="1" x14ac:dyDescent="0.3">
      <c r="B5952" s="92" t="s">
        <v>1162</v>
      </c>
      <c r="C5952" s="92" t="s">
        <v>10889</v>
      </c>
      <c r="D5952" s="92" t="s">
        <v>26</v>
      </c>
      <c r="E5952" s="103" t="s">
        <v>745</v>
      </c>
      <c r="F5952" s="92" t="s">
        <v>10858</v>
      </c>
      <c r="G5952" s="92" t="s">
        <v>1354</v>
      </c>
      <c r="H5952" s="92" t="s">
        <v>10840</v>
      </c>
      <c r="I5952" s="92" t="s">
        <v>1075</v>
      </c>
      <c r="J5952" s="92" t="s">
        <v>10890</v>
      </c>
      <c r="K5952" s="90" t="b">
        <v>0</v>
      </c>
      <c r="L5952" s="92" t="s">
        <v>867</v>
      </c>
      <c r="M5952" s="278">
        <f>IFERROR(VLOOKUP(C5952,'Budget Detail as of 11.30'!B:K,COLUMNS('Budget Detail as of 11.30'!B:K),FALSE),0)</f>
        <v>750</v>
      </c>
      <c r="N5952" s="155">
        <f>SUMIFS('Budget Detail as of 11.30'!L:L,'Budget Detail as of 11.30'!B:B,'Questica Mapping'!C5952)</f>
        <v>750</v>
      </c>
      <c r="O5952" s="100">
        <v>4866</v>
      </c>
      <c r="P5952" s="101">
        <f t="shared" si="224"/>
        <v>4866</v>
      </c>
    </row>
    <row r="5953" spans="2:16" hidden="1" x14ac:dyDescent="0.3">
      <c r="B5953" s="92" t="s">
        <v>1162</v>
      </c>
      <c r="C5953" s="92" t="s">
        <v>10891</v>
      </c>
      <c r="D5953" s="92" t="s">
        <v>26</v>
      </c>
      <c r="E5953" s="103" t="s">
        <v>745</v>
      </c>
      <c r="F5953" s="92" t="s">
        <v>10858</v>
      </c>
      <c r="G5953" s="92" t="s">
        <v>1354</v>
      </c>
      <c r="H5953" s="92" t="s">
        <v>10840</v>
      </c>
      <c r="I5953" s="92" t="s">
        <v>1814</v>
      </c>
      <c r="J5953" s="92" t="s">
        <v>10892</v>
      </c>
      <c r="K5953" s="90" t="b">
        <v>0</v>
      </c>
      <c r="L5953" s="92" t="s">
        <v>867</v>
      </c>
      <c r="M5953" s="278">
        <f>IFERROR(VLOOKUP(C5953,'Budget Detail as of 11.30'!B:K,COLUMNS('Budget Detail as of 11.30'!B:K),FALSE),0)</f>
        <v>750</v>
      </c>
      <c r="N5953" s="155">
        <f>SUMIFS('Budget Detail as of 11.30'!L:L,'Budget Detail as of 11.30'!B:B,'Questica Mapping'!C5953)</f>
        <v>750</v>
      </c>
      <c r="O5953" s="100">
        <v>10000</v>
      </c>
      <c r="P5953" s="101">
        <f t="shared" si="224"/>
        <v>10000</v>
      </c>
    </row>
    <row r="5954" spans="2:16" hidden="1" x14ac:dyDescent="0.3">
      <c r="B5954" s="92" t="s">
        <v>1162</v>
      </c>
      <c r="C5954" s="92" t="s">
        <v>10893</v>
      </c>
      <c r="D5954" s="92" t="s">
        <v>26</v>
      </c>
      <c r="E5954" s="103" t="s">
        <v>745</v>
      </c>
      <c r="F5954" s="92" t="s">
        <v>10858</v>
      </c>
      <c r="G5954" s="92" t="s">
        <v>1354</v>
      </c>
      <c r="H5954" s="92" t="s">
        <v>10840</v>
      </c>
      <c r="I5954" s="92" t="s">
        <v>1817</v>
      </c>
      <c r="J5954" s="92" t="s">
        <v>10894</v>
      </c>
      <c r="K5954" s="90" t="b">
        <v>0</v>
      </c>
      <c r="L5954" s="92" t="s">
        <v>867</v>
      </c>
      <c r="M5954" s="278">
        <f>IFERROR(VLOOKUP(C5954,'Budget Detail as of 11.30'!B:K,COLUMNS('Budget Detail as of 11.30'!B:K),FALSE),0)</f>
        <v>5000</v>
      </c>
      <c r="N5954" s="155">
        <f>SUMIFS('Budget Detail as of 11.30'!L:L,'Budget Detail as of 11.30'!B:B,'Questica Mapping'!C5954)</f>
        <v>5000</v>
      </c>
      <c r="O5954" s="100">
        <v>5164</v>
      </c>
      <c r="P5954" s="101">
        <f t="shared" si="224"/>
        <v>5164</v>
      </c>
    </row>
    <row r="5955" spans="2:16" hidden="1" x14ac:dyDescent="0.3">
      <c r="B5955" s="92" t="s">
        <v>1162</v>
      </c>
      <c r="C5955" s="92" t="s">
        <v>10895</v>
      </c>
      <c r="D5955" s="92" t="s">
        <v>26</v>
      </c>
      <c r="E5955" s="103" t="s">
        <v>745</v>
      </c>
      <c r="F5955" s="92" t="s">
        <v>10858</v>
      </c>
      <c r="G5955" s="92" t="s">
        <v>1354</v>
      </c>
      <c r="H5955" s="92" t="s">
        <v>10840</v>
      </c>
      <c r="I5955" s="92" t="s">
        <v>4455</v>
      </c>
      <c r="J5955" s="92" t="s">
        <v>3503</v>
      </c>
      <c r="K5955" s="90" t="b">
        <v>0</v>
      </c>
      <c r="L5955" s="92" t="s">
        <v>867</v>
      </c>
      <c r="M5955" s="278">
        <f>IFERROR(VLOOKUP(C5955,'Budget Detail as of 11.30'!B:K,COLUMNS('Budget Detail as of 11.30'!B:K),FALSE),0)</f>
        <v>240</v>
      </c>
      <c r="N5955" s="155">
        <f>SUMIFS('Budget Detail as of 11.30'!L:L,'Budget Detail as of 11.30'!B:B,'Questica Mapping'!C5955)</f>
        <v>240</v>
      </c>
      <c r="O5955" s="100">
        <v>5164</v>
      </c>
      <c r="P5955" s="101">
        <f t="shared" si="224"/>
        <v>5164</v>
      </c>
    </row>
    <row r="5956" spans="2:16" hidden="1" x14ac:dyDescent="0.3">
      <c r="B5956" s="92" t="s">
        <v>1162</v>
      </c>
      <c r="C5956" s="92" t="s">
        <v>10896</v>
      </c>
      <c r="D5956" s="92" t="s">
        <v>26</v>
      </c>
      <c r="E5956" s="103" t="s">
        <v>745</v>
      </c>
      <c r="F5956" s="92" t="s">
        <v>10858</v>
      </c>
      <c r="G5956" s="92" t="s">
        <v>1354</v>
      </c>
      <c r="H5956" s="92" t="s">
        <v>10840</v>
      </c>
      <c r="I5956" s="92" t="s">
        <v>4021</v>
      </c>
      <c r="J5956" s="92" t="s">
        <v>10897</v>
      </c>
      <c r="K5956" s="90" t="b">
        <v>0</v>
      </c>
      <c r="L5956" s="92" t="s">
        <v>867</v>
      </c>
      <c r="M5956" s="278">
        <f>IFERROR(VLOOKUP(C5956,'Budget Detail as of 11.30'!B:K,COLUMNS('Budget Detail as of 11.30'!B:K),FALSE),0)</f>
        <v>70000</v>
      </c>
      <c r="N5956" s="155">
        <f>SUMIFS('Budget Detail as of 11.30'!L:L,'Budget Detail as of 11.30'!B:B,'Questica Mapping'!C5956)</f>
        <v>70000</v>
      </c>
      <c r="O5956" s="100">
        <v>2207</v>
      </c>
      <c r="P5956" s="101">
        <f t="shared" si="224"/>
        <v>2207</v>
      </c>
    </row>
    <row r="5957" spans="2:16" hidden="1" x14ac:dyDescent="0.3">
      <c r="B5957" s="92" t="s">
        <v>1162</v>
      </c>
      <c r="C5957" s="92" t="s">
        <v>10898</v>
      </c>
      <c r="D5957" s="92" t="s">
        <v>26</v>
      </c>
      <c r="E5957" s="103" t="s">
        <v>745</v>
      </c>
      <c r="F5957" s="92" t="s">
        <v>10858</v>
      </c>
      <c r="G5957" s="92" t="s">
        <v>1354</v>
      </c>
      <c r="H5957" s="92" t="s">
        <v>10840</v>
      </c>
      <c r="I5957" s="92" t="s">
        <v>6771</v>
      </c>
      <c r="J5957" s="92" t="s">
        <v>10899</v>
      </c>
      <c r="K5957" s="90" t="b">
        <v>0</v>
      </c>
      <c r="L5957" s="92" t="s">
        <v>867</v>
      </c>
      <c r="M5957" s="278">
        <f>IFERROR(VLOOKUP(C5957,'Budget Detail as of 11.30'!B:K,COLUMNS('Budget Detail as of 11.30'!B:K),FALSE),0)</f>
        <v>2200</v>
      </c>
      <c r="N5957" s="155">
        <f>SUMIFS('Budget Detail as of 11.30'!L:L,'Budget Detail as of 11.30'!B:B,'Questica Mapping'!C5957)</f>
        <v>2200</v>
      </c>
      <c r="O5957" s="100">
        <v>643</v>
      </c>
      <c r="P5957" s="101">
        <f t="shared" si="224"/>
        <v>643</v>
      </c>
    </row>
    <row r="5958" spans="2:16" hidden="1" x14ac:dyDescent="0.3">
      <c r="B5958" s="92" t="s">
        <v>1162</v>
      </c>
      <c r="C5958" s="92" t="s">
        <v>10900</v>
      </c>
      <c r="D5958" s="92" t="s">
        <v>26</v>
      </c>
      <c r="E5958" s="103" t="s">
        <v>745</v>
      </c>
      <c r="F5958" s="92" t="s">
        <v>10858</v>
      </c>
      <c r="G5958" s="92" t="s">
        <v>1354</v>
      </c>
      <c r="H5958" s="92" t="s">
        <v>10840</v>
      </c>
      <c r="I5958" s="92" t="s">
        <v>925</v>
      </c>
      <c r="J5958" s="92" t="s">
        <v>10901</v>
      </c>
      <c r="K5958" s="90" t="b">
        <v>0</v>
      </c>
      <c r="L5958" s="92" t="s">
        <v>867</v>
      </c>
      <c r="M5958" s="278">
        <f>IFERROR(VLOOKUP(C5958,'Budget Detail as of 11.30'!B:K,COLUMNS('Budget Detail as of 11.30'!B:K),FALSE),0)</f>
        <v>6000</v>
      </c>
      <c r="N5958" s="155">
        <f>SUMIFS('Budget Detail as of 11.30'!L:L,'Budget Detail as of 11.30'!B:B,'Questica Mapping'!C5958)</f>
        <v>6000</v>
      </c>
      <c r="O5958" s="100">
        <v>2183</v>
      </c>
      <c r="P5958" s="101">
        <f t="shared" si="224"/>
        <v>2183</v>
      </c>
    </row>
    <row r="5959" spans="2:16" hidden="1" x14ac:dyDescent="0.3">
      <c r="B5959" s="92" t="s">
        <v>1162</v>
      </c>
      <c r="C5959" s="92" t="s">
        <v>10902</v>
      </c>
      <c r="D5959" s="92" t="s">
        <v>26</v>
      </c>
      <c r="E5959" s="103" t="s">
        <v>745</v>
      </c>
      <c r="F5959" s="92" t="s">
        <v>10858</v>
      </c>
      <c r="G5959" s="92" t="s">
        <v>1354</v>
      </c>
      <c r="H5959" s="92" t="s">
        <v>10840</v>
      </c>
      <c r="I5959" s="92" t="s">
        <v>928</v>
      </c>
      <c r="J5959" s="92" t="s">
        <v>10903</v>
      </c>
      <c r="K5959" s="90" t="b">
        <v>0</v>
      </c>
      <c r="L5959" s="92" t="s">
        <v>867</v>
      </c>
      <c r="M5959" s="278">
        <f>IFERROR(VLOOKUP(C5959,'Budget Detail as of 11.30'!B:K,COLUMNS('Budget Detail as of 11.30'!B:K),FALSE),0)</f>
        <v>1200</v>
      </c>
      <c r="N5959" s="155">
        <f>SUMIFS('Budget Detail as of 11.30'!L:L,'Budget Detail as of 11.30'!B:B,'Questica Mapping'!C5959)</f>
        <v>1200</v>
      </c>
      <c r="O5959" s="100">
        <v>150</v>
      </c>
      <c r="P5959" s="101">
        <f t="shared" si="224"/>
        <v>150</v>
      </c>
    </row>
    <row r="5960" spans="2:16" hidden="1" x14ac:dyDescent="0.3">
      <c r="B5960" s="92" t="s">
        <v>1162</v>
      </c>
      <c r="C5960" s="92" t="s">
        <v>10904</v>
      </c>
      <c r="D5960" s="92" t="s">
        <v>26</v>
      </c>
      <c r="E5960" s="103" t="s">
        <v>745</v>
      </c>
      <c r="F5960" s="92" t="s">
        <v>10858</v>
      </c>
      <c r="G5960" s="92" t="s">
        <v>1354</v>
      </c>
      <c r="H5960" s="92" t="s">
        <v>10840</v>
      </c>
      <c r="I5960" s="92" t="s">
        <v>931</v>
      </c>
      <c r="J5960" s="92" t="s">
        <v>10905</v>
      </c>
      <c r="K5960" s="90" t="b">
        <v>0</v>
      </c>
      <c r="L5960" s="92" t="s">
        <v>867</v>
      </c>
      <c r="M5960" s="278">
        <f>IFERROR(VLOOKUP(C5960,'Budget Detail as of 11.30'!B:K,COLUMNS('Budget Detail as of 11.30'!B:K),FALSE),0)</f>
        <v>5000</v>
      </c>
      <c r="N5960" s="155">
        <f>SUMIFS('Budget Detail as of 11.30'!L:L,'Budget Detail as of 11.30'!B:B,'Questica Mapping'!C5960)</f>
        <v>5000</v>
      </c>
      <c r="O5960" s="100">
        <v>0</v>
      </c>
      <c r="P5960" s="101">
        <f t="shared" si="224"/>
        <v>0</v>
      </c>
    </row>
    <row r="5961" spans="2:16" hidden="1" x14ac:dyDescent="0.3">
      <c r="B5961" s="92" t="s">
        <v>1162</v>
      </c>
      <c r="C5961" s="92" t="s">
        <v>10906</v>
      </c>
      <c r="D5961" s="92" t="s">
        <v>26</v>
      </c>
      <c r="E5961" s="103" t="s">
        <v>745</v>
      </c>
      <c r="F5961" s="92" t="s">
        <v>10858</v>
      </c>
      <c r="G5961" s="92" t="s">
        <v>1354</v>
      </c>
      <c r="H5961" s="92" t="s">
        <v>10840</v>
      </c>
      <c r="I5961" s="92" t="s">
        <v>944</v>
      </c>
      <c r="J5961" s="92" t="s">
        <v>10907</v>
      </c>
      <c r="K5961" s="90" t="b">
        <v>0</v>
      </c>
      <c r="L5961" s="92" t="s">
        <v>867</v>
      </c>
      <c r="M5961" s="278">
        <f>IFERROR(VLOOKUP(C5961,'Budget Detail as of 11.30'!B:K,COLUMNS('Budget Detail as of 11.30'!B:K),FALSE),0)</f>
        <v>15000</v>
      </c>
      <c r="N5961" s="155">
        <f>SUMIFS('Budget Detail as of 11.30'!L:L,'Budget Detail as of 11.30'!B:B,'Questica Mapping'!C5961)</f>
        <v>15000</v>
      </c>
      <c r="O5961" s="100">
        <v>10000</v>
      </c>
      <c r="P5961" s="101">
        <f t="shared" si="224"/>
        <v>10000</v>
      </c>
    </row>
    <row r="5962" spans="2:16" hidden="1" x14ac:dyDescent="0.3">
      <c r="B5962" s="92" t="s">
        <v>1162</v>
      </c>
      <c r="C5962" s="92" t="s">
        <v>10908</v>
      </c>
      <c r="D5962" s="92" t="s">
        <v>26</v>
      </c>
      <c r="E5962" s="103" t="s">
        <v>745</v>
      </c>
      <c r="F5962" s="92" t="s">
        <v>10858</v>
      </c>
      <c r="G5962" s="92" t="s">
        <v>1354</v>
      </c>
      <c r="H5962" s="92" t="s">
        <v>10840</v>
      </c>
      <c r="I5962" s="92" t="s">
        <v>1060</v>
      </c>
      <c r="J5962" s="92" t="s">
        <v>10909</v>
      </c>
      <c r="K5962" s="90" t="b">
        <v>0</v>
      </c>
      <c r="L5962" s="92" t="s">
        <v>867</v>
      </c>
      <c r="M5962" s="278">
        <f>IFERROR(VLOOKUP(C5962,'Budget Detail as of 11.30'!B:K,COLUMNS('Budget Detail as of 11.30'!B:K),FALSE),0)</f>
        <v>5300</v>
      </c>
      <c r="N5962" s="155">
        <f>SUMIFS('Budget Detail as of 11.30'!L:L,'Budget Detail as of 11.30'!B:B,'Questica Mapping'!C5962)</f>
        <v>5300</v>
      </c>
      <c r="O5962" s="100">
        <v>4922</v>
      </c>
      <c r="P5962" s="101">
        <f t="shared" si="224"/>
        <v>4922</v>
      </c>
    </row>
    <row r="5963" spans="2:16" hidden="1" x14ac:dyDescent="0.3">
      <c r="B5963" s="92" t="s">
        <v>1162</v>
      </c>
      <c r="C5963" s="92" t="s">
        <v>10910</v>
      </c>
      <c r="D5963" s="92" t="s">
        <v>26</v>
      </c>
      <c r="E5963" s="103" t="s">
        <v>745</v>
      </c>
      <c r="F5963" s="92" t="s">
        <v>10858</v>
      </c>
      <c r="G5963" s="92" t="s">
        <v>1354</v>
      </c>
      <c r="H5963" s="92" t="s">
        <v>10840</v>
      </c>
      <c r="I5963" s="92" t="s">
        <v>1063</v>
      </c>
      <c r="J5963" s="92" t="s">
        <v>10911</v>
      </c>
      <c r="K5963" s="90" t="b">
        <v>0</v>
      </c>
      <c r="L5963" s="92" t="s">
        <v>867</v>
      </c>
      <c r="M5963" s="278">
        <f>IFERROR(VLOOKUP(C5963,'Budget Detail as of 11.30'!B:K,COLUMNS('Budget Detail as of 11.30'!B:K),FALSE),0)</f>
        <v>5300</v>
      </c>
      <c r="N5963" s="155">
        <f>SUMIFS('Budget Detail as of 11.30'!L:L,'Budget Detail as of 11.30'!B:B,'Questica Mapping'!C5963)</f>
        <v>5300</v>
      </c>
      <c r="O5963" s="100">
        <v>60</v>
      </c>
      <c r="P5963" s="101">
        <f t="shared" si="224"/>
        <v>60</v>
      </c>
    </row>
    <row r="5964" spans="2:16" hidden="1" x14ac:dyDescent="0.3">
      <c r="B5964" s="92" t="s">
        <v>1162</v>
      </c>
      <c r="C5964" s="92" t="s">
        <v>10912</v>
      </c>
      <c r="D5964" s="92" t="s">
        <v>26</v>
      </c>
      <c r="E5964" s="103" t="s">
        <v>745</v>
      </c>
      <c r="F5964" s="92" t="s">
        <v>10858</v>
      </c>
      <c r="G5964" s="92" t="s">
        <v>1354</v>
      </c>
      <c r="H5964" s="92" t="s">
        <v>10840</v>
      </c>
      <c r="I5964" s="92" t="s">
        <v>1088</v>
      </c>
      <c r="J5964" s="92" t="s">
        <v>10913</v>
      </c>
      <c r="K5964" s="90" t="b">
        <v>0</v>
      </c>
      <c r="L5964" s="92" t="s">
        <v>867</v>
      </c>
      <c r="M5964" s="278">
        <f>IFERROR(VLOOKUP(C5964,'Budget Detail as of 11.30'!B:K,COLUMNS('Budget Detail as of 11.30'!B:K),FALSE),0)</f>
        <v>2200</v>
      </c>
      <c r="N5964" s="155">
        <f>SUMIFS('Budget Detail as of 11.30'!L:L,'Budget Detail as of 11.30'!B:B,'Questica Mapping'!C5964)</f>
        <v>2200</v>
      </c>
      <c r="O5964" s="100">
        <v>50</v>
      </c>
      <c r="P5964" s="101">
        <f t="shared" si="224"/>
        <v>50</v>
      </c>
    </row>
    <row r="5965" spans="2:16" hidden="1" x14ac:dyDescent="0.3">
      <c r="B5965" s="92" t="s">
        <v>1162</v>
      </c>
      <c r="C5965" s="92" t="s">
        <v>10914</v>
      </c>
      <c r="D5965" s="92" t="s">
        <v>26</v>
      </c>
      <c r="E5965" s="103" t="s">
        <v>745</v>
      </c>
      <c r="F5965" s="92" t="s">
        <v>10858</v>
      </c>
      <c r="G5965" s="92" t="s">
        <v>1354</v>
      </c>
      <c r="H5965" s="92" t="s">
        <v>10840</v>
      </c>
      <c r="I5965" s="92" t="s">
        <v>1066</v>
      </c>
      <c r="J5965" s="92" t="s">
        <v>10915</v>
      </c>
      <c r="K5965" s="90" t="b">
        <v>0</v>
      </c>
      <c r="L5965" s="92" t="s">
        <v>867</v>
      </c>
      <c r="M5965" s="278">
        <f>IFERROR(VLOOKUP(C5965,'Budget Detail as of 11.30'!B:K,COLUMNS('Budget Detail as of 11.30'!B:K),FALSE),0)</f>
        <v>710</v>
      </c>
      <c r="N5965" s="155">
        <f>SUMIFS('Budget Detail as of 11.30'!L:L,'Budget Detail as of 11.30'!B:B,'Questica Mapping'!C5965)</f>
        <v>710</v>
      </c>
      <c r="O5965" s="100">
        <v>0</v>
      </c>
      <c r="P5965" s="101">
        <f t="shared" si="224"/>
        <v>0</v>
      </c>
    </row>
    <row r="5966" spans="2:16" hidden="1" x14ac:dyDescent="0.3">
      <c r="B5966" s="92" t="s">
        <v>1162</v>
      </c>
      <c r="C5966" s="92" t="s">
        <v>10916</v>
      </c>
      <c r="D5966" s="92" t="s">
        <v>26</v>
      </c>
      <c r="E5966" s="103" t="s">
        <v>746</v>
      </c>
      <c r="F5966" s="90" t="s">
        <v>10858</v>
      </c>
      <c r="G5966" s="90" t="s">
        <v>1354</v>
      </c>
      <c r="H5966" s="90" t="s">
        <v>10917</v>
      </c>
      <c r="I5966" s="178">
        <v>1</v>
      </c>
      <c r="J5966" s="269" t="s">
        <v>1251</v>
      </c>
      <c r="L5966" s="92"/>
      <c r="M5966" s="278">
        <f>IFERROR(VLOOKUP(C5966,'Budget Detail as of 11.30'!B:K,COLUMNS('Budget Detail as of 11.30'!B:K),FALSE),0)</f>
        <v>0</v>
      </c>
      <c r="N5966" s="155">
        <f>SUMIFS('Budget Detail as of 11.30'!L:L,'Budget Detail as of 11.30'!B:B,'Questica Mapping'!C5966)</f>
        <v>0</v>
      </c>
      <c r="O5966" s="100">
        <v>36523</v>
      </c>
      <c r="P5966" s="101">
        <f t="shared" si="224"/>
        <v>36523</v>
      </c>
    </row>
    <row r="5967" spans="2:16" hidden="1" x14ac:dyDescent="0.3">
      <c r="B5967" s="92" t="s">
        <v>1162</v>
      </c>
      <c r="C5967" s="92" t="s">
        <v>10918</v>
      </c>
      <c r="D5967" s="92" t="s">
        <v>26</v>
      </c>
      <c r="E5967" s="103" t="s">
        <v>745</v>
      </c>
      <c r="F5967" s="92" t="s">
        <v>10858</v>
      </c>
      <c r="G5967" s="92" t="s">
        <v>1207</v>
      </c>
      <c r="H5967" s="92" t="s">
        <v>10840</v>
      </c>
      <c r="I5967" s="92" t="s">
        <v>865</v>
      </c>
      <c r="J5967" s="92" t="s">
        <v>9803</v>
      </c>
      <c r="K5967" s="90" t="b">
        <v>0</v>
      </c>
      <c r="L5967" s="92" t="s">
        <v>867</v>
      </c>
      <c r="M5967" s="278">
        <f>IFERROR(VLOOKUP(C5967,'Budget Detail as of 11.30'!B:K,COLUMNS('Budget Detail as of 11.30'!B:K),FALSE),0)</f>
        <v>200</v>
      </c>
      <c r="N5967" s="155">
        <f>SUMIFS('Budget Detail as of 11.30'!L:L,'Budget Detail as of 11.30'!B:B,'Questica Mapping'!C5967)</f>
        <v>200</v>
      </c>
      <c r="O5967" s="100">
        <v>72885</v>
      </c>
      <c r="P5967" s="101">
        <f t="shared" si="224"/>
        <v>72885</v>
      </c>
    </row>
    <row r="5968" spans="2:16" hidden="1" x14ac:dyDescent="0.3">
      <c r="B5968" s="92" t="s">
        <v>1162</v>
      </c>
      <c r="C5968" s="92" t="s">
        <v>10919</v>
      </c>
      <c r="D5968" s="92" t="s">
        <v>26</v>
      </c>
      <c r="E5968" s="103" t="s">
        <v>745</v>
      </c>
      <c r="F5968" s="92" t="s">
        <v>10858</v>
      </c>
      <c r="G5968" s="92" t="s">
        <v>1215</v>
      </c>
      <c r="H5968" s="92" t="s">
        <v>10840</v>
      </c>
      <c r="I5968" s="92" t="s">
        <v>865</v>
      </c>
      <c r="J5968" s="92" t="s">
        <v>3621</v>
      </c>
      <c r="K5968" s="90" t="b">
        <v>0</v>
      </c>
      <c r="L5968" s="92" t="s">
        <v>867</v>
      </c>
      <c r="M5968" s="278">
        <f>IFERROR(VLOOKUP(C5968,'Budget Detail as of 11.30'!B:K,COLUMNS('Budget Detail as of 11.30'!B:K),FALSE),0)</f>
        <v>2000</v>
      </c>
      <c r="N5968" s="155">
        <f>SUMIFS('Budget Detail as of 11.30'!L:L,'Budget Detail as of 11.30'!B:B,'Questica Mapping'!C5968)</f>
        <v>2000</v>
      </c>
      <c r="O5968" s="100">
        <v>5100</v>
      </c>
      <c r="P5968" s="101">
        <f t="shared" si="224"/>
        <v>5100</v>
      </c>
    </row>
    <row r="5969" spans="2:16" hidden="1" x14ac:dyDescent="0.3">
      <c r="B5969" s="92" t="s">
        <v>1162</v>
      </c>
      <c r="C5969" s="92" t="s">
        <v>10920</v>
      </c>
      <c r="D5969" s="92" t="s">
        <v>26</v>
      </c>
      <c r="E5969" s="103" t="s">
        <v>745</v>
      </c>
      <c r="F5969" s="92" t="s">
        <v>10858</v>
      </c>
      <c r="G5969" s="92" t="s">
        <v>1220</v>
      </c>
      <c r="H5969" s="92" t="s">
        <v>10840</v>
      </c>
      <c r="I5969" s="92" t="s">
        <v>865</v>
      </c>
      <c r="J5969" s="92" t="s">
        <v>3581</v>
      </c>
      <c r="K5969" s="90" t="b">
        <v>0</v>
      </c>
      <c r="L5969" s="92" t="s">
        <v>867</v>
      </c>
      <c r="M5969" s="278">
        <f>IFERROR(VLOOKUP(C5969,'Budget Detail as of 11.30'!B:K,COLUMNS('Budget Detail as of 11.30'!B:K),FALSE),0)</f>
        <v>12440</v>
      </c>
      <c r="N5969" s="155">
        <f>SUMIFS('Budget Detail as of 11.30'!L:L,'Budget Detail as of 11.30'!B:B,'Questica Mapping'!C5969)</f>
        <v>12440</v>
      </c>
      <c r="O5969" s="100">
        <v>4320</v>
      </c>
      <c r="P5969" s="101">
        <f t="shared" si="224"/>
        <v>4320</v>
      </c>
    </row>
    <row r="5970" spans="2:16" hidden="1" x14ac:dyDescent="0.3">
      <c r="B5970" s="92" t="s">
        <v>1162</v>
      </c>
      <c r="C5970" s="92" t="s">
        <v>10921</v>
      </c>
      <c r="D5970" s="92" t="s">
        <v>26</v>
      </c>
      <c r="E5970" s="103" t="s">
        <v>745</v>
      </c>
      <c r="F5970" s="92" t="s">
        <v>10858</v>
      </c>
      <c r="G5970" s="92" t="s">
        <v>1229</v>
      </c>
      <c r="H5970" s="92" t="s">
        <v>10840</v>
      </c>
      <c r="I5970" s="92" t="s">
        <v>865</v>
      </c>
      <c r="J5970" s="92" t="s">
        <v>2878</v>
      </c>
      <c r="K5970" s="90" t="b">
        <v>0</v>
      </c>
      <c r="L5970" s="92" t="s">
        <v>867</v>
      </c>
      <c r="M5970" s="278">
        <f>IFERROR(VLOOKUP(C5970,'Budget Detail as of 11.30'!B:K,COLUMNS('Budget Detail as of 11.30'!B:K),FALSE),0)</f>
        <v>5000</v>
      </c>
      <c r="N5970" s="155">
        <f>SUMIFS('Budget Detail as of 11.30'!L:L,'Budget Detail as of 11.30'!B:B,'Questica Mapping'!C5970)</f>
        <v>5000</v>
      </c>
      <c r="O5970" s="100"/>
      <c r="P5970" s="101"/>
    </row>
    <row r="5971" spans="2:16" hidden="1" x14ac:dyDescent="0.3">
      <c r="B5971" s="92" t="s">
        <v>1162</v>
      </c>
      <c r="C5971" s="92" t="s">
        <v>10922</v>
      </c>
      <c r="D5971" s="92" t="s">
        <v>26</v>
      </c>
      <c r="E5971" s="103" t="s">
        <v>745</v>
      </c>
      <c r="F5971" s="92" t="s">
        <v>10858</v>
      </c>
      <c r="G5971" s="92" t="s">
        <v>1229</v>
      </c>
      <c r="H5971" s="92" t="s">
        <v>10840</v>
      </c>
      <c r="I5971" s="92" t="s">
        <v>925</v>
      </c>
      <c r="J5971" s="92" t="s">
        <v>3526</v>
      </c>
      <c r="K5971" s="90" t="b">
        <v>0</v>
      </c>
      <c r="L5971" s="92" t="s">
        <v>867</v>
      </c>
      <c r="M5971" s="278">
        <f>IFERROR(VLOOKUP(C5971,'Budget Detail as of 11.30'!B:K,COLUMNS('Budget Detail as of 11.30'!B:K),FALSE),0)</f>
        <v>40</v>
      </c>
      <c r="N5971" s="155">
        <f>SUMIFS('Budget Detail as of 11.30'!L:L,'Budget Detail as of 11.30'!B:B,'Questica Mapping'!C5971)</f>
        <v>40</v>
      </c>
      <c r="O5971" s="100">
        <v>2100</v>
      </c>
      <c r="P5971" s="101">
        <f t="shared" ref="P5971:P5976" si="225">+O5971</f>
        <v>2100</v>
      </c>
    </row>
    <row r="5972" spans="2:16" hidden="1" x14ac:dyDescent="0.3">
      <c r="B5972" s="92" t="s">
        <v>1162</v>
      </c>
      <c r="C5972" s="92" t="s">
        <v>10923</v>
      </c>
      <c r="D5972" s="92" t="s">
        <v>26</v>
      </c>
      <c r="E5972" s="103" t="s">
        <v>745</v>
      </c>
      <c r="F5972" s="92" t="s">
        <v>10858</v>
      </c>
      <c r="G5972" s="92" t="s">
        <v>1229</v>
      </c>
      <c r="H5972" s="92" t="s">
        <v>10840</v>
      </c>
      <c r="I5972" s="92" t="s">
        <v>928</v>
      </c>
      <c r="J5972" s="92" t="s">
        <v>3528</v>
      </c>
      <c r="K5972" s="90" t="b">
        <v>0</v>
      </c>
      <c r="L5972" s="92" t="s">
        <v>867</v>
      </c>
      <c r="M5972" s="278">
        <f>IFERROR(VLOOKUP(C5972,'Budget Detail as of 11.30'!B:K,COLUMNS('Budget Detail as of 11.30'!B:K),FALSE),0)</f>
        <v>500</v>
      </c>
      <c r="N5972" s="155">
        <f>SUMIFS('Budget Detail as of 11.30'!L:L,'Budget Detail as of 11.30'!B:B,'Questica Mapping'!C5972)</f>
        <v>500</v>
      </c>
      <c r="O5972" s="100">
        <v>0</v>
      </c>
      <c r="P5972" s="101">
        <f t="shared" si="225"/>
        <v>0</v>
      </c>
    </row>
    <row r="5973" spans="2:16" hidden="1" x14ac:dyDescent="0.3">
      <c r="B5973" s="92" t="s">
        <v>1162</v>
      </c>
      <c r="C5973" s="92" t="s">
        <v>10924</v>
      </c>
      <c r="D5973" s="92" t="s">
        <v>26</v>
      </c>
      <c r="E5973" s="103" t="s">
        <v>745</v>
      </c>
      <c r="F5973" s="92" t="s">
        <v>10858</v>
      </c>
      <c r="G5973" s="92" t="s">
        <v>2045</v>
      </c>
      <c r="H5973" s="92" t="s">
        <v>10840</v>
      </c>
      <c r="I5973" s="92" t="s">
        <v>865</v>
      </c>
      <c r="J5973" s="92" t="s">
        <v>10925</v>
      </c>
      <c r="K5973" s="90" t="b">
        <v>0</v>
      </c>
      <c r="L5973" s="92" t="s">
        <v>867</v>
      </c>
      <c r="M5973" s="278">
        <f>IFERROR(VLOOKUP(C5973,'Budget Detail as of 11.30'!B:K,COLUMNS('Budget Detail as of 11.30'!B:K),FALSE),0)</f>
        <v>3500</v>
      </c>
      <c r="N5973" s="155">
        <f>SUMIFS('Budget Detail as of 11.30'!L:L,'Budget Detail as of 11.30'!B:B,'Questica Mapping'!C5973)</f>
        <v>3500</v>
      </c>
      <c r="O5973" s="100">
        <v>0</v>
      </c>
      <c r="P5973" s="101">
        <f t="shared" si="225"/>
        <v>0</v>
      </c>
    </row>
    <row r="5974" spans="2:16" hidden="1" x14ac:dyDescent="0.3">
      <c r="B5974" s="92" t="s">
        <v>1162</v>
      </c>
      <c r="C5974" s="92" t="s">
        <v>10926</v>
      </c>
      <c r="D5974" s="92" t="s">
        <v>26</v>
      </c>
      <c r="E5974" s="103" t="s">
        <v>746</v>
      </c>
      <c r="F5974" s="92" t="s">
        <v>10858</v>
      </c>
      <c r="G5974" s="92" t="s">
        <v>1576</v>
      </c>
      <c r="H5974" s="92" t="s">
        <v>10840</v>
      </c>
      <c r="I5974" s="92" t="s">
        <v>865</v>
      </c>
      <c r="J5974" s="92" t="s">
        <v>1577</v>
      </c>
      <c r="K5974" s="90" t="b">
        <v>0</v>
      </c>
      <c r="L5974" s="92" t="s">
        <v>867</v>
      </c>
      <c r="M5974" s="278">
        <f>IFERROR(VLOOKUP(C5974,'Budget Detail as of 11.30'!B:K,COLUMNS('Budget Detail as of 11.30'!B:K),FALSE),0)</f>
        <v>50390</v>
      </c>
      <c r="N5974" s="155">
        <f>SUMIFS('Budget Detail as of 11.30'!L:L,'Budget Detail as of 11.30'!B:B,'Questica Mapping'!C5974)</f>
        <v>50390</v>
      </c>
      <c r="O5974" s="100">
        <v>0</v>
      </c>
      <c r="P5974" s="101">
        <f t="shared" si="225"/>
        <v>0</v>
      </c>
    </row>
    <row r="5975" spans="2:16" hidden="1" x14ac:dyDescent="0.3">
      <c r="B5975" s="92" t="s">
        <v>1162</v>
      </c>
      <c r="C5975" s="92" t="s">
        <v>10927</v>
      </c>
      <c r="D5975" s="92" t="s">
        <v>26</v>
      </c>
      <c r="E5975" s="103" t="s">
        <v>746</v>
      </c>
      <c r="F5975" s="92" t="s">
        <v>10858</v>
      </c>
      <c r="G5975" s="92" t="s">
        <v>1243</v>
      </c>
      <c r="H5975" s="92" t="s">
        <v>10840</v>
      </c>
      <c r="I5975" s="92" t="s">
        <v>865</v>
      </c>
      <c r="J5975" s="92" t="s">
        <v>1244</v>
      </c>
      <c r="K5975" s="90" t="b">
        <v>0</v>
      </c>
      <c r="L5975" s="92" t="s">
        <v>867</v>
      </c>
      <c r="M5975" s="278">
        <f>IFERROR(VLOOKUP(C5975,'Budget Detail as of 11.30'!B:K,COLUMNS('Budget Detail as of 11.30'!B:K),FALSE),0)</f>
        <v>45000</v>
      </c>
      <c r="N5975" s="155">
        <f>SUMIFS('Budget Detail as of 11.30'!L:L,'Budget Detail as of 11.30'!B:B,'Questica Mapping'!C5975)</f>
        <v>45000</v>
      </c>
      <c r="O5975" s="100">
        <v>89529</v>
      </c>
      <c r="P5975" s="101">
        <f t="shared" si="225"/>
        <v>89529</v>
      </c>
    </row>
    <row r="5976" spans="2:16" hidden="1" x14ac:dyDescent="0.3">
      <c r="B5976" s="92" t="s">
        <v>1162</v>
      </c>
      <c r="C5976" s="92" t="s">
        <v>10928</v>
      </c>
      <c r="D5976" s="92" t="s">
        <v>26</v>
      </c>
      <c r="E5976" s="103" t="s">
        <v>746</v>
      </c>
      <c r="F5976" s="92" t="s">
        <v>10858</v>
      </c>
      <c r="G5976" s="92" t="s">
        <v>1586</v>
      </c>
      <c r="H5976" s="92" t="s">
        <v>10840</v>
      </c>
      <c r="I5976" s="92" t="s">
        <v>865</v>
      </c>
      <c r="J5976" s="92" t="s">
        <v>1587</v>
      </c>
      <c r="K5976" s="90" t="b">
        <v>0</v>
      </c>
      <c r="L5976" s="92" t="s">
        <v>867</v>
      </c>
      <c r="M5976" s="278">
        <f>IFERROR(VLOOKUP(C5976,'Budget Detail as of 11.30'!B:K,COLUMNS('Budget Detail as of 11.30'!B:K),FALSE),0)</f>
        <v>6150</v>
      </c>
      <c r="N5976" s="155">
        <f>SUMIFS('Budget Detail as of 11.30'!L:L,'Budget Detail as of 11.30'!B:B,'Questica Mapping'!C5976)</f>
        <v>6150</v>
      </c>
      <c r="O5976" s="100">
        <v>10000</v>
      </c>
      <c r="P5976" s="101">
        <f t="shared" si="225"/>
        <v>10000</v>
      </c>
    </row>
    <row r="5977" spans="2:16" hidden="1" x14ac:dyDescent="0.3">
      <c r="B5977" s="92" t="s">
        <v>1162</v>
      </c>
      <c r="C5977" s="92" t="s">
        <v>10929</v>
      </c>
      <c r="D5977" s="92" t="s">
        <v>26</v>
      </c>
      <c r="E5977" s="103" t="s">
        <v>746</v>
      </c>
      <c r="F5977" s="92" t="s">
        <v>10858</v>
      </c>
      <c r="G5977" s="92" t="s">
        <v>1253</v>
      </c>
      <c r="H5977" s="92" t="s">
        <v>10840</v>
      </c>
      <c r="I5977" s="92" t="s">
        <v>865</v>
      </c>
      <c r="J5977" s="92" t="s">
        <v>1254</v>
      </c>
      <c r="K5977" s="90" t="b">
        <v>0</v>
      </c>
      <c r="L5977" s="92" t="s">
        <v>867</v>
      </c>
      <c r="M5977" s="278">
        <f>IFERROR(VLOOKUP(C5977,'Budget Detail as of 11.30'!B:K,COLUMNS('Budget Detail as of 11.30'!B:K),FALSE),0)</f>
        <v>5570</v>
      </c>
      <c r="N5977" s="155">
        <f>SUMIFS('Budget Detail as of 11.30'!L:L,'Budget Detail as of 11.30'!B:B,'Questica Mapping'!C5977)</f>
        <v>5570</v>
      </c>
      <c r="O5977" s="100">
        <v>-45500</v>
      </c>
      <c r="P5977" s="101">
        <f t="shared" ref="P5977:P5983" si="226">-O5977</f>
        <v>45500</v>
      </c>
    </row>
    <row r="5978" spans="2:16" hidden="1" x14ac:dyDescent="0.3">
      <c r="B5978" s="92" t="s">
        <v>1162</v>
      </c>
      <c r="C5978" s="92" t="s">
        <v>10930</v>
      </c>
      <c r="D5978" s="279" t="s">
        <v>26</v>
      </c>
      <c r="E5978" s="103" t="s">
        <v>746</v>
      </c>
      <c r="F5978" s="90" t="s">
        <v>10858</v>
      </c>
      <c r="G5978" s="90" t="s">
        <v>1265</v>
      </c>
      <c r="H5978" s="90" t="s">
        <v>10840</v>
      </c>
      <c r="I5978" s="90" t="s">
        <v>865</v>
      </c>
      <c r="J5978" s="90" t="s">
        <v>1266</v>
      </c>
      <c r="K5978" s="90" t="b">
        <v>0</v>
      </c>
      <c r="L5978" s="90" t="s">
        <v>867</v>
      </c>
      <c r="M5978" s="278">
        <f>IFERROR(VLOOKUP(C5978,'Budget Detail as of 11.30'!B:K,COLUMNS('Budget Detail as of 11.30'!B:K),FALSE),0)</f>
        <v>18980</v>
      </c>
      <c r="N5978" s="155">
        <f>SUMIFS('Budget Detail as of 11.30'!L:L,'Budget Detail as of 11.30'!B:B,'Questica Mapping'!C5978)</f>
        <v>18980</v>
      </c>
      <c r="O5978" s="100">
        <v>-20999</v>
      </c>
      <c r="P5978" s="101">
        <f t="shared" si="226"/>
        <v>20999</v>
      </c>
    </row>
    <row r="5979" spans="2:16" hidden="1" x14ac:dyDescent="0.3">
      <c r="B5979" s="92" t="s">
        <v>1162</v>
      </c>
      <c r="C5979" s="92" t="s">
        <v>10931</v>
      </c>
      <c r="D5979" s="92" t="s">
        <v>26</v>
      </c>
      <c r="E5979" s="103" t="s">
        <v>745</v>
      </c>
      <c r="F5979" s="92" t="s">
        <v>10858</v>
      </c>
      <c r="G5979" s="92" t="s">
        <v>1268</v>
      </c>
      <c r="H5979" s="92" t="s">
        <v>10840</v>
      </c>
      <c r="I5979" s="92" t="s">
        <v>865</v>
      </c>
      <c r="J5979" s="92" t="s">
        <v>10705</v>
      </c>
      <c r="K5979" s="90" t="b">
        <v>0</v>
      </c>
      <c r="L5979" s="92" t="s">
        <v>867</v>
      </c>
      <c r="M5979" s="278">
        <f>IFERROR(VLOOKUP(C5979,'Budget Detail as of 11.30'!B:K,COLUMNS('Budget Detail as of 11.30'!B:K),FALSE),0)</f>
        <v>2100</v>
      </c>
      <c r="N5979" s="155">
        <f>SUMIFS('Budget Detail as of 11.30'!L:L,'Budget Detail as of 11.30'!B:B,'Questica Mapping'!C5979)</f>
        <v>2100</v>
      </c>
      <c r="O5979" s="100">
        <v>-7002</v>
      </c>
      <c r="P5979" s="101">
        <f t="shared" si="226"/>
        <v>7002</v>
      </c>
    </row>
    <row r="5980" spans="2:16" hidden="1" x14ac:dyDescent="0.3">
      <c r="B5980" s="92" t="s">
        <v>1162</v>
      </c>
      <c r="C5980" s="92" t="s">
        <v>10932</v>
      </c>
      <c r="D5980" s="92" t="s">
        <v>26</v>
      </c>
      <c r="E5980" s="103" t="s">
        <v>745</v>
      </c>
      <c r="F5980" s="92" t="s">
        <v>10858</v>
      </c>
      <c r="G5980" s="92" t="s">
        <v>1268</v>
      </c>
      <c r="H5980" s="92" t="s">
        <v>10840</v>
      </c>
      <c r="I5980" s="92" t="s">
        <v>925</v>
      </c>
      <c r="J5980" s="92" t="s">
        <v>10933</v>
      </c>
      <c r="K5980" s="90" t="b">
        <v>0</v>
      </c>
      <c r="L5980" s="92" t="s">
        <v>867</v>
      </c>
      <c r="M5980" s="278">
        <f>IFERROR(VLOOKUP(C5980,'Budget Detail as of 11.30'!B:K,COLUMNS('Budget Detail as of 11.30'!B:K),FALSE),0)</f>
        <v>20000</v>
      </c>
      <c r="N5980" s="155">
        <f>SUMIFS('Budget Detail as of 11.30'!L:L,'Budget Detail as of 11.30'!B:B,'Questica Mapping'!C5980)</f>
        <v>20000</v>
      </c>
      <c r="O5980" s="100">
        <v>0</v>
      </c>
      <c r="P5980" s="101">
        <f t="shared" si="226"/>
        <v>0</v>
      </c>
    </row>
    <row r="5981" spans="2:16" hidden="1" x14ac:dyDescent="0.3">
      <c r="B5981" s="92" t="s">
        <v>1162</v>
      </c>
      <c r="C5981" s="92" t="s">
        <v>10934</v>
      </c>
      <c r="D5981" s="92" t="s">
        <v>26</v>
      </c>
      <c r="E5981" s="103" t="s">
        <v>745</v>
      </c>
      <c r="F5981" s="92" t="s">
        <v>10858</v>
      </c>
      <c r="G5981" s="92" t="s">
        <v>1268</v>
      </c>
      <c r="H5981" s="92" t="s">
        <v>10840</v>
      </c>
      <c r="I5981" s="92" t="s">
        <v>928</v>
      </c>
      <c r="J5981" s="92" t="s">
        <v>6210</v>
      </c>
      <c r="K5981" s="90" t="b">
        <v>0</v>
      </c>
      <c r="L5981" s="92" t="s">
        <v>867</v>
      </c>
      <c r="M5981" s="278">
        <f>IFERROR(VLOOKUP(C5981,'Budget Detail as of 11.30'!B:K,COLUMNS('Budget Detail as of 11.30'!B:K),FALSE),0)</f>
        <v>0</v>
      </c>
      <c r="N5981" s="155">
        <f>SUMIFS('Budget Detail as of 11.30'!L:L,'Budget Detail as of 11.30'!B:B,'Questica Mapping'!C5981)</f>
        <v>0</v>
      </c>
      <c r="O5981" s="100">
        <v>0</v>
      </c>
      <c r="P5981" s="101">
        <f t="shared" si="226"/>
        <v>0</v>
      </c>
    </row>
    <row r="5982" spans="2:16" hidden="1" x14ac:dyDescent="0.3">
      <c r="B5982" s="92" t="s">
        <v>1162</v>
      </c>
      <c r="C5982" s="92" t="s">
        <v>10935</v>
      </c>
      <c r="D5982" s="92" t="s">
        <v>26</v>
      </c>
      <c r="E5982" s="103" t="s">
        <v>747</v>
      </c>
      <c r="F5982" s="92" t="s">
        <v>10858</v>
      </c>
      <c r="G5982" s="92" t="s">
        <v>1617</v>
      </c>
      <c r="H5982" s="92" t="s">
        <v>10840</v>
      </c>
      <c r="I5982" s="92" t="s">
        <v>865</v>
      </c>
      <c r="J5982" s="92" t="s">
        <v>10936</v>
      </c>
      <c r="K5982" s="90" t="b">
        <v>0</v>
      </c>
      <c r="L5982" s="92" t="s">
        <v>867</v>
      </c>
      <c r="M5982" s="278">
        <f>IFERROR(VLOOKUP(C5982,'Budget Detail as of 11.30'!B:K,COLUMNS('Budget Detail as of 11.30'!B:K),FALSE),0)</f>
        <v>105360</v>
      </c>
      <c r="N5982" s="155">
        <f>SUMIFS('Budget Detail as of 11.30'!L:L,'Budget Detail as of 11.30'!B:B,'Questica Mapping'!C5982)</f>
        <v>105360</v>
      </c>
      <c r="O5982" s="100">
        <v>-935680</v>
      </c>
      <c r="P5982" s="101">
        <f t="shared" si="226"/>
        <v>935680</v>
      </c>
    </row>
    <row r="5983" spans="2:16" hidden="1" x14ac:dyDescent="0.3">
      <c r="B5983" s="92" t="s">
        <v>1162</v>
      </c>
      <c r="C5983" s="92" t="s">
        <v>10937</v>
      </c>
      <c r="D5983" s="92" t="s">
        <v>26</v>
      </c>
      <c r="E5983" s="103" t="s">
        <v>749</v>
      </c>
      <c r="F5983" s="92" t="s">
        <v>10858</v>
      </c>
      <c r="G5983" s="92" t="s">
        <v>10077</v>
      </c>
      <c r="H5983" s="92" t="s">
        <v>10840</v>
      </c>
      <c r="I5983" s="92" t="s">
        <v>865</v>
      </c>
      <c r="J5983" s="92" t="s">
        <v>10078</v>
      </c>
      <c r="K5983" s="90" t="b">
        <v>0</v>
      </c>
      <c r="L5983" s="92" t="s">
        <v>867</v>
      </c>
      <c r="M5983" s="278">
        <f>IFERROR(VLOOKUP(C5983,'Budget Detail as of 11.30'!B:K,COLUMNS('Budget Detail as of 11.30'!B:K),FALSE),0)</f>
        <v>100000</v>
      </c>
      <c r="N5983" s="155">
        <f>SUMIFS('Budget Detail as of 11.30'!L:L,'Budget Detail as of 11.30'!B:B,'Questica Mapping'!C5983)</f>
        <v>100000</v>
      </c>
      <c r="O5983" s="100">
        <v>0</v>
      </c>
      <c r="P5983" s="101">
        <f t="shared" si="226"/>
        <v>0</v>
      </c>
    </row>
    <row r="5984" spans="2:16" hidden="1" x14ac:dyDescent="0.3">
      <c r="B5984" s="159" t="s">
        <v>1162</v>
      </c>
      <c r="C5984" s="159" t="s">
        <v>10938</v>
      </c>
      <c r="D5984" s="181" t="s">
        <v>26</v>
      </c>
      <c r="E5984" s="178" t="s">
        <v>748</v>
      </c>
      <c r="F5984" s="179" t="s">
        <v>10939</v>
      </c>
      <c r="G5984" s="179" t="s">
        <v>1679</v>
      </c>
      <c r="H5984" s="179" t="s">
        <v>10840</v>
      </c>
      <c r="I5984" s="179" t="s">
        <v>865</v>
      </c>
      <c r="J5984" s="179" t="s">
        <v>10835</v>
      </c>
      <c r="K5984" s="179" t="b">
        <f>VLOOKUP($C5984,'Budget Detail as of 11.30'!$B:$K,COLUMNS('Budget Detail as of 11.30'!$B:I),FALSE)</f>
        <v>0</v>
      </c>
      <c r="L5984" s="179" t="str">
        <f>VLOOKUP($C5984,'Budget Detail as of 11.30'!$B:$K,COLUMNS('Budget Detail as of 11.30'!$B:J),FALSE)</f>
        <v>Operating</v>
      </c>
      <c r="M5984" s="278">
        <f>IFERROR(VLOOKUP(C5984,'Budget Detail as of 11.30'!B:K,COLUMNS('Budget Detail as of 11.30'!B:K),FALSE),0)</f>
        <v>10000</v>
      </c>
      <c r="N5984" s="155">
        <f>SUMIFS('Budget Detail as of 11.30'!L:L,'Budget Detail as of 11.30'!B:B,'Questica Mapping'!C5984)</f>
        <v>10000</v>
      </c>
    </row>
    <row r="5985" spans="2:16" hidden="1" x14ac:dyDescent="0.3">
      <c r="B5985" s="92" t="s">
        <v>1162</v>
      </c>
      <c r="C5985" s="92" t="s">
        <v>10940</v>
      </c>
      <c r="D5985" s="92" t="s">
        <v>26</v>
      </c>
      <c r="E5985" s="103" t="s">
        <v>494</v>
      </c>
      <c r="F5985" s="92" t="s">
        <v>10939</v>
      </c>
      <c r="G5985" s="92" t="s">
        <v>1679</v>
      </c>
      <c r="H5985" s="92" t="s">
        <v>10840</v>
      </c>
      <c r="I5985" s="92" t="s">
        <v>925</v>
      </c>
      <c r="J5985" s="92" t="s">
        <v>3690</v>
      </c>
      <c r="K5985" s="90" t="b">
        <v>0</v>
      </c>
      <c r="L5985" s="92" t="s">
        <v>867</v>
      </c>
      <c r="M5985" s="278">
        <f>IFERROR(VLOOKUP(C5985,'Budget Detail as of 11.30'!B:K,COLUMNS('Budget Detail as of 11.30'!B:K),FALSE),0)</f>
        <v>7190</v>
      </c>
      <c r="N5985" s="155">
        <f>SUMIFS('Budget Detail as of 11.30'!L:L,'Budget Detail as of 11.30'!B:B,'Questica Mapping'!C5985)</f>
        <v>7610</v>
      </c>
      <c r="O5985" s="100">
        <v>-101500</v>
      </c>
      <c r="P5985" s="101">
        <f>-O5985</f>
        <v>101500</v>
      </c>
    </row>
    <row r="5986" spans="2:16" hidden="1" x14ac:dyDescent="0.3">
      <c r="B5986" s="92" t="s">
        <v>3</v>
      </c>
      <c r="C5986" s="92" t="s">
        <v>10941</v>
      </c>
      <c r="D5986" s="92" t="s">
        <v>27</v>
      </c>
      <c r="E5986" s="103" t="s">
        <v>303</v>
      </c>
      <c r="F5986" s="92" t="s">
        <v>10942</v>
      </c>
      <c r="G5986" s="92" t="s">
        <v>863</v>
      </c>
      <c r="H5986" s="92" t="s">
        <v>10943</v>
      </c>
      <c r="I5986" s="92" t="s">
        <v>865</v>
      </c>
      <c r="J5986" s="92" t="s">
        <v>10944</v>
      </c>
      <c r="K5986" s="90" t="b">
        <v>0</v>
      </c>
      <c r="L5986" s="92" t="s">
        <v>867</v>
      </c>
      <c r="M5986" s="278">
        <f>IFERROR(VLOOKUP(C5986,'Budget Detail as of 11.30'!B:K,COLUMNS('Budget Detail as of 11.30'!B:K),FALSE),0)</f>
        <v>45500</v>
      </c>
      <c r="N5986" s="155">
        <f>SUMIFS('Budget Detail as of 11.30'!L:L,'Budget Detail as of 11.30'!B:B,'Questica Mapping'!C5986)</f>
        <v>45500</v>
      </c>
      <c r="O5986" s="100"/>
      <c r="P5986" s="101"/>
    </row>
    <row r="5987" spans="2:16" hidden="1" x14ac:dyDescent="0.3">
      <c r="B5987" s="92" t="s">
        <v>3</v>
      </c>
      <c r="C5987" s="92" t="s">
        <v>10945</v>
      </c>
      <c r="D5987" s="92" t="s">
        <v>27</v>
      </c>
      <c r="E5987" s="103" t="s">
        <v>139</v>
      </c>
      <c r="F5987" s="92" t="s">
        <v>1132</v>
      </c>
      <c r="G5987" s="92" t="s">
        <v>882</v>
      </c>
      <c r="H5987" s="92" t="s">
        <v>10943</v>
      </c>
      <c r="I5987" s="92" t="s">
        <v>865</v>
      </c>
      <c r="J5987" s="92" t="s">
        <v>1133</v>
      </c>
      <c r="K5987" s="90" t="b">
        <v>0</v>
      </c>
      <c r="L5987" s="92" t="s">
        <v>867</v>
      </c>
      <c r="M5987" s="278">
        <f>IFERROR(VLOOKUP(C5987,'Budget Detail as of 11.30'!B:K,COLUMNS('Budget Detail as of 11.30'!B:K),FALSE),0)</f>
        <v>8590</v>
      </c>
      <c r="N5987" s="155">
        <f>SUMIFS('Budget Detail as of 11.30'!L:L,'Budget Detail as of 11.30'!B:B,'Questica Mapping'!C5987)</f>
        <v>8590</v>
      </c>
      <c r="O5987" s="100">
        <v>62640</v>
      </c>
      <c r="P5987" s="101">
        <f t="shared" ref="P5987:P6023" si="227">+O5987</f>
        <v>62640</v>
      </c>
    </row>
    <row r="5988" spans="2:16" hidden="1" x14ac:dyDescent="0.3">
      <c r="B5988" s="92" t="s">
        <v>3</v>
      </c>
      <c r="C5988" s="92" t="s">
        <v>10946</v>
      </c>
      <c r="D5988" s="92" t="s">
        <v>27</v>
      </c>
      <c r="E5988" s="103" t="s">
        <v>707</v>
      </c>
      <c r="F5988" s="92" t="s">
        <v>1135</v>
      </c>
      <c r="G5988" s="92" t="s">
        <v>882</v>
      </c>
      <c r="H5988" s="92" t="s">
        <v>10943</v>
      </c>
      <c r="I5988" s="92" t="s">
        <v>865</v>
      </c>
      <c r="J5988" s="92" t="s">
        <v>4214</v>
      </c>
      <c r="K5988" s="90" t="b">
        <v>0</v>
      </c>
      <c r="L5988" s="92" t="s">
        <v>867</v>
      </c>
      <c r="M5988" s="278">
        <f>IFERROR(VLOOKUP(C5988,'Budget Detail as of 11.30'!B:K,COLUMNS('Budget Detail as of 11.30'!B:K),FALSE),0)</f>
        <v>7000</v>
      </c>
      <c r="N5988" s="155">
        <f>SUMIFS('Budget Detail as of 11.30'!L:L,'Budget Detail as of 11.30'!B:B,'Questica Mapping'!C5988)</f>
        <v>7000</v>
      </c>
      <c r="O5988" s="100">
        <v>13179</v>
      </c>
      <c r="P5988" s="101">
        <f t="shared" si="227"/>
        <v>13179</v>
      </c>
    </row>
    <row r="5989" spans="2:16" hidden="1" x14ac:dyDescent="0.3">
      <c r="B5989" s="92" t="s">
        <v>3</v>
      </c>
      <c r="C5989" s="92" t="s">
        <v>10947</v>
      </c>
      <c r="D5989" s="92" t="s">
        <v>27</v>
      </c>
      <c r="E5989" s="103" t="s">
        <v>139</v>
      </c>
      <c r="F5989" s="92" t="s">
        <v>1149</v>
      </c>
      <c r="G5989" s="92" t="s">
        <v>882</v>
      </c>
      <c r="H5989" s="92" t="s">
        <v>10943</v>
      </c>
      <c r="I5989" s="92" t="s">
        <v>865</v>
      </c>
      <c r="J5989" s="92" t="s">
        <v>1150</v>
      </c>
      <c r="K5989" s="90" t="b">
        <v>0</v>
      </c>
      <c r="L5989" s="92" t="s">
        <v>867</v>
      </c>
      <c r="M5989" s="278">
        <f>IFERROR(VLOOKUP(C5989,'Budget Detail as of 11.30'!B:K,COLUMNS('Budget Detail as of 11.30'!B:K),FALSE),0)</f>
        <v>0</v>
      </c>
      <c r="N5989" s="155">
        <f>SUMIFS('Budget Detail as of 11.30'!L:L,'Budget Detail as of 11.30'!B:B,'Questica Mapping'!C5989)</f>
        <v>0</v>
      </c>
      <c r="O5989" s="100">
        <v>20790</v>
      </c>
      <c r="P5989" s="101">
        <f t="shared" si="227"/>
        <v>20790</v>
      </c>
    </row>
    <row r="5990" spans="2:16" hidden="1" x14ac:dyDescent="0.3">
      <c r="B5990" s="92" t="s">
        <v>3</v>
      </c>
      <c r="C5990" s="92" t="s">
        <v>10948</v>
      </c>
      <c r="D5990" s="92" t="s">
        <v>27</v>
      </c>
      <c r="E5990" s="106">
        <v>38900</v>
      </c>
      <c r="F5990" s="92" t="s">
        <v>4253</v>
      </c>
      <c r="G5990" s="92" t="s">
        <v>882</v>
      </c>
      <c r="H5990" s="92" t="s">
        <v>10943</v>
      </c>
      <c r="I5990" s="92" t="s">
        <v>865</v>
      </c>
      <c r="J5990" s="92" t="s">
        <v>10252</v>
      </c>
      <c r="K5990" s="90" t="b">
        <v>0</v>
      </c>
      <c r="L5990" s="92" t="s">
        <v>867</v>
      </c>
      <c r="M5990" s="278">
        <f>IFERROR(VLOOKUP(C5990,'Budget Detail as of 11.30'!B:K,COLUMNS('Budget Detail as of 11.30'!B:K),FALSE),0)</f>
        <v>33830</v>
      </c>
      <c r="N5990" s="155">
        <f>SUMIFS('Budget Detail as of 11.30'!L:L,'Budget Detail as of 11.30'!B:B,'Questica Mapping'!C5990)</f>
        <v>33830</v>
      </c>
      <c r="O5990" s="100">
        <v>5000</v>
      </c>
      <c r="P5990" s="101">
        <f t="shared" si="227"/>
        <v>5000</v>
      </c>
    </row>
    <row r="5991" spans="2:16" hidden="1" x14ac:dyDescent="0.3">
      <c r="B5991" s="92" t="s">
        <v>3</v>
      </c>
      <c r="C5991" s="92" t="s">
        <v>10949</v>
      </c>
      <c r="D5991" s="92" t="s">
        <v>27</v>
      </c>
      <c r="E5991" s="103" t="s">
        <v>692</v>
      </c>
      <c r="F5991" s="92" t="s">
        <v>10950</v>
      </c>
      <c r="G5991" s="92" t="s">
        <v>863</v>
      </c>
      <c r="H5991" s="92" t="s">
        <v>10943</v>
      </c>
      <c r="I5991" s="92" t="s">
        <v>865</v>
      </c>
      <c r="J5991" s="92" t="s">
        <v>10951</v>
      </c>
      <c r="K5991" s="90" t="b">
        <v>0</v>
      </c>
      <c r="L5991" s="92" t="s">
        <v>867</v>
      </c>
      <c r="M5991" s="278">
        <f>IFERROR(VLOOKUP(C5991,'Budget Detail as of 11.30'!B:K,COLUMNS('Budget Detail as of 11.30'!B:K),FALSE),0)</f>
        <v>508550</v>
      </c>
      <c r="N5991" s="155">
        <f>SUMIFS('Budget Detail as of 11.30'!L:L,'Budget Detail as of 11.30'!B:B,'Questica Mapping'!C5991)</f>
        <v>508550</v>
      </c>
      <c r="O5991" s="100">
        <v>0</v>
      </c>
      <c r="P5991" s="101">
        <f t="shared" si="227"/>
        <v>0</v>
      </c>
    </row>
    <row r="5992" spans="2:16" hidden="1" x14ac:dyDescent="0.3">
      <c r="B5992" s="92" t="s">
        <v>3</v>
      </c>
      <c r="C5992" s="92" t="s">
        <v>10952</v>
      </c>
      <c r="D5992" s="92" t="s">
        <v>27</v>
      </c>
      <c r="E5992" s="103" t="s">
        <v>692</v>
      </c>
      <c r="F5992" s="92" t="s">
        <v>10950</v>
      </c>
      <c r="G5992" s="92" t="s">
        <v>863</v>
      </c>
      <c r="H5992" s="92" t="s">
        <v>10943</v>
      </c>
      <c r="I5992" s="92" t="s">
        <v>925</v>
      </c>
      <c r="J5992" s="92" t="s">
        <v>10953</v>
      </c>
      <c r="K5992" s="90" t="b">
        <v>0</v>
      </c>
      <c r="L5992" s="92" t="s">
        <v>867</v>
      </c>
      <c r="M5992" s="278">
        <f>IFERROR(VLOOKUP(C5992,'Budget Detail as of 11.30'!B:K,COLUMNS('Budget Detail as of 11.30'!B:K),FALSE),0)</f>
        <v>437170</v>
      </c>
      <c r="N5992" s="155">
        <f>SUMIFS('Budget Detail as of 11.30'!L:L,'Budget Detail as of 11.30'!B:B,'Questica Mapping'!C5992)</f>
        <v>437170</v>
      </c>
      <c r="O5992" s="100">
        <v>0</v>
      </c>
      <c r="P5992" s="101">
        <f t="shared" si="227"/>
        <v>0</v>
      </c>
    </row>
    <row r="5993" spans="2:16" hidden="1" x14ac:dyDescent="0.3">
      <c r="B5993" s="92" t="s">
        <v>3</v>
      </c>
      <c r="C5993" s="92" t="s">
        <v>10954</v>
      </c>
      <c r="D5993" s="92" t="s">
        <v>27</v>
      </c>
      <c r="E5993" s="103" t="s">
        <v>692</v>
      </c>
      <c r="F5993" s="92" t="s">
        <v>10950</v>
      </c>
      <c r="G5993" s="92" t="s">
        <v>935</v>
      </c>
      <c r="H5993" s="92" t="s">
        <v>10943</v>
      </c>
      <c r="I5993" s="92" t="s">
        <v>865</v>
      </c>
      <c r="J5993" s="92" t="s">
        <v>10955</v>
      </c>
      <c r="K5993" s="90" t="b">
        <v>0</v>
      </c>
      <c r="L5993" s="92" t="s">
        <v>867</v>
      </c>
      <c r="M5993" s="278">
        <f>IFERROR(VLOOKUP(C5993,'Budget Detail as of 11.30'!B:K,COLUMNS('Budget Detail as of 11.30'!B:K),FALSE),0)</f>
        <v>101500</v>
      </c>
      <c r="N5993" s="155">
        <f>SUMIFS('Budget Detail as of 11.30'!L:L,'Budget Detail as of 11.30'!B:B,'Questica Mapping'!C5993)</f>
        <v>101500</v>
      </c>
      <c r="O5993" s="100">
        <v>6200</v>
      </c>
      <c r="P5993" s="101">
        <f t="shared" si="227"/>
        <v>6200</v>
      </c>
    </row>
    <row r="5994" spans="2:16" hidden="1" x14ac:dyDescent="0.3">
      <c r="B5994" s="159" t="s">
        <v>1162</v>
      </c>
      <c r="C5994" s="159" t="s">
        <v>10956</v>
      </c>
      <c r="D5994" s="280" t="s">
        <v>27</v>
      </c>
      <c r="E5994" s="230" t="s">
        <v>494</v>
      </c>
      <c r="F5994" s="279" t="s">
        <v>1621</v>
      </c>
      <c r="G5994" s="279" t="s">
        <v>1679</v>
      </c>
      <c r="H5994" s="279" t="s">
        <v>864</v>
      </c>
      <c r="I5994" s="279" t="s">
        <v>865</v>
      </c>
      <c r="J5994" s="269" t="s">
        <v>1251</v>
      </c>
      <c r="K5994" s="279" t="b">
        <v>0</v>
      </c>
      <c r="L5994" s="279" t="s">
        <v>867</v>
      </c>
      <c r="M5994" s="278">
        <f>IFERROR(VLOOKUP(C5994,'Budget Detail as of 11.30'!B:K,COLUMNS('Budget Detail as of 11.30'!B:K),FALSE),0)</f>
        <v>0</v>
      </c>
      <c r="N5994" s="155">
        <f>SUMIFS('Budget Detail as of 11.30'!L:L,'Budget Detail as of 11.30'!B:B,'Questica Mapping'!C5994)</f>
        <v>0</v>
      </c>
      <c r="O5994" s="100">
        <v>39950</v>
      </c>
      <c r="P5994" s="101">
        <f t="shared" si="227"/>
        <v>39950</v>
      </c>
    </row>
    <row r="5995" spans="2:16" hidden="1" x14ac:dyDescent="0.3">
      <c r="B5995" s="92" t="s">
        <v>1162</v>
      </c>
      <c r="C5995" s="92" t="s">
        <v>10957</v>
      </c>
      <c r="D5995" s="92" t="s">
        <v>27</v>
      </c>
      <c r="E5995" s="103" t="s">
        <v>751</v>
      </c>
      <c r="F5995" s="92" t="s">
        <v>10958</v>
      </c>
      <c r="G5995" s="92" t="s">
        <v>1165</v>
      </c>
      <c r="H5995" s="92" t="s">
        <v>10943</v>
      </c>
      <c r="I5995" s="92" t="s">
        <v>865</v>
      </c>
      <c r="J5995" s="92">
        <v>0</v>
      </c>
      <c r="K5995" s="90" t="b">
        <v>0</v>
      </c>
      <c r="L5995" s="92" t="s">
        <v>1166</v>
      </c>
      <c r="M5995" s="278">
        <f>IFERROR(VLOOKUP(C5995,'Budget Detail as of 11.30'!B:K,COLUMNS('Budget Detail as of 11.30'!B:K),FALSE),0)</f>
        <v>106730</v>
      </c>
      <c r="N5995" s="155">
        <f>SUMIFS('Budget Detail as of 11.30'!L:L,'Budget Detail as of 11.30'!B:B,'Questica Mapping'!C5995)</f>
        <v>102350</v>
      </c>
      <c r="O5995" s="100">
        <v>5562</v>
      </c>
      <c r="P5995" s="101">
        <f t="shared" si="227"/>
        <v>5562</v>
      </c>
    </row>
    <row r="5996" spans="2:16" hidden="1" x14ac:dyDescent="0.3">
      <c r="B5996" s="92" t="s">
        <v>1162</v>
      </c>
      <c r="C5996" s="92" t="s">
        <v>10959</v>
      </c>
      <c r="D5996" s="92" t="s">
        <v>27</v>
      </c>
      <c r="E5996" s="103" t="s">
        <v>751</v>
      </c>
      <c r="F5996" s="90" t="s">
        <v>10958</v>
      </c>
      <c r="G5996" s="90" t="s">
        <v>1165</v>
      </c>
      <c r="H5996" s="90" t="s">
        <v>10960</v>
      </c>
      <c r="I5996" s="178">
        <v>2</v>
      </c>
      <c r="J5996" s="269" t="s">
        <v>1251</v>
      </c>
      <c r="L5996" s="92"/>
      <c r="M5996" s="278">
        <f>IFERROR(VLOOKUP(C5996,'Budget Detail as of 11.30'!B:K,COLUMNS('Budget Detail as of 11.30'!B:K),FALSE),0)</f>
        <v>0</v>
      </c>
      <c r="N5996" s="155">
        <f>SUMIFS('Budget Detail as of 11.30'!L:L,'Budget Detail as of 11.30'!B:B,'Questica Mapping'!C5996)</f>
        <v>0</v>
      </c>
      <c r="O5996" s="100">
        <v>10980</v>
      </c>
      <c r="P5996" s="101">
        <f t="shared" si="227"/>
        <v>10980</v>
      </c>
    </row>
    <row r="5997" spans="2:16" hidden="1" x14ac:dyDescent="0.3">
      <c r="B5997" s="92" t="s">
        <v>1162</v>
      </c>
      <c r="C5997" s="92" t="s">
        <v>10961</v>
      </c>
      <c r="D5997" s="92" t="s">
        <v>27</v>
      </c>
      <c r="E5997" s="103" t="s">
        <v>751</v>
      </c>
      <c r="F5997" s="92" t="s">
        <v>10958</v>
      </c>
      <c r="G5997" s="92" t="s">
        <v>1173</v>
      </c>
      <c r="H5997" s="92" t="s">
        <v>10943</v>
      </c>
      <c r="I5997" s="92" t="s">
        <v>865</v>
      </c>
      <c r="J5997" s="92" t="s">
        <v>1174</v>
      </c>
      <c r="K5997" s="90" t="b">
        <v>0</v>
      </c>
      <c r="L5997" s="92" t="s">
        <v>867</v>
      </c>
      <c r="M5997" s="278">
        <f>IFERROR(VLOOKUP(C5997,'Budget Detail as of 11.30'!B:K,COLUMNS('Budget Detail as of 11.30'!B:K),FALSE),0)</f>
        <v>8000</v>
      </c>
      <c r="N5997" s="155">
        <f>SUMIFS('Budget Detail as of 11.30'!L:L,'Budget Detail as of 11.30'!B:B,'Questica Mapping'!C5997)</f>
        <v>8000</v>
      </c>
      <c r="O5997" s="100">
        <v>0</v>
      </c>
      <c r="P5997" s="101">
        <f t="shared" si="227"/>
        <v>0</v>
      </c>
    </row>
    <row r="5998" spans="2:16" hidden="1" x14ac:dyDescent="0.3">
      <c r="B5998" s="92" t="s">
        <v>1162</v>
      </c>
      <c r="C5998" s="92" t="s">
        <v>10962</v>
      </c>
      <c r="D5998" s="92" t="s">
        <v>27</v>
      </c>
      <c r="E5998" s="103" t="s">
        <v>751</v>
      </c>
      <c r="F5998" s="92" t="s">
        <v>10958</v>
      </c>
      <c r="G5998" s="92" t="s">
        <v>1173</v>
      </c>
      <c r="H5998" s="92" t="s">
        <v>10963</v>
      </c>
      <c r="I5998" s="92" t="s">
        <v>865</v>
      </c>
      <c r="J5998" s="92" t="s">
        <v>1174</v>
      </c>
      <c r="K5998" s="90" t="b">
        <v>0</v>
      </c>
      <c r="L5998" s="92" t="s">
        <v>867</v>
      </c>
      <c r="M5998" s="278">
        <f>IFERROR(VLOOKUP(C5998,'Budget Detail as of 11.30'!B:K,COLUMNS('Budget Detail as of 11.30'!B:K),FALSE),0)</f>
        <v>0</v>
      </c>
      <c r="N5998" s="155">
        <f>SUMIFS('Budget Detail as of 11.30'!L:L,'Budget Detail as of 11.30'!B:B,'Questica Mapping'!C5998)</f>
        <v>0</v>
      </c>
      <c r="O5998" s="100">
        <v>25</v>
      </c>
      <c r="P5998" s="101">
        <f t="shared" si="227"/>
        <v>25</v>
      </c>
    </row>
    <row r="5999" spans="2:16" hidden="1" x14ac:dyDescent="0.3">
      <c r="B5999" s="92" t="s">
        <v>1162</v>
      </c>
      <c r="C5999" s="92" t="s">
        <v>10964</v>
      </c>
      <c r="D5999" s="92" t="s">
        <v>27</v>
      </c>
      <c r="E5999" s="103" t="s">
        <v>751</v>
      </c>
      <c r="F5999" s="92" t="s">
        <v>10958</v>
      </c>
      <c r="G5999" s="92" t="s">
        <v>1173</v>
      </c>
      <c r="H5999" s="92" t="s">
        <v>10965</v>
      </c>
      <c r="I5999" s="92" t="s">
        <v>865</v>
      </c>
      <c r="J5999" s="92" t="s">
        <v>1174</v>
      </c>
      <c r="K5999" s="90" t="b">
        <v>0</v>
      </c>
      <c r="L5999" s="92" t="s">
        <v>867</v>
      </c>
      <c r="M5999" s="278">
        <f>IFERROR(VLOOKUP(C5999,'Budget Detail as of 11.30'!B:K,COLUMNS('Budget Detail as of 11.30'!B:K),FALSE),0)</f>
        <v>0</v>
      </c>
      <c r="N5999" s="155">
        <f>SUMIFS('Budget Detail as of 11.30'!L:L,'Budget Detail as of 11.30'!B:B,'Questica Mapping'!C5999)</f>
        <v>0</v>
      </c>
      <c r="O5999" s="100">
        <v>50</v>
      </c>
      <c r="P5999" s="101">
        <f t="shared" si="227"/>
        <v>50</v>
      </c>
    </row>
    <row r="6000" spans="2:16" hidden="1" x14ac:dyDescent="0.3">
      <c r="B6000" s="92" t="s">
        <v>1162</v>
      </c>
      <c r="C6000" s="92" t="s">
        <v>10966</v>
      </c>
      <c r="D6000" s="92" t="s">
        <v>27</v>
      </c>
      <c r="E6000" s="103" t="s">
        <v>751</v>
      </c>
      <c r="F6000" s="92" t="s">
        <v>10958</v>
      </c>
      <c r="G6000" s="92" t="s">
        <v>2117</v>
      </c>
      <c r="H6000" s="92" t="s">
        <v>10943</v>
      </c>
      <c r="I6000" s="92" t="s">
        <v>865</v>
      </c>
      <c r="J6000" s="92" t="s">
        <v>2118</v>
      </c>
      <c r="K6000" s="90" t="b">
        <v>0</v>
      </c>
      <c r="L6000" s="92" t="s">
        <v>867</v>
      </c>
      <c r="M6000" s="278">
        <f>IFERROR(VLOOKUP(C6000,'Budget Detail as of 11.30'!B:K,COLUMNS('Budget Detail as of 11.30'!B:K),FALSE),0)</f>
        <v>8700</v>
      </c>
      <c r="N6000" s="155">
        <f>SUMIFS('Budget Detail as of 11.30'!L:L,'Budget Detail as of 11.30'!B:B,'Questica Mapping'!C6000)</f>
        <v>8700</v>
      </c>
      <c r="O6000" s="100">
        <v>0</v>
      </c>
      <c r="P6000" s="101">
        <f t="shared" si="227"/>
        <v>0</v>
      </c>
    </row>
    <row r="6001" spans="2:16" hidden="1" x14ac:dyDescent="0.3">
      <c r="B6001" s="92" t="s">
        <v>1162</v>
      </c>
      <c r="C6001" s="92" t="s">
        <v>10967</v>
      </c>
      <c r="D6001" s="92" t="s">
        <v>27</v>
      </c>
      <c r="E6001" s="103" t="s">
        <v>751</v>
      </c>
      <c r="F6001" s="92" t="s">
        <v>10958</v>
      </c>
      <c r="G6001" s="92" t="s">
        <v>1176</v>
      </c>
      <c r="H6001" s="92" t="s">
        <v>10943</v>
      </c>
      <c r="I6001" s="92" t="s">
        <v>865</v>
      </c>
      <c r="J6001" s="92">
        <v>0</v>
      </c>
      <c r="K6001" s="90" t="b">
        <v>0</v>
      </c>
      <c r="L6001" s="92" t="s">
        <v>1166</v>
      </c>
      <c r="M6001" s="278">
        <f>IFERROR(VLOOKUP(C6001,'Budget Detail as of 11.30'!B:K,COLUMNS('Budget Detail as of 11.30'!B:K),FALSE),0)</f>
        <v>59510</v>
      </c>
      <c r="N6001" s="155">
        <f>SUMIFS('Budget Detail as of 11.30'!L:L,'Budget Detail as of 11.30'!B:B,'Questica Mapping'!C6001)</f>
        <v>58210</v>
      </c>
      <c r="O6001" s="100">
        <v>150</v>
      </c>
      <c r="P6001" s="101">
        <f t="shared" si="227"/>
        <v>150</v>
      </c>
    </row>
    <row r="6002" spans="2:16" hidden="1" x14ac:dyDescent="0.3">
      <c r="B6002" s="92" t="s">
        <v>1162</v>
      </c>
      <c r="C6002" s="92" t="s">
        <v>10968</v>
      </c>
      <c r="D6002" s="92" t="s">
        <v>27</v>
      </c>
      <c r="E6002" s="103" t="s">
        <v>751</v>
      </c>
      <c r="F6002" s="90" t="s">
        <v>10958</v>
      </c>
      <c r="G6002" s="90" t="s">
        <v>1176</v>
      </c>
      <c r="H6002" s="90" t="s">
        <v>10960</v>
      </c>
      <c r="I6002" s="178">
        <v>2</v>
      </c>
      <c r="J6002" s="269" t="s">
        <v>1251</v>
      </c>
      <c r="L6002" s="92"/>
      <c r="M6002" s="278">
        <f>IFERROR(VLOOKUP(C6002,'Budget Detail as of 11.30'!B:K,COLUMNS('Budget Detail as of 11.30'!B:K),FALSE),0)</f>
        <v>0</v>
      </c>
      <c r="N6002" s="155">
        <f>SUMIFS('Budget Detail as of 11.30'!L:L,'Budget Detail as of 11.30'!B:B,'Questica Mapping'!C6002)</f>
        <v>0</v>
      </c>
      <c r="O6002" s="100">
        <v>15000</v>
      </c>
      <c r="P6002" s="101">
        <f t="shared" si="227"/>
        <v>15000</v>
      </c>
    </row>
    <row r="6003" spans="2:16" hidden="1" x14ac:dyDescent="0.3">
      <c r="B6003" s="92" t="s">
        <v>1162</v>
      </c>
      <c r="C6003" s="92" t="s">
        <v>10969</v>
      </c>
      <c r="D6003" s="92" t="s">
        <v>27</v>
      </c>
      <c r="E6003" s="103" t="s">
        <v>751</v>
      </c>
      <c r="F6003" s="90" t="s">
        <v>10958</v>
      </c>
      <c r="G6003" s="90" t="s">
        <v>1176</v>
      </c>
      <c r="H6003" s="90" t="s">
        <v>10960</v>
      </c>
      <c r="I6003" s="178">
        <v>3</v>
      </c>
      <c r="J6003" s="269" t="s">
        <v>1251</v>
      </c>
      <c r="L6003" s="92"/>
      <c r="M6003" s="278">
        <f>IFERROR(VLOOKUP(C6003,'Budget Detail as of 11.30'!B:K,COLUMNS('Budget Detail as of 11.30'!B:K),FALSE),0)</f>
        <v>0</v>
      </c>
      <c r="N6003" s="155">
        <f>SUMIFS('Budget Detail as of 11.30'!L:L,'Budget Detail as of 11.30'!B:B,'Questica Mapping'!C6003)</f>
        <v>0</v>
      </c>
      <c r="O6003" s="100">
        <v>3000</v>
      </c>
      <c r="P6003" s="101">
        <f t="shared" si="227"/>
        <v>3000</v>
      </c>
    </row>
    <row r="6004" spans="2:16" hidden="1" x14ac:dyDescent="0.3">
      <c r="B6004" s="92" t="s">
        <v>1162</v>
      </c>
      <c r="C6004" s="92" t="s">
        <v>10970</v>
      </c>
      <c r="D6004" s="92" t="s">
        <v>27</v>
      </c>
      <c r="E6004" s="103" t="s">
        <v>751</v>
      </c>
      <c r="F6004" s="92" t="s">
        <v>10958</v>
      </c>
      <c r="G6004" s="92" t="s">
        <v>9768</v>
      </c>
      <c r="H6004" s="92" t="s">
        <v>10943</v>
      </c>
      <c r="I6004" s="92" t="s">
        <v>865</v>
      </c>
      <c r="J6004" s="92" t="s">
        <v>9769</v>
      </c>
      <c r="K6004" s="90" t="b">
        <v>0</v>
      </c>
      <c r="L6004" s="92" t="s">
        <v>867</v>
      </c>
      <c r="M6004" s="278">
        <f>IFERROR(VLOOKUP(C6004,'Budget Detail as of 11.30'!B:K,COLUMNS('Budget Detail as of 11.30'!B:K),FALSE),0)</f>
        <v>0</v>
      </c>
      <c r="N6004" s="155">
        <f>SUMIFS('Budget Detail as of 11.30'!L:L,'Budget Detail as of 11.30'!B:B,'Questica Mapping'!C6004)</f>
        <v>0</v>
      </c>
      <c r="O6004" s="100">
        <v>6500</v>
      </c>
      <c r="P6004" s="101">
        <f t="shared" si="227"/>
        <v>6500</v>
      </c>
    </row>
    <row r="6005" spans="2:16" hidden="1" x14ac:dyDescent="0.3">
      <c r="B6005" s="92" t="s">
        <v>1162</v>
      </c>
      <c r="C6005" s="92" t="s">
        <v>10971</v>
      </c>
      <c r="D6005" s="92" t="s">
        <v>27</v>
      </c>
      <c r="E6005" s="103" t="s">
        <v>751</v>
      </c>
      <c r="F6005" s="92" t="s">
        <v>10958</v>
      </c>
      <c r="G6005" s="92" t="s">
        <v>9771</v>
      </c>
      <c r="H6005" s="92" t="s">
        <v>10943</v>
      </c>
      <c r="I6005" s="92" t="s">
        <v>865</v>
      </c>
      <c r="J6005" s="92" t="s">
        <v>9772</v>
      </c>
      <c r="K6005" s="90" t="b">
        <v>0</v>
      </c>
      <c r="L6005" s="92" t="s">
        <v>867</v>
      </c>
      <c r="M6005" s="278">
        <f>IFERROR(VLOOKUP(C6005,'Budget Detail as of 11.30'!B:K,COLUMNS('Budget Detail as of 11.30'!B:K),FALSE),0)</f>
        <v>0</v>
      </c>
      <c r="N6005" s="155">
        <f>SUMIFS('Budget Detail as of 11.30'!L:L,'Budget Detail as of 11.30'!B:B,'Questica Mapping'!C6005)</f>
        <v>0</v>
      </c>
      <c r="O6005" s="100">
        <v>3600</v>
      </c>
      <c r="P6005" s="101">
        <f t="shared" si="227"/>
        <v>3600</v>
      </c>
    </row>
    <row r="6006" spans="2:16" hidden="1" x14ac:dyDescent="0.3">
      <c r="B6006" s="92" t="s">
        <v>1162</v>
      </c>
      <c r="C6006" s="92" t="s">
        <v>10972</v>
      </c>
      <c r="D6006" s="92" t="s">
        <v>27</v>
      </c>
      <c r="E6006" s="103" t="s">
        <v>752</v>
      </c>
      <c r="F6006" s="92" t="s">
        <v>10958</v>
      </c>
      <c r="G6006" s="92" t="s">
        <v>1185</v>
      </c>
      <c r="H6006" s="92" t="s">
        <v>10943</v>
      </c>
      <c r="I6006" s="92" t="s">
        <v>865</v>
      </c>
      <c r="J6006" s="92" t="s">
        <v>1186</v>
      </c>
      <c r="K6006" s="90" t="b">
        <v>0</v>
      </c>
      <c r="L6006" s="92" t="s">
        <v>867</v>
      </c>
      <c r="M6006" s="278">
        <f>IFERROR(VLOOKUP(C6006,'Budget Detail as of 11.30'!B:K,COLUMNS('Budget Detail as of 11.30'!B:K),FALSE),0)</f>
        <v>30</v>
      </c>
      <c r="N6006" s="155">
        <f>SUMIFS('Budget Detail as of 11.30'!L:L,'Budget Detail as of 11.30'!B:B,'Questica Mapping'!C6006)</f>
        <v>30</v>
      </c>
      <c r="O6006" s="100">
        <v>4800</v>
      </c>
      <c r="P6006" s="101">
        <f t="shared" si="227"/>
        <v>4800</v>
      </c>
    </row>
    <row r="6007" spans="2:16" hidden="1" x14ac:dyDescent="0.3">
      <c r="B6007" s="92" t="s">
        <v>1162</v>
      </c>
      <c r="C6007" s="92" t="s">
        <v>10973</v>
      </c>
      <c r="D6007" s="92" t="s">
        <v>27</v>
      </c>
      <c r="E6007" s="103" t="s">
        <v>752</v>
      </c>
      <c r="F6007" s="92" t="s">
        <v>10958</v>
      </c>
      <c r="G6007" s="92" t="s">
        <v>1191</v>
      </c>
      <c r="H6007" s="92" t="s">
        <v>10943</v>
      </c>
      <c r="I6007" s="92" t="s">
        <v>865</v>
      </c>
      <c r="J6007" s="92" t="s">
        <v>2130</v>
      </c>
      <c r="K6007" s="90" t="b">
        <v>0</v>
      </c>
      <c r="L6007" s="92" t="s">
        <v>867</v>
      </c>
      <c r="M6007" s="278">
        <f>IFERROR(VLOOKUP(C6007,'Budget Detail as of 11.30'!B:K,COLUMNS('Budget Detail as of 11.30'!B:K),FALSE),0)</f>
        <v>50</v>
      </c>
      <c r="N6007" s="155">
        <f>SUMIFS('Budget Detail as of 11.30'!L:L,'Budget Detail as of 11.30'!B:B,'Questica Mapping'!C6007)</f>
        <v>50</v>
      </c>
      <c r="O6007" s="100">
        <v>1647</v>
      </c>
      <c r="P6007" s="101">
        <f t="shared" si="227"/>
        <v>1647</v>
      </c>
    </row>
    <row r="6008" spans="2:16" hidden="1" x14ac:dyDescent="0.3">
      <c r="B6008" s="92" t="s">
        <v>1162</v>
      </c>
      <c r="C6008" s="92" t="s">
        <v>10974</v>
      </c>
      <c r="D6008" s="92" t="s">
        <v>27</v>
      </c>
      <c r="E6008" s="103" t="s">
        <v>752</v>
      </c>
      <c r="F6008" s="92" t="s">
        <v>10958</v>
      </c>
      <c r="G6008" s="92" t="s">
        <v>1191</v>
      </c>
      <c r="H6008" s="92" t="s">
        <v>10943</v>
      </c>
      <c r="I6008" s="92" t="s">
        <v>925</v>
      </c>
      <c r="J6008" s="92" t="s">
        <v>10975</v>
      </c>
      <c r="K6008" s="90" t="b">
        <v>0</v>
      </c>
      <c r="L6008" s="92" t="s">
        <v>867</v>
      </c>
      <c r="M6008" s="278">
        <f>IFERROR(VLOOKUP(C6008,'Budget Detail as of 11.30'!B:K,COLUMNS('Budget Detail as of 11.30'!B:K),FALSE),0)</f>
        <v>500</v>
      </c>
      <c r="N6008" s="155">
        <f>SUMIFS('Budget Detail as of 11.30'!L:L,'Budget Detail as of 11.30'!B:B,'Questica Mapping'!C6008)</f>
        <v>500</v>
      </c>
      <c r="O6008" s="100">
        <v>54</v>
      </c>
      <c r="P6008" s="101">
        <f t="shared" si="227"/>
        <v>54</v>
      </c>
    </row>
    <row r="6009" spans="2:16" hidden="1" x14ac:dyDescent="0.3">
      <c r="B6009" s="92" t="s">
        <v>1162</v>
      </c>
      <c r="C6009" s="92" t="s">
        <v>10976</v>
      </c>
      <c r="D6009" s="92" t="s">
        <v>27</v>
      </c>
      <c r="E6009" s="103" t="s">
        <v>752</v>
      </c>
      <c r="F6009" s="92" t="s">
        <v>10958</v>
      </c>
      <c r="G6009" s="92" t="s">
        <v>1194</v>
      </c>
      <c r="H6009" s="92" t="s">
        <v>10943</v>
      </c>
      <c r="I6009" s="92" t="s">
        <v>865</v>
      </c>
      <c r="J6009" s="92" t="s">
        <v>1195</v>
      </c>
      <c r="K6009" s="90" t="b">
        <v>0</v>
      </c>
      <c r="L6009" s="92" t="s">
        <v>867</v>
      </c>
      <c r="M6009" s="278">
        <f>IFERROR(VLOOKUP(C6009,'Budget Detail as of 11.30'!B:K,COLUMNS('Budget Detail as of 11.30'!B:K),FALSE),0)</f>
        <v>150</v>
      </c>
      <c r="N6009" s="155">
        <f>SUMIFS('Budget Detail as of 11.30'!L:L,'Budget Detail as of 11.30'!B:B,'Questica Mapping'!C6009)</f>
        <v>150</v>
      </c>
      <c r="O6009" s="100">
        <v>0</v>
      </c>
      <c r="P6009" s="101">
        <f t="shared" si="227"/>
        <v>0</v>
      </c>
    </row>
    <row r="6010" spans="2:16" hidden="1" x14ac:dyDescent="0.3">
      <c r="B6010" s="92" t="s">
        <v>1162</v>
      </c>
      <c r="C6010" s="92" t="s">
        <v>10977</v>
      </c>
      <c r="D6010" s="92" t="s">
        <v>27</v>
      </c>
      <c r="E6010" s="103" t="s">
        <v>752</v>
      </c>
      <c r="F6010" s="92" t="s">
        <v>10958</v>
      </c>
      <c r="G6010" s="92" t="s">
        <v>1202</v>
      </c>
      <c r="H6010" s="92" t="s">
        <v>10943</v>
      </c>
      <c r="I6010" s="92" t="s">
        <v>865</v>
      </c>
      <c r="J6010" s="92" t="s">
        <v>1203</v>
      </c>
      <c r="K6010" s="90" t="b">
        <v>0</v>
      </c>
      <c r="L6010" s="92" t="s">
        <v>867</v>
      </c>
      <c r="M6010" s="278">
        <f>IFERROR(VLOOKUP(C6010,'Budget Detail as of 11.30'!B:K,COLUMNS('Budget Detail as of 11.30'!B:K),FALSE),0)</f>
        <v>20000</v>
      </c>
      <c r="N6010" s="155">
        <f>SUMIFS('Budget Detail as of 11.30'!L:L,'Budget Detail as of 11.30'!B:B,'Questica Mapping'!C6010)</f>
        <v>20000</v>
      </c>
      <c r="O6010" s="100">
        <v>2500</v>
      </c>
      <c r="P6010" s="101">
        <f t="shared" si="227"/>
        <v>2500</v>
      </c>
    </row>
    <row r="6011" spans="2:16" hidden="1" x14ac:dyDescent="0.3">
      <c r="B6011" s="92" t="s">
        <v>1162</v>
      </c>
      <c r="C6011" s="92" t="s">
        <v>10978</v>
      </c>
      <c r="D6011" s="92" t="s">
        <v>27</v>
      </c>
      <c r="E6011" s="103" t="s">
        <v>752</v>
      </c>
      <c r="F6011" s="92" t="s">
        <v>10958</v>
      </c>
      <c r="G6011" s="92" t="s">
        <v>1202</v>
      </c>
      <c r="H6011" s="92" t="s">
        <v>10943</v>
      </c>
      <c r="I6011" s="92" t="s">
        <v>925</v>
      </c>
      <c r="J6011" s="92" t="s">
        <v>10979</v>
      </c>
      <c r="K6011" s="90" t="b">
        <v>0</v>
      </c>
      <c r="L6011" s="92" t="s">
        <v>867</v>
      </c>
      <c r="M6011" s="278">
        <f>IFERROR(VLOOKUP(C6011,'Budget Detail as of 11.30'!B:K,COLUMNS('Budget Detail as of 11.30'!B:K),FALSE),0)</f>
        <v>3000</v>
      </c>
      <c r="N6011" s="155">
        <f>SUMIFS('Budget Detail as of 11.30'!L:L,'Budget Detail as of 11.30'!B:B,'Questica Mapping'!C6011)</f>
        <v>3000</v>
      </c>
      <c r="O6011" s="100">
        <v>5000</v>
      </c>
      <c r="P6011" s="101">
        <f t="shared" si="227"/>
        <v>5000</v>
      </c>
    </row>
    <row r="6012" spans="2:16" hidden="1" x14ac:dyDescent="0.3">
      <c r="B6012" s="92" t="s">
        <v>1162</v>
      </c>
      <c r="C6012" s="92" t="s">
        <v>10980</v>
      </c>
      <c r="D6012" s="92" t="s">
        <v>27</v>
      </c>
      <c r="E6012" s="103" t="s">
        <v>752</v>
      </c>
      <c r="F6012" s="92" t="s">
        <v>10958</v>
      </c>
      <c r="G6012" s="92" t="s">
        <v>2514</v>
      </c>
      <c r="H6012" s="92" t="s">
        <v>10943</v>
      </c>
      <c r="I6012" s="92" t="s">
        <v>865</v>
      </c>
      <c r="J6012" s="92" t="s">
        <v>10981</v>
      </c>
      <c r="K6012" s="90" t="b">
        <v>0</v>
      </c>
      <c r="L6012" s="92" t="s">
        <v>867</v>
      </c>
      <c r="M6012" s="278">
        <f>IFERROR(VLOOKUP(C6012,'Budget Detail as of 11.30'!B:K,COLUMNS('Budget Detail as of 11.30'!B:K),FALSE),0)</f>
        <v>9000</v>
      </c>
      <c r="N6012" s="155">
        <f>SUMIFS('Budget Detail as of 11.30'!L:L,'Budget Detail as of 11.30'!B:B,'Questica Mapping'!C6012)</f>
        <v>9000</v>
      </c>
      <c r="O6012" s="100">
        <v>12000</v>
      </c>
      <c r="P6012" s="101">
        <f t="shared" si="227"/>
        <v>12000</v>
      </c>
    </row>
    <row r="6013" spans="2:16" hidden="1" x14ac:dyDescent="0.3">
      <c r="B6013" s="92" t="s">
        <v>1162</v>
      </c>
      <c r="C6013" s="92" t="s">
        <v>10982</v>
      </c>
      <c r="D6013" s="92" t="s">
        <v>27</v>
      </c>
      <c r="E6013" s="103" t="s">
        <v>752</v>
      </c>
      <c r="F6013" s="92" t="s">
        <v>10958</v>
      </c>
      <c r="G6013" s="92" t="s">
        <v>2514</v>
      </c>
      <c r="H6013" s="92" t="s">
        <v>10943</v>
      </c>
      <c r="I6013" s="92" t="s">
        <v>925</v>
      </c>
      <c r="J6013" s="92" t="s">
        <v>10983</v>
      </c>
      <c r="K6013" s="90" t="b">
        <v>0</v>
      </c>
      <c r="L6013" s="92" t="s">
        <v>867</v>
      </c>
      <c r="M6013" s="278">
        <f>IFERROR(VLOOKUP(C6013,'Budget Detail as of 11.30'!B:K,COLUMNS('Budget Detail as of 11.30'!B:K),FALSE),0)</f>
        <v>4500</v>
      </c>
      <c r="N6013" s="155">
        <f>SUMIFS('Budget Detail as of 11.30'!L:L,'Budget Detail as of 11.30'!B:B,'Questica Mapping'!C6013)</f>
        <v>4500</v>
      </c>
      <c r="O6013" s="100">
        <v>15</v>
      </c>
      <c r="P6013" s="101">
        <f t="shared" si="227"/>
        <v>15</v>
      </c>
    </row>
    <row r="6014" spans="2:16" hidden="1" x14ac:dyDescent="0.3">
      <c r="B6014" s="92" t="s">
        <v>1162</v>
      </c>
      <c r="C6014" s="92" t="s">
        <v>10984</v>
      </c>
      <c r="D6014" s="92" t="s">
        <v>27</v>
      </c>
      <c r="E6014" s="103" t="s">
        <v>752</v>
      </c>
      <c r="F6014" s="92" t="s">
        <v>10958</v>
      </c>
      <c r="G6014" s="92" t="s">
        <v>2514</v>
      </c>
      <c r="H6014" s="92" t="s">
        <v>10943</v>
      </c>
      <c r="I6014" s="92" t="s">
        <v>928</v>
      </c>
      <c r="J6014" s="92" t="s">
        <v>10985</v>
      </c>
      <c r="K6014" s="90" t="b">
        <v>0</v>
      </c>
      <c r="L6014" s="92" t="s">
        <v>867</v>
      </c>
      <c r="M6014" s="278">
        <f>IFERROR(VLOOKUP(C6014,'Budget Detail as of 11.30'!B:K,COLUMNS('Budget Detail as of 11.30'!B:K),FALSE),0)</f>
        <v>5880</v>
      </c>
      <c r="N6014" s="155">
        <f>SUMIFS('Budget Detail as of 11.30'!L:L,'Budget Detail as of 11.30'!B:B,'Questica Mapping'!C6014)</f>
        <v>5880</v>
      </c>
      <c r="O6014" s="100">
        <v>3000</v>
      </c>
      <c r="P6014" s="101">
        <f t="shared" si="227"/>
        <v>3000</v>
      </c>
    </row>
    <row r="6015" spans="2:16" hidden="1" x14ac:dyDescent="0.3">
      <c r="B6015" s="92" t="s">
        <v>1162</v>
      </c>
      <c r="C6015" s="92" t="s">
        <v>10986</v>
      </c>
      <c r="D6015" s="92" t="s">
        <v>27</v>
      </c>
      <c r="E6015" s="103" t="s">
        <v>752</v>
      </c>
      <c r="F6015" s="92" t="s">
        <v>10958</v>
      </c>
      <c r="G6015" s="92" t="s">
        <v>1354</v>
      </c>
      <c r="H6015" s="92" t="s">
        <v>10943</v>
      </c>
      <c r="I6015" s="92" t="s">
        <v>865</v>
      </c>
      <c r="J6015" s="92" t="s">
        <v>5090</v>
      </c>
      <c r="K6015" s="90" t="b">
        <v>0</v>
      </c>
      <c r="L6015" s="92" t="s">
        <v>867</v>
      </c>
      <c r="M6015" s="278">
        <f>IFERROR(VLOOKUP(C6015,'Budget Detail as of 11.30'!B:K,COLUMNS('Budget Detail as of 11.30'!B:K),FALSE),0)</f>
        <v>2500</v>
      </c>
      <c r="N6015" s="155">
        <f>SUMIFS('Budget Detail as of 11.30'!L:L,'Budget Detail as of 11.30'!B:B,'Questica Mapping'!C6015)</f>
        <v>2500</v>
      </c>
      <c r="O6015" s="100">
        <v>45500</v>
      </c>
      <c r="P6015" s="101">
        <f t="shared" si="227"/>
        <v>45500</v>
      </c>
    </row>
    <row r="6016" spans="2:16" hidden="1" x14ac:dyDescent="0.3">
      <c r="B6016" s="92" t="s">
        <v>1162</v>
      </c>
      <c r="C6016" s="92" t="s">
        <v>10987</v>
      </c>
      <c r="D6016" s="92" t="s">
        <v>27</v>
      </c>
      <c r="E6016" s="103" t="s">
        <v>752</v>
      </c>
      <c r="F6016" s="92" t="s">
        <v>10958</v>
      </c>
      <c r="G6016" s="92" t="s">
        <v>1207</v>
      </c>
      <c r="H6016" s="92" t="s">
        <v>10943</v>
      </c>
      <c r="I6016" s="92" t="s">
        <v>865</v>
      </c>
      <c r="J6016" s="92" t="s">
        <v>9803</v>
      </c>
      <c r="K6016" s="90" t="b">
        <v>0</v>
      </c>
      <c r="L6016" s="92" t="s">
        <v>867</v>
      </c>
      <c r="M6016" s="278">
        <f>IFERROR(VLOOKUP(C6016,'Budget Detail as of 11.30'!B:K,COLUMNS('Budget Detail as of 11.30'!B:K),FALSE),0)</f>
        <v>250</v>
      </c>
      <c r="N6016" s="155">
        <f>SUMIFS('Budget Detail as of 11.30'!L:L,'Budget Detail as of 11.30'!B:B,'Questica Mapping'!C6016)</f>
        <v>250</v>
      </c>
      <c r="O6016" s="100">
        <v>95000</v>
      </c>
      <c r="P6016" s="101">
        <f t="shared" si="227"/>
        <v>95000</v>
      </c>
    </row>
    <row r="6017" spans="2:16" hidden="1" x14ac:dyDescent="0.3">
      <c r="B6017" s="92" t="s">
        <v>1162</v>
      </c>
      <c r="C6017" s="92" t="s">
        <v>10988</v>
      </c>
      <c r="D6017" s="92" t="s">
        <v>27</v>
      </c>
      <c r="E6017" s="103" t="s">
        <v>752</v>
      </c>
      <c r="F6017" s="92" t="s">
        <v>10958</v>
      </c>
      <c r="G6017" s="92" t="s">
        <v>1212</v>
      </c>
      <c r="H6017" s="92" t="s">
        <v>10943</v>
      </c>
      <c r="I6017" s="92" t="s">
        <v>865</v>
      </c>
      <c r="J6017" s="92" t="s">
        <v>10989</v>
      </c>
      <c r="K6017" s="90" t="b">
        <v>0</v>
      </c>
      <c r="L6017" s="92" t="s">
        <v>867</v>
      </c>
      <c r="M6017" s="278">
        <f>IFERROR(VLOOKUP(C6017,'Budget Detail as of 11.30'!B:K,COLUMNS('Budget Detail as of 11.30'!B:K),FALSE),0)</f>
        <v>2000</v>
      </c>
      <c r="N6017" s="155">
        <f>SUMIFS('Budget Detail as of 11.30'!L:L,'Budget Detail as of 11.30'!B:B,'Questica Mapping'!C6017)</f>
        <v>2000</v>
      </c>
      <c r="O6017" s="100">
        <v>14000</v>
      </c>
      <c r="P6017" s="101">
        <f t="shared" si="227"/>
        <v>14000</v>
      </c>
    </row>
    <row r="6018" spans="2:16" hidden="1" x14ac:dyDescent="0.3">
      <c r="B6018" s="92" t="s">
        <v>1162</v>
      </c>
      <c r="C6018" s="92" t="s">
        <v>10990</v>
      </c>
      <c r="D6018" s="92" t="s">
        <v>27</v>
      </c>
      <c r="E6018" s="103" t="s">
        <v>752</v>
      </c>
      <c r="F6018" s="92" t="s">
        <v>10958</v>
      </c>
      <c r="G6018" s="92" t="s">
        <v>1215</v>
      </c>
      <c r="H6018" s="92" t="s">
        <v>10943</v>
      </c>
      <c r="I6018" s="92" t="s">
        <v>865</v>
      </c>
      <c r="J6018" s="92" t="s">
        <v>10991</v>
      </c>
      <c r="K6018" s="90" t="b">
        <v>0</v>
      </c>
      <c r="L6018" s="92" t="s">
        <v>867</v>
      </c>
      <c r="M6018" s="278">
        <f>IFERROR(VLOOKUP(C6018,'Budget Detail as of 11.30'!B:K,COLUMNS('Budget Detail as of 11.30'!B:K),FALSE),0)</f>
        <v>2500</v>
      </c>
      <c r="N6018" s="155">
        <f>SUMIFS('Budget Detail as of 11.30'!L:L,'Budget Detail as of 11.30'!B:B,'Questica Mapping'!C6018)</f>
        <v>2500</v>
      </c>
      <c r="O6018" s="100">
        <v>5000</v>
      </c>
      <c r="P6018" s="101">
        <f t="shared" si="227"/>
        <v>5000</v>
      </c>
    </row>
    <row r="6019" spans="2:16" hidden="1" x14ac:dyDescent="0.3">
      <c r="B6019" s="92" t="s">
        <v>1162</v>
      </c>
      <c r="C6019" s="92" t="s">
        <v>10992</v>
      </c>
      <c r="D6019" s="92" t="s">
        <v>27</v>
      </c>
      <c r="E6019" s="103" t="s">
        <v>752</v>
      </c>
      <c r="F6019" s="92" t="s">
        <v>10958</v>
      </c>
      <c r="G6019" s="92" t="s">
        <v>1220</v>
      </c>
      <c r="H6019" s="92" t="s">
        <v>10943</v>
      </c>
      <c r="I6019" s="92" t="s">
        <v>865</v>
      </c>
      <c r="J6019" s="92" t="s">
        <v>3581</v>
      </c>
      <c r="K6019" s="90" t="b">
        <v>0</v>
      </c>
      <c r="L6019" s="92" t="s">
        <v>867</v>
      </c>
      <c r="M6019" s="278">
        <f>IFERROR(VLOOKUP(C6019,'Budget Detail as of 11.30'!B:K,COLUMNS('Budget Detail as of 11.30'!B:K),FALSE),0)</f>
        <v>5000</v>
      </c>
      <c r="N6019" s="155">
        <f>SUMIFS('Budget Detail as of 11.30'!L:L,'Budget Detail as of 11.30'!B:B,'Questica Mapping'!C6019)</f>
        <v>5000</v>
      </c>
      <c r="O6019" s="100">
        <v>29432</v>
      </c>
      <c r="P6019" s="101">
        <f t="shared" si="227"/>
        <v>29432</v>
      </c>
    </row>
    <row r="6020" spans="2:16" hidden="1" x14ac:dyDescent="0.3">
      <c r="B6020" s="92" t="s">
        <v>1162</v>
      </c>
      <c r="C6020" s="92" t="s">
        <v>10993</v>
      </c>
      <c r="D6020" s="92" t="s">
        <v>27</v>
      </c>
      <c r="E6020" s="103" t="s">
        <v>752</v>
      </c>
      <c r="F6020" s="92" t="s">
        <v>10958</v>
      </c>
      <c r="G6020" s="92" t="s">
        <v>1229</v>
      </c>
      <c r="H6020" s="92" t="s">
        <v>10943</v>
      </c>
      <c r="I6020" s="92" t="s">
        <v>865</v>
      </c>
      <c r="J6020" s="92" t="s">
        <v>1308</v>
      </c>
      <c r="K6020" s="90" t="b">
        <v>0</v>
      </c>
      <c r="L6020" s="92" t="s">
        <v>867</v>
      </c>
      <c r="M6020" s="278">
        <f>IFERROR(VLOOKUP(C6020,'Budget Detail as of 11.30'!B:K,COLUMNS('Budget Detail as of 11.30'!B:K),FALSE),0)</f>
        <v>16000</v>
      </c>
      <c r="N6020" s="155">
        <f>SUMIFS('Budget Detail as of 11.30'!L:L,'Budget Detail as of 11.30'!B:B,'Questica Mapping'!C6020)</f>
        <v>16000</v>
      </c>
      <c r="O6020" s="100">
        <v>36058</v>
      </c>
      <c r="P6020" s="101">
        <f t="shared" si="227"/>
        <v>36058</v>
      </c>
    </row>
    <row r="6021" spans="2:16" hidden="1" x14ac:dyDescent="0.3">
      <c r="B6021" s="92" t="s">
        <v>1162</v>
      </c>
      <c r="C6021" s="92" t="s">
        <v>10994</v>
      </c>
      <c r="D6021" s="92" t="s">
        <v>27</v>
      </c>
      <c r="E6021" s="103" t="s">
        <v>752</v>
      </c>
      <c r="F6021" s="92" t="s">
        <v>10958</v>
      </c>
      <c r="G6021" s="92" t="s">
        <v>1229</v>
      </c>
      <c r="H6021" s="92" t="s">
        <v>10943</v>
      </c>
      <c r="I6021" s="92" t="s">
        <v>925</v>
      </c>
      <c r="J6021" s="92" t="s">
        <v>3526</v>
      </c>
      <c r="K6021" s="90" t="b">
        <v>0</v>
      </c>
      <c r="L6021" s="92" t="s">
        <v>867</v>
      </c>
      <c r="M6021" s="278">
        <f>IFERROR(VLOOKUP(C6021,'Budget Detail as of 11.30'!B:K,COLUMNS('Budget Detail as of 11.30'!B:K),FALSE),0)</f>
        <v>20</v>
      </c>
      <c r="N6021" s="155">
        <f>SUMIFS('Budget Detail as of 11.30'!L:L,'Budget Detail as of 11.30'!B:B,'Questica Mapping'!C6021)</f>
        <v>20</v>
      </c>
      <c r="O6021" s="100">
        <v>1620</v>
      </c>
      <c r="P6021" s="101">
        <f t="shared" si="227"/>
        <v>1620</v>
      </c>
    </row>
    <row r="6022" spans="2:16" hidden="1" x14ac:dyDescent="0.3">
      <c r="B6022" s="92" t="s">
        <v>1162</v>
      </c>
      <c r="C6022" s="92" t="s">
        <v>10995</v>
      </c>
      <c r="D6022" s="92" t="s">
        <v>27</v>
      </c>
      <c r="E6022" s="103" t="s">
        <v>752</v>
      </c>
      <c r="F6022" s="92" t="s">
        <v>10958</v>
      </c>
      <c r="G6022" s="92" t="s">
        <v>1229</v>
      </c>
      <c r="H6022" s="92" t="s">
        <v>10943</v>
      </c>
      <c r="I6022" s="92" t="s">
        <v>928</v>
      </c>
      <c r="J6022" s="92" t="s">
        <v>3528</v>
      </c>
      <c r="K6022" s="90" t="b">
        <v>0</v>
      </c>
      <c r="L6022" s="92" t="s">
        <v>867</v>
      </c>
      <c r="M6022" s="278">
        <f>IFERROR(VLOOKUP(C6022,'Budget Detail as of 11.30'!B:K,COLUMNS('Budget Detail as of 11.30'!B:K),FALSE),0)</f>
        <v>3000</v>
      </c>
      <c r="N6022" s="155">
        <f>SUMIFS('Budget Detail as of 11.30'!L:L,'Budget Detail as of 11.30'!B:B,'Questica Mapping'!C6022)</f>
        <v>3000</v>
      </c>
      <c r="O6022" s="100">
        <v>0</v>
      </c>
      <c r="P6022" s="101">
        <f t="shared" si="227"/>
        <v>0</v>
      </c>
    </row>
    <row r="6023" spans="2:16" hidden="1" x14ac:dyDescent="0.3">
      <c r="B6023" s="92" t="s">
        <v>1162</v>
      </c>
      <c r="C6023" s="92" t="s">
        <v>10996</v>
      </c>
      <c r="D6023" s="92" t="s">
        <v>27</v>
      </c>
      <c r="E6023" s="103" t="s">
        <v>752</v>
      </c>
      <c r="F6023" s="92" t="s">
        <v>10958</v>
      </c>
      <c r="G6023" s="92" t="s">
        <v>1229</v>
      </c>
      <c r="H6023" s="92" t="s">
        <v>10943</v>
      </c>
      <c r="I6023" s="92" t="s">
        <v>931</v>
      </c>
      <c r="J6023" s="92" t="s">
        <v>10997</v>
      </c>
      <c r="K6023" s="90" t="b">
        <v>0</v>
      </c>
      <c r="L6023" s="92" t="s">
        <v>867</v>
      </c>
      <c r="M6023" s="278">
        <f>IFERROR(VLOOKUP(C6023,'Budget Detail as of 11.30'!B:K,COLUMNS('Budget Detail as of 11.30'!B:K),FALSE),0)</f>
        <v>45500</v>
      </c>
      <c r="N6023" s="155">
        <f>SUMIFS('Budget Detail as of 11.30'!L:L,'Budget Detail as of 11.30'!B:B,'Questica Mapping'!C6023)</f>
        <v>45500</v>
      </c>
      <c r="O6023" s="100">
        <v>2100</v>
      </c>
      <c r="P6023" s="101">
        <f t="shared" si="227"/>
        <v>2100</v>
      </c>
    </row>
    <row r="6024" spans="2:16" hidden="1" x14ac:dyDescent="0.3">
      <c r="B6024" s="92" t="s">
        <v>1162</v>
      </c>
      <c r="C6024" s="92" t="s">
        <v>10998</v>
      </c>
      <c r="D6024" s="92" t="s">
        <v>27</v>
      </c>
      <c r="E6024" s="103" t="s">
        <v>752</v>
      </c>
      <c r="F6024" s="92" t="s">
        <v>10958</v>
      </c>
      <c r="G6024" s="92" t="s">
        <v>1240</v>
      </c>
      <c r="H6024" s="92" t="s">
        <v>10943</v>
      </c>
      <c r="I6024" s="92" t="s">
        <v>865</v>
      </c>
      <c r="J6024" s="92" t="s">
        <v>6670</v>
      </c>
      <c r="K6024" s="90" t="b">
        <v>0</v>
      </c>
      <c r="L6024" s="92" t="s">
        <v>867</v>
      </c>
      <c r="M6024" s="278">
        <f>IFERROR(VLOOKUP(C6024,'Budget Detail as of 11.30'!B:K,COLUMNS('Budget Detail as of 11.30'!B:K),FALSE),0)</f>
        <v>99730</v>
      </c>
      <c r="N6024" s="155">
        <f>SUMIFS('Budget Detail as of 11.30'!L:L,'Budget Detail as of 11.30'!B:B,'Questica Mapping'!C6024)</f>
        <v>99730</v>
      </c>
      <c r="O6024" s="100"/>
      <c r="P6024" s="101"/>
    </row>
    <row r="6025" spans="2:16" hidden="1" x14ac:dyDescent="0.3">
      <c r="B6025" s="92" t="s">
        <v>1162</v>
      </c>
      <c r="C6025" s="92" t="s">
        <v>10999</v>
      </c>
      <c r="D6025" s="92" t="s">
        <v>27</v>
      </c>
      <c r="E6025" s="103" t="s">
        <v>752</v>
      </c>
      <c r="F6025" s="92" t="s">
        <v>10958</v>
      </c>
      <c r="G6025" s="92" t="s">
        <v>2045</v>
      </c>
      <c r="H6025" s="92" t="s">
        <v>10943</v>
      </c>
      <c r="I6025" s="92" t="s">
        <v>865</v>
      </c>
      <c r="J6025" s="92" t="s">
        <v>11000</v>
      </c>
      <c r="K6025" s="90" t="b">
        <v>0</v>
      </c>
      <c r="L6025" s="92" t="s">
        <v>867</v>
      </c>
      <c r="M6025" s="278">
        <f>IFERROR(VLOOKUP(C6025,'Budget Detail as of 11.30'!B:K,COLUMNS('Budget Detail as of 11.30'!B:K),FALSE),0)</f>
        <v>16000</v>
      </c>
      <c r="N6025" s="155">
        <f>SUMIFS('Budget Detail as of 11.30'!L:L,'Budget Detail as of 11.30'!B:B,'Questica Mapping'!C6025)</f>
        <v>16000</v>
      </c>
      <c r="O6025" s="100">
        <v>97320</v>
      </c>
      <c r="P6025" s="101">
        <f t="shared" ref="P6025:P6031" si="228">+O6025</f>
        <v>97320</v>
      </c>
    </row>
    <row r="6026" spans="2:16" hidden="1" x14ac:dyDescent="0.3">
      <c r="B6026" s="92" t="s">
        <v>1162</v>
      </c>
      <c r="C6026" s="92" t="s">
        <v>11001</v>
      </c>
      <c r="D6026" s="92" t="s">
        <v>27</v>
      </c>
      <c r="E6026" s="103" t="s">
        <v>752</v>
      </c>
      <c r="F6026" s="92" t="s">
        <v>10958</v>
      </c>
      <c r="G6026" s="92" t="s">
        <v>2045</v>
      </c>
      <c r="H6026" s="92" t="s">
        <v>10943</v>
      </c>
      <c r="I6026" s="92" t="s">
        <v>925</v>
      </c>
      <c r="J6026" s="92" t="s">
        <v>11002</v>
      </c>
      <c r="K6026" s="90" t="b">
        <v>0</v>
      </c>
      <c r="L6026" s="92" t="s">
        <v>867</v>
      </c>
      <c r="M6026" s="278">
        <f>IFERROR(VLOOKUP(C6026,'Budget Detail as of 11.30'!B:K,COLUMNS('Budget Detail as of 11.30'!B:K),FALSE),0)</f>
        <v>7000</v>
      </c>
      <c r="N6026" s="155">
        <f>SUMIFS('Budget Detail as of 11.30'!L:L,'Budget Detail as of 11.30'!B:B,'Questica Mapping'!C6026)</f>
        <v>7000</v>
      </c>
      <c r="O6026" s="100">
        <v>30000</v>
      </c>
      <c r="P6026" s="101">
        <f t="shared" si="228"/>
        <v>30000</v>
      </c>
    </row>
    <row r="6027" spans="2:16" hidden="1" x14ac:dyDescent="0.3">
      <c r="B6027" s="92" t="s">
        <v>1162</v>
      </c>
      <c r="C6027" s="92" t="s">
        <v>11003</v>
      </c>
      <c r="D6027" s="92" t="s">
        <v>27</v>
      </c>
      <c r="E6027" s="103" t="s">
        <v>753</v>
      </c>
      <c r="F6027" s="92" t="s">
        <v>10958</v>
      </c>
      <c r="G6027" s="92" t="s">
        <v>1576</v>
      </c>
      <c r="H6027" s="92" t="s">
        <v>10943</v>
      </c>
      <c r="I6027" s="92" t="s">
        <v>865</v>
      </c>
      <c r="J6027" s="92" t="s">
        <v>1577</v>
      </c>
      <c r="K6027" s="90" t="b">
        <v>0</v>
      </c>
      <c r="L6027" s="92" t="s">
        <v>867</v>
      </c>
      <c r="M6027" s="278">
        <f>IFERROR(VLOOKUP(C6027,'Budget Detail as of 11.30'!B:K,COLUMNS('Budget Detail as of 11.30'!B:K),FALSE),0)</f>
        <v>28460</v>
      </c>
      <c r="N6027" s="155">
        <f>SUMIFS('Budget Detail as of 11.30'!L:L,'Budget Detail as of 11.30'!B:B,'Questica Mapping'!C6027)</f>
        <v>28460</v>
      </c>
      <c r="O6027" s="100">
        <v>291960</v>
      </c>
      <c r="P6027" s="101">
        <f t="shared" si="228"/>
        <v>291960</v>
      </c>
    </row>
    <row r="6028" spans="2:16" hidden="1" x14ac:dyDescent="0.3">
      <c r="B6028" s="92" t="s">
        <v>1162</v>
      </c>
      <c r="C6028" s="92" t="s">
        <v>11004</v>
      </c>
      <c r="D6028" s="92" t="s">
        <v>27</v>
      </c>
      <c r="E6028" s="103" t="s">
        <v>753</v>
      </c>
      <c r="F6028" s="92" t="s">
        <v>10958</v>
      </c>
      <c r="G6028" s="92" t="s">
        <v>1243</v>
      </c>
      <c r="H6028" s="92" t="s">
        <v>10943</v>
      </c>
      <c r="I6028" s="92" t="s">
        <v>865</v>
      </c>
      <c r="J6028" s="92" t="s">
        <v>1244</v>
      </c>
      <c r="K6028" s="90" t="b">
        <v>0</v>
      </c>
      <c r="L6028" s="92" t="s">
        <v>867</v>
      </c>
      <c r="M6028" s="278">
        <f>IFERROR(VLOOKUP(C6028,'Budget Detail as of 11.30'!B:K,COLUMNS('Budget Detail as of 11.30'!B:K),FALSE),0)</f>
        <v>17000</v>
      </c>
      <c r="N6028" s="155">
        <f>SUMIFS('Budget Detail as of 11.30'!L:L,'Budget Detail as of 11.30'!B:B,'Questica Mapping'!C6028)</f>
        <v>17000</v>
      </c>
      <c r="O6028" s="100">
        <v>73885</v>
      </c>
      <c r="P6028" s="101">
        <f t="shared" si="228"/>
        <v>73885</v>
      </c>
    </row>
    <row r="6029" spans="2:16" hidden="1" x14ac:dyDescent="0.3">
      <c r="B6029" s="92" t="s">
        <v>1162</v>
      </c>
      <c r="C6029" s="92" t="s">
        <v>11005</v>
      </c>
      <c r="D6029" s="92" t="s">
        <v>27</v>
      </c>
      <c r="E6029" s="103" t="s">
        <v>753</v>
      </c>
      <c r="F6029" s="92" t="s">
        <v>10958</v>
      </c>
      <c r="G6029" s="92" t="s">
        <v>1246</v>
      </c>
      <c r="H6029" s="92" t="s">
        <v>10943</v>
      </c>
      <c r="I6029" s="92" t="s">
        <v>865</v>
      </c>
      <c r="J6029" s="92" t="s">
        <v>1326</v>
      </c>
      <c r="K6029" s="90" t="b">
        <v>0</v>
      </c>
      <c r="L6029" s="92" t="s">
        <v>867</v>
      </c>
      <c r="M6029" s="278">
        <f>IFERROR(VLOOKUP(C6029,'Budget Detail as of 11.30'!B:K,COLUMNS('Budget Detail as of 11.30'!B:K),FALSE),0)</f>
        <v>1620</v>
      </c>
      <c r="N6029" s="155">
        <f>SUMIFS('Budget Detail as of 11.30'!L:L,'Budget Detail as of 11.30'!B:B,'Questica Mapping'!C6029)</f>
        <v>1980</v>
      </c>
      <c r="O6029" s="100">
        <v>0</v>
      </c>
      <c r="P6029" s="101">
        <f t="shared" si="228"/>
        <v>0</v>
      </c>
    </row>
    <row r="6030" spans="2:16" hidden="1" x14ac:dyDescent="0.3">
      <c r="B6030" s="92" t="s">
        <v>1162</v>
      </c>
      <c r="C6030" s="92" t="s">
        <v>11006</v>
      </c>
      <c r="D6030" s="92" t="s">
        <v>27</v>
      </c>
      <c r="E6030" s="103" t="s">
        <v>753</v>
      </c>
      <c r="F6030" s="92" t="s">
        <v>10958</v>
      </c>
      <c r="G6030" s="92" t="s">
        <v>1246</v>
      </c>
      <c r="H6030" s="92" t="s">
        <v>10943</v>
      </c>
      <c r="I6030" s="92" t="s">
        <v>925</v>
      </c>
      <c r="J6030" s="270" t="s">
        <v>1251</v>
      </c>
      <c r="K6030" s="90" t="b">
        <v>0</v>
      </c>
      <c r="L6030" s="92" t="s">
        <v>867</v>
      </c>
      <c r="M6030" s="278">
        <f>IFERROR(VLOOKUP(C6030,'Budget Detail as of 11.30'!B:K,COLUMNS('Budget Detail as of 11.30'!B:K),FALSE),0)</f>
        <v>360</v>
      </c>
      <c r="N6030" s="155">
        <f>SUMIFS('Budget Detail as of 11.30'!L:L,'Budget Detail as of 11.30'!B:B,'Questica Mapping'!C6030)</f>
        <v>0</v>
      </c>
      <c r="O6030" s="100">
        <v>101500</v>
      </c>
      <c r="P6030" s="101">
        <f t="shared" si="228"/>
        <v>101500</v>
      </c>
    </row>
    <row r="6031" spans="2:16" hidden="1" x14ac:dyDescent="0.3">
      <c r="B6031" s="92" t="s">
        <v>1162</v>
      </c>
      <c r="C6031" s="92" t="s">
        <v>11007</v>
      </c>
      <c r="D6031" s="92" t="s">
        <v>27</v>
      </c>
      <c r="E6031" s="103" t="s">
        <v>753</v>
      </c>
      <c r="F6031" s="92" t="s">
        <v>10958</v>
      </c>
      <c r="G6031" s="92" t="s">
        <v>1253</v>
      </c>
      <c r="H6031" s="92" t="s">
        <v>10943</v>
      </c>
      <c r="I6031" s="92" t="s">
        <v>865</v>
      </c>
      <c r="J6031" s="92" t="s">
        <v>1254</v>
      </c>
      <c r="K6031" s="90" t="b">
        <v>0</v>
      </c>
      <c r="L6031" s="92" t="s">
        <v>867</v>
      </c>
      <c r="M6031" s="278">
        <f>IFERROR(VLOOKUP(C6031,'Budget Detail as of 11.30'!B:K,COLUMNS('Budget Detail as of 11.30'!B:K),FALSE),0)</f>
        <v>2730</v>
      </c>
      <c r="N6031" s="155">
        <f>SUMIFS('Budget Detail as of 11.30'!L:L,'Budget Detail as of 11.30'!B:B,'Questica Mapping'!C6031)</f>
        <v>2730</v>
      </c>
      <c r="O6031" s="100">
        <v>65664</v>
      </c>
      <c r="P6031" s="101">
        <f t="shared" si="228"/>
        <v>65664</v>
      </c>
    </row>
    <row r="6032" spans="2:16" hidden="1" x14ac:dyDescent="0.3">
      <c r="B6032" s="92" t="s">
        <v>1162</v>
      </c>
      <c r="C6032" s="92" t="s">
        <v>11008</v>
      </c>
      <c r="D6032" s="279" t="s">
        <v>27</v>
      </c>
      <c r="E6032" s="103" t="s">
        <v>753</v>
      </c>
      <c r="F6032" s="90" t="s">
        <v>10958</v>
      </c>
      <c r="G6032" s="90" t="s">
        <v>1265</v>
      </c>
      <c r="H6032" s="90" t="s">
        <v>10943</v>
      </c>
      <c r="I6032" s="90" t="s">
        <v>865</v>
      </c>
      <c r="J6032" s="90" t="s">
        <v>1266</v>
      </c>
      <c r="K6032" s="90" t="b">
        <v>0</v>
      </c>
      <c r="L6032" s="90" t="s">
        <v>867</v>
      </c>
      <c r="M6032" s="278">
        <f>IFERROR(VLOOKUP(C6032,'Budget Detail as of 11.30'!B:K,COLUMNS('Budget Detail as of 11.30'!B:K),FALSE),0)</f>
        <v>25380</v>
      </c>
      <c r="N6032" s="155">
        <f>SUMIFS('Budget Detail as of 11.30'!L:L,'Budget Detail as of 11.30'!B:B,'Questica Mapping'!C6032)</f>
        <v>25380</v>
      </c>
      <c r="O6032" s="100">
        <v>0</v>
      </c>
      <c r="P6032" s="101">
        <f t="shared" ref="P6032:P6037" si="229">-O6032</f>
        <v>0</v>
      </c>
    </row>
    <row r="6033" spans="2:16" hidden="1" x14ac:dyDescent="0.3">
      <c r="B6033" s="92" t="s">
        <v>1162</v>
      </c>
      <c r="C6033" s="92" t="s">
        <v>11009</v>
      </c>
      <c r="D6033" s="92" t="s">
        <v>27</v>
      </c>
      <c r="E6033" s="103" t="s">
        <v>754</v>
      </c>
      <c r="F6033" s="92" t="s">
        <v>10958</v>
      </c>
      <c r="G6033" s="92" t="s">
        <v>1617</v>
      </c>
      <c r="H6033" s="92" t="s">
        <v>10943</v>
      </c>
      <c r="I6033" s="92" t="s">
        <v>865</v>
      </c>
      <c r="J6033" s="92" t="s">
        <v>11010</v>
      </c>
      <c r="K6033" s="90" t="b">
        <v>0</v>
      </c>
      <c r="L6033" s="92" t="s">
        <v>867</v>
      </c>
      <c r="M6033" s="278">
        <f>IFERROR(VLOOKUP(C6033,'Budget Detail as of 11.30'!B:K,COLUMNS('Budget Detail as of 11.30'!B:K),FALSE),0)</f>
        <v>209000</v>
      </c>
      <c r="N6033" s="155">
        <f>SUMIFS('Budget Detail as of 11.30'!L:L,'Budget Detail as of 11.30'!B:B,'Questica Mapping'!C6033)</f>
        <v>209000</v>
      </c>
      <c r="O6033" s="100">
        <v>0</v>
      </c>
      <c r="P6033" s="101">
        <f t="shared" si="229"/>
        <v>0</v>
      </c>
    </row>
    <row r="6034" spans="2:16" hidden="1" x14ac:dyDescent="0.3">
      <c r="B6034" s="92" t="s">
        <v>1162</v>
      </c>
      <c r="C6034" s="92" t="s">
        <v>11011</v>
      </c>
      <c r="D6034" s="92" t="s">
        <v>27</v>
      </c>
      <c r="E6034" s="103" t="s">
        <v>752</v>
      </c>
      <c r="F6034" s="92" t="s">
        <v>10958</v>
      </c>
      <c r="G6034" s="92" t="s">
        <v>1273</v>
      </c>
      <c r="H6034" s="92" t="s">
        <v>10943</v>
      </c>
      <c r="I6034" s="92" t="s">
        <v>865</v>
      </c>
      <c r="J6034" s="92" t="s">
        <v>11012</v>
      </c>
      <c r="K6034" s="90" t="b">
        <v>0</v>
      </c>
      <c r="L6034" s="92" t="s">
        <v>867</v>
      </c>
      <c r="M6034" s="278">
        <f>IFERROR(VLOOKUP(C6034,'Budget Detail as of 11.30'!B:K,COLUMNS('Budget Detail as of 11.30'!B:K),FALSE),0)</f>
        <v>12000</v>
      </c>
      <c r="N6034" s="155">
        <f>SUMIFS('Budget Detail as of 11.30'!L:L,'Budget Detail as of 11.30'!B:B,'Questica Mapping'!C6034)</f>
        <v>12000</v>
      </c>
      <c r="O6034" s="100">
        <v>0</v>
      </c>
      <c r="P6034" s="101">
        <f t="shared" si="229"/>
        <v>0</v>
      </c>
    </row>
    <row r="6035" spans="2:16" hidden="1" x14ac:dyDescent="0.3">
      <c r="B6035" s="92" t="s">
        <v>1162</v>
      </c>
      <c r="C6035" s="92" t="s">
        <v>11013</v>
      </c>
      <c r="D6035" s="92" t="s">
        <v>27</v>
      </c>
      <c r="E6035" s="103" t="s">
        <v>752</v>
      </c>
      <c r="F6035" s="92" t="s">
        <v>10958</v>
      </c>
      <c r="G6035" s="92" t="s">
        <v>1273</v>
      </c>
      <c r="H6035" s="92" t="s">
        <v>10943</v>
      </c>
      <c r="I6035" s="92" t="s">
        <v>925</v>
      </c>
      <c r="J6035" s="92" t="s">
        <v>11010</v>
      </c>
      <c r="K6035" s="90" t="b">
        <v>0</v>
      </c>
      <c r="L6035" s="92" t="s">
        <v>867</v>
      </c>
      <c r="M6035" s="278">
        <f>IFERROR(VLOOKUP(C6035,'Budget Detail as of 11.30'!B:K,COLUMNS('Budget Detail as of 11.30'!B:K),FALSE),0)</f>
        <v>216170</v>
      </c>
      <c r="N6035" s="155">
        <f>SUMIFS('Budget Detail as of 11.30'!L:L,'Budget Detail as of 11.30'!B:B,'Questica Mapping'!C6035)</f>
        <v>216170</v>
      </c>
      <c r="O6035" s="100">
        <v>-75000</v>
      </c>
      <c r="P6035" s="101">
        <f t="shared" si="229"/>
        <v>75000</v>
      </c>
    </row>
    <row r="6036" spans="2:16" hidden="1" x14ac:dyDescent="0.3">
      <c r="B6036" s="92" t="s">
        <v>1162</v>
      </c>
      <c r="C6036" s="92" t="s">
        <v>11014</v>
      </c>
      <c r="D6036" s="92" t="s">
        <v>27</v>
      </c>
      <c r="E6036" s="103" t="s">
        <v>756</v>
      </c>
      <c r="F6036" s="92" t="s">
        <v>10958</v>
      </c>
      <c r="G6036" s="92" t="s">
        <v>10077</v>
      </c>
      <c r="H6036" s="92" t="s">
        <v>10943</v>
      </c>
      <c r="I6036" s="92" t="s">
        <v>865</v>
      </c>
      <c r="J6036" s="92" t="s">
        <v>10078</v>
      </c>
      <c r="K6036" s="90" t="b">
        <v>0</v>
      </c>
      <c r="L6036" s="92" t="s">
        <v>867</v>
      </c>
      <c r="M6036" s="278">
        <f>IFERROR(VLOOKUP(C6036,'Budget Detail as of 11.30'!B:K,COLUMNS('Budget Detail as of 11.30'!B:K),FALSE),0)</f>
        <v>99290</v>
      </c>
      <c r="N6036" s="155">
        <f>SUMIFS('Budget Detail as of 11.30'!L:L,'Budget Detail as of 11.30'!B:B,'Questica Mapping'!C6036)</f>
        <v>99290</v>
      </c>
      <c r="O6036" s="100">
        <v>0</v>
      </c>
      <c r="P6036" s="101">
        <f t="shared" si="229"/>
        <v>0</v>
      </c>
    </row>
    <row r="6037" spans="2:16" hidden="1" x14ac:dyDescent="0.3">
      <c r="B6037" s="92" t="s">
        <v>1162</v>
      </c>
      <c r="C6037" s="92" t="s">
        <v>11015</v>
      </c>
      <c r="D6037" s="92" t="s">
        <v>27</v>
      </c>
      <c r="E6037" s="103" t="s">
        <v>752</v>
      </c>
      <c r="F6037" s="92" t="s">
        <v>10958</v>
      </c>
      <c r="G6037" s="92" t="s">
        <v>11016</v>
      </c>
      <c r="H6037" s="92" t="s">
        <v>10943</v>
      </c>
      <c r="I6037" s="92" t="s">
        <v>865</v>
      </c>
      <c r="J6037" s="92" t="s">
        <v>11017</v>
      </c>
      <c r="K6037" s="90" t="b">
        <v>0</v>
      </c>
      <c r="L6037" s="92" t="s">
        <v>867</v>
      </c>
      <c r="M6037" s="278">
        <f>IFERROR(VLOOKUP(C6037,'Budget Detail as of 11.30'!B:K,COLUMNS('Budget Detail as of 11.30'!B:K),FALSE),0)</f>
        <v>0</v>
      </c>
      <c r="N6037" s="155">
        <f>SUMIFS('Budget Detail as of 11.30'!L:L,'Budget Detail as of 11.30'!B:B,'Questica Mapping'!C6037)</f>
        <v>0</v>
      </c>
      <c r="O6037" s="100">
        <v>0</v>
      </c>
      <c r="P6037" s="101">
        <f t="shared" si="229"/>
        <v>0</v>
      </c>
    </row>
    <row r="6038" spans="2:16" hidden="1" x14ac:dyDescent="0.3">
      <c r="B6038" s="159" t="s">
        <v>1162</v>
      </c>
      <c r="C6038" s="159" t="s">
        <v>11018</v>
      </c>
      <c r="D6038" s="181" t="s">
        <v>27</v>
      </c>
      <c r="E6038" s="103" t="s">
        <v>755</v>
      </c>
      <c r="F6038" s="179" t="s">
        <v>11019</v>
      </c>
      <c r="G6038" s="179" t="s">
        <v>1679</v>
      </c>
      <c r="H6038" s="179" t="s">
        <v>10943</v>
      </c>
      <c r="I6038" s="179" t="s">
        <v>865</v>
      </c>
      <c r="J6038" s="179" t="s">
        <v>10835</v>
      </c>
      <c r="K6038" s="179" t="b">
        <f>VLOOKUP($C6038,'Budget Detail as of 11.30'!$B:$K,COLUMNS('Budget Detail as of 11.30'!$B:I),FALSE)</f>
        <v>0</v>
      </c>
      <c r="L6038" s="179" t="str">
        <f>VLOOKUP($C6038,'Budget Detail as of 11.30'!$B:$K,COLUMNS('Budget Detail as of 11.30'!$B:J),FALSE)</f>
        <v>Operating</v>
      </c>
      <c r="M6038" s="278">
        <f>IFERROR(VLOOKUP(C6038,'Budget Detail as of 11.30'!B:K,COLUMNS('Budget Detail as of 11.30'!B:K),FALSE),0)</f>
        <v>101500</v>
      </c>
      <c r="N6038" s="155">
        <f>SUMIFS('Budget Detail as of 11.30'!L:L,'Budget Detail as of 11.30'!B:B,'Questica Mapping'!C6038)</f>
        <v>101500</v>
      </c>
    </row>
    <row r="6039" spans="2:16" hidden="1" x14ac:dyDescent="0.3">
      <c r="B6039" s="92" t="s">
        <v>1162</v>
      </c>
      <c r="C6039" s="92" t="s">
        <v>11020</v>
      </c>
      <c r="D6039" s="92" t="s">
        <v>27</v>
      </c>
      <c r="E6039" s="103" t="s">
        <v>494</v>
      </c>
      <c r="F6039" s="92" t="s">
        <v>11019</v>
      </c>
      <c r="G6039" s="92" t="s">
        <v>1679</v>
      </c>
      <c r="H6039" s="92" t="s">
        <v>10943</v>
      </c>
      <c r="I6039" s="92" t="s">
        <v>925</v>
      </c>
      <c r="J6039" s="92" t="s">
        <v>3690</v>
      </c>
      <c r="K6039" s="90" t="b">
        <v>0</v>
      </c>
      <c r="L6039" s="92" t="s">
        <v>867</v>
      </c>
      <c r="M6039" s="278">
        <f>IFERROR(VLOOKUP(C6039,'Budget Detail as of 11.30'!B:K,COLUMNS('Budget Detail as of 11.30'!B:K),FALSE),0)</f>
        <v>3080</v>
      </c>
      <c r="N6039" s="155">
        <f>SUMIFS('Budget Detail as of 11.30'!L:L,'Budget Detail as of 11.30'!B:B,'Questica Mapping'!C6039)</f>
        <v>3270</v>
      </c>
      <c r="O6039" s="100">
        <v>0</v>
      </c>
      <c r="P6039" s="101">
        <f t="shared" ref="P6039:P6045" si="230">-O6039</f>
        <v>0</v>
      </c>
    </row>
    <row r="6040" spans="2:16" hidden="1" x14ac:dyDescent="0.3">
      <c r="B6040" s="92" t="s">
        <v>1162</v>
      </c>
      <c r="C6040" s="92" t="s">
        <v>11021</v>
      </c>
      <c r="D6040" s="92" t="s">
        <v>27</v>
      </c>
      <c r="E6040" s="103" t="s">
        <v>755</v>
      </c>
      <c r="F6040" s="92" t="s">
        <v>11019</v>
      </c>
      <c r="G6040" s="92" t="s">
        <v>1679</v>
      </c>
      <c r="H6040" s="92" t="s">
        <v>10943</v>
      </c>
      <c r="I6040" s="92" t="s">
        <v>928</v>
      </c>
      <c r="J6040" s="92" t="s">
        <v>10838</v>
      </c>
      <c r="K6040" s="90" t="b">
        <v>0</v>
      </c>
      <c r="L6040" s="92" t="s">
        <v>867</v>
      </c>
      <c r="M6040" s="278">
        <f>IFERROR(VLOOKUP(C6040,'Budget Detail as of 11.30'!B:K,COLUMNS('Budget Detail as of 11.30'!B:K),FALSE),0)</f>
        <v>0</v>
      </c>
      <c r="N6040" s="155">
        <f>SUMIFS('Budget Detail as of 11.30'!L:L,'Budget Detail as of 11.30'!B:B,'Questica Mapping'!C6040)</f>
        <v>0</v>
      </c>
      <c r="O6040" s="100">
        <v>-30000</v>
      </c>
      <c r="P6040" s="101">
        <f t="shared" si="230"/>
        <v>30000</v>
      </c>
    </row>
    <row r="6041" spans="2:16" hidden="1" x14ac:dyDescent="0.3">
      <c r="B6041" s="92" t="s">
        <v>3</v>
      </c>
      <c r="C6041" s="92" t="s">
        <v>11022</v>
      </c>
      <c r="D6041" s="92" t="s">
        <v>28</v>
      </c>
      <c r="E6041" s="103" t="s">
        <v>301</v>
      </c>
      <c r="F6041" s="92" t="s">
        <v>11023</v>
      </c>
      <c r="G6041" s="92" t="s">
        <v>882</v>
      </c>
      <c r="H6041" s="92" t="s">
        <v>11024</v>
      </c>
      <c r="I6041" s="92" t="s">
        <v>865</v>
      </c>
      <c r="J6041" s="270" t="s">
        <v>1251</v>
      </c>
      <c r="K6041" s="90" t="b">
        <v>0</v>
      </c>
      <c r="L6041" s="92" t="s">
        <v>867</v>
      </c>
      <c r="M6041" s="278">
        <f>IFERROR(VLOOKUP(C6041,'Budget Detail as of 11.30'!B:K,COLUMNS('Budget Detail as of 11.30'!B:K),FALSE),0)</f>
        <v>0</v>
      </c>
      <c r="N6041" s="155">
        <f>SUMIFS('Budget Detail as of 11.30'!L:L,'Budget Detail as of 11.30'!B:B,'Questica Mapping'!C6041)</f>
        <v>0</v>
      </c>
      <c r="O6041" s="100">
        <v>-3000</v>
      </c>
      <c r="P6041" s="101">
        <f t="shared" si="230"/>
        <v>3000</v>
      </c>
    </row>
    <row r="6042" spans="2:16" hidden="1" x14ac:dyDescent="0.3">
      <c r="B6042" s="92" t="s">
        <v>3</v>
      </c>
      <c r="C6042" s="92" t="s">
        <v>11025</v>
      </c>
      <c r="D6042" s="92" t="s">
        <v>28</v>
      </c>
      <c r="E6042" s="103" t="s">
        <v>303</v>
      </c>
      <c r="F6042" s="92" t="s">
        <v>11026</v>
      </c>
      <c r="G6042" s="92" t="s">
        <v>863</v>
      </c>
      <c r="H6042" s="92" t="s">
        <v>11024</v>
      </c>
      <c r="I6042" s="92" t="s">
        <v>865</v>
      </c>
      <c r="J6042" s="92" t="s">
        <v>11027</v>
      </c>
      <c r="K6042" s="90" t="b">
        <v>0</v>
      </c>
      <c r="L6042" s="92" t="s">
        <v>867</v>
      </c>
      <c r="M6042" s="278">
        <f>IFERROR(VLOOKUP(C6042,'Budget Detail as of 11.30'!B:K,COLUMNS('Budget Detail as of 11.30'!B:K),FALSE),0)</f>
        <v>1800</v>
      </c>
      <c r="N6042" s="155">
        <f>SUMIFS('Budget Detail as of 11.30'!L:L,'Budget Detail as of 11.30'!B:B,'Questica Mapping'!C6042)</f>
        <v>1800</v>
      </c>
      <c r="O6042" s="100">
        <v>0</v>
      </c>
      <c r="P6042" s="101">
        <f t="shared" si="230"/>
        <v>0</v>
      </c>
    </row>
    <row r="6043" spans="2:16" hidden="1" x14ac:dyDescent="0.3">
      <c r="B6043" s="92" t="s">
        <v>3</v>
      </c>
      <c r="C6043" s="92" t="s">
        <v>11028</v>
      </c>
      <c r="D6043" s="92" t="s">
        <v>28</v>
      </c>
      <c r="E6043" s="103" t="s">
        <v>303</v>
      </c>
      <c r="F6043" s="92" t="s">
        <v>11026</v>
      </c>
      <c r="G6043" s="92" t="s">
        <v>863</v>
      </c>
      <c r="H6043" s="92" t="s">
        <v>11024</v>
      </c>
      <c r="I6043" s="92" t="s">
        <v>925</v>
      </c>
      <c r="J6043" s="92" t="s">
        <v>11029</v>
      </c>
      <c r="K6043" s="90" t="b">
        <v>0</v>
      </c>
      <c r="L6043" s="92" t="s">
        <v>867</v>
      </c>
      <c r="M6043" s="278">
        <f>IFERROR(VLOOKUP(C6043,'Budget Detail as of 11.30'!B:K,COLUMNS('Budget Detail as of 11.30'!B:K),FALSE),0)</f>
        <v>9690</v>
      </c>
      <c r="N6043" s="155">
        <f>SUMIFS('Budget Detail as of 11.30'!L:L,'Budget Detail as of 11.30'!B:B,'Questica Mapping'!C6043)</f>
        <v>9690</v>
      </c>
      <c r="O6043" s="100">
        <v>0</v>
      </c>
      <c r="P6043" s="101">
        <f t="shared" si="230"/>
        <v>0</v>
      </c>
    </row>
    <row r="6044" spans="2:16" hidden="1" x14ac:dyDescent="0.3">
      <c r="B6044" s="92" t="s">
        <v>3</v>
      </c>
      <c r="C6044" s="92" t="s">
        <v>11030</v>
      </c>
      <c r="D6044" s="92" t="s">
        <v>28</v>
      </c>
      <c r="E6044" s="103" t="s">
        <v>303</v>
      </c>
      <c r="F6044" s="92" t="s">
        <v>11026</v>
      </c>
      <c r="G6044" s="92" t="s">
        <v>863</v>
      </c>
      <c r="H6044" s="92" t="s">
        <v>11031</v>
      </c>
      <c r="I6044" s="92" t="s">
        <v>865</v>
      </c>
      <c r="J6044" s="92" t="s">
        <v>11032</v>
      </c>
      <c r="K6044" s="90" t="b">
        <v>0</v>
      </c>
      <c r="L6044" s="92" t="s">
        <v>867</v>
      </c>
      <c r="M6044" s="278">
        <f>IFERROR(VLOOKUP(C6044,'Budget Detail as of 11.30'!B:K,COLUMNS('Budget Detail as of 11.30'!B:K),FALSE),0)</f>
        <v>56810</v>
      </c>
      <c r="N6044" s="155">
        <f>SUMIFS('Budget Detail as of 11.30'!L:L,'Budget Detail as of 11.30'!B:B,'Questica Mapping'!C6044)</f>
        <v>56810</v>
      </c>
      <c r="O6044" s="100">
        <v>0</v>
      </c>
      <c r="P6044" s="101">
        <f t="shared" si="230"/>
        <v>0</v>
      </c>
    </row>
    <row r="6045" spans="2:16" hidden="1" x14ac:dyDescent="0.3">
      <c r="B6045" s="92" t="s">
        <v>3</v>
      </c>
      <c r="C6045" s="92" t="s">
        <v>11033</v>
      </c>
      <c r="D6045" s="92" t="s">
        <v>28</v>
      </c>
      <c r="E6045" s="103" t="s">
        <v>303</v>
      </c>
      <c r="F6045" s="92" t="s">
        <v>11026</v>
      </c>
      <c r="G6045" s="92" t="s">
        <v>863</v>
      </c>
      <c r="H6045" s="92" t="s">
        <v>11031</v>
      </c>
      <c r="I6045" s="92" t="s">
        <v>925</v>
      </c>
      <c r="J6045" s="92" t="s">
        <v>11034</v>
      </c>
      <c r="K6045" s="90" t="b">
        <v>0</v>
      </c>
      <c r="L6045" s="92" t="s">
        <v>867</v>
      </c>
      <c r="M6045" s="278">
        <f>IFERROR(VLOOKUP(C6045,'Budget Detail as of 11.30'!B:K,COLUMNS('Budget Detail as of 11.30'!B:K),FALSE),0)</f>
        <v>10000</v>
      </c>
      <c r="N6045" s="155">
        <f>SUMIFS('Budget Detail as of 11.30'!L:L,'Budget Detail as of 11.30'!B:B,'Questica Mapping'!C6045)</f>
        <v>10000</v>
      </c>
      <c r="O6045" s="100">
        <v>-2407688</v>
      </c>
      <c r="P6045" s="101">
        <f t="shared" si="230"/>
        <v>2407688</v>
      </c>
    </row>
    <row r="6046" spans="2:16" hidden="1" x14ac:dyDescent="0.3">
      <c r="B6046" s="92" t="s">
        <v>3</v>
      </c>
      <c r="C6046" s="92" t="s">
        <v>11035</v>
      </c>
      <c r="D6046" s="92" t="s">
        <v>28</v>
      </c>
      <c r="E6046" s="103" t="s">
        <v>303</v>
      </c>
      <c r="F6046" s="92" t="s">
        <v>11026</v>
      </c>
      <c r="G6046" s="92" t="s">
        <v>863</v>
      </c>
      <c r="H6046" s="92" t="s">
        <v>11031</v>
      </c>
      <c r="I6046" s="92" t="s">
        <v>928</v>
      </c>
      <c r="J6046" s="92" t="s">
        <v>11036</v>
      </c>
      <c r="K6046" s="90" t="b">
        <v>0</v>
      </c>
      <c r="L6046" s="92" t="s">
        <v>867</v>
      </c>
      <c r="M6046" s="278">
        <f>IFERROR(VLOOKUP(C6046,'Budget Detail as of 11.30'!B:K,COLUMNS('Budget Detail as of 11.30'!B:K),FALSE),0)</f>
        <v>0</v>
      </c>
      <c r="N6046" s="155">
        <f>SUMIFS('Budget Detail as of 11.30'!L:L,'Budget Detail as of 11.30'!B:B,'Questica Mapping'!C6046)</f>
        <v>0</v>
      </c>
      <c r="O6046" s="100"/>
      <c r="P6046" s="101"/>
    </row>
    <row r="6047" spans="2:16" hidden="1" x14ac:dyDescent="0.3">
      <c r="B6047" s="92" t="s">
        <v>3</v>
      </c>
      <c r="C6047" s="92" t="s">
        <v>11037</v>
      </c>
      <c r="D6047" s="92" t="s">
        <v>28</v>
      </c>
      <c r="E6047" s="103" t="s">
        <v>303</v>
      </c>
      <c r="F6047" s="92" t="s">
        <v>11026</v>
      </c>
      <c r="G6047" s="92" t="s">
        <v>863</v>
      </c>
      <c r="H6047" s="92" t="s">
        <v>11031</v>
      </c>
      <c r="I6047" s="92" t="s">
        <v>931</v>
      </c>
      <c r="J6047" s="92" t="s">
        <v>11036</v>
      </c>
      <c r="K6047" s="90" t="b">
        <v>0</v>
      </c>
      <c r="L6047" s="92" t="s">
        <v>867</v>
      </c>
      <c r="M6047" s="278">
        <f>IFERROR(VLOOKUP(C6047,'Budget Detail as of 11.30'!B:K,COLUMNS('Budget Detail as of 11.30'!B:K),FALSE),0)</f>
        <v>0</v>
      </c>
      <c r="N6047" s="155">
        <f>SUMIFS('Budget Detail as of 11.30'!L:L,'Budget Detail as of 11.30'!B:B,'Questica Mapping'!C6047)</f>
        <v>0</v>
      </c>
      <c r="O6047" s="100"/>
      <c r="P6047" s="101"/>
    </row>
    <row r="6048" spans="2:16" hidden="1" x14ac:dyDescent="0.3">
      <c r="B6048" s="92" t="s">
        <v>3</v>
      </c>
      <c r="C6048" s="92" t="s">
        <v>11038</v>
      </c>
      <c r="D6048" s="92" t="s">
        <v>28</v>
      </c>
      <c r="E6048" s="103" t="s">
        <v>139</v>
      </c>
      <c r="F6048" s="92" t="s">
        <v>1132</v>
      </c>
      <c r="G6048" s="92" t="s">
        <v>882</v>
      </c>
      <c r="H6048" s="92" t="s">
        <v>11024</v>
      </c>
      <c r="I6048" s="92" t="s">
        <v>865</v>
      </c>
      <c r="J6048" s="92" t="s">
        <v>1133</v>
      </c>
      <c r="K6048" s="90" t="b">
        <v>0</v>
      </c>
      <c r="L6048" s="92" t="s">
        <v>867</v>
      </c>
      <c r="M6048" s="278">
        <f>IFERROR(VLOOKUP(C6048,'Budget Detail as of 11.30'!B:K,COLUMNS('Budget Detail as of 11.30'!B:K),FALSE),0)</f>
        <v>0</v>
      </c>
      <c r="N6048" s="155">
        <f>SUMIFS('Budget Detail as of 11.30'!L:L,'Budget Detail as of 11.30'!B:B,'Questica Mapping'!C6048)</f>
        <v>0</v>
      </c>
      <c r="O6048" s="100">
        <v>-2553816</v>
      </c>
      <c r="P6048" s="101">
        <f>-O6048</f>
        <v>2553816</v>
      </c>
    </row>
    <row r="6049" spans="2:17" hidden="1" x14ac:dyDescent="0.3">
      <c r="B6049" s="92" t="s">
        <v>3</v>
      </c>
      <c r="C6049" s="92" t="s">
        <v>11039</v>
      </c>
      <c r="D6049" s="92" t="s">
        <v>28</v>
      </c>
      <c r="E6049" s="103" t="s">
        <v>707</v>
      </c>
      <c r="F6049" s="92" t="s">
        <v>1135</v>
      </c>
      <c r="G6049" s="92" t="s">
        <v>882</v>
      </c>
      <c r="H6049" s="92" t="s">
        <v>11024</v>
      </c>
      <c r="I6049" s="92" t="s">
        <v>865</v>
      </c>
      <c r="J6049" s="92" t="s">
        <v>4214</v>
      </c>
      <c r="K6049" s="90" t="b">
        <v>0</v>
      </c>
      <c r="L6049" s="92" t="s">
        <v>867</v>
      </c>
      <c r="M6049" s="278">
        <f>IFERROR(VLOOKUP(C6049,'Budget Detail as of 11.30'!B:K,COLUMNS('Budget Detail as of 11.30'!B:K),FALSE),0)</f>
        <v>12500</v>
      </c>
      <c r="N6049" s="155">
        <f>SUMIFS('Budget Detail as of 11.30'!L:L,'Budget Detail as of 11.30'!B:B,'Questica Mapping'!C6049)</f>
        <v>12500</v>
      </c>
      <c r="O6049" s="100"/>
      <c r="P6049" s="101"/>
    </row>
    <row r="6050" spans="2:17" hidden="1" x14ac:dyDescent="0.3">
      <c r="B6050" s="92" t="s">
        <v>3</v>
      </c>
      <c r="C6050" s="92" t="s">
        <v>11040</v>
      </c>
      <c r="D6050" s="92" t="s">
        <v>28</v>
      </c>
      <c r="E6050" s="103" t="s">
        <v>139</v>
      </c>
      <c r="F6050" s="92" t="s">
        <v>1149</v>
      </c>
      <c r="G6050" s="92" t="s">
        <v>882</v>
      </c>
      <c r="H6050" s="92" t="s">
        <v>11024</v>
      </c>
      <c r="I6050" s="92" t="s">
        <v>865</v>
      </c>
      <c r="J6050" s="92" t="s">
        <v>1150</v>
      </c>
      <c r="K6050" s="90" t="b">
        <v>0</v>
      </c>
      <c r="L6050" s="92" t="s">
        <v>867</v>
      </c>
      <c r="M6050" s="278">
        <f>IFERROR(VLOOKUP(C6050,'Budget Detail as of 11.30'!B:K,COLUMNS('Budget Detail as of 11.30'!B:K),FALSE),0)</f>
        <v>12750</v>
      </c>
      <c r="N6050" s="155">
        <f>SUMIFS('Budget Detail as of 11.30'!L:L,'Budget Detail as of 11.30'!B:B,'Questica Mapping'!C6050)</f>
        <v>12750</v>
      </c>
      <c r="O6050" s="100">
        <v>-500000</v>
      </c>
      <c r="P6050" s="101">
        <f>-O6050</f>
        <v>500000</v>
      </c>
    </row>
    <row r="6051" spans="2:17" hidden="1" x14ac:dyDescent="0.3">
      <c r="B6051" s="92" t="s">
        <v>3</v>
      </c>
      <c r="C6051" s="92" t="s">
        <v>11041</v>
      </c>
      <c r="D6051" s="92" t="s">
        <v>28</v>
      </c>
      <c r="E6051" s="103" t="s">
        <v>139</v>
      </c>
      <c r="F6051" s="92" t="s">
        <v>1149</v>
      </c>
      <c r="G6051" s="92" t="s">
        <v>882</v>
      </c>
      <c r="H6051" s="92" t="s">
        <v>11024</v>
      </c>
      <c r="I6051" s="92" t="s">
        <v>925</v>
      </c>
      <c r="J6051" s="92" t="s">
        <v>9247</v>
      </c>
      <c r="K6051" s="90" t="b">
        <v>0</v>
      </c>
      <c r="L6051" s="92" t="s">
        <v>867</v>
      </c>
      <c r="M6051" s="278">
        <f>IFERROR(VLOOKUP(C6051,'Budget Detail as of 11.30'!B:K,COLUMNS('Budget Detail as of 11.30'!B:K),FALSE),0)</f>
        <v>0</v>
      </c>
      <c r="N6051" s="155">
        <f>SUMIFS('Budget Detail as of 11.30'!L:L,'Budget Detail as of 11.30'!B:B,'Questica Mapping'!C6051)</f>
        <v>0</v>
      </c>
      <c r="O6051" s="100"/>
      <c r="P6051" s="101"/>
    </row>
    <row r="6052" spans="2:17" hidden="1" x14ac:dyDescent="0.3">
      <c r="B6052" s="92" t="s">
        <v>3</v>
      </c>
      <c r="C6052" s="92" t="s">
        <v>11042</v>
      </c>
      <c r="D6052" s="92" t="s">
        <v>28</v>
      </c>
      <c r="E6052" s="103" t="s">
        <v>139</v>
      </c>
      <c r="F6052" s="92" t="s">
        <v>1149</v>
      </c>
      <c r="G6052" s="92" t="s">
        <v>882</v>
      </c>
      <c r="H6052" s="92" t="s">
        <v>11031</v>
      </c>
      <c r="I6052" s="92" t="s">
        <v>865</v>
      </c>
      <c r="J6052" s="92" t="s">
        <v>11043</v>
      </c>
      <c r="K6052" s="90" t="b">
        <v>0</v>
      </c>
      <c r="L6052" s="92" t="s">
        <v>867</v>
      </c>
      <c r="M6052" s="278">
        <f>IFERROR(VLOOKUP(C6052,'Budget Detail as of 11.30'!B:K,COLUMNS('Budget Detail as of 11.30'!B:K),FALSE),0)</f>
        <v>0</v>
      </c>
      <c r="N6052" s="155">
        <f>SUMIFS('Budget Detail as of 11.30'!L:L,'Budget Detail as of 11.30'!B:B,'Questica Mapping'!C6052)</f>
        <v>0</v>
      </c>
      <c r="O6052" s="100">
        <v>633100</v>
      </c>
      <c r="P6052" s="101">
        <f>+O6052</f>
        <v>633100</v>
      </c>
    </row>
    <row r="6053" spans="2:17" hidden="1" x14ac:dyDescent="0.3">
      <c r="B6053" s="283" t="s">
        <v>3</v>
      </c>
      <c r="C6053" s="159" t="s">
        <v>11044</v>
      </c>
      <c r="D6053" s="280" t="s">
        <v>28</v>
      </c>
      <c r="E6053" s="158">
        <v>38900</v>
      </c>
      <c r="F6053" s="279" t="s">
        <v>4253</v>
      </c>
      <c r="G6053" s="279" t="s">
        <v>882</v>
      </c>
      <c r="H6053" s="279" t="s">
        <v>11024</v>
      </c>
      <c r="I6053" s="279" t="s">
        <v>865</v>
      </c>
      <c r="J6053" s="279" t="s">
        <v>11045</v>
      </c>
      <c r="K6053" s="279" t="b">
        <v>0</v>
      </c>
      <c r="L6053" s="279" t="s">
        <v>867</v>
      </c>
      <c r="M6053" s="278">
        <f>IFERROR(VLOOKUP(C6053,'Budget Detail as of 11.30'!B:K,COLUMNS('Budget Detail as of 11.30'!B:K),FALSE),0)</f>
        <v>177460</v>
      </c>
      <c r="N6053" s="155">
        <f>SUMIFS('Budget Detail as of 11.30'!L:L,'Budget Detail as of 11.30'!B:B,'Questica Mapping'!C6053)</f>
        <v>177460</v>
      </c>
      <c r="O6053" s="100">
        <v>62245</v>
      </c>
      <c r="P6053" s="101">
        <f>+O6053</f>
        <v>62245</v>
      </c>
    </row>
    <row r="6054" spans="2:17" hidden="1" x14ac:dyDescent="0.3">
      <c r="B6054" s="283" t="s">
        <v>3</v>
      </c>
      <c r="C6054" s="159" t="s">
        <v>11046</v>
      </c>
      <c r="D6054" s="280" t="s">
        <v>28</v>
      </c>
      <c r="E6054" s="158">
        <v>38900</v>
      </c>
      <c r="F6054" s="279" t="s">
        <v>4253</v>
      </c>
      <c r="G6054" s="279" t="s">
        <v>882</v>
      </c>
      <c r="H6054" s="279" t="s">
        <v>11031</v>
      </c>
      <c r="I6054" s="279" t="s">
        <v>865</v>
      </c>
      <c r="J6054" s="279" t="s">
        <v>11047</v>
      </c>
      <c r="K6054" s="279" t="b">
        <v>0</v>
      </c>
      <c r="L6054" s="279" t="s">
        <v>867</v>
      </c>
      <c r="M6054" s="278">
        <f>IFERROR(VLOOKUP(C6054,'Budget Detail as of 11.30'!B:K,COLUMNS('Budget Detail as of 11.30'!B:K),FALSE),0)</f>
        <v>372260</v>
      </c>
      <c r="N6054" s="155">
        <f>SUMIFS('Budget Detail as of 11.30'!L:L,'Budget Detail as of 11.30'!B:B,'Questica Mapping'!C6054)</f>
        <v>372260</v>
      </c>
      <c r="O6054" s="100"/>
      <c r="P6054" s="101"/>
    </row>
    <row r="6055" spans="2:17" hidden="1" x14ac:dyDescent="0.3">
      <c r="B6055" s="92" t="s">
        <v>3</v>
      </c>
      <c r="C6055" s="92" t="s">
        <v>11048</v>
      </c>
      <c r="D6055" s="92" t="s">
        <v>28</v>
      </c>
      <c r="E6055" s="103" t="s">
        <v>692</v>
      </c>
      <c r="F6055" s="92" t="s">
        <v>11049</v>
      </c>
      <c r="G6055" s="92" t="s">
        <v>863</v>
      </c>
      <c r="H6055" s="92" t="s">
        <v>11024</v>
      </c>
      <c r="I6055" s="92" t="s">
        <v>865</v>
      </c>
      <c r="J6055" s="92" t="s">
        <v>11050</v>
      </c>
      <c r="K6055" s="90" t="b">
        <v>0</v>
      </c>
      <c r="L6055" s="92" t="s">
        <v>867</v>
      </c>
      <c r="M6055" s="278">
        <f>IFERROR(VLOOKUP(C6055,'Budget Detail as of 11.30'!B:K,COLUMNS('Budget Detail as of 11.30'!B:K),FALSE),0)</f>
        <v>2837080</v>
      </c>
      <c r="N6055" s="155">
        <f>SUMIFS('Budget Detail as of 11.30'!L:L,'Budget Detail as of 11.30'!B:B,'Questica Mapping'!C6055)</f>
        <v>2837080</v>
      </c>
      <c r="O6055" s="100">
        <v>1000</v>
      </c>
      <c r="P6055" s="101">
        <f t="shared" ref="P6055:P6075" si="231">+O6055</f>
        <v>1000</v>
      </c>
    </row>
    <row r="6056" spans="2:17" hidden="1" x14ac:dyDescent="0.3">
      <c r="B6056" s="272" t="s">
        <v>3</v>
      </c>
      <c r="C6056" s="92" t="s">
        <v>11051</v>
      </c>
      <c r="D6056" s="279" t="s">
        <v>28</v>
      </c>
      <c r="E6056" s="103" t="s">
        <v>692</v>
      </c>
      <c r="F6056" s="90" t="s">
        <v>11049</v>
      </c>
      <c r="G6056" s="90" t="s">
        <v>863</v>
      </c>
      <c r="H6056" s="90" t="s">
        <v>11024</v>
      </c>
      <c r="I6056" s="90" t="s">
        <v>925</v>
      </c>
      <c r="J6056" s="90" t="s">
        <v>11052</v>
      </c>
      <c r="K6056" s="90" t="b">
        <v>0</v>
      </c>
      <c r="L6056" s="90" t="s">
        <v>867</v>
      </c>
      <c r="M6056" s="278">
        <f>IFERROR(VLOOKUP(C6056,'Budget Detail as of 11.30'!B:K,COLUMNS('Budget Detail as of 11.30'!B:K),FALSE),0)</f>
        <v>301380</v>
      </c>
      <c r="N6056" s="155">
        <f>SUMIFS('Budget Detail as of 11.30'!L:L,'Budget Detail as of 11.30'!B:B,'Questica Mapping'!C6056)</f>
        <v>301380</v>
      </c>
      <c r="O6056" s="100">
        <v>297170</v>
      </c>
      <c r="P6056" s="101">
        <f t="shared" si="231"/>
        <v>297170</v>
      </c>
    </row>
    <row r="6057" spans="2:17" hidden="1" x14ac:dyDescent="0.3">
      <c r="B6057" s="272" t="s">
        <v>3</v>
      </c>
      <c r="C6057" s="92" t="s">
        <v>11053</v>
      </c>
      <c r="D6057" s="279" t="s">
        <v>28</v>
      </c>
      <c r="E6057" s="103" t="s">
        <v>692</v>
      </c>
      <c r="F6057" s="90" t="s">
        <v>11049</v>
      </c>
      <c r="G6057" s="90" t="s">
        <v>863</v>
      </c>
      <c r="H6057" s="90" t="s">
        <v>11024</v>
      </c>
      <c r="I6057" s="90" t="s">
        <v>928</v>
      </c>
      <c r="J6057" s="90" t="s">
        <v>11054</v>
      </c>
      <c r="K6057" s="90" t="b">
        <v>0</v>
      </c>
      <c r="L6057" s="90" t="s">
        <v>867</v>
      </c>
      <c r="M6057" s="278">
        <f>IFERROR(VLOOKUP(C6057,'Budget Detail as of 11.30'!B:K,COLUMNS('Budget Detail as of 11.30'!B:K),FALSE),0)</f>
        <v>12600</v>
      </c>
      <c r="N6057" s="155">
        <f>SUMIFS('Budget Detail as of 11.30'!L:L,'Budget Detail as of 11.30'!B:B,'Questica Mapping'!C6057)</f>
        <v>12600</v>
      </c>
      <c r="O6057" s="100">
        <v>17945</v>
      </c>
      <c r="P6057" s="101">
        <f t="shared" si="231"/>
        <v>17945</v>
      </c>
    </row>
    <row r="6058" spans="2:17" hidden="1" x14ac:dyDescent="0.3">
      <c r="B6058" s="92" t="s">
        <v>3</v>
      </c>
      <c r="C6058" s="92" t="s">
        <v>11055</v>
      </c>
      <c r="D6058" s="92" t="s">
        <v>28</v>
      </c>
      <c r="E6058" s="103" t="s">
        <v>692</v>
      </c>
      <c r="F6058" s="92" t="s">
        <v>11049</v>
      </c>
      <c r="G6058" s="92" t="s">
        <v>935</v>
      </c>
      <c r="H6058" s="92" t="s">
        <v>11031</v>
      </c>
      <c r="I6058" s="92" t="s">
        <v>865</v>
      </c>
      <c r="J6058" s="92" t="s">
        <v>11056</v>
      </c>
      <c r="K6058" s="90" t="b">
        <v>0</v>
      </c>
      <c r="L6058" s="92" t="s">
        <v>867</v>
      </c>
      <c r="M6058" s="278">
        <f>IFERROR(VLOOKUP(C6058,'Budget Detail as of 11.30'!B:K,COLUMNS('Budget Detail as of 11.30'!B:K),FALSE),0)</f>
        <v>3478350</v>
      </c>
      <c r="N6058" s="155">
        <f>SUMIFS('Budget Detail as of 11.30'!L:L,'Budget Detail as of 11.30'!B:B,'Questica Mapping'!C6058)</f>
        <v>3478350</v>
      </c>
      <c r="O6058" s="100">
        <v>4380</v>
      </c>
      <c r="P6058" s="101">
        <f t="shared" si="231"/>
        <v>4380</v>
      </c>
    </row>
    <row r="6059" spans="2:17" hidden="1" x14ac:dyDescent="0.3">
      <c r="B6059" s="283" t="s">
        <v>3</v>
      </c>
      <c r="C6059" s="159" t="s">
        <v>11057</v>
      </c>
      <c r="D6059" s="280" t="s">
        <v>28</v>
      </c>
      <c r="E6059" s="103" t="s">
        <v>692</v>
      </c>
      <c r="F6059" s="279" t="s">
        <v>11049</v>
      </c>
      <c r="G6059" s="279" t="s">
        <v>935</v>
      </c>
      <c r="H6059" s="279" t="s">
        <v>11031</v>
      </c>
      <c r="I6059" s="279" t="s">
        <v>925</v>
      </c>
      <c r="J6059" s="279" t="s">
        <v>11058</v>
      </c>
      <c r="K6059" s="279" t="b">
        <v>0</v>
      </c>
      <c r="L6059" s="279" t="s">
        <v>867</v>
      </c>
      <c r="M6059" s="278">
        <f>IFERROR(VLOOKUP(C6059,'Budget Detail as of 11.30'!B:K,COLUMNS('Budget Detail as of 11.30'!B:K),FALSE),0)</f>
        <v>822520</v>
      </c>
      <c r="N6059" s="155">
        <f>SUMIFS('Budget Detail as of 11.30'!L:L,'Budget Detail as of 11.30'!B:B,'Questica Mapping'!C6059)</f>
        <v>822520</v>
      </c>
      <c r="O6059" s="100">
        <v>0</v>
      </c>
      <c r="P6059" s="101">
        <f t="shared" si="231"/>
        <v>0</v>
      </c>
      <c r="Q6059" s="279" t="s">
        <v>1169</v>
      </c>
    </row>
    <row r="6060" spans="2:17" hidden="1" x14ac:dyDescent="0.3">
      <c r="B6060" s="92" t="s">
        <v>3</v>
      </c>
      <c r="C6060" s="92" t="s">
        <v>11059</v>
      </c>
      <c r="D6060" s="92" t="s">
        <v>28</v>
      </c>
      <c r="E6060" s="103" t="s">
        <v>692</v>
      </c>
      <c r="F6060" s="92" t="s">
        <v>11049</v>
      </c>
      <c r="G6060" s="92" t="s">
        <v>947</v>
      </c>
      <c r="H6060" s="92" t="s">
        <v>11024</v>
      </c>
      <c r="I6060" s="92" t="s">
        <v>865</v>
      </c>
      <c r="J6060" s="92" t="s">
        <v>11060</v>
      </c>
      <c r="K6060" s="90" t="b">
        <v>0</v>
      </c>
      <c r="L6060" s="92" t="s">
        <v>867</v>
      </c>
      <c r="M6060" s="278">
        <f>IFERROR(VLOOKUP(C6060,'Budget Detail as of 11.30'!B:K,COLUMNS('Budget Detail as of 11.30'!B:K),FALSE),0)</f>
        <v>500000</v>
      </c>
      <c r="N6060" s="155">
        <f>SUMIFS('Budget Detail as of 11.30'!L:L,'Budget Detail as of 11.30'!B:B,'Questica Mapping'!C6060)</f>
        <v>500000</v>
      </c>
      <c r="O6060" s="100">
        <v>0</v>
      </c>
      <c r="P6060" s="101">
        <f t="shared" si="231"/>
        <v>0</v>
      </c>
    </row>
    <row r="6061" spans="2:17" hidden="1" x14ac:dyDescent="0.3">
      <c r="B6061" s="92" t="s">
        <v>1162</v>
      </c>
      <c r="C6061" s="92" t="s">
        <v>11061</v>
      </c>
      <c r="D6061" s="92" t="s">
        <v>28</v>
      </c>
      <c r="E6061" s="103" t="s">
        <v>759</v>
      </c>
      <c r="F6061" s="92" t="s">
        <v>11062</v>
      </c>
      <c r="G6061" s="92" t="s">
        <v>1165</v>
      </c>
      <c r="H6061" s="92" t="s">
        <v>11024</v>
      </c>
      <c r="I6061" s="92" t="s">
        <v>865</v>
      </c>
      <c r="J6061" s="92">
        <v>0</v>
      </c>
      <c r="K6061" s="90" t="b">
        <v>0</v>
      </c>
      <c r="L6061" s="92" t="s">
        <v>1166</v>
      </c>
      <c r="M6061" s="278">
        <f>IFERROR(VLOOKUP(C6061,'Budget Detail as of 11.30'!B:K,COLUMNS('Budget Detail as of 11.30'!B:K),FALSE),0)</f>
        <v>650080</v>
      </c>
      <c r="N6061" s="155">
        <f>SUMIFS('Budget Detail as of 11.30'!L:L,'Budget Detail as of 11.30'!B:B,'Questica Mapping'!C6061)</f>
        <v>622090</v>
      </c>
      <c r="O6061" s="100">
        <v>0</v>
      </c>
      <c r="P6061" s="101">
        <f t="shared" si="231"/>
        <v>0</v>
      </c>
    </row>
    <row r="6062" spans="2:17" hidden="1" x14ac:dyDescent="0.3">
      <c r="B6062" s="92" t="s">
        <v>1162</v>
      </c>
      <c r="C6062" s="92" t="s">
        <v>11063</v>
      </c>
      <c r="D6062" s="92" t="s">
        <v>28</v>
      </c>
      <c r="E6062" s="103" t="s">
        <v>759</v>
      </c>
      <c r="F6062" s="92" t="s">
        <v>11062</v>
      </c>
      <c r="G6062" s="92" t="s">
        <v>1165</v>
      </c>
      <c r="H6062" s="92" t="s">
        <v>11024</v>
      </c>
      <c r="I6062" s="92" t="s">
        <v>925</v>
      </c>
      <c r="J6062" s="92">
        <v>0</v>
      </c>
      <c r="K6062" s="90" t="b">
        <v>0</v>
      </c>
      <c r="L6062" s="92" t="s">
        <v>1166</v>
      </c>
      <c r="M6062" s="278">
        <f>IFERROR(VLOOKUP(C6062,'Budget Detail as of 11.30'!B:K,COLUMNS('Budget Detail as of 11.30'!B:K),FALSE),0)</f>
        <v>68150</v>
      </c>
      <c r="N6062" s="155">
        <f>SUMIFS('Budget Detail as of 11.30'!L:L,'Budget Detail as of 11.30'!B:B,'Questica Mapping'!C6062)</f>
        <v>68150</v>
      </c>
      <c r="O6062" s="100">
        <v>200</v>
      </c>
      <c r="P6062" s="101">
        <f t="shared" si="231"/>
        <v>200</v>
      </c>
    </row>
    <row r="6063" spans="2:17" hidden="1" x14ac:dyDescent="0.3">
      <c r="B6063" s="92" t="s">
        <v>1162</v>
      </c>
      <c r="C6063" s="92" t="s">
        <v>11064</v>
      </c>
      <c r="D6063" s="279" t="s">
        <v>28</v>
      </c>
      <c r="E6063" s="103" t="s">
        <v>759</v>
      </c>
      <c r="F6063" s="90" t="s">
        <v>11062</v>
      </c>
      <c r="G6063" s="90" t="s">
        <v>1165</v>
      </c>
      <c r="H6063" s="90" t="s">
        <v>11024</v>
      </c>
      <c r="I6063" s="90" t="s">
        <v>928</v>
      </c>
      <c r="J6063" s="90" t="s">
        <v>11065</v>
      </c>
      <c r="K6063" s="90" t="b">
        <v>0</v>
      </c>
      <c r="L6063" s="90" t="s">
        <v>867</v>
      </c>
      <c r="M6063" s="278">
        <f>IFERROR(VLOOKUP(C6063,'Budget Detail as of 11.30'!B:K,COLUMNS('Budget Detail as of 11.30'!B:K),FALSE),0)</f>
        <v>248000</v>
      </c>
      <c r="N6063" s="155">
        <f>SUMIFS('Budget Detail as of 11.30'!L:L,'Budget Detail as of 11.30'!B:B,'Questica Mapping'!C6063)</f>
        <v>248000</v>
      </c>
      <c r="O6063" s="100">
        <v>100</v>
      </c>
      <c r="P6063" s="101">
        <f t="shared" si="231"/>
        <v>100</v>
      </c>
      <c r="Q6063" s="279" t="s">
        <v>1169</v>
      </c>
    </row>
    <row r="6064" spans="2:17" hidden="1" x14ac:dyDescent="0.3">
      <c r="B6064" s="92" t="s">
        <v>1162</v>
      </c>
      <c r="C6064" s="92" t="s">
        <v>11066</v>
      </c>
      <c r="D6064" s="92" t="s">
        <v>28</v>
      </c>
      <c r="E6064" s="103" t="s">
        <v>759</v>
      </c>
      <c r="F6064" s="92" t="s">
        <v>11062</v>
      </c>
      <c r="G6064" s="92" t="s">
        <v>1173</v>
      </c>
      <c r="H6064" s="92" t="s">
        <v>11024</v>
      </c>
      <c r="I6064" s="92" t="s">
        <v>865</v>
      </c>
      <c r="J6064" s="92" t="s">
        <v>1174</v>
      </c>
      <c r="K6064" s="90" t="b">
        <v>0</v>
      </c>
      <c r="L6064" s="92" t="s">
        <v>867</v>
      </c>
      <c r="M6064" s="278">
        <f>IFERROR(VLOOKUP(C6064,'Budget Detail as of 11.30'!B:K,COLUMNS('Budget Detail as of 11.30'!B:K),FALSE),0)</f>
        <v>1000</v>
      </c>
      <c r="N6064" s="155">
        <f>SUMIFS('Budget Detail as of 11.30'!L:L,'Budget Detail as of 11.30'!B:B,'Questica Mapping'!C6064)</f>
        <v>1000</v>
      </c>
      <c r="O6064" s="100">
        <v>2065</v>
      </c>
      <c r="P6064" s="101">
        <f t="shared" si="231"/>
        <v>2065</v>
      </c>
    </row>
    <row r="6065" spans="2:16" hidden="1" x14ac:dyDescent="0.3">
      <c r="B6065" s="92" t="s">
        <v>1162</v>
      </c>
      <c r="C6065" s="92" t="s">
        <v>11067</v>
      </c>
      <c r="D6065" s="92" t="s">
        <v>28</v>
      </c>
      <c r="E6065" s="103" t="s">
        <v>759</v>
      </c>
      <c r="F6065" s="92" t="s">
        <v>11062</v>
      </c>
      <c r="G6065" s="92" t="s">
        <v>1176</v>
      </c>
      <c r="H6065" s="92" t="s">
        <v>11024</v>
      </c>
      <c r="I6065" s="92" t="s">
        <v>865</v>
      </c>
      <c r="J6065" s="92">
        <v>0</v>
      </c>
      <c r="K6065" s="90" t="b">
        <v>0</v>
      </c>
      <c r="L6065" s="92" t="s">
        <v>1166</v>
      </c>
      <c r="M6065" s="278">
        <f>IFERROR(VLOOKUP(C6065,'Budget Detail as of 11.30'!B:K,COLUMNS('Budget Detail as of 11.30'!B:K),FALSE),0)</f>
        <v>343360</v>
      </c>
      <c r="N6065" s="155">
        <f>SUMIFS('Budget Detail as of 11.30'!L:L,'Budget Detail as of 11.30'!B:B,'Questica Mapping'!C6065)</f>
        <v>336440</v>
      </c>
      <c r="O6065" s="100">
        <v>2000</v>
      </c>
      <c r="P6065" s="101">
        <f t="shared" si="231"/>
        <v>2000</v>
      </c>
    </row>
    <row r="6066" spans="2:16" hidden="1" x14ac:dyDescent="0.3">
      <c r="B6066" s="92" t="s">
        <v>1162</v>
      </c>
      <c r="C6066" s="92" t="s">
        <v>11068</v>
      </c>
      <c r="D6066" s="92" t="s">
        <v>28</v>
      </c>
      <c r="E6066" s="103" t="s">
        <v>759</v>
      </c>
      <c r="F6066" s="92" t="s">
        <v>11062</v>
      </c>
      <c r="G6066" s="92" t="s">
        <v>1176</v>
      </c>
      <c r="H6066" s="92" t="s">
        <v>11024</v>
      </c>
      <c r="I6066" s="92" t="s">
        <v>925</v>
      </c>
      <c r="J6066" s="92">
        <v>0</v>
      </c>
      <c r="K6066" s="90" t="b">
        <v>0</v>
      </c>
      <c r="L6066" s="92" t="s">
        <v>1166</v>
      </c>
      <c r="M6066" s="278">
        <f>IFERROR(VLOOKUP(C6066,'Budget Detail as of 11.30'!B:K,COLUMNS('Budget Detail as of 11.30'!B:K),FALSE),0)</f>
        <v>19520</v>
      </c>
      <c r="N6066" s="155">
        <f>SUMIFS('Budget Detail as of 11.30'!L:L,'Budget Detail as of 11.30'!B:B,'Questica Mapping'!C6066)</f>
        <v>19520</v>
      </c>
      <c r="O6066" s="100">
        <v>100</v>
      </c>
      <c r="P6066" s="101">
        <f t="shared" si="231"/>
        <v>100</v>
      </c>
    </row>
    <row r="6067" spans="2:16" hidden="1" x14ac:dyDescent="0.3">
      <c r="B6067" s="92" t="s">
        <v>1162</v>
      </c>
      <c r="C6067" s="92" t="s">
        <v>11069</v>
      </c>
      <c r="D6067" s="92" t="s">
        <v>28</v>
      </c>
      <c r="E6067" s="103" t="s">
        <v>759</v>
      </c>
      <c r="F6067" s="92" t="s">
        <v>11062</v>
      </c>
      <c r="G6067" s="92" t="s">
        <v>1522</v>
      </c>
      <c r="H6067" s="92" t="s">
        <v>11024</v>
      </c>
      <c r="I6067" s="92" t="s">
        <v>865</v>
      </c>
      <c r="J6067" s="92" t="s">
        <v>1523</v>
      </c>
      <c r="K6067" s="90" t="b">
        <v>0</v>
      </c>
      <c r="L6067" s="92" t="s">
        <v>867</v>
      </c>
      <c r="M6067" s="278">
        <f>IFERROR(VLOOKUP(C6067,'Budget Detail as of 11.30'!B:K,COLUMNS('Budget Detail as of 11.30'!B:K),FALSE),0)</f>
        <v>4400</v>
      </c>
      <c r="N6067" s="155">
        <f>SUMIFS('Budget Detail as of 11.30'!L:L,'Budget Detail as of 11.30'!B:B,'Questica Mapping'!C6067)</f>
        <v>4400</v>
      </c>
      <c r="O6067" s="100">
        <v>11000</v>
      </c>
      <c r="P6067" s="101">
        <f t="shared" si="231"/>
        <v>11000</v>
      </c>
    </row>
    <row r="6068" spans="2:16" hidden="1" x14ac:dyDescent="0.3">
      <c r="B6068" s="92" t="s">
        <v>1162</v>
      </c>
      <c r="C6068" s="92" t="s">
        <v>11070</v>
      </c>
      <c r="D6068" s="92" t="s">
        <v>28</v>
      </c>
      <c r="E6068" s="103" t="s">
        <v>759</v>
      </c>
      <c r="F6068" s="92" t="s">
        <v>11062</v>
      </c>
      <c r="G6068" s="92" t="s">
        <v>9768</v>
      </c>
      <c r="H6068" s="92" t="s">
        <v>11024</v>
      </c>
      <c r="I6068" s="92" t="s">
        <v>865</v>
      </c>
      <c r="J6068" s="92" t="s">
        <v>9769</v>
      </c>
      <c r="K6068" s="90" t="b">
        <v>0</v>
      </c>
      <c r="L6068" s="92" t="s">
        <v>867</v>
      </c>
      <c r="M6068" s="278">
        <f>IFERROR(VLOOKUP(C6068,'Budget Detail as of 11.30'!B:K,COLUMNS('Budget Detail as of 11.30'!B:K),FALSE),0)</f>
        <v>0</v>
      </c>
      <c r="N6068" s="155">
        <f>SUMIFS('Budget Detail as of 11.30'!L:L,'Budget Detail as of 11.30'!B:B,'Questica Mapping'!C6068)</f>
        <v>0</v>
      </c>
      <c r="O6068" s="100">
        <v>4000</v>
      </c>
      <c r="P6068" s="101">
        <f t="shared" si="231"/>
        <v>4000</v>
      </c>
    </row>
    <row r="6069" spans="2:16" hidden="1" x14ac:dyDescent="0.3">
      <c r="B6069" s="92" t="s">
        <v>1162</v>
      </c>
      <c r="C6069" s="92" t="s">
        <v>11071</v>
      </c>
      <c r="D6069" s="92" t="s">
        <v>28</v>
      </c>
      <c r="E6069" s="103" t="s">
        <v>759</v>
      </c>
      <c r="F6069" s="92" t="s">
        <v>11062</v>
      </c>
      <c r="G6069" s="92" t="s">
        <v>9771</v>
      </c>
      <c r="H6069" s="92" t="s">
        <v>11024</v>
      </c>
      <c r="I6069" s="92" t="s">
        <v>865</v>
      </c>
      <c r="J6069" s="92" t="s">
        <v>9772</v>
      </c>
      <c r="K6069" s="90" t="b">
        <v>0</v>
      </c>
      <c r="L6069" s="92" t="s">
        <v>867</v>
      </c>
      <c r="M6069" s="278">
        <f>IFERROR(VLOOKUP(C6069,'Budget Detail as of 11.30'!B:K,COLUMNS('Budget Detail as of 11.30'!B:K),FALSE),0)</f>
        <v>0</v>
      </c>
      <c r="N6069" s="155">
        <f>SUMIFS('Budget Detail as of 11.30'!L:L,'Budget Detail as of 11.30'!B:B,'Questica Mapping'!C6069)</f>
        <v>0</v>
      </c>
      <c r="O6069" s="100">
        <v>3000</v>
      </c>
      <c r="P6069" s="101">
        <f t="shared" si="231"/>
        <v>3000</v>
      </c>
    </row>
    <row r="6070" spans="2:16" hidden="1" x14ac:dyDescent="0.3">
      <c r="B6070" s="92" t="s">
        <v>1162</v>
      </c>
      <c r="C6070" s="92" t="s">
        <v>11072</v>
      </c>
      <c r="D6070" s="92" t="s">
        <v>28</v>
      </c>
      <c r="E6070" s="103" t="s">
        <v>759</v>
      </c>
      <c r="F6070" s="92" t="s">
        <v>11062</v>
      </c>
      <c r="G6070" s="92" t="s">
        <v>1624</v>
      </c>
      <c r="H6070" s="92" t="s">
        <v>11024</v>
      </c>
      <c r="I6070" s="92" t="s">
        <v>865</v>
      </c>
      <c r="J6070" s="92" t="s">
        <v>1625</v>
      </c>
      <c r="K6070" s="90" t="b">
        <v>0</v>
      </c>
      <c r="L6070" s="92" t="s">
        <v>867</v>
      </c>
      <c r="M6070" s="278">
        <f>IFERROR(VLOOKUP(C6070,'Budget Detail as of 11.30'!B:K,COLUMNS('Budget Detail as of 11.30'!B:K),FALSE),0)</f>
        <v>0</v>
      </c>
      <c r="N6070" s="155">
        <f>SUMIFS('Budget Detail as of 11.30'!L:L,'Budget Detail as of 11.30'!B:B,'Questica Mapping'!C6070)</f>
        <v>0</v>
      </c>
      <c r="O6070" s="100">
        <v>0</v>
      </c>
      <c r="P6070" s="101">
        <f t="shared" si="231"/>
        <v>0</v>
      </c>
    </row>
    <row r="6071" spans="2:16" hidden="1" x14ac:dyDescent="0.3">
      <c r="B6071" s="92" t="s">
        <v>1162</v>
      </c>
      <c r="C6071" s="92" t="s">
        <v>11073</v>
      </c>
      <c r="D6071" s="92" t="s">
        <v>28</v>
      </c>
      <c r="E6071" s="103" t="s">
        <v>759</v>
      </c>
      <c r="F6071" s="92" t="s">
        <v>11062</v>
      </c>
      <c r="G6071" s="92" t="s">
        <v>1182</v>
      </c>
      <c r="H6071" s="92" t="s">
        <v>11024</v>
      </c>
      <c r="I6071" s="92" t="s">
        <v>865</v>
      </c>
      <c r="J6071" s="92" t="s">
        <v>1183</v>
      </c>
      <c r="K6071" s="90" t="b">
        <v>0</v>
      </c>
      <c r="L6071" s="92" t="s">
        <v>867</v>
      </c>
      <c r="M6071" s="278">
        <f>IFERROR(VLOOKUP(C6071,'Budget Detail as of 11.30'!B:K,COLUMNS('Budget Detail as of 11.30'!B:K),FALSE),0)</f>
        <v>0</v>
      </c>
      <c r="N6071" s="155">
        <f>SUMIFS('Budget Detail as of 11.30'!L:L,'Budget Detail as of 11.30'!B:B,'Questica Mapping'!C6071)</f>
        <v>0</v>
      </c>
      <c r="O6071" s="100">
        <v>6500</v>
      </c>
      <c r="P6071" s="101">
        <f t="shared" si="231"/>
        <v>6500</v>
      </c>
    </row>
    <row r="6072" spans="2:16" hidden="1" x14ac:dyDescent="0.3">
      <c r="B6072" s="92" t="s">
        <v>1162</v>
      </c>
      <c r="C6072" s="92" t="s">
        <v>11074</v>
      </c>
      <c r="D6072" s="92" t="s">
        <v>28</v>
      </c>
      <c r="E6072" s="103" t="s">
        <v>761</v>
      </c>
      <c r="F6072" s="92" t="s">
        <v>11062</v>
      </c>
      <c r="G6072" s="92" t="s">
        <v>1185</v>
      </c>
      <c r="H6072" s="92" t="s">
        <v>11024</v>
      </c>
      <c r="I6072" s="92" t="s">
        <v>865</v>
      </c>
      <c r="J6072" s="92" t="s">
        <v>1186</v>
      </c>
      <c r="K6072" s="90" t="b">
        <v>0</v>
      </c>
      <c r="L6072" s="92" t="s">
        <v>867</v>
      </c>
      <c r="M6072" s="278">
        <f>IFERROR(VLOOKUP(C6072,'Budget Detail as of 11.30'!B:K,COLUMNS('Budget Detail as of 11.30'!B:K),FALSE),0)</f>
        <v>200</v>
      </c>
      <c r="N6072" s="155">
        <f>SUMIFS('Budget Detail as of 11.30'!L:L,'Budget Detail as of 11.30'!B:B,'Questica Mapping'!C6072)</f>
        <v>200</v>
      </c>
      <c r="O6072" s="100">
        <v>13000</v>
      </c>
      <c r="P6072" s="101">
        <f t="shared" si="231"/>
        <v>13000</v>
      </c>
    </row>
    <row r="6073" spans="2:16" hidden="1" x14ac:dyDescent="0.3">
      <c r="B6073" s="92" t="s">
        <v>1162</v>
      </c>
      <c r="C6073" s="92" t="s">
        <v>11075</v>
      </c>
      <c r="D6073" s="92" t="s">
        <v>28</v>
      </c>
      <c r="E6073" s="103" t="s">
        <v>761</v>
      </c>
      <c r="F6073" s="92" t="s">
        <v>11062</v>
      </c>
      <c r="G6073" s="92" t="s">
        <v>1418</v>
      </c>
      <c r="H6073" s="92" t="s">
        <v>11024</v>
      </c>
      <c r="I6073" s="92" t="s">
        <v>865</v>
      </c>
      <c r="J6073" s="92" t="s">
        <v>1636</v>
      </c>
      <c r="K6073" s="90" t="b">
        <v>0</v>
      </c>
      <c r="L6073" s="92" t="s">
        <v>867</v>
      </c>
      <c r="M6073" s="278">
        <f>IFERROR(VLOOKUP(C6073,'Budget Detail as of 11.30'!B:K,COLUMNS('Budget Detail as of 11.30'!B:K),FALSE),0)</f>
        <v>100</v>
      </c>
      <c r="N6073" s="155">
        <f>SUMIFS('Budget Detail as of 11.30'!L:L,'Budget Detail as of 11.30'!B:B,'Questica Mapping'!C6073)</f>
        <v>100</v>
      </c>
      <c r="O6073" s="100">
        <v>2150</v>
      </c>
      <c r="P6073" s="101">
        <f t="shared" si="231"/>
        <v>2150</v>
      </c>
    </row>
    <row r="6074" spans="2:16" hidden="1" x14ac:dyDescent="0.3">
      <c r="B6074" s="92" t="s">
        <v>1162</v>
      </c>
      <c r="C6074" s="92" t="s">
        <v>11076</v>
      </c>
      <c r="D6074" s="92" t="s">
        <v>28</v>
      </c>
      <c r="E6074" s="103" t="s">
        <v>761</v>
      </c>
      <c r="F6074" s="92" t="s">
        <v>11062</v>
      </c>
      <c r="G6074" s="92" t="s">
        <v>1188</v>
      </c>
      <c r="H6074" s="92" t="s">
        <v>11024</v>
      </c>
      <c r="I6074" s="92" t="s">
        <v>865</v>
      </c>
      <c r="J6074" s="92" t="s">
        <v>1189</v>
      </c>
      <c r="K6074" s="90" t="b">
        <v>0</v>
      </c>
      <c r="L6074" s="92" t="s">
        <v>867</v>
      </c>
      <c r="M6074" s="278">
        <f>IFERROR(VLOOKUP(C6074,'Budget Detail as of 11.30'!B:K,COLUMNS('Budget Detail as of 11.30'!B:K),FALSE),0)</f>
        <v>2070</v>
      </c>
      <c r="N6074" s="155">
        <f>SUMIFS('Budget Detail as of 11.30'!L:L,'Budget Detail as of 11.30'!B:B,'Questica Mapping'!C6074)</f>
        <v>2070</v>
      </c>
      <c r="O6074" s="100">
        <v>18720</v>
      </c>
      <c r="P6074" s="101">
        <f t="shared" si="231"/>
        <v>18720</v>
      </c>
    </row>
    <row r="6075" spans="2:16" hidden="1" x14ac:dyDescent="0.3">
      <c r="B6075" s="92" t="s">
        <v>1162</v>
      </c>
      <c r="C6075" s="92" t="s">
        <v>11077</v>
      </c>
      <c r="D6075" s="92" t="s">
        <v>28</v>
      </c>
      <c r="E6075" s="103" t="s">
        <v>761</v>
      </c>
      <c r="F6075" s="92" t="s">
        <v>11062</v>
      </c>
      <c r="G6075" s="92" t="s">
        <v>1191</v>
      </c>
      <c r="H6075" s="92" t="s">
        <v>11024</v>
      </c>
      <c r="I6075" s="92" t="s">
        <v>865</v>
      </c>
      <c r="J6075" s="92" t="s">
        <v>2130</v>
      </c>
      <c r="K6075" s="90" t="b">
        <v>0</v>
      </c>
      <c r="L6075" s="92" t="s">
        <v>867</v>
      </c>
      <c r="M6075" s="278">
        <f>IFERROR(VLOOKUP(C6075,'Budget Detail as of 11.30'!B:K,COLUMNS('Budget Detail as of 11.30'!B:K),FALSE),0)</f>
        <v>2000</v>
      </c>
      <c r="N6075" s="155">
        <f>SUMIFS('Budget Detail as of 11.30'!L:L,'Budget Detail as of 11.30'!B:B,'Questica Mapping'!C6075)</f>
        <v>2000</v>
      </c>
      <c r="O6075" s="100">
        <v>21500</v>
      </c>
      <c r="P6075" s="101">
        <f t="shared" si="231"/>
        <v>21500</v>
      </c>
    </row>
    <row r="6076" spans="2:16" hidden="1" x14ac:dyDescent="0.3">
      <c r="B6076" s="92" t="s">
        <v>1162</v>
      </c>
      <c r="C6076" s="92" t="s">
        <v>11078</v>
      </c>
      <c r="D6076" s="92" t="s">
        <v>28</v>
      </c>
      <c r="E6076" s="103" t="s">
        <v>761</v>
      </c>
      <c r="F6076" s="92" t="s">
        <v>11062</v>
      </c>
      <c r="G6076" s="92" t="s">
        <v>1194</v>
      </c>
      <c r="H6076" s="92" t="s">
        <v>11024</v>
      </c>
      <c r="I6076" s="92" t="s">
        <v>865</v>
      </c>
      <c r="J6076" s="92" t="s">
        <v>1195</v>
      </c>
      <c r="K6076" s="90" t="b">
        <v>0</v>
      </c>
      <c r="L6076" s="92" t="s">
        <v>867</v>
      </c>
      <c r="M6076" s="278">
        <f>IFERROR(VLOOKUP(C6076,'Budget Detail as of 11.30'!B:K,COLUMNS('Budget Detail as of 11.30'!B:K),FALSE),0)</f>
        <v>100</v>
      </c>
      <c r="N6076" s="155">
        <f>SUMIFS('Budget Detail as of 11.30'!L:L,'Budget Detail as of 11.30'!B:B,'Questica Mapping'!C6076)</f>
        <v>100</v>
      </c>
      <c r="O6076" s="100"/>
      <c r="P6076" s="101"/>
    </row>
    <row r="6077" spans="2:16" hidden="1" x14ac:dyDescent="0.3">
      <c r="B6077" s="92" t="s">
        <v>1162</v>
      </c>
      <c r="C6077" s="92" t="s">
        <v>11079</v>
      </c>
      <c r="D6077" s="92" t="s">
        <v>28</v>
      </c>
      <c r="E6077" s="103" t="s">
        <v>761</v>
      </c>
      <c r="F6077" s="92" t="s">
        <v>11062</v>
      </c>
      <c r="G6077" s="92" t="s">
        <v>1202</v>
      </c>
      <c r="H6077" s="92" t="s">
        <v>11024</v>
      </c>
      <c r="I6077" s="92" t="s">
        <v>865</v>
      </c>
      <c r="J6077" s="92" t="s">
        <v>1203</v>
      </c>
      <c r="K6077" s="90" t="b">
        <v>0</v>
      </c>
      <c r="L6077" s="92" t="s">
        <v>867</v>
      </c>
      <c r="M6077" s="278">
        <f>IFERROR(VLOOKUP(C6077,'Budget Detail as of 11.30'!B:K,COLUMNS('Budget Detail as of 11.30'!B:K),FALSE),0)</f>
        <v>13000</v>
      </c>
      <c r="N6077" s="155">
        <f>SUMIFS('Budget Detail as of 11.30'!L:L,'Budget Detail as of 11.30'!B:B,'Questica Mapping'!C6077)</f>
        <v>13000</v>
      </c>
      <c r="O6077" s="100">
        <v>0</v>
      </c>
      <c r="P6077" s="101">
        <f>+O6077</f>
        <v>0</v>
      </c>
    </row>
    <row r="6078" spans="2:16" hidden="1" x14ac:dyDescent="0.3">
      <c r="B6078" s="92" t="s">
        <v>1162</v>
      </c>
      <c r="C6078" s="92" t="s">
        <v>11080</v>
      </c>
      <c r="D6078" s="92" t="s">
        <v>28</v>
      </c>
      <c r="E6078" s="103" t="s">
        <v>761</v>
      </c>
      <c r="F6078" s="92" t="s">
        <v>11062</v>
      </c>
      <c r="G6078" s="92" t="s">
        <v>1202</v>
      </c>
      <c r="H6078" s="92" t="s">
        <v>11024</v>
      </c>
      <c r="I6078" s="92" t="s">
        <v>925</v>
      </c>
      <c r="J6078" s="92" t="s">
        <v>11081</v>
      </c>
      <c r="K6078" s="90" t="b">
        <v>0</v>
      </c>
      <c r="L6078" s="92" t="s">
        <v>867</v>
      </c>
      <c r="M6078" s="278">
        <f>IFERROR(VLOOKUP(C6078,'Budget Detail as of 11.30'!B:K,COLUMNS('Budget Detail as of 11.30'!B:K),FALSE),0)</f>
        <v>0</v>
      </c>
      <c r="N6078" s="155">
        <f>SUMIFS('Budget Detail as of 11.30'!L:L,'Budget Detail as of 11.30'!B:B,'Questica Mapping'!C6078)</f>
        <v>0</v>
      </c>
      <c r="O6078" s="100">
        <v>22000</v>
      </c>
      <c r="P6078" s="101">
        <f>+O6078</f>
        <v>22000</v>
      </c>
    </row>
    <row r="6079" spans="2:16" hidden="1" x14ac:dyDescent="0.3">
      <c r="B6079" s="92" t="s">
        <v>1162</v>
      </c>
      <c r="C6079" s="92" t="s">
        <v>11082</v>
      </c>
      <c r="D6079" s="92" t="s">
        <v>28</v>
      </c>
      <c r="E6079" s="103" t="s">
        <v>761</v>
      </c>
      <c r="F6079" s="92" t="s">
        <v>11062</v>
      </c>
      <c r="G6079" s="92" t="s">
        <v>1202</v>
      </c>
      <c r="H6079" s="92" t="s">
        <v>11024</v>
      </c>
      <c r="I6079" s="92" t="s">
        <v>928</v>
      </c>
      <c r="J6079" s="92" t="s">
        <v>11083</v>
      </c>
      <c r="K6079" s="90" t="b">
        <v>0</v>
      </c>
      <c r="L6079" s="92" t="s">
        <v>867</v>
      </c>
      <c r="M6079" s="278">
        <f>IFERROR(VLOOKUP(C6079,'Budget Detail as of 11.30'!B:K,COLUMNS('Budget Detail as of 11.30'!B:K),FALSE),0)</f>
        <v>5000</v>
      </c>
      <c r="N6079" s="155">
        <f>SUMIFS('Budget Detail as of 11.30'!L:L,'Budget Detail as of 11.30'!B:B,'Questica Mapping'!C6079)</f>
        <v>5000</v>
      </c>
      <c r="O6079" s="100"/>
      <c r="P6079" s="101"/>
    </row>
    <row r="6080" spans="2:16" hidden="1" x14ac:dyDescent="0.3">
      <c r="B6080" s="92" t="s">
        <v>1162</v>
      </c>
      <c r="C6080" s="92" t="s">
        <v>11084</v>
      </c>
      <c r="D6080" s="92" t="s">
        <v>28</v>
      </c>
      <c r="E6080" s="103" t="s">
        <v>761</v>
      </c>
      <c r="F6080" s="92" t="s">
        <v>11062</v>
      </c>
      <c r="G6080" s="92" t="s">
        <v>1354</v>
      </c>
      <c r="H6080" s="92" t="s">
        <v>11024</v>
      </c>
      <c r="I6080" s="92" t="s">
        <v>865</v>
      </c>
      <c r="J6080" s="92" t="s">
        <v>11085</v>
      </c>
      <c r="K6080" s="90" t="b">
        <v>0</v>
      </c>
      <c r="L6080" s="92" t="s">
        <v>867</v>
      </c>
      <c r="M6080" s="278">
        <f>IFERROR(VLOOKUP(C6080,'Budget Detail as of 11.30'!B:K,COLUMNS('Budget Detail as of 11.30'!B:K),FALSE),0)</f>
        <v>1500</v>
      </c>
      <c r="N6080" s="155">
        <f>SUMIFS('Budget Detail as of 11.30'!L:L,'Budget Detail as of 11.30'!B:B,'Questica Mapping'!C6080)</f>
        <v>1500</v>
      </c>
      <c r="O6080" s="100">
        <v>10000</v>
      </c>
      <c r="P6080" s="101">
        <f t="shared" ref="P6080:P6089" si="232">+O6080</f>
        <v>10000</v>
      </c>
    </row>
    <row r="6081" spans="2:17" hidden="1" x14ac:dyDescent="0.3">
      <c r="B6081" s="92" t="s">
        <v>1162</v>
      </c>
      <c r="C6081" s="92" t="s">
        <v>11086</v>
      </c>
      <c r="D6081" s="92" t="s">
        <v>28</v>
      </c>
      <c r="E6081" s="103" t="s">
        <v>761</v>
      </c>
      <c r="F6081" s="92" t="s">
        <v>11062</v>
      </c>
      <c r="G6081" s="92" t="s">
        <v>1354</v>
      </c>
      <c r="H6081" s="92" t="s">
        <v>11024</v>
      </c>
      <c r="I6081" s="92" t="s">
        <v>925</v>
      </c>
      <c r="J6081" s="92" t="s">
        <v>5090</v>
      </c>
      <c r="K6081" s="90" t="b">
        <v>0</v>
      </c>
      <c r="L6081" s="92" t="s">
        <v>867</v>
      </c>
      <c r="M6081" s="278">
        <f>IFERROR(VLOOKUP(C6081,'Budget Detail as of 11.30'!B:K,COLUMNS('Budget Detail as of 11.30'!B:K),FALSE),0)</f>
        <v>6500</v>
      </c>
      <c r="N6081" s="155">
        <f>SUMIFS('Budget Detail as of 11.30'!L:L,'Budget Detail as of 11.30'!B:B,'Questica Mapping'!C6081)</f>
        <v>6500</v>
      </c>
      <c r="O6081" s="100">
        <v>1000</v>
      </c>
      <c r="P6081" s="101">
        <f t="shared" si="232"/>
        <v>1000</v>
      </c>
    </row>
    <row r="6082" spans="2:17" hidden="1" x14ac:dyDescent="0.3">
      <c r="B6082" s="92" t="s">
        <v>1162</v>
      </c>
      <c r="C6082" s="92" t="s">
        <v>11087</v>
      </c>
      <c r="D6082" s="92" t="s">
        <v>28</v>
      </c>
      <c r="E6082" s="103" t="s">
        <v>761</v>
      </c>
      <c r="F6082" s="92" t="s">
        <v>11062</v>
      </c>
      <c r="G6082" s="92" t="s">
        <v>1354</v>
      </c>
      <c r="H6082" s="92" t="s">
        <v>11024</v>
      </c>
      <c r="I6082" s="92" t="s">
        <v>928</v>
      </c>
      <c r="J6082" s="92" t="s">
        <v>11088</v>
      </c>
      <c r="K6082" s="90" t="b">
        <v>0</v>
      </c>
      <c r="L6082" s="92" t="s">
        <v>867</v>
      </c>
      <c r="M6082" s="278">
        <f>IFERROR(VLOOKUP(C6082,'Budget Detail as of 11.30'!B:K,COLUMNS('Budget Detail as of 11.30'!B:K),FALSE),0)</f>
        <v>14200</v>
      </c>
      <c r="N6082" s="155">
        <f>SUMIFS('Budget Detail as of 11.30'!L:L,'Budget Detail as of 11.30'!B:B,'Questica Mapping'!C6082)</f>
        <v>14200</v>
      </c>
      <c r="O6082" s="100">
        <v>0</v>
      </c>
      <c r="P6082" s="101">
        <f t="shared" si="232"/>
        <v>0</v>
      </c>
    </row>
    <row r="6083" spans="2:17" hidden="1" x14ac:dyDescent="0.3">
      <c r="B6083" s="92" t="s">
        <v>1162</v>
      </c>
      <c r="C6083" s="92" t="s">
        <v>11089</v>
      </c>
      <c r="D6083" s="92" t="s">
        <v>28</v>
      </c>
      <c r="E6083" s="103" t="s">
        <v>761</v>
      </c>
      <c r="F6083" s="92" t="s">
        <v>11062</v>
      </c>
      <c r="G6083" s="92" t="s">
        <v>1354</v>
      </c>
      <c r="H6083" s="92" t="s">
        <v>11024</v>
      </c>
      <c r="I6083" s="92" t="s">
        <v>931</v>
      </c>
      <c r="J6083" s="92" t="s">
        <v>11090</v>
      </c>
      <c r="K6083" s="90" t="b">
        <v>0</v>
      </c>
      <c r="L6083" s="92" t="s">
        <v>867</v>
      </c>
      <c r="M6083" s="278">
        <f>IFERROR(VLOOKUP(C6083,'Budget Detail as of 11.30'!B:K,COLUMNS('Budget Detail as of 11.30'!B:K),FALSE),0)</f>
        <v>2150</v>
      </c>
      <c r="N6083" s="155">
        <f>SUMIFS('Budget Detail as of 11.30'!L:L,'Budget Detail as of 11.30'!B:B,'Questica Mapping'!C6083)</f>
        <v>2150</v>
      </c>
      <c r="O6083" s="100">
        <v>5400</v>
      </c>
      <c r="P6083" s="101">
        <f t="shared" si="232"/>
        <v>5400</v>
      </c>
    </row>
    <row r="6084" spans="2:17" hidden="1" x14ac:dyDescent="0.3">
      <c r="B6084" s="92" t="s">
        <v>1162</v>
      </c>
      <c r="C6084" s="92" t="s">
        <v>11091</v>
      </c>
      <c r="D6084" s="92" t="s">
        <v>28</v>
      </c>
      <c r="E6084" s="103" t="s">
        <v>761</v>
      </c>
      <c r="F6084" s="92" t="s">
        <v>11062</v>
      </c>
      <c r="G6084" s="92" t="s">
        <v>1354</v>
      </c>
      <c r="H6084" s="92" t="s">
        <v>11024</v>
      </c>
      <c r="I6084" s="92" t="s">
        <v>944</v>
      </c>
      <c r="J6084" s="92" t="s">
        <v>11092</v>
      </c>
      <c r="K6084" s="90" t="b">
        <v>0</v>
      </c>
      <c r="L6084" s="92" t="s">
        <v>867</v>
      </c>
      <c r="M6084" s="278">
        <f>IFERROR(VLOOKUP(C6084,'Budget Detail as of 11.30'!B:K,COLUMNS('Budget Detail as of 11.30'!B:K),FALSE),0)</f>
        <v>20000</v>
      </c>
      <c r="N6084" s="155">
        <f>SUMIFS('Budget Detail as of 11.30'!L:L,'Budget Detail as of 11.30'!B:B,'Questica Mapping'!C6084)</f>
        <v>20000</v>
      </c>
      <c r="O6084" s="100">
        <v>10000</v>
      </c>
      <c r="P6084" s="101">
        <f t="shared" si="232"/>
        <v>10000</v>
      </c>
    </row>
    <row r="6085" spans="2:17" hidden="1" x14ac:dyDescent="0.3">
      <c r="B6085" s="92" t="s">
        <v>1162</v>
      </c>
      <c r="C6085" s="92" t="s">
        <v>11093</v>
      </c>
      <c r="D6085" s="92" t="s">
        <v>28</v>
      </c>
      <c r="E6085" s="103" t="s">
        <v>761</v>
      </c>
      <c r="F6085" s="92" t="s">
        <v>11062</v>
      </c>
      <c r="G6085" s="92" t="s">
        <v>1354</v>
      </c>
      <c r="H6085" s="92" t="s">
        <v>11024</v>
      </c>
      <c r="I6085" s="92" t="s">
        <v>1060</v>
      </c>
      <c r="J6085" s="92" t="s">
        <v>11094</v>
      </c>
      <c r="K6085" s="90" t="b">
        <v>0</v>
      </c>
      <c r="L6085" s="92" t="s">
        <v>867</v>
      </c>
      <c r="M6085" s="278">
        <f>IFERROR(VLOOKUP(C6085,'Budget Detail as of 11.30'!B:K,COLUMNS('Budget Detail as of 11.30'!B:K),FALSE),0)</f>
        <v>22000</v>
      </c>
      <c r="N6085" s="155">
        <f>SUMIFS('Budget Detail as of 11.30'!L:L,'Budget Detail as of 11.30'!B:B,'Questica Mapping'!C6085)</f>
        <v>22000</v>
      </c>
      <c r="O6085" s="100">
        <v>8600</v>
      </c>
      <c r="P6085" s="101">
        <f t="shared" si="232"/>
        <v>8600</v>
      </c>
    </row>
    <row r="6086" spans="2:17" hidden="1" x14ac:dyDescent="0.3">
      <c r="B6086" s="92" t="s">
        <v>1162</v>
      </c>
      <c r="C6086" s="92" t="s">
        <v>11095</v>
      </c>
      <c r="D6086" s="279" t="s">
        <v>28</v>
      </c>
      <c r="E6086" s="103" t="s">
        <v>761</v>
      </c>
      <c r="F6086" s="90" t="s">
        <v>11062</v>
      </c>
      <c r="G6086" s="90" t="s">
        <v>1354</v>
      </c>
      <c r="H6086" s="90" t="s">
        <v>11024</v>
      </c>
      <c r="I6086" s="90" t="s">
        <v>1063</v>
      </c>
      <c r="J6086" s="90" t="s">
        <v>11096</v>
      </c>
      <c r="K6086" s="90" t="b">
        <v>0</v>
      </c>
      <c r="L6086" s="90" t="s">
        <v>867</v>
      </c>
      <c r="M6086" s="278">
        <f>IFERROR(VLOOKUP(C6086,'Budget Detail as of 11.30'!B:K,COLUMNS('Budget Detail as of 11.30'!B:K),FALSE),0)</f>
        <v>13850</v>
      </c>
      <c r="N6086" s="155">
        <f>SUMIFS('Budget Detail as of 11.30'!L:L,'Budget Detail as of 11.30'!B:B,'Questica Mapping'!C6086)</f>
        <v>13850</v>
      </c>
      <c r="O6086" s="100">
        <v>18500</v>
      </c>
      <c r="P6086" s="101">
        <f t="shared" si="232"/>
        <v>18500</v>
      </c>
      <c r="Q6086" s="279" t="s">
        <v>1169</v>
      </c>
    </row>
    <row r="6087" spans="2:17" hidden="1" x14ac:dyDescent="0.3">
      <c r="B6087" s="92" t="s">
        <v>1162</v>
      </c>
      <c r="C6087" s="92" t="s">
        <v>11097</v>
      </c>
      <c r="D6087" s="92" t="s">
        <v>28</v>
      </c>
      <c r="E6087" s="103" t="s">
        <v>761</v>
      </c>
      <c r="F6087" s="92" t="s">
        <v>11062</v>
      </c>
      <c r="G6087" s="92" t="s">
        <v>1207</v>
      </c>
      <c r="H6087" s="92" t="s">
        <v>11024</v>
      </c>
      <c r="I6087" s="92" t="s">
        <v>865</v>
      </c>
      <c r="J6087" s="92" t="s">
        <v>11098</v>
      </c>
      <c r="K6087" s="90" t="b">
        <v>0</v>
      </c>
      <c r="L6087" s="92" t="s">
        <v>867</v>
      </c>
      <c r="M6087" s="278">
        <f>IFERROR(VLOOKUP(C6087,'Budget Detail as of 11.30'!B:K,COLUMNS('Budget Detail as of 11.30'!B:K),FALSE),0)</f>
        <v>1000</v>
      </c>
      <c r="N6087" s="155">
        <f>SUMIFS('Budget Detail as of 11.30'!L:L,'Budget Detail as of 11.30'!B:B,'Questica Mapping'!C6087)</f>
        <v>1000</v>
      </c>
      <c r="O6087" s="100">
        <v>8800</v>
      </c>
      <c r="P6087" s="101">
        <f t="shared" si="232"/>
        <v>8800</v>
      </c>
    </row>
    <row r="6088" spans="2:17" hidden="1" x14ac:dyDescent="0.3">
      <c r="B6088" s="92" t="s">
        <v>1162</v>
      </c>
      <c r="C6088" s="92" t="s">
        <v>11099</v>
      </c>
      <c r="D6088" s="92" t="s">
        <v>28</v>
      </c>
      <c r="E6088" s="103" t="s">
        <v>761</v>
      </c>
      <c r="F6088" s="92" t="s">
        <v>11062</v>
      </c>
      <c r="G6088" s="92" t="s">
        <v>1207</v>
      </c>
      <c r="H6088" s="92" t="s">
        <v>11024</v>
      </c>
      <c r="I6088" s="92" t="s">
        <v>1807</v>
      </c>
      <c r="J6088" s="92" t="s">
        <v>11100</v>
      </c>
      <c r="K6088" s="90" t="b">
        <v>0</v>
      </c>
      <c r="L6088" s="92" t="s">
        <v>867</v>
      </c>
      <c r="M6088" s="278">
        <f>IFERROR(VLOOKUP(C6088,'Budget Detail as of 11.30'!B:K,COLUMNS('Budget Detail as of 11.30'!B:K),FALSE),0)</f>
        <v>22000</v>
      </c>
      <c r="N6088" s="155">
        <f>SUMIFS('Budget Detail as of 11.30'!L:L,'Budget Detail as of 11.30'!B:B,'Questica Mapping'!C6088)</f>
        <v>22000</v>
      </c>
      <c r="O6088" s="100">
        <v>0</v>
      </c>
      <c r="P6088" s="101">
        <f t="shared" si="232"/>
        <v>0</v>
      </c>
    </row>
    <row r="6089" spans="2:17" hidden="1" x14ac:dyDescent="0.3">
      <c r="B6089" s="92" t="s">
        <v>1162</v>
      </c>
      <c r="C6089" s="92" t="s">
        <v>11101</v>
      </c>
      <c r="D6089" s="279" t="s">
        <v>28</v>
      </c>
      <c r="E6089" s="103" t="s">
        <v>761</v>
      </c>
      <c r="F6089" s="90" t="s">
        <v>11062</v>
      </c>
      <c r="G6089" s="90" t="s">
        <v>1207</v>
      </c>
      <c r="H6089" s="90" t="s">
        <v>11024</v>
      </c>
      <c r="I6089" s="90" t="s">
        <v>1072</v>
      </c>
      <c r="J6089" s="90" t="s">
        <v>11102</v>
      </c>
      <c r="K6089" s="90" t="b">
        <v>0</v>
      </c>
      <c r="L6089" s="90" t="s">
        <v>867</v>
      </c>
      <c r="M6089" s="278">
        <f>IFERROR(VLOOKUP(C6089,'Budget Detail as of 11.30'!B:K,COLUMNS('Budget Detail as of 11.30'!B:K),FALSE),0)</f>
        <v>26500</v>
      </c>
      <c r="N6089" s="155">
        <f>SUMIFS('Budget Detail as of 11.30'!L:L,'Budget Detail as of 11.30'!B:B,'Questica Mapping'!C6089)</f>
        <v>26500</v>
      </c>
      <c r="O6089" s="100">
        <v>6300</v>
      </c>
      <c r="P6089" s="101">
        <f t="shared" si="232"/>
        <v>6300</v>
      </c>
      <c r="Q6089" s="279" t="s">
        <v>1169</v>
      </c>
    </row>
    <row r="6090" spans="2:17" hidden="1" x14ac:dyDescent="0.3">
      <c r="B6090" s="92" t="s">
        <v>1162</v>
      </c>
      <c r="C6090" s="92" t="s">
        <v>11103</v>
      </c>
      <c r="D6090" s="92" t="s">
        <v>28</v>
      </c>
      <c r="E6090" s="103" t="s">
        <v>761</v>
      </c>
      <c r="F6090" s="92" t="s">
        <v>11062</v>
      </c>
      <c r="G6090" s="92" t="s">
        <v>1207</v>
      </c>
      <c r="H6090" s="92" t="s">
        <v>11024</v>
      </c>
      <c r="I6090" s="92" t="s">
        <v>925</v>
      </c>
      <c r="J6090" s="92" t="s">
        <v>11104</v>
      </c>
      <c r="K6090" s="90" t="b">
        <v>0</v>
      </c>
      <c r="L6090" s="92" t="s">
        <v>867</v>
      </c>
      <c r="M6090" s="278">
        <f>IFERROR(VLOOKUP(C6090,'Budget Detail as of 11.30'!B:K,COLUMNS('Budget Detail as of 11.30'!B:K),FALSE),0)</f>
        <v>11600</v>
      </c>
      <c r="N6090" s="155">
        <f>SUMIFS('Budget Detail as of 11.30'!L:L,'Budget Detail as of 11.30'!B:B,'Questica Mapping'!C6090)</f>
        <v>11600</v>
      </c>
      <c r="O6090" s="100"/>
      <c r="P6090" s="101"/>
    </row>
    <row r="6091" spans="2:17" hidden="1" x14ac:dyDescent="0.3">
      <c r="B6091" s="92" t="s">
        <v>1162</v>
      </c>
      <c r="C6091" s="92" t="s">
        <v>11105</v>
      </c>
      <c r="D6091" s="92" t="s">
        <v>28</v>
      </c>
      <c r="E6091" s="103" t="s">
        <v>761</v>
      </c>
      <c r="F6091" s="90" t="s">
        <v>11062</v>
      </c>
      <c r="G6091" s="90" t="s">
        <v>1207</v>
      </c>
      <c r="H6091" s="90" t="s">
        <v>11106</v>
      </c>
      <c r="I6091" s="178">
        <v>3</v>
      </c>
      <c r="J6091" s="269" t="s">
        <v>1251</v>
      </c>
      <c r="L6091" s="92"/>
      <c r="M6091" s="278">
        <f>IFERROR(VLOOKUP(C6091,'Budget Detail as of 11.30'!B:K,COLUMNS('Budget Detail as of 11.30'!B:K),FALSE),0)</f>
        <v>0</v>
      </c>
      <c r="N6091" s="155">
        <f>SUMIFS('Budget Detail as of 11.30'!L:L,'Budget Detail as of 11.30'!B:B,'Questica Mapping'!C6091)</f>
        <v>0</v>
      </c>
      <c r="O6091" s="100">
        <v>1700</v>
      </c>
      <c r="P6091" s="101">
        <f t="shared" ref="P6091:P6110" si="233">+O6091</f>
        <v>1700</v>
      </c>
    </row>
    <row r="6092" spans="2:17" hidden="1" x14ac:dyDescent="0.3">
      <c r="B6092" s="92" t="s">
        <v>1162</v>
      </c>
      <c r="C6092" s="92" t="s">
        <v>11107</v>
      </c>
      <c r="D6092" s="92" t="s">
        <v>28</v>
      </c>
      <c r="E6092" s="103" t="s">
        <v>761</v>
      </c>
      <c r="F6092" s="92" t="s">
        <v>11062</v>
      </c>
      <c r="G6092" s="92" t="s">
        <v>1207</v>
      </c>
      <c r="H6092" s="92" t="s">
        <v>11024</v>
      </c>
      <c r="I6092" s="92" t="s">
        <v>931</v>
      </c>
      <c r="J6092" s="92" t="s">
        <v>11108</v>
      </c>
      <c r="K6092" s="90" t="b">
        <v>0</v>
      </c>
      <c r="L6092" s="92" t="s">
        <v>867</v>
      </c>
      <c r="M6092" s="278">
        <f>IFERROR(VLOOKUP(C6092,'Budget Detail as of 11.30'!B:K,COLUMNS('Budget Detail as of 11.30'!B:K),FALSE),0)</f>
        <v>40000</v>
      </c>
      <c r="N6092" s="155">
        <f>SUMIFS('Budget Detail as of 11.30'!L:L,'Budget Detail as of 11.30'!B:B,'Questica Mapping'!C6092)</f>
        <v>40000</v>
      </c>
      <c r="O6092" s="100">
        <v>135</v>
      </c>
      <c r="P6092" s="101">
        <f t="shared" si="233"/>
        <v>135</v>
      </c>
    </row>
    <row r="6093" spans="2:17" hidden="1" x14ac:dyDescent="0.3">
      <c r="B6093" s="92" t="s">
        <v>1162</v>
      </c>
      <c r="C6093" s="92" t="s">
        <v>11109</v>
      </c>
      <c r="D6093" s="92" t="s">
        <v>28</v>
      </c>
      <c r="E6093" s="103" t="s">
        <v>761</v>
      </c>
      <c r="F6093" s="92" t="s">
        <v>11062</v>
      </c>
      <c r="G6093" s="92" t="s">
        <v>1207</v>
      </c>
      <c r="H6093" s="92" t="s">
        <v>11024</v>
      </c>
      <c r="I6093" s="92" t="s">
        <v>944</v>
      </c>
      <c r="J6093" s="92" t="s">
        <v>11110</v>
      </c>
      <c r="K6093" s="90" t="b">
        <v>0</v>
      </c>
      <c r="L6093" s="92" t="s">
        <v>867</v>
      </c>
      <c r="M6093" s="278">
        <f>IFERROR(VLOOKUP(C6093,'Budget Detail as of 11.30'!B:K,COLUMNS('Budget Detail as of 11.30'!B:K),FALSE),0)</f>
        <v>12000</v>
      </c>
      <c r="N6093" s="155">
        <f>SUMIFS('Budget Detail as of 11.30'!L:L,'Budget Detail as of 11.30'!B:B,'Questica Mapping'!C6093)</f>
        <v>12000</v>
      </c>
      <c r="O6093" s="100">
        <v>500</v>
      </c>
      <c r="P6093" s="101">
        <f t="shared" si="233"/>
        <v>500</v>
      </c>
    </row>
    <row r="6094" spans="2:17" hidden="1" x14ac:dyDescent="0.3">
      <c r="B6094" s="92" t="s">
        <v>1162</v>
      </c>
      <c r="C6094" s="92" t="s">
        <v>11111</v>
      </c>
      <c r="D6094" s="92" t="s">
        <v>28</v>
      </c>
      <c r="E6094" s="103" t="s">
        <v>761</v>
      </c>
      <c r="F6094" s="92" t="s">
        <v>11062</v>
      </c>
      <c r="G6094" s="92" t="s">
        <v>1207</v>
      </c>
      <c r="H6094" s="92" t="s">
        <v>11024</v>
      </c>
      <c r="I6094" s="92" t="s">
        <v>1060</v>
      </c>
      <c r="J6094" s="92" t="s">
        <v>11112</v>
      </c>
      <c r="K6094" s="90" t="b">
        <v>0</v>
      </c>
      <c r="L6094" s="92" t="s">
        <v>867</v>
      </c>
      <c r="M6094" s="278">
        <f>IFERROR(VLOOKUP(C6094,'Budget Detail as of 11.30'!B:K,COLUMNS('Budget Detail as of 11.30'!B:K),FALSE),0)</f>
        <v>0</v>
      </c>
      <c r="N6094" s="155">
        <f>SUMIFS('Budget Detail as of 11.30'!L:L,'Budget Detail as of 11.30'!B:B,'Questica Mapping'!C6094)</f>
        <v>0</v>
      </c>
      <c r="O6094" s="100">
        <v>600</v>
      </c>
      <c r="P6094" s="101">
        <f t="shared" si="233"/>
        <v>600</v>
      </c>
    </row>
    <row r="6095" spans="2:17" hidden="1" x14ac:dyDescent="0.3">
      <c r="B6095" s="92" t="s">
        <v>1162</v>
      </c>
      <c r="C6095" s="92" t="s">
        <v>11113</v>
      </c>
      <c r="D6095" s="92" t="s">
        <v>28</v>
      </c>
      <c r="E6095" s="103" t="s">
        <v>761</v>
      </c>
      <c r="F6095" s="92" t="s">
        <v>11062</v>
      </c>
      <c r="G6095" s="92" t="s">
        <v>1207</v>
      </c>
      <c r="H6095" s="92" t="s">
        <v>11024</v>
      </c>
      <c r="I6095" s="92" t="s">
        <v>1063</v>
      </c>
      <c r="J6095" s="92" t="s">
        <v>11114</v>
      </c>
      <c r="K6095" s="90" t="b">
        <v>0</v>
      </c>
      <c r="L6095" s="92" t="s">
        <v>867</v>
      </c>
      <c r="M6095" s="278">
        <f>IFERROR(VLOOKUP(C6095,'Budget Detail as of 11.30'!B:K,COLUMNS('Budget Detail as of 11.30'!B:K),FALSE),0)</f>
        <v>0</v>
      </c>
      <c r="N6095" s="155">
        <f>SUMIFS('Budget Detail as of 11.30'!L:L,'Budget Detail as of 11.30'!B:B,'Questica Mapping'!C6095)</f>
        <v>0</v>
      </c>
      <c r="O6095" s="100">
        <v>350</v>
      </c>
      <c r="P6095" s="101">
        <f t="shared" si="233"/>
        <v>350</v>
      </c>
    </row>
    <row r="6096" spans="2:17" hidden="1" x14ac:dyDescent="0.3">
      <c r="B6096" s="92" t="s">
        <v>1162</v>
      </c>
      <c r="C6096" s="92" t="s">
        <v>11115</v>
      </c>
      <c r="D6096" s="92" t="s">
        <v>28</v>
      </c>
      <c r="E6096" s="103" t="s">
        <v>761</v>
      </c>
      <c r="F6096" s="92" t="s">
        <v>11062</v>
      </c>
      <c r="G6096" s="92" t="s">
        <v>1207</v>
      </c>
      <c r="H6096" s="92" t="s">
        <v>11024</v>
      </c>
      <c r="I6096" s="92" t="s">
        <v>1088</v>
      </c>
      <c r="J6096" s="92" t="s">
        <v>11116</v>
      </c>
      <c r="K6096" s="90" t="b">
        <v>0</v>
      </c>
      <c r="L6096" s="92" t="s">
        <v>867</v>
      </c>
      <c r="M6096" s="278">
        <f>IFERROR(VLOOKUP(C6096,'Budget Detail as of 11.30'!B:K,COLUMNS('Budget Detail as of 11.30'!B:K),FALSE),0)</f>
        <v>23500</v>
      </c>
      <c r="N6096" s="155">
        <f>SUMIFS('Budget Detail as of 11.30'!L:L,'Budget Detail as of 11.30'!B:B,'Questica Mapping'!C6096)</f>
        <v>23500</v>
      </c>
      <c r="O6096" s="100">
        <v>45000</v>
      </c>
      <c r="P6096" s="101">
        <f t="shared" si="233"/>
        <v>45000</v>
      </c>
    </row>
    <row r="6097" spans="2:17" hidden="1" x14ac:dyDescent="0.3">
      <c r="B6097" s="92" t="s">
        <v>1162</v>
      </c>
      <c r="C6097" s="92" t="s">
        <v>11117</v>
      </c>
      <c r="D6097" s="92" t="s">
        <v>28</v>
      </c>
      <c r="E6097" s="103" t="s">
        <v>761</v>
      </c>
      <c r="F6097" s="92" t="s">
        <v>11062</v>
      </c>
      <c r="G6097" s="92" t="s">
        <v>1207</v>
      </c>
      <c r="H6097" s="92" t="s">
        <v>11024</v>
      </c>
      <c r="I6097" s="92" t="s">
        <v>1066</v>
      </c>
      <c r="J6097" s="92" t="s">
        <v>11118</v>
      </c>
      <c r="K6097" s="90" t="b">
        <v>0</v>
      </c>
      <c r="L6097" s="92" t="s">
        <v>867</v>
      </c>
      <c r="M6097" s="278">
        <f>IFERROR(VLOOKUP(C6097,'Budget Detail as of 11.30'!B:K,COLUMNS('Budget Detail as of 11.30'!B:K),FALSE),0)</f>
        <v>10000</v>
      </c>
      <c r="N6097" s="155">
        <f>SUMIFS('Budget Detail as of 11.30'!L:L,'Budget Detail as of 11.30'!B:B,'Questica Mapping'!C6097)</f>
        <v>10000</v>
      </c>
      <c r="O6097" s="100">
        <v>0</v>
      </c>
      <c r="P6097" s="101">
        <f t="shared" si="233"/>
        <v>0</v>
      </c>
    </row>
    <row r="6098" spans="2:17" hidden="1" x14ac:dyDescent="0.3">
      <c r="B6098" s="92" t="s">
        <v>1162</v>
      </c>
      <c r="C6098" s="92" t="s">
        <v>11119</v>
      </c>
      <c r="D6098" s="92" t="s">
        <v>28</v>
      </c>
      <c r="E6098" s="103" t="s">
        <v>761</v>
      </c>
      <c r="F6098" s="92" t="s">
        <v>11062</v>
      </c>
      <c r="G6098" s="92" t="s">
        <v>1212</v>
      </c>
      <c r="H6098" s="92" t="s">
        <v>11024</v>
      </c>
      <c r="I6098" s="92" t="s">
        <v>865</v>
      </c>
      <c r="J6098" s="92" t="s">
        <v>11120</v>
      </c>
      <c r="K6098" s="90" t="b">
        <v>0</v>
      </c>
      <c r="L6098" s="92" t="s">
        <v>867</v>
      </c>
      <c r="M6098" s="278">
        <f>IFERROR(VLOOKUP(C6098,'Budget Detail as of 11.30'!B:K,COLUMNS('Budget Detail as of 11.30'!B:K),FALSE),0)</f>
        <v>0</v>
      </c>
      <c r="N6098" s="155">
        <f>SUMIFS('Budget Detail as of 11.30'!L:L,'Budget Detail as of 11.30'!B:B,'Questica Mapping'!C6098)</f>
        <v>0</v>
      </c>
      <c r="O6098" s="100">
        <v>40000</v>
      </c>
      <c r="P6098" s="101">
        <f t="shared" si="233"/>
        <v>40000</v>
      </c>
    </row>
    <row r="6099" spans="2:17" hidden="1" x14ac:dyDescent="0.3">
      <c r="B6099" s="92" t="s">
        <v>1162</v>
      </c>
      <c r="C6099" s="92" t="s">
        <v>11121</v>
      </c>
      <c r="D6099" s="92" t="s">
        <v>28</v>
      </c>
      <c r="E6099" s="103" t="s">
        <v>761</v>
      </c>
      <c r="F6099" s="92" t="s">
        <v>11062</v>
      </c>
      <c r="G6099" s="92" t="s">
        <v>1215</v>
      </c>
      <c r="H6099" s="92" t="s">
        <v>11024</v>
      </c>
      <c r="I6099" s="92" t="s">
        <v>931</v>
      </c>
      <c r="J6099" s="92" t="s">
        <v>11122</v>
      </c>
      <c r="K6099" s="90" t="b">
        <v>0</v>
      </c>
      <c r="L6099" s="92" t="s">
        <v>867</v>
      </c>
      <c r="M6099" s="278">
        <f>IFERROR(VLOOKUP(C6099,'Budget Detail as of 11.30'!B:K,COLUMNS('Budget Detail as of 11.30'!B:K),FALSE),0)</f>
        <v>6300</v>
      </c>
      <c r="N6099" s="155">
        <f>SUMIFS('Budget Detail as of 11.30'!L:L,'Budget Detail as of 11.30'!B:B,'Questica Mapping'!C6099)</f>
        <v>6300</v>
      </c>
      <c r="O6099" s="100">
        <v>10000</v>
      </c>
      <c r="P6099" s="101">
        <f t="shared" si="233"/>
        <v>10000</v>
      </c>
    </row>
    <row r="6100" spans="2:17" hidden="1" x14ac:dyDescent="0.3">
      <c r="B6100" s="92" t="s">
        <v>1162</v>
      </c>
      <c r="C6100" s="92" t="s">
        <v>11123</v>
      </c>
      <c r="D6100" s="279" t="s">
        <v>28</v>
      </c>
      <c r="E6100" s="103" t="s">
        <v>761</v>
      </c>
      <c r="F6100" s="90" t="s">
        <v>11062</v>
      </c>
      <c r="G6100" s="90" t="s">
        <v>1215</v>
      </c>
      <c r="H6100" s="90" t="s">
        <v>11024</v>
      </c>
      <c r="I6100" s="90" t="s">
        <v>944</v>
      </c>
      <c r="J6100" s="90" t="s">
        <v>11124</v>
      </c>
      <c r="K6100" s="90" t="b">
        <v>0</v>
      </c>
      <c r="L6100" s="90" t="s">
        <v>867</v>
      </c>
      <c r="M6100" s="278">
        <f>IFERROR(VLOOKUP(C6100,'Budget Detail as of 11.30'!B:K,COLUMNS('Budget Detail as of 11.30'!B:K),FALSE),0)</f>
        <v>13000</v>
      </c>
      <c r="N6100" s="155">
        <f>SUMIFS('Budget Detail as of 11.30'!L:L,'Budget Detail as of 11.30'!B:B,'Questica Mapping'!C6100)</f>
        <v>13000</v>
      </c>
      <c r="O6100" s="100">
        <v>5000</v>
      </c>
      <c r="P6100" s="101">
        <f t="shared" si="233"/>
        <v>5000</v>
      </c>
      <c r="Q6100" s="279" t="s">
        <v>1169</v>
      </c>
    </row>
    <row r="6101" spans="2:17" hidden="1" x14ac:dyDescent="0.3">
      <c r="B6101" s="92" t="s">
        <v>1162</v>
      </c>
      <c r="C6101" s="92" t="s">
        <v>11125</v>
      </c>
      <c r="D6101" s="92" t="s">
        <v>28</v>
      </c>
      <c r="E6101" s="103" t="s">
        <v>761</v>
      </c>
      <c r="F6101" s="92" t="s">
        <v>11062</v>
      </c>
      <c r="G6101" s="92" t="s">
        <v>1229</v>
      </c>
      <c r="H6101" s="92" t="s">
        <v>11024</v>
      </c>
      <c r="I6101" s="92" t="s">
        <v>865</v>
      </c>
      <c r="J6101" s="92" t="s">
        <v>1308</v>
      </c>
      <c r="K6101" s="90" t="b">
        <v>0</v>
      </c>
      <c r="L6101" s="92" t="s">
        <v>867</v>
      </c>
      <c r="M6101" s="278">
        <f>IFERROR(VLOOKUP(C6101,'Budget Detail as of 11.30'!B:K,COLUMNS('Budget Detail as of 11.30'!B:K),FALSE),0)</f>
        <v>2300</v>
      </c>
      <c r="N6101" s="155">
        <f>SUMIFS('Budget Detail as of 11.30'!L:L,'Budget Detail as of 11.30'!B:B,'Questica Mapping'!C6101)</f>
        <v>2300</v>
      </c>
      <c r="O6101" s="100">
        <v>3500</v>
      </c>
      <c r="P6101" s="101">
        <f t="shared" si="233"/>
        <v>3500</v>
      </c>
    </row>
    <row r="6102" spans="2:17" hidden="1" x14ac:dyDescent="0.3">
      <c r="B6102" s="92" t="s">
        <v>1162</v>
      </c>
      <c r="C6102" s="92" t="s">
        <v>11126</v>
      </c>
      <c r="D6102" s="92" t="s">
        <v>28</v>
      </c>
      <c r="E6102" s="103" t="s">
        <v>761</v>
      </c>
      <c r="F6102" s="92" t="s">
        <v>11062</v>
      </c>
      <c r="G6102" s="92" t="s">
        <v>1229</v>
      </c>
      <c r="H6102" s="92" t="s">
        <v>11024</v>
      </c>
      <c r="I6102" s="92" t="s">
        <v>925</v>
      </c>
      <c r="J6102" s="92" t="s">
        <v>5623</v>
      </c>
      <c r="K6102" s="90" t="b">
        <v>0</v>
      </c>
      <c r="L6102" s="92" t="s">
        <v>867</v>
      </c>
      <c r="M6102" s="278">
        <f>IFERROR(VLOOKUP(C6102,'Budget Detail as of 11.30'!B:K,COLUMNS('Budget Detail as of 11.30'!B:K),FALSE),0)</f>
        <v>170</v>
      </c>
      <c r="N6102" s="155">
        <f>SUMIFS('Budget Detail as of 11.30'!L:L,'Budget Detail as of 11.30'!B:B,'Questica Mapping'!C6102)</f>
        <v>170</v>
      </c>
      <c r="O6102" s="100">
        <v>2800</v>
      </c>
      <c r="P6102" s="101">
        <f t="shared" si="233"/>
        <v>2800</v>
      </c>
    </row>
    <row r="6103" spans="2:17" hidden="1" x14ac:dyDescent="0.3">
      <c r="B6103" s="92" t="s">
        <v>1162</v>
      </c>
      <c r="C6103" s="92" t="s">
        <v>11127</v>
      </c>
      <c r="D6103" s="92" t="s">
        <v>28</v>
      </c>
      <c r="E6103" s="103" t="s">
        <v>761</v>
      </c>
      <c r="F6103" s="92" t="s">
        <v>11062</v>
      </c>
      <c r="G6103" s="92" t="s">
        <v>1229</v>
      </c>
      <c r="H6103" s="92" t="s">
        <v>11024</v>
      </c>
      <c r="I6103" s="92" t="s">
        <v>928</v>
      </c>
      <c r="J6103" s="92" t="s">
        <v>11128</v>
      </c>
      <c r="K6103" s="90" t="b">
        <v>0</v>
      </c>
      <c r="L6103" s="92" t="s">
        <v>867</v>
      </c>
      <c r="M6103" s="278">
        <f>IFERROR(VLOOKUP(C6103,'Budget Detail as of 11.30'!B:K,COLUMNS('Budget Detail as of 11.30'!B:K),FALSE),0)</f>
        <v>0</v>
      </c>
      <c r="N6103" s="155">
        <f>SUMIFS('Budget Detail as of 11.30'!L:L,'Budget Detail as of 11.30'!B:B,'Questica Mapping'!C6103)</f>
        <v>0</v>
      </c>
      <c r="O6103" s="100">
        <v>600</v>
      </c>
      <c r="P6103" s="101">
        <f t="shared" si="233"/>
        <v>600</v>
      </c>
    </row>
    <row r="6104" spans="2:17" hidden="1" x14ac:dyDescent="0.3">
      <c r="B6104" s="92" t="s">
        <v>1162</v>
      </c>
      <c r="C6104" s="92" t="s">
        <v>11129</v>
      </c>
      <c r="D6104" s="92" t="s">
        <v>28</v>
      </c>
      <c r="E6104" s="103" t="s">
        <v>761</v>
      </c>
      <c r="F6104" s="92" t="s">
        <v>11062</v>
      </c>
      <c r="G6104" s="92" t="s">
        <v>1229</v>
      </c>
      <c r="H6104" s="92" t="s">
        <v>11024</v>
      </c>
      <c r="I6104" s="92" t="s">
        <v>931</v>
      </c>
      <c r="J6104" s="92" t="s">
        <v>1238</v>
      </c>
      <c r="K6104" s="90" t="b">
        <v>0</v>
      </c>
      <c r="L6104" s="92" t="s">
        <v>867</v>
      </c>
      <c r="M6104" s="278">
        <f>IFERROR(VLOOKUP(C6104,'Budget Detail as of 11.30'!B:K,COLUMNS('Budget Detail as of 11.30'!B:K),FALSE),0)</f>
        <v>300</v>
      </c>
      <c r="N6104" s="155">
        <f>SUMIFS('Budget Detail as of 11.30'!L:L,'Budget Detail as of 11.30'!B:B,'Questica Mapping'!C6104)</f>
        <v>300</v>
      </c>
      <c r="O6104" s="100">
        <v>350</v>
      </c>
      <c r="P6104" s="101">
        <f t="shared" si="233"/>
        <v>350</v>
      </c>
    </row>
    <row r="6105" spans="2:17" hidden="1" x14ac:dyDescent="0.3">
      <c r="B6105" s="92" t="s">
        <v>1162</v>
      </c>
      <c r="C6105" s="92" t="s">
        <v>11130</v>
      </c>
      <c r="D6105" s="92" t="s">
        <v>28</v>
      </c>
      <c r="E6105" s="103" t="s">
        <v>761</v>
      </c>
      <c r="F6105" s="92" t="s">
        <v>11062</v>
      </c>
      <c r="G6105" s="92" t="s">
        <v>1229</v>
      </c>
      <c r="H6105" s="92" t="s">
        <v>11024</v>
      </c>
      <c r="I6105" s="92" t="s">
        <v>944</v>
      </c>
      <c r="J6105" s="92" t="s">
        <v>2699</v>
      </c>
      <c r="K6105" s="90" t="b">
        <v>0</v>
      </c>
      <c r="L6105" s="92" t="s">
        <v>867</v>
      </c>
      <c r="M6105" s="278">
        <f>IFERROR(VLOOKUP(C6105,'Budget Detail as of 11.30'!B:K,COLUMNS('Budget Detail as of 11.30'!B:K),FALSE),0)</f>
        <v>500</v>
      </c>
      <c r="N6105" s="155">
        <f>SUMIFS('Budget Detail as of 11.30'!L:L,'Budget Detail as of 11.30'!B:B,'Questica Mapping'!C6105)</f>
        <v>500</v>
      </c>
      <c r="O6105" s="100">
        <v>3600</v>
      </c>
      <c r="P6105" s="101">
        <f t="shared" si="233"/>
        <v>3600</v>
      </c>
    </row>
    <row r="6106" spans="2:17" hidden="1" x14ac:dyDescent="0.3">
      <c r="B6106" s="92" t="s">
        <v>1162</v>
      </c>
      <c r="C6106" s="92" t="s">
        <v>11131</v>
      </c>
      <c r="D6106" s="92" t="s">
        <v>28</v>
      </c>
      <c r="E6106" s="103" t="s">
        <v>761</v>
      </c>
      <c r="F6106" s="92" t="s">
        <v>11062</v>
      </c>
      <c r="G6106" s="92" t="s">
        <v>1240</v>
      </c>
      <c r="H6106" s="92" t="s">
        <v>11024</v>
      </c>
      <c r="I6106" s="92" t="s">
        <v>865</v>
      </c>
      <c r="J6106" s="92" t="s">
        <v>7729</v>
      </c>
      <c r="K6106" s="90" t="b">
        <v>0</v>
      </c>
      <c r="L6106" s="92" t="s">
        <v>867</v>
      </c>
      <c r="M6106" s="278">
        <f>IFERROR(VLOOKUP(C6106,'Budget Detail as of 11.30'!B:K,COLUMNS('Budget Detail as of 11.30'!B:K),FALSE),0)</f>
        <v>48000</v>
      </c>
      <c r="N6106" s="155">
        <f>SUMIFS('Budget Detail as of 11.30'!L:L,'Budget Detail as of 11.30'!B:B,'Questica Mapping'!C6106)</f>
        <v>48000</v>
      </c>
      <c r="O6106" s="100">
        <v>1800</v>
      </c>
      <c r="P6106" s="101">
        <f t="shared" si="233"/>
        <v>1800</v>
      </c>
    </row>
    <row r="6107" spans="2:17" hidden="1" x14ac:dyDescent="0.3">
      <c r="B6107" s="92" t="s">
        <v>1162</v>
      </c>
      <c r="C6107" s="92" t="s">
        <v>11132</v>
      </c>
      <c r="D6107" s="92" t="s">
        <v>28</v>
      </c>
      <c r="E6107" s="103" t="s">
        <v>761</v>
      </c>
      <c r="F6107" s="92" t="s">
        <v>11062</v>
      </c>
      <c r="G6107" s="92" t="s">
        <v>1240</v>
      </c>
      <c r="H6107" s="92" t="s">
        <v>11024</v>
      </c>
      <c r="I6107" s="92" t="s">
        <v>1807</v>
      </c>
      <c r="J6107" s="92" t="s">
        <v>11133</v>
      </c>
      <c r="K6107" s="90" t="b">
        <v>0</v>
      </c>
      <c r="L6107" s="92" t="s">
        <v>867</v>
      </c>
      <c r="M6107" s="278">
        <f>IFERROR(VLOOKUP(C6107,'Budget Detail as of 11.30'!B:K,COLUMNS('Budget Detail as of 11.30'!B:K),FALSE),0)</f>
        <v>600</v>
      </c>
      <c r="N6107" s="155">
        <f>SUMIFS('Budget Detail as of 11.30'!L:L,'Budget Detail as of 11.30'!B:B,'Questica Mapping'!C6107)</f>
        <v>600</v>
      </c>
      <c r="O6107" s="100">
        <v>186000</v>
      </c>
      <c r="P6107" s="101">
        <f t="shared" si="233"/>
        <v>186000</v>
      </c>
    </row>
    <row r="6108" spans="2:17" hidden="1" x14ac:dyDescent="0.3">
      <c r="B6108" s="92" t="s">
        <v>1162</v>
      </c>
      <c r="C6108" s="92" t="s">
        <v>11134</v>
      </c>
      <c r="D6108" s="92" t="s">
        <v>28</v>
      </c>
      <c r="E6108" s="103" t="s">
        <v>761</v>
      </c>
      <c r="F6108" s="92" t="s">
        <v>11062</v>
      </c>
      <c r="G6108" s="92" t="s">
        <v>1240</v>
      </c>
      <c r="H6108" s="92" t="s">
        <v>11024</v>
      </c>
      <c r="I6108" s="92" t="s">
        <v>1072</v>
      </c>
      <c r="J6108" s="92" t="s">
        <v>11135</v>
      </c>
      <c r="K6108" s="90" t="b">
        <v>0</v>
      </c>
      <c r="L6108" s="92" t="s">
        <v>867</v>
      </c>
      <c r="M6108" s="278">
        <f>IFERROR(VLOOKUP(C6108,'Budget Detail as of 11.30'!B:K,COLUMNS('Budget Detail as of 11.30'!B:K),FALSE),0)</f>
        <v>40000</v>
      </c>
      <c r="N6108" s="155">
        <f>SUMIFS('Budget Detail as of 11.30'!L:L,'Budget Detail as of 11.30'!B:B,'Questica Mapping'!C6108)</f>
        <v>40000</v>
      </c>
      <c r="O6108" s="100">
        <v>1300</v>
      </c>
      <c r="P6108" s="101">
        <f t="shared" si="233"/>
        <v>1300</v>
      </c>
    </row>
    <row r="6109" spans="2:17" hidden="1" x14ac:dyDescent="0.3">
      <c r="B6109" s="92" t="s">
        <v>1162</v>
      </c>
      <c r="C6109" s="92" t="s">
        <v>11136</v>
      </c>
      <c r="D6109" s="92" t="s">
        <v>28</v>
      </c>
      <c r="E6109" s="103" t="s">
        <v>761</v>
      </c>
      <c r="F6109" s="92" t="s">
        <v>11062</v>
      </c>
      <c r="G6109" s="92" t="s">
        <v>1240</v>
      </c>
      <c r="H6109" s="92" t="s">
        <v>11024</v>
      </c>
      <c r="I6109" s="92" t="s">
        <v>1075</v>
      </c>
      <c r="J6109" s="92" t="s">
        <v>11137</v>
      </c>
      <c r="K6109" s="90" t="b">
        <v>0</v>
      </c>
      <c r="L6109" s="92" t="s">
        <v>867</v>
      </c>
      <c r="M6109" s="278">
        <f>IFERROR(VLOOKUP(C6109,'Budget Detail as of 11.30'!B:K,COLUMNS('Budget Detail as of 11.30'!B:K),FALSE),0)</f>
        <v>10000</v>
      </c>
      <c r="N6109" s="155">
        <f>SUMIFS('Budget Detail as of 11.30'!L:L,'Budget Detail as of 11.30'!B:B,'Questica Mapping'!C6109)</f>
        <v>10000</v>
      </c>
      <c r="O6109" s="100">
        <v>2500</v>
      </c>
      <c r="P6109" s="101">
        <f t="shared" si="233"/>
        <v>2500</v>
      </c>
    </row>
    <row r="6110" spans="2:17" hidden="1" x14ac:dyDescent="0.3">
      <c r="B6110" s="92" t="s">
        <v>1162</v>
      </c>
      <c r="C6110" s="92" t="s">
        <v>11138</v>
      </c>
      <c r="D6110" s="92" t="s">
        <v>28</v>
      </c>
      <c r="E6110" s="103" t="s">
        <v>761</v>
      </c>
      <c r="F6110" s="92" t="s">
        <v>11062</v>
      </c>
      <c r="G6110" s="92" t="s">
        <v>1240</v>
      </c>
      <c r="H6110" s="92" t="s">
        <v>11024</v>
      </c>
      <c r="I6110" s="92" t="s">
        <v>1814</v>
      </c>
      <c r="J6110" s="92" t="s">
        <v>11139</v>
      </c>
      <c r="K6110" s="90" t="b">
        <v>0</v>
      </c>
      <c r="L6110" s="92" t="s">
        <v>867</v>
      </c>
      <c r="M6110" s="278">
        <f>IFERROR(VLOOKUP(C6110,'Budget Detail as of 11.30'!B:K,COLUMNS('Budget Detail as of 11.30'!B:K),FALSE),0)</f>
        <v>5000</v>
      </c>
      <c r="N6110" s="155">
        <f>SUMIFS('Budget Detail as of 11.30'!L:L,'Budget Detail as of 11.30'!B:B,'Questica Mapping'!C6110)</f>
        <v>5000</v>
      </c>
      <c r="O6110" s="100">
        <v>0</v>
      </c>
      <c r="P6110" s="101">
        <f t="shared" si="233"/>
        <v>0</v>
      </c>
    </row>
    <row r="6111" spans="2:17" hidden="1" x14ac:dyDescent="0.3">
      <c r="B6111" s="92" t="s">
        <v>1162</v>
      </c>
      <c r="C6111" s="92" t="s">
        <v>11140</v>
      </c>
      <c r="D6111" s="92" t="s">
        <v>28</v>
      </c>
      <c r="E6111" s="103" t="s">
        <v>761</v>
      </c>
      <c r="F6111" s="92" t="s">
        <v>11062</v>
      </c>
      <c r="G6111" s="92" t="s">
        <v>1240</v>
      </c>
      <c r="H6111" s="92" t="s">
        <v>11024</v>
      </c>
      <c r="I6111" s="92" t="s">
        <v>1817</v>
      </c>
      <c r="J6111" s="92" t="s">
        <v>11141</v>
      </c>
      <c r="K6111" s="90" t="b">
        <v>0</v>
      </c>
      <c r="L6111" s="92" t="s">
        <v>867</v>
      </c>
      <c r="M6111" s="278">
        <f>IFERROR(VLOOKUP(C6111,'Budget Detail as of 11.30'!B:K,COLUMNS('Budget Detail as of 11.30'!B:K),FALSE),0)</f>
        <v>22000</v>
      </c>
      <c r="N6111" s="155">
        <f>SUMIFS('Budget Detail as of 11.30'!L:L,'Budget Detail as of 11.30'!B:B,'Questica Mapping'!C6111)</f>
        <v>22000</v>
      </c>
      <c r="O6111" s="100"/>
      <c r="P6111" s="101"/>
    </row>
    <row r="6112" spans="2:17" hidden="1" x14ac:dyDescent="0.3">
      <c r="B6112" s="92" t="s">
        <v>1162</v>
      </c>
      <c r="C6112" s="92" t="s">
        <v>11142</v>
      </c>
      <c r="D6112" s="92" t="s">
        <v>28</v>
      </c>
      <c r="E6112" s="103" t="s">
        <v>761</v>
      </c>
      <c r="F6112" s="92" t="s">
        <v>11062</v>
      </c>
      <c r="G6112" s="92" t="s">
        <v>1240</v>
      </c>
      <c r="H6112" s="92" t="s">
        <v>11024</v>
      </c>
      <c r="I6112" s="92" t="s">
        <v>4455</v>
      </c>
      <c r="J6112" s="92" t="s">
        <v>11143</v>
      </c>
      <c r="K6112" s="90" t="b">
        <v>0</v>
      </c>
      <c r="L6112" s="92" t="s">
        <v>867</v>
      </c>
      <c r="M6112" s="278">
        <f>IFERROR(VLOOKUP(C6112,'Budget Detail as of 11.30'!B:K,COLUMNS('Budget Detail as of 11.30'!B:K),FALSE),0)</f>
        <v>2900</v>
      </c>
      <c r="N6112" s="155">
        <f>SUMIFS('Budget Detail as of 11.30'!L:L,'Budget Detail as of 11.30'!B:B,'Questica Mapping'!C6112)</f>
        <v>2900</v>
      </c>
      <c r="O6112" s="100"/>
      <c r="P6112" s="101"/>
    </row>
    <row r="6113" spans="2:17" hidden="1" x14ac:dyDescent="0.3">
      <c r="B6113" s="92" t="s">
        <v>1162</v>
      </c>
      <c r="C6113" s="92" t="s">
        <v>11144</v>
      </c>
      <c r="D6113" s="92" t="s">
        <v>28</v>
      </c>
      <c r="E6113" s="103" t="s">
        <v>761</v>
      </c>
      <c r="F6113" s="92" t="s">
        <v>11062</v>
      </c>
      <c r="G6113" s="92" t="s">
        <v>1240</v>
      </c>
      <c r="H6113" s="92" t="s">
        <v>11024</v>
      </c>
      <c r="I6113" s="92" t="s">
        <v>4021</v>
      </c>
      <c r="J6113" s="92" t="s">
        <v>11145</v>
      </c>
      <c r="K6113" s="90" t="b">
        <v>0</v>
      </c>
      <c r="L6113" s="92" t="s">
        <v>867</v>
      </c>
      <c r="M6113" s="278">
        <f>IFERROR(VLOOKUP(C6113,'Budget Detail as of 11.30'!B:K,COLUMNS('Budget Detail as of 11.30'!B:K),FALSE),0)</f>
        <v>15000</v>
      </c>
      <c r="N6113" s="155">
        <f>SUMIFS('Budget Detail as of 11.30'!L:L,'Budget Detail as of 11.30'!B:B,'Questica Mapping'!C6113)</f>
        <v>15000</v>
      </c>
      <c r="O6113" s="100">
        <v>750</v>
      </c>
      <c r="P6113" s="101">
        <f t="shared" ref="P6113:P6122" si="234">+O6113</f>
        <v>750</v>
      </c>
    </row>
    <row r="6114" spans="2:17" hidden="1" x14ac:dyDescent="0.3">
      <c r="B6114" s="92" t="s">
        <v>1162</v>
      </c>
      <c r="C6114" s="92" t="s">
        <v>11146</v>
      </c>
      <c r="D6114" s="92" t="s">
        <v>28</v>
      </c>
      <c r="E6114" s="103" t="s">
        <v>761</v>
      </c>
      <c r="F6114" s="92" t="s">
        <v>11062</v>
      </c>
      <c r="G6114" s="92" t="s">
        <v>1240</v>
      </c>
      <c r="H6114" s="92" t="s">
        <v>11024</v>
      </c>
      <c r="I6114" s="92" t="s">
        <v>6771</v>
      </c>
      <c r="J6114" s="92" t="s">
        <v>11147</v>
      </c>
      <c r="K6114" s="90" t="b">
        <v>0</v>
      </c>
      <c r="L6114" s="92" t="s">
        <v>867</v>
      </c>
      <c r="M6114" s="278">
        <f>IFERROR(VLOOKUP(C6114,'Budget Detail as of 11.30'!B:K,COLUMNS('Budget Detail as of 11.30'!B:K),FALSE),0)</f>
        <v>730</v>
      </c>
      <c r="N6114" s="155">
        <f>SUMIFS('Budget Detail as of 11.30'!L:L,'Budget Detail as of 11.30'!B:B,'Questica Mapping'!C6114)</f>
        <v>730</v>
      </c>
      <c r="O6114" s="100">
        <v>15625</v>
      </c>
      <c r="P6114" s="101">
        <f t="shared" si="234"/>
        <v>15625</v>
      </c>
    </row>
    <row r="6115" spans="2:17" hidden="1" x14ac:dyDescent="0.3">
      <c r="B6115" s="92" t="s">
        <v>1162</v>
      </c>
      <c r="C6115" s="92" t="s">
        <v>11148</v>
      </c>
      <c r="D6115" s="92" t="s">
        <v>28</v>
      </c>
      <c r="E6115" s="103" t="s">
        <v>761</v>
      </c>
      <c r="F6115" s="92" t="s">
        <v>11062</v>
      </c>
      <c r="G6115" s="92" t="s">
        <v>1240</v>
      </c>
      <c r="H6115" s="92" t="s">
        <v>11024</v>
      </c>
      <c r="I6115" s="92" t="s">
        <v>6774</v>
      </c>
      <c r="J6115" s="92" t="s">
        <v>11149</v>
      </c>
      <c r="K6115" s="90" t="b">
        <v>0</v>
      </c>
      <c r="L6115" s="92" t="s">
        <v>867</v>
      </c>
      <c r="M6115" s="278">
        <f>IFERROR(VLOOKUP(C6115,'Budget Detail as of 11.30'!B:K,COLUMNS('Budget Detail as of 11.30'!B:K),FALSE),0)</f>
        <v>3600</v>
      </c>
      <c r="N6115" s="155">
        <f>SUMIFS('Budget Detail as of 11.30'!L:L,'Budget Detail as of 11.30'!B:B,'Questica Mapping'!C6115)</f>
        <v>3600</v>
      </c>
      <c r="O6115" s="100">
        <v>3000</v>
      </c>
      <c r="P6115" s="101">
        <f t="shared" si="234"/>
        <v>3000</v>
      </c>
    </row>
    <row r="6116" spans="2:17" hidden="1" x14ac:dyDescent="0.3">
      <c r="B6116" s="92" t="s">
        <v>1162</v>
      </c>
      <c r="C6116" s="92" t="s">
        <v>11150</v>
      </c>
      <c r="D6116" s="92" t="s">
        <v>28</v>
      </c>
      <c r="E6116" s="103" t="s">
        <v>761</v>
      </c>
      <c r="F6116" s="92" t="s">
        <v>11062</v>
      </c>
      <c r="G6116" s="92" t="s">
        <v>1240</v>
      </c>
      <c r="H6116" s="92" t="s">
        <v>11024</v>
      </c>
      <c r="I6116" s="92" t="s">
        <v>6777</v>
      </c>
      <c r="J6116" s="92" t="s">
        <v>11151</v>
      </c>
      <c r="K6116" s="90" t="b">
        <v>0</v>
      </c>
      <c r="L6116" s="92" t="s">
        <v>867</v>
      </c>
      <c r="M6116" s="278">
        <f>IFERROR(VLOOKUP(C6116,'Budget Detail as of 11.30'!B:K,COLUMNS('Budget Detail as of 11.30'!B:K),FALSE),0)</f>
        <v>1800</v>
      </c>
      <c r="N6116" s="155">
        <f>SUMIFS('Budget Detail as of 11.30'!L:L,'Budget Detail as of 11.30'!B:B,'Questica Mapping'!C6116)</f>
        <v>1800</v>
      </c>
      <c r="O6116" s="100">
        <v>1000</v>
      </c>
      <c r="P6116" s="101">
        <f t="shared" si="234"/>
        <v>1000</v>
      </c>
    </row>
    <row r="6117" spans="2:17" hidden="1" x14ac:dyDescent="0.3">
      <c r="B6117" s="92" t="s">
        <v>1162</v>
      </c>
      <c r="C6117" s="92" t="s">
        <v>11152</v>
      </c>
      <c r="D6117" s="92" t="s">
        <v>28</v>
      </c>
      <c r="E6117" s="103" t="s">
        <v>761</v>
      </c>
      <c r="F6117" s="92" t="s">
        <v>11062</v>
      </c>
      <c r="G6117" s="92" t="s">
        <v>1240</v>
      </c>
      <c r="H6117" s="92" t="s">
        <v>11024</v>
      </c>
      <c r="I6117" s="92" t="s">
        <v>925</v>
      </c>
      <c r="J6117" s="92" t="s">
        <v>11153</v>
      </c>
      <c r="K6117" s="90" t="b">
        <v>0</v>
      </c>
      <c r="L6117" s="92" t="s">
        <v>867</v>
      </c>
      <c r="M6117" s="278">
        <f>IFERROR(VLOOKUP(C6117,'Budget Detail as of 11.30'!B:K,COLUMNS('Budget Detail as of 11.30'!B:K),FALSE),0)</f>
        <v>210000</v>
      </c>
      <c r="N6117" s="155">
        <f>SUMIFS('Budget Detail as of 11.30'!L:L,'Budget Detail as of 11.30'!B:B,'Questica Mapping'!C6117)</f>
        <v>210000</v>
      </c>
      <c r="O6117" s="100">
        <v>203000</v>
      </c>
      <c r="P6117" s="101">
        <f t="shared" si="234"/>
        <v>203000</v>
      </c>
    </row>
    <row r="6118" spans="2:17" hidden="1" x14ac:dyDescent="0.3">
      <c r="B6118" s="92" t="s">
        <v>1162</v>
      </c>
      <c r="C6118" s="92" t="s">
        <v>11154</v>
      </c>
      <c r="D6118" s="92" t="s">
        <v>28</v>
      </c>
      <c r="E6118" s="103" t="s">
        <v>761</v>
      </c>
      <c r="F6118" s="92" t="s">
        <v>11062</v>
      </c>
      <c r="G6118" s="92" t="s">
        <v>1240</v>
      </c>
      <c r="H6118" s="92" t="s">
        <v>11024</v>
      </c>
      <c r="I6118" s="92" t="s">
        <v>6782</v>
      </c>
      <c r="J6118" s="92" t="s">
        <v>11155</v>
      </c>
      <c r="K6118" s="90" t="b">
        <v>0</v>
      </c>
      <c r="L6118" s="92" t="s">
        <v>867</v>
      </c>
      <c r="M6118" s="278">
        <f>IFERROR(VLOOKUP(C6118,'Budget Detail as of 11.30'!B:K,COLUMNS('Budget Detail as of 11.30'!B:K),FALSE),0)</f>
        <v>1300</v>
      </c>
      <c r="N6118" s="155">
        <f>SUMIFS('Budget Detail as of 11.30'!L:L,'Budget Detail as of 11.30'!B:B,'Questica Mapping'!C6118)</f>
        <v>1300</v>
      </c>
      <c r="O6118" s="100">
        <v>22000</v>
      </c>
      <c r="P6118" s="101">
        <f t="shared" si="234"/>
        <v>22000</v>
      </c>
    </row>
    <row r="6119" spans="2:17" hidden="1" x14ac:dyDescent="0.3">
      <c r="B6119" s="92" t="s">
        <v>1162</v>
      </c>
      <c r="C6119" s="92" t="s">
        <v>11156</v>
      </c>
      <c r="D6119" s="92" t="s">
        <v>28</v>
      </c>
      <c r="E6119" s="103" t="s">
        <v>761</v>
      </c>
      <c r="F6119" s="92" t="s">
        <v>11062</v>
      </c>
      <c r="G6119" s="92" t="s">
        <v>1240</v>
      </c>
      <c r="H6119" s="92" t="s">
        <v>11024</v>
      </c>
      <c r="I6119" s="92" t="s">
        <v>6785</v>
      </c>
      <c r="J6119" s="92" t="s">
        <v>11157</v>
      </c>
      <c r="K6119" s="90" t="b">
        <v>0</v>
      </c>
      <c r="L6119" s="92" t="s">
        <v>867</v>
      </c>
      <c r="M6119" s="278">
        <f>IFERROR(VLOOKUP(C6119,'Budget Detail as of 11.30'!B:K,COLUMNS('Budget Detail as of 11.30'!B:K),FALSE),0)</f>
        <v>3000</v>
      </c>
      <c r="N6119" s="155">
        <f>SUMIFS('Budget Detail as of 11.30'!L:L,'Budget Detail as of 11.30'!B:B,'Questica Mapping'!C6119)</f>
        <v>3000</v>
      </c>
      <c r="O6119" s="100">
        <v>6000</v>
      </c>
      <c r="P6119" s="101">
        <f t="shared" si="234"/>
        <v>6000</v>
      </c>
    </row>
    <row r="6120" spans="2:17" hidden="1" x14ac:dyDescent="0.3">
      <c r="B6120" s="92" t="s">
        <v>1162</v>
      </c>
      <c r="C6120" s="92" t="s">
        <v>11158</v>
      </c>
      <c r="D6120" s="92" t="s">
        <v>28</v>
      </c>
      <c r="E6120" s="103" t="s">
        <v>761</v>
      </c>
      <c r="F6120" s="92" t="s">
        <v>11062</v>
      </c>
      <c r="G6120" s="92" t="s">
        <v>1240</v>
      </c>
      <c r="H6120" s="92" t="s">
        <v>11024</v>
      </c>
      <c r="I6120" s="92" t="s">
        <v>6788</v>
      </c>
      <c r="J6120" s="92" t="s">
        <v>11159</v>
      </c>
      <c r="K6120" s="90" t="b">
        <v>0</v>
      </c>
      <c r="L6120" s="92" t="s">
        <v>867</v>
      </c>
      <c r="M6120" s="278">
        <f>IFERROR(VLOOKUP(C6120,'Budget Detail as of 11.30'!B:K,COLUMNS('Budget Detail as of 11.30'!B:K),FALSE),0)</f>
        <v>500</v>
      </c>
      <c r="N6120" s="155">
        <f>SUMIFS('Budget Detail as of 11.30'!L:L,'Budget Detail as of 11.30'!B:B,'Questica Mapping'!C6120)</f>
        <v>500</v>
      </c>
      <c r="O6120" s="100">
        <v>74130</v>
      </c>
      <c r="P6120" s="101">
        <f t="shared" si="234"/>
        <v>74130</v>
      </c>
    </row>
    <row r="6121" spans="2:17" hidden="1" x14ac:dyDescent="0.3">
      <c r="B6121" s="92" t="s">
        <v>1162</v>
      </c>
      <c r="C6121" s="92" t="s">
        <v>11160</v>
      </c>
      <c r="D6121" s="279" t="s">
        <v>28</v>
      </c>
      <c r="E6121" s="103" t="s">
        <v>761</v>
      </c>
      <c r="F6121" s="90" t="s">
        <v>11062</v>
      </c>
      <c r="G6121" s="90" t="s">
        <v>1240</v>
      </c>
      <c r="H6121" s="90" t="s">
        <v>11024</v>
      </c>
      <c r="I6121" s="90" t="s">
        <v>7162</v>
      </c>
      <c r="J6121" s="90" t="s">
        <v>11161</v>
      </c>
      <c r="K6121" s="90" t="b">
        <v>0</v>
      </c>
      <c r="L6121" s="90" t="s">
        <v>867</v>
      </c>
      <c r="M6121" s="278">
        <f>IFERROR(VLOOKUP(C6121,'Budget Detail as of 11.30'!B:K,COLUMNS('Budget Detail as of 11.30'!B:K),FALSE),0)</f>
        <v>179000</v>
      </c>
      <c r="N6121" s="155">
        <f>SUMIFS('Budget Detail as of 11.30'!L:L,'Budget Detail as of 11.30'!B:B,'Questica Mapping'!C6121)</f>
        <v>179000</v>
      </c>
      <c r="O6121" s="100">
        <v>9000</v>
      </c>
      <c r="P6121" s="101">
        <f t="shared" si="234"/>
        <v>9000</v>
      </c>
      <c r="Q6121" s="279" t="s">
        <v>1169</v>
      </c>
    </row>
    <row r="6122" spans="2:17" hidden="1" x14ac:dyDescent="0.3">
      <c r="B6122" s="92" t="s">
        <v>1162</v>
      </c>
      <c r="C6122" s="92" t="s">
        <v>11162</v>
      </c>
      <c r="D6122" s="279" t="s">
        <v>28</v>
      </c>
      <c r="E6122" s="103" t="s">
        <v>761</v>
      </c>
      <c r="F6122" s="90" t="s">
        <v>11062</v>
      </c>
      <c r="G6122" s="90" t="s">
        <v>1240</v>
      </c>
      <c r="H6122" s="90" t="s">
        <v>11024</v>
      </c>
      <c r="I6122" s="90" t="s">
        <v>7165</v>
      </c>
      <c r="J6122" s="90" t="s">
        <v>11163</v>
      </c>
      <c r="K6122" s="90" t="b">
        <v>0</v>
      </c>
      <c r="L6122" s="90" t="s">
        <v>867</v>
      </c>
      <c r="M6122" s="278">
        <f>IFERROR(VLOOKUP(C6122,'Budget Detail as of 11.30'!B:K,COLUMNS('Budget Detail as of 11.30'!B:K),FALSE),0)</f>
        <v>65000</v>
      </c>
      <c r="N6122" s="155">
        <f>SUMIFS('Budget Detail as of 11.30'!L:L,'Budget Detail as of 11.30'!B:B,'Questica Mapping'!C6122)</f>
        <v>65000</v>
      </c>
      <c r="O6122" s="100">
        <v>0</v>
      </c>
      <c r="P6122" s="101">
        <f t="shared" si="234"/>
        <v>0</v>
      </c>
      <c r="Q6122" s="279" t="s">
        <v>1169</v>
      </c>
    </row>
    <row r="6123" spans="2:17" hidden="1" x14ac:dyDescent="0.3">
      <c r="B6123" s="92" t="s">
        <v>1162</v>
      </c>
      <c r="C6123" s="92" t="s">
        <v>11164</v>
      </c>
      <c r="D6123" s="92" t="s">
        <v>28</v>
      </c>
      <c r="E6123" s="103" t="s">
        <v>761</v>
      </c>
      <c r="F6123" s="92" t="s">
        <v>11062</v>
      </c>
      <c r="G6123" s="92" t="s">
        <v>1240</v>
      </c>
      <c r="H6123" s="92" t="s">
        <v>11024</v>
      </c>
      <c r="I6123" s="92" t="s">
        <v>928</v>
      </c>
      <c r="J6123" s="92" t="s">
        <v>11165</v>
      </c>
      <c r="K6123" s="90" t="b">
        <v>0</v>
      </c>
      <c r="L6123" s="92" t="s">
        <v>867</v>
      </c>
      <c r="M6123" s="278">
        <f>IFERROR(VLOOKUP(C6123,'Budget Detail as of 11.30'!B:K,COLUMNS('Budget Detail as of 11.30'!B:K),FALSE),0)</f>
        <v>800</v>
      </c>
      <c r="N6123" s="155">
        <f>SUMIFS('Budget Detail as of 11.30'!L:L,'Budget Detail as of 11.30'!B:B,'Questica Mapping'!C6123)</f>
        <v>800</v>
      </c>
      <c r="O6123" s="100"/>
      <c r="P6123" s="101"/>
    </row>
    <row r="6124" spans="2:17" hidden="1" x14ac:dyDescent="0.3">
      <c r="B6124" s="92" t="s">
        <v>1162</v>
      </c>
      <c r="C6124" s="92" t="s">
        <v>11166</v>
      </c>
      <c r="D6124" s="92" t="s">
        <v>28</v>
      </c>
      <c r="E6124" s="103" t="s">
        <v>761</v>
      </c>
      <c r="F6124" s="92" t="s">
        <v>11062</v>
      </c>
      <c r="G6124" s="92" t="s">
        <v>1240</v>
      </c>
      <c r="H6124" s="92" t="s">
        <v>11024</v>
      </c>
      <c r="I6124" s="92" t="s">
        <v>931</v>
      </c>
      <c r="J6124" s="92" t="s">
        <v>11167</v>
      </c>
      <c r="K6124" s="90" t="b">
        <v>0</v>
      </c>
      <c r="L6124" s="92" t="s">
        <v>867</v>
      </c>
      <c r="M6124" s="278">
        <f>IFERROR(VLOOKUP(C6124,'Budget Detail as of 11.30'!B:K,COLUMNS('Budget Detail as of 11.30'!B:K),FALSE),0)</f>
        <v>15800</v>
      </c>
      <c r="N6124" s="155">
        <f>SUMIFS('Budget Detail as of 11.30'!L:L,'Budget Detail as of 11.30'!B:B,'Questica Mapping'!C6124)</f>
        <v>15800</v>
      </c>
      <c r="O6124" s="100">
        <v>200</v>
      </c>
      <c r="P6124" s="101">
        <f>+O6124</f>
        <v>200</v>
      </c>
    </row>
    <row r="6125" spans="2:17" hidden="1" x14ac:dyDescent="0.3">
      <c r="B6125" s="92" t="s">
        <v>1162</v>
      </c>
      <c r="C6125" s="92" t="s">
        <v>11168</v>
      </c>
      <c r="D6125" s="92" t="s">
        <v>28</v>
      </c>
      <c r="E6125" s="103" t="s">
        <v>761</v>
      </c>
      <c r="F6125" s="92" t="s">
        <v>11062</v>
      </c>
      <c r="G6125" s="92" t="s">
        <v>1240</v>
      </c>
      <c r="H6125" s="92" t="s">
        <v>11024</v>
      </c>
      <c r="I6125" s="92" t="s">
        <v>944</v>
      </c>
      <c r="J6125" s="92" t="s">
        <v>11169</v>
      </c>
      <c r="K6125" s="90" t="b">
        <v>0</v>
      </c>
      <c r="L6125" s="92" t="s">
        <v>867</v>
      </c>
      <c r="M6125" s="278">
        <f>IFERROR(VLOOKUP(C6125,'Budget Detail as of 11.30'!B:K,COLUMNS('Budget Detail as of 11.30'!B:K),FALSE),0)</f>
        <v>3000</v>
      </c>
      <c r="N6125" s="155">
        <f>SUMIFS('Budget Detail as of 11.30'!L:L,'Budget Detail as of 11.30'!B:B,'Questica Mapping'!C6125)</f>
        <v>3000</v>
      </c>
      <c r="O6125" s="100">
        <v>0</v>
      </c>
      <c r="P6125" s="101">
        <f>+O6125</f>
        <v>0</v>
      </c>
    </row>
    <row r="6126" spans="2:17" hidden="1" x14ac:dyDescent="0.3">
      <c r="B6126" s="92" t="s">
        <v>1162</v>
      </c>
      <c r="C6126" s="92" t="s">
        <v>11170</v>
      </c>
      <c r="D6126" s="92" t="s">
        <v>28</v>
      </c>
      <c r="E6126" s="103" t="s">
        <v>761</v>
      </c>
      <c r="F6126" s="92" t="s">
        <v>11062</v>
      </c>
      <c r="G6126" s="92" t="s">
        <v>1240</v>
      </c>
      <c r="H6126" s="92" t="s">
        <v>11024</v>
      </c>
      <c r="I6126" s="92" t="s">
        <v>1060</v>
      </c>
      <c r="J6126" s="92" t="s">
        <v>11171</v>
      </c>
      <c r="K6126" s="90" t="b">
        <v>0</v>
      </c>
      <c r="L6126" s="92" t="s">
        <v>867</v>
      </c>
      <c r="M6126" s="278">
        <f>IFERROR(VLOOKUP(C6126,'Budget Detail as of 11.30'!B:K,COLUMNS('Budget Detail as of 11.30'!B:K),FALSE),0)</f>
        <v>1000</v>
      </c>
      <c r="N6126" s="155">
        <f>SUMIFS('Budget Detail as of 11.30'!L:L,'Budget Detail as of 11.30'!B:B,'Questica Mapping'!C6126)</f>
        <v>1000</v>
      </c>
      <c r="O6126" s="100"/>
      <c r="P6126" s="101"/>
    </row>
    <row r="6127" spans="2:17" hidden="1" x14ac:dyDescent="0.3">
      <c r="B6127" s="92" t="s">
        <v>1162</v>
      </c>
      <c r="C6127" s="92" t="s">
        <v>11172</v>
      </c>
      <c r="D6127" s="92" t="s">
        <v>28</v>
      </c>
      <c r="E6127" s="103" t="s">
        <v>761</v>
      </c>
      <c r="F6127" s="92" t="s">
        <v>11062</v>
      </c>
      <c r="G6127" s="92" t="s">
        <v>1240</v>
      </c>
      <c r="H6127" s="92" t="s">
        <v>11024</v>
      </c>
      <c r="I6127" s="92" t="s">
        <v>1063</v>
      </c>
      <c r="J6127" s="92" t="s">
        <v>11173</v>
      </c>
      <c r="K6127" s="90" t="b">
        <v>0</v>
      </c>
      <c r="L6127" s="92" t="s">
        <v>867</v>
      </c>
      <c r="M6127" s="278">
        <f>IFERROR(VLOOKUP(C6127,'Budget Detail as of 11.30'!B:K,COLUMNS('Budget Detail as of 11.30'!B:K),FALSE),0)</f>
        <v>206000</v>
      </c>
      <c r="N6127" s="155">
        <f>SUMIFS('Budget Detail as of 11.30'!L:L,'Budget Detail as of 11.30'!B:B,'Questica Mapping'!C6127)</f>
        <v>206000</v>
      </c>
      <c r="O6127" s="100">
        <v>50000</v>
      </c>
      <c r="P6127" s="101">
        <f t="shared" ref="P6127:P6139" si="235">+O6127</f>
        <v>50000</v>
      </c>
    </row>
    <row r="6128" spans="2:17" hidden="1" x14ac:dyDescent="0.3">
      <c r="B6128" s="92" t="s">
        <v>1162</v>
      </c>
      <c r="C6128" s="92" t="s">
        <v>11174</v>
      </c>
      <c r="D6128" s="92" t="s">
        <v>28</v>
      </c>
      <c r="E6128" s="103" t="s">
        <v>761</v>
      </c>
      <c r="F6128" s="92" t="s">
        <v>11062</v>
      </c>
      <c r="G6128" s="92" t="s">
        <v>1240</v>
      </c>
      <c r="H6128" s="92" t="s">
        <v>11024</v>
      </c>
      <c r="I6128" s="92" t="s">
        <v>1088</v>
      </c>
      <c r="J6128" s="92" t="s">
        <v>11175</v>
      </c>
      <c r="K6128" s="90" t="b">
        <v>0</v>
      </c>
      <c r="L6128" s="92" t="s">
        <v>867</v>
      </c>
      <c r="M6128" s="278">
        <f>IFERROR(VLOOKUP(C6128,'Budget Detail as of 11.30'!B:K,COLUMNS('Budget Detail as of 11.30'!B:K),FALSE),0)</f>
        <v>22000</v>
      </c>
      <c r="N6128" s="155">
        <f>SUMIFS('Budget Detail as of 11.30'!L:L,'Budget Detail as of 11.30'!B:B,'Questica Mapping'!C6128)</f>
        <v>22000</v>
      </c>
      <c r="O6128" s="100">
        <v>0</v>
      </c>
      <c r="P6128" s="101">
        <f t="shared" si="235"/>
        <v>0</v>
      </c>
    </row>
    <row r="6129" spans="2:17" hidden="1" x14ac:dyDescent="0.3">
      <c r="B6129" s="92" t="s">
        <v>1162</v>
      </c>
      <c r="C6129" s="92" t="s">
        <v>11176</v>
      </c>
      <c r="D6129" s="92" t="s">
        <v>28</v>
      </c>
      <c r="E6129" s="103" t="s">
        <v>761</v>
      </c>
      <c r="F6129" s="92" t="s">
        <v>11062</v>
      </c>
      <c r="G6129" s="92" t="s">
        <v>1240</v>
      </c>
      <c r="H6129" s="92" t="s">
        <v>11024</v>
      </c>
      <c r="I6129" s="92" t="s">
        <v>1066</v>
      </c>
      <c r="J6129" s="92" t="s">
        <v>11177</v>
      </c>
      <c r="K6129" s="90" t="b">
        <v>0</v>
      </c>
      <c r="L6129" s="92" t="s">
        <v>867</v>
      </c>
      <c r="M6129" s="278">
        <f>IFERROR(VLOOKUP(C6129,'Budget Detail as of 11.30'!B:K,COLUMNS('Budget Detail as of 11.30'!B:K),FALSE),0)</f>
        <v>0</v>
      </c>
      <c r="N6129" s="155">
        <f>SUMIFS('Budget Detail as of 11.30'!L:L,'Budget Detail as of 11.30'!B:B,'Questica Mapping'!C6129)</f>
        <v>0</v>
      </c>
      <c r="O6129" s="100">
        <v>0</v>
      </c>
      <c r="P6129" s="101">
        <f t="shared" si="235"/>
        <v>0</v>
      </c>
    </row>
    <row r="6130" spans="2:17" hidden="1" x14ac:dyDescent="0.3">
      <c r="B6130" s="92" t="s">
        <v>1162</v>
      </c>
      <c r="C6130" s="92" t="s">
        <v>11178</v>
      </c>
      <c r="D6130" s="92" t="s">
        <v>28</v>
      </c>
      <c r="E6130" s="103" t="s">
        <v>764</v>
      </c>
      <c r="F6130" s="92" t="s">
        <v>11062</v>
      </c>
      <c r="G6130" s="92" t="s">
        <v>1243</v>
      </c>
      <c r="H6130" s="92" t="s">
        <v>11024</v>
      </c>
      <c r="I6130" s="92" t="s">
        <v>865</v>
      </c>
      <c r="J6130" s="92" t="s">
        <v>1244</v>
      </c>
      <c r="K6130" s="90" t="b">
        <v>0</v>
      </c>
      <c r="L6130" s="92" t="s">
        <v>867</v>
      </c>
      <c r="M6130" s="278">
        <f>IFERROR(VLOOKUP(C6130,'Budget Detail as of 11.30'!B:K,COLUMNS('Budget Detail as of 11.30'!B:K),FALSE),0)</f>
        <v>65000</v>
      </c>
      <c r="N6130" s="155">
        <f>SUMIFS('Budget Detail as of 11.30'!L:L,'Budget Detail as of 11.30'!B:B,'Questica Mapping'!C6130)</f>
        <v>65000</v>
      </c>
      <c r="O6130" s="100">
        <v>0</v>
      </c>
      <c r="P6130" s="101">
        <f t="shared" si="235"/>
        <v>0</v>
      </c>
    </row>
    <row r="6131" spans="2:17" hidden="1" x14ac:dyDescent="0.3">
      <c r="B6131" s="92" t="s">
        <v>1162</v>
      </c>
      <c r="C6131" s="92" t="s">
        <v>11179</v>
      </c>
      <c r="D6131" s="92" t="s">
        <v>28</v>
      </c>
      <c r="E6131" s="103" t="s">
        <v>764</v>
      </c>
      <c r="F6131" s="92" t="s">
        <v>11062</v>
      </c>
      <c r="G6131" s="92" t="s">
        <v>1246</v>
      </c>
      <c r="H6131" s="92" t="s">
        <v>11024</v>
      </c>
      <c r="I6131" s="92" t="s">
        <v>865</v>
      </c>
      <c r="J6131" s="92" t="s">
        <v>1326</v>
      </c>
      <c r="K6131" s="90" t="b">
        <v>0</v>
      </c>
      <c r="L6131" s="92" t="s">
        <v>867</v>
      </c>
      <c r="M6131" s="278">
        <f>IFERROR(VLOOKUP(C6131,'Budget Detail as of 11.30'!B:K,COLUMNS('Budget Detail as of 11.30'!B:K),FALSE),0)</f>
        <v>6000</v>
      </c>
      <c r="N6131" s="155">
        <f>SUMIFS('Budget Detail as of 11.30'!L:L,'Budget Detail as of 11.30'!B:B,'Questica Mapping'!C6131)</f>
        <v>7200</v>
      </c>
      <c r="O6131" s="100">
        <v>25000</v>
      </c>
      <c r="P6131" s="101">
        <f t="shared" si="235"/>
        <v>25000</v>
      </c>
    </row>
    <row r="6132" spans="2:17" hidden="1" x14ac:dyDescent="0.3">
      <c r="B6132" s="92" t="s">
        <v>1162</v>
      </c>
      <c r="C6132" s="92" t="s">
        <v>11180</v>
      </c>
      <c r="D6132" s="92" t="s">
        <v>28</v>
      </c>
      <c r="E6132" s="103" t="s">
        <v>764</v>
      </c>
      <c r="F6132" s="92" t="s">
        <v>11062</v>
      </c>
      <c r="G6132" s="92" t="s">
        <v>1246</v>
      </c>
      <c r="H6132" s="92" t="s">
        <v>11024</v>
      </c>
      <c r="I6132" s="92" t="s">
        <v>925</v>
      </c>
      <c r="J6132" s="270" t="s">
        <v>1251</v>
      </c>
      <c r="K6132" s="90" t="b">
        <v>0</v>
      </c>
      <c r="L6132" s="92" t="s">
        <v>867</v>
      </c>
      <c r="M6132" s="278">
        <f>IFERROR(VLOOKUP(C6132,'Budget Detail as of 11.30'!B:K,COLUMNS('Budget Detail as of 11.30'!B:K),FALSE),0)</f>
        <v>1200</v>
      </c>
      <c r="N6132" s="155">
        <f>SUMIFS('Budget Detail as of 11.30'!L:L,'Budget Detail as of 11.30'!B:B,'Questica Mapping'!C6132)</f>
        <v>0</v>
      </c>
      <c r="O6132" s="100">
        <v>35000</v>
      </c>
      <c r="P6132" s="101">
        <f t="shared" si="235"/>
        <v>35000</v>
      </c>
    </row>
    <row r="6133" spans="2:17" hidden="1" x14ac:dyDescent="0.3">
      <c r="B6133" s="92" t="s">
        <v>1162</v>
      </c>
      <c r="C6133" s="92" t="s">
        <v>11181</v>
      </c>
      <c r="D6133" s="279" t="s">
        <v>28</v>
      </c>
      <c r="E6133" s="103" t="s">
        <v>764</v>
      </c>
      <c r="F6133" s="90" t="s">
        <v>11062</v>
      </c>
      <c r="G6133" s="90" t="s">
        <v>1265</v>
      </c>
      <c r="H6133" s="90" t="s">
        <v>11024</v>
      </c>
      <c r="I6133" s="90" t="s">
        <v>865</v>
      </c>
      <c r="J6133" s="90" t="s">
        <v>1266</v>
      </c>
      <c r="K6133" s="90" t="b">
        <v>0</v>
      </c>
      <c r="L6133" s="90" t="s">
        <v>867</v>
      </c>
      <c r="M6133" s="278">
        <f>IFERROR(VLOOKUP(C6133,'Budget Detail as of 11.30'!B:K,COLUMNS('Budget Detail as of 11.30'!B:K),FALSE),0)</f>
        <v>87560</v>
      </c>
      <c r="N6133" s="155">
        <f>SUMIFS('Budget Detail as of 11.30'!L:L,'Budget Detail as of 11.30'!B:B,'Questica Mapping'!C6133)</f>
        <v>87560</v>
      </c>
      <c r="O6133" s="100">
        <v>2500</v>
      </c>
      <c r="P6133" s="101">
        <f t="shared" si="235"/>
        <v>2500</v>
      </c>
    </row>
    <row r="6134" spans="2:17" hidden="1" x14ac:dyDescent="0.3">
      <c r="B6134" s="92" t="s">
        <v>1162</v>
      </c>
      <c r="C6134" s="92" t="s">
        <v>11182</v>
      </c>
      <c r="D6134" s="92" t="s">
        <v>28</v>
      </c>
      <c r="E6134" s="103" t="s">
        <v>761</v>
      </c>
      <c r="F6134" s="92" t="s">
        <v>11062</v>
      </c>
      <c r="G6134" s="92" t="s">
        <v>1268</v>
      </c>
      <c r="H6134" s="92" t="s">
        <v>11024</v>
      </c>
      <c r="I6134" s="92" t="s">
        <v>865</v>
      </c>
      <c r="J6134" s="92" t="s">
        <v>6210</v>
      </c>
      <c r="K6134" s="90" t="b">
        <v>0</v>
      </c>
      <c r="L6134" s="92" t="s">
        <v>867</v>
      </c>
      <c r="M6134" s="278">
        <f>IFERROR(VLOOKUP(C6134,'Budget Detail as of 11.30'!B:K,COLUMNS('Budget Detail as of 11.30'!B:K),FALSE),0)</f>
        <v>200</v>
      </c>
      <c r="N6134" s="155">
        <f>SUMIFS('Budget Detail as of 11.30'!L:L,'Budget Detail as of 11.30'!B:B,'Questica Mapping'!C6134)</f>
        <v>200</v>
      </c>
      <c r="O6134" s="100">
        <v>7000</v>
      </c>
      <c r="P6134" s="101">
        <f t="shared" si="235"/>
        <v>7000</v>
      </c>
    </row>
    <row r="6135" spans="2:17" hidden="1" x14ac:dyDescent="0.3">
      <c r="B6135" s="92" t="s">
        <v>1162</v>
      </c>
      <c r="C6135" s="92" t="s">
        <v>11183</v>
      </c>
      <c r="D6135" s="92" t="s">
        <v>28</v>
      </c>
      <c r="E6135" s="103" t="s">
        <v>761</v>
      </c>
      <c r="F6135" s="92" t="s">
        <v>11062</v>
      </c>
      <c r="G6135" s="92" t="s">
        <v>1268</v>
      </c>
      <c r="H6135" s="92" t="s">
        <v>11024</v>
      </c>
      <c r="I6135" s="92" t="s">
        <v>925</v>
      </c>
      <c r="J6135" s="92" t="s">
        <v>11184</v>
      </c>
      <c r="K6135" s="90" t="b">
        <v>0</v>
      </c>
      <c r="L6135" s="92" t="s">
        <v>867</v>
      </c>
      <c r="M6135" s="278">
        <f>IFERROR(VLOOKUP(C6135,'Budget Detail as of 11.30'!B:K,COLUMNS('Budget Detail as of 11.30'!B:K),FALSE),0)</f>
        <v>5000</v>
      </c>
      <c r="N6135" s="155">
        <f>SUMIFS('Budget Detail as of 11.30'!L:L,'Budget Detail as of 11.30'!B:B,'Questica Mapping'!C6135)</f>
        <v>5000</v>
      </c>
      <c r="O6135" s="100">
        <v>300000</v>
      </c>
      <c r="P6135" s="101">
        <f t="shared" si="235"/>
        <v>300000</v>
      </c>
    </row>
    <row r="6136" spans="2:17" hidden="1" x14ac:dyDescent="0.3">
      <c r="B6136" s="92" t="s">
        <v>1162</v>
      </c>
      <c r="C6136" s="92" t="s">
        <v>11185</v>
      </c>
      <c r="D6136" s="279" t="s">
        <v>28</v>
      </c>
      <c r="E6136" s="103" t="s">
        <v>761</v>
      </c>
      <c r="F6136" s="90" t="s">
        <v>11062</v>
      </c>
      <c r="G6136" s="90" t="s">
        <v>1268</v>
      </c>
      <c r="H6136" s="90" t="s">
        <v>11024</v>
      </c>
      <c r="I6136" s="90" t="s">
        <v>928</v>
      </c>
      <c r="J6136" s="90" t="s">
        <v>11186</v>
      </c>
      <c r="K6136" s="90" t="b">
        <v>0</v>
      </c>
      <c r="L6136" s="90" t="s">
        <v>867</v>
      </c>
      <c r="M6136" s="278">
        <f>IFERROR(VLOOKUP(C6136,'Budget Detail as of 11.30'!B:K,COLUMNS('Budget Detail as of 11.30'!B:K),FALSE),0)</f>
        <v>40000</v>
      </c>
      <c r="N6136" s="155">
        <f>SUMIFS('Budget Detail as of 11.30'!L:L,'Budget Detail as of 11.30'!B:B,'Questica Mapping'!C6136)</f>
        <v>40000</v>
      </c>
      <c r="O6136" s="100">
        <v>15000</v>
      </c>
      <c r="P6136" s="101">
        <f t="shared" si="235"/>
        <v>15000</v>
      </c>
      <c r="Q6136" s="279" t="s">
        <v>1169</v>
      </c>
    </row>
    <row r="6137" spans="2:17" hidden="1" x14ac:dyDescent="0.3">
      <c r="B6137" s="92" t="s">
        <v>1162</v>
      </c>
      <c r="C6137" s="92" t="s">
        <v>11187</v>
      </c>
      <c r="D6137" s="92" t="s">
        <v>28</v>
      </c>
      <c r="E6137" s="103" t="s">
        <v>766</v>
      </c>
      <c r="F6137" s="92" t="s">
        <v>11062</v>
      </c>
      <c r="G6137" s="92" t="s">
        <v>1617</v>
      </c>
      <c r="H6137" s="92" t="s">
        <v>11024</v>
      </c>
      <c r="I6137" s="92" t="s">
        <v>865</v>
      </c>
      <c r="J6137" s="92" t="s">
        <v>11188</v>
      </c>
      <c r="K6137" s="90" t="b">
        <v>0</v>
      </c>
      <c r="L6137" s="92" t="s">
        <v>867</v>
      </c>
      <c r="M6137" s="278">
        <f>IFERROR(VLOOKUP(C6137,'Budget Detail as of 11.30'!B:K,COLUMNS('Budget Detail as of 11.30'!B:K),FALSE),0)</f>
        <v>20000</v>
      </c>
      <c r="N6137" s="155">
        <f>SUMIFS('Budget Detail as of 11.30'!L:L,'Budget Detail as of 11.30'!B:B,'Questica Mapping'!C6137)</f>
        <v>20000</v>
      </c>
      <c r="O6137" s="100">
        <v>139343</v>
      </c>
      <c r="P6137" s="101">
        <f t="shared" si="235"/>
        <v>139343</v>
      </c>
    </row>
    <row r="6138" spans="2:17" hidden="1" x14ac:dyDescent="0.3">
      <c r="B6138" s="92" t="s">
        <v>1162</v>
      </c>
      <c r="C6138" s="92" t="s">
        <v>11189</v>
      </c>
      <c r="D6138" s="92" t="s">
        <v>28</v>
      </c>
      <c r="E6138" s="103" t="s">
        <v>766</v>
      </c>
      <c r="F6138" s="92" t="s">
        <v>11062</v>
      </c>
      <c r="G6138" s="92" t="s">
        <v>1617</v>
      </c>
      <c r="H6138" s="92" t="s">
        <v>11024</v>
      </c>
      <c r="I6138" s="92" t="s">
        <v>925</v>
      </c>
      <c r="J6138" s="92" t="s">
        <v>11190</v>
      </c>
      <c r="K6138" s="90" t="b">
        <v>0</v>
      </c>
      <c r="L6138" s="92" t="s">
        <v>867</v>
      </c>
      <c r="M6138" s="278">
        <f>IFERROR(VLOOKUP(C6138,'Budget Detail as of 11.30'!B:K,COLUMNS('Budget Detail as of 11.30'!B:K),FALSE),0)</f>
        <v>0</v>
      </c>
      <c r="N6138" s="155">
        <f>SUMIFS('Budget Detail as of 11.30'!L:L,'Budget Detail as of 11.30'!B:B,'Questica Mapping'!C6138)</f>
        <v>0</v>
      </c>
      <c r="O6138" s="100">
        <v>1389180</v>
      </c>
      <c r="P6138" s="101">
        <f t="shared" si="235"/>
        <v>1389180</v>
      </c>
    </row>
    <row r="6139" spans="2:17" hidden="1" x14ac:dyDescent="0.3">
      <c r="B6139" s="92" t="s">
        <v>1162</v>
      </c>
      <c r="C6139" s="92" t="s">
        <v>11191</v>
      </c>
      <c r="D6139" s="92" t="s">
        <v>28</v>
      </c>
      <c r="E6139" s="103" t="s">
        <v>766</v>
      </c>
      <c r="F6139" s="92" t="s">
        <v>11062</v>
      </c>
      <c r="G6139" s="92" t="s">
        <v>1617</v>
      </c>
      <c r="H6139" s="92" t="s">
        <v>11024</v>
      </c>
      <c r="I6139" s="92" t="s">
        <v>928</v>
      </c>
      <c r="J6139" s="92" t="s">
        <v>11192</v>
      </c>
      <c r="K6139" s="90" t="b">
        <v>0</v>
      </c>
      <c r="L6139" s="92" t="s">
        <v>867</v>
      </c>
      <c r="M6139" s="278">
        <f>IFERROR(VLOOKUP(C6139,'Budget Detail as of 11.30'!B:K,COLUMNS('Budget Detail as of 11.30'!B:K),FALSE),0)</f>
        <v>0</v>
      </c>
      <c r="N6139" s="155">
        <f>SUMIFS('Budget Detail as of 11.30'!L:L,'Budget Detail as of 11.30'!B:B,'Questica Mapping'!C6139)</f>
        <v>0</v>
      </c>
      <c r="O6139" s="100">
        <v>62245</v>
      </c>
      <c r="P6139" s="101">
        <f t="shared" si="235"/>
        <v>62245</v>
      </c>
    </row>
    <row r="6140" spans="2:17" hidden="1" x14ac:dyDescent="0.3">
      <c r="B6140" s="92" t="s">
        <v>1162</v>
      </c>
      <c r="C6140" s="92" t="s">
        <v>11193</v>
      </c>
      <c r="D6140" s="92" t="s">
        <v>28</v>
      </c>
      <c r="E6140" s="103" t="s">
        <v>766</v>
      </c>
      <c r="F6140" s="92" t="s">
        <v>11062</v>
      </c>
      <c r="G6140" s="92" t="s">
        <v>1617</v>
      </c>
      <c r="H6140" s="92" t="s">
        <v>11024</v>
      </c>
      <c r="I6140" s="92" t="s">
        <v>931</v>
      </c>
      <c r="J6140" s="92" t="s">
        <v>11194</v>
      </c>
      <c r="K6140" s="90" t="b">
        <v>0</v>
      </c>
      <c r="L6140" s="92" t="s">
        <v>867</v>
      </c>
      <c r="M6140" s="278">
        <f>IFERROR(VLOOKUP(C6140,'Budget Detail as of 11.30'!B:K,COLUMNS('Budget Detail as of 11.30'!B:K),FALSE),0)</f>
        <v>300000</v>
      </c>
      <c r="N6140" s="155">
        <f>SUMIFS('Budget Detail as of 11.30'!L:L,'Budget Detail as of 11.30'!B:B,'Questica Mapping'!C6140)</f>
        <v>300000</v>
      </c>
      <c r="O6140" s="100"/>
      <c r="P6140" s="101"/>
    </row>
    <row r="6141" spans="2:17" hidden="1" x14ac:dyDescent="0.3">
      <c r="B6141" s="92" t="s">
        <v>1162</v>
      </c>
      <c r="C6141" s="92" t="s">
        <v>11195</v>
      </c>
      <c r="D6141" s="92" t="s">
        <v>28</v>
      </c>
      <c r="E6141" s="103" t="s">
        <v>761</v>
      </c>
      <c r="F6141" s="92" t="s">
        <v>11062</v>
      </c>
      <c r="G6141" s="92" t="s">
        <v>1273</v>
      </c>
      <c r="H6141" s="92" t="s">
        <v>11024</v>
      </c>
      <c r="I6141" s="92" t="s">
        <v>865</v>
      </c>
      <c r="J6141" s="92" t="s">
        <v>11196</v>
      </c>
      <c r="K6141" s="90" t="b">
        <v>0</v>
      </c>
      <c r="L6141" s="92" t="s">
        <v>867</v>
      </c>
      <c r="M6141" s="278">
        <f>IFERROR(VLOOKUP(C6141,'Budget Detail as of 11.30'!B:K,COLUMNS('Budget Detail as of 11.30'!B:K),FALSE),0)</f>
        <v>40000</v>
      </c>
      <c r="N6141" s="155">
        <f>SUMIFS('Budget Detail as of 11.30'!L:L,'Budget Detail as of 11.30'!B:B,'Questica Mapping'!C6141)</f>
        <v>40000</v>
      </c>
      <c r="O6141" s="100">
        <v>63</v>
      </c>
      <c r="P6141" s="101">
        <f t="shared" ref="P6141:P6181" si="236">+O6141</f>
        <v>63</v>
      </c>
    </row>
    <row r="6142" spans="2:17" hidden="1" x14ac:dyDescent="0.3">
      <c r="B6142" s="92" t="s">
        <v>1162</v>
      </c>
      <c r="C6142" s="92" t="s">
        <v>11197</v>
      </c>
      <c r="D6142" s="92" t="s">
        <v>28</v>
      </c>
      <c r="E6142" s="103" t="s">
        <v>761</v>
      </c>
      <c r="F6142" s="92" t="s">
        <v>11062</v>
      </c>
      <c r="G6142" s="92" t="s">
        <v>1273</v>
      </c>
      <c r="H6142" s="92" t="s">
        <v>11024</v>
      </c>
      <c r="I6142" s="92" t="s">
        <v>925</v>
      </c>
      <c r="J6142" s="92" t="s">
        <v>11198</v>
      </c>
      <c r="K6142" s="90" t="b">
        <v>0</v>
      </c>
      <c r="L6142" s="92" t="s">
        <v>867</v>
      </c>
      <c r="M6142" s="278">
        <f>IFERROR(VLOOKUP(C6142,'Budget Detail as of 11.30'!B:K,COLUMNS('Budget Detail as of 11.30'!B:K),FALSE),0)</f>
        <v>50000</v>
      </c>
      <c r="N6142" s="155">
        <f>SUMIFS('Budget Detail as of 11.30'!L:L,'Budget Detail as of 11.30'!B:B,'Questica Mapping'!C6142)</f>
        <v>50000</v>
      </c>
      <c r="O6142" s="100">
        <v>100000</v>
      </c>
      <c r="P6142" s="101">
        <f t="shared" si="236"/>
        <v>100000</v>
      </c>
    </row>
    <row r="6143" spans="2:17" hidden="1" x14ac:dyDescent="0.3">
      <c r="B6143" s="92" t="s">
        <v>1162</v>
      </c>
      <c r="C6143" s="92" t="s">
        <v>11199</v>
      </c>
      <c r="D6143" s="92" t="s">
        <v>28</v>
      </c>
      <c r="E6143" s="103" t="s">
        <v>761</v>
      </c>
      <c r="F6143" s="92" t="s">
        <v>11062</v>
      </c>
      <c r="G6143" s="92" t="s">
        <v>1273</v>
      </c>
      <c r="H6143" s="92" t="s">
        <v>11024</v>
      </c>
      <c r="I6143" s="92" t="s">
        <v>928</v>
      </c>
      <c r="J6143" s="92" t="s">
        <v>11200</v>
      </c>
      <c r="K6143" s="90" t="b">
        <v>0</v>
      </c>
      <c r="L6143" s="92" t="s">
        <v>867</v>
      </c>
      <c r="M6143" s="278">
        <f>IFERROR(VLOOKUP(C6143,'Budget Detail as of 11.30'!B:K,COLUMNS('Budget Detail as of 11.30'!B:K),FALSE),0)</f>
        <v>8500</v>
      </c>
      <c r="N6143" s="155">
        <f>SUMIFS('Budget Detail as of 11.30'!L:L,'Budget Detail as of 11.30'!B:B,'Questica Mapping'!C6143)</f>
        <v>8500</v>
      </c>
      <c r="O6143" s="100">
        <v>0</v>
      </c>
      <c r="P6143" s="101">
        <f t="shared" si="236"/>
        <v>0</v>
      </c>
    </row>
    <row r="6144" spans="2:17" hidden="1" x14ac:dyDescent="0.3">
      <c r="B6144" s="92" t="s">
        <v>1162</v>
      </c>
      <c r="C6144" s="92" t="s">
        <v>11201</v>
      </c>
      <c r="D6144" s="92" t="s">
        <v>28</v>
      </c>
      <c r="E6144" s="103" t="s">
        <v>761</v>
      </c>
      <c r="F6144" s="90" t="s">
        <v>11062</v>
      </c>
      <c r="G6144" s="90" t="s">
        <v>1273</v>
      </c>
      <c r="H6144" s="90" t="s">
        <v>11106</v>
      </c>
      <c r="I6144" s="178">
        <v>4</v>
      </c>
      <c r="J6144" s="90" t="s">
        <v>11202</v>
      </c>
      <c r="L6144" s="92"/>
      <c r="M6144" s="278">
        <f>IFERROR(VLOOKUP(C6144,'Budget Detail as of 11.30'!B:K,COLUMNS('Budget Detail as of 11.30'!B:K),FALSE),0)</f>
        <v>10000</v>
      </c>
      <c r="N6144" s="155">
        <f>SUMIFS('Budget Detail as of 11.30'!L:L,'Budget Detail as of 11.30'!B:B,'Questica Mapping'!C6144)</f>
        <v>10000</v>
      </c>
      <c r="O6144" s="100">
        <v>0</v>
      </c>
      <c r="P6144" s="101">
        <f t="shared" si="236"/>
        <v>0</v>
      </c>
    </row>
    <row r="6145" spans="2:17" hidden="1" x14ac:dyDescent="0.3">
      <c r="B6145" s="92" t="s">
        <v>1162</v>
      </c>
      <c r="C6145" s="92" t="s">
        <v>11203</v>
      </c>
      <c r="D6145" s="92" t="s">
        <v>28</v>
      </c>
      <c r="E6145" s="103" t="s">
        <v>761</v>
      </c>
      <c r="F6145" s="92" t="s">
        <v>11062</v>
      </c>
      <c r="G6145" s="92" t="s">
        <v>2109</v>
      </c>
      <c r="H6145" s="92" t="s">
        <v>11024</v>
      </c>
      <c r="I6145" s="92" t="s">
        <v>865</v>
      </c>
      <c r="J6145" s="92" t="s">
        <v>11204</v>
      </c>
      <c r="K6145" s="90" t="b">
        <v>0</v>
      </c>
      <c r="L6145" s="92" t="s">
        <v>867</v>
      </c>
      <c r="M6145" s="278">
        <f>IFERROR(VLOOKUP(C6145,'Budget Detail as of 11.30'!B:K,COLUMNS('Budget Detail as of 11.30'!B:K),FALSE),0)</f>
        <v>0</v>
      </c>
      <c r="N6145" s="155">
        <f>SUMIFS('Budget Detail as of 11.30'!L:L,'Budget Detail as of 11.30'!B:B,'Questica Mapping'!C6145)</f>
        <v>0</v>
      </c>
      <c r="O6145" s="100">
        <v>0</v>
      </c>
      <c r="P6145" s="101">
        <f t="shared" si="236"/>
        <v>0</v>
      </c>
    </row>
    <row r="6146" spans="2:17" hidden="1" x14ac:dyDescent="0.3">
      <c r="B6146" s="92" t="s">
        <v>1162</v>
      </c>
      <c r="C6146" s="92" t="s">
        <v>11205</v>
      </c>
      <c r="D6146" s="92" t="s">
        <v>28</v>
      </c>
      <c r="E6146" s="103" t="s">
        <v>761</v>
      </c>
      <c r="F6146" s="92" t="s">
        <v>11062</v>
      </c>
      <c r="G6146" s="92" t="s">
        <v>2109</v>
      </c>
      <c r="H6146" s="92" t="s">
        <v>11024</v>
      </c>
      <c r="I6146" s="92" t="s">
        <v>925</v>
      </c>
      <c r="J6146" s="92" t="s">
        <v>11206</v>
      </c>
      <c r="K6146" s="90" t="b">
        <v>0</v>
      </c>
      <c r="L6146" s="92" t="s">
        <v>867</v>
      </c>
      <c r="M6146" s="278">
        <f>IFERROR(VLOOKUP(C6146,'Budget Detail as of 11.30'!B:K,COLUMNS('Budget Detail as of 11.30'!B:K),FALSE),0)</f>
        <v>15000</v>
      </c>
      <c r="N6146" s="155">
        <f>SUMIFS('Budget Detail as of 11.30'!L:L,'Budget Detail as of 11.30'!B:B,'Questica Mapping'!C6146)</f>
        <v>15000</v>
      </c>
      <c r="O6146" s="100">
        <v>622970</v>
      </c>
      <c r="P6146" s="101">
        <f t="shared" si="236"/>
        <v>622970</v>
      </c>
    </row>
    <row r="6147" spans="2:17" hidden="1" x14ac:dyDescent="0.3">
      <c r="B6147" s="92" t="s">
        <v>1162</v>
      </c>
      <c r="C6147" s="92" t="s">
        <v>11207</v>
      </c>
      <c r="D6147" s="92" t="s">
        <v>28</v>
      </c>
      <c r="E6147" s="103" t="s">
        <v>770</v>
      </c>
      <c r="F6147" s="92" t="s">
        <v>11062</v>
      </c>
      <c r="G6147" s="92" t="s">
        <v>10077</v>
      </c>
      <c r="H6147" s="92" t="s">
        <v>11024</v>
      </c>
      <c r="I6147" s="92" t="s">
        <v>865</v>
      </c>
      <c r="J6147" s="92" t="s">
        <v>10078</v>
      </c>
      <c r="K6147" s="90" t="b">
        <v>0</v>
      </c>
      <c r="L6147" s="92" t="s">
        <v>867</v>
      </c>
      <c r="M6147" s="278">
        <f>IFERROR(VLOOKUP(C6147,'Budget Detail as of 11.30'!B:K,COLUMNS('Budget Detail as of 11.30'!B:K),FALSE),0)</f>
        <v>222000</v>
      </c>
      <c r="N6147" s="155">
        <f>SUMIFS('Budget Detail as of 11.30'!L:L,'Budget Detail as of 11.30'!B:B,'Questica Mapping'!C6147)</f>
        <v>222000</v>
      </c>
      <c r="O6147" s="100">
        <v>17945</v>
      </c>
      <c r="P6147" s="101">
        <f t="shared" si="236"/>
        <v>17945</v>
      </c>
    </row>
    <row r="6148" spans="2:17" hidden="1" x14ac:dyDescent="0.3">
      <c r="B6148" s="92" t="s">
        <v>1162</v>
      </c>
      <c r="C6148" s="92" t="s">
        <v>11208</v>
      </c>
      <c r="D6148" s="92" t="s">
        <v>28</v>
      </c>
      <c r="E6148" s="103" t="s">
        <v>771</v>
      </c>
      <c r="F6148" s="92" t="s">
        <v>11209</v>
      </c>
      <c r="G6148" s="92" t="s">
        <v>1165</v>
      </c>
      <c r="H6148" s="92" t="s">
        <v>11031</v>
      </c>
      <c r="I6148" s="92" t="s">
        <v>865</v>
      </c>
      <c r="J6148" s="92">
        <v>0</v>
      </c>
      <c r="K6148" s="90" t="b">
        <v>0</v>
      </c>
      <c r="L6148" s="92" t="s">
        <v>1166</v>
      </c>
      <c r="M6148" s="278">
        <f>IFERROR(VLOOKUP(C6148,'Budget Detail as of 11.30'!B:K,COLUMNS('Budget Detail as of 11.30'!B:K),FALSE),0)</f>
        <v>2317010</v>
      </c>
      <c r="N6148" s="155">
        <f>SUMIFS('Budget Detail as of 11.30'!L:L,'Budget Detail as of 11.30'!B:B,'Questica Mapping'!C6148)</f>
        <v>2217210</v>
      </c>
      <c r="O6148" s="100">
        <v>4380</v>
      </c>
      <c r="P6148" s="101">
        <f t="shared" si="236"/>
        <v>4380</v>
      </c>
    </row>
    <row r="6149" spans="2:17" hidden="1" x14ac:dyDescent="0.3">
      <c r="B6149" s="92" t="s">
        <v>1162</v>
      </c>
      <c r="C6149" s="92" t="s">
        <v>11210</v>
      </c>
      <c r="D6149" s="92" t="s">
        <v>28</v>
      </c>
      <c r="E6149" s="103" t="s">
        <v>771</v>
      </c>
      <c r="F6149" s="92" t="s">
        <v>11209</v>
      </c>
      <c r="G6149" s="92" t="s">
        <v>1165</v>
      </c>
      <c r="H6149" s="92" t="s">
        <v>11031</v>
      </c>
      <c r="I6149" s="92" t="s">
        <v>925</v>
      </c>
      <c r="J6149" s="92">
        <v>0</v>
      </c>
      <c r="K6149" s="90" t="b">
        <v>0</v>
      </c>
      <c r="L6149" s="92" t="s">
        <v>1166</v>
      </c>
      <c r="M6149" s="278">
        <f>IFERROR(VLOOKUP(C6149,'Budget Detail as of 11.30'!B:K,COLUMNS('Budget Detail as of 11.30'!B:K),FALSE),0)</f>
        <v>68150</v>
      </c>
      <c r="N6149" s="155">
        <f>SUMIFS('Budget Detail as of 11.30'!L:L,'Budget Detail as of 11.30'!B:B,'Questica Mapping'!C6149)</f>
        <v>68150</v>
      </c>
      <c r="O6149" s="100">
        <v>0</v>
      </c>
      <c r="P6149" s="101">
        <f t="shared" si="236"/>
        <v>0</v>
      </c>
    </row>
    <row r="6150" spans="2:17" hidden="1" x14ac:dyDescent="0.3">
      <c r="B6150" s="157" t="s">
        <v>1162</v>
      </c>
      <c r="C6150" s="157" t="s">
        <v>11211</v>
      </c>
      <c r="D6150" s="282" t="s">
        <v>28</v>
      </c>
      <c r="E6150" s="103" t="s">
        <v>771</v>
      </c>
      <c r="F6150" s="282" t="s">
        <v>11209</v>
      </c>
      <c r="G6150" s="282" t="s">
        <v>1165</v>
      </c>
      <c r="H6150" s="282" t="s">
        <v>11031</v>
      </c>
      <c r="I6150" s="282" t="s">
        <v>928</v>
      </c>
      <c r="J6150" s="282" t="s">
        <v>11212</v>
      </c>
      <c r="K6150" s="282" t="b">
        <v>0</v>
      </c>
      <c r="L6150" s="282" t="s">
        <v>867</v>
      </c>
      <c r="M6150" s="278">
        <f>IFERROR(VLOOKUP(C6150,'Budget Detail as of 11.30'!B:K,COLUMNS('Budget Detail as of 11.30'!B:K),FALSE),0)</f>
        <v>764000</v>
      </c>
      <c r="N6150" s="155">
        <f>SUMIFS('Budget Detail as of 11.30'!L:L,'Budget Detail as of 11.30'!B:B,'Questica Mapping'!C6150)</f>
        <v>764000</v>
      </c>
      <c r="O6150" s="100">
        <v>0</v>
      </c>
      <c r="P6150" s="101">
        <f t="shared" si="236"/>
        <v>0</v>
      </c>
      <c r="Q6150" s="279" t="s">
        <v>1169</v>
      </c>
    </row>
    <row r="6151" spans="2:17" hidden="1" x14ac:dyDescent="0.3">
      <c r="B6151" s="92" t="s">
        <v>1162</v>
      </c>
      <c r="C6151" s="92" t="s">
        <v>11213</v>
      </c>
      <c r="D6151" s="92" t="s">
        <v>28</v>
      </c>
      <c r="E6151" s="103" t="s">
        <v>771</v>
      </c>
      <c r="F6151" s="92" t="s">
        <v>11209</v>
      </c>
      <c r="G6151" s="92" t="s">
        <v>1173</v>
      </c>
      <c r="H6151" s="92" t="s">
        <v>11031</v>
      </c>
      <c r="I6151" s="92" t="s">
        <v>865</v>
      </c>
      <c r="J6151" s="92" t="s">
        <v>1174</v>
      </c>
      <c r="K6151" s="90" t="b">
        <v>0</v>
      </c>
      <c r="L6151" s="92" t="s">
        <v>867</v>
      </c>
      <c r="M6151" s="278">
        <f>IFERROR(VLOOKUP(C6151,'Budget Detail as of 11.30'!B:K,COLUMNS('Budget Detail as of 11.30'!B:K),FALSE),0)</f>
        <v>0</v>
      </c>
      <c r="N6151" s="155">
        <f>SUMIFS('Budget Detail as of 11.30'!L:L,'Budget Detail as of 11.30'!B:B,'Questica Mapping'!C6151)</f>
        <v>0</v>
      </c>
      <c r="O6151" s="100">
        <v>0</v>
      </c>
      <c r="P6151" s="101">
        <f t="shared" si="236"/>
        <v>0</v>
      </c>
    </row>
    <row r="6152" spans="2:17" hidden="1" x14ac:dyDescent="0.3">
      <c r="B6152" s="92" t="s">
        <v>1162</v>
      </c>
      <c r="C6152" s="92" t="s">
        <v>11214</v>
      </c>
      <c r="D6152" s="92" t="s">
        <v>28</v>
      </c>
      <c r="E6152" s="103" t="s">
        <v>771</v>
      </c>
      <c r="F6152" s="92" t="s">
        <v>11209</v>
      </c>
      <c r="G6152" s="92" t="s">
        <v>1286</v>
      </c>
      <c r="H6152" s="92" t="s">
        <v>11031</v>
      </c>
      <c r="I6152" s="92" t="s">
        <v>865</v>
      </c>
      <c r="J6152" s="92" t="s">
        <v>1287</v>
      </c>
      <c r="K6152" s="90" t="b">
        <v>0</v>
      </c>
      <c r="L6152" s="92" t="s">
        <v>867</v>
      </c>
      <c r="M6152" s="278">
        <f>IFERROR(VLOOKUP(C6152,'Budget Detail as of 11.30'!B:K,COLUMNS('Budget Detail as of 11.30'!B:K),FALSE),0)</f>
        <v>100000</v>
      </c>
      <c r="N6152" s="155">
        <f>SUMIFS('Budget Detail as of 11.30'!L:L,'Budget Detail as of 11.30'!B:B,'Questica Mapping'!C6152)</f>
        <v>100000</v>
      </c>
      <c r="O6152" s="100">
        <v>0</v>
      </c>
      <c r="P6152" s="101">
        <f t="shared" si="236"/>
        <v>0</v>
      </c>
    </row>
    <row r="6153" spans="2:17" hidden="1" x14ac:dyDescent="0.3">
      <c r="B6153" s="92" t="s">
        <v>1162</v>
      </c>
      <c r="C6153" s="92" t="s">
        <v>11215</v>
      </c>
      <c r="D6153" s="92" t="s">
        <v>28</v>
      </c>
      <c r="E6153" s="103" t="s">
        <v>771</v>
      </c>
      <c r="F6153" s="92" t="s">
        <v>11209</v>
      </c>
      <c r="G6153" s="92" t="s">
        <v>1286</v>
      </c>
      <c r="H6153" s="92" t="s">
        <v>11216</v>
      </c>
      <c r="I6153" s="92" t="s">
        <v>865</v>
      </c>
      <c r="J6153" s="92" t="s">
        <v>1287</v>
      </c>
      <c r="K6153" s="90" t="b">
        <v>0</v>
      </c>
      <c r="L6153" s="92" t="s">
        <v>867</v>
      </c>
      <c r="M6153" s="278">
        <f>IFERROR(VLOOKUP(C6153,'Budget Detail as of 11.30'!B:K,COLUMNS('Budget Detail as of 11.30'!B:K),FALSE),0)</f>
        <v>0</v>
      </c>
      <c r="N6153" s="155">
        <f>SUMIFS('Budget Detail as of 11.30'!L:L,'Budget Detail as of 11.30'!B:B,'Questica Mapping'!C6153)</f>
        <v>0</v>
      </c>
      <c r="O6153" s="100">
        <v>600</v>
      </c>
      <c r="P6153" s="101">
        <f t="shared" si="236"/>
        <v>600</v>
      </c>
    </row>
    <row r="6154" spans="2:17" hidden="1" x14ac:dyDescent="0.3">
      <c r="B6154" s="92" t="s">
        <v>1162</v>
      </c>
      <c r="C6154" s="92" t="s">
        <v>11217</v>
      </c>
      <c r="D6154" s="92" t="s">
        <v>28</v>
      </c>
      <c r="E6154" s="103" t="s">
        <v>771</v>
      </c>
      <c r="F6154" s="92" t="s">
        <v>11209</v>
      </c>
      <c r="G6154" s="92" t="s">
        <v>1286</v>
      </c>
      <c r="H6154" s="92" t="s">
        <v>11218</v>
      </c>
      <c r="I6154" s="92" t="s">
        <v>865</v>
      </c>
      <c r="J6154" s="92" t="s">
        <v>1287</v>
      </c>
      <c r="K6154" s="90" t="b">
        <v>0</v>
      </c>
      <c r="L6154" s="92" t="s">
        <v>867</v>
      </c>
      <c r="M6154" s="278">
        <f>IFERROR(VLOOKUP(C6154,'Budget Detail as of 11.30'!B:K,COLUMNS('Budget Detail as of 11.30'!B:K),FALSE),0)</f>
        <v>0</v>
      </c>
      <c r="N6154" s="155">
        <f>SUMIFS('Budget Detail as of 11.30'!L:L,'Budget Detail as of 11.30'!B:B,'Questica Mapping'!C6154)</f>
        <v>0</v>
      </c>
      <c r="O6154" s="100">
        <v>600</v>
      </c>
      <c r="P6154" s="101">
        <f t="shared" si="236"/>
        <v>600</v>
      </c>
    </row>
    <row r="6155" spans="2:17" hidden="1" x14ac:dyDescent="0.3">
      <c r="B6155" s="92" t="s">
        <v>1162</v>
      </c>
      <c r="C6155" s="92" t="s">
        <v>11219</v>
      </c>
      <c r="D6155" s="92" t="s">
        <v>28</v>
      </c>
      <c r="E6155" s="103" t="s">
        <v>771</v>
      </c>
      <c r="F6155" s="92" t="s">
        <v>11209</v>
      </c>
      <c r="G6155" s="92" t="s">
        <v>1286</v>
      </c>
      <c r="H6155" s="92" t="s">
        <v>11220</v>
      </c>
      <c r="I6155" s="92" t="s">
        <v>865</v>
      </c>
      <c r="J6155" s="92" t="s">
        <v>1287</v>
      </c>
      <c r="K6155" s="90" t="b">
        <v>0</v>
      </c>
      <c r="L6155" s="92" t="s">
        <v>867</v>
      </c>
      <c r="M6155" s="278">
        <f>IFERROR(VLOOKUP(C6155,'Budget Detail as of 11.30'!B:K,COLUMNS('Budget Detail as of 11.30'!B:K),FALSE),0)</f>
        <v>0</v>
      </c>
      <c r="N6155" s="155">
        <f>SUMIFS('Budget Detail as of 11.30'!L:L,'Budget Detail as of 11.30'!B:B,'Questica Mapping'!C6155)</f>
        <v>0</v>
      </c>
      <c r="O6155" s="100">
        <v>150</v>
      </c>
      <c r="P6155" s="101">
        <f t="shared" si="236"/>
        <v>150</v>
      </c>
    </row>
    <row r="6156" spans="2:17" hidden="1" x14ac:dyDescent="0.3">
      <c r="B6156" s="92" t="s">
        <v>1162</v>
      </c>
      <c r="C6156" s="92" t="s">
        <v>11221</v>
      </c>
      <c r="D6156" s="92" t="s">
        <v>28</v>
      </c>
      <c r="E6156" s="103" t="s">
        <v>771</v>
      </c>
      <c r="F6156" s="92" t="s">
        <v>11209</v>
      </c>
      <c r="G6156" s="92" t="s">
        <v>1176</v>
      </c>
      <c r="H6156" s="92" t="s">
        <v>11031</v>
      </c>
      <c r="I6156" s="92" t="s">
        <v>865</v>
      </c>
      <c r="J6156" s="92">
        <v>0</v>
      </c>
      <c r="K6156" s="90" t="b">
        <v>0</v>
      </c>
      <c r="L6156" s="92" t="s">
        <v>1166</v>
      </c>
      <c r="M6156" s="278">
        <f>IFERROR(VLOOKUP(C6156,'Budget Detail as of 11.30'!B:K,COLUMNS('Budget Detail as of 11.30'!B:K),FALSE),0)</f>
        <v>1015850</v>
      </c>
      <c r="N6156" s="155">
        <f>SUMIFS('Budget Detail as of 11.30'!L:L,'Budget Detail as of 11.30'!B:B,'Questica Mapping'!C6156)</f>
        <v>990730</v>
      </c>
      <c r="O6156" s="100">
        <v>400</v>
      </c>
      <c r="P6156" s="101">
        <f t="shared" si="236"/>
        <v>400</v>
      </c>
    </row>
    <row r="6157" spans="2:17" hidden="1" x14ac:dyDescent="0.3">
      <c r="B6157" s="92" t="s">
        <v>1162</v>
      </c>
      <c r="C6157" s="92" t="s">
        <v>11222</v>
      </c>
      <c r="D6157" s="92" t="s">
        <v>28</v>
      </c>
      <c r="E6157" s="103" t="s">
        <v>771</v>
      </c>
      <c r="F6157" s="92" t="s">
        <v>11209</v>
      </c>
      <c r="G6157" s="92" t="s">
        <v>1176</v>
      </c>
      <c r="H6157" s="92" t="s">
        <v>11031</v>
      </c>
      <c r="I6157" s="92" t="s">
        <v>925</v>
      </c>
      <c r="J6157" s="92">
        <v>0</v>
      </c>
      <c r="K6157" s="90" t="b">
        <v>0</v>
      </c>
      <c r="L6157" s="92" t="s">
        <v>1166</v>
      </c>
      <c r="M6157" s="278">
        <f>IFERROR(VLOOKUP(C6157,'Budget Detail as of 11.30'!B:K,COLUMNS('Budget Detail as of 11.30'!B:K),FALSE),0)</f>
        <v>19490</v>
      </c>
      <c r="N6157" s="155">
        <f>SUMIFS('Budget Detail as of 11.30'!L:L,'Budget Detail as of 11.30'!B:B,'Questica Mapping'!C6157)</f>
        <v>19490</v>
      </c>
      <c r="O6157" s="100">
        <v>150</v>
      </c>
      <c r="P6157" s="101">
        <f t="shared" si="236"/>
        <v>150</v>
      </c>
    </row>
    <row r="6158" spans="2:17" hidden="1" x14ac:dyDescent="0.3">
      <c r="B6158" s="92" t="s">
        <v>1162</v>
      </c>
      <c r="C6158" s="92" t="s">
        <v>11223</v>
      </c>
      <c r="D6158" s="92" t="s">
        <v>28</v>
      </c>
      <c r="E6158" s="103" t="s">
        <v>771</v>
      </c>
      <c r="F6158" s="92" t="s">
        <v>11209</v>
      </c>
      <c r="G6158" s="92" t="s">
        <v>1522</v>
      </c>
      <c r="H6158" s="92" t="s">
        <v>11031</v>
      </c>
      <c r="I6158" s="92" t="s">
        <v>865</v>
      </c>
      <c r="J6158" s="92" t="s">
        <v>1523</v>
      </c>
      <c r="K6158" s="90" t="b">
        <v>0</v>
      </c>
      <c r="L6158" s="92" t="s">
        <v>867</v>
      </c>
      <c r="M6158" s="278">
        <f>IFERROR(VLOOKUP(C6158,'Budget Detail as of 11.30'!B:K,COLUMNS('Budget Detail as of 11.30'!B:K),FALSE),0)</f>
        <v>4400</v>
      </c>
      <c r="N6158" s="155">
        <f>SUMIFS('Budget Detail as of 11.30'!L:L,'Budget Detail as of 11.30'!B:B,'Questica Mapping'!C6158)</f>
        <v>4400</v>
      </c>
      <c r="O6158" s="100">
        <v>1000</v>
      </c>
      <c r="P6158" s="101">
        <f t="shared" si="236"/>
        <v>1000</v>
      </c>
    </row>
    <row r="6159" spans="2:17" hidden="1" x14ac:dyDescent="0.3">
      <c r="B6159" s="92" t="s">
        <v>1162</v>
      </c>
      <c r="C6159" s="92" t="s">
        <v>11224</v>
      </c>
      <c r="D6159" s="92" t="s">
        <v>28</v>
      </c>
      <c r="E6159" s="103" t="s">
        <v>771</v>
      </c>
      <c r="F6159" s="92" t="s">
        <v>11209</v>
      </c>
      <c r="G6159" s="92" t="s">
        <v>9768</v>
      </c>
      <c r="H6159" s="92" t="s">
        <v>11031</v>
      </c>
      <c r="I6159" s="92" t="s">
        <v>865</v>
      </c>
      <c r="J6159" s="92" t="s">
        <v>9769</v>
      </c>
      <c r="K6159" s="90" t="b">
        <v>0</v>
      </c>
      <c r="L6159" s="92" t="s">
        <v>867</v>
      </c>
      <c r="M6159" s="278">
        <f>IFERROR(VLOOKUP(C6159,'Budget Detail as of 11.30'!B:K,COLUMNS('Budget Detail as of 11.30'!B:K),FALSE),0)</f>
        <v>0</v>
      </c>
      <c r="N6159" s="155">
        <f>SUMIFS('Budget Detail as of 11.30'!L:L,'Budget Detail as of 11.30'!B:B,'Questica Mapping'!C6159)</f>
        <v>0</v>
      </c>
      <c r="O6159" s="100">
        <v>0</v>
      </c>
      <c r="P6159" s="101">
        <f t="shared" si="236"/>
        <v>0</v>
      </c>
    </row>
    <row r="6160" spans="2:17" hidden="1" x14ac:dyDescent="0.3">
      <c r="B6160" s="92" t="s">
        <v>1162</v>
      </c>
      <c r="C6160" s="92" t="s">
        <v>11225</v>
      </c>
      <c r="D6160" s="92" t="s">
        <v>28</v>
      </c>
      <c r="E6160" s="103" t="s">
        <v>771</v>
      </c>
      <c r="F6160" s="92" t="s">
        <v>11209</v>
      </c>
      <c r="G6160" s="92" t="s">
        <v>9771</v>
      </c>
      <c r="H6160" s="92" t="s">
        <v>11031</v>
      </c>
      <c r="I6160" s="92" t="s">
        <v>865</v>
      </c>
      <c r="J6160" s="92" t="s">
        <v>9772</v>
      </c>
      <c r="K6160" s="90" t="b">
        <v>0</v>
      </c>
      <c r="L6160" s="92" t="s">
        <v>867</v>
      </c>
      <c r="M6160" s="278">
        <f>IFERROR(VLOOKUP(C6160,'Budget Detail as of 11.30'!B:K,COLUMNS('Budget Detail as of 11.30'!B:K),FALSE),0)</f>
        <v>0</v>
      </c>
      <c r="N6160" s="155">
        <f>SUMIFS('Budget Detail as of 11.30'!L:L,'Budget Detail as of 11.30'!B:B,'Questica Mapping'!C6160)</f>
        <v>0</v>
      </c>
      <c r="O6160" s="100">
        <v>1200</v>
      </c>
      <c r="P6160" s="101">
        <f t="shared" si="236"/>
        <v>1200</v>
      </c>
    </row>
    <row r="6161" spans="2:16" hidden="1" x14ac:dyDescent="0.3">
      <c r="B6161" s="92" t="s">
        <v>1162</v>
      </c>
      <c r="C6161" s="92" t="s">
        <v>11226</v>
      </c>
      <c r="D6161" s="92" t="s">
        <v>28</v>
      </c>
      <c r="E6161" s="103" t="s">
        <v>771</v>
      </c>
      <c r="F6161" s="92" t="s">
        <v>11209</v>
      </c>
      <c r="G6161" s="92" t="s">
        <v>1624</v>
      </c>
      <c r="H6161" s="92" t="s">
        <v>11031</v>
      </c>
      <c r="I6161" s="92" t="s">
        <v>865</v>
      </c>
      <c r="J6161" s="92" t="s">
        <v>1625</v>
      </c>
      <c r="K6161" s="90" t="b">
        <v>0</v>
      </c>
      <c r="L6161" s="92" t="s">
        <v>867</v>
      </c>
      <c r="M6161" s="278">
        <f>IFERROR(VLOOKUP(C6161,'Budget Detail as of 11.30'!B:K,COLUMNS('Budget Detail as of 11.30'!B:K),FALSE),0)</f>
        <v>0</v>
      </c>
      <c r="N6161" s="155">
        <f>SUMIFS('Budget Detail as of 11.30'!L:L,'Budget Detail as of 11.30'!B:B,'Questica Mapping'!C6161)</f>
        <v>0</v>
      </c>
      <c r="O6161" s="100">
        <v>100</v>
      </c>
      <c r="P6161" s="101">
        <f t="shared" si="236"/>
        <v>100</v>
      </c>
    </row>
    <row r="6162" spans="2:16" hidden="1" x14ac:dyDescent="0.3">
      <c r="B6162" s="92" t="s">
        <v>1162</v>
      </c>
      <c r="C6162" s="92" t="s">
        <v>11227</v>
      </c>
      <c r="D6162" s="92" t="s">
        <v>28</v>
      </c>
      <c r="E6162" s="103" t="s">
        <v>771</v>
      </c>
      <c r="F6162" s="92" t="s">
        <v>11209</v>
      </c>
      <c r="G6162" s="92" t="s">
        <v>1182</v>
      </c>
      <c r="H6162" s="92" t="s">
        <v>11031</v>
      </c>
      <c r="I6162" s="92" t="s">
        <v>865</v>
      </c>
      <c r="J6162" s="92" t="s">
        <v>1183</v>
      </c>
      <c r="K6162" s="90" t="b">
        <v>0</v>
      </c>
      <c r="L6162" s="92" t="s">
        <v>867</v>
      </c>
      <c r="M6162" s="278">
        <f>IFERROR(VLOOKUP(C6162,'Budget Detail as of 11.30'!B:K,COLUMNS('Budget Detail as of 11.30'!B:K),FALSE),0)</f>
        <v>0</v>
      </c>
      <c r="N6162" s="155">
        <f>SUMIFS('Budget Detail as of 11.30'!L:L,'Budget Detail as of 11.30'!B:B,'Questica Mapping'!C6162)</f>
        <v>0</v>
      </c>
      <c r="O6162" s="100">
        <v>1500</v>
      </c>
      <c r="P6162" s="101">
        <f t="shared" si="236"/>
        <v>1500</v>
      </c>
    </row>
    <row r="6163" spans="2:16" hidden="1" x14ac:dyDescent="0.3">
      <c r="B6163" s="92" t="s">
        <v>1162</v>
      </c>
      <c r="C6163" s="92" t="s">
        <v>11228</v>
      </c>
      <c r="D6163" s="92" t="s">
        <v>28</v>
      </c>
      <c r="E6163" s="103">
        <v>41671</v>
      </c>
      <c r="F6163" s="92" t="s">
        <v>11209</v>
      </c>
      <c r="G6163" s="92" t="s">
        <v>1185</v>
      </c>
      <c r="H6163" s="92" t="s">
        <v>11031</v>
      </c>
      <c r="I6163" s="92" t="s">
        <v>865</v>
      </c>
      <c r="J6163" s="92" t="s">
        <v>1186</v>
      </c>
      <c r="K6163" s="90" t="b">
        <v>0</v>
      </c>
      <c r="L6163" s="92" t="s">
        <v>867</v>
      </c>
      <c r="M6163" s="278">
        <f>IFERROR(VLOOKUP(C6163,'Budget Detail as of 11.30'!B:K,COLUMNS('Budget Detail as of 11.30'!B:K),FALSE),0)</f>
        <v>600</v>
      </c>
      <c r="N6163" s="155">
        <f>SUMIFS('Budget Detail as of 11.30'!L:L,'Budget Detail as of 11.30'!B:B,'Questica Mapping'!C6163)</f>
        <v>600</v>
      </c>
      <c r="O6163" s="100">
        <v>3000</v>
      </c>
      <c r="P6163" s="101">
        <f t="shared" si="236"/>
        <v>3000</v>
      </c>
    </row>
    <row r="6164" spans="2:16" hidden="1" x14ac:dyDescent="0.3">
      <c r="B6164" s="92" t="s">
        <v>1162</v>
      </c>
      <c r="C6164" s="92" t="s">
        <v>11229</v>
      </c>
      <c r="D6164" s="92" t="s">
        <v>28</v>
      </c>
      <c r="E6164" s="103">
        <v>41671</v>
      </c>
      <c r="F6164" s="92" t="s">
        <v>11209</v>
      </c>
      <c r="G6164" s="92" t="s">
        <v>1185</v>
      </c>
      <c r="H6164" s="92" t="s">
        <v>11031</v>
      </c>
      <c r="I6164" s="92" t="s">
        <v>925</v>
      </c>
      <c r="J6164" s="92" t="s">
        <v>11230</v>
      </c>
      <c r="K6164" s="90" t="b">
        <v>0</v>
      </c>
      <c r="L6164" s="92" t="s">
        <v>867</v>
      </c>
      <c r="M6164" s="278">
        <f>IFERROR(VLOOKUP(C6164,'Budget Detail as of 11.30'!B:K,COLUMNS('Budget Detail as of 11.30'!B:K),FALSE),0)</f>
        <v>600</v>
      </c>
      <c r="N6164" s="155">
        <f>SUMIFS('Budget Detail as of 11.30'!L:L,'Budget Detail as of 11.30'!B:B,'Questica Mapping'!C6164)</f>
        <v>600</v>
      </c>
      <c r="O6164" s="100">
        <v>3300</v>
      </c>
      <c r="P6164" s="101">
        <f t="shared" si="236"/>
        <v>3300</v>
      </c>
    </row>
    <row r="6165" spans="2:16" hidden="1" x14ac:dyDescent="0.3">
      <c r="B6165" s="92" t="s">
        <v>1162</v>
      </c>
      <c r="C6165" s="92" t="s">
        <v>11231</v>
      </c>
      <c r="D6165" s="92" t="s">
        <v>28</v>
      </c>
      <c r="E6165" s="103">
        <v>41671</v>
      </c>
      <c r="F6165" s="92" t="s">
        <v>11209</v>
      </c>
      <c r="G6165" s="92" t="s">
        <v>1185</v>
      </c>
      <c r="H6165" s="92" t="s">
        <v>11031</v>
      </c>
      <c r="I6165" s="92" t="s">
        <v>928</v>
      </c>
      <c r="J6165" s="92" t="s">
        <v>11232</v>
      </c>
      <c r="K6165" s="90" t="b">
        <v>0</v>
      </c>
      <c r="L6165" s="92" t="s">
        <v>867</v>
      </c>
      <c r="M6165" s="278">
        <f>IFERROR(VLOOKUP(C6165,'Budget Detail as of 11.30'!B:K,COLUMNS('Budget Detail as of 11.30'!B:K),FALSE),0)</f>
        <v>150</v>
      </c>
      <c r="N6165" s="155">
        <f>SUMIFS('Budget Detail as of 11.30'!L:L,'Budget Detail as of 11.30'!B:B,'Questica Mapping'!C6165)</f>
        <v>150</v>
      </c>
      <c r="O6165" s="100">
        <v>500</v>
      </c>
      <c r="P6165" s="101">
        <f t="shared" si="236"/>
        <v>500</v>
      </c>
    </row>
    <row r="6166" spans="2:16" hidden="1" x14ac:dyDescent="0.3">
      <c r="B6166" s="92" t="s">
        <v>1162</v>
      </c>
      <c r="C6166" s="92" t="s">
        <v>11233</v>
      </c>
      <c r="D6166" s="92" t="s">
        <v>28</v>
      </c>
      <c r="E6166" s="103">
        <v>41671</v>
      </c>
      <c r="F6166" s="92" t="s">
        <v>11209</v>
      </c>
      <c r="G6166" s="92" t="s">
        <v>1185</v>
      </c>
      <c r="H6166" s="92" t="s">
        <v>11031</v>
      </c>
      <c r="I6166" s="92" t="s">
        <v>931</v>
      </c>
      <c r="J6166" s="92" t="s">
        <v>11234</v>
      </c>
      <c r="K6166" s="90" t="b">
        <v>0</v>
      </c>
      <c r="L6166" s="92" t="s">
        <v>867</v>
      </c>
      <c r="M6166" s="278">
        <f>IFERROR(VLOOKUP(C6166,'Budget Detail as of 11.30'!B:K,COLUMNS('Budget Detail as of 11.30'!B:K),FALSE),0)</f>
        <v>400</v>
      </c>
      <c r="N6166" s="155">
        <f>SUMIFS('Budget Detail as of 11.30'!L:L,'Budget Detail as of 11.30'!B:B,'Questica Mapping'!C6166)</f>
        <v>400</v>
      </c>
      <c r="O6166" s="100">
        <v>600</v>
      </c>
      <c r="P6166" s="101">
        <f t="shared" si="236"/>
        <v>600</v>
      </c>
    </row>
    <row r="6167" spans="2:16" hidden="1" x14ac:dyDescent="0.3">
      <c r="B6167" s="92" t="s">
        <v>1162</v>
      </c>
      <c r="C6167" s="92" t="s">
        <v>11235</v>
      </c>
      <c r="D6167" s="92" t="s">
        <v>28</v>
      </c>
      <c r="E6167" s="103">
        <v>41671</v>
      </c>
      <c r="F6167" s="92" t="s">
        <v>11209</v>
      </c>
      <c r="G6167" s="92" t="s">
        <v>1418</v>
      </c>
      <c r="H6167" s="92" t="s">
        <v>11031</v>
      </c>
      <c r="I6167" s="92" t="s">
        <v>865</v>
      </c>
      <c r="J6167" s="92" t="s">
        <v>1636</v>
      </c>
      <c r="K6167" s="90" t="b">
        <v>0</v>
      </c>
      <c r="L6167" s="92" t="s">
        <v>867</v>
      </c>
      <c r="M6167" s="278">
        <f>IFERROR(VLOOKUP(C6167,'Budget Detail as of 11.30'!B:K,COLUMNS('Budget Detail as of 11.30'!B:K),FALSE),0)</f>
        <v>150</v>
      </c>
      <c r="N6167" s="155">
        <f>SUMIFS('Budget Detail as of 11.30'!L:L,'Budget Detail as of 11.30'!B:B,'Questica Mapping'!C6167)</f>
        <v>150</v>
      </c>
      <c r="O6167" s="100">
        <v>5000</v>
      </c>
      <c r="P6167" s="101">
        <f t="shared" si="236"/>
        <v>5000</v>
      </c>
    </row>
    <row r="6168" spans="2:16" hidden="1" x14ac:dyDescent="0.3">
      <c r="B6168" s="92" t="s">
        <v>1162</v>
      </c>
      <c r="C6168" s="92" t="s">
        <v>11236</v>
      </c>
      <c r="D6168" s="92" t="s">
        <v>28</v>
      </c>
      <c r="E6168" s="103">
        <v>41671</v>
      </c>
      <c r="F6168" s="92" t="s">
        <v>11209</v>
      </c>
      <c r="G6168" s="92" t="s">
        <v>1188</v>
      </c>
      <c r="H6168" s="92" t="s">
        <v>11031</v>
      </c>
      <c r="I6168" s="92" t="s">
        <v>865</v>
      </c>
      <c r="J6168" s="92" t="s">
        <v>1189</v>
      </c>
      <c r="K6168" s="90" t="b">
        <v>0</v>
      </c>
      <c r="L6168" s="92" t="s">
        <v>867</v>
      </c>
      <c r="M6168" s="278">
        <f>IFERROR(VLOOKUP(C6168,'Budget Detail as of 11.30'!B:K,COLUMNS('Budget Detail as of 11.30'!B:K),FALSE),0)</f>
        <v>1100</v>
      </c>
      <c r="N6168" s="155">
        <f>SUMIFS('Budget Detail as of 11.30'!L:L,'Budget Detail as of 11.30'!B:B,'Questica Mapping'!C6168)</f>
        <v>1100</v>
      </c>
      <c r="O6168" s="100">
        <v>18750</v>
      </c>
      <c r="P6168" s="101">
        <f t="shared" si="236"/>
        <v>18750</v>
      </c>
    </row>
    <row r="6169" spans="2:16" hidden="1" x14ac:dyDescent="0.3">
      <c r="B6169" s="92" t="s">
        <v>1162</v>
      </c>
      <c r="C6169" s="92" t="s">
        <v>11237</v>
      </c>
      <c r="D6169" s="92" t="s">
        <v>28</v>
      </c>
      <c r="E6169" s="103">
        <v>41671</v>
      </c>
      <c r="F6169" s="92" t="s">
        <v>11209</v>
      </c>
      <c r="G6169" s="92" t="s">
        <v>1188</v>
      </c>
      <c r="H6169" s="92" t="s">
        <v>11238</v>
      </c>
      <c r="I6169" s="92" t="s">
        <v>865</v>
      </c>
      <c r="J6169" s="92" t="s">
        <v>1189</v>
      </c>
      <c r="K6169" s="90" t="b">
        <v>0</v>
      </c>
      <c r="L6169" s="92" t="s">
        <v>867</v>
      </c>
      <c r="M6169" s="278">
        <f>IFERROR(VLOOKUP(C6169,'Budget Detail as of 11.30'!B:K,COLUMNS('Budget Detail as of 11.30'!B:K),FALSE),0)</f>
        <v>0</v>
      </c>
      <c r="N6169" s="155">
        <f>SUMIFS('Budget Detail as of 11.30'!L:L,'Budget Detail as of 11.30'!B:B,'Questica Mapping'!C6169)</f>
        <v>0</v>
      </c>
      <c r="O6169" s="100">
        <v>1000</v>
      </c>
      <c r="P6169" s="101">
        <f t="shared" si="236"/>
        <v>1000</v>
      </c>
    </row>
    <row r="6170" spans="2:16" hidden="1" x14ac:dyDescent="0.3">
      <c r="B6170" s="92" t="s">
        <v>1162</v>
      </c>
      <c r="C6170" s="92" t="s">
        <v>11239</v>
      </c>
      <c r="D6170" s="92" t="s">
        <v>28</v>
      </c>
      <c r="E6170" s="103">
        <v>41671</v>
      </c>
      <c r="F6170" s="92" t="s">
        <v>11209</v>
      </c>
      <c r="G6170" s="92" t="s">
        <v>1191</v>
      </c>
      <c r="H6170" s="92" t="s">
        <v>11031</v>
      </c>
      <c r="I6170" s="92" t="s">
        <v>865</v>
      </c>
      <c r="J6170" s="92" t="s">
        <v>2130</v>
      </c>
      <c r="K6170" s="90" t="b">
        <v>0</v>
      </c>
      <c r="L6170" s="92" t="s">
        <v>867</v>
      </c>
      <c r="M6170" s="278">
        <f>IFERROR(VLOOKUP(C6170,'Budget Detail as of 11.30'!B:K,COLUMNS('Budget Detail as of 11.30'!B:K),FALSE),0)</f>
        <v>1200</v>
      </c>
      <c r="N6170" s="155">
        <f>SUMIFS('Budget Detail as of 11.30'!L:L,'Budget Detail as of 11.30'!B:B,'Questica Mapping'!C6170)</f>
        <v>1200</v>
      </c>
      <c r="O6170" s="100">
        <v>0</v>
      </c>
      <c r="P6170" s="101">
        <f t="shared" si="236"/>
        <v>0</v>
      </c>
    </row>
    <row r="6171" spans="2:16" hidden="1" x14ac:dyDescent="0.3">
      <c r="B6171" s="92" t="s">
        <v>1162</v>
      </c>
      <c r="C6171" s="92" t="s">
        <v>11240</v>
      </c>
      <c r="D6171" s="92" t="s">
        <v>28</v>
      </c>
      <c r="E6171" s="103">
        <v>41671</v>
      </c>
      <c r="F6171" s="92" t="s">
        <v>11209</v>
      </c>
      <c r="G6171" s="92" t="s">
        <v>1194</v>
      </c>
      <c r="H6171" s="92" t="s">
        <v>11031</v>
      </c>
      <c r="I6171" s="92" t="s">
        <v>865</v>
      </c>
      <c r="J6171" s="92" t="s">
        <v>1195</v>
      </c>
      <c r="K6171" s="90" t="b">
        <v>0</v>
      </c>
      <c r="L6171" s="92" t="s">
        <v>867</v>
      </c>
      <c r="M6171" s="278">
        <f>IFERROR(VLOOKUP(C6171,'Budget Detail as of 11.30'!B:K,COLUMNS('Budget Detail as of 11.30'!B:K),FALSE),0)</f>
        <v>100</v>
      </c>
      <c r="N6171" s="155">
        <f>SUMIFS('Budget Detail as of 11.30'!L:L,'Budget Detail as of 11.30'!B:B,'Questica Mapping'!C6171)</f>
        <v>100</v>
      </c>
      <c r="O6171" s="100">
        <v>800</v>
      </c>
      <c r="P6171" s="101">
        <f t="shared" si="236"/>
        <v>800</v>
      </c>
    </row>
    <row r="6172" spans="2:16" hidden="1" x14ac:dyDescent="0.3">
      <c r="B6172" s="92" t="s">
        <v>1162</v>
      </c>
      <c r="C6172" s="92" t="s">
        <v>11241</v>
      </c>
      <c r="D6172" s="92" t="s">
        <v>28</v>
      </c>
      <c r="E6172" s="103">
        <v>41671</v>
      </c>
      <c r="F6172" s="92" t="s">
        <v>11209</v>
      </c>
      <c r="G6172" s="92" t="s">
        <v>1202</v>
      </c>
      <c r="H6172" s="92" t="s">
        <v>11031</v>
      </c>
      <c r="I6172" s="92" t="s">
        <v>865</v>
      </c>
      <c r="J6172" s="92" t="s">
        <v>1203</v>
      </c>
      <c r="K6172" s="90" t="b">
        <v>0</v>
      </c>
      <c r="L6172" s="92" t="s">
        <v>867</v>
      </c>
      <c r="M6172" s="278">
        <f>IFERROR(VLOOKUP(C6172,'Budget Detail as of 11.30'!B:K,COLUMNS('Budget Detail as of 11.30'!B:K),FALSE),0)</f>
        <v>1500</v>
      </c>
      <c r="N6172" s="155">
        <f>SUMIFS('Budget Detail as of 11.30'!L:L,'Budget Detail as of 11.30'!B:B,'Questica Mapping'!C6172)</f>
        <v>1500</v>
      </c>
      <c r="O6172" s="100">
        <v>3400</v>
      </c>
      <c r="P6172" s="101">
        <f t="shared" si="236"/>
        <v>3400</v>
      </c>
    </row>
    <row r="6173" spans="2:16" hidden="1" x14ac:dyDescent="0.3">
      <c r="B6173" s="92" t="s">
        <v>1162</v>
      </c>
      <c r="C6173" s="92" t="s">
        <v>11242</v>
      </c>
      <c r="D6173" s="92" t="s">
        <v>28</v>
      </c>
      <c r="E6173" s="103">
        <v>41671</v>
      </c>
      <c r="F6173" s="92" t="s">
        <v>11209</v>
      </c>
      <c r="G6173" s="92" t="s">
        <v>1354</v>
      </c>
      <c r="H6173" s="92" t="s">
        <v>11031</v>
      </c>
      <c r="I6173" s="92" t="s">
        <v>865</v>
      </c>
      <c r="J6173" s="92" t="s">
        <v>1355</v>
      </c>
      <c r="K6173" s="90" t="b">
        <v>0</v>
      </c>
      <c r="L6173" s="92" t="s">
        <v>867</v>
      </c>
      <c r="M6173" s="278">
        <f>IFERROR(VLOOKUP(C6173,'Budget Detail as of 11.30'!B:K,COLUMNS('Budget Detail as of 11.30'!B:K),FALSE),0)</f>
        <v>3000</v>
      </c>
      <c r="N6173" s="155">
        <f>SUMIFS('Budget Detail as of 11.30'!L:L,'Budget Detail as of 11.30'!B:B,'Questica Mapping'!C6173)</f>
        <v>3000</v>
      </c>
      <c r="O6173" s="100">
        <v>3100</v>
      </c>
      <c r="P6173" s="101">
        <f t="shared" si="236"/>
        <v>3100</v>
      </c>
    </row>
    <row r="6174" spans="2:16" hidden="1" x14ac:dyDescent="0.3">
      <c r="B6174" s="92" t="s">
        <v>1162</v>
      </c>
      <c r="C6174" s="92" t="s">
        <v>11243</v>
      </c>
      <c r="D6174" s="92" t="s">
        <v>28</v>
      </c>
      <c r="E6174" s="103">
        <v>41671</v>
      </c>
      <c r="F6174" s="92" t="s">
        <v>11209</v>
      </c>
      <c r="G6174" s="92" t="s">
        <v>1354</v>
      </c>
      <c r="H6174" s="92" t="s">
        <v>11031</v>
      </c>
      <c r="I6174" s="92" t="s">
        <v>925</v>
      </c>
      <c r="J6174" s="92" t="s">
        <v>11244</v>
      </c>
      <c r="K6174" s="90" t="b">
        <v>0</v>
      </c>
      <c r="L6174" s="92" t="s">
        <v>867</v>
      </c>
      <c r="M6174" s="278">
        <f>IFERROR(VLOOKUP(C6174,'Budget Detail as of 11.30'!B:K,COLUMNS('Budget Detail as of 11.30'!B:K),FALSE),0)</f>
        <v>3300</v>
      </c>
      <c r="N6174" s="155">
        <f>SUMIFS('Budget Detail as of 11.30'!L:L,'Budget Detail as of 11.30'!B:B,'Questica Mapping'!C6174)</f>
        <v>3300</v>
      </c>
      <c r="O6174" s="100">
        <v>2400</v>
      </c>
      <c r="P6174" s="101">
        <f t="shared" si="236"/>
        <v>2400</v>
      </c>
    </row>
    <row r="6175" spans="2:16" hidden="1" x14ac:dyDescent="0.3">
      <c r="B6175" s="92" t="s">
        <v>1162</v>
      </c>
      <c r="C6175" s="92" t="s">
        <v>11245</v>
      </c>
      <c r="D6175" s="92" t="s">
        <v>28</v>
      </c>
      <c r="E6175" s="103">
        <v>41671</v>
      </c>
      <c r="F6175" s="92" t="s">
        <v>11209</v>
      </c>
      <c r="G6175" s="92" t="s">
        <v>1215</v>
      </c>
      <c r="H6175" s="92" t="s">
        <v>11031</v>
      </c>
      <c r="I6175" s="92" t="s">
        <v>865</v>
      </c>
      <c r="J6175" s="92" t="s">
        <v>11246</v>
      </c>
      <c r="K6175" s="90" t="b">
        <v>0</v>
      </c>
      <c r="L6175" s="92" t="s">
        <v>867</v>
      </c>
      <c r="M6175" s="278">
        <f>IFERROR(VLOOKUP(C6175,'Budget Detail as of 11.30'!B:K,COLUMNS('Budget Detail as of 11.30'!B:K),FALSE),0)</f>
        <v>500</v>
      </c>
      <c r="N6175" s="155">
        <f>SUMIFS('Budget Detail as of 11.30'!L:L,'Budget Detail as of 11.30'!B:B,'Questica Mapping'!C6175)</f>
        <v>500</v>
      </c>
      <c r="O6175" s="100">
        <v>0</v>
      </c>
      <c r="P6175" s="101">
        <f t="shared" si="236"/>
        <v>0</v>
      </c>
    </row>
    <row r="6176" spans="2:16" hidden="1" x14ac:dyDescent="0.3">
      <c r="B6176" s="92" t="s">
        <v>1162</v>
      </c>
      <c r="C6176" s="92" t="s">
        <v>11247</v>
      </c>
      <c r="D6176" s="92" t="s">
        <v>28</v>
      </c>
      <c r="E6176" s="103">
        <v>41671</v>
      </c>
      <c r="F6176" s="92" t="s">
        <v>11209</v>
      </c>
      <c r="G6176" s="92" t="s">
        <v>1215</v>
      </c>
      <c r="H6176" s="92" t="s">
        <v>11031</v>
      </c>
      <c r="I6176" s="92" t="s">
        <v>925</v>
      </c>
      <c r="J6176" s="92" t="s">
        <v>11248</v>
      </c>
      <c r="K6176" s="90" t="b">
        <v>0</v>
      </c>
      <c r="L6176" s="92" t="s">
        <v>867</v>
      </c>
      <c r="M6176" s="278">
        <f>IFERROR(VLOOKUP(C6176,'Budget Detail as of 11.30'!B:K,COLUMNS('Budget Detail as of 11.30'!B:K),FALSE),0)</f>
        <v>600</v>
      </c>
      <c r="N6176" s="155">
        <f>SUMIFS('Budget Detail as of 11.30'!L:L,'Budget Detail as of 11.30'!B:B,'Questica Mapping'!C6176)</f>
        <v>600</v>
      </c>
      <c r="O6176" s="100">
        <v>700</v>
      </c>
      <c r="P6176" s="101">
        <f t="shared" si="236"/>
        <v>700</v>
      </c>
    </row>
    <row r="6177" spans="2:17" hidden="1" x14ac:dyDescent="0.3">
      <c r="B6177" s="92" t="s">
        <v>1162</v>
      </c>
      <c r="C6177" s="92" t="s">
        <v>11249</v>
      </c>
      <c r="D6177" s="92" t="s">
        <v>28</v>
      </c>
      <c r="E6177" s="103">
        <v>41671</v>
      </c>
      <c r="F6177" s="92" t="s">
        <v>11209</v>
      </c>
      <c r="G6177" s="92" t="s">
        <v>1215</v>
      </c>
      <c r="H6177" s="92" t="s">
        <v>11031</v>
      </c>
      <c r="I6177" s="92" t="s">
        <v>928</v>
      </c>
      <c r="J6177" s="92" t="s">
        <v>11250</v>
      </c>
      <c r="K6177" s="90" t="b">
        <v>0</v>
      </c>
      <c r="L6177" s="92" t="s">
        <v>867</v>
      </c>
      <c r="M6177" s="278">
        <f>IFERROR(VLOOKUP(C6177,'Budget Detail as of 11.30'!B:K,COLUMNS('Budget Detail as of 11.30'!B:K),FALSE),0)</f>
        <v>5000</v>
      </c>
      <c r="N6177" s="155">
        <f>SUMIFS('Budget Detail as of 11.30'!L:L,'Budget Detail as of 11.30'!B:B,'Questica Mapping'!C6177)</f>
        <v>5000</v>
      </c>
      <c r="O6177" s="100">
        <v>1000</v>
      </c>
      <c r="P6177" s="101">
        <f t="shared" si="236"/>
        <v>1000</v>
      </c>
    </row>
    <row r="6178" spans="2:17" hidden="1" x14ac:dyDescent="0.3">
      <c r="B6178" s="92" t="s">
        <v>1162</v>
      </c>
      <c r="C6178" s="92" t="s">
        <v>11251</v>
      </c>
      <c r="D6178" s="92" t="s">
        <v>28</v>
      </c>
      <c r="E6178" s="103">
        <v>41671</v>
      </c>
      <c r="F6178" s="92" t="s">
        <v>11209</v>
      </c>
      <c r="G6178" s="92" t="s">
        <v>1215</v>
      </c>
      <c r="H6178" s="92" t="s">
        <v>11031</v>
      </c>
      <c r="I6178" s="92" t="s">
        <v>931</v>
      </c>
      <c r="J6178" s="92" t="s">
        <v>11122</v>
      </c>
      <c r="K6178" s="90" t="b">
        <v>0</v>
      </c>
      <c r="L6178" s="92" t="s">
        <v>867</v>
      </c>
      <c r="M6178" s="278">
        <f>IFERROR(VLOOKUP(C6178,'Budget Detail as of 11.30'!B:K,COLUMNS('Budget Detail as of 11.30'!B:K),FALSE),0)</f>
        <v>16200</v>
      </c>
      <c r="N6178" s="155">
        <f>SUMIFS('Budget Detail as of 11.30'!L:L,'Budget Detail as of 11.30'!B:B,'Questica Mapping'!C6178)</f>
        <v>16200</v>
      </c>
      <c r="O6178" s="100">
        <v>300</v>
      </c>
      <c r="P6178" s="101">
        <f t="shared" si="236"/>
        <v>300</v>
      </c>
    </row>
    <row r="6179" spans="2:17" hidden="1" x14ac:dyDescent="0.3">
      <c r="B6179" s="92" t="s">
        <v>1162</v>
      </c>
      <c r="C6179" s="92" t="s">
        <v>11252</v>
      </c>
      <c r="D6179" s="92" t="s">
        <v>28</v>
      </c>
      <c r="E6179" s="103">
        <v>41671</v>
      </c>
      <c r="F6179" s="92" t="s">
        <v>11209</v>
      </c>
      <c r="G6179" s="92" t="s">
        <v>1215</v>
      </c>
      <c r="H6179" s="92" t="s">
        <v>11031</v>
      </c>
      <c r="I6179" s="92" t="s">
        <v>944</v>
      </c>
      <c r="J6179" s="92" t="s">
        <v>11253</v>
      </c>
      <c r="K6179" s="90" t="b">
        <v>0</v>
      </c>
      <c r="L6179" s="92" t="s">
        <v>867</v>
      </c>
      <c r="M6179" s="278">
        <f>IFERROR(VLOOKUP(C6179,'Budget Detail as of 11.30'!B:K,COLUMNS('Budget Detail as of 11.30'!B:K),FALSE),0)</f>
        <v>1000</v>
      </c>
      <c r="N6179" s="155">
        <f>SUMIFS('Budget Detail as of 11.30'!L:L,'Budget Detail as of 11.30'!B:B,'Questica Mapping'!C6179)</f>
        <v>1000</v>
      </c>
      <c r="O6179" s="100">
        <v>240</v>
      </c>
      <c r="P6179" s="101">
        <f t="shared" si="236"/>
        <v>240</v>
      </c>
    </row>
    <row r="6180" spans="2:17" hidden="1" x14ac:dyDescent="0.3">
      <c r="B6180" s="92" t="s">
        <v>1162</v>
      </c>
      <c r="C6180" s="92" t="s">
        <v>11254</v>
      </c>
      <c r="D6180" s="92" t="s">
        <v>28</v>
      </c>
      <c r="E6180" s="103">
        <v>41671</v>
      </c>
      <c r="F6180" s="92" t="s">
        <v>11209</v>
      </c>
      <c r="G6180" s="92" t="s">
        <v>1215</v>
      </c>
      <c r="H6180" s="92" t="s">
        <v>11031</v>
      </c>
      <c r="I6180" s="92" t="s">
        <v>1060</v>
      </c>
      <c r="J6180" s="92" t="s">
        <v>11255</v>
      </c>
      <c r="K6180" s="90" t="b">
        <v>0</v>
      </c>
      <c r="L6180" s="92" t="s">
        <v>867</v>
      </c>
      <c r="M6180" s="278">
        <f>IFERROR(VLOOKUP(C6180,'Budget Detail as of 11.30'!B:K,COLUMNS('Budget Detail as of 11.30'!B:K),FALSE),0)</f>
        <v>140</v>
      </c>
      <c r="N6180" s="155">
        <f>SUMIFS('Budget Detail as of 11.30'!L:L,'Budget Detail as of 11.30'!B:B,'Questica Mapping'!C6180)</f>
        <v>140</v>
      </c>
      <c r="O6180" s="100">
        <v>300</v>
      </c>
      <c r="P6180" s="101">
        <f t="shared" si="236"/>
        <v>300</v>
      </c>
    </row>
    <row r="6181" spans="2:17" hidden="1" x14ac:dyDescent="0.3">
      <c r="B6181" s="92" t="s">
        <v>1162</v>
      </c>
      <c r="C6181" s="92" t="s">
        <v>11256</v>
      </c>
      <c r="D6181" s="92" t="s">
        <v>28</v>
      </c>
      <c r="E6181" s="103">
        <v>41671</v>
      </c>
      <c r="F6181" s="92" t="s">
        <v>11209</v>
      </c>
      <c r="G6181" s="92" t="s">
        <v>1220</v>
      </c>
      <c r="H6181" s="92" t="s">
        <v>11031</v>
      </c>
      <c r="I6181" s="92" t="s">
        <v>865</v>
      </c>
      <c r="J6181" s="92" t="s">
        <v>11257</v>
      </c>
      <c r="K6181" s="90" t="b">
        <v>0</v>
      </c>
      <c r="L6181" s="92" t="s">
        <v>867</v>
      </c>
      <c r="M6181" s="278">
        <f>IFERROR(VLOOKUP(C6181,'Budget Detail as of 11.30'!B:K,COLUMNS('Budget Detail as of 11.30'!B:K),FALSE),0)</f>
        <v>800</v>
      </c>
      <c r="N6181" s="155">
        <f>SUMIFS('Budget Detail as of 11.30'!L:L,'Budget Detail as of 11.30'!B:B,'Questica Mapping'!C6181)</f>
        <v>800</v>
      </c>
      <c r="O6181" s="100">
        <v>300</v>
      </c>
      <c r="P6181" s="101">
        <f t="shared" si="236"/>
        <v>300</v>
      </c>
    </row>
    <row r="6182" spans="2:17" hidden="1" x14ac:dyDescent="0.3">
      <c r="B6182" s="92" t="s">
        <v>1162</v>
      </c>
      <c r="C6182" s="92" t="s">
        <v>11258</v>
      </c>
      <c r="D6182" s="92" t="s">
        <v>28</v>
      </c>
      <c r="E6182" s="103">
        <v>41671</v>
      </c>
      <c r="F6182" s="92" t="s">
        <v>11209</v>
      </c>
      <c r="G6182" s="92" t="s">
        <v>1220</v>
      </c>
      <c r="H6182" s="92" t="s">
        <v>11031</v>
      </c>
      <c r="I6182" s="92" t="s">
        <v>925</v>
      </c>
      <c r="J6182" s="92" t="s">
        <v>11259</v>
      </c>
      <c r="K6182" s="90" t="b">
        <v>0</v>
      </c>
      <c r="L6182" s="92" t="s">
        <v>867</v>
      </c>
      <c r="M6182" s="278">
        <f>IFERROR(VLOOKUP(C6182,'Budget Detail as of 11.30'!B:K,COLUMNS('Budget Detail as of 11.30'!B:K),FALSE),0)</f>
        <v>3400</v>
      </c>
      <c r="N6182" s="155">
        <f>SUMIFS('Budget Detail as of 11.30'!L:L,'Budget Detail as of 11.30'!B:B,'Questica Mapping'!C6182)</f>
        <v>3400</v>
      </c>
      <c r="O6182" s="100"/>
      <c r="P6182" s="101"/>
    </row>
    <row r="6183" spans="2:17" hidden="1" x14ac:dyDescent="0.3">
      <c r="B6183" s="92" t="s">
        <v>1162</v>
      </c>
      <c r="C6183" s="92" t="s">
        <v>11260</v>
      </c>
      <c r="D6183" s="92" t="s">
        <v>28</v>
      </c>
      <c r="E6183" s="103">
        <v>41671</v>
      </c>
      <c r="F6183" s="92" t="s">
        <v>11209</v>
      </c>
      <c r="G6183" s="92" t="s">
        <v>1220</v>
      </c>
      <c r="H6183" s="92" t="s">
        <v>11031</v>
      </c>
      <c r="I6183" s="92" t="s">
        <v>928</v>
      </c>
      <c r="J6183" s="92" t="s">
        <v>11261</v>
      </c>
      <c r="K6183" s="90" t="b">
        <v>0</v>
      </c>
      <c r="L6183" s="92" t="s">
        <v>867</v>
      </c>
      <c r="M6183" s="278">
        <f>IFERROR(VLOOKUP(C6183,'Budget Detail as of 11.30'!B:K,COLUMNS('Budget Detail as of 11.30'!B:K),FALSE),0)</f>
        <v>3100</v>
      </c>
      <c r="N6183" s="155">
        <f>SUMIFS('Budget Detail as of 11.30'!L:L,'Budget Detail as of 11.30'!B:B,'Questica Mapping'!C6183)</f>
        <v>3100</v>
      </c>
      <c r="O6183" s="100"/>
      <c r="P6183" s="101"/>
    </row>
    <row r="6184" spans="2:17" hidden="1" x14ac:dyDescent="0.3">
      <c r="B6184" s="92" t="s">
        <v>1162</v>
      </c>
      <c r="C6184" s="92" t="s">
        <v>11262</v>
      </c>
      <c r="D6184" s="92" t="s">
        <v>28</v>
      </c>
      <c r="E6184" s="103">
        <v>41671</v>
      </c>
      <c r="F6184" s="92" t="s">
        <v>11209</v>
      </c>
      <c r="G6184" s="92" t="s">
        <v>1220</v>
      </c>
      <c r="H6184" s="92" t="s">
        <v>11031</v>
      </c>
      <c r="I6184" s="92" t="s">
        <v>931</v>
      </c>
      <c r="J6184" s="92" t="s">
        <v>11263</v>
      </c>
      <c r="K6184" s="90" t="b">
        <v>0</v>
      </c>
      <c r="L6184" s="92" t="s">
        <v>867</v>
      </c>
      <c r="M6184" s="278">
        <f>IFERROR(VLOOKUP(C6184,'Budget Detail as of 11.30'!B:K,COLUMNS('Budget Detail as of 11.30'!B:K),FALSE),0)</f>
        <v>2500</v>
      </c>
      <c r="N6184" s="155">
        <f>SUMIFS('Budget Detail as of 11.30'!L:L,'Budget Detail as of 11.30'!B:B,'Questica Mapping'!C6184)</f>
        <v>2500</v>
      </c>
      <c r="O6184" s="100">
        <v>6000</v>
      </c>
      <c r="P6184" s="101">
        <f t="shared" ref="P6184:P6190" si="237">+O6184</f>
        <v>6000</v>
      </c>
    </row>
    <row r="6185" spans="2:17" hidden="1" x14ac:dyDescent="0.3">
      <c r="B6185" s="92" t="s">
        <v>1162</v>
      </c>
      <c r="C6185" s="92" t="s">
        <v>11264</v>
      </c>
      <c r="D6185" s="92" t="s">
        <v>28</v>
      </c>
      <c r="E6185" s="103">
        <v>41671</v>
      </c>
      <c r="F6185" s="92" t="s">
        <v>11209</v>
      </c>
      <c r="G6185" s="92" t="s">
        <v>1220</v>
      </c>
      <c r="H6185" s="92" t="s">
        <v>11031</v>
      </c>
      <c r="I6185" s="92" t="s">
        <v>944</v>
      </c>
      <c r="J6185" s="92" t="s">
        <v>11265</v>
      </c>
      <c r="K6185" s="90" t="b">
        <v>0</v>
      </c>
      <c r="L6185" s="92" t="s">
        <v>867</v>
      </c>
      <c r="M6185" s="278">
        <f>IFERROR(VLOOKUP(C6185,'Budget Detail as of 11.30'!B:K,COLUMNS('Budget Detail as of 11.30'!B:K),FALSE),0)</f>
        <v>2700</v>
      </c>
      <c r="N6185" s="155">
        <f>SUMIFS('Budget Detail as of 11.30'!L:L,'Budget Detail as of 11.30'!B:B,'Questica Mapping'!C6185)</f>
        <v>2700</v>
      </c>
      <c r="O6185" s="100">
        <v>1200</v>
      </c>
      <c r="P6185" s="101">
        <f t="shared" si="237"/>
        <v>1200</v>
      </c>
    </row>
    <row r="6186" spans="2:17" hidden="1" x14ac:dyDescent="0.3">
      <c r="B6186" s="92" t="s">
        <v>1162</v>
      </c>
      <c r="C6186" s="92" t="s">
        <v>11266</v>
      </c>
      <c r="D6186" s="92" t="s">
        <v>28</v>
      </c>
      <c r="E6186" s="103">
        <v>41671</v>
      </c>
      <c r="F6186" s="92" t="s">
        <v>11209</v>
      </c>
      <c r="G6186" s="92" t="s">
        <v>1220</v>
      </c>
      <c r="H6186" s="92" t="s">
        <v>11031</v>
      </c>
      <c r="I6186" s="92" t="s">
        <v>1060</v>
      </c>
      <c r="J6186" s="92" t="s">
        <v>11267</v>
      </c>
      <c r="K6186" s="90" t="b">
        <v>0</v>
      </c>
      <c r="L6186" s="92" t="s">
        <v>867</v>
      </c>
      <c r="M6186" s="278">
        <f>IFERROR(VLOOKUP(C6186,'Budget Detail as of 11.30'!B:K,COLUMNS('Budget Detail as of 11.30'!B:K),FALSE),0)</f>
        <v>700</v>
      </c>
      <c r="N6186" s="155">
        <f>SUMIFS('Budget Detail as of 11.30'!L:L,'Budget Detail as of 11.30'!B:B,'Questica Mapping'!C6186)</f>
        <v>700</v>
      </c>
      <c r="O6186" s="100">
        <v>2200</v>
      </c>
      <c r="P6186" s="101">
        <f t="shared" si="237"/>
        <v>2200</v>
      </c>
    </row>
    <row r="6187" spans="2:17" hidden="1" x14ac:dyDescent="0.3">
      <c r="B6187" s="92" t="s">
        <v>1162</v>
      </c>
      <c r="C6187" s="92" t="s">
        <v>11268</v>
      </c>
      <c r="D6187" s="92" t="s">
        <v>28</v>
      </c>
      <c r="E6187" s="103">
        <v>41671</v>
      </c>
      <c r="F6187" s="92" t="s">
        <v>11209</v>
      </c>
      <c r="G6187" s="92" t="s">
        <v>1229</v>
      </c>
      <c r="H6187" s="92" t="s">
        <v>11031</v>
      </c>
      <c r="I6187" s="92" t="s">
        <v>865</v>
      </c>
      <c r="J6187" s="92" t="s">
        <v>1308</v>
      </c>
      <c r="K6187" s="90" t="b">
        <v>0</v>
      </c>
      <c r="L6187" s="92" t="s">
        <v>867</v>
      </c>
      <c r="M6187" s="278">
        <f>IFERROR(VLOOKUP(C6187,'Budget Detail as of 11.30'!B:K,COLUMNS('Budget Detail as of 11.30'!B:K),FALSE),0)</f>
        <v>1000</v>
      </c>
      <c r="N6187" s="155">
        <f>SUMIFS('Budget Detail as of 11.30'!L:L,'Budget Detail as of 11.30'!B:B,'Questica Mapping'!C6187)</f>
        <v>1000</v>
      </c>
      <c r="O6187" s="100">
        <v>1000</v>
      </c>
      <c r="P6187" s="101">
        <f t="shared" si="237"/>
        <v>1000</v>
      </c>
    </row>
    <row r="6188" spans="2:17" hidden="1" x14ac:dyDescent="0.3">
      <c r="B6188" s="92" t="s">
        <v>1162</v>
      </c>
      <c r="C6188" s="92" t="s">
        <v>11269</v>
      </c>
      <c r="D6188" s="92" t="s">
        <v>28</v>
      </c>
      <c r="E6188" s="103">
        <v>41671</v>
      </c>
      <c r="F6188" s="92" t="s">
        <v>11209</v>
      </c>
      <c r="G6188" s="92" t="s">
        <v>1229</v>
      </c>
      <c r="H6188" s="92" t="s">
        <v>11031</v>
      </c>
      <c r="I6188" s="92" t="s">
        <v>925</v>
      </c>
      <c r="J6188" s="92" t="s">
        <v>1314</v>
      </c>
      <c r="K6188" s="90" t="b">
        <v>0</v>
      </c>
      <c r="L6188" s="92" t="s">
        <v>867</v>
      </c>
      <c r="M6188" s="278">
        <f>IFERROR(VLOOKUP(C6188,'Budget Detail as of 11.30'!B:K,COLUMNS('Budget Detail as of 11.30'!B:K),FALSE),0)</f>
        <v>300</v>
      </c>
      <c r="N6188" s="155">
        <f>SUMIFS('Budget Detail as of 11.30'!L:L,'Budget Detail as of 11.30'!B:B,'Questica Mapping'!C6188)</f>
        <v>300</v>
      </c>
      <c r="O6188" s="100">
        <v>2700</v>
      </c>
      <c r="P6188" s="101">
        <f t="shared" si="237"/>
        <v>2700</v>
      </c>
    </row>
    <row r="6189" spans="2:17" hidden="1" x14ac:dyDescent="0.3">
      <c r="B6189" s="92" t="s">
        <v>1162</v>
      </c>
      <c r="C6189" s="92" t="s">
        <v>11270</v>
      </c>
      <c r="D6189" s="92" t="s">
        <v>28</v>
      </c>
      <c r="E6189" s="103">
        <v>41671</v>
      </c>
      <c r="F6189" s="92" t="s">
        <v>11209</v>
      </c>
      <c r="G6189" s="92" t="s">
        <v>1229</v>
      </c>
      <c r="H6189" s="92" t="s">
        <v>11031</v>
      </c>
      <c r="I6189" s="92" t="s">
        <v>928</v>
      </c>
      <c r="J6189" s="92" t="s">
        <v>11271</v>
      </c>
      <c r="K6189" s="90" t="b">
        <v>0</v>
      </c>
      <c r="L6189" s="92" t="s">
        <v>867</v>
      </c>
      <c r="M6189" s="278">
        <f>IFERROR(VLOOKUP(C6189,'Budget Detail as of 11.30'!B:K,COLUMNS('Budget Detail as of 11.30'!B:K),FALSE),0)</f>
        <v>240</v>
      </c>
      <c r="N6189" s="155">
        <f>SUMIFS('Budget Detail as of 11.30'!L:L,'Budget Detail as of 11.30'!B:B,'Questica Mapping'!C6189)</f>
        <v>240</v>
      </c>
      <c r="O6189" s="100">
        <v>0</v>
      </c>
      <c r="P6189" s="101">
        <f t="shared" si="237"/>
        <v>0</v>
      </c>
    </row>
    <row r="6190" spans="2:17" hidden="1" x14ac:dyDescent="0.3">
      <c r="B6190" s="92" t="s">
        <v>1162</v>
      </c>
      <c r="C6190" s="92" t="s">
        <v>11272</v>
      </c>
      <c r="D6190" s="92" t="s">
        <v>28</v>
      </c>
      <c r="E6190" s="103">
        <v>41671</v>
      </c>
      <c r="F6190" s="92" t="s">
        <v>11209</v>
      </c>
      <c r="G6190" s="92" t="s">
        <v>1229</v>
      </c>
      <c r="H6190" s="92" t="s">
        <v>11031</v>
      </c>
      <c r="I6190" s="92" t="s">
        <v>931</v>
      </c>
      <c r="J6190" s="92" t="s">
        <v>2699</v>
      </c>
      <c r="K6190" s="90" t="b">
        <v>0</v>
      </c>
      <c r="L6190" s="92" t="s">
        <v>867</v>
      </c>
      <c r="M6190" s="278">
        <f>IFERROR(VLOOKUP(C6190,'Budget Detail as of 11.30'!B:K,COLUMNS('Budget Detail as of 11.30'!B:K),FALSE),0)</f>
        <v>300</v>
      </c>
      <c r="N6190" s="155">
        <f>SUMIFS('Budget Detail as of 11.30'!L:L,'Budget Detail as of 11.30'!B:B,'Questica Mapping'!C6190)</f>
        <v>300</v>
      </c>
      <c r="O6190" s="100">
        <v>0</v>
      </c>
      <c r="P6190" s="101">
        <f t="shared" si="237"/>
        <v>0</v>
      </c>
    </row>
    <row r="6191" spans="2:17" hidden="1" x14ac:dyDescent="0.3">
      <c r="B6191" s="92" t="s">
        <v>1162</v>
      </c>
      <c r="C6191" s="92" t="s">
        <v>11273</v>
      </c>
      <c r="D6191" s="92" t="s">
        <v>28</v>
      </c>
      <c r="E6191" s="103">
        <v>41671</v>
      </c>
      <c r="F6191" s="92" t="s">
        <v>11209</v>
      </c>
      <c r="G6191" s="92" t="s">
        <v>1229</v>
      </c>
      <c r="H6191" s="92" t="s">
        <v>11031</v>
      </c>
      <c r="I6191" s="92" t="s">
        <v>944</v>
      </c>
      <c r="J6191" s="92" t="s">
        <v>1238</v>
      </c>
      <c r="K6191" s="90" t="b">
        <v>0</v>
      </c>
      <c r="L6191" s="92" t="s">
        <v>867</v>
      </c>
      <c r="M6191" s="278">
        <f>IFERROR(VLOOKUP(C6191,'Budget Detail as of 11.30'!B:K,COLUMNS('Budget Detail as of 11.30'!B:K),FALSE),0)</f>
        <v>300</v>
      </c>
      <c r="N6191" s="155">
        <f>SUMIFS('Budget Detail as of 11.30'!L:L,'Budget Detail as of 11.30'!B:B,'Questica Mapping'!C6191)</f>
        <v>300</v>
      </c>
      <c r="O6191" s="100"/>
      <c r="P6191" s="101"/>
    </row>
    <row r="6192" spans="2:17" hidden="1" x14ac:dyDescent="0.3">
      <c r="B6192" s="157" t="s">
        <v>1162</v>
      </c>
      <c r="C6192" s="157" t="s">
        <v>11274</v>
      </c>
      <c r="D6192" s="282" t="s">
        <v>28</v>
      </c>
      <c r="E6192" s="103">
        <v>41671</v>
      </c>
      <c r="F6192" s="282" t="s">
        <v>11209</v>
      </c>
      <c r="G6192" s="282" t="s">
        <v>1229</v>
      </c>
      <c r="H6192" s="282" t="s">
        <v>11031</v>
      </c>
      <c r="I6192" s="282" t="s">
        <v>1060</v>
      </c>
      <c r="J6192" s="282" t="s">
        <v>11275</v>
      </c>
      <c r="K6192" s="282" t="b">
        <v>0</v>
      </c>
      <c r="L6192" s="282" t="s">
        <v>867</v>
      </c>
      <c r="M6192" s="278">
        <f>IFERROR(VLOOKUP(C6192,'Budget Detail as of 11.30'!B:K,COLUMNS('Budget Detail as of 11.30'!B:K),FALSE),0)</f>
        <v>15000</v>
      </c>
      <c r="N6192" s="155">
        <f>SUMIFS('Budget Detail as of 11.30'!L:L,'Budget Detail as of 11.30'!B:B,'Questica Mapping'!C6192)</f>
        <v>15000</v>
      </c>
      <c r="O6192" s="100">
        <v>11200</v>
      </c>
      <c r="P6192" s="101">
        <f t="shared" ref="P6192:P6199" si="238">+O6192</f>
        <v>11200</v>
      </c>
      <c r="Q6192" s="279" t="s">
        <v>1169</v>
      </c>
    </row>
    <row r="6193" spans="2:17" hidden="1" x14ac:dyDescent="0.3">
      <c r="B6193" s="157" t="s">
        <v>1162</v>
      </c>
      <c r="C6193" s="157" t="s">
        <v>11276</v>
      </c>
      <c r="D6193" s="282" t="s">
        <v>28</v>
      </c>
      <c r="E6193" s="103">
        <v>41671</v>
      </c>
      <c r="F6193" s="282" t="s">
        <v>11209</v>
      </c>
      <c r="G6193" s="282" t="s">
        <v>1229</v>
      </c>
      <c r="H6193" s="282" t="s">
        <v>11031</v>
      </c>
      <c r="I6193" s="282" t="s">
        <v>1063</v>
      </c>
      <c r="J6193" s="282" t="s">
        <v>11277</v>
      </c>
      <c r="K6193" s="282" t="b">
        <v>0</v>
      </c>
      <c r="L6193" s="282" t="s">
        <v>867</v>
      </c>
      <c r="M6193" s="278">
        <f>IFERROR(VLOOKUP(C6193,'Budget Detail as of 11.30'!B:K,COLUMNS('Budget Detail as of 11.30'!B:K),FALSE),0)</f>
        <v>220</v>
      </c>
      <c r="N6193" s="155">
        <f>SUMIFS('Budget Detail as of 11.30'!L:L,'Budget Detail as of 11.30'!B:B,'Questica Mapping'!C6193)</f>
        <v>220</v>
      </c>
      <c r="O6193" s="100">
        <v>2000</v>
      </c>
      <c r="P6193" s="101">
        <f t="shared" si="238"/>
        <v>2000</v>
      </c>
      <c r="Q6193" s="279" t="s">
        <v>1169</v>
      </c>
    </row>
    <row r="6194" spans="2:17" hidden="1" x14ac:dyDescent="0.3">
      <c r="B6194" s="92" t="s">
        <v>1162</v>
      </c>
      <c r="C6194" s="92" t="s">
        <v>11278</v>
      </c>
      <c r="D6194" s="92" t="s">
        <v>28</v>
      </c>
      <c r="E6194" s="103">
        <v>41671</v>
      </c>
      <c r="F6194" s="92" t="s">
        <v>11209</v>
      </c>
      <c r="G6194" s="92" t="s">
        <v>1240</v>
      </c>
      <c r="H6194" s="92" t="s">
        <v>11031</v>
      </c>
      <c r="I6194" s="92" t="s">
        <v>865</v>
      </c>
      <c r="J6194" s="92" t="s">
        <v>7729</v>
      </c>
      <c r="K6194" s="90" t="b">
        <v>0</v>
      </c>
      <c r="L6194" s="92" t="s">
        <v>867</v>
      </c>
      <c r="M6194" s="278">
        <f>IFERROR(VLOOKUP(C6194,'Budget Detail as of 11.30'!B:K,COLUMNS('Budget Detail as of 11.30'!B:K),FALSE),0)</f>
        <v>6000</v>
      </c>
      <c r="N6194" s="155">
        <f>SUMIFS('Budget Detail as of 11.30'!L:L,'Budget Detail as of 11.30'!B:B,'Questica Mapping'!C6194)</f>
        <v>6000</v>
      </c>
      <c r="O6194" s="100">
        <v>2200</v>
      </c>
      <c r="P6194" s="101">
        <f t="shared" si="238"/>
        <v>2200</v>
      </c>
    </row>
    <row r="6195" spans="2:17" hidden="1" x14ac:dyDescent="0.3">
      <c r="B6195" s="92" t="s">
        <v>1162</v>
      </c>
      <c r="C6195" s="92" t="s">
        <v>11279</v>
      </c>
      <c r="D6195" s="92" t="s">
        <v>28</v>
      </c>
      <c r="E6195" s="103">
        <v>41671</v>
      </c>
      <c r="F6195" s="92" t="s">
        <v>11209</v>
      </c>
      <c r="G6195" s="92" t="s">
        <v>1240</v>
      </c>
      <c r="H6195" s="92" t="s">
        <v>11031</v>
      </c>
      <c r="I6195" s="92" t="s">
        <v>1807</v>
      </c>
      <c r="J6195" s="92" t="s">
        <v>11280</v>
      </c>
      <c r="K6195" s="90" t="b">
        <v>0</v>
      </c>
      <c r="L6195" s="92" t="s">
        <v>867</v>
      </c>
      <c r="M6195" s="278">
        <f>IFERROR(VLOOKUP(C6195,'Budget Detail as of 11.30'!B:K,COLUMNS('Budget Detail as of 11.30'!B:K),FALSE),0)</f>
        <v>1200</v>
      </c>
      <c r="N6195" s="155">
        <f>SUMIFS('Budget Detail as of 11.30'!L:L,'Budget Detail as of 11.30'!B:B,'Questica Mapping'!C6195)</f>
        <v>1200</v>
      </c>
      <c r="O6195" s="100">
        <v>5200</v>
      </c>
      <c r="P6195" s="101">
        <f t="shared" si="238"/>
        <v>5200</v>
      </c>
    </row>
    <row r="6196" spans="2:17" hidden="1" x14ac:dyDescent="0.3">
      <c r="B6196" s="92" t="s">
        <v>1162</v>
      </c>
      <c r="C6196" s="92" t="s">
        <v>11281</v>
      </c>
      <c r="D6196" s="92" t="s">
        <v>28</v>
      </c>
      <c r="E6196" s="103">
        <v>41671</v>
      </c>
      <c r="F6196" s="92" t="s">
        <v>11209</v>
      </c>
      <c r="G6196" s="92" t="s">
        <v>1240</v>
      </c>
      <c r="H6196" s="92" t="s">
        <v>11031</v>
      </c>
      <c r="I6196" s="92" t="s">
        <v>1072</v>
      </c>
      <c r="J6196" s="92" t="s">
        <v>11282</v>
      </c>
      <c r="K6196" s="90" t="b">
        <v>0</v>
      </c>
      <c r="L6196" s="92" t="s">
        <v>867</v>
      </c>
      <c r="M6196" s="278">
        <f>IFERROR(VLOOKUP(C6196,'Budget Detail as of 11.30'!B:K,COLUMNS('Budget Detail as of 11.30'!B:K),FALSE),0)</f>
        <v>2700</v>
      </c>
      <c r="N6196" s="155">
        <f>SUMIFS('Budget Detail as of 11.30'!L:L,'Budget Detail as of 11.30'!B:B,'Questica Mapping'!C6196)</f>
        <v>2700</v>
      </c>
      <c r="O6196" s="100">
        <v>1000</v>
      </c>
      <c r="P6196" s="101">
        <f t="shared" si="238"/>
        <v>1000</v>
      </c>
    </row>
    <row r="6197" spans="2:17" hidden="1" x14ac:dyDescent="0.3">
      <c r="B6197" s="92" t="s">
        <v>1162</v>
      </c>
      <c r="C6197" s="92" t="s">
        <v>11283</v>
      </c>
      <c r="D6197" s="92" t="s">
        <v>28</v>
      </c>
      <c r="E6197" s="103">
        <v>41671</v>
      </c>
      <c r="F6197" s="92" t="s">
        <v>11209</v>
      </c>
      <c r="G6197" s="92" t="s">
        <v>1240</v>
      </c>
      <c r="H6197" s="92" t="s">
        <v>11031</v>
      </c>
      <c r="I6197" s="92" t="s">
        <v>1075</v>
      </c>
      <c r="J6197" s="92" t="s">
        <v>11147</v>
      </c>
      <c r="K6197" s="90" t="b">
        <v>0</v>
      </c>
      <c r="L6197" s="92" t="s">
        <v>867</v>
      </c>
      <c r="M6197" s="278">
        <f>IFERROR(VLOOKUP(C6197,'Budget Detail as of 11.30'!B:K,COLUMNS('Budget Detail as of 11.30'!B:K),FALSE),0)</f>
        <v>1500</v>
      </c>
      <c r="N6197" s="155">
        <f>SUMIFS('Budget Detail as of 11.30'!L:L,'Budget Detail as of 11.30'!B:B,'Questica Mapping'!C6197)</f>
        <v>1500</v>
      </c>
      <c r="O6197" s="100">
        <v>1500</v>
      </c>
      <c r="P6197" s="101">
        <f t="shared" si="238"/>
        <v>1500</v>
      </c>
    </row>
    <row r="6198" spans="2:17" hidden="1" x14ac:dyDescent="0.3">
      <c r="B6198" s="92" t="s">
        <v>1162</v>
      </c>
      <c r="C6198" s="92" t="s">
        <v>11284</v>
      </c>
      <c r="D6198" s="92" t="s">
        <v>28</v>
      </c>
      <c r="E6198" s="103">
        <v>41671</v>
      </c>
      <c r="F6198" s="92" t="s">
        <v>11209</v>
      </c>
      <c r="G6198" s="92" t="s">
        <v>1240</v>
      </c>
      <c r="H6198" s="92" t="s">
        <v>11031</v>
      </c>
      <c r="I6198" s="92" t="s">
        <v>1814</v>
      </c>
      <c r="J6198" s="92" t="s">
        <v>11285</v>
      </c>
      <c r="K6198" s="90" t="b">
        <v>0</v>
      </c>
      <c r="L6198" s="92" t="s">
        <v>867</v>
      </c>
      <c r="M6198" s="278">
        <f>IFERROR(VLOOKUP(C6198,'Budget Detail as of 11.30'!B:K,COLUMNS('Budget Detail as of 11.30'!B:K),FALSE),0)</f>
        <v>2700</v>
      </c>
      <c r="N6198" s="155">
        <f>SUMIFS('Budget Detail as of 11.30'!L:L,'Budget Detail as of 11.30'!B:B,'Questica Mapping'!C6198)</f>
        <v>2700</v>
      </c>
      <c r="O6198" s="100">
        <v>2400</v>
      </c>
      <c r="P6198" s="101">
        <f t="shared" si="238"/>
        <v>2400</v>
      </c>
    </row>
    <row r="6199" spans="2:17" hidden="1" x14ac:dyDescent="0.3">
      <c r="B6199" s="92" t="s">
        <v>1162</v>
      </c>
      <c r="C6199" s="92" t="s">
        <v>11286</v>
      </c>
      <c r="D6199" s="92" t="s">
        <v>28</v>
      </c>
      <c r="E6199" s="103">
        <v>41671</v>
      </c>
      <c r="F6199" s="92" t="s">
        <v>11209</v>
      </c>
      <c r="G6199" s="92" t="s">
        <v>1240</v>
      </c>
      <c r="H6199" s="92" t="s">
        <v>11031</v>
      </c>
      <c r="I6199" s="92" t="s">
        <v>1817</v>
      </c>
      <c r="J6199" s="92" t="s">
        <v>11287</v>
      </c>
      <c r="K6199" s="90" t="b">
        <v>0</v>
      </c>
      <c r="L6199" s="92" t="s">
        <v>867</v>
      </c>
      <c r="M6199" s="278">
        <f>IFERROR(VLOOKUP(C6199,'Budget Detail as of 11.30'!B:K,COLUMNS('Budget Detail as of 11.30'!B:K),FALSE),0)</f>
        <v>2670</v>
      </c>
      <c r="N6199" s="155">
        <f>SUMIFS('Budget Detail as of 11.30'!L:L,'Budget Detail as of 11.30'!B:B,'Questica Mapping'!C6199)</f>
        <v>2670</v>
      </c>
      <c r="O6199" s="100">
        <v>75349</v>
      </c>
      <c r="P6199" s="101">
        <f t="shared" si="238"/>
        <v>75349</v>
      </c>
    </row>
    <row r="6200" spans="2:17" hidden="1" x14ac:dyDescent="0.3">
      <c r="B6200" s="92" t="s">
        <v>1162</v>
      </c>
      <c r="C6200" s="92" t="s">
        <v>11288</v>
      </c>
      <c r="D6200" s="92" t="s">
        <v>28</v>
      </c>
      <c r="E6200" s="103">
        <v>41671</v>
      </c>
      <c r="F6200" s="92" t="s">
        <v>11209</v>
      </c>
      <c r="G6200" s="92" t="s">
        <v>1240</v>
      </c>
      <c r="H6200" s="92" t="s">
        <v>11031</v>
      </c>
      <c r="I6200" s="92" t="s">
        <v>4455</v>
      </c>
      <c r="J6200" s="92" t="s">
        <v>11289</v>
      </c>
      <c r="K6200" s="90" t="b">
        <v>0</v>
      </c>
      <c r="L6200" s="92" t="s">
        <v>867</v>
      </c>
      <c r="M6200" s="278">
        <f>IFERROR(VLOOKUP(C6200,'Budget Detail as of 11.30'!B:K,COLUMNS('Budget Detail as of 11.30'!B:K),FALSE),0)</f>
        <v>1060</v>
      </c>
      <c r="N6200" s="155">
        <f>SUMIFS('Budget Detail as of 11.30'!L:L,'Budget Detail as of 11.30'!B:B,'Questica Mapping'!C6200)</f>
        <v>1060</v>
      </c>
      <c r="O6200" s="100"/>
      <c r="P6200" s="101"/>
    </row>
    <row r="6201" spans="2:17" hidden="1" x14ac:dyDescent="0.3">
      <c r="B6201" s="157" t="s">
        <v>1162</v>
      </c>
      <c r="C6201" s="157" t="s">
        <v>11290</v>
      </c>
      <c r="D6201" s="282" t="s">
        <v>28</v>
      </c>
      <c r="E6201" s="103">
        <v>41671</v>
      </c>
      <c r="F6201" s="282" t="s">
        <v>11209</v>
      </c>
      <c r="G6201" s="282" t="s">
        <v>1240</v>
      </c>
      <c r="H6201" s="282" t="s">
        <v>11031</v>
      </c>
      <c r="I6201" s="282" t="s">
        <v>4021</v>
      </c>
      <c r="J6201" s="282" t="s">
        <v>11291</v>
      </c>
      <c r="K6201" s="282" t="b">
        <v>0</v>
      </c>
      <c r="L6201" s="282" t="s">
        <v>867</v>
      </c>
      <c r="M6201" s="278">
        <f>IFERROR(VLOOKUP(C6201,'Budget Detail as of 11.30'!B:K,COLUMNS('Budget Detail as of 11.30'!B:K),FALSE),0)</f>
        <v>3500</v>
      </c>
      <c r="N6201" s="155">
        <f>SUMIFS('Budget Detail as of 11.30'!L:L,'Budget Detail as of 11.30'!B:B,'Questica Mapping'!C6201)</f>
        <v>3500</v>
      </c>
      <c r="O6201" s="100">
        <v>8400</v>
      </c>
      <c r="P6201" s="101">
        <f>+O6201</f>
        <v>8400</v>
      </c>
      <c r="Q6201" s="279" t="s">
        <v>1169</v>
      </c>
    </row>
    <row r="6202" spans="2:17" hidden="1" x14ac:dyDescent="0.3">
      <c r="B6202" s="92" t="s">
        <v>1162</v>
      </c>
      <c r="C6202" s="92" t="s">
        <v>11292</v>
      </c>
      <c r="D6202" s="92" t="s">
        <v>28</v>
      </c>
      <c r="E6202" s="103">
        <v>41671</v>
      </c>
      <c r="F6202" s="92" t="s">
        <v>11209</v>
      </c>
      <c r="G6202" s="92" t="s">
        <v>1240</v>
      </c>
      <c r="H6202" s="92" t="s">
        <v>11031</v>
      </c>
      <c r="I6202" s="92" t="s">
        <v>925</v>
      </c>
      <c r="J6202" s="92" t="s">
        <v>11293</v>
      </c>
      <c r="K6202" s="90" t="b">
        <v>0</v>
      </c>
      <c r="L6202" s="92" t="s">
        <v>867</v>
      </c>
      <c r="M6202" s="278">
        <f>IFERROR(VLOOKUP(C6202,'Budget Detail as of 11.30'!B:K,COLUMNS('Budget Detail as of 11.30'!B:K),FALSE),0)</f>
        <v>18800</v>
      </c>
      <c r="N6202" s="155">
        <f>SUMIFS('Budget Detail as of 11.30'!L:L,'Budget Detail as of 11.30'!B:B,'Questica Mapping'!C6202)</f>
        <v>18800</v>
      </c>
      <c r="O6202" s="100">
        <v>0</v>
      </c>
      <c r="P6202" s="101">
        <f>+O6202</f>
        <v>0</v>
      </c>
    </row>
    <row r="6203" spans="2:17" hidden="1" x14ac:dyDescent="0.3">
      <c r="B6203" s="92" t="s">
        <v>1162</v>
      </c>
      <c r="C6203" s="92" t="s">
        <v>11294</v>
      </c>
      <c r="D6203" s="92" t="s">
        <v>28</v>
      </c>
      <c r="E6203" s="103">
        <v>41671</v>
      </c>
      <c r="F6203" s="92" t="s">
        <v>11209</v>
      </c>
      <c r="G6203" s="92" t="s">
        <v>1240</v>
      </c>
      <c r="H6203" s="92" t="s">
        <v>11031</v>
      </c>
      <c r="I6203" s="92" t="s">
        <v>928</v>
      </c>
      <c r="J6203" s="92" t="s">
        <v>2059</v>
      </c>
      <c r="K6203" s="90" t="b">
        <v>0</v>
      </c>
      <c r="L6203" s="92" t="s">
        <v>867</v>
      </c>
      <c r="M6203" s="278">
        <f>IFERROR(VLOOKUP(C6203,'Budget Detail as of 11.30'!B:K,COLUMNS('Budget Detail as of 11.30'!B:K),FALSE),0)</f>
        <v>2000</v>
      </c>
      <c r="N6203" s="155">
        <f>SUMIFS('Budget Detail as of 11.30'!L:L,'Budget Detail as of 11.30'!B:B,'Questica Mapping'!C6203)</f>
        <v>2000</v>
      </c>
      <c r="O6203" s="100"/>
      <c r="P6203" s="101"/>
    </row>
    <row r="6204" spans="2:17" hidden="1" x14ac:dyDescent="0.3">
      <c r="B6204" s="92" t="s">
        <v>1162</v>
      </c>
      <c r="C6204" s="92" t="s">
        <v>11295</v>
      </c>
      <c r="D6204" s="92" t="s">
        <v>28</v>
      </c>
      <c r="E6204" s="103">
        <v>41671</v>
      </c>
      <c r="F6204" s="92" t="s">
        <v>11209</v>
      </c>
      <c r="G6204" s="92" t="s">
        <v>1240</v>
      </c>
      <c r="H6204" s="92" t="s">
        <v>11031</v>
      </c>
      <c r="I6204" s="92" t="s">
        <v>931</v>
      </c>
      <c r="J6204" s="92" t="s">
        <v>1828</v>
      </c>
      <c r="K6204" s="90" t="b">
        <v>0</v>
      </c>
      <c r="L6204" s="92" t="s">
        <v>867</v>
      </c>
      <c r="M6204" s="278">
        <f>IFERROR(VLOOKUP(C6204,'Budget Detail as of 11.30'!B:K,COLUMNS('Budget Detail as of 11.30'!B:K),FALSE),0)</f>
        <v>360</v>
      </c>
      <c r="N6204" s="155">
        <f>SUMIFS('Budget Detail as of 11.30'!L:L,'Budget Detail as of 11.30'!B:B,'Questica Mapping'!C6204)</f>
        <v>360</v>
      </c>
      <c r="O6204" s="100"/>
      <c r="P6204" s="101"/>
    </row>
    <row r="6205" spans="2:17" hidden="1" x14ac:dyDescent="0.3">
      <c r="B6205" s="92" t="s">
        <v>1162</v>
      </c>
      <c r="C6205" s="92" t="s">
        <v>11296</v>
      </c>
      <c r="D6205" s="92" t="s">
        <v>28</v>
      </c>
      <c r="E6205" s="103">
        <v>41671</v>
      </c>
      <c r="F6205" s="92" t="s">
        <v>11209</v>
      </c>
      <c r="G6205" s="92" t="s">
        <v>1240</v>
      </c>
      <c r="H6205" s="92" t="s">
        <v>11031</v>
      </c>
      <c r="I6205" s="92" t="s">
        <v>944</v>
      </c>
      <c r="J6205" s="92" t="s">
        <v>11297</v>
      </c>
      <c r="K6205" s="90" t="b">
        <v>0</v>
      </c>
      <c r="L6205" s="92" t="s">
        <v>867</v>
      </c>
      <c r="M6205" s="278">
        <f>IFERROR(VLOOKUP(C6205,'Budget Detail as of 11.30'!B:K,COLUMNS('Budget Detail as of 11.30'!B:K),FALSE),0)</f>
        <v>5350</v>
      </c>
      <c r="N6205" s="155">
        <f>SUMIFS('Budget Detail as of 11.30'!L:L,'Budget Detail as of 11.30'!B:B,'Questica Mapping'!C6205)</f>
        <v>5350</v>
      </c>
      <c r="O6205" s="100">
        <v>80</v>
      </c>
      <c r="P6205" s="101">
        <f>+O6205</f>
        <v>80</v>
      </c>
    </row>
    <row r="6206" spans="2:17" hidden="1" x14ac:dyDescent="0.3">
      <c r="B6206" s="92" t="s">
        <v>1162</v>
      </c>
      <c r="C6206" s="92" t="s">
        <v>11298</v>
      </c>
      <c r="D6206" s="92" t="s">
        <v>28</v>
      </c>
      <c r="E6206" s="103">
        <v>41671</v>
      </c>
      <c r="F6206" s="92" t="s">
        <v>11209</v>
      </c>
      <c r="G6206" s="92" t="s">
        <v>1240</v>
      </c>
      <c r="H6206" s="92" t="s">
        <v>11031</v>
      </c>
      <c r="I6206" s="92" t="s">
        <v>1063</v>
      </c>
      <c r="J6206" s="92" t="s">
        <v>11299</v>
      </c>
      <c r="K6206" s="90" t="b">
        <v>0</v>
      </c>
      <c r="L6206" s="92" t="s">
        <v>867</v>
      </c>
      <c r="M6206" s="278">
        <f>IFERROR(VLOOKUP(C6206,'Budget Detail as of 11.30'!B:K,COLUMNS('Budget Detail as of 11.30'!B:K),FALSE),0)</f>
        <v>1000</v>
      </c>
      <c r="N6206" s="155">
        <f>SUMIFS('Budget Detail as of 11.30'!L:L,'Budget Detail as of 11.30'!B:B,'Questica Mapping'!C6206)</f>
        <v>1000</v>
      </c>
      <c r="O6206" s="100"/>
      <c r="P6206" s="101"/>
    </row>
    <row r="6207" spans="2:17" hidden="1" x14ac:dyDescent="0.3">
      <c r="B6207" s="92" t="s">
        <v>1162</v>
      </c>
      <c r="C6207" s="92" t="s">
        <v>11300</v>
      </c>
      <c r="D6207" s="92" t="s">
        <v>28</v>
      </c>
      <c r="E6207" s="103">
        <v>41671</v>
      </c>
      <c r="F6207" s="92" t="s">
        <v>11209</v>
      </c>
      <c r="G6207" s="92" t="s">
        <v>1240</v>
      </c>
      <c r="H6207" s="92" t="s">
        <v>11031</v>
      </c>
      <c r="I6207" s="92" t="s">
        <v>1088</v>
      </c>
      <c r="J6207" s="92" t="s">
        <v>11301</v>
      </c>
      <c r="K6207" s="90" t="b">
        <v>0</v>
      </c>
      <c r="L6207" s="92" t="s">
        <v>867</v>
      </c>
      <c r="M6207" s="278">
        <f>IFERROR(VLOOKUP(C6207,'Budget Detail as of 11.30'!B:K,COLUMNS('Budget Detail as of 11.30'!B:K),FALSE),0)</f>
        <v>1600</v>
      </c>
      <c r="N6207" s="155">
        <f>SUMIFS('Budget Detail as of 11.30'!L:L,'Budget Detail as of 11.30'!B:B,'Questica Mapping'!C6207)</f>
        <v>1600</v>
      </c>
      <c r="O6207" s="100">
        <v>3000</v>
      </c>
      <c r="P6207" s="101">
        <f t="shared" ref="P6207:P6245" si="239">+O6207</f>
        <v>3000</v>
      </c>
    </row>
    <row r="6208" spans="2:17" hidden="1" x14ac:dyDescent="0.3">
      <c r="B6208" s="92" t="s">
        <v>1162</v>
      </c>
      <c r="C6208" s="92" t="s">
        <v>11302</v>
      </c>
      <c r="D6208" s="92" t="s">
        <v>28</v>
      </c>
      <c r="E6208" s="103">
        <v>41671</v>
      </c>
      <c r="F6208" s="92" t="s">
        <v>11209</v>
      </c>
      <c r="G6208" s="92" t="s">
        <v>1240</v>
      </c>
      <c r="H6208" s="92" t="s">
        <v>11031</v>
      </c>
      <c r="I6208" s="92" t="s">
        <v>1066</v>
      </c>
      <c r="J6208" s="92" t="s">
        <v>11303</v>
      </c>
      <c r="K6208" s="90" t="b">
        <v>0</v>
      </c>
      <c r="L6208" s="92" t="s">
        <v>867</v>
      </c>
      <c r="M6208" s="278">
        <f>IFERROR(VLOOKUP(C6208,'Budget Detail as of 11.30'!B:K,COLUMNS('Budget Detail as of 11.30'!B:K),FALSE),0)</f>
        <v>3840</v>
      </c>
      <c r="N6208" s="155">
        <f>SUMIFS('Budget Detail as of 11.30'!L:L,'Budget Detail as of 11.30'!B:B,'Questica Mapping'!C6208)</f>
        <v>3840</v>
      </c>
      <c r="O6208" s="100">
        <v>0</v>
      </c>
      <c r="P6208" s="101">
        <f t="shared" si="239"/>
        <v>0</v>
      </c>
    </row>
    <row r="6209" spans="2:17" hidden="1" x14ac:dyDescent="0.3">
      <c r="B6209" s="92" t="s">
        <v>1162</v>
      </c>
      <c r="C6209" s="92" t="s">
        <v>11304</v>
      </c>
      <c r="D6209" s="92" t="s">
        <v>28</v>
      </c>
      <c r="E6209" s="103" t="s">
        <v>775</v>
      </c>
      <c r="F6209" s="92" t="s">
        <v>11209</v>
      </c>
      <c r="G6209" s="92" t="s">
        <v>1243</v>
      </c>
      <c r="H6209" s="92" t="s">
        <v>11031</v>
      </c>
      <c r="I6209" s="92" t="s">
        <v>865</v>
      </c>
      <c r="J6209" s="92" t="s">
        <v>1244</v>
      </c>
      <c r="K6209" s="90" t="b">
        <v>0</v>
      </c>
      <c r="L6209" s="92" t="s">
        <v>867</v>
      </c>
      <c r="M6209" s="278">
        <f>IFERROR(VLOOKUP(C6209,'Budget Detail as of 11.30'!B:K,COLUMNS('Budget Detail as of 11.30'!B:K),FALSE),0)</f>
        <v>67000</v>
      </c>
      <c r="N6209" s="155">
        <f>SUMIFS('Budget Detail as of 11.30'!L:L,'Budget Detail as of 11.30'!B:B,'Questica Mapping'!C6209)</f>
        <v>67000</v>
      </c>
      <c r="O6209" s="100">
        <v>0</v>
      </c>
      <c r="P6209" s="101">
        <f t="shared" si="239"/>
        <v>0</v>
      </c>
    </row>
    <row r="6210" spans="2:17" hidden="1" x14ac:dyDescent="0.3">
      <c r="B6210" s="157" t="s">
        <v>1162</v>
      </c>
      <c r="C6210" s="157" t="s">
        <v>11305</v>
      </c>
      <c r="D6210" s="282" t="s">
        <v>28</v>
      </c>
      <c r="E6210" s="103" t="s">
        <v>775</v>
      </c>
      <c r="F6210" s="282" t="s">
        <v>11209</v>
      </c>
      <c r="G6210" s="282" t="s">
        <v>1243</v>
      </c>
      <c r="H6210" s="282" t="s">
        <v>11031</v>
      </c>
      <c r="I6210" s="282" t="s">
        <v>925</v>
      </c>
      <c r="J6210" s="282" t="s">
        <v>11306</v>
      </c>
      <c r="K6210" s="282" t="b">
        <v>0</v>
      </c>
      <c r="L6210" s="282" t="s">
        <v>867</v>
      </c>
      <c r="M6210" s="278">
        <f>IFERROR(VLOOKUP(C6210,'Budget Detail as of 11.30'!B:K,COLUMNS('Budget Detail as of 11.30'!B:K),FALSE),0)</f>
        <v>38000</v>
      </c>
      <c r="N6210" s="155">
        <f>SUMIFS('Budget Detail as of 11.30'!L:L,'Budget Detail as of 11.30'!B:B,'Questica Mapping'!C6210)</f>
        <v>38000</v>
      </c>
      <c r="O6210" s="100">
        <v>0</v>
      </c>
      <c r="P6210" s="101">
        <f t="shared" si="239"/>
        <v>0</v>
      </c>
      <c r="Q6210" s="279" t="s">
        <v>1169</v>
      </c>
    </row>
    <row r="6211" spans="2:17" hidden="1" x14ac:dyDescent="0.3">
      <c r="B6211" s="92" t="s">
        <v>1162</v>
      </c>
      <c r="C6211" s="92" t="s">
        <v>11307</v>
      </c>
      <c r="D6211" s="92" t="s">
        <v>28</v>
      </c>
      <c r="E6211" s="103" t="s">
        <v>775</v>
      </c>
      <c r="F6211" s="92" t="s">
        <v>11209</v>
      </c>
      <c r="G6211" s="92" t="s">
        <v>1246</v>
      </c>
      <c r="H6211" s="92" t="s">
        <v>11031</v>
      </c>
      <c r="I6211" s="92" t="s">
        <v>865</v>
      </c>
      <c r="J6211" s="92" t="s">
        <v>1326</v>
      </c>
      <c r="K6211" s="90" t="b">
        <v>0</v>
      </c>
      <c r="L6211" s="92" t="s">
        <v>867</v>
      </c>
      <c r="M6211" s="278">
        <f>IFERROR(VLOOKUP(C6211,'Budget Detail as of 11.30'!B:K,COLUMNS('Budget Detail as of 11.30'!B:K),FALSE),0)</f>
        <v>11400</v>
      </c>
      <c r="N6211" s="155">
        <f>SUMIFS('Budget Detail as of 11.30'!L:L,'Budget Detail as of 11.30'!B:B,'Questica Mapping'!C6211)</f>
        <v>13680</v>
      </c>
      <c r="O6211" s="100">
        <v>0</v>
      </c>
      <c r="P6211" s="101">
        <f t="shared" si="239"/>
        <v>0</v>
      </c>
    </row>
    <row r="6212" spans="2:17" hidden="1" x14ac:dyDescent="0.3">
      <c r="B6212" s="92" t="s">
        <v>1162</v>
      </c>
      <c r="C6212" s="92" t="s">
        <v>11308</v>
      </c>
      <c r="D6212" s="92" t="s">
        <v>28</v>
      </c>
      <c r="E6212" s="103" t="s">
        <v>775</v>
      </c>
      <c r="F6212" s="92" t="s">
        <v>11209</v>
      </c>
      <c r="G6212" s="92" t="s">
        <v>1246</v>
      </c>
      <c r="H6212" s="92" t="s">
        <v>11031</v>
      </c>
      <c r="I6212" s="92" t="s">
        <v>925</v>
      </c>
      <c r="J6212" s="92" t="s">
        <v>11309</v>
      </c>
      <c r="K6212" s="90" t="b">
        <v>0</v>
      </c>
      <c r="L6212" s="92" t="s">
        <v>867</v>
      </c>
      <c r="M6212" s="278">
        <f>IFERROR(VLOOKUP(C6212,'Budget Detail as of 11.30'!B:K,COLUMNS('Budget Detail as of 11.30'!B:K),FALSE),0)</f>
        <v>2280</v>
      </c>
      <c r="N6212" s="155">
        <f>SUMIFS('Budget Detail as of 11.30'!L:L,'Budget Detail as of 11.30'!B:B,'Questica Mapping'!C6212)</f>
        <v>1500</v>
      </c>
      <c r="O6212" s="100">
        <v>0</v>
      </c>
      <c r="P6212" s="101">
        <f t="shared" si="239"/>
        <v>0</v>
      </c>
    </row>
    <row r="6213" spans="2:17" hidden="1" x14ac:dyDescent="0.3">
      <c r="B6213" s="157" t="s">
        <v>1162</v>
      </c>
      <c r="C6213" s="157" t="s">
        <v>11310</v>
      </c>
      <c r="D6213" s="282" t="s">
        <v>28</v>
      </c>
      <c r="E6213" s="103" t="s">
        <v>775</v>
      </c>
      <c r="F6213" s="282" t="s">
        <v>11209</v>
      </c>
      <c r="G6213" s="282" t="s">
        <v>1246</v>
      </c>
      <c r="H6213" s="282" t="s">
        <v>11031</v>
      </c>
      <c r="I6213" s="282" t="s">
        <v>928</v>
      </c>
      <c r="J6213" s="269" t="s">
        <v>1251</v>
      </c>
      <c r="K6213" s="282" t="b">
        <v>0</v>
      </c>
      <c r="L6213" s="282" t="s">
        <v>867</v>
      </c>
      <c r="M6213" s="278">
        <f>IFERROR(VLOOKUP(C6213,'Budget Detail as of 11.30'!B:K,COLUMNS('Budget Detail as of 11.30'!B:K),FALSE),0)</f>
        <v>1500</v>
      </c>
      <c r="N6213" s="155">
        <f>SUMIFS('Budget Detail as of 11.30'!L:L,'Budget Detail as of 11.30'!B:B,'Questica Mapping'!C6213)</f>
        <v>0</v>
      </c>
      <c r="O6213" s="100">
        <v>0</v>
      </c>
      <c r="P6213" s="101">
        <f t="shared" si="239"/>
        <v>0</v>
      </c>
      <c r="Q6213" s="279" t="s">
        <v>1169</v>
      </c>
    </row>
    <row r="6214" spans="2:17" hidden="1" x14ac:dyDescent="0.3">
      <c r="B6214" s="92" t="s">
        <v>1162</v>
      </c>
      <c r="C6214" s="92" t="s">
        <v>11311</v>
      </c>
      <c r="D6214" s="279" t="s">
        <v>28</v>
      </c>
      <c r="E6214" s="103" t="s">
        <v>775</v>
      </c>
      <c r="F6214" s="90" t="s">
        <v>11209</v>
      </c>
      <c r="G6214" s="90" t="s">
        <v>1265</v>
      </c>
      <c r="H6214" s="90" t="s">
        <v>11031</v>
      </c>
      <c r="I6214" s="90" t="s">
        <v>865</v>
      </c>
      <c r="J6214" s="90" t="s">
        <v>1266</v>
      </c>
      <c r="K6214" s="90" t="b">
        <v>0</v>
      </c>
      <c r="L6214" s="90" t="s">
        <v>867</v>
      </c>
      <c r="M6214" s="278">
        <f>IFERROR(VLOOKUP(C6214,'Budget Detail as of 11.30'!B:K,COLUMNS('Budget Detail as of 11.30'!B:K),FALSE),0)</f>
        <v>103870</v>
      </c>
      <c r="N6214" s="155">
        <f>SUMIFS('Budget Detail as of 11.30'!L:L,'Budget Detail as of 11.30'!B:B,'Questica Mapping'!C6214)</f>
        <v>103870</v>
      </c>
      <c r="O6214" s="100">
        <v>0</v>
      </c>
      <c r="P6214" s="101">
        <f t="shared" si="239"/>
        <v>0</v>
      </c>
    </row>
    <row r="6215" spans="2:17" hidden="1" x14ac:dyDescent="0.3">
      <c r="B6215" s="92" t="s">
        <v>1162</v>
      </c>
      <c r="C6215" s="92" t="s">
        <v>11312</v>
      </c>
      <c r="D6215" s="92" t="s">
        <v>28</v>
      </c>
      <c r="E6215" s="103" t="s">
        <v>773</v>
      </c>
      <c r="F6215" s="92" t="s">
        <v>11209</v>
      </c>
      <c r="G6215" s="92" t="s">
        <v>1268</v>
      </c>
      <c r="H6215" s="92" t="s">
        <v>11031</v>
      </c>
      <c r="I6215" s="92" t="s">
        <v>865</v>
      </c>
      <c r="J6215" s="92" t="s">
        <v>6210</v>
      </c>
      <c r="K6215" s="90" t="b">
        <v>0</v>
      </c>
      <c r="L6215" s="92" t="s">
        <v>867</v>
      </c>
      <c r="M6215" s="278">
        <f>IFERROR(VLOOKUP(C6215,'Budget Detail as of 11.30'!B:K,COLUMNS('Budget Detail as of 11.30'!B:K),FALSE),0)</f>
        <v>300</v>
      </c>
      <c r="N6215" s="155">
        <f>SUMIFS('Budget Detail as of 11.30'!L:L,'Budget Detail as of 11.30'!B:B,'Questica Mapping'!C6215)</f>
        <v>300</v>
      </c>
      <c r="O6215" s="100">
        <v>0</v>
      </c>
      <c r="P6215" s="101">
        <f t="shared" si="239"/>
        <v>0</v>
      </c>
    </row>
    <row r="6216" spans="2:17" hidden="1" x14ac:dyDescent="0.3">
      <c r="B6216" s="157" t="s">
        <v>1162</v>
      </c>
      <c r="C6216" s="157" t="s">
        <v>11313</v>
      </c>
      <c r="D6216" s="282" t="s">
        <v>28</v>
      </c>
      <c r="E6216" s="103" t="s">
        <v>773</v>
      </c>
      <c r="F6216" s="282" t="s">
        <v>11209</v>
      </c>
      <c r="G6216" s="282" t="s">
        <v>1268</v>
      </c>
      <c r="H6216" s="282" t="s">
        <v>11031</v>
      </c>
      <c r="I6216" s="282" t="s">
        <v>925</v>
      </c>
      <c r="J6216" s="282" t="s">
        <v>11314</v>
      </c>
      <c r="K6216" s="282" t="b">
        <v>0</v>
      </c>
      <c r="L6216" s="282" t="s">
        <v>867</v>
      </c>
      <c r="M6216" s="278">
        <f>IFERROR(VLOOKUP(C6216,'Budget Detail as of 11.30'!B:K,COLUMNS('Budget Detail as of 11.30'!B:K),FALSE),0)</f>
        <v>300</v>
      </c>
      <c r="N6216" s="155">
        <f>SUMIFS('Budget Detail as of 11.30'!L:L,'Budget Detail as of 11.30'!B:B,'Questica Mapping'!C6216)</f>
        <v>300</v>
      </c>
      <c r="O6216" s="100">
        <v>0</v>
      </c>
      <c r="P6216" s="101">
        <f t="shared" si="239"/>
        <v>0</v>
      </c>
      <c r="Q6216" s="279" t="s">
        <v>1169</v>
      </c>
    </row>
    <row r="6217" spans="2:17" hidden="1" x14ac:dyDescent="0.3">
      <c r="B6217" s="92" t="s">
        <v>1162</v>
      </c>
      <c r="C6217" s="92" t="s">
        <v>11315</v>
      </c>
      <c r="D6217" s="92" t="s">
        <v>28</v>
      </c>
      <c r="E6217" s="106">
        <v>41671</v>
      </c>
      <c r="F6217" s="92" t="s">
        <v>11209</v>
      </c>
      <c r="G6217" s="92" t="s">
        <v>1273</v>
      </c>
      <c r="H6217" s="92" t="s">
        <v>11031</v>
      </c>
      <c r="I6217" s="92" t="s">
        <v>865</v>
      </c>
      <c r="J6217" s="92" t="s">
        <v>2201</v>
      </c>
      <c r="K6217" s="90" t="b">
        <v>0</v>
      </c>
      <c r="L6217" s="92" t="s">
        <v>867</v>
      </c>
      <c r="M6217" s="278">
        <f>IFERROR(VLOOKUP(C6217,'Budget Detail as of 11.30'!B:K,COLUMNS('Budget Detail as of 11.30'!B:K),FALSE),0)</f>
        <v>0</v>
      </c>
      <c r="N6217" s="155">
        <f>SUMIFS('Budget Detail as of 11.30'!L:L,'Budget Detail as of 11.30'!B:B,'Questica Mapping'!C6217)</f>
        <v>0</v>
      </c>
      <c r="O6217" s="100">
        <v>0</v>
      </c>
      <c r="P6217" s="101">
        <f t="shared" si="239"/>
        <v>0</v>
      </c>
    </row>
    <row r="6218" spans="2:17" hidden="1" x14ac:dyDescent="0.3">
      <c r="B6218" s="92" t="s">
        <v>1162</v>
      </c>
      <c r="C6218" s="92" t="s">
        <v>11316</v>
      </c>
      <c r="D6218" s="92" t="s">
        <v>28</v>
      </c>
      <c r="E6218" s="106">
        <v>41671</v>
      </c>
      <c r="F6218" s="92" t="s">
        <v>11209</v>
      </c>
      <c r="G6218" s="92" t="s">
        <v>1273</v>
      </c>
      <c r="H6218" s="92" t="s">
        <v>11031</v>
      </c>
      <c r="I6218" s="92" t="s">
        <v>925</v>
      </c>
      <c r="J6218" s="92" t="s">
        <v>8305</v>
      </c>
      <c r="K6218" s="90" t="b">
        <v>0</v>
      </c>
      <c r="L6218" s="92" t="s">
        <v>867</v>
      </c>
      <c r="M6218" s="278">
        <f>IFERROR(VLOOKUP(C6218,'Budget Detail as of 11.30'!B:K,COLUMNS('Budget Detail as of 11.30'!B:K),FALSE),0)</f>
        <v>0</v>
      </c>
      <c r="N6218" s="155">
        <f>SUMIFS('Budget Detail as of 11.30'!L:L,'Budget Detail as of 11.30'!B:B,'Questica Mapping'!C6218)</f>
        <v>0</v>
      </c>
      <c r="O6218" s="100">
        <v>0</v>
      </c>
      <c r="P6218" s="101">
        <f t="shared" si="239"/>
        <v>0</v>
      </c>
    </row>
    <row r="6219" spans="2:17" hidden="1" x14ac:dyDescent="0.3">
      <c r="B6219" s="92" t="s">
        <v>1162</v>
      </c>
      <c r="C6219" s="92" t="s">
        <v>11317</v>
      </c>
      <c r="D6219" s="92" t="s">
        <v>28</v>
      </c>
      <c r="E6219" s="106" t="s">
        <v>773</v>
      </c>
      <c r="F6219" s="92" t="s">
        <v>11209</v>
      </c>
      <c r="G6219" s="92" t="s">
        <v>2109</v>
      </c>
      <c r="H6219" s="92" t="s">
        <v>11031</v>
      </c>
      <c r="I6219" s="92" t="s">
        <v>865</v>
      </c>
      <c r="J6219" s="92" t="s">
        <v>11318</v>
      </c>
      <c r="K6219" s="90" t="b">
        <v>0</v>
      </c>
      <c r="L6219" s="92" t="s">
        <v>867</v>
      </c>
      <c r="M6219" s="278">
        <f>IFERROR(VLOOKUP(C6219,'Budget Detail as of 11.30'!B:K,COLUMNS('Budget Detail as of 11.30'!B:K),FALSE),0)</f>
        <v>3600</v>
      </c>
      <c r="N6219" s="155">
        <f>SUMIFS('Budget Detail as of 11.30'!L:L,'Budget Detail as of 11.30'!B:B,'Questica Mapping'!C6219)</f>
        <v>3600</v>
      </c>
      <c r="O6219" s="100">
        <v>0</v>
      </c>
      <c r="P6219" s="101">
        <f t="shared" si="239"/>
        <v>0</v>
      </c>
    </row>
    <row r="6220" spans="2:17" hidden="1" x14ac:dyDescent="0.3">
      <c r="B6220" s="92" t="s">
        <v>1162</v>
      </c>
      <c r="C6220" s="92" t="s">
        <v>11319</v>
      </c>
      <c r="D6220" s="92" t="s">
        <v>28</v>
      </c>
      <c r="E6220" s="103" t="s">
        <v>761</v>
      </c>
      <c r="F6220" s="92" t="s">
        <v>11320</v>
      </c>
      <c r="G6220" s="92" t="s">
        <v>1202</v>
      </c>
      <c r="H6220" s="92" t="s">
        <v>11321</v>
      </c>
      <c r="I6220" s="92" t="s">
        <v>865</v>
      </c>
      <c r="J6220" s="92" t="s">
        <v>11322</v>
      </c>
      <c r="K6220" s="90" t="b">
        <v>0</v>
      </c>
      <c r="L6220" s="92" t="s">
        <v>867</v>
      </c>
      <c r="M6220" s="278">
        <f>IFERROR(VLOOKUP(C6220,'Budget Detail as of 11.30'!B:K,COLUMNS('Budget Detail as of 11.30'!B:K),FALSE),0)</f>
        <v>0</v>
      </c>
      <c r="N6220" s="155">
        <f>SUMIFS('Budget Detail as of 11.30'!L:L,'Budget Detail as of 11.30'!B:B,'Questica Mapping'!C6220)</f>
        <v>0</v>
      </c>
      <c r="O6220" s="100">
        <v>0</v>
      </c>
      <c r="P6220" s="101">
        <f t="shared" si="239"/>
        <v>0</v>
      </c>
    </row>
    <row r="6221" spans="2:17" hidden="1" x14ac:dyDescent="0.3">
      <c r="B6221" s="92" t="s">
        <v>1162</v>
      </c>
      <c r="C6221" s="92" t="s">
        <v>11323</v>
      </c>
      <c r="D6221" s="92" t="s">
        <v>28</v>
      </c>
      <c r="E6221" s="103" t="s">
        <v>761</v>
      </c>
      <c r="F6221" s="92" t="s">
        <v>11320</v>
      </c>
      <c r="G6221" s="92" t="s">
        <v>1202</v>
      </c>
      <c r="H6221" s="92" t="s">
        <v>11321</v>
      </c>
      <c r="I6221" s="92" t="s">
        <v>1807</v>
      </c>
      <c r="J6221" s="92" t="s">
        <v>11324</v>
      </c>
      <c r="K6221" s="90" t="b">
        <v>0</v>
      </c>
      <c r="L6221" s="92" t="s">
        <v>867</v>
      </c>
      <c r="M6221" s="278">
        <f>IFERROR(VLOOKUP(C6221,'Budget Detail as of 11.30'!B:K,COLUMNS('Budget Detail as of 11.30'!B:K),FALSE),0)</f>
        <v>0</v>
      </c>
      <c r="N6221" s="155">
        <f>SUMIFS('Budget Detail as of 11.30'!L:L,'Budget Detail as of 11.30'!B:B,'Questica Mapping'!C6221)</f>
        <v>0</v>
      </c>
      <c r="O6221" s="100">
        <v>0</v>
      </c>
      <c r="P6221" s="101">
        <f t="shared" si="239"/>
        <v>0</v>
      </c>
    </row>
    <row r="6222" spans="2:17" hidden="1" x14ac:dyDescent="0.3">
      <c r="B6222" s="92" t="s">
        <v>1162</v>
      </c>
      <c r="C6222" s="92" t="s">
        <v>11325</v>
      </c>
      <c r="D6222" s="92" t="s">
        <v>28</v>
      </c>
      <c r="E6222" s="103" t="s">
        <v>761</v>
      </c>
      <c r="F6222" s="92" t="s">
        <v>11320</v>
      </c>
      <c r="G6222" s="92" t="s">
        <v>1202</v>
      </c>
      <c r="H6222" s="92" t="s">
        <v>11321</v>
      </c>
      <c r="I6222" s="92" t="s">
        <v>1072</v>
      </c>
      <c r="J6222" s="92" t="s">
        <v>11326</v>
      </c>
      <c r="K6222" s="90" t="b">
        <v>0</v>
      </c>
      <c r="L6222" s="92" t="s">
        <v>867</v>
      </c>
      <c r="M6222" s="278">
        <f>IFERROR(VLOOKUP(C6222,'Budget Detail as of 11.30'!B:K,COLUMNS('Budget Detail as of 11.30'!B:K),FALSE),0)</f>
        <v>0</v>
      </c>
      <c r="N6222" s="155">
        <f>SUMIFS('Budget Detail as of 11.30'!L:L,'Budget Detail as of 11.30'!B:B,'Questica Mapping'!C6222)</f>
        <v>0</v>
      </c>
      <c r="O6222" s="100">
        <v>0</v>
      </c>
      <c r="P6222" s="101">
        <f t="shared" si="239"/>
        <v>0</v>
      </c>
    </row>
    <row r="6223" spans="2:17" hidden="1" x14ac:dyDescent="0.3">
      <c r="B6223" s="92" t="s">
        <v>1162</v>
      </c>
      <c r="C6223" s="92" t="s">
        <v>11327</v>
      </c>
      <c r="D6223" s="92" t="s">
        <v>28</v>
      </c>
      <c r="E6223" s="103" t="s">
        <v>761</v>
      </c>
      <c r="F6223" s="92" t="s">
        <v>11320</v>
      </c>
      <c r="G6223" s="92" t="s">
        <v>1202</v>
      </c>
      <c r="H6223" s="92" t="s">
        <v>11321</v>
      </c>
      <c r="I6223" s="92" t="s">
        <v>1817</v>
      </c>
      <c r="J6223" s="92" t="s">
        <v>11328</v>
      </c>
      <c r="K6223" s="90" t="b">
        <v>0</v>
      </c>
      <c r="L6223" s="92" t="s">
        <v>867</v>
      </c>
      <c r="M6223" s="278">
        <f>IFERROR(VLOOKUP(C6223,'Budget Detail as of 11.30'!B:K,COLUMNS('Budget Detail as of 11.30'!B:K),FALSE),0)</f>
        <v>0</v>
      </c>
      <c r="N6223" s="155">
        <f>SUMIFS('Budget Detail as of 11.30'!L:L,'Budget Detail as of 11.30'!B:B,'Questica Mapping'!C6223)</f>
        <v>0</v>
      </c>
      <c r="O6223" s="100">
        <v>0</v>
      </c>
      <c r="P6223" s="101">
        <f t="shared" si="239"/>
        <v>0</v>
      </c>
    </row>
    <row r="6224" spans="2:17" hidden="1" x14ac:dyDescent="0.3">
      <c r="B6224" s="92" t="s">
        <v>1162</v>
      </c>
      <c r="C6224" s="92" t="s">
        <v>11329</v>
      </c>
      <c r="D6224" s="92" t="s">
        <v>28</v>
      </c>
      <c r="E6224" s="103" t="s">
        <v>761</v>
      </c>
      <c r="F6224" s="92" t="s">
        <v>11320</v>
      </c>
      <c r="G6224" s="92" t="s">
        <v>1202</v>
      </c>
      <c r="H6224" s="92" t="s">
        <v>11321</v>
      </c>
      <c r="I6224" s="92" t="s">
        <v>4455</v>
      </c>
      <c r="J6224" s="92" t="s">
        <v>11330</v>
      </c>
      <c r="K6224" s="90" t="b">
        <v>0</v>
      </c>
      <c r="L6224" s="92" t="s">
        <v>867</v>
      </c>
      <c r="M6224" s="278">
        <f>IFERROR(VLOOKUP(C6224,'Budget Detail as of 11.30'!B:K,COLUMNS('Budget Detail as of 11.30'!B:K),FALSE),0)</f>
        <v>0</v>
      </c>
      <c r="N6224" s="155">
        <f>SUMIFS('Budget Detail as of 11.30'!L:L,'Budget Detail as of 11.30'!B:B,'Questica Mapping'!C6224)</f>
        <v>0</v>
      </c>
      <c r="O6224" s="100">
        <v>0</v>
      </c>
      <c r="P6224" s="101">
        <f t="shared" si="239"/>
        <v>0</v>
      </c>
    </row>
    <row r="6225" spans="2:16" hidden="1" x14ac:dyDescent="0.3">
      <c r="B6225" s="92" t="s">
        <v>1162</v>
      </c>
      <c r="C6225" s="92" t="s">
        <v>11331</v>
      </c>
      <c r="D6225" s="92" t="s">
        <v>28</v>
      </c>
      <c r="E6225" s="103" t="s">
        <v>761</v>
      </c>
      <c r="F6225" s="92" t="s">
        <v>11320</v>
      </c>
      <c r="G6225" s="92" t="s">
        <v>1202</v>
      </c>
      <c r="H6225" s="92" t="s">
        <v>11321</v>
      </c>
      <c r="I6225" s="92" t="s">
        <v>6771</v>
      </c>
      <c r="J6225" s="92" t="s">
        <v>11332</v>
      </c>
      <c r="K6225" s="90" t="b">
        <v>0</v>
      </c>
      <c r="L6225" s="92" t="s">
        <v>867</v>
      </c>
      <c r="M6225" s="278">
        <f>IFERROR(VLOOKUP(C6225,'Budget Detail as of 11.30'!B:K,COLUMNS('Budget Detail as of 11.30'!B:K),FALSE),0)</f>
        <v>0</v>
      </c>
      <c r="N6225" s="155">
        <f>SUMIFS('Budget Detail as of 11.30'!L:L,'Budget Detail as of 11.30'!B:B,'Questica Mapping'!C6225)</f>
        <v>0</v>
      </c>
      <c r="O6225" s="100">
        <v>0</v>
      </c>
      <c r="P6225" s="101">
        <f t="shared" si="239"/>
        <v>0</v>
      </c>
    </row>
    <row r="6226" spans="2:16" hidden="1" x14ac:dyDescent="0.3">
      <c r="B6226" s="92" t="s">
        <v>1162</v>
      </c>
      <c r="C6226" s="92" t="s">
        <v>11333</v>
      </c>
      <c r="D6226" s="92" t="s">
        <v>28</v>
      </c>
      <c r="E6226" s="103" t="s">
        <v>761</v>
      </c>
      <c r="F6226" s="92" t="s">
        <v>11320</v>
      </c>
      <c r="G6226" s="92" t="s">
        <v>1202</v>
      </c>
      <c r="H6226" s="92" t="s">
        <v>11321</v>
      </c>
      <c r="I6226" s="92" t="s">
        <v>6774</v>
      </c>
      <c r="J6226" s="92" t="s">
        <v>11334</v>
      </c>
      <c r="K6226" s="90" t="b">
        <v>0</v>
      </c>
      <c r="L6226" s="92" t="s">
        <v>867</v>
      </c>
      <c r="M6226" s="278">
        <f>IFERROR(VLOOKUP(C6226,'Budget Detail as of 11.30'!B:K,COLUMNS('Budget Detail as of 11.30'!B:K),FALSE),0)</f>
        <v>0</v>
      </c>
      <c r="N6226" s="155">
        <f>SUMIFS('Budget Detail as of 11.30'!L:L,'Budget Detail as of 11.30'!B:B,'Questica Mapping'!C6226)</f>
        <v>0</v>
      </c>
      <c r="O6226" s="100">
        <v>0</v>
      </c>
      <c r="P6226" s="101">
        <f t="shared" si="239"/>
        <v>0</v>
      </c>
    </row>
    <row r="6227" spans="2:16" hidden="1" x14ac:dyDescent="0.3">
      <c r="B6227" s="92" t="s">
        <v>1162</v>
      </c>
      <c r="C6227" s="92" t="s">
        <v>11335</v>
      </c>
      <c r="D6227" s="92" t="s">
        <v>28</v>
      </c>
      <c r="E6227" s="103" t="s">
        <v>761</v>
      </c>
      <c r="F6227" s="92" t="s">
        <v>11320</v>
      </c>
      <c r="G6227" s="92" t="s">
        <v>1202</v>
      </c>
      <c r="H6227" s="92" t="s">
        <v>11321</v>
      </c>
      <c r="I6227" s="92" t="s">
        <v>6777</v>
      </c>
      <c r="J6227" s="92" t="s">
        <v>11336</v>
      </c>
      <c r="K6227" s="90" t="b">
        <v>0</v>
      </c>
      <c r="L6227" s="92" t="s">
        <v>867</v>
      </c>
      <c r="M6227" s="278">
        <f>IFERROR(VLOOKUP(C6227,'Budget Detail as of 11.30'!B:K,COLUMNS('Budget Detail as of 11.30'!B:K),FALSE),0)</f>
        <v>0</v>
      </c>
      <c r="N6227" s="155">
        <f>SUMIFS('Budget Detail as of 11.30'!L:L,'Budget Detail as of 11.30'!B:B,'Questica Mapping'!C6227)</f>
        <v>0</v>
      </c>
      <c r="O6227" s="100">
        <v>0</v>
      </c>
      <c r="P6227" s="101">
        <f t="shared" si="239"/>
        <v>0</v>
      </c>
    </row>
    <row r="6228" spans="2:16" hidden="1" x14ac:dyDescent="0.3">
      <c r="B6228" s="92" t="s">
        <v>1162</v>
      </c>
      <c r="C6228" s="92" t="s">
        <v>11337</v>
      </c>
      <c r="D6228" s="92" t="s">
        <v>28</v>
      </c>
      <c r="E6228" s="103" t="s">
        <v>761</v>
      </c>
      <c r="F6228" s="92" t="s">
        <v>11320</v>
      </c>
      <c r="G6228" s="92" t="s">
        <v>1202</v>
      </c>
      <c r="H6228" s="92" t="s">
        <v>11321</v>
      </c>
      <c r="I6228" s="92" t="s">
        <v>925</v>
      </c>
      <c r="J6228" s="92" t="s">
        <v>11338</v>
      </c>
      <c r="K6228" s="90" t="b">
        <v>0</v>
      </c>
      <c r="L6228" s="92" t="s">
        <v>867</v>
      </c>
      <c r="M6228" s="278">
        <f>IFERROR(VLOOKUP(C6228,'Budget Detail as of 11.30'!B:K,COLUMNS('Budget Detail as of 11.30'!B:K),FALSE),0)</f>
        <v>0</v>
      </c>
      <c r="N6228" s="155">
        <f>SUMIFS('Budget Detail as of 11.30'!L:L,'Budget Detail as of 11.30'!B:B,'Questica Mapping'!C6228)</f>
        <v>0</v>
      </c>
      <c r="O6228" s="100">
        <v>0</v>
      </c>
      <c r="P6228" s="101">
        <f t="shared" si="239"/>
        <v>0</v>
      </c>
    </row>
    <row r="6229" spans="2:16" hidden="1" x14ac:dyDescent="0.3">
      <c r="B6229" s="92" t="s">
        <v>1162</v>
      </c>
      <c r="C6229" s="92" t="s">
        <v>11339</v>
      </c>
      <c r="D6229" s="92" t="s">
        <v>28</v>
      </c>
      <c r="E6229" s="103" t="s">
        <v>761</v>
      </c>
      <c r="F6229" s="92" t="s">
        <v>11320</v>
      </c>
      <c r="G6229" s="92" t="s">
        <v>1202</v>
      </c>
      <c r="H6229" s="92" t="s">
        <v>11321</v>
      </c>
      <c r="I6229" s="92" t="s">
        <v>6782</v>
      </c>
      <c r="J6229" s="92" t="s">
        <v>11340</v>
      </c>
      <c r="K6229" s="90" t="b">
        <v>0</v>
      </c>
      <c r="L6229" s="92" t="s">
        <v>867</v>
      </c>
      <c r="M6229" s="278">
        <f>IFERROR(VLOOKUP(C6229,'Budget Detail as of 11.30'!B:K,COLUMNS('Budget Detail as of 11.30'!B:K),FALSE),0)</f>
        <v>0</v>
      </c>
      <c r="N6229" s="155">
        <f>SUMIFS('Budget Detail as of 11.30'!L:L,'Budget Detail as of 11.30'!B:B,'Questica Mapping'!C6229)</f>
        <v>0</v>
      </c>
      <c r="O6229" s="100">
        <v>0</v>
      </c>
      <c r="P6229" s="101">
        <f t="shared" si="239"/>
        <v>0</v>
      </c>
    </row>
    <row r="6230" spans="2:16" hidden="1" x14ac:dyDescent="0.3">
      <c r="B6230" s="92" t="s">
        <v>1162</v>
      </c>
      <c r="C6230" s="92" t="s">
        <v>11341</v>
      </c>
      <c r="D6230" s="92" t="s">
        <v>28</v>
      </c>
      <c r="E6230" s="103" t="s">
        <v>761</v>
      </c>
      <c r="F6230" s="92" t="s">
        <v>11320</v>
      </c>
      <c r="G6230" s="92" t="s">
        <v>1202</v>
      </c>
      <c r="H6230" s="92" t="s">
        <v>11321</v>
      </c>
      <c r="I6230" s="92" t="s">
        <v>6785</v>
      </c>
      <c r="J6230" s="92" t="s">
        <v>11342</v>
      </c>
      <c r="K6230" s="90" t="b">
        <v>0</v>
      </c>
      <c r="L6230" s="92" t="s">
        <v>867</v>
      </c>
      <c r="M6230" s="278">
        <f>IFERROR(VLOOKUP(C6230,'Budget Detail as of 11.30'!B:K,COLUMNS('Budget Detail as of 11.30'!B:K),FALSE),0)</f>
        <v>0</v>
      </c>
      <c r="N6230" s="155">
        <f>SUMIFS('Budget Detail as of 11.30'!L:L,'Budget Detail as of 11.30'!B:B,'Questica Mapping'!C6230)</f>
        <v>0</v>
      </c>
      <c r="O6230" s="100">
        <v>0</v>
      </c>
      <c r="P6230" s="101">
        <f t="shared" si="239"/>
        <v>0</v>
      </c>
    </row>
    <row r="6231" spans="2:16" hidden="1" x14ac:dyDescent="0.3">
      <c r="B6231" s="92" t="s">
        <v>1162</v>
      </c>
      <c r="C6231" s="92" t="s">
        <v>11343</v>
      </c>
      <c r="D6231" s="92" t="s">
        <v>28</v>
      </c>
      <c r="E6231" s="103" t="s">
        <v>761</v>
      </c>
      <c r="F6231" s="92" t="s">
        <v>11320</v>
      </c>
      <c r="G6231" s="92" t="s">
        <v>1202</v>
      </c>
      <c r="H6231" s="92" t="s">
        <v>11321</v>
      </c>
      <c r="I6231" s="92" t="s">
        <v>6788</v>
      </c>
      <c r="J6231" s="92" t="s">
        <v>11344</v>
      </c>
      <c r="K6231" s="90" t="b">
        <v>0</v>
      </c>
      <c r="L6231" s="92" t="s">
        <v>867</v>
      </c>
      <c r="M6231" s="278">
        <f>IFERROR(VLOOKUP(C6231,'Budget Detail as of 11.30'!B:K,COLUMNS('Budget Detail as of 11.30'!B:K),FALSE),0)</f>
        <v>0</v>
      </c>
      <c r="N6231" s="155">
        <f>SUMIFS('Budget Detail as of 11.30'!L:L,'Budget Detail as of 11.30'!B:B,'Questica Mapping'!C6231)</f>
        <v>0</v>
      </c>
      <c r="O6231" s="100">
        <v>0</v>
      </c>
      <c r="P6231" s="101">
        <f t="shared" si="239"/>
        <v>0</v>
      </c>
    </row>
    <row r="6232" spans="2:16" hidden="1" x14ac:dyDescent="0.3">
      <c r="B6232" s="92" t="s">
        <v>1162</v>
      </c>
      <c r="C6232" s="92" t="s">
        <v>11345</v>
      </c>
      <c r="D6232" s="92" t="s">
        <v>28</v>
      </c>
      <c r="E6232" s="103" t="s">
        <v>761</v>
      </c>
      <c r="F6232" s="92" t="s">
        <v>11320</v>
      </c>
      <c r="G6232" s="92" t="s">
        <v>1202</v>
      </c>
      <c r="H6232" s="92" t="s">
        <v>11321</v>
      </c>
      <c r="I6232" s="92" t="s">
        <v>7162</v>
      </c>
      <c r="J6232" s="92" t="s">
        <v>11346</v>
      </c>
      <c r="K6232" s="90" t="b">
        <v>0</v>
      </c>
      <c r="L6232" s="92" t="s">
        <v>867</v>
      </c>
      <c r="M6232" s="278">
        <f>IFERROR(VLOOKUP(C6232,'Budget Detail as of 11.30'!B:K,COLUMNS('Budget Detail as of 11.30'!B:K),FALSE),0)</f>
        <v>0</v>
      </c>
      <c r="N6232" s="155">
        <f>SUMIFS('Budget Detail as of 11.30'!L:L,'Budget Detail as of 11.30'!B:B,'Questica Mapping'!C6232)</f>
        <v>0</v>
      </c>
      <c r="O6232" s="100">
        <v>0</v>
      </c>
      <c r="P6232" s="101">
        <f t="shared" si="239"/>
        <v>0</v>
      </c>
    </row>
    <row r="6233" spans="2:16" hidden="1" x14ac:dyDescent="0.3">
      <c r="B6233" s="92" t="s">
        <v>1162</v>
      </c>
      <c r="C6233" s="92" t="s">
        <v>11347</v>
      </c>
      <c r="D6233" s="92" t="s">
        <v>28</v>
      </c>
      <c r="E6233" s="103" t="s">
        <v>761</v>
      </c>
      <c r="F6233" s="92" t="s">
        <v>11320</v>
      </c>
      <c r="G6233" s="92" t="s">
        <v>1202</v>
      </c>
      <c r="H6233" s="92" t="s">
        <v>11321</v>
      </c>
      <c r="I6233" s="92" t="s">
        <v>7165</v>
      </c>
      <c r="J6233" s="92" t="s">
        <v>11348</v>
      </c>
      <c r="K6233" s="90" t="b">
        <v>0</v>
      </c>
      <c r="L6233" s="92" t="s">
        <v>867</v>
      </c>
      <c r="M6233" s="278">
        <f>IFERROR(VLOOKUP(C6233,'Budget Detail as of 11.30'!B:K,COLUMNS('Budget Detail as of 11.30'!B:K),FALSE),0)</f>
        <v>0</v>
      </c>
      <c r="N6233" s="155">
        <f>SUMIFS('Budget Detail as of 11.30'!L:L,'Budget Detail as of 11.30'!B:B,'Questica Mapping'!C6233)</f>
        <v>0</v>
      </c>
      <c r="O6233" s="100">
        <v>0</v>
      </c>
      <c r="P6233" s="101">
        <f t="shared" si="239"/>
        <v>0</v>
      </c>
    </row>
    <row r="6234" spans="2:16" hidden="1" x14ac:dyDescent="0.3">
      <c r="B6234" s="92" t="s">
        <v>1162</v>
      </c>
      <c r="C6234" s="92" t="s">
        <v>11349</v>
      </c>
      <c r="D6234" s="92" t="s">
        <v>28</v>
      </c>
      <c r="E6234" s="103" t="s">
        <v>761</v>
      </c>
      <c r="F6234" s="92" t="s">
        <v>11320</v>
      </c>
      <c r="G6234" s="92" t="s">
        <v>1202</v>
      </c>
      <c r="H6234" s="92" t="s">
        <v>11321</v>
      </c>
      <c r="I6234" s="92" t="s">
        <v>928</v>
      </c>
      <c r="J6234" s="92" t="s">
        <v>11350</v>
      </c>
      <c r="K6234" s="90" t="b">
        <v>0</v>
      </c>
      <c r="L6234" s="92" t="s">
        <v>867</v>
      </c>
      <c r="M6234" s="278">
        <f>IFERROR(VLOOKUP(C6234,'Budget Detail as of 11.30'!B:K,COLUMNS('Budget Detail as of 11.30'!B:K),FALSE),0)</f>
        <v>0</v>
      </c>
      <c r="N6234" s="155">
        <f>SUMIFS('Budget Detail as of 11.30'!L:L,'Budget Detail as of 11.30'!B:B,'Questica Mapping'!C6234)</f>
        <v>0</v>
      </c>
      <c r="O6234" s="100">
        <v>0</v>
      </c>
      <c r="P6234" s="101">
        <f t="shared" si="239"/>
        <v>0</v>
      </c>
    </row>
    <row r="6235" spans="2:16" hidden="1" x14ac:dyDescent="0.3">
      <c r="B6235" s="92" t="s">
        <v>1162</v>
      </c>
      <c r="C6235" s="92" t="s">
        <v>11351</v>
      </c>
      <c r="D6235" s="92" t="s">
        <v>28</v>
      </c>
      <c r="E6235" s="103" t="s">
        <v>761</v>
      </c>
      <c r="F6235" s="92" t="s">
        <v>11320</v>
      </c>
      <c r="G6235" s="92" t="s">
        <v>1202</v>
      </c>
      <c r="H6235" s="92" t="s">
        <v>11321</v>
      </c>
      <c r="I6235" s="92" t="s">
        <v>931</v>
      </c>
      <c r="J6235" s="92" t="s">
        <v>11352</v>
      </c>
      <c r="K6235" s="90" t="b">
        <v>0</v>
      </c>
      <c r="L6235" s="92" t="s">
        <v>867</v>
      </c>
      <c r="M6235" s="278">
        <f>IFERROR(VLOOKUP(C6235,'Budget Detail as of 11.30'!B:K,COLUMNS('Budget Detail as of 11.30'!B:K),FALSE),0)</f>
        <v>0</v>
      </c>
      <c r="N6235" s="155">
        <f>SUMIFS('Budget Detail as of 11.30'!L:L,'Budget Detail as of 11.30'!B:B,'Questica Mapping'!C6235)</f>
        <v>0</v>
      </c>
      <c r="O6235" s="100">
        <v>0</v>
      </c>
      <c r="P6235" s="101">
        <f t="shared" si="239"/>
        <v>0</v>
      </c>
    </row>
    <row r="6236" spans="2:16" hidden="1" x14ac:dyDescent="0.3">
      <c r="B6236" s="92" t="s">
        <v>1162</v>
      </c>
      <c r="C6236" s="92" t="s">
        <v>11353</v>
      </c>
      <c r="D6236" s="92" t="s">
        <v>28</v>
      </c>
      <c r="E6236" s="103" t="s">
        <v>761</v>
      </c>
      <c r="F6236" s="92" t="s">
        <v>11320</v>
      </c>
      <c r="G6236" s="92" t="s">
        <v>1202</v>
      </c>
      <c r="H6236" s="92" t="s">
        <v>11321</v>
      </c>
      <c r="I6236" s="92" t="s">
        <v>944</v>
      </c>
      <c r="J6236" s="92" t="s">
        <v>11354</v>
      </c>
      <c r="K6236" s="90" t="b">
        <v>0</v>
      </c>
      <c r="L6236" s="92" t="s">
        <v>867</v>
      </c>
      <c r="M6236" s="278">
        <f>IFERROR(VLOOKUP(C6236,'Budget Detail as of 11.30'!B:K,COLUMNS('Budget Detail as of 11.30'!B:K),FALSE),0)</f>
        <v>0</v>
      </c>
      <c r="N6236" s="155">
        <f>SUMIFS('Budget Detail as of 11.30'!L:L,'Budget Detail as of 11.30'!B:B,'Questica Mapping'!C6236)</f>
        <v>0</v>
      </c>
      <c r="O6236" s="100">
        <v>0</v>
      </c>
      <c r="P6236" s="101">
        <f t="shared" si="239"/>
        <v>0</v>
      </c>
    </row>
    <row r="6237" spans="2:16" hidden="1" x14ac:dyDescent="0.3">
      <c r="B6237" s="92" t="s">
        <v>1162</v>
      </c>
      <c r="C6237" s="92" t="s">
        <v>11355</v>
      </c>
      <c r="D6237" s="92" t="s">
        <v>28</v>
      </c>
      <c r="E6237" s="103" t="s">
        <v>761</v>
      </c>
      <c r="F6237" s="92" t="s">
        <v>11320</v>
      </c>
      <c r="G6237" s="92" t="s">
        <v>1202</v>
      </c>
      <c r="H6237" s="92" t="s">
        <v>11321</v>
      </c>
      <c r="I6237" s="92" t="s">
        <v>1060</v>
      </c>
      <c r="J6237" s="92" t="s">
        <v>11356</v>
      </c>
      <c r="K6237" s="90" t="b">
        <v>0</v>
      </c>
      <c r="L6237" s="92" t="s">
        <v>867</v>
      </c>
      <c r="M6237" s="278">
        <f>IFERROR(VLOOKUP(C6237,'Budget Detail as of 11.30'!B:K,COLUMNS('Budget Detail as of 11.30'!B:K),FALSE),0)</f>
        <v>0</v>
      </c>
      <c r="N6237" s="155">
        <f>SUMIFS('Budget Detail as of 11.30'!L:L,'Budget Detail as of 11.30'!B:B,'Questica Mapping'!C6237)</f>
        <v>0</v>
      </c>
      <c r="O6237" s="100">
        <v>0</v>
      </c>
      <c r="P6237" s="101">
        <f t="shared" si="239"/>
        <v>0</v>
      </c>
    </row>
    <row r="6238" spans="2:16" hidden="1" x14ac:dyDescent="0.3">
      <c r="B6238" s="92" t="s">
        <v>1162</v>
      </c>
      <c r="C6238" s="92" t="s">
        <v>11357</v>
      </c>
      <c r="D6238" s="92" t="s">
        <v>28</v>
      </c>
      <c r="E6238" s="103" t="s">
        <v>761</v>
      </c>
      <c r="F6238" s="92" t="s">
        <v>11320</v>
      </c>
      <c r="G6238" s="92" t="s">
        <v>1202</v>
      </c>
      <c r="H6238" s="92" t="s">
        <v>11321</v>
      </c>
      <c r="I6238" s="92" t="s">
        <v>1063</v>
      </c>
      <c r="J6238" s="92" t="s">
        <v>11358</v>
      </c>
      <c r="K6238" s="90" t="b">
        <v>0</v>
      </c>
      <c r="L6238" s="92" t="s">
        <v>867</v>
      </c>
      <c r="M6238" s="278">
        <f>IFERROR(VLOOKUP(C6238,'Budget Detail as of 11.30'!B:K,COLUMNS('Budget Detail as of 11.30'!B:K),FALSE),0)</f>
        <v>0</v>
      </c>
      <c r="N6238" s="155">
        <f>SUMIFS('Budget Detail as of 11.30'!L:L,'Budget Detail as of 11.30'!B:B,'Questica Mapping'!C6238)</f>
        <v>0</v>
      </c>
      <c r="O6238" s="100">
        <v>0</v>
      </c>
      <c r="P6238" s="101">
        <f t="shared" si="239"/>
        <v>0</v>
      </c>
    </row>
    <row r="6239" spans="2:16" hidden="1" x14ac:dyDescent="0.3">
      <c r="B6239" s="92" t="s">
        <v>1162</v>
      </c>
      <c r="C6239" s="92" t="s">
        <v>11359</v>
      </c>
      <c r="D6239" s="92" t="s">
        <v>28</v>
      </c>
      <c r="E6239" s="103" t="s">
        <v>761</v>
      </c>
      <c r="F6239" s="92" t="s">
        <v>11320</v>
      </c>
      <c r="G6239" s="92" t="s">
        <v>1202</v>
      </c>
      <c r="H6239" s="92" t="s">
        <v>11321</v>
      </c>
      <c r="I6239" s="92" t="s">
        <v>1088</v>
      </c>
      <c r="J6239" s="92" t="s">
        <v>11360</v>
      </c>
      <c r="K6239" s="90" t="b">
        <v>0</v>
      </c>
      <c r="L6239" s="92" t="s">
        <v>867</v>
      </c>
      <c r="M6239" s="278">
        <f>IFERROR(VLOOKUP(C6239,'Budget Detail as of 11.30'!B:K,COLUMNS('Budget Detail as of 11.30'!B:K),FALSE),0)</f>
        <v>0</v>
      </c>
      <c r="N6239" s="155">
        <f>SUMIFS('Budget Detail as of 11.30'!L:L,'Budget Detail as of 11.30'!B:B,'Questica Mapping'!C6239)</f>
        <v>0</v>
      </c>
      <c r="O6239" s="100">
        <v>0</v>
      </c>
      <c r="P6239" s="101">
        <f t="shared" si="239"/>
        <v>0</v>
      </c>
    </row>
    <row r="6240" spans="2:16" hidden="1" x14ac:dyDescent="0.3">
      <c r="B6240" s="92" t="s">
        <v>1162</v>
      </c>
      <c r="C6240" s="92" t="s">
        <v>11361</v>
      </c>
      <c r="D6240" s="92" t="s">
        <v>28</v>
      </c>
      <c r="E6240" s="103" t="s">
        <v>761</v>
      </c>
      <c r="F6240" s="92" t="s">
        <v>11320</v>
      </c>
      <c r="G6240" s="92" t="s">
        <v>1202</v>
      </c>
      <c r="H6240" s="92" t="s">
        <v>11321</v>
      </c>
      <c r="I6240" s="92" t="s">
        <v>1066</v>
      </c>
      <c r="J6240" s="92" t="s">
        <v>11362</v>
      </c>
      <c r="K6240" s="90" t="b">
        <v>0</v>
      </c>
      <c r="L6240" s="92" t="s">
        <v>867</v>
      </c>
      <c r="M6240" s="278">
        <f>IFERROR(VLOOKUP(C6240,'Budget Detail as of 11.30'!B:K,COLUMNS('Budget Detail as of 11.30'!B:K),FALSE),0)</f>
        <v>0</v>
      </c>
      <c r="N6240" s="155">
        <f>SUMIFS('Budget Detail as of 11.30'!L:L,'Budget Detail as of 11.30'!B:B,'Questica Mapping'!C6240)</f>
        <v>0</v>
      </c>
      <c r="O6240" s="100">
        <v>0</v>
      </c>
      <c r="P6240" s="101">
        <f t="shared" si="239"/>
        <v>0</v>
      </c>
    </row>
    <row r="6241" spans="2:16" hidden="1" x14ac:dyDescent="0.3">
      <c r="B6241" s="92" t="s">
        <v>1162</v>
      </c>
      <c r="C6241" s="92" t="s">
        <v>11363</v>
      </c>
      <c r="D6241" s="92" t="s">
        <v>28</v>
      </c>
      <c r="E6241" s="103" t="s">
        <v>761</v>
      </c>
      <c r="F6241" s="92" t="s">
        <v>11320</v>
      </c>
      <c r="G6241" s="92" t="s">
        <v>1229</v>
      </c>
      <c r="H6241" s="92" t="s">
        <v>11321</v>
      </c>
      <c r="I6241" s="92" t="s">
        <v>865</v>
      </c>
      <c r="J6241" s="92" t="s">
        <v>11364</v>
      </c>
      <c r="K6241" s="90" t="b">
        <v>0</v>
      </c>
      <c r="L6241" s="92" t="s">
        <v>867</v>
      </c>
      <c r="M6241" s="278">
        <f>IFERROR(VLOOKUP(C6241,'Budget Detail as of 11.30'!B:K,COLUMNS('Budget Detail as of 11.30'!B:K),FALSE),0)</f>
        <v>0</v>
      </c>
      <c r="N6241" s="155">
        <f>SUMIFS('Budget Detail as of 11.30'!L:L,'Budget Detail as of 11.30'!B:B,'Questica Mapping'!C6241)</f>
        <v>0</v>
      </c>
      <c r="O6241" s="100">
        <v>0</v>
      </c>
      <c r="P6241" s="101">
        <f t="shared" si="239"/>
        <v>0</v>
      </c>
    </row>
    <row r="6242" spans="2:16" hidden="1" x14ac:dyDescent="0.3">
      <c r="B6242" s="92" t="s">
        <v>1162</v>
      </c>
      <c r="C6242" s="92" t="s">
        <v>11365</v>
      </c>
      <c r="D6242" s="92" t="s">
        <v>28</v>
      </c>
      <c r="E6242" s="103" t="s">
        <v>761</v>
      </c>
      <c r="F6242" s="92" t="s">
        <v>11320</v>
      </c>
      <c r="G6242" s="92" t="s">
        <v>1240</v>
      </c>
      <c r="H6242" s="92" t="s">
        <v>11321</v>
      </c>
      <c r="I6242" s="92" t="s">
        <v>865</v>
      </c>
      <c r="J6242" s="92" t="s">
        <v>11366</v>
      </c>
      <c r="K6242" s="90" t="b">
        <v>0</v>
      </c>
      <c r="L6242" s="92" t="s">
        <v>867</v>
      </c>
      <c r="M6242" s="278">
        <f>IFERROR(VLOOKUP(C6242,'Budget Detail as of 11.30'!B:K,COLUMNS('Budget Detail as of 11.30'!B:K),FALSE),0)</f>
        <v>0</v>
      </c>
      <c r="N6242" s="155">
        <f>SUMIFS('Budget Detail as of 11.30'!L:L,'Budget Detail as of 11.30'!B:B,'Questica Mapping'!C6242)</f>
        <v>0</v>
      </c>
      <c r="O6242" s="100">
        <v>0</v>
      </c>
      <c r="P6242" s="101">
        <f t="shared" si="239"/>
        <v>0</v>
      </c>
    </row>
    <row r="6243" spans="2:16" hidden="1" x14ac:dyDescent="0.3">
      <c r="B6243" s="92" t="s">
        <v>1162</v>
      </c>
      <c r="C6243" s="92" t="s">
        <v>11367</v>
      </c>
      <c r="D6243" s="92" t="s">
        <v>28</v>
      </c>
      <c r="E6243" s="103" t="s">
        <v>761</v>
      </c>
      <c r="F6243" s="92" t="s">
        <v>11320</v>
      </c>
      <c r="G6243" s="92" t="s">
        <v>2109</v>
      </c>
      <c r="H6243" s="92" t="s">
        <v>11321</v>
      </c>
      <c r="I6243" s="92" t="s">
        <v>7168</v>
      </c>
      <c r="J6243" s="270" t="s">
        <v>1251</v>
      </c>
      <c r="K6243" s="90" t="b">
        <v>1</v>
      </c>
      <c r="L6243" s="92" t="s">
        <v>867</v>
      </c>
      <c r="M6243" s="278">
        <f>IFERROR(VLOOKUP(C6243,'Budget Detail as of 11.30'!B:K,COLUMNS('Budget Detail as of 11.30'!B:K),FALSE),0)</f>
        <v>0</v>
      </c>
      <c r="N6243" s="155">
        <f>SUMIFS('Budget Detail as of 11.30'!L:L,'Budget Detail as of 11.30'!B:B,'Questica Mapping'!C6243)</f>
        <v>0</v>
      </c>
      <c r="O6243" s="100">
        <v>500000</v>
      </c>
      <c r="P6243" s="101">
        <f t="shared" si="239"/>
        <v>500000</v>
      </c>
    </row>
    <row r="6244" spans="2:16" hidden="1" x14ac:dyDescent="0.3">
      <c r="B6244" s="92" t="s">
        <v>1162</v>
      </c>
      <c r="C6244" s="92" t="s">
        <v>11368</v>
      </c>
      <c r="D6244" s="92" t="s">
        <v>28</v>
      </c>
      <c r="E6244" s="103" t="s">
        <v>761</v>
      </c>
      <c r="F6244" s="92" t="s">
        <v>11320</v>
      </c>
      <c r="G6244" s="92" t="s">
        <v>2109</v>
      </c>
      <c r="H6244" s="92" t="s">
        <v>11321</v>
      </c>
      <c r="I6244" s="92" t="s">
        <v>7171</v>
      </c>
      <c r="J6244" s="270" t="s">
        <v>1251</v>
      </c>
      <c r="K6244" s="90" t="b">
        <v>1</v>
      </c>
      <c r="L6244" s="92" t="s">
        <v>867</v>
      </c>
      <c r="M6244" s="278">
        <f>IFERROR(VLOOKUP(C6244,'Budget Detail as of 11.30'!B:K,COLUMNS('Budget Detail as of 11.30'!B:K),FALSE),0)</f>
        <v>0</v>
      </c>
      <c r="N6244" s="155">
        <f>SUMIFS('Budget Detail as of 11.30'!L:L,'Budget Detail as of 11.30'!B:B,'Questica Mapping'!C6244)</f>
        <v>0</v>
      </c>
      <c r="O6244" s="100">
        <v>35630</v>
      </c>
      <c r="P6244" s="101">
        <f t="shared" si="239"/>
        <v>35630</v>
      </c>
    </row>
    <row r="6245" spans="2:16" hidden="1" x14ac:dyDescent="0.3">
      <c r="B6245" s="92" t="s">
        <v>1162</v>
      </c>
      <c r="C6245" s="92" t="s">
        <v>11369</v>
      </c>
      <c r="D6245" s="92" t="s">
        <v>28</v>
      </c>
      <c r="E6245" s="103" t="s">
        <v>761</v>
      </c>
      <c r="F6245" s="92" t="s">
        <v>11320</v>
      </c>
      <c r="G6245" s="92" t="s">
        <v>2109</v>
      </c>
      <c r="H6245" s="92" t="s">
        <v>11321</v>
      </c>
      <c r="I6245" s="92" t="s">
        <v>9939</v>
      </c>
      <c r="J6245" s="270" t="s">
        <v>1251</v>
      </c>
      <c r="K6245" s="90" t="b">
        <v>1</v>
      </c>
      <c r="L6245" s="92" t="s">
        <v>867</v>
      </c>
      <c r="M6245" s="278">
        <f>IFERROR(VLOOKUP(C6245,'Budget Detail as of 11.30'!B:K,COLUMNS('Budget Detail as of 11.30'!B:K),FALSE),0)</f>
        <v>0</v>
      </c>
      <c r="N6245" s="155">
        <f>SUMIFS('Budget Detail as of 11.30'!L:L,'Budget Detail as of 11.30'!B:B,'Questica Mapping'!C6245)</f>
        <v>0</v>
      </c>
      <c r="O6245" s="100">
        <v>256214</v>
      </c>
      <c r="P6245" s="101">
        <f t="shared" si="239"/>
        <v>256214</v>
      </c>
    </row>
    <row r="6246" spans="2:16" hidden="1" x14ac:dyDescent="0.3">
      <c r="B6246" s="92" t="s">
        <v>1162</v>
      </c>
      <c r="C6246" s="92" t="s">
        <v>11370</v>
      </c>
      <c r="D6246" s="92" t="s">
        <v>28</v>
      </c>
      <c r="E6246" s="103" t="s">
        <v>761</v>
      </c>
      <c r="F6246" s="92" t="s">
        <v>11320</v>
      </c>
      <c r="G6246" s="92" t="s">
        <v>2109</v>
      </c>
      <c r="H6246" s="92" t="s">
        <v>11321</v>
      </c>
      <c r="I6246" s="92" t="s">
        <v>9942</v>
      </c>
      <c r="J6246" s="270" t="s">
        <v>1251</v>
      </c>
      <c r="K6246" s="90" t="b">
        <v>1</v>
      </c>
      <c r="L6246" s="92" t="s">
        <v>867</v>
      </c>
      <c r="M6246" s="278">
        <f>IFERROR(VLOOKUP(C6246,'Budget Detail as of 11.30'!B:K,COLUMNS('Budget Detail as of 11.30'!B:K),FALSE),0)</f>
        <v>0</v>
      </c>
      <c r="N6246" s="155">
        <f>SUMIFS('Budget Detail as of 11.30'!L:L,'Budget Detail as of 11.30'!B:B,'Questica Mapping'!C6246)</f>
        <v>0</v>
      </c>
      <c r="O6246" s="100">
        <v>-16000</v>
      </c>
      <c r="P6246" s="101">
        <f t="shared" ref="P6246:P6252" si="240">-O6246</f>
        <v>16000</v>
      </c>
    </row>
    <row r="6247" spans="2:16" hidden="1" x14ac:dyDescent="0.3">
      <c r="B6247" s="92" t="s">
        <v>1162</v>
      </c>
      <c r="C6247" s="92" t="s">
        <v>11371</v>
      </c>
      <c r="D6247" s="92" t="s">
        <v>28</v>
      </c>
      <c r="E6247" s="103" t="s">
        <v>761</v>
      </c>
      <c r="F6247" s="92" t="s">
        <v>11320</v>
      </c>
      <c r="G6247" s="92" t="s">
        <v>2109</v>
      </c>
      <c r="H6247" s="92" t="s">
        <v>11321</v>
      </c>
      <c r="I6247" s="92" t="s">
        <v>928</v>
      </c>
      <c r="J6247" s="270" t="s">
        <v>1251</v>
      </c>
      <c r="K6247" s="90" t="b">
        <v>1</v>
      </c>
      <c r="L6247" s="92" t="s">
        <v>867</v>
      </c>
      <c r="M6247" s="278">
        <f>IFERROR(VLOOKUP(C6247,'Budget Detail as of 11.30'!B:K,COLUMNS('Budget Detail as of 11.30'!B:K),FALSE),0)</f>
        <v>0</v>
      </c>
      <c r="N6247" s="155">
        <f>SUMIFS('Budget Detail as of 11.30'!L:L,'Budget Detail as of 11.30'!B:B,'Questica Mapping'!C6247)</f>
        <v>0</v>
      </c>
      <c r="O6247" s="100">
        <v>-5000</v>
      </c>
      <c r="P6247" s="101">
        <f t="shared" si="240"/>
        <v>5000</v>
      </c>
    </row>
    <row r="6248" spans="2:16" hidden="1" x14ac:dyDescent="0.3">
      <c r="B6248" s="92" t="s">
        <v>1162</v>
      </c>
      <c r="C6248" s="92" t="s">
        <v>11372</v>
      </c>
      <c r="D6248" s="92" t="s">
        <v>28</v>
      </c>
      <c r="E6248" s="103" t="s">
        <v>761</v>
      </c>
      <c r="F6248" s="92" t="s">
        <v>11320</v>
      </c>
      <c r="G6248" s="92" t="s">
        <v>2109</v>
      </c>
      <c r="H6248" s="92" t="s">
        <v>11321</v>
      </c>
      <c r="I6248" s="92" t="s">
        <v>1060</v>
      </c>
      <c r="J6248" s="270" t="s">
        <v>1251</v>
      </c>
      <c r="K6248" s="90" t="b">
        <v>1</v>
      </c>
      <c r="L6248" s="92" t="s">
        <v>867</v>
      </c>
      <c r="M6248" s="278">
        <f>IFERROR(VLOOKUP(C6248,'Budget Detail as of 11.30'!B:K,COLUMNS('Budget Detail as of 11.30'!B:K),FALSE),0)</f>
        <v>0</v>
      </c>
      <c r="N6248" s="155">
        <f>SUMIFS('Budget Detail as of 11.30'!L:L,'Budget Detail as of 11.30'!B:B,'Questica Mapping'!C6248)</f>
        <v>0</v>
      </c>
      <c r="O6248" s="100">
        <v>-500</v>
      </c>
      <c r="P6248" s="101">
        <f t="shared" si="240"/>
        <v>500</v>
      </c>
    </row>
    <row r="6249" spans="2:16" hidden="1" x14ac:dyDescent="0.3">
      <c r="B6249" s="92" t="s">
        <v>1162</v>
      </c>
      <c r="C6249" s="92" t="s">
        <v>11373</v>
      </c>
      <c r="D6249" s="92" t="s">
        <v>28</v>
      </c>
      <c r="E6249" s="103" t="s">
        <v>761</v>
      </c>
      <c r="F6249" s="92" t="s">
        <v>11320</v>
      </c>
      <c r="G6249" s="92" t="s">
        <v>2109</v>
      </c>
      <c r="H6249" s="92" t="s">
        <v>11321</v>
      </c>
      <c r="I6249" s="92" t="s">
        <v>1088</v>
      </c>
      <c r="J6249" s="270" t="s">
        <v>1251</v>
      </c>
      <c r="K6249" s="90" t="b">
        <v>1</v>
      </c>
      <c r="L6249" s="92" t="s">
        <v>867</v>
      </c>
      <c r="M6249" s="278">
        <f>IFERROR(VLOOKUP(C6249,'Budget Detail as of 11.30'!B:K,COLUMNS('Budget Detail as of 11.30'!B:K),FALSE),0)</f>
        <v>0</v>
      </c>
      <c r="N6249" s="155">
        <f>SUMIFS('Budget Detail as of 11.30'!L:L,'Budget Detail as of 11.30'!B:B,'Questica Mapping'!C6249)</f>
        <v>0</v>
      </c>
      <c r="O6249" s="100">
        <v>-2000</v>
      </c>
      <c r="P6249" s="101">
        <f t="shared" si="240"/>
        <v>2000</v>
      </c>
    </row>
    <row r="6250" spans="2:16" hidden="1" x14ac:dyDescent="0.3">
      <c r="B6250" s="92" t="s">
        <v>1162</v>
      </c>
      <c r="C6250" s="92" t="s">
        <v>11374</v>
      </c>
      <c r="D6250" s="92" t="s">
        <v>28</v>
      </c>
      <c r="E6250" s="103" t="s">
        <v>761</v>
      </c>
      <c r="F6250" s="92" t="s">
        <v>11320</v>
      </c>
      <c r="G6250" s="92" t="s">
        <v>2109</v>
      </c>
      <c r="H6250" s="92" t="s">
        <v>11321</v>
      </c>
      <c r="I6250" s="92" t="s">
        <v>1066</v>
      </c>
      <c r="J6250" s="270" t="s">
        <v>1251</v>
      </c>
      <c r="K6250" s="90" t="b">
        <v>1</v>
      </c>
      <c r="L6250" s="92" t="s">
        <v>867</v>
      </c>
      <c r="M6250" s="278">
        <f>IFERROR(VLOOKUP(C6250,'Budget Detail as of 11.30'!B:K,COLUMNS('Budget Detail as of 11.30'!B:K),FALSE),0)</f>
        <v>0</v>
      </c>
      <c r="N6250" s="155">
        <f>SUMIFS('Budget Detail as of 11.30'!L:L,'Budget Detail as of 11.30'!B:B,'Questica Mapping'!C6250)</f>
        <v>0</v>
      </c>
      <c r="O6250" s="100">
        <v>-3000</v>
      </c>
      <c r="P6250" s="101">
        <f t="shared" si="240"/>
        <v>3000</v>
      </c>
    </row>
    <row r="6251" spans="2:16" hidden="1" x14ac:dyDescent="0.3">
      <c r="B6251" s="92" t="s">
        <v>1162</v>
      </c>
      <c r="C6251" s="92" t="s">
        <v>11375</v>
      </c>
      <c r="D6251" s="92" t="s">
        <v>28</v>
      </c>
      <c r="E6251" s="103" t="s">
        <v>768</v>
      </c>
      <c r="F6251" s="92" t="s">
        <v>11320</v>
      </c>
      <c r="G6251" s="92" t="s">
        <v>1679</v>
      </c>
      <c r="H6251" s="92" t="s">
        <v>11024</v>
      </c>
      <c r="I6251" s="92" t="s">
        <v>925</v>
      </c>
      <c r="J6251" s="92" t="s">
        <v>10835</v>
      </c>
      <c r="K6251" s="90" t="b">
        <v>0</v>
      </c>
      <c r="L6251" s="92" t="s">
        <v>867</v>
      </c>
      <c r="M6251" s="278">
        <f>IFERROR(VLOOKUP(C6251,'Budget Detail as of 11.30'!B:K,COLUMNS('Budget Detail as of 11.30'!B:K),FALSE),0)</f>
        <v>500000</v>
      </c>
      <c r="N6251" s="155">
        <f>SUMIFS('Budget Detail as of 11.30'!L:L,'Budget Detail as of 11.30'!B:B,'Questica Mapping'!C6251)</f>
        <v>500000</v>
      </c>
      <c r="O6251" s="100">
        <v>-1000</v>
      </c>
      <c r="P6251" s="101">
        <f t="shared" si="240"/>
        <v>1000</v>
      </c>
    </row>
    <row r="6252" spans="2:16" hidden="1" x14ac:dyDescent="0.3">
      <c r="B6252" s="92" t="s">
        <v>1162</v>
      </c>
      <c r="C6252" s="92" t="s">
        <v>11376</v>
      </c>
      <c r="D6252" s="92" t="s">
        <v>28</v>
      </c>
      <c r="E6252" s="103" t="s">
        <v>768</v>
      </c>
      <c r="F6252" s="92" t="s">
        <v>11320</v>
      </c>
      <c r="G6252" s="92" t="s">
        <v>1679</v>
      </c>
      <c r="H6252" s="92" t="s">
        <v>11024</v>
      </c>
      <c r="I6252" s="92" t="s">
        <v>928</v>
      </c>
      <c r="J6252" s="92" t="s">
        <v>10094</v>
      </c>
      <c r="K6252" s="90" t="b">
        <v>0</v>
      </c>
      <c r="L6252" s="92" t="s">
        <v>867</v>
      </c>
      <c r="M6252" s="278">
        <f>IFERROR(VLOOKUP(C6252,'Budget Detail as of 11.30'!B:K,COLUMNS('Budget Detail as of 11.30'!B:K),FALSE),0)</f>
        <v>0</v>
      </c>
      <c r="N6252" s="155">
        <f>SUMIFS('Budget Detail as of 11.30'!L:L,'Budget Detail as of 11.30'!B:B,'Questica Mapping'!C6252)</f>
        <v>0</v>
      </c>
      <c r="O6252" s="100">
        <v>-7000</v>
      </c>
      <c r="P6252" s="101">
        <f t="shared" si="240"/>
        <v>7000</v>
      </c>
    </row>
    <row r="6253" spans="2:16" hidden="1" x14ac:dyDescent="0.3">
      <c r="B6253" s="159" t="s">
        <v>1162</v>
      </c>
      <c r="C6253" s="159" t="s">
        <v>11377</v>
      </c>
      <c r="D6253" s="181" t="s">
        <v>28</v>
      </c>
      <c r="E6253" s="103" t="s">
        <v>494</v>
      </c>
      <c r="F6253" s="179" t="s">
        <v>11320</v>
      </c>
      <c r="G6253" s="179" t="s">
        <v>1679</v>
      </c>
      <c r="H6253" s="179" t="s">
        <v>11024</v>
      </c>
      <c r="I6253" s="179" t="s">
        <v>931</v>
      </c>
      <c r="J6253" s="179" t="s">
        <v>11378</v>
      </c>
      <c r="K6253" s="179" t="b">
        <f>VLOOKUP($C6253,'Budget Detail as of 11.30'!$B:$K,COLUMNS('Budget Detail as of 11.30'!$B:I),FALSE)</f>
        <v>0</v>
      </c>
      <c r="L6253" s="179" t="str">
        <f>VLOOKUP($C6253,'Budget Detail as of 11.30'!$B:$K,COLUMNS('Budget Detail as of 11.30'!$B:J),FALSE)</f>
        <v>Operating</v>
      </c>
      <c r="M6253" s="278">
        <f>IFERROR(VLOOKUP(C6253,'Budget Detail as of 11.30'!B:K,COLUMNS('Budget Detail as of 11.30'!B:K),FALSE),0)</f>
        <v>31420</v>
      </c>
      <c r="N6253" s="155">
        <f>SUMIFS('Budget Detail as of 11.30'!L:L,'Budget Detail as of 11.30'!B:B,'Questica Mapping'!C6253)</f>
        <v>32850</v>
      </c>
    </row>
    <row r="6254" spans="2:16" hidden="1" x14ac:dyDescent="0.3">
      <c r="B6254" s="92" t="s">
        <v>1162</v>
      </c>
      <c r="C6254" s="92" t="s">
        <v>11379</v>
      </c>
      <c r="D6254" s="92" t="s">
        <v>28</v>
      </c>
      <c r="E6254" s="103" t="s">
        <v>768</v>
      </c>
      <c r="F6254" s="92" t="s">
        <v>11320</v>
      </c>
      <c r="G6254" s="92" t="s">
        <v>1679</v>
      </c>
      <c r="H6254" s="92" t="s">
        <v>11031</v>
      </c>
      <c r="I6254" s="92" t="s">
        <v>925</v>
      </c>
      <c r="J6254" s="92" t="s">
        <v>10094</v>
      </c>
      <c r="K6254" s="90" t="b">
        <v>0</v>
      </c>
      <c r="L6254" s="92" t="s">
        <v>867</v>
      </c>
      <c r="M6254" s="278">
        <f>IFERROR(VLOOKUP(C6254,'Budget Detail as of 11.30'!B:K,COLUMNS('Budget Detail as of 11.30'!B:K),FALSE),0)</f>
        <v>0</v>
      </c>
      <c r="N6254" s="155">
        <f>SUMIFS('Budget Detail as of 11.30'!L:L,'Budget Detail as of 11.30'!B:B,'Questica Mapping'!C6254)</f>
        <v>0</v>
      </c>
      <c r="O6254" s="100">
        <v>-515610</v>
      </c>
      <c r="P6254" s="101">
        <f>-O6254</f>
        <v>515610</v>
      </c>
    </row>
    <row r="6255" spans="2:16" hidden="1" x14ac:dyDescent="0.3">
      <c r="B6255" s="159" t="s">
        <v>1162</v>
      </c>
      <c r="C6255" s="159" t="s">
        <v>11380</v>
      </c>
      <c r="D6255" s="181" t="s">
        <v>28</v>
      </c>
      <c r="E6255" s="103" t="s">
        <v>494</v>
      </c>
      <c r="F6255" s="179" t="s">
        <v>11320</v>
      </c>
      <c r="G6255" s="179" t="s">
        <v>1679</v>
      </c>
      <c r="H6255" s="179" t="s">
        <v>11031</v>
      </c>
      <c r="I6255" s="179" t="s">
        <v>928</v>
      </c>
      <c r="J6255" s="179" t="s">
        <v>11381</v>
      </c>
      <c r="K6255" s="179" t="b">
        <f>VLOOKUP($C6255,'Budget Detail as of 11.30'!$B:$K,COLUMNS('Budget Detail as of 11.30'!$B:I),FALSE)</f>
        <v>0</v>
      </c>
      <c r="L6255" s="179" t="str">
        <f>VLOOKUP($C6255,'Budget Detail as of 11.30'!$B:$K,COLUMNS('Budget Detail as of 11.30'!$B:J),FALSE)</f>
        <v>Operating</v>
      </c>
      <c r="M6255" s="278">
        <f>IFERROR(VLOOKUP(C6255,'Budget Detail as of 11.30'!B:K,COLUMNS('Budget Detail as of 11.30'!B:K),FALSE),0)</f>
        <v>102410</v>
      </c>
      <c r="N6255" s="155">
        <f>SUMIFS('Budget Detail as of 11.30'!L:L,'Budget Detail as of 11.30'!B:B,'Questica Mapping'!C6255)</f>
        <v>108740</v>
      </c>
    </row>
    <row r="6256" spans="2:16" hidden="1" x14ac:dyDescent="0.3">
      <c r="B6256" s="92" t="s">
        <v>3</v>
      </c>
      <c r="C6256" s="92" t="s">
        <v>11382</v>
      </c>
      <c r="D6256" s="92" t="s">
        <v>29</v>
      </c>
      <c r="E6256" s="103" t="s">
        <v>303</v>
      </c>
      <c r="F6256" s="92" t="s">
        <v>9228</v>
      </c>
      <c r="G6256" s="92" t="s">
        <v>935</v>
      </c>
      <c r="H6256" s="92" t="s">
        <v>11383</v>
      </c>
      <c r="I6256" s="92" t="s">
        <v>865</v>
      </c>
      <c r="J6256" s="92" t="s">
        <v>11384</v>
      </c>
      <c r="K6256" s="90" t="b">
        <v>0</v>
      </c>
      <c r="L6256" s="92" t="s">
        <v>867</v>
      </c>
      <c r="M6256" s="278">
        <f>IFERROR(VLOOKUP(C6256,'Budget Detail as of 11.30'!B:K,COLUMNS('Budget Detail as of 11.30'!B:K),FALSE),0)</f>
        <v>16000</v>
      </c>
      <c r="N6256" s="155">
        <f>SUMIFS('Budget Detail as of 11.30'!L:L,'Budget Detail as of 11.30'!B:B,'Questica Mapping'!C6256)</f>
        <v>16000</v>
      </c>
      <c r="O6256" s="100">
        <v>0</v>
      </c>
      <c r="P6256" s="101">
        <f t="shared" ref="P6256:P6261" si="241">-O6256</f>
        <v>0</v>
      </c>
    </row>
    <row r="6257" spans="2:16" hidden="1" x14ac:dyDescent="0.3">
      <c r="B6257" s="92" t="s">
        <v>3</v>
      </c>
      <c r="C6257" s="92" t="s">
        <v>11385</v>
      </c>
      <c r="D6257" s="92" t="s">
        <v>29</v>
      </c>
      <c r="E6257" s="103" t="s">
        <v>303</v>
      </c>
      <c r="F6257" s="92" t="s">
        <v>11386</v>
      </c>
      <c r="G6257" s="92" t="s">
        <v>882</v>
      </c>
      <c r="H6257" s="92" t="s">
        <v>11387</v>
      </c>
      <c r="I6257" s="92" t="s">
        <v>865</v>
      </c>
      <c r="J6257" s="92" t="s">
        <v>11388</v>
      </c>
      <c r="K6257" s="90" t="b">
        <v>0</v>
      </c>
      <c r="L6257" s="92" t="s">
        <v>867</v>
      </c>
      <c r="M6257" s="278">
        <f>IFERROR(VLOOKUP(C6257,'Budget Detail as of 11.30'!B:K,COLUMNS('Budget Detail as of 11.30'!B:K),FALSE),0)</f>
        <v>5000</v>
      </c>
      <c r="N6257" s="155">
        <f>SUMIFS('Budget Detail as of 11.30'!L:L,'Budget Detail as of 11.30'!B:B,'Questica Mapping'!C6257)</f>
        <v>5000</v>
      </c>
      <c r="O6257" s="100">
        <v>0</v>
      </c>
      <c r="P6257" s="101">
        <f t="shared" si="241"/>
        <v>0</v>
      </c>
    </row>
    <row r="6258" spans="2:16" hidden="1" x14ac:dyDescent="0.3">
      <c r="B6258" s="92" t="s">
        <v>3</v>
      </c>
      <c r="C6258" s="92" t="s">
        <v>11389</v>
      </c>
      <c r="D6258" s="92" t="s">
        <v>29</v>
      </c>
      <c r="E6258" s="103" t="s">
        <v>303</v>
      </c>
      <c r="F6258" s="92" t="s">
        <v>11386</v>
      </c>
      <c r="G6258" s="92" t="s">
        <v>882</v>
      </c>
      <c r="H6258" s="92" t="s">
        <v>11387</v>
      </c>
      <c r="I6258" s="92" t="s">
        <v>928</v>
      </c>
      <c r="J6258" s="92" t="s">
        <v>11390</v>
      </c>
      <c r="K6258" s="90" t="b">
        <v>0</v>
      </c>
      <c r="L6258" s="92" t="s">
        <v>867</v>
      </c>
      <c r="M6258" s="278">
        <f>IFERROR(VLOOKUP(C6258,'Budget Detail as of 11.30'!B:K,COLUMNS('Budget Detail as of 11.30'!B:K),FALSE),0)</f>
        <v>0</v>
      </c>
      <c r="N6258" s="155">
        <f>SUMIFS('Budget Detail as of 11.30'!L:L,'Budget Detail as of 11.30'!B:B,'Questica Mapping'!C6258)</f>
        <v>0</v>
      </c>
      <c r="O6258" s="100">
        <v>0</v>
      </c>
      <c r="P6258" s="101">
        <f t="shared" si="241"/>
        <v>0</v>
      </c>
    </row>
    <row r="6259" spans="2:16" hidden="1" x14ac:dyDescent="0.3">
      <c r="B6259" s="92" t="s">
        <v>3</v>
      </c>
      <c r="C6259" s="92" t="s">
        <v>11391</v>
      </c>
      <c r="D6259" s="92" t="s">
        <v>29</v>
      </c>
      <c r="E6259" s="103" t="s">
        <v>303</v>
      </c>
      <c r="F6259" s="92" t="s">
        <v>934</v>
      </c>
      <c r="G6259" s="92" t="s">
        <v>863</v>
      </c>
      <c r="H6259" s="92" t="s">
        <v>11392</v>
      </c>
      <c r="I6259" s="92" t="s">
        <v>865</v>
      </c>
      <c r="J6259" s="92" t="s">
        <v>11393</v>
      </c>
      <c r="K6259" s="90" t="b">
        <v>0</v>
      </c>
      <c r="L6259" s="92" t="s">
        <v>867</v>
      </c>
      <c r="M6259" s="278">
        <f>IFERROR(VLOOKUP(C6259,'Budget Detail as of 11.30'!B:K,COLUMNS('Budget Detail as of 11.30'!B:K),FALSE),0)</f>
        <v>0</v>
      </c>
      <c r="N6259" s="155">
        <f>SUMIFS('Budget Detail as of 11.30'!L:L,'Budget Detail as of 11.30'!B:B,'Questica Mapping'!C6259)</f>
        <v>0</v>
      </c>
      <c r="O6259" s="100">
        <v>0</v>
      </c>
      <c r="P6259" s="101">
        <f t="shared" si="241"/>
        <v>0</v>
      </c>
    </row>
    <row r="6260" spans="2:16" hidden="1" x14ac:dyDescent="0.3">
      <c r="B6260" s="92" t="s">
        <v>3</v>
      </c>
      <c r="C6260" s="92" t="s">
        <v>11394</v>
      </c>
      <c r="D6260" s="92" t="s">
        <v>29</v>
      </c>
      <c r="E6260" s="103" t="s">
        <v>303</v>
      </c>
      <c r="F6260" s="92" t="s">
        <v>11395</v>
      </c>
      <c r="G6260" s="92" t="s">
        <v>882</v>
      </c>
      <c r="H6260" s="92" t="s">
        <v>3681</v>
      </c>
      <c r="I6260" s="92" t="s">
        <v>865</v>
      </c>
      <c r="J6260" s="92" t="s">
        <v>11396</v>
      </c>
      <c r="K6260" s="90" t="b">
        <v>0</v>
      </c>
      <c r="L6260" s="92" t="s">
        <v>867</v>
      </c>
      <c r="M6260" s="278">
        <f>IFERROR(VLOOKUP(C6260,'Budget Detail as of 11.30'!B:K,COLUMNS('Budget Detail as of 11.30'!B:K),FALSE),0)</f>
        <v>2000</v>
      </c>
      <c r="N6260" s="155">
        <f>SUMIFS('Budget Detail as of 11.30'!L:L,'Budget Detail as of 11.30'!B:B,'Questica Mapping'!C6260)</f>
        <v>2000</v>
      </c>
      <c r="O6260" s="100">
        <v>0</v>
      </c>
      <c r="P6260" s="101">
        <f t="shared" si="241"/>
        <v>0</v>
      </c>
    </row>
    <row r="6261" spans="2:16" hidden="1" x14ac:dyDescent="0.3">
      <c r="B6261" s="92" t="s">
        <v>3</v>
      </c>
      <c r="C6261" s="92" t="s">
        <v>11397</v>
      </c>
      <c r="D6261" s="92" t="s">
        <v>29</v>
      </c>
      <c r="E6261" s="103" t="s">
        <v>303</v>
      </c>
      <c r="F6261" s="92" t="s">
        <v>11395</v>
      </c>
      <c r="G6261" s="92" t="s">
        <v>882</v>
      </c>
      <c r="H6261" s="92" t="s">
        <v>3681</v>
      </c>
      <c r="I6261" s="92" t="s">
        <v>931</v>
      </c>
      <c r="J6261" s="92" t="s">
        <v>11398</v>
      </c>
      <c r="K6261" s="90" t="b">
        <v>0</v>
      </c>
      <c r="L6261" s="92" t="s">
        <v>867</v>
      </c>
      <c r="M6261" s="278">
        <f>IFERROR(VLOOKUP(C6261,'Budget Detail as of 11.30'!B:K,COLUMNS('Budget Detail as of 11.30'!B:K),FALSE),0)</f>
        <v>0</v>
      </c>
      <c r="N6261" s="155">
        <f>SUMIFS('Budget Detail as of 11.30'!L:L,'Budget Detail as of 11.30'!B:B,'Questica Mapping'!C6261)</f>
        <v>0</v>
      </c>
      <c r="O6261" s="100">
        <v>0</v>
      </c>
      <c r="P6261" s="101">
        <f t="shared" si="241"/>
        <v>0</v>
      </c>
    </row>
    <row r="6262" spans="2:16" hidden="1" x14ac:dyDescent="0.3">
      <c r="B6262" s="92" t="s">
        <v>3</v>
      </c>
      <c r="C6262" s="92" t="s">
        <v>11399</v>
      </c>
      <c r="D6262" s="92" t="s">
        <v>29</v>
      </c>
      <c r="E6262" s="103" t="s">
        <v>303</v>
      </c>
      <c r="F6262" s="92" t="s">
        <v>11400</v>
      </c>
      <c r="G6262" s="92" t="s">
        <v>882</v>
      </c>
      <c r="H6262" s="92" t="s">
        <v>11401</v>
      </c>
      <c r="I6262" s="92" t="s">
        <v>925</v>
      </c>
      <c r="J6262" s="92" t="s">
        <v>11402</v>
      </c>
      <c r="K6262" s="90" t="b">
        <v>0</v>
      </c>
      <c r="L6262" s="92" t="s">
        <v>867</v>
      </c>
      <c r="M6262" s="278">
        <f>IFERROR(VLOOKUP(C6262,'Budget Detail as of 11.30'!B:K,COLUMNS('Budget Detail as of 11.30'!B:K),FALSE),0)</f>
        <v>3000</v>
      </c>
      <c r="N6262" s="155">
        <f>SUMIFS('Budget Detail as of 11.30'!L:L,'Budget Detail as of 11.30'!B:B,'Questica Mapping'!C6262)</f>
        <v>3000</v>
      </c>
      <c r="O6262" s="100"/>
      <c r="P6262" s="101"/>
    </row>
    <row r="6263" spans="2:16" hidden="1" x14ac:dyDescent="0.3">
      <c r="B6263" s="92" t="s">
        <v>3</v>
      </c>
      <c r="C6263" s="92" t="s">
        <v>11403</v>
      </c>
      <c r="D6263" s="92" t="s">
        <v>29</v>
      </c>
      <c r="E6263" s="103" t="s">
        <v>303</v>
      </c>
      <c r="F6263" s="92" t="s">
        <v>11400</v>
      </c>
      <c r="G6263" s="92" t="s">
        <v>882</v>
      </c>
      <c r="H6263" s="92" t="s">
        <v>11401</v>
      </c>
      <c r="I6263" s="92" t="s">
        <v>931</v>
      </c>
      <c r="J6263" s="92" t="s">
        <v>11404</v>
      </c>
      <c r="K6263" s="90" t="b">
        <v>0</v>
      </c>
      <c r="L6263" s="92" t="s">
        <v>867</v>
      </c>
      <c r="M6263" s="278">
        <f>IFERROR(VLOOKUP(C6263,'Budget Detail as of 11.30'!B:K,COLUMNS('Budget Detail as of 11.30'!B:K),FALSE),0)</f>
        <v>1000</v>
      </c>
      <c r="N6263" s="155">
        <f>SUMIFS('Budget Detail as of 11.30'!L:L,'Budget Detail as of 11.30'!B:B,'Questica Mapping'!C6263)</f>
        <v>1000</v>
      </c>
      <c r="O6263" s="100">
        <v>-56013</v>
      </c>
      <c r="P6263" s="101">
        <f t="shared" ref="P6263:P6271" si="242">-O6263</f>
        <v>56013</v>
      </c>
    </row>
    <row r="6264" spans="2:16" hidden="1" x14ac:dyDescent="0.3">
      <c r="B6264" s="92" t="s">
        <v>3</v>
      </c>
      <c r="C6264" s="92" t="s">
        <v>11405</v>
      </c>
      <c r="D6264" s="92" t="s">
        <v>29</v>
      </c>
      <c r="E6264" s="103" t="s">
        <v>303</v>
      </c>
      <c r="F6264" s="92" t="s">
        <v>11400</v>
      </c>
      <c r="G6264" s="92" t="s">
        <v>882</v>
      </c>
      <c r="H6264" s="92" t="s">
        <v>11401</v>
      </c>
      <c r="I6264" s="92" t="s">
        <v>944</v>
      </c>
      <c r="J6264" s="92" t="s">
        <v>11406</v>
      </c>
      <c r="K6264" s="90" t="b">
        <v>0</v>
      </c>
      <c r="L6264" s="92" t="s">
        <v>867</v>
      </c>
      <c r="M6264" s="278">
        <f>IFERROR(VLOOKUP(C6264,'Budget Detail as of 11.30'!B:K,COLUMNS('Budget Detail as of 11.30'!B:K),FALSE),0)</f>
        <v>7000</v>
      </c>
      <c r="N6264" s="155">
        <f>SUMIFS('Budget Detail as of 11.30'!L:L,'Budget Detail as of 11.30'!B:B,'Questica Mapping'!C6264)</f>
        <v>7000</v>
      </c>
      <c r="O6264" s="100">
        <v>-5000000</v>
      </c>
      <c r="P6264" s="101">
        <f t="shared" si="242"/>
        <v>5000000</v>
      </c>
    </row>
    <row r="6265" spans="2:16" hidden="1" x14ac:dyDescent="0.3">
      <c r="B6265" s="92" t="s">
        <v>3</v>
      </c>
      <c r="C6265" s="92" t="s">
        <v>11407</v>
      </c>
      <c r="D6265" s="92" t="s">
        <v>29</v>
      </c>
      <c r="E6265" s="103" t="s">
        <v>142</v>
      </c>
      <c r="F6265" s="92" t="s">
        <v>1154</v>
      </c>
      <c r="G6265" s="92" t="s">
        <v>882</v>
      </c>
      <c r="H6265" s="92" t="s">
        <v>3681</v>
      </c>
      <c r="I6265" s="92" t="s">
        <v>865</v>
      </c>
      <c r="J6265" s="92" t="s">
        <v>3699</v>
      </c>
      <c r="K6265" s="90" t="b">
        <v>0</v>
      </c>
      <c r="L6265" s="92" t="s">
        <v>867</v>
      </c>
      <c r="M6265" s="278">
        <f>IFERROR(VLOOKUP(C6265,'Budget Detail as of 11.30'!B:K,COLUMNS('Budget Detail as of 11.30'!B:K),FALSE),0)</f>
        <v>495280</v>
      </c>
      <c r="N6265" s="155">
        <f>SUMIFS('Budget Detail as of 11.30'!L:L,'Budget Detail as of 11.30'!B:B,'Questica Mapping'!C6265)</f>
        <v>495280</v>
      </c>
      <c r="O6265" s="100">
        <v>-648280</v>
      </c>
      <c r="P6265" s="101">
        <f t="shared" si="242"/>
        <v>648280</v>
      </c>
    </row>
    <row r="6266" spans="2:16" hidden="1" x14ac:dyDescent="0.3">
      <c r="B6266" s="92" t="s">
        <v>3</v>
      </c>
      <c r="C6266" s="92" t="s">
        <v>11408</v>
      </c>
      <c r="D6266" s="92" t="s">
        <v>29</v>
      </c>
      <c r="E6266" s="103" t="s">
        <v>142</v>
      </c>
      <c r="F6266" s="92" t="s">
        <v>1154</v>
      </c>
      <c r="G6266" s="92" t="s">
        <v>882</v>
      </c>
      <c r="H6266" s="92" t="s">
        <v>11409</v>
      </c>
      <c r="I6266" s="92" t="s">
        <v>865</v>
      </c>
      <c r="J6266" s="270" t="s">
        <v>1251</v>
      </c>
      <c r="K6266" s="90" t="b">
        <v>0</v>
      </c>
      <c r="L6266" s="92" t="s">
        <v>867</v>
      </c>
      <c r="M6266" s="278">
        <f>IFERROR(VLOOKUP(C6266,'Budget Detail as of 11.30'!B:K,COLUMNS('Budget Detail as of 11.30'!B:K),FALSE),0)</f>
        <v>0</v>
      </c>
      <c r="N6266" s="155">
        <f>SUMIFS('Budget Detail as of 11.30'!L:L,'Budget Detail as of 11.30'!B:B,'Questica Mapping'!C6266)</f>
        <v>0</v>
      </c>
      <c r="O6266" s="100">
        <v>-2297348</v>
      </c>
      <c r="P6266" s="101">
        <f t="shared" si="242"/>
        <v>2297348</v>
      </c>
    </row>
    <row r="6267" spans="2:16" hidden="1" x14ac:dyDescent="0.3">
      <c r="B6267" s="92" t="s">
        <v>3</v>
      </c>
      <c r="C6267" s="92" t="s">
        <v>11410</v>
      </c>
      <c r="D6267" s="92" t="s">
        <v>29</v>
      </c>
      <c r="E6267" s="103" t="s">
        <v>142</v>
      </c>
      <c r="F6267" s="92" t="s">
        <v>1154</v>
      </c>
      <c r="G6267" s="92" t="s">
        <v>882</v>
      </c>
      <c r="H6267" s="92" t="s">
        <v>11409</v>
      </c>
      <c r="I6267" s="92" t="s">
        <v>925</v>
      </c>
      <c r="J6267" s="270" t="s">
        <v>1251</v>
      </c>
      <c r="K6267" s="90" t="b">
        <v>0</v>
      </c>
      <c r="L6267" s="92" t="s">
        <v>867</v>
      </c>
      <c r="M6267" s="278">
        <f>IFERROR(VLOOKUP(C6267,'Budget Detail as of 11.30'!B:K,COLUMNS('Budget Detail as of 11.30'!B:K),FALSE),0)</f>
        <v>0</v>
      </c>
      <c r="N6267" s="155">
        <f>SUMIFS('Budget Detail as of 11.30'!L:L,'Budget Detail as of 11.30'!B:B,'Questica Mapping'!C6267)</f>
        <v>0</v>
      </c>
      <c r="O6267" s="100">
        <v>-1157572</v>
      </c>
      <c r="P6267" s="101">
        <f t="shared" si="242"/>
        <v>1157572</v>
      </c>
    </row>
    <row r="6268" spans="2:16" hidden="1" x14ac:dyDescent="0.3">
      <c r="B6268" s="92" t="s">
        <v>3</v>
      </c>
      <c r="C6268" s="92" t="s">
        <v>11411</v>
      </c>
      <c r="D6268" s="92" t="s">
        <v>29</v>
      </c>
      <c r="E6268" s="103" t="s">
        <v>142</v>
      </c>
      <c r="F6268" s="92" t="s">
        <v>1154</v>
      </c>
      <c r="G6268" s="92" t="s">
        <v>882</v>
      </c>
      <c r="H6268" s="92" t="s">
        <v>11409</v>
      </c>
      <c r="I6268" s="92" t="s">
        <v>928</v>
      </c>
      <c r="J6268" s="270" t="s">
        <v>1251</v>
      </c>
      <c r="K6268" s="90" t="b">
        <v>0</v>
      </c>
      <c r="L6268" s="92" t="s">
        <v>867</v>
      </c>
      <c r="M6268" s="278">
        <f>IFERROR(VLOOKUP(C6268,'Budget Detail as of 11.30'!B:K,COLUMNS('Budget Detail as of 11.30'!B:K),FALSE),0)</f>
        <v>0</v>
      </c>
      <c r="N6268" s="155">
        <f>SUMIFS('Budget Detail as of 11.30'!L:L,'Budget Detail as of 11.30'!B:B,'Questica Mapping'!C6268)</f>
        <v>0</v>
      </c>
      <c r="O6268" s="100">
        <v>-883100</v>
      </c>
      <c r="P6268" s="101">
        <f t="shared" si="242"/>
        <v>883100</v>
      </c>
    </row>
    <row r="6269" spans="2:16" hidden="1" x14ac:dyDescent="0.3">
      <c r="B6269" s="92" t="s">
        <v>3</v>
      </c>
      <c r="C6269" s="92" t="s">
        <v>11412</v>
      </c>
      <c r="D6269" s="92" t="s">
        <v>29</v>
      </c>
      <c r="E6269" s="103" t="s">
        <v>142</v>
      </c>
      <c r="F6269" s="92" t="s">
        <v>1154</v>
      </c>
      <c r="G6269" s="92" t="s">
        <v>882</v>
      </c>
      <c r="H6269" s="92" t="s">
        <v>11409</v>
      </c>
      <c r="I6269" s="92" t="s">
        <v>931</v>
      </c>
      <c r="J6269" s="270" t="s">
        <v>1251</v>
      </c>
      <c r="K6269" s="90" t="b">
        <v>0</v>
      </c>
      <c r="L6269" s="92" t="s">
        <v>867</v>
      </c>
      <c r="M6269" s="278">
        <f>IFERROR(VLOOKUP(C6269,'Budget Detail as of 11.30'!B:K,COLUMNS('Budget Detail as of 11.30'!B:K),FALSE),0)</f>
        <v>0</v>
      </c>
      <c r="N6269" s="155">
        <f>SUMIFS('Budget Detail as of 11.30'!L:L,'Budget Detail as of 11.30'!B:B,'Questica Mapping'!C6269)</f>
        <v>0</v>
      </c>
      <c r="O6269" s="100">
        <v>-448575</v>
      </c>
      <c r="P6269" s="101">
        <f t="shared" si="242"/>
        <v>448575</v>
      </c>
    </row>
    <row r="6270" spans="2:16" hidden="1" x14ac:dyDescent="0.3">
      <c r="B6270" s="92" t="s">
        <v>3</v>
      </c>
      <c r="C6270" s="92" t="s">
        <v>11413</v>
      </c>
      <c r="D6270" s="92" t="s">
        <v>29</v>
      </c>
      <c r="E6270" s="103" t="s">
        <v>142</v>
      </c>
      <c r="F6270" s="92" t="s">
        <v>1154</v>
      </c>
      <c r="G6270" s="92" t="s">
        <v>882</v>
      </c>
      <c r="H6270" s="92" t="s">
        <v>11409</v>
      </c>
      <c r="I6270" s="92" t="s">
        <v>944</v>
      </c>
      <c r="J6270" s="270" t="s">
        <v>1251</v>
      </c>
      <c r="K6270" s="90" t="b">
        <v>0</v>
      </c>
      <c r="L6270" s="92" t="s">
        <v>867</v>
      </c>
      <c r="M6270" s="278">
        <f>IFERROR(VLOOKUP(C6270,'Budget Detail as of 11.30'!B:K,COLUMNS('Budget Detail as of 11.30'!B:K),FALSE),0)</f>
        <v>0</v>
      </c>
      <c r="N6270" s="155">
        <f>SUMIFS('Budget Detail as of 11.30'!L:L,'Budget Detail as of 11.30'!B:B,'Questica Mapping'!C6270)</f>
        <v>0</v>
      </c>
      <c r="O6270" s="100">
        <v>-2577705</v>
      </c>
      <c r="P6270" s="101">
        <f t="shared" si="242"/>
        <v>2577705</v>
      </c>
    </row>
    <row r="6271" spans="2:16" hidden="1" x14ac:dyDescent="0.3">
      <c r="B6271" s="92" t="s">
        <v>3</v>
      </c>
      <c r="C6271" s="92" t="s">
        <v>11414</v>
      </c>
      <c r="D6271" s="92" t="s">
        <v>29</v>
      </c>
      <c r="E6271" s="103" t="s">
        <v>142</v>
      </c>
      <c r="F6271" s="92" t="s">
        <v>1154</v>
      </c>
      <c r="G6271" s="92" t="s">
        <v>882</v>
      </c>
      <c r="H6271" s="92" t="s">
        <v>11409</v>
      </c>
      <c r="I6271" s="92" t="s">
        <v>1060</v>
      </c>
      <c r="J6271" s="270" t="s">
        <v>1251</v>
      </c>
      <c r="K6271" s="90" t="b">
        <v>0</v>
      </c>
      <c r="L6271" s="92" t="s">
        <v>867</v>
      </c>
      <c r="M6271" s="278">
        <f>IFERROR(VLOOKUP(C6271,'Budget Detail as of 11.30'!B:K,COLUMNS('Budget Detail as of 11.30'!B:K),FALSE),0)</f>
        <v>0</v>
      </c>
      <c r="N6271" s="155">
        <f>SUMIFS('Budget Detail as of 11.30'!L:L,'Budget Detail as of 11.30'!B:B,'Questica Mapping'!C6271)</f>
        <v>0</v>
      </c>
      <c r="O6271" s="100">
        <v>-1540498</v>
      </c>
      <c r="P6271" s="101">
        <f t="shared" si="242"/>
        <v>1540498</v>
      </c>
    </row>
    <row r="6272" spans="2:16" hidden="1" x14ac:dyDescent="0.3">
      <c r="B6272" s="272" t="s">
        <v>3</v>
      </c>
      <c r="C6272" s="92" t="s">
        <v>11415</v>
      </c>
      <c r="D6272" s="279" t="s">
        <v>29</v>
      </c>
      <c r="E6272" s="103" t="s">
        <v>142</v>
      </c>
      <c r="F6272" s="90" t="s">
        <v>1154</v>
      </c>
      <c r="G6272" s="90" t="s">
        <v>882</v>
      </c>
      <c r="H6272" s="90" t="s">
        <v>11383</v>
      </c>
      <c r="I6272" s="90" t="s">
        <v>865</v>
      </c>
      <c r="J6272" s="90" t="s">
        <v>11416</v>
      </c>
      <c r="K6272" s="90" t="b">
        <v>0</v>
      </c>
      <c r="L6272" s="90" t="s">
        <v>867</v>
      </c>
      <c r="M6272" s="278">
        <f>IFERROR(VLOOKUP(C6272,'Budget Detail as of 11.30'!B:K,COLUMNS('Budget Detail as of 11.30'!B:K),FALSE),0)</f>
        <v>8080</v>
      </c>
      <c r="N6272" s="155">
        <f>SUMIFS('Budget Detail as of 11.30'!L:L,'Budget Detail as of 11.30'!B:B,'Questica Mapping'!C6272)</f>
        <v>8080</v>
      </c>
      <c r="O6272" s="100">
        <v>0</v>
      </c>
      <c r="P6272" s="101">
        <f t="shared" ref="P6272:P6298" si="243">+O6272</f>
        <v>0</v>
      </c>
    </row>
    <row r="6273" spans="2:16" hidden="1" x14ac:dyDescent="0.3">
      <c r="B6273" s="92" t="s">
        <v>3</v>
      </c>
      <c r="C6273" s="92" t="s">
        <v>11417</v>
      </c>
      <c r="D6273" s="92" t="s">
        <v>29</v>
      </c>
      <c r="E6273" s="103" t="s">
        <v>142</v>
      </c>
      <c r="F6273" s="92" t="s">
        <v>1154</v>
      </c>
      <c r="G6273" s="92" t="s">
        <v>882</v>
      </c>
      <c r="H6273" s="92" t="s">
        <v>11392</v>
      </c>
      <c r="I6273" s="92" t="s">
        <v>865</v>
      </c>
      <c r="J6273" s="92" t="s">
        <v>3699</v>
      </c>
      <c r="K6273" s="90" t="b">
        <v>0</v>
      </c>
      <c r="L6273" s="92" t="s">
        <v>867</v>
      </c>
      <c r="M6273" s="278">
        <f>IFERROR(VLOOKUP(C6273,'Budget Detail as of 11.30'!B:K,COLUMNS('Budget Detail as of 11.30'!B:K),FALSE),0)</f>
        <v>72690</v>
      </c>
      <c r="N6273" s="155">
        <f>SUMIFS('Budget Detail as of 11.30'!L:L,'Budget Detail as of 11.30'!B:B,'Questica Mapping'!C6273)</f>
        <v>72690</v>
      </c>
      <c r="O6273" s="100">
        <v>195570</v>
      </c>
      <c r="P6273" s="101">
        <f t="shared" si="243"/>
        <v>195570</v>
      </c>
    </row>
    <row r="6274" spans="2:16" hidden="1" x14ac:dyDescent="0.3">
      <c r="B6274" s="92" t="s">
        <v>3</v>
      </c>
      <c r="C6274" s="92" t="s">
        <v>11418</v>
      </c>
      <c r="D6274" s="92" t="s">
        <v>29</v>
      </c>
      <c r="E6274" s="103" t="s">
        <v>11419</v>
      </c>
      <c r="F6274" s="92" t="s">
        <v>4253</v>
      </c>
      <c r="G6274" s="92" t="s">
        <v>882</v>
      </c>
      <c r="H6274" s="92" t="s">
        <v>11409</v>
      </c>
      <c r="I6274" s="92" t="s">
        <v>865</v>
      </c>
      <c r="J6274" s="92" t="s">
        <v>9745</v>
      </c>
      <c r="K6274" s="90" t="b">
        <v>0</v>
      </c>
      <c r="L6274" s="92" t="s">
        <v>867</v>
      </c>
      <c r="M6274" s="278">
        <f>IFERROR(VLOOKUP(C6274,'Budget Detail as of 11.30'!B:K,COLUMNS('Budget Detail as of 11.30'!B:K),FALSE),0)</f>
        <v>3000000</v>
      </c>
      <c r="N6274" s="155">
        <f>SUMIFS('Budget Detail as of 11.30'!L:L,'Budget Detail as of 11.30'!B:B,'Questica Mapping'!C6274)</f>
        <v>3000000</v>
      </c>
      <c r="O6274" s="100">
        <v>195570</v>
      </c>
      <c r="P6274" s="101">
        <f t="shared" si="243"/>
        <v>195570</v>
      </c>
    </row>
    <row r="6275" spans="2:16" hidden="1" x14ac:dyDescent="0.3">
      <c r="B6275" s="92" t="s">
        <v>3</v>
      </c>
      <c r="C6275" s="92" t="s">
        <v>11420</v>
      </c>
      <c r="D6275" s="92" t="s">
        <v>29</v>
      </c>
      <c r="E6275" s="103" t="s">
        <v>692</v>
      </c>
      <c r="F6275" s="92" t="s">
        <v>11421</v>
      </c>
      <c r="G6275" s="92" t="s">
        <v>863</v>
      </c>
      <c r="H6275" s="92" t="s">
        <v>3681</v>
      </c>
      <c r="I6275" s="92" t="s">
        <v>865</v>
      </c>
      <c r="J6275" s="92" t="s">
        <v>11422</v>
      </c>
      <c r="K6275" s="90" t="b">
        <v>0</v>
      </c>
      <c r="L6275" s="92" t="s">
        <v>867</v>
      </c>
      <c r="M6275" s="278">
        <f>IFERROR(VLOOKUP(C6275,'Budget Detail as of 11.30'!B:K,COLUMNS('Budget Detail as of 11.30'!B:K),FALSE),0)</f>
        <v>721080</v>
      </c>
      <c r="N6275" s="155">
        <f>SUMIFS('Budget Detail as of 11.30'!L:L,'Budget Detail as of 11.30'!B:B,'Questica Mapping'!C6275)</f>
        <v>721080</v>
      </c>
      <c r="O6275" s="100">
        <v>195570</v>
      </c>
      <c r="P6275" s="101">
        <f t="shared" si="243"/>
        <v>195570</v>
      </c>
    </row>
    <row r="6276" spans="2:16" hidden="1" x14ac:dyDescent="0.3">
      <c r="B6276" s="92" t="s">
        <v>3</v>
      </c>
      <c r="C6276" s="92" t="s">
        <v>11423</v>
      </c>
      <c r="D6276" s="92" t="s">
        <v>29</v>
      </c>
      <c r="E6276" s="103" t="s">
        <v>692</v>
      </c>
      <c r="F6276" s="92" t="s">
        <v>11421</v>
      </c>
      <c r="G6276" s="92" t="s">
        <v>863</v>
      </c>
      <c r="H6276" s="92" t="s">
        <v>11424</v>
      </c>
      <c r="I6276" s="92" t="s">
        <v>865</v>
      </c>
      <c r="J6276" s="92" t="s">
        <v>11425</v>
      </c>
      <c r="K6276" s="90" t="b">
        <v>0</v>
      </c>
      <c r="L6276" s="92" t="s">
        <v>867</v>
      </c>
      <c r="M6276" s="278">
        <f>IFERROR(VLOOKUP(C6276,'Budget Detail as of 11.30'!B:K,COLUMNS('Budget Detail as of 11.30'!B:K),FALSE),0)</f>
        <v>2515330</v>
      </c>
      <c r="N6276" s="155">
        <f>SUMIFS('Budget Detail as of 11.30'!L:L,'Budget Detail as of 11.30'!B:B,'Questica Mapping'!C6276)</f>
        <v>2515330</v>
      </c>
      <c r="O6276" s="100">
        <v>0</v>
      </c>
      <c r="P6276" s="101">
        <f t="shared" si="243"/>
        <v>0</v>
      </c>
    </row>
    <row r="6277" spans="2:16" hidden="1" x14ac:dyDescent="0.3">
      <c r="B6277" s="92" t="s">
        <v>3</v>
      </c>
      <c r="C6277" s="92" t="s">
        <v>11426</v>
      </c>
      <c r="D6277" s="92" t="s">
        <v>29</v>
      </c>
      <c r="E6277" s="103" t="s">
        <v>692</v>
      </c>
      <c r="F6277" s="92" t="s">
        <v>11421</v>
      </c>
      <c r="G6277" s="92" t="s">
        <v>863</v>
      </c>
      <c r="H6277" s="92" t="s">
        <v>11387</v>
      </c>
      <c r="I6277" s="92" t="s">
        <v>865</v>
      </c>
      <c r="J6277" s="92" t="s">
        <v>11427</v>
      </c>
      <c r="K6277" s="90" t="b">
        <v>0</v>
      </c>
      <c r="L6277" s="92" t="s">
        <v>867</v>
      </c>
      <c r="M6277" s="278">
        <f>IFERROR(VLOOKUP(C6277,'Budget Detail as of 11.30'!B:K,COLUMNS('Budget Detail as of 11.30'!B:K),FALSE),0)</f>
        <v>1262780</v>
      </c>
      <c r="N6277" s="155">
        <f>SUMIFS('Budget Detail as of 11.30'!L:L,'Budget Detail as of 11.30'!B:B,'Questica Mapping'!C6277)</f>
        <v>1262780</v>
      </c>
      <c r="O6277" s="100">
        <v>0</v>
      </c>
      <c r="P6277" s="101">
        <f t="shared" si="243"/>
        <v>0</v>
      </c>
    </row>
    <row r="6278" spans="2:16" hidden="1" x14ac:dyDescent="0.3">
      <c r="B6278" s="92" t="s">
        <v>3</v>
      </c>
      <c r="C6278" s="92" t="s">
        <v>11428</v>
      </c>
      <c r="D6278" s="92" t="s">
        <v>29</v>
      </c>
      <c r="E6278" s="103" t="s">
        <v>692</v>
      </c>
      <c r="F6278" s="92" t="s">
        <v>11421</v>
      </c>
      <c r="G6278" s="92" t="s">
        <v>863</v>
      </c>
      <c r="H6278" s="92" t="s">
        <v>11409</v>
      </c>
      <c r="I6278" s="92" t="s">
        <v>865</v>
      </c>
      <c r="J6278" s="92" t="s">
        <v>11429</v>
      </c>
      <c r="K6278" s="90" t="b">
        <v>0</v>
      </c>
      <c r="L6278" s="92" t="s">
        <v>867</v>
      </c>
      <c r="M6278" s="278">
        <f>IFERROR(VLOOKUP(C6278,'Budget Detail as of 11.30'!B:K,COLUMNS('Budget Detail as of 11.30'!B:K),FALSE),0)</f>
        <v>1147450</v>
      </c>
      <c r="N6278" s="155">
        <f>SUMIFS('Budget Detail as of 11.30'!L:L,'Budget Detail as of 11.30'!B:B,'Questica Mapping'!C6278)</f>
        <v>1147450</v>
      </c>
      <c r="O6278" s="100">
        <v>92430</v>
      </c>
      <c r="P6278" s="101">
        <f t="shared" si="243"/>
        <v>92430</v>
      </c>
    </row>
    <row r="6279" spans="2:16" hidden="1" x14ac:dyDescent="0.3">
      <c r="B6279" s="92" t="s">
        <v>3</v>
      </c>
      <c r="C6279" s="92" t="s">
        <v>11430</v>
      </c>
      <c r="D6279" s="92" t="s">
        <v>29</v>
      </c>
      <c r="E6279" s="103" t="s">
        <v>692</v>
      </c>
      <c r="F6279" s="92" t="s">
        <v>11421</v>
      </c>
      <c r="G6279" s="92" t="s">
        <v>863</v>
      </c>
      <c r="H6279" s="92" t="s">
        <v>11383</v>
      </c>
      <c r="I6279" s="92" t="s">
        <v>865</v>
      </c>
      <c r="J6279" s="92" t="s">
        <v>11431</v>
      </c>
      <c r="K6279" s="90" t="b">
        <v>0</v>
      </c>
      <c r="L6279" s="92" t="s">
        <v>867</v>
      </c>
      <c r="M6279" s="278">
        <f>IFERROR(VLOOKUP(C6279,'Budget Detail as of 11.30'!B:K,COLUMNS('Budget Detail as of 11.30'!B:K),FALSE),0)</f>
        <v>627830</v>
      </c>
      <c r="N6279" s="155">
        <f>SUMIFS('Budget Detail as of 11.30'!L:L,'Budget Detail as of 11.30'!B:B,'Questica Mapping'!C6279)</f>
        <v>627830</v>
      </c>
      <c r="O6279" s="100">
        <v>92430</v>
      </c>
      <c r="P6279" s="101">
        <f t="shared" si="243"/>
        <v>92430</v>
      </c>
    </row>
    <row r="6280" spans="2:16" hidden="1" x14ac:dyDescent="0.3">
      <c r="B6280" s="92" t="s">
        <v>3</v>
      </c>
      <c r="C6280" s="92" t="s">
        <v>11432</v>
      </c>
      <c r="D6280" s="92" t="s">
        <v>29</v>
      </c>
      <c r="E6280" s="103" t="s">
        <v>692</v>
      </c>
      <c r="F6280" s="92" t="s">
        <v>11421</v>
      </c>
      <c r="G6280" s="92" t="s">
        <v>863</v>
      </c>
      <c r="H6280" s="92" t="s">
        <v>11392</v>
      </c>
      <c r="I6280" s="92" t="s">
        <v>865</v>
      </c>
      <c r="J6280" s="92" t="s">
        <v>11433</v>
      </c>
      <c r="K6280" s="90" t="b">
        <v>0</v>
      </c>
      <c r="L6280" s="92" t="s">
        <v>867</v>
      </c>
      <c r="M6280" s="278">
        <f>IFERROR(VLOOKUP(C6280,'Budget Detail as of 11.30'!B:K,COLUMNS('Budget Detail as of 11.30'!B:K),FALSE),0)</f>
        <v>3086920</v>
      </c>
      <c r="N6280" s="155">
        <f>SUMIFS('Budget Detail as of 11.30'!L:L,'Budget Detail as of 11.30'!B:B,'Questica Mapping'!C6280)</f>
        <v>3086920</v>
      </c>
      <c r="O6280" s="100">
        <v>92430</v>
      </c>
      <c r="P6280" s="101">
        <f t="shared" si="243"/>
        <v>92430</v>
      </c>
    </row>
    <row r="6281" spans="2:16" hidden="1" x14ac:dyDescent="0.3">
      <c r="B6281" s="92" t="s">
        <v>3</v>
      </c>
      <c r="C6281" s="92" t="s">
        <v>11434</v>
      </c>
      <c r="D6281" s="92" t="s">
        <v>29</v>
      </c>
      <c r="E6281" s="103" t="s">
        <v>692</v>
      </c>
      <c r="F6281" s="92" t="s">
        <v>11421</v>
      </c>
      <c r="G6281" s="92" t="s">
        <v>863</v>
      </c>
      <c r="H6281" s="92" t="s">
        <v>11401</v>
      </c>
      <c r="I6281" s="92" t="s">
        <v>865</v>
      </c>
      <c r="J6281" s="92" t="s">
        <v>11435</v>
      </c>
      <c r="K6281" s="90" t="b">
        <v>0</v>
      </c>
      <c r="L6281" s="92" t="s">
        <v>867</v>
      </c>
      <c r="M6281" s="278">
        <f>IFERROR(VLOOKUP(C6281,'Budget Detail as of 11.30'!B:K,COLUMNS('Budget Detail as of 11.30'!B:K),FALSE),0)</f>
        <v>1834250</v>
      </c>
      <c r="N6281" s="155">
        <f>SUMIFS('Budget Detail as of 11.30'!L:L,'Budget Detail as of 11.30'!B:B,'Questica Mapping'!C6281)</f>
        <v>1834250</v>
      </c>
      <c r="O6281" s="100">
        <v>0</v>
      </c>
      <c r="P6281" s="101">
        <f t="shared" si="243"/>
        <v>0</v>
      </c>
    </row>
    <row r="6282" spans="2:16" hidden="1" x14ac:dyDescent="0.3">
      <c r="B6282" s="92" t="s">
        <v>1162</v>
      </c>
      <c r="C6282" s="92" t="s">
        <v>11436</v>
      </c>
      <c r="D6282" s="92" t="s">
        <v>29</v>
      </c>
      <c r="E6282" s="103" t="s">
        <v>155</v>
      </c>
      <c r="F6282" s="92" t="s">
        <v>11437</v>
      </c>
      <c r="G6282" s="92" t="s">
        <v>1165</v>
      </c>
      <c r="H6282" s="92" t="s">
        <v>11438</v>
      </c>
      <c r="I6282" s="92" t="s">
        <v>865</v>
      </c>
      <c r="J6282" s="92">
        <v>0</v>
      </c>
      <c r="K6282" s="90" t="b">
        <v>0</v>
      </c>
      <c r="L6282" s="92" t="s">
        <v>1166</v>
      </c>
      <c r="M6282" s="278">
        <f>IFERROR(VLOOKUP(C6282,'Budget Detail as of 11.30'!B:K,COLUMNS('Budget Detail as of 11.30'!B:K),FALSE),0)</f>
        <v>194820</v>
      </c>
      <c r="N6282" s="155">
        <f>SUMIFS('Budget Detail as of 11.30'!L:L,'Budget Detail as of 11.30'!B:B,'Questica Mapping'!C6282)</f>
        <v>194820</v>
      </c>
      <c r="O6282" s="100">
        <v>750</v>
      </c>
      <c r="P6282" s="101">
        <f t="shared" si="243"/>
        <v>750</v>
      </c>
    </row>
    <row r="6283" spans="2:16" hidden="1" x14ac:dyDescent="0.3">
      <c r="B6283" s="92" t="s">
        <v>1162</v>
      </c>
      <c r="C6283" s="92" t="s">
        <v>11439</v>
      </c>
      <c r="D6283" s="92" t="s">
        <v>29</v>
      </c>
      <c r="E6283" s="103" t="s">
        <v>155</v>
      </c>
      <c r="F6283" s="92" t="s">
        <v>11437</v>
      </c>
      <c r="G6283" s="92" t="s">
        <v>1165</v>
      </c>
      <c r="H6283" s="92" t="s">
        <v>11440</v>
      </c>
      <c r="I6283" s="92" t="s">
        <v>865</v>
      </c>
      <c r="J6283" s="92">
        <v>0</v>
      </c>
      <c r="K6283" s="90" t="b">
        <v>0</v>
      </c>
      <c r="L6283" s="92" t="s">
        <v>1166</v>
      </c>
      <c r="M6283" s="278">
        <f>IFERROR(VLOOKUP(C6283,'Budget Detail as of 11.30'!B:K,COLUMNS('Budget Detail as of 11.30'!B:K),FALSE),0)</f>
        <v>194820</v>
      </c>
      <c r="N6283" s="155">
        <f>SUMIFS('Budget Detail as of 11.30'!L:L,'Budget Detail as of 11.30'!B:B,'Questica Mapping'!C6283)</f>
        <v>194820</v>
      </c>
      <c r="O6283" s="100">
        <v>750</v>
      </c>
      <c r="P6283" s="101">
        <f t="shared" si="243"/>
        <v>750</v>
      </c>
    </row>
    <row r="6284" spans="2:16" hidden="1" x14ac:dyDescent="0.3">
      <c r="B6284" s="92" t="s">
        <v>1162</v>
      </c>
      <c r="C6284" s="92" t="s">
        <v>11441</v>
      </c>
      <c r="D6284" s="92" t="s">
        <v>29</v>
      </c>
      <c r="E6284" s="103" t="s">
        <v>155</v>
      </c>
      <c r="F6284" s="92" t="s">
        <v>11437</v>
      </c>
      <c r="G6284" s="92" t="s">
        <v>1165</v>
      </c>
      <c r="H6284" s="92" t="s">
        <v>11442</v>
      </c>
      <c r="I6284" s="92" t="s">
        <v>865</v>
      </c>
      <c r="J6284" s="92">
        <v>0</v>
      </c>
      <c r="K6284" s="90" t="b">
        <v>0</v>
      </c>
      <c r="L6284" s="92" t="s">
        <v>1166</v>
      </c>
      <c r="M6284" s="278">
        <f>IFERROR(VLOOKUP(C6284,'Budget Detail as of 11.30'!B:K,COLUMNS('Budget Detail as of 11.30'!B:K),FALSE),0)</f>
        <v>194820</v>
      </c>
      <c r="N6284" s="155">
        <f>SUMIFS('Budget Detail as of 11.30'!L:L,'Budget Detail as of 11.30'!B:B,'Questica Mapping'!C6284)</f>
        <v>194820</v>
      </c>
      <c r="O6284" s="100">
        <v>750</v>
      </c>
      <c r="P6284" s="101">
        <f t="shared" si="243"/>
        <v>750</v>
      </c>
    </row>
    <row r="6285" spans="2:16" hidden="1" x14ac:dyDescent="0.3">
      <c r="B6285" s="92" t="s">
        <v>1162</v>
      </c>
      <c r="C6285" s="92" t="s">
        <v>11443</v>
      </c>
      <c r="D6285" s="92" t="s">
        <v>29</v>
      </c>
      <c r="E6285" s="103" t="s">
        <v>155</v>
      </c>
      <c r="F6285" s="92" t="s">
        <v>11437</v>
      </c>
      <c r="G6285" s="92" t="s">
        <v>1286</v>
      </c>
      <c r="H6285" s="92" t="s">
        <v>3681</v>
      </c>
      <c r="I6285" s="92" t="s">
        <v>865</v>
      </c>
      <c r="J6285" s="92" t="s">
        <v>1287</v>
      </c>
      <c r="K6285" s="90" t="b">
        <v>0</v>
      </c>
      <c r="L6285" s="92" t="s">
        <v>867</v>
      </c>
      <c r="M6285" s="278">
        <f>IFERROR(VLOOKUP(C6285,'Budget Detail as of 11.30'!B:K,COLUMNS('Budget Detail as of 11.30'!B:K),FALSE),0)</f>
        <v>33380</v>
      </c>
      <c r="N6285" s="155">
        <f>SUMIFS('Budget Detail as of 11.30'!L:L,'Budget Detail as of 11.30'!B:B,'Questica Mapping'!C6285)</f>
        <v>33380</v>
      </c>
      <c r="O6285" s="100">
        <v>1000</v>
      </c>
      <c r="P6285" s="101">
        <f t="shared" si="243"/>
        <v>1000</v>
      </c>
    </row>
    <row r="6286" spans="2:16" hidden="1" x14ac:dyDescent="0.3">
      <c r="B6286" s="92" t="s">
        <v>1162</v>
      </c>
      <c r="C6286" s="92" t="s">
        <v>11444</v>
      </c>
      <c r="D6286" s="92" t="s">
        <v>29</v>
      </c>
      <c r="E6286" s="103" t="s">
        <v>155</v>
      </c>
      <c r="F6286" s="92" t="s">
        <v>11437</v>
      </c>
      <c r="G6286" s="92" t="s">
        <v>1176</v>
      </c>
      <c r="H6286" s="92" t="s">
        <v>3681</v>
      </c>
      <c r="I6286" s="92" t="s">
        <v>865</v>
      </c>
      <c r="J6286" s="270" t="s">
        <v>1251</v>
      </c>
      <c r="K6286" s="90" t="b">
        <v>0</v>
      </c>
      <c r="L6286" s="92" t="s">
        <v>1166</v>
      </c>
      <c r="M6286" s="278">
        <f>IFERROR(VLOOKUP(C6286,'Budget Detail as of 11.30'!B:K,COLUMNS('Budget Detail as of 11.30'!B:K),FALSE),0)</f>
        <v>0</v>
      </c>
      <c r="N6286" s="155">
        <f>SUMIFS('Budget Detail as of 11.30'!L:L,'Budget Detail as of 11.30'!B:B,'Questica Mapping'!C6286)</f>
        <v>0</v>
      </c>
      <c r="O6286" s="100">
        <v>1000</v>
      </c>
      <c r="P6286" s="101">
        <f t="shared" si="243"/>
        <v>1000</v>
      </c>
    </row>
    <row r="6287" spans="2:16" hidden="1" x14ac:dyDescent="0.3">
      <c r="B6287" s="92" t="s">
        <v>1162</v>
      </c>
      <c r="C6287" s="92" t="s">
        <v>11445</v>
      </c>
      <c r="D6287" s="92" t="s">
        <v>29</v>
      </c>
      <c r="E6287" s="103" t="s">
        <v>155</v>
      </c>
      <c r="F6287" s="92" t="s">
        <v>11437</v>
      </c>
      <c r="G6287" s="92" t="s">
        <v>1176</v>
      </c>
      <c r="H6287" s="92" t="s">
        <v>11438</v>
      </c>
      <c r="I6287" s="92" t="s">
        <v>865</v>
      </c>
      <c r="J6287" s="92">
        <v>0</v>
      </c>
      <c r="K6287" s="90" t="b">
        <v>0</v>
      </c>
      <c r="L6287" s="92" t="s">
        <v>1166</v>
      </c>
      <c r="M6287" s="278">
        <f>IFERROR(VLOOKUP(C6287,'Budget Detail as of 11.30'!B:K,COLUMNS('Budget Detail as of 11.30'!B:K),FALSE),0)</f>
        <v>93630</v>
      </c>
      <c r="N6287" s="155">
        <f>SUMIFS('Budget Detail as of 11.30'!L:L,'Budget Detail as of 11.30'!B:B,'Questica Mapping'!C6287)</f>
        <v>93630</v>
      </c>
      <c r="O6287" s="100">
        <v>1000</v>
      </c>
      <c r="P6287" s="101">
        <f t="shared" si="243"/>
        <v>1000</v>
      </c>
    </row>
    <row r="6288" spans="2:16" hidden="1" x14ac:dyDescent="0.3">
      <c r="B6288" s="92" t="s">
        <v>1162</v>
      </c>
      <c r="C6288" s="92" t="s">
        <v>11446</v>
      </c>
      <c r="D6288" s="92" t="s">
        <v>29</v>
      </c>
      <c r="E6288" s="103" t="s">
        <v>155</v>
      </c>
      <c r="F6288" s="92" t="s">
        <v>11437</v>
      </c>
      <c r="G6288" s="92" t="s">
        <v>1176</v>
      </c>
      <c r="H6288" s="92" t="s">
        <v>11440</v>
      </c>
      <c r="I6288" s="92" t="s">
        <v>865</v>
      </c>
      <c r="J6288" s="92">
        <v>0</v>
      </c>
      <c r="K6288" s="90" t="b">
        <v>0</v>
      </c>
      <c r="L6288" s="92" t="s">
        <v>1166</v>
      </c>
      <c r="M6288" s="278">
        <f>IFERROR(VLOOKUP(C6288,'Budget Detail as of 11.30'!B:K,COLUMNS('Budget Detail as of 11.30'!B:K),FALSE),0)</f>
        <v>93630</v>
      </c>
      <c r="N6288" s="155">
        <f>SUMIFS('Budget Detail as of 11.30'!L:L,'Budget Detail as of 11.30'!B:B,'Questica Mapping'!C6288)</f>
        <v>93630</v>
      </c>
      <c r="O6288" s="100">
        <v>1000</v>
      </c>
      <c r="P6288" s="101">
        <f t="shared" si="243"/>
        <v>1000</v>
      </c>
    </row>
    <row r="6289" spans="2:16" hidden="1" x14ac:dyDescent="0.3">
      <c r="B6289" s="92" t="s">
        <v>1162</v>
      </c>
      <c r="C6289" s="92" t="s">
        <v>11447</v>
      </c>
      <c r="D6289" s="92" t="s">
        <v>29</v>
      </c>
      <c r="E6289" s="103" t="s">
        <v>155</v>
      </c>
      <c r="F6289" s="92" t="s">
        <v>11437</v>
      </c>
      <c r="G6289" s="92" t="s">
        <v>1176</v>
      </c>
      <c r="H6289" s="92" t="s">
        <v>11442</v>
      </c>
      <c r="I6289" s="92" t="s">
        <v>865</v>
      </c>
      <c r="J6289" s="92">
        <v>0</v>
      </c>
      <c r="K6289" s="90" t="b">
        <v>0</v>
      </c>
      <c r="L6289" s="92" t="s">
        <v>1166</v>
      </c>
      <c r="M6289" s="278">
        <f>IFERROR(VLOOKUP(C6289,'Budget Detail as of 11.30'!B:K,COLUMNS('Budget Detail as of 11.30'!B:K),FALSE),0)</f>
        <v>93630</v>
      </c>
      <c r="N6289" s="155">
        <f>SUMIFS('Budget Detail as of 11.30'!L:L,'Budget Detail as of 11.30'!B:B,'Questica Mapping'!C6289)</f>
        <v>93630</v>
      </c>
      <c r="O6289" s="100">
        <v>1000</v>
      </c>
      <c r="P6289" s="101">
        <f t="shared" si="243"/>
        <v>1000</v>
      </c>
    </row>
    <row r="6290" spans="2:16" hidden="1" x14ac:dyDescent="0.3">
      <c r="B6290" s="92" t="s">
        <v>1162</v>
      </c>
      <c r="C6290" s="92" t="s">
        <v>11448</v>
      </c>
      <c r="D6290" s="92" t="s">
        <v>29</v>
      </c>
      <c r="E6290" s="103" t="s">
        <v>155</v>
      </c>
      <c r="F6290" s="92" t="s">
        <v>11437</v>
      </c>
      <c r="G6290" s="92" t="s">
        <v>1182</v>
      </c>
      <c r="H6290" s="92" t="s">
        <v>11438</v>
      </c>
      <c r="I6290" s="92" t="s">
        <v>865</v>
      </c>
      <c r="J6290" s="92" t="s">
        <v>1183</v>
      </c>
      <c r="K6290" s="90" t="b">
        <v>0</v>
      </c>
      <c r="L6290" s="92" t="s">
        <v>867</v>
      </c>
      <c r="M6290" s="278">
        <f>IFERROR(VLOOKUP(C6290,'Budget Detail as of 11.30'!B:K,COLUMNS('Budget Detail as of 11.30'!B:K),FALSE),0)</f>
        <v>0</v>
      </c>
      <c r="N6290" s="155">
        <f>SUMIFS('Budget Detail as of 11.30'!L:L,'Budget Detail as of 11.30'!B:B,'Questica Mapping'!C6290)</f>
        <v>0</v>
      </c>
      <c r="O6290" s="100">
        <v>350</v>
      </c>
      <c r="P6290" s="101">
        <f t="shared" si="243"/>
        <v>350</v>
      </c>
    </row>
    <row r="6291" spans="2:16" hidden="1" x14ac:dyDescent="0.3">
      <c r="B6291" s="92" t="s">
        <v>1162</v>
      </c>
      <c r="C6291" s="92" t="s">
        <v>11449</v>
      </c>
      <c r="D6291" s="92" t="s">
        <v>29</v>
      </c>
      <c r="E6291" s="103" t="s">
        <v>155</v>
      </c>
      <c r="F6291" s="92" t="s">
        <v>11437</v>
      </c>
      <c r="G6291" s="92" t="s">
        <v>1182</v>
      </c>
      <c r="H6291" s="92" t="s">
        <v>11442</v>
      </c>
      <c r="I6291" s="92" t="s">
        <v>865</v>
      </c>
      <c r="J6291" s="92" t="s">
        <v>1183</v>
      </c>
      <c r="K6291" s="90" t="b">
        <v>0</v>
      </c>
      <c r="L6291" s="92" t="s">
        <v>867</v>
      </c>
      <c r="M6291" s="278">
        <f>IFERROR(VLOOKUP(C6291,'Budget Detail as of 11.30'!B:K,COLUMNS('Budget Detail as of 11.30'!B:K),FALSE),0)</f>
        <v>0</v>
      </c>
      <c r="N6291" s="155">
        <f>SUMIFS('Budget Detail as of 11.30'!L:L,'Budget Detail as of 11.30'!B:B,'Questica Mapping'!C6291)</f>
        <v>0</v>
      </c>
      <c r="O6291" s="100">
        <v>250</v>
      </c>
      <c r="P6291" s="101">
        <f t="shared" si="243"/>
        <v>250</v>
      </c>
    </row>
    <row r="6292" spans="2:16" hidden="1" x14ac:dyDescent="0.3">
      <c r="B6292" s="92" t="s">
        <v>1162</v>
      </c>
      <c r="C6292" s="92" t="s">
        <v>11450</v>
      </c>
      <c r="D6292" s="92" t="s">
        <v>29</v>
      </c>
      <c r="E6292" s="103" t="s">
        <v>153</v>
      </c>
      <c r="F6292" s="92" t="s">
        <v>11437</v>
      </c>
      <c r="G6292" s="92" t="s">
        <v>1185</v>
      </c>
      <c r="H6292" s="92" t="s">
        <v>11438</v>
      </c>
      <c r="I6292" s="92" t="s">
        <v>865</v>
      </c>
      <c r="J6292" s="92" t="s">
        <v>11451</v>
      </c>
      <c r="K6292" s="90" t="b">
        <v>0</v>
      </c>
      <c r="L6292" s="92" t="s">
        <v>867</v>
      </c>
      <c r="M6292" s="278">
        <f>IFERROR(VLOOKUP(C6292,'Budget Detail as of 11.30'!B:K,COLUMNS('Budget Detail as of 11.30'!B:K),FALSE),0)</f>
        <v>250</v>
      </c>
      <c r="N6292" s="155">
        <f>SUMIFS('Budget Detail as of 11.30'!L:L,'Budget Detail as of 11.30'!B:B,'Questica Mapping'!C6292)</f>
        <v>250</v>
      </c>
      <c r="O6292" s="100">
        <v>250</v>
      </c>
      <c r="P6292" s="101">
        <f t="shared" si="243"/>
        <v>250</v>
      </c>
    </row>
    <row r="6293" spans="2:16" hidden="1" x14ac:dyDescent="0.3">
      <c r="B6293" s="92" t="s">
        <v>1162</v>
      </c>
      <c r="C6293" s="92" t="s">
        <v>11452</v>
      </c>
      <c r="D6293" s="92" t="s">
        <v>29</v>
      </c>
      <c r="E6293" s="103" t="s">
        <v>153</v>
      </c>
      <c r="F6293" s="92" t="s">
        <v>11437</v>
      </c>
      <c r="G6293" s="92" t="s">
        <v>1185</v>
      </c>
      <c r="H6293" s="92" t="s">
        <v>11440</v>
      </c>
      <c r="I6293" s="92" t="s">
        <v>865</v>
      </c>
      <c r="J6293" s="92" t="s">
        <v>11453</v>
      </c>
      <c r="K6293" s="90" t="b">
        <v>0</v>
      </c>
      <c r="L6293" s="92" t="s">
        <v>867</v>
      </c>
      <c r="M6293" s="278">
        <f>IFERROR(VLOOKUP(C6293,'Budget Detail as of 11.30'!B:K,COLUMNS('Budget Detail as of 11.30'!B:K),FALSE),0)</f>
        <v>250</v>
      </c>
      <c r="N6293" s="155">
        <f>SUMIFS('Budget Detail as of 11.30'!L:L,'Budget Detail as of 11.30'!B:B,'Questica Mapping'!C6293)</f>
        <v>250</v>
      </c>
      <c r="O6293" s="100">
        <v>250</v>
      </c>
      <c r="P6293" s="101">
        <f t="shared" si="243"/>
        <v>250</v>
      </c>
    </row>
    <row r="6294" spans="2:16" hidden="1" x14ac:dyDescent="0.3">
      <c r="B6294" s="92" t="s">
        <v>1162</v>
      </c>
      <c r="C6294" s="92" t="s">
        <v>11454</v>
      </c>
      <c r="D6294" s="92" t="s">
        <v>29</v>
      </c>
      <c r="E6294" s="103" t="s">
        <v>153</v>
      </c>
      <c r="F6294" s="92" t="s">
        <v>11437</v>
      </c>
      <c r="G6294" s="92" t="s">
        <v>1185</v>
      </c>
      <c r="H6294" s="92" t="s">
        <v>11442</v>
      </c>
      <c r="I6294" s="92" t="s">
        <v>865</v>
      </c>
      <c r="J6294" s="92" t="s">
        <v>11455</v>
      </c>
      <c r="K6294" s="90" t="b">
        <v>0</v>
      </c>
      <c r="L6294" s="92" t="s">
        <v>867</v>
      </c>
      <c r="M6294" s="278">
        <f>IFERROR(VLOOKUP(C6294,'Budget Detail as of 11.30'!B:K,COLUMNS('Budget Detail as of 11.30'!B:K),FALSE),0)</f>
        <v>250</v>
      </c>
      <c r="N6294" s="155">
        <f>SUMIFS('Budget Detail as of 11.30'!L:L,'Budget Detail as of 11.30'!B:B,'Questica Mapping'!C6294)</f>
        <v>250</v>
      </c>
      <c r="O6294" s="100">
        <v>200</v>
      </c>
      <c r="P6294" s="101">
        <f t="shared" si="243"/>
        <v>200</v>
      </c>
    </row>
    <row r="6295" spans="2:16" hidden="1" x14ac:dyDescent="0.3">
      <c r="B6295" s="92" t="s">
        <v>1162</v>
      </c>
      <c r="C6295" s="92" t="s">
        <v>11456</v>
      </c>
      <c r="D6295" s="92" t="s">
        <v>29</v>
      </c>
      <c r="E6295" s="103" t="s">
        <v>153</v>
      </c>
      <c r="F6295" s="92" t="s">
        <v>11437</v>
      </c>
      <c r="G6295" s="92" t="s">
        <v>1418</v>
      </c>
      <c r="H6295" s="92" t="s">
        <v>3681</v>
      </c>
      <c r="I6295" s="92" t="s">
        <v>865</v>
      </c>
      <c r="J6295" s="92" t="s">
        <v>1636</v>
      </c>
      <c r="K6295" s="90" t="b">
        <v>0</v>
      </c>
      <c r="L6295" s="92" t="s">
        <v>867</v>
      </c>
      <c r="M6295" s="278">
        <f>IFERROR(VLOOKUP(C6295,'Budget Detail as of 11.30'!B:K,COLUMNS('Budget Detail as of 11.30'!B:K),FALSE),0)</f>
        <v>500</v>
      </c>
      <c r="N6295" s="155">
        <f>SUMIFS('Budget Detail as of 11.30'!L:L,'Budget Detail as of 11.30'!B:B,'Questica Mapping'!C6295)</f>
        <v>500</v>
      </c>
      <c r="O6295" s="100">
        <v>300</v>
      </c>
      <c r="P6295" s="101">
        <f t="shared" si="243"/>
        <v>300</v>
      </c>
    </row>
    <row r="6296" spans="2:16" hidden="1" x14ac:dyDescent="0.3">
      <c r="B6296" s="92" t="s">
        <v>1162</v>
      </c>
      <c r="C6296" s="92" t="s">
        <v>11457</v>
      </c>
      <c r="D6296" s="92" t="s">
        <v>29</v>
      </c>
      <c r="E6296" s="103" t="s">
        <v>153</v>
      </c>
      <c r="F6296" s="92" t="s">
        <v>11437</v>
      </c>
      <c r="G6296" s="92" t="s">
        <v>1188</v>
      </c>
      <c r="H6296" s="92" t="s">
        <v>11438</v>
      </c>
      <c r="I6296" s="92" t="s">
        <v>865</v>
      </c>
      <c r="J6296" s="92" t="s">
        <v>11458</v>
      </c>
      <c r="K6296" s="90" t="b">
        <v>0</v>
      </c>
      <c r="L6296" s="92" t="s">
        <v>867</v>
      </c>
      <c r="M6296" s="278">
        <f>IFERROR(VLOOKUP(C6296,'Budget Detail as of 11.30'!B:K,COLUMNS('Budget Detail as of 11.30'!B:K),FALSE),0)</f>
        <v>1500</v>
      </c>
      <c r="N6296" s="155">
        <f>SUMIFS('Budget Detail as of 11.30'!L:L,'Budget Detail as of 11.30'!B:B,'Questica Mapping'!C6296)</f>
        <v>1500</v>
      </c>
      <c r="O6296" s="100">
        <v>300</v>
      </c>
      <c r="P6296" s="101">
        <f t="shared" si="243"/>
        <v>300</v>
      </c>
    </row>
    <row r="6297" spans="2:16" hidden="1" x14ac:dyDescent="0.3">
      <c r="B6297" s="92" t="s">
        <v>1162</v>
      </c>
      <c r="C6297" s="92" t="s">
        <v>11459</v>
      </c>
      <c r="D6297" s="92" t="s">
        <v>29</v>
      </c>
      <c r="E6297" s="103" t="s">
        <v>153</v>
      </c>
      <c r="F6297" s="92" t="s">
        <v>11437</v>
      </c>
      <c r="G6297" s="92" t="s">
        <v>1188</v>
      </c>
      <c r="H6297" s="92" t="s">
        <v>11440</v>
      </c>
      <c r="I6297" s="92" t="s">
        <v>865</v>
      </c>
      <c r="J6297" s="92" t="s">
        <v>11460</v>
      </c>
      <c r="K6297" s="90" t="b">
        <v>0</v>
      </c>
      <c r="L6297" s="92" t="s">
        <v>867</v>
      </c>
      <c r="M6297" s="278">
        <f>IFERROR(VLOOKUP(C6297,'Budget Detail as of 11.30'!B:K,COLUMNS('Budget Detail as of 11.30'!B:K),FALSE),0)</f>
        <v>1500</v>
      </c>
      <c r="N6297" s="155">
        <f>SUMIFS('Budget Detail as of 11.30'!L:L,'Budget Detail as of 11.30'!B:B,'Questica Mapping'!C6297)</f>
        <v>1500</v>
      </c>
      <c r="O6297" s="100">
        <v>300</v>
      </c>
      <c r="P6297" s="101">
        <f t="shared" si="243"/>
        <v>300</v>
      </c>
    </row>
    <row r="6298" spans="2:16" hidden="1" x14ac:dyDescent="0.3">
      <c r="B6298" s="92" t="s">
        <v>1162</v>
      </c>
      <c r="C6298" s="92" t="s">
        <v>11461</v>
      </c>
      <c r="D6298" s="92" t="s">
        <v>29</v>
      </c>
      <c r="E6298" s="103" t="s">
        <v>153</v>
      </c>
      <c r="F6298" s="92" t="s">
        <v>11437</v>
      </c>
      <c r="G6298" s="92" t="s">
        <v>1188</v>
      </c>
      <c r="H6298" s="92" t="s">
        <v>11442</v>
      </c>
      <c r="I6298" s="92" t="s">
        <v>865</v>
      </c>
      <c r="J6298" s="92" t="s">
        <v>11462</v>
      </c>
      <c r="K6298" s="90" t="b">
        <v>0</v>
      </c>
      <c r="L6298" s="92" t="s">
        <v>867</v>
      </c>
      <c r="M6298" s="278">
        <f>IFERROR(VLOOKUP(C6298,'Budget Detail as of 11.30'!B:K,COLUMNS('Budget Detail as of 11.30'!B:K),FALSE),0)</f>
        <v>1500</v>
      </c>
      <c r="N6298" s="155">
        <f>SUMIFS('Budget Detail as of 11.30'!L:L,'Budget Detail as of 11.30'!B:B,'Questica Mapping'!C6298)</f>
        <v>1500</v>
      </c>
      <c r="O6298" s="100">
        <v>0</v>
      </c>
      <c r="P6298" s="101">
        <f t="shared" si="243"/>
        <v>0</v>
      </c>
    </row>
    <row r="6299" spans="2:16" hidden="1" x14ac:dyDescent="0.3">
      <c r="B6299" s="92" t="s">
        <v>1162</v>
      </c>
      <c r="C6299" s="92" t="s">
        <v>11463</v>
      </c>
      <c r="D6299" s="92" t="s">
        <v>29</v>
      </c>
      <c r="E6299" s="103" t="s">
        <v>153</v>
      </c>
      <c r="F6299" s="92" t="s">
        <v>11437</v>
      </c>
      <c r="G6299" s="92" t="s">
        <v>1191</v>
      </c>
      <c r="H6299" s="92" t="s">
        <v>3681</v>
      </c>
      <c r="I6299" s="92" t="s">
        <v>865</v>
      </c>
      <c r="J6299" s="92" t="s">
        <v>1192</v>
      </c>
      <c r="K6299" s="90" t="b">
        <v>0</v>
      </c>
      <c r="L6299" s="92" t="s">
        <v>867</v>
      </c>
      <c r="M6299" s="278">
        <f>IFERROR(VLOOKUP(C6299,'Budget Detail as of 11.30'!B:K,COLUMNS('Budget Detail as of 11.30'!B:K),FALSE),0)</f>
        <v>1000</v>
      </c>
      <c r="N6299" s="155">
        <f>SUMIFS('Budget Detail as of 11.30'!L:L,'Budget Detail as of 11.30'!B:B,'Questica Mapping'!C6299)</f>
        <v>1000</v>
      </c>
      <c r="O6299" s="100"/>
      <c r="P6299" s="101"/>
    </row>
    <row r="6300" spans="2:16" hidden="1" x14ac:dyDescent="0.3">
      <c r="B6300" s="92" t="s">
        <v>1162</v>
      </c>
      <c r="C6300" s="92" t="s">
        <v>11464</v>
      </c>
      <c r="D6300" s="92" t="s">
        <v>29</v>
      </c>
      <c r="E6300" s="103" t="s">
        <v>153</v>
      </c>
      <c r="F6300" s="92" t="s">
        <v>11437</v>
      </c>
      <c r="G6300" s="92" t="s">
        <v>1191</v>
      </c>
      <c r="H6300" s="92" t="s">
        <v>3681</v>
      </c>
      <c r="I6300" s="92" t="s">
        <v>925</v>
      </c>
      <c r="J6300" s="92" t="s">
        <v>11465</v>
      </c>
      <c r="K6300" s="90" t="b">
        <v>0</v>
      </c>
      <c r="L6300" s="92" t="s">
        <v>867</v>
      </c>
      <c r="M6300" s="278">
        <f>IFERROR(VLOOKUP(C6300,'Budget Detail as of 11.30'!B:K,COLUMNS('Budget Detail as of 11.30'!B:K),FALSE),0)</f>
        <v>350</v>
      </c>
      <c r="N6300" s="155">
        <f>SUMIFS('Budget Detail as of 11.30'!L:L,'Budget Detail as of 11.30'!B:B,'Questica Mapping'!C6300)</f>
        <v>350</v>
      </c>
      <c r="O6300" s="100">
        <v>0</v>
      </c>
      <c r="P6300" s="101">
        <f>+O6300</f>
        <v>0</v>
      </c>
    </row>
    <row r="6301" spans="2:16" hidden="1" x14ac:dyDescent="0.3">
      <c r="B6301" s="92" t="s">
        <v>1162</v>
      </c>
      <c r="C6301" s="92" t="s">
        <v>11466</v>
      </c>
      <c r="D6301" s="92" t="s">
        <v>29</v>
      </c>
      <c r="E6301" s="103" t="s">
        <v>153</v>
      </c>
      <c r="F6301" s="92" t="s">
        <v>11437</v>
      </c>
      <c r="G6301" s="92" t="s">
        <v>1191</v>
      </c>
      <c r="H6301" s="92" t="s">
        <v>11438</v>
      </c>
      <c r="I6301" s="92" t="s">
        <v>865</v>
      </c>
      <c r="J6301" s="92" t="s">
        <v>11467</v>
      </c>
      <c r="K6301" s="90" t="b">
        <v>0</v>
      </c>
      <c r="L6301" s="92" t="s">
        <v>867</v>
      </c>
      <c r="M6301" s="278">
        <f>IFERROR(VLOOKUP(C6301,'Budget Detail as of 11.30'!B:K,COLUMNS('Budget Detail as of 11.30'!B:K),FALSE),0)</f>
        <v>250</v>
      </c>
      <c r="N6301" s="155">
        <f>SUMIFS('Budget Detail as of 11.30'!L:L,'Budget Detail as of 11.30'!B:B,'Questica Mapping'!C6301)</f>
        <v>250</v>
      </c>
      <c r="O6301" s="100"/>
      <c r="P6301" s="101"/>
    </row>
    <row r="6302" spans="2:16" hidden="1" x14ac:dyDescent="0.3">
      <c r="B6302" s="92" t="s">
        <v>1162</v>
      </c>
      <c r="C6302" s="92" t="s">
        <v>11468</v>
      </c>
      <c r="D6302" s="92" t="s">
        <v>29</v>
      </c>
      <c r="E6302" s="103" t="s">
        <v>153</v>
      </c>
      <c r="F6302" s="92" t="s">
        <v>11437</v>
      </c>
      <c r="G6302" s="92" t="s">
        <v>1191</v>
      </c>
      <c r="H6302" s="92" t="s">
        <v>11440</v>
      </c>
      <c r="I6302" s="92" t="s">
        <v>865</v>
      </c>
      <c r="J6302" s="92" t="s">
        <v>11469</v>
      </c>
      <c r="K6302" s="90" t="b">
        <v>0</v>
      </c>
      <c r="L6302" s="92" t="s">
        <v>867</v>
      </c>
      <c r="M6302" s="278">
        <f>IFERROR(VLOOKUP(C6302,'Budget Detail as of 11.30'!B:K,COLUMNS('Budget Detail as of 11.30'!B:K),FALSE),0)</f>
        <v>250</v>
      </c>
      <c r="N6302" s="155">
        <f>SUMIFS('Budget Detail as of 11.30'!L:L,'Budget Detail as of 11.30'!B:B,'Questica Mapping'!C6302)</f>
        <v>250</v>
      </c>
      <c r="O6302" s="100">
        <v>0</v>
      </c>
      <c r="P6302" s="101">
        <f>+O6302</f>
        <v>0</v>
      </c>
    </row>
    <row r="6303" spans="2:16" hidden="1" x14ac:dyDescent="0.3">
      <c r="B6303" s="92" t="s">
        <v>1162</v>
      </c>
      <c r="C6303" s="92" t="s">
        <v>11470</v>
      </c>
      <c r="D6303" s="92" t="s">
        <v>29</v>
      </c>
      <c r="E6303" s="103" t="s">
        <v>153</v>
      </c>
      <c r="F6303" s="92" t="s">
        <v>11437</v>
      </c>
      <c r="G6303" s="92" t="s">
        <v>1191</v>
      </c>
      <c r="H6303" s="92" t="s">
        <v>11442</v>
      </c>
      <c r="I6303" s="92" t="s">
        <v>865</v>
      </c>
      <c r="J6303" s="92" t="s">
        <v>11471</v>
      </c>
      <c r="K6303" s="90" t="b">
        <v>0</v>
      </c>
      <c r="L6303" s="92" t="s">
        <v>867</v>
      </c>
      <c r="M6303" s="278">
        <f>IFERROR(VLOOKUP(C6303,'Budget Detail as of 11.30'!B:K,COLUMNS('Budget Detail as of 11.30'!B:K),FALSE),0)</f>
        <v>250</v>
      </c>
      <c r="N6303" s="155">
        <f>SUMIFS('Budget Detail as of 11.30'!L:L,'Budget Detail as of 11.30'!B:B,'Questica Mapping'!C6303)</f>
        <v>250</v>
      </c>
      <c r="O6303" s="100"/>
      <c r="P6303" s="101"/>
    </row>
    <row r="6304" spans="2:16" hidden="1" x14ac:dyDescent="0.3">
      <c r="B6304" s="92" t="s">
        <v>1162</v>
      </c>
      <c r="C6304" s="92" t="s">
        <v>11472</v>
      </c>
      <c r="D6304" s="92" t="s">
        <v>29</v>
      </c>
      <c r="E6304" s="103" t="s">
        <v>153</v>
      </c>
      <c r="F6304" s="92" t="s">
        <v>11437</v>
      </c>
      <c r="G6304" s="92" t="s">
        <v>1194</v>
      </c>
      <c r="H6304" s="92" t="s">
        <v>3681</v>
      </c>
      <c r="I6304" s="92" t="s">
        <v>865</v>
      </c>
      <c r="J6304" s="92" t="s">
        <v>1195</v>
      </c>
      <c r="K6304" s="90" t="b">
        <v>0</v>
      </c>
      <c r="L6304" s="92" t="s">
        <v>867</v>
      </c>
      <c r="M6304" s="278">
        <f>IFERROR(VLOOKUP(C6304,'Budget Detail as of 11.30'!B:K,COLUMNS('Budget Detail as of 11.30'!B:K),FALSE),0)</f>
        <v>250</v>
      </c>
      <c r="N6304" s="155">
        <f>SUMIFS('Budget Detail as of 11.30'!L:L,'Budget Detail as of 11.30'!B:B,'Questica Mapping'!C6304)</f>
        <v>250</v>
      </c>
      <c r="O6304" s="100">
        <v>1300</v>
      </c>
      <c r="P6304" s="101">
        <f t="shared" ref="P6304:P6331" si="244">+O6304</f>
        <v>1300</v>
      </c>
    </row>
    <row r="6305" spans="2:17" hidden="1" x14ac:dyDescent="0.3">
      <c r="B6305" s="92" t="s">
        <v>1162</v>
      </c>
      <c r="C6305" s="92" t="s">
        <v>11473</v>
      </c>
      <c r="D6305" s="92" t="s">
        <v>29</v>
      </c>
      <c r="E6305" s="103" t="s">
        <v>153</v>
      </c>
      <c r="F6305" s="92" t="s">
        <v>11437</v>
      </c>
      <c r="G6305" s="92" t="s">
        <v>1202</v>
      </c>
      <c r="H6305" s="92" t="s">
        <v>11438</v>
      </c>
      <c r="I6305" s="92" t="s">
        <v>865</v>
      </c>
      <c r="J6305" s="92" t="s">
        <v>11474</v>
      </c>
      <c r="K6305" s="90" t="b">
        <v>0</v>
      </c>
      <c r="L6305" s="92" t="s">
        <v>867</v>
      </c>
      <c r="M6305" s="278">
        <f>IFERROR(VLOOKUP(C6305,'Budget Detail as of 11.30'!B:K,COLUMNS('Budget Detail as of 11.30'!B:K),FALSE),0)</f>
        <v>300</v>
      </c>
      <c r="N6305" s="155">
        <f>SUMIFS('Budget Detail as of 11.30'!L:L,'Budget Detail as of 11.30'!B:B,'Questica Mapping'!C6305)</f>
        <v>300</v>
      </c>
      <c r="O6305" s="100">
        <v>60000</v>
      </c>
      <c r="P6305" s="101">
        <f t="shared" si="244"/>
        <v>60000</v>
      </c>
    </row>
    <row r="6306" spans="2:17" hidden="1" x14ac:dyDescent="0.3">
      <c r="B6306" s="92" t="s">
        <v>1162</v>
      </c>
      <c r="C6306" s="92" t="s">
        <v>11475</v>
      </c>
      <c r="D6306" s="92" t="s">
        <v>29</v>
      </c>
      <c r="E6306" s="103" t="s">
        <v>153</v>
      </c>
      <c r="F6306" s="92" t="s">
        <v>11437</v>
      </c>
      <c r="G6306" s="92" t="s">
        <v>1202</v>
      </c>
      <c r="H6306" s="92" t="s">
        <v>11440</v>
      </c>
      <c r="I6306" s="92" t="s">
        <v>865</v>
      </c>
      <c r="J6306" s="92" t="s">
        <v>11476</v>
      </c>
      <c r="K6306" s="90" t="b">
        <v>0</v>
      </c>
      <c r="L6306" s="92" t="s">
        <v>867</v>
      </c>
      <c r="M6306" s="278">
        <f>IFERROR(VLOOKUP(C6306,'Budget Detail as of 11.30'!B:K,COLUMNS('Budget Detail as of 11.30'!B:K),FALSE),0)</f>
        <v>300</v>
      </c>
      <c r="N6306" s="155">
        <f>SUMIFS('Budget Detail as of 11.30'!L:L,'Budget Detail as of 11.30'!B:B,'Questica Mapping'!C6306)</f>
        <v>300</v>
      </c>
      <c r="O6306" s="100">
        <v>100000</v>
      </c>
      <c r="P6306" s="101">
        <f t="shared" si="244"/>
        <v>100000</v>
      </c>
    </row>
    <row r="6307" spans="2:17" hidden="1" x14ac:dyDescent="0.3">
      <c r="B6307" s="92" t="s">
        <v>1162</v>
      </c>
      <c r="C6307" s="92" t="s">
        <v>11477</v>
      </c>
      <c r="D6307" s="92" t="s">
        <v>29</v>
      </c>
      <c r="E6307" s="103" t="s">
        <v>153</v>
      </c>
      <c r="F6307" s="92" t="s">
        <v>11437</v>
      </c>
      <c r="G6307" s="92" t="s">
        <v>1202</v>
      </c>
      <c r="H6307" s="92" t="s">
        <v>11442</v>
      </c>
      <c r="I6307" s="92" t="s">
        <v>865</v>
      </c>
      <c r="J6307" s="92" t="s">
        <v>11478</v>
      </c>
      <c r="K6307" s="90" t="b">
        <v>0</v>
      </c>
      <c r="L6307" s="92" t="s">
        <v>867</v>
      </c>
      <c r="M6307" s="278">
        <f>IFERROR(VLOOKUP(C6307,'Budget Detail as of 11.30'!B:K,COLUMNS('Budget Detail as of 11.30'!B:K),FALSE),0)</f>
        <v>300</v>
      </c>
      <c r="N6307" s="155">
        <f>SUMIFS('Budget Detail as of 11.30'!L:L,'Budget Detail as of 11.30'!B:B,'Questica Mapping'!C6307)</f>
        <v>300</v>
      </c>
      <c r="O6307" s="100">
        <v>0</v>
      </c>
      <c r="P6307" s="101">
        <f t="shared" si="244"/>
        <v>0</v>
      </c>
    </row>
    <row r="6308" spans="2:17" hidden="1" x14ac:dyDescent="0.3">
      <c r="B6308" s="92" t="s">
        <v>1162</v>
      </c>
      <c r="C6308" s="92" t="s">
        <v>11479</v>
      </c>
      <c r="D6308" s="92" t="s">
        <v>29</v>
      </c>
      <c r="E6308" s="103" t="s">
        <v>153</v>
      </c>
      <c r="F6308" s="92" t="s">
        <v>11437</v>
      </c>
      <c r="G6308" s="92" t="s">
        <v>1354</v>
      </c>
      <c r="H6308" s="92" t="s">
        <v>11438</v>
      </c>
      <c r="I6308" s="92" t="s">
        <v>865</v>
      </c>
      <c r="J6308" s="92" t="s">
        <v>11480</v>
      </c>
      <c r="K6308" s="90" t="b">
        <v>0</v>
      </c>
      <c r="L6308" s="92" t="s">
        <v>867</v>
      </c>
      <c r="M6308" s="278">
        <f>IFERROR(VLOOKUP(C6308,'Budget Detail as of 11.30'!B:K,COLUMNS('Budget Detail as of 11.30'!B:K),FALSE),0)</f>
        <v>500</v>
      </c>
      <c r="N6308" s="155">
        <f>SUMIFS('Budget Detail as of 11.30'!L:L,'Budget Detail as of 11.30'!B:B,'Questica Mapping'!C6308)</f>
        <v>500</v>
      </c>
      <c r="O6308" s="100">
        <v>50</v>
      </c>
      <c r="P6308" s="101">
        <f t="shared" si="244"/>
        <v>50</v>
      </c>
    </row>
    <row r="6309" spans="2:17" hidden="1" x14ac:dyDescent="0.3">
      <c r="B6309" s="92" t="s">
        <v>1162</v>
      </c>
      <c r="C6309" s="92" t="s">
        <v>11481</v>
      </c>
      <c r="D6309" s="279" t="s">
        <v>29</v>
      </c>
      <c r="E6309" s="103" t="s">
        <v>153</v>
      </c>
      <c r="F6309" s="90" t="s">
        <v>11437</v>
      </c>
      <c r="G6309" s="90" t="s">
        <v>1354</v>
      </c>
      <c r="H6309" s="90" t="s">
        <v>11438</v>
      </c>
      <c r="I6309" s="90" t="s">
        <v>925</v>
      </c>
      <c r="J6309" s="90" t="s">
        <v>11482</v>
      </c>
      <c r="K6309" s="90" t="b">
        <v>0</v>
      </c>
      <c r="L6309" s="90" t="s">
        <v>867</v>
      </c>
      <c r="M6309" s="278">
        <f>IFERROR(VLOOKUP(C6309,'Budget Detail as of 11.30'!B:K,COLUMNS('Budget Detail as of 11.30'!B:K),FALSE),0)</f>
        <v>1200</v>
      </c>
      <c r="N6309" s="155">
        <f>SUMIFS('Budget Detail as of 11.30'!L:L,'Budget Detail as of 11.30'!B:B,'Questica Mapping'!C6309)</f>
        <v>1200</v>
      </c>
      <c r="O6309" s="100">
        <v>50</v>
      </c>
      <c r="P6309" s="101">
        <f t="shared" si="244"/>
        <v>50</v>
      </c>
      <c r="Q6309" s="279" t="s">
        <v>1169</v>
      </c>
    </row>
    <row r="6310" spans="2:17" hidden="1" x14ac:dyDescent="0.3">
      <c r="B6310" s="92" t="s">
        <v>1162</v>
      </c>
      <c r="C6310" s="92" t="s">
        <v>11483</v>
      </c>
      <c r="D6310" s="92" t="s">
        <v>29</v>
      </c>
      <c r="E6310" s="103" t="s">
        <v>153</v>
      </c>
      <c r="F6310" s="92" t="s">
        <v>11437</v>
      </c>
      <c r="G6310" s="92" t="s">
        <v>1354</v>
      </c>
      <c r="H6310" s="92" t="s">
        <v>11440</v>
      </c>
      <c r="I6310" s="92" t="s">
        <v>865</v>
      </c>
      <c r="J6310" s="92" t="s">
        <v>11484</v>
      </c>
      <c r="K6310" s="90" t="b">
        <v>0</v>
      </c>
      <c r="L6310" s="92" t="s">
        <v>867</v>
      </c>
      <c r="M6310" s="278">
        <f>IFERROR(VLOOKUP(C6310,'Budget Detail as of 11.30'!B:K,COLUMNS('Budget Detail as of 11.30'!B:K),FALSE),0)</f>
        <v>500</v>
      </c>
      <c r="N6310" s="155">
        <f>SUMIFS('Budget Detail as of 11.30'!L:L,'Budget Detail as of 11.30'!B:B,'Questica Mapping'!C6310)</f>
        <v>500</v>
      </c>
      <c r="O6310" s="100">
        <v>50</v>
      </c>
      <c r="P6310" s="101">
        <f t="shared" si="244"/>
        <v>50</v>
      </c>
    </row>
    <row r="6311" spans="2:17" hidden="1" x14ac:dyDescent="0.3">
      <c r="B6311" s="92" t="s">
        <v>1162</v>
      </c>
      <c r="C6311" s="92" t="s">
        <v>11485</v>
      </c>
      <c r="D6311" s="279" t="s">
        <v>29</v>
      </c>
      <c r="E6311" s="103" t="s">
        <v>153</v>
      </c>
      <c r="F6311" s="90" t="s">
        <v>11437</v>
      </c>
      <c r="G6311" s="90" t="s">
        <v>1354</v>
      </c>
      <c r="H6311" s="90" t="s">
        <v>11440</v>
      </c>
      <c r="I6311" s="90" t="s">
        <v>925</v>
      </c>
      <c r="J6311" s="90" t="s">
        <v>11486</v>
      </c>
      <c r="K6311" s="90" t="b">
        <v>0</v>
      </c>
      <c r="L6311" s="90" t="s">
        <v>867</v>
      </c>
      <c r="M6311" s="278">
        <f>IFERROR(VLOOKUP(C6311,'Budget Detail as of 11.30'!B:K,COLUMNS('Budget Detail as of 11.30'!B:K),FALSE),0)</f>
        <v>1200</v>
      </c>
      <c r="N6311" s="155">
        <f>SUMIFS('Budget Detail as of 11.30'!L:L,'Budget Detail as of 11.30'!B:B,'Questica Mapping'!C6311)</f>
        <v>1200</v>
      </c>
      <c r="O6311" s="100">
        <v>7500</v>
      </c>
      <c r="P6311" s="101">
        <f t="shared" si="244"/>
        <v>7500</v>
      </c>
      <c r="Q6311" s="279" t="s">
        <v>1169</v>
      </c>
    </row>
    <row r="6312" spans="2:17" hidden="1" x14ac:dyDescent="0.3">
      <c r="B6312" s="92" t="s">
        <v>1162</v>
      </c>
      <c r="C6312" s="92" t="s">
        <v>11487</v>
      </c>
      <c r="D6312" s="92" t="s">
        <v>29</v>
      </c>
      <c r="E6312" s="103" t="s">
        <v>153</v>
      </c>
      <c r="F6312" s="92" t="s">
        <v>11437</v>
      </c>
      <c r="G6312" s="92" t="s">
        <v>1354</v>
      </c>
      <c r="H6312" s="92" t="s">
        <v>11442</v>
      </c>
      <c r="I6312" s="92" t="s">
        <v>865</v>
      </c>
      <c r="J6312" s="92" t="s">
        <v>11488</v>
      </c>
      <c r="K6312" s="90" t="b">
        <v>0</v>
      </c>
      <c r="L6312" s="92" t="s">
        <v>867</v>
      </c>
      <c r="M6312" s="278">
        <f>IFERROR(VLOOKUP(C6312,'Budget Detail as of 11.30'!B:K,COLUMNS('Budget Detail as of 11.30'!B:K),FALSE),0)</f>
        <v>500</v>
      </c>
      <c r="N6312" s="155">
        <f>SUMIFS('Budget Detail as of 11.30'!L:L,'Budget Detail as of 11.30'!B:B,'Questica Mapping'!C6312)</f>
        <v>500</v>
      </c>
      <c r="O6312" s="100">
        <v>7500</v>
      </c>
      <c r="P6312" s="101">
        <f t="shared" si="244"/>
        <v>7500</v>
      </c>
    </row>
    <row r="6313" spans="2:17" hidden="1" x14ac:dyDescent="0.3">
      <c r="B6313" s="92" t="s">
        <v>1162</v>
      </c>
      <c r="C6313" s="92" t="s">
        <v>11489</v>
      </c>
      <c r="D6313" s="279" t="s">
        <v>29</v>
      </c>
      <c r="E6313" s="103" t="s">
        <v>153</v>
      </c>
      <c r="F6313" s="90" t="s">
        <v>11437</v>
      </c>
      <c r="G6313" s="90" t="s">
        <v>1354</v>
      </c>
      <c r="H6313" s="90" t="s">
        <v>11442</v>
      </c>
      <c r="I6313" s="90" t="s">
        <v>925</v>
      </c>
      <c r="J6313" s="90" t="s">
        <v>11486</v>
      </c>
      <c r="K6313" s="90" t="b">
        <v>0</v>
      </c>
      <c r="L6313" s="90" t="s">
        <v>867</v>
      </c>
      <c r="M6313" s="278">
        <f>IFERROR(VLOOKUP(C6313,'Budget Detail as of 11.30'!B:K,COLUMNS('Budget Detail as of 11.30'!B:K),FALSE),0)</f>
        <v>1200</v>
      </c>
      <c r="N6313" s="155">
        <f>SUMIFS('Budget Detail as of 11.30'!L:L,'Budget Detail as of 11.30'!B:B,'Questica Mapping'!C6313)</f>
        <v>1200</v>
      </c>
      <c r="O6313" s="100">
        <v>7500</v>
      </c>
      <c r="P6313" s="101">
        <f t="shared" si="244"/>
        <v>7500</v>
      </c>
      <c r="Q6313" s="279" t="s">
        <v>1169</v>
      </c>
    </row>
    <row r="6314" spans="2:17" hidden="1" x14ac:dyDescent="0.3">
      <c r="B6314" s="92" t="s">
        <v>1162</v>
      </c>
      <c r="C6314" s="92" t="s">
        <v>11490</v>
      </c>
      <c r="D6314" s="92" t="s">
        <v>29</v>
      </c>
      <c r="E6314" s="103" t="s">
        <v>153</v>
      </c>
      <c r="F6314" s="92" t="s">
        <v>11437</v>
      </c>
      <c r="G6314" s="92" t="s">
        <v>1207</v>
      </c>
      <c r="H6314" s="92" t="s">
        <v>3681</v>
      </c>
      <c r="I6314" s="92" t="s">
        <v>865</v>
      </c>
      <c r="J6314" s="92" t="s">
        <v>11491</v>
      </c>
      <c r="K6314" s="90" t="b">
        <v>0</v>
      </c>
      <c r="L6314" s="92" t="s">
        <v>867</v>
      </c>
      <c r="M6314" s="278">
        <f>IFERROR(VLOOKUP(C6314,'Budget Detail as of 11.30'!B:K,COLUMNS('Budget Detail as of 11.30'!B:K),FALSE),0)</f>
        <v>1300</v>
      </c>
      <c r="N6314" s="155">
        <f>SUMIFS('Budget Detail as of 11.30'!L:L,'Budget Detail as of 11.30'!B:B,'Questica Mapping'!C6314)</f>
        <v>1300</v>
      </c>
      <c r="O6314" s="100">
        <v>0</v>
      </c>
      <c r="P6314" s="101">
        <f t="shared" si="244"/>
        <v>0</v>
      </c>
    </row>
    <row r="6315" spans="2:17" hidden="1" x14ac:dyDescent="0.3">
      <c r="B6315" s="92" t="s">
        <v>1162</v>
      </c>
      <c r="C6315" s="92" t="s">
        <v>11492</v>
      </c>
      <c r="D6315" s="92" t="s">
        <v>29</v>
      </c>
      <c r="E6315" s="103" t="s">
        <v>153</v>
      </c>
      <c r="F6315" s="92" t="s">
        <v>11437</v>
      </c>
      <c r="G6315" s="92" t="s">
        <v>1212</v>
      </c>
      <c r="H6315" s="92" t="s">
        <v>3681</v>
      </c>
      <c r="I6315" s="92" t="s">
        <v>865</v>
      </c>
      <c r="J6315" s="92" t="s">
        <v>11493</v>
      </c>
      <c r="K6315" s="90" t="b">
        <v>0</v>
      </c>
      <c r="L6315" s="92" t="s">
        <v>867</v>
      </c>
      <c r="M6315" s="278">
        <f>IFERROR(VLOOKUP(C6315,'Budget Detail as of 11.30'!B:K,COLUMNS('Budget Detail as of 11.30'!B:K),FALSE),0)</f>
        <v>54000</v>
      </c>
      <c r="N6315" s="155">
        <f>SUMIFS('Budget Detail as of 11.30'!L:L,'Budget Detail as of 11.30'!B:B,'Questica Mapping'!C6315)</f>
        <v>54000</v>
      </c>
      <c r="O6315" s="100">
        <v>75</v>
      </c>
      <c r="P6315" s="101">
        <f t="shared" si="244"/>
        <v>75</v>
      </c>
    </row>
    <row r="6316" spans="2:17" hidden="1" x14ac:dyDescent="0.3">
      <c r="B6316" s="92" t="s">
        <v>1162</v>
      </c>
      <c r="C6316" s="92" t="s">
        <v>11494</v>
      </c>
      <c r="D6316" s="92" t="s">
        <v>29</v>
      </c>
      <c r="E6316" s="103" t="s">
        <v>153</v>
      </c>
      <c r="F6316" s="92" t="s">
        <v>11437</v>
      </c>
      <c r="G6316" s="92" t="s">
        <v>1212</v>
      </c>
      <c r="H6316" s="92" t="s">
        <v>3681</v>
      </c>
      <c r="I6316" s="92" t="s">
        <v>925</v>
      </c>
      <c r="J6316" s="92" t="s">
        <v>11495</v>
      </c>
      <c r="K6316" s="90" t="b">
        <v>0</v>
      </c>
      <c r="L6316" s="92" t="s">
        <v>867</v>
      </c>
      <c r="M6316" s="278">
        <f>IFERROR(VLOOKUP(C6316,'Budget Detail as of 11.30'!B:K,COLUMNS('Budget Detail as of 11.30'!B:K),FALSE),0)</f>
        <v>6000</v>
      </c>
      <c r="N6316" s="155">
        <f>SUMIFS('Budget Detail as of 11.30'!L:L,'Budget Detail as of 11.30'!B:B,'Questica Mapping'!C6316)</f>
        <v>6000</v>
      </c>
      <c r="O6316" s="100">
        <v>1000</v>
      </c>
      <c r="P6316" s="101">
        <f t="shared" si="244"/>
        <v>1000</v>
      </c>
    </row>
    <row r="6317" spans="2:17" hidden="1" x14ac:dyDescent="0.3">
      <c r="B6317" s="92" t="s">
        <v>1162</v>
      </c>
      <c r="C6317" s="92" t="s">
        <v>11496</v>
      </c>
      <c r="D6317" s="92" t="s">
        <v>29</v>
      </c>
      <c r="E6317" s="103" t="s">
        <v>153</v>
      </c>
      <c r="F6317" s="92" t="s">
        <v>11437</v>
      </c>
      <c r="G6317" s="92" t="s">
        <v>1212</v>
      </c>
      <c r="H6317" s="92" t="s">
        <v>3681</v>
      </c>
      <c r="I6317" s="92" t="s">
        <v>928</v>
      </c>
      <c r="J6317" s="92" t="s">
        <v>11497</v>
      </c>
      <c r="K6317" s="90" t="b">
        <v>0</v>
      </c>
      <c r="L6317" s="92" t="s">
        <v>867</v>
      </c>
      <c r="M6317" s="278">
        <f>IFERROR(VLOOKUP(C6317,'Budget Detail as of 11.30'!B:K,COLUMNS('Budget Detail as of 11.30'!B:K),FALSE),0)</f>
        <v>100000</v>
      </c>
      <c r="N6317" s="155">
        <f>SUMIFS('Budget Detail as of 11.30'!L:L,'Budget Detail as of 11.30'!B:B,'Questica Mapping'!C6317)</f>
        <v>100000</v>
      </c>
      <c r="O6317" s="100">
        <v>275</v>
      </c>
      <c r="P6317" s="101">
        <f t="shared" si="244"/>
        <v>275</v>
      </c>
    </row>
    <row r="6318" spans="2:17" hidden="1" x14ac:dyDescent="0.3">
      <c r="B6318" s="92" t="s">
        <v>1162</v>
      </c>
      <c r="C6318" s="92" t="s">
        <v>11498</v>
      </c>
      <c r="D6318" s="92" t="s">
        <v>29</v>
      </c>
      <c r="E6318" s="103" t="s">
        <v>153</v>
      </c>
      <c r="F6318" s="92" t="s">
        <v>11437</v>
      </c>
      <c r="G6318" s="92" t="s">
        <v>1215</v>
      </c>
      <c r="H6318" s="92" t="s">
        <v>11438</v>
      </c>
      <c r="I6318" s="92" t="s">
        <v>865</v>
      </c>
      <c r="J6318" s="92" t="s">
        <v>11499</v>
      </c>
      <c r="K6318" s="90" t="b">
        <v>0</v>
      </c>
      <c r="L6318" s="92" t="s">
        <v>867</v>
      </c>
      <c r="M6318" s="278">
        <f>IFERROR(VLOOKUP(C6318,'Budget Detail as of 11.30'!B:K,COLUMNS('Budget Detail as of 11.30'!B:K),FALSE),0)</f>
        <v>100</v>
      </c>
      <c r="N6318" s="155">
        <f>SUMIFS('Budget Detail as of 11.30'!L:L,'Budget Detail as of 11.30'!B:B,'Questica Mapping'!C6318)</f>
        <v>100</v>
      </c>
      <c r="O6318" s="100">
        <v>1200</v>
      </c>
      <c r="P6318" s="101">
        <f t="shared" si="244"/>
        <v>1200</v>
      </c>
    </row>
    <row r="6319" spans="2:17" hidden="1" x14ac:dyDescent="0.3">
      <c r="B6319" s="92" t="s">
        <v>1162</v>
      </c>
      <c r="C6319" s="92" t="s">
        <v>11500</v>
      </c>
      <c r="D6319" s="92" t="s">
        <v>29</v>
      </c>
      <c r="E6319" s="103" t="s">
        <v>153</v>
      </c>
      <c r="F6319" s="92" t="s">
        <v>11437</v>
      </c>
      <c r="G6319" s="92" t="s">
        <v>1215</v>
      </c>
      <c r="H6319" s="92" t="s">
        <v>11440</v>
      </c>
      <c r="I6319" s="92" t="s">
        <v>865</v>
      </c>
      <c r="J6319" s="92" t="s">
        <v>11501</v>
      </c>
      <c r="K6319" s="90" t="b">
        <v>0</v>
      </c>
      <c r="L6319" s="92" t="s">
        <v>867</v>
      </c>
      <c r="M6319" s="278">
        <f>IFERROR(VLOOKUP(C6319,'Budget Detail as of 11.30'!B:K,COLUMNS('Budget Detail as of 11.30'!B:K),FALSE),0)</f>
        <v>100</v>
      </c>
      <c r="N6319" s="155">
        <f>SUMIFS('Budget Detail as of 11.30'!L:L,'Budget Detail as of 11.30'!B:B,'Questica Mapping'!C6319)</f>
        <v>100</v>
      </c>
      <c r="O6319" s="100">
        <v>200</v>
      </c>
      <c r="P6319" s="101">
        <f t="shared" si="244"/>
        <v>200</v>
      </c>
    </row>
    <row r="6320" spans="2:17" hidden="1" x14ac:dyDescent="0.3">
      <c r="B6320" s="92" t="s">
        <v>1162</v>
      </c>
      <c r="C6320" s="92" t="s">
        <v>11502</v>
      </c>
      <c r="D6320" s="92" t="s">
        <v>29</v>
      </c>
      <c r="E6320" s="103" t="s">
        <v>153</v>
      </c>
      <c r="F6320" s="92" t="s">
        <v>11437</v>
      </c>
      <c r="G6320" s="92" t="s">
        <v>1215</v>
      </c>
      <c r="H6320" s="92" t="s">
        <v>11442</v>
      </c>
      <c r="I6320" s="92" t="s">
        <v>865</v>
      </c>
      <c r="J6320" s="92" t="s">
        <v>11503</v>
      </c>
      <c r="K6320" s="90" t="b">
        <v>0</v>
      </c>
      <c r="L6320" s="92" t="s">
        <v>867</v>
      </c>
      <c r="M6320" s="278">
        <f>IFERROR(VLOOKUP(C6320,'Budget Detail as of 11.30'!B:K,COLUMNS('Budget Detail as of 11.30'!B:K),FALSE),0)</f>
        <v>100</v>
      </c>
      <c r="N6320" s="155">
        <f>SUMIFS('Budget Detail as of 11.30'!L:L,'Budget Detail as of 11.30'!B:B,'Questica Mapping'!C6320)</f>
        <v>100</v>
      </c>
      <c r="O6320" s="100">
        <v>160</v>
      </c>
      <c r="P6320" s="101">
        <f t="shared" si="244"/>
        <v>160</v>
      </c>
    </row>
    <row r="6321" spans="2:16" hidden="1" x14ac:dyDescent="0.3">
      <c r="B6321" s="92" t="s">
        <v>1162</v>
      </c>
      <c r="C6321" s="92" t="s">
        <v>11504</v>
      </c>
      <c r="D6321" s="92" t="s">
        <v>29</v>
      </c>
      <c r="E6321" s="103" t="s">
        <v>153</v>
      </c>
      <c r="F6321" s="92" t="s">
        <v>11437</v>
      </c>
      <c r="G6321" s="92" t="s">
        <v>1220</v>
      </c>
      <c r="H6321" s="92" t="s">
        <v>11438</v>
      </c>
      <c r="I6321" s="92" t="s">
        <v>865</v>
      </c>
      <c r="J6321" s="92" t="s">
        <v>11505</v>
      </c>
      <c r="K6321" s="90" t="b">
        <v>0</v>
      </c>
      <c r="L6321" s="92" t="s">
        <v>867</v>
      </c>
      <c r="M6321" s="278">
        <f>IFERROR(VLOOKUP(C6321,'Budget Detail as of 11.30'!B:K,COLUMNS('Budget Detail as of 11.30'!B:K),FALSE),0)</f>
        <v>9500</v>
      </c>
      <c r="N6321" s="155">
        <f>SUMIFS('Budget Detail as of 11.30'!L:L,'Budget Detail as of 11.30'!B:B,'Questica Mapping'!C6321)</f>
        <v>9500</v>
      </c>
      <c r="O6321" s="100">
        <v>160</v>
      </c>
      <c r="P6321" s="101">
        <f t="shared" si="244"/>
        <v>160</v>
      </c>
    </row>
    <row r="6322" spans="2:16" hidden="1" x14ac:dyDescent="0.3">
      <c r="B6322" s="92" t="s">
        <v>1162</v>
      </c>
      <c r="C6322" s="92" t="s">
        <v>11506</v>
      </c>
      <c r="D6322" s="92" t="s">
        <v>29</v>
      </c>
      <c r="E6322" s="103" t="s">
        <v>153</v>
      </c>
      <c r="F6322" s="92" t="s">
        <v>11437</v>
      </c>
      <c r="G6322" s="92" t="s">
        <v>1220</v>
      </c>
      <c r="H6322" s="92" t="s">
        <v>11440</v>
      </c>
      <c r="I6322" s="92" t="s">
        <v>865</v>
      </c>
      <c r="J6322" s="92" t="s">
        <v>11507</v>
      </c>
      <c r="K6322" s="90" t="b">
        <v>0</v>
      </c>
      <c r="L6322" s="92" t="s">
        <v>867</v>
      </c>
      <c r="M6322" s="278">
        <f>IFERROR(VLOOKUP(C6322,'Budget Detail as of 11.30'!B:K,COLUMNS('Budget Detail as of 11.30'!B:K),FALSE),0)</f>
        <v>9500</v>
      </c>
      <c r="N6322" s="155">
        <f>SUMIFS('Budget Detail as of 11.30'!L:L,'Budget Detail as of 11.30'!B:B,'Questica Mapping'!C6322)</f>
        <v>9500</v>
      </c>
      <c r="O6322" s="100">
        <v>160</v>
      </c>
      <c r="P6322" s="101">
        <f t="shared" si="244"/>
        <v>160</v>
      </c>
    </row>
    <row r="6323" spans="2:16" hidden="1" x14ac:dyDescent="0.3">
      <c r="B6323" s="92" t="s">
        <v>1162</v>
      </c>
      <c r="C6323" s="92" t="s">
        <v>11508</v>
      </c>
      <c r="D6323" s="92" t="s">
        <v>29</v>
      </c>
      <c r="E6323" s="103" t="s">
        <v>153</v>
      </c>
      <c r="F6323" s="92" t="s">
        <v>11437</v>
      </c>
      <c r="G6323" s="92" t="s">
        <v>1220</v>
      </c>
      <c r="H6323" s="92" t="s">
        <v>11442</v>
      </c>
      <c r="I6323" s="92" t="s">
        <v>865</v>
      </c>
      <c r="J6323" s="92" t="s">
        <v>11509</v>
      </c>
      <c r="K6323" s="90" t="b">
        <v>0</v>
      </c>
      <c r="L6323" s="92" t="s">
        <v>867</v>
      </c>
      <c r="M6323" s="278">
        <f>IFERROR(VLOOKUP(C6323,'Budget Detail as of 11.30'!B:K,COLUMNS('Budget Detail as of 11.30'!B:K),FALSE),0)</f>
        <v>9500</v>
      </c>
      <c r="N6323" s="155">
        <f>SUMIFS('Budget Detail as of 11.30'!L:L,'Budget Detail as of 11.30'!B:B,'Questica Mapping'!C6323)</f>
        <v>9500</v>
      </c>
      <c r="O6323" s="100">
        <v>160</v>
      </c>
      <c r="P6323" s="101">
        <f t="shared" si="244"/>
        <v>160</v>
      </c>
    </row>
    <row r="6324" spans="2:16" hidden="1" x14ac:dyDescent="0.3">
      <c r="B6324" s="92" t="s">
        <v>1162</v>
      </c>
      <c r="C6324" s="92" t="s">
        <v>11510</v>
      </c>
      <c r="D6324" s="92" t="s">
        <v>29</v>
      </c>
      <c r="E6324" s="103" t="s">
        <v>153</v>
      </c>
      <c r="F6324" s="92" t="s">
        <v>11437</v>
      </c>
      <c r="G6324" s="92" t="s">
        <v>1229</v>
      </c>
      <c r="H6324" s="92" t="s">
        <v>3681</v>
      </c>
      <c r="I6324" s="92" t="s">
        <v>865</v>
      </c>
      <c r="J6324" s="92" t="s">
        <v>1457</v>
      </c>
      <c r="K6324" s="90" t="b">
        <v>0</v>
      </c>
      <c r="L6324" s="92" t="s">
        <v>867</v>
      </c>
      <c r="M6324" s="278">
        <f>IFERROR(VLOOKUP(C6324,'Budget Detail as of 11.30'!B:K,COLUMNS('Budget Detail as of 11.30'!B:K),FALSE),0)</f>
        <v>2000</v>
      </c>
      <c r="N6324" s="155">
        <f>SUMIFS('Budget Detail as of 11.30'!L:L,'Budget Detail as of 11.30'!B:B,'Questica Mapping'!C6324)</f>
        <v>2000</v>
      </c>
      <c r="O6324" s="100">
        <v>160</v>
      </c>
      <c r="P6324" s="101">
        <f t="shared" si="244"/>
        <v>160</v>
      </c>
    </row>
    <row r="6325" spans="2:16" hidden="1" x14ac:dyDescent="0.3">
      <c r="B6325" s="92" t="s">
        <v>1162</v>
      </c>
      <c r="C6325" s="92" t="s">
        <v>11511</v>
      </c>
      <c r="D6325" s="92" t="s">
        <v>29</v>
      </c>
      <c r="E6325" s="103" t="s">
        <v>153</v>
      </c>
      <c r="F6325" s="92" t="s">
        <v>11437</v>
      </c>
      <c r="G6325" s="92" t="s">
        <v>1229</v>
      </c>
      <c r="H6325" s="92" t="s">
        <v>3681</v>
      </c>
      <c r="I6325" s="92" t="s">
        <v>928</v>
      </c>
      <c r="J6325" s="92" t="s">
        <v>2699</v>
      </c>
      <c r="K6325" s="90" t="b">
        <v>0</v>
      </c>
      <c r="L6325" s="92" t="s">
        <v>867</v>
      </c>
      <c r="M6325" s="278">
        <f>IFERROR(VLOOKUP(C6325,'Budget Detail as of 11.30'!B:K,COLUMNS('Budget Detail as of 11.30'!B:K),FALSE),0)</f>
        <v>80</v>
      </c>
      <c r="N6325" s="155">
        <f>SUMIFS('Budget Detail as of 11.30'!L:L,'Budget Detail as of 11.30'!B:B,'Questica Mapping'!C6325)</f>
        <v>80</v>
      </c>
      <c r="O6325" s="100">
        <v>160</v>
      </c>
      <c r="P6325" s="101">
        <f t="shared" si="244"/>
        <v>160</v>
      </c>
    </row>
    <row r="6326" spans="2:16" hidden="1" x14ac:dyDescent="0.3">
      <c r="B6326" s="92" t="s">
        <v>1162</v>
      </c>
      <c r="C6326" s="92" t="s">
        <v>11512</v>
      </c>
      <c r="D6326" s="92" t="s">
        <v>29</v>
      </c>
      <c r="E6326" s="103" t="s">
        <v>153</v>
      </c>
      <c r="F6326" s="92" t="s">
        <v>11437</v>
      </c>
      <c r="G6326" s="92" t="s">
        <v>1229</v>
      </c>
      <c r="H6326" s="92" t="s">
        <v>3681</v>
      </c>
      <c r="I6326" s="92" t="s">
        <v>931</v>
      </c>
      <c r="J6326" s="92" t="s">
        <v>11513</v>
      </c>
      <c r="K6326" s="90" t="b">
        <v>0</v>
      </c>
      <c r="L6326" s="92" t="s">
        <v>867</v>
      </c>
      <c r="M6326" s="278">
        <f>IFERROR(VLOOKUP(C6326,'Budget Detail as of 11.30'!B:K,COLUMNS('Budget Detail as of 11.30'!B:K),FALSE),0)</f>
        <v>1000</v>
      </c>
      <c r="N6326" s="155">
        <f>SUMIFS('Budget Detail as of 11.30'!L:L,'Budget Detail as of 11.30'!B:B,'Questica Mapping'!C6326)</f>
        <v>1000</v>
      </c>
      <c r="O6326" s="100">
        <v>75522</v>
      </c>
      <c r="P6326" s="101">
        <f t="shared" si="244"/>
        <v>75522</v>
      </c>
    </row>
    <row r="6327" spans="2:16" hidden="1" x14ac:dyDescent="0.3">
      <c r="B6327" s="92" t="s">
        <v>1162</v>
      </c>
      <c r="C6327" s="92" t="s">
        <v>11514</v>
      </c>
      <c r="D6327" s="92" t="s">
        <v>29</v>
      </c>
      <c r="E6327" s="103" t="s">
        <v>153</v>
      </c>
      <c r="F6327" s="92" t="s">
        <v>11437</v>
      </c>
      <c r="G6327" s="92" t="s">
        <v>1229</v>
      </c>
      <c r="H6327" s="92" t="s">
        <v>3681</v>
      </c>
      <c r="I6327" s="92" t="s">
        <v>944</v>
      </c>
      <c r="J6327" s="92" t="s">
        <v>11515</v>
      </c>
      <c r="K6327" s="90" t="b">
        <v>0</v>
      </c>
      <c r="L6327" s="92" t="s">
        <v>867</v>
      </c>
      <c r="M6327" s="278">
        <f>IFERROR(VLOOKUP(C6327,'Budget Detail as of 11.30'!B:K,COLUMNS('Budget Detail as of 11.30'!B:K),FALSE),0)</f>
        <v>280</v>
      </c>
      <c r="N6327" s="155">
        <f>SUMIFS('Budget Detail as of 11.30'!L:L,'Budget Detail as of 11.30'!B:B,'Questica Mapping'!C6327)</f>
        <v>280</v>
      </c>
      <c r="O6327" s="100">
        <v>5220</v>
      </c>
      <c r="P6327" s="101">
        <f t="shared" si="244"/>
        <v>5220</v>
      </c>
    </row>
    <row r="6328" spans="2:16" hidden="1" x14ac:dyDescent="0.3">
      <c r="B6328" s="92" t="s">
        <v>1162</v>
      </c>
      <c r="C6328" s="92" t="s">
        <v>11516</v>
      </c>
      <c r="D6328" s="92" t="s">
        <v>29</v>
      </c>
      <c r="E6328" s="103" t="s">
        <v>153</v>
      </c>
      <c r="F6328" s="92" t="s">
        <v>11437</v>
      </c>
      <c r="G6328" s="92" t="s">
        <v>1229</v>
      </c>
      <c r="H6328" s="92" t="s">
        <v>3681</v>
      </c>
      <c r="I6328" s="92" t="s">
        <v>1060</v>
      </c>
      <c r="J6328" s="92" t="s">
        <v>11517</v>
      </c>
      <c r="K6328" s="90" t="b">
        <v>0</v>
      </c>
      <c r="L6328" s="92" t="s">
        <v>867</v>
      </c>
      <c r="M6328" s="278">
        <f>IFERROR(VLOOKUP(C6328,'Budget Detail as of 11.30'!B:K,COLUMNS('Budget Detail as of 11.30'!B:K),FALSE),0)</f>
        <v>1200</v>
      </c>
      <c r="N6328" s="155">
        <f>SUMIFS('Budget Detail as of 11.30'!L:L,'Budget Detail as of 11.30'!B:B,'Questica Mapping'!C6328)</f>
        <v>1200</v>
      </c>
      <c r="O6328" s="100">
        <v>0</v>
      </c>
      <c r="P6328" s="101">
        <f t="shared" si="244"/>
        <v>0</v>
      </c>
    </row>
    <row r="6329" spans="2:16" hidden="1" x14ac:dyDescent="0.3">
      <c r="B6329" s="92" t="s">
        <v>1162</v>
      </c>
      <c r="C6329" s="92" t="s">
        <v>11518</v>
      </c>
      <c r="D6329" s="92" t="s">
        <v>29</v>
      </c>
      <c r="E6329" s="103" t="s">
        <v>153</v>
      </c>
      <c r="F6329" s="92" t="s">
        <v>11437</v>
      </c>
      <c r="G6329" s="92" t="s">
        <v>1229</v>
      </c>
      <c r="H6329" s="92" t="s">
        <v>3681</v>
      </c>
      <c r="I6329" s="92" t="s">
        <v>1063</v>
      </c>
      <c r="J6329" s="92" t="s">
        <v>11519</v>
      </c>
      <c r="K6329" s="90" t="b">
        <v>0</v>
      </c>
      <c r="L6329" s="92" t="s">
        <v>867</v>
      </c>
      <c r="M6329" s="278">
        <f>IFERROR(VLOOKUP(C6329,'Budget Detail as of 11.30'!B:K,COLUMNS('Budget Detail as of 11.30'!B:K),FALSE),0)</f>
        <v>200</v>
      </c>
      <c r="N6329" s="155">
        <f>SUMIFS('Budget Detail as of 11.30'!L:L,'Budget Detail as of 11.30'!B:B,'Questica Mapping'!C6329)</f>
        <v>200</v>
      </c>
      <c r="O6329" s="100">
        <v>18768</v>
      </c>
      <c r="P6329" s="101">
        <f t="shared" si="244"/>
        <v>18768</v>
      </c>
    </row>
    <row r="6330" spans="2:16" hidden="1" x14ac:dyDescent="0.3">
      <c r="B6330" s="92" t="s">
        <v>1162</v>
      </c>
      <c r="C6330" s="92" t="s">
        <v>11520</v>
      </c>
      <c r="D6330" s="92" t="s">
        <v>29</v>
      </c>
      <c r="E6330" s="103" t="s">
        <v>153</v>
      </c>
      <c r="F6330" s="92" t="s">
        <v>11437</v>
      </c>
      <c r="G6330" s="92" t="s">
        <v>1229</v>
      </c>
      <c r="H6330" s="92" t="s">
        <v>11438</v>
      </c>
      <c r="I6330" s="92" t="s">
        <v>865</v>
      </c>
      <c r="J6330" s="92" t="s">
        <v>11521</v>
      </c>
      <c r="K6330" s="90" t="b">
        <v>0</v>
      </c>
      <c r="L6330" s="92" t="s">
        <v>867</v>
      </c>
      <c r="M6330" s="278">
        <f>IFERROR(VLOOKUP(C6330,'Budget Detail as of 11.30'!B:K,COLUMNS('Budget Detail as of 11.30'!B:K),FALSE),0)</f>
        <v>160</v>
      </c>
      <c r="N6330" s="155">
        <f>SUMIFS('Budget Detail as of 11.30'!L:L,'Budget Detail as of 11.30'!B:B,'Questica Mapping'!C6330)</f>
        <v>160</v>
      </c>
      <c r="O6330" s="100">
        <v>5000</v>
      </c>
      <c r="P6330" s="101">
        <f t="shared" si="244"/>
        <v>5000</v>
      </c>
    </row>
    <row r="6331" spans="2:16" hidden="1" x14ac:dyDescent="0.3">
      <c r="B6331" s="92" t="s">
        <v>1162</v>
      </c>
      <c r="C6331" s="92" t="s">
        <v>11522</v>
      </c>
      <c r="D6331" s="92" t="s">
        <v>29</v>
      </c>
      <c r="E6331" s="103" t="s">
        <v>153</v>
      </c>
      <c r="F6331" s="92" t="s">
        <v>11437</v>
      </c>
      <c r="G6331" s="92" t="s">
        <v>1229</v>
      </c>
      <c r="H6331" s="92" t="s">
        <v>11438</v>
      </c>
      <c r="I6331" s="92" t="s">
        <v>925</v>
      </c>
      <c r="J6331" s="92" t="s">
        <v>11523</v>
      </c>
      <c r="K6331" s="90" t="b">
        <v>0</v>
      </c>
      <c r="L6331" s="92" t="s">
        <v>867</v>
      </c>
      <c r="M6331" s="278">
        <f>IFERROR(VLOOKUP(C6331,'Budget Detail as of 11.30'!B:K,COLUMNS('Budget Detail as of 11.30'!B:K),FALSE),0)</f>
        <v>300</v>
      </c>
      <c r="N6331" s="155">
        <f>SUMIFS('Budget Detail as of 11.30'!L:L,'Budget Detail as of 11.30'!B:B,'Questica Mapping'!C6331)</f>
        <v>300</v>
      </c>
      <c r="O6331" s="100">
        <v>0</v>
      </c>
      <c r="P6331" s="101">
        <f t="shared" si="244"/>
        <v>0</v>
      </c>
    </row>
    <row r="6332" spans="2:16" hidden="1" x14ac:dyDescent="0.3">
      <c r="B6332" s="92" t="s">
        <v>1162</v>
      </c>
      <c r="C6332" s="92" t="s">
        <v>11524</v>
      </c>
      <c r="D6332" s="92" t="s">
        <v>29</v>
      </c>
      <c r="E6332" s="103" t="s">
        <v>153</v>
      </c>
      <c r="F6332" s="92" t="s">
        <v>11437</v>
      </c>
      <c r="G6332" s="92" t="s">
        <v>1229</v>
      </c>
      <c r="H6332" s="92" t="s">
        <v>11440</v>
      </c>
      <c r="I6332" s="92" t="s">
        <v>865</v>
      </c>
      <c r="J6332" s="92" t="s">
        <v>11525</v>
      </c>
      <c r="K6332" s="90" t="b">
        <v>0</v>
      </c>
      <c r="L6332" s="92" t="s">
        <v>867</v>
      </c>
      <c r="M6332" s="278">
        <f>IFERROR(VLOOKUP(C6332,'Budget Detail as of 11.30'!B:K,COLUMNS('Budget Detail as of 11.30'!B:K),FALSE),0)</f>
        <v>160</v>
      </c>
      <c r="N6332" s="155">
        <f>SUMIFS('Budget Detail as of 11.30'!L:L,'Budget Detail as of 11.30'!B:B,'Questica Mapping'!C6332)</f>
        <v>160</v>
      </c>
      <c r="O6332" s="100"/>
      <c r="P6332" s="101"/>
    </row>
    <row r="6333" spans="2:16" hidden="1" x14ac:dyDescent="0.3">
      <c r="B6333" s="92" t="s">
        <v>1162</v>
      </c>
      <c r="C6333" s="92" t="s">
        <v>11526</v>
      </c>
      <c r="D6333" s="92" t="s">
        <v>29</v>
      </c>
      <c r="E6333" s="103" t="s">
        <v>153</v>
      </c>
      <c r="F6333" s="92" t="s">
        <v>11437</v>
      </c>
      <c r="G6333" s="92" t="s">
        <v>1229</v>
      </c>
      <c r="H6333" s="92" t="s">
        <v>11440</v>
      </c>
      <c r="I6333" s="92" t="s">
        <v>925</v>
      </c>
      <c r="J6333" s="92" t="s">
        <v>11527</v>
      </c>
      <c r="K6333" s="90" t="b">
        <v>0</v>
      </c>
      <c r="L6333" s="92" t="s">
        <v>867</v>
      </c>
      <c r="M6333" s="278">
        <f>IFERROR(VLOOKUP(C6333,'Budget Detail as of 11.30'!B:K,COLUMNS('Budget Detail as of 11.30'!B:K),FALSE),0)</f>
        <v>300</v>
      </c>
      <c r="N6333" s="155">
        <f>SUMIFS('Budget Detail as of 11.30'!L:L,'Budget Detail as of 11.30'!B:B,'Questica Mapping'!C6333)</f>
        <v>300</v>
      </c>
      <c r="O6333" s="100">
        <v>0</v>
      </c>
      <c r="P6333" s="101">
        <f>+O6333</f>
        <v>0</v>
      </c>
    </row>
    <row r="6334" spans="2:16" hidden="1" x14ac:dyDescent="0.3">
      <c r="B6334" s="92" t="s">
        <v>1162</v>
      </c>
      <c r="C6334" s="92" t="s">
        <v>11528</v>
      </c>
      <c r="D6334" s="92" t="s">
        <v>29</v>
      </c>
      <c r="E6334" s="103" t="s">
        <v>153</v>
      </c>
      <c r="F6334" s="92" t="s">
        <v>11437</v>
      </c>
      <c r="G6334" s="92" t="s">
        <v>1229</v>
      </c>
      <c r="H6334" s="92" t="s">
        <v>11442</v>
      </c>
      <c r="I6334" s="92" t="s">
        <v>865</v>
      </c>
      <c r="J6334" s="92" t="s">
        <v>11529</v>
      </c>
      <c r="K6334" s="90" t="b">
        <v>0</v>
      </c>
      <c r="L6334" s="92" t="s">
        <v>867</v>
      </c>
      <c r="M6334" s="278">
        <f>IFERROR(VLOOKUP(C6334,'Budget Detail as of 11.30'!B:K,COLUMNS('Budget Detail as of 11.30'!B:K),FALSE),0)</f>
        <v>160</v>
      </c>
      <c r="N6334" s="155">
        <f>SUMIFS('Budget Detail as of 11.30'!L:L,'Budget Detail as of 11.30'!B:B,'Questica Mapping'!C6334)</f>
        <v>160</v>
      </c>
      <c r="O6334" s="100"/>
      <c r="P6334" s="101"/>
    </row>
    <row r="6335" spans="2:16" hidden="1" x14ac:dyDescent="0.3">
      <c r="B6335" s="92" t="s">
        <v>1162</v>
      </c>
      <c r="C6335" s="92" t="s">
        <v>11530</v>
      </c>
      <c r="D6335" s="92" t="s">
        <v>29</v>
      </c>
      <c r="E6335" s="103" t="s">
        <v>153</v>
      </c>
      <c r="F6335" s="92" t="s">
        <v>11437</v>
      </c>
      <c r="G6335" s="92" t="s">
        <v>1229</v>
      </c>
      <c r="H6335" s="92" t="s">
        <v>11442</v>
      </c>
      <c r="I6335" s="92" t="s">
        <v>925</v>
      </c>
      <c r="J6335" s="92" t="s">
        <v>11531</v>
      </c>
      <c r="K6335" s="90" t="b">
        <v>0</v>
      </c>
      <c r="L6335" s="92" t="s">
        <v>867</v>
      </c>
      <c r="M6335" s="278">
        <f>IFERROR(VLOOKUP(C6335,'Budget Detail as of 11.30'!B:K,COLUMNS('Budget Detail as of 11.30'!B:K),FALSE),0)</f>
        <v>300</v>
      </c>
      <c r="N6335" s="155">
        <f>SUMIFS('Budget Detail as of 11.30'!L:L,'Budget Detail as of 11.30'!B:B,'Questica Mapping'!C6335)</f>
        <v>300</v>
      </c>
      <c r="O6335" s="100">
        <v>0</v>
      </c>
      <c r="P6335" s="101">
        <f>+O6335</f>
        <v>0</v>
      </c>
    </row>
    <row r="6336" spans="2:16" hidden="1" x14ac:dyDescent="0.3">
      <c r="B6336" s="92" t="s">
        <v>1162</v>
      </c>
      <c r="C6336" s="92" t="s">
        <v>11532</v>
      </c>
      <c r="D6336" s="92" t="s">
        <v>29</v>
      </c>
      <c r="E6336" s="103" t="s">
        <v>157</v>
      </c>
      <c r="F6336" s="92" t="s">
        <v>11437</v>
      </c>
      <c r="G6336" s="92" t="s">
        <v>1243</v>
      </c>
      <c r="H6336" s="92" t="s">
        <v>3681</v>
      </c>
      <c r="I6336" s="92" t="s">
        <v>865</v>
      </c>
      <c r="J6336" s="92" t="s">
        <v>1244</v>
      </c>
      <c r="K6336" s="90" t="b">
        <v>0</v>
      </c>
      <c r="L6336" s="92" t="s">
        <v>867</v>
      </c>
      <c r="M6336" s="278">
        <f>IFERROR(VLOOKUP(C6336,'Budget Detail as of 11.30'!B:K,COLUMNS('Budget Detail as of 11.30'!B:K),FALSE),0)</f>
        <v>58000</v>
      </c>
      <c r="N6336" s="155">
        <f>SUMIFS('Budget Detail as of 11.30'!L:L,'Budget Detail as of 11.30'!B:B,'Questica Mapping'!C6336)</f>
        <v>58000</v>
      </c>
      <c r="O6336" s="100"/>
      <c r="P6336" s="101"/>
    </row>
    <row r="6337" spans="2:16" hidden="1" x14ac:dyDescent="0.3">
      <c r="B6337" s="92" t="s">
        <v>1162</v>
      </c>
      <c r="C6337" s="92" t="s">
        <v>11533</v>
      </c>
      <c r="D6337" s="92" t="s">
        <v>29</v>
      </c>
      <c r="E6337" s="103" t="s">
        <v>157</v>
      </c>
      <c r="F6337" s="92" t="s">
        <v>11437</v>
      </c>
      <c r="G6337" s="92" t="s">
        <v>1246</v>
      </c>
      <c r="H6337" s="92" t="s">
        <v>3681</v>
      </c>
      <c r="I6337" s="92" t="s">
        <v>865</v>
      </c>
      <c r="J6337" s="92" t="s">
        <v>1326</v>
      </c>
      <c r="K6337" s="90" t="b">
        <v>0</v>
      </c>
      <c r="L6337" s="92" t="s">
        <v>867</v>
      </c>
      <c r="M6337" s="278">
        <f>IFERROR(VLOOKUP(C6337,'Budget Detail as of 11.30'!B:K,COLUMNS('Budget Detail as of 11.30'!B:K),FALSE),0)</f>
        <v>5820</v>
      </c>
      <c r="N6337" s="155">
        <f>SUMIFS('Budget Detail as of 11.30'!L:L,'Budget Detail as of 11.30'!B:B,'Questica Mapping'!C6337)</f>
        <v>7020</v>
      </c>
      <c r="O6337" s="100">
        <v>0</v>
      </c>
      <c r="P6337" s="101">
        <f t="shared" ref="P6337:P6342" si="245">+O6337</f>
        <v>0</v>
      </c>
    </row>
    <row r="6338" spans="2:16" hidden="1" x14ac:dyDescent="0.3">
      <c r="B6338" s="92" t="s">
        <v>1162</v>
      </c>
      <c r="C6338" s="92" t="s">
        <v>11534</v>
      </c>
      <c r="D6338" s="92" t="s">
        <v>29</v>
      </c>
      <c r="E6338" s="103" t="s">
        <v>157</v>
      </c>
      <c r="F6338" s="92" t="s">
        <v>11437</v>
      </c>
      <c r="G6338" s="92" t="s">
        <v>1246</v>
      </c>
      <c r="H6338" s="92" t="s">
        <v>3681</v>
      </c>
      <c r="I6338" s="92" t="s">
        <v>925</v>
      </c>
      <c r="J6338" s="270" t="s">
        <v>1251</v>
      </c>
      <c r="K6338" s="90" t="b">
        <v>0</v>
      </c>
      <c r="L6338" s="92" t="s">
        <v>867</v>
      </c>
      <c r="M6338" s="278">
        <f>IFERROR(VLOOKUP(C6338,'Budget Detail as of 11.30'!B:K,COLUMNS('Budget Detail as of 11.30'!B:K),FALSE),0)</f>
        <v>1200</v>
      </c>
      <c r="N6338" s="155">
        <f>SUMIFS('Budget Detail as of 11.30'!L:L,'Budget Detail as of 11.30'!B:B,'Questica Mapping'!C6338)</f>
        <v>0</v>
      </c>
      <c r="O6338" s="100">
        <v>90</v>
      </c>
      <c r="P6338" s="101">
        <f t="shared" si="245"/>
        <v>90</v>
      </c>
    </row>
    <row r="6339" spans="2:16" hidden="1" x14ac:dyDescent="0.3">
      <c r="B6339" s="92" t="s">
        <v>1162</v>
      </c>
      <c r="C6339" s="92" t="s">
        <v>11535</v>
      </c>
      <c r="D6339" s="92" t="s">
        <v>29</v>
      </c>
      <c r="E6339" s="103" t="s">
        <v>157</v>
      </c>
      <c r="F6339" s="92" t="s">
        <v>11437</v>
      </c>
      <c r="G6339" s="92" t="s">
        <v>1253</v>
      </c>
      <c r="H6339" s="92" t="s">
        <v>3681</v>
      </c>
      <c r="I6339" s="92" t="s">
        <v>865</v>
      </c>
      <c r="J6339" s="92" t="s">
        <v>1254</v>
      </c>
      <c r="K6339" s="90" t="b">
        <v>0</v>
      </c>
      <c r="L6339" s="92" t="s">
        <v>867</v>
      </c>
      <c r="M6339" s="278">
        <f>IFERROR(VLOOKUP(C6339,'Budget Detail as of 11.30'!B:K,COLUMNS('Budget Detail as of 11.30'!B:K),FALSE),0)</f>
        <v>33110</v>
      </c>
      <c r="N6339" s="155">
        <f>SUMIFS('Budget Detail as of 11.30'!L:L,'Budget Detail as of 11.30'!B:B,'Questica Mapping'!C6339)</f>
        <v>33110</v>
      </c>
      <c r="O6339" s="100">
        <v>90</v>
      </c>
      <c r="P6339" s="101">
        <f t="shared" si="245"/>
        <v>90</v>
      </c>
    </row>
    <row r="6340" spans="2:16" hidden="1" x14ac:dyDescent="0.3">
      <c r="B6340" s="92" t="s">
        <v>1162</v>
      </c>
      <c r="C6340" s="92" t="s">
        <v>11536</v>
      </c>
      <c r="D6340" s="92" t="s">
        <v>29</v>
      </c>
      <c r="E6340" s="103" t="s">
        <v>157</v>
      </c>
      <c r="F6340" s="92" t="s">
        <v>11437</v>
      </c>
      <c r="G6340" s="92" t="s">
        <v>1253</v>
      </c>
      <c r="H6340" s="92" t="s">
        <v>3681</v>
      </c>
      <c r="I6340" s="92" t="s">
        <v>925</v>
      </c>
      <c r="J6340" s="92" t="s">
        <v>1256</v>
      </c>
      <c r="K6340" s="90" t="b">
        <v>0</v>
      </c>
      <c r="L6340" s="92" t="s">
        <v>867</v>
      </c>
      <c r="M6340" s="278">
        <f>IFERROR(VLOOKUP(C6340,'Budget Detail as of 11.30'!B:K,COLUMNS('Budget Detail as of 11.30'!B:K),FALSE),0)</f>
        <v>9890</v>
      </c>
      <c r="N6340" s="155">
        <f>SUMIFS('Budget Detail as of 11.30'!L:L,'Budget Detail as of 11.30'!B:B,'Questica Mapping'!C6340)</f>
        <v>9890</v>
      </c>
      <c r="O6340" s="100">
        <v>90</v>
      </c>
      <c r="P6340" s="101">
        <f t="shared" si="245"/>
        <v>90</v>
      </c>
    </row>
    <row r="6341" spans="2:16" hidden="1" x14ac:dyDescent="0.3">
      <c r="B6341" s="92" t="s">
        <v>1162</v>
      </c>
      <c r="C6341" s="92" t="s">
        <v>11537</v>
      </c>
      <c r="D6341" s="92" t="s">
        <v>29</v>
      </c>
      <c r="E6341" s="103" t="s">
        <v>157</v>
      </c>
      <c r="F6341" s="92" t="s">
        <v>11437</v>
      </c>
      <c r="G6341" s="92" t="s">
        <v>1253</v>
      </c>
      <c r="H6341" s="92" t="s">
        <v>3681</v>
      </c>
      <c r="I6341" s="92" t="s">
        <v>928</v>
      </c>
      <c r="J6341" s="92" t="s">
        <v>11538</v>
      </c>
      <c r="K6341" s="90" t="b">
        <v>0</v>
      </c>
      <c r="L6341" s="92" t="s">
        <v>867</v>
      </c>
      <c r="M6341" s="278">
        <f>IFERROR(VLOOKUP(C6341,'Budget Detail as of 11.30'!B:K,COLUMNS('Budget Detail as of 11.30'!B:K),FALSE),0)</f>
        <v>1000</v>
      </c>
      <c r="N6341" s="155">
        <f>SUMIFS('Budget Detail as of 11.30'!L:L,'Budget Detail as of 11.30'!B:B,'Questica Mapping'!C6341)</f>
        <v>1000</v>
      </c>
      <c r="O6341" s="100">
        <v>0</v>
      </c>
      <c r="P6341" s="101">
        <f t="shared" si="245"/>
        <v>0</v>
      </c>
    </row>
    <row r="6342" spans="2:16" hidden="1" x14ac:dyDescent="0.3">
      <c r="B6342" s="159" t="s">
        <v>1162</v>
      </c>
      <c r="C6342" s="159" t="s">
        <v>11539</v>
      </c>
      <c r="D6342" s="280" t="s">
        <v>29</v>
      </c>
      <c r="E6342" s="281">
        <v>0</v>
      </c>
      <c r="F6342" s="279" t="s">
        <v>11437</v>
      </c>
      <c r="G6342" s="279" t="s">
        <v>1253</v>
      </c>
      <c r="H6342" s="279" t="s">
        <v>11438</v>
      </c>
      <c r="I6342" s="279" t="s">
        <v>931</v>
      </c>
      <c r="J6342" s="279" t="s">
        <v>11540</v>
      </c>
      <c r="K6342" s="279" t="b">
        <v>0</v>
      </c>
      <c r="L6342" s="279" t="s">
        <v>867</v>
      </c>
      <c r="M6342" s="278">
        <f>IFERROR(VLOOKUP(C6342,'Budget Detail as of 11.30'!B:K,COLUMNS('Budget Detail as of 11.30'!B:K),FALSE),0)</f>
        <v>0</v>
      </c>
      <c r="N6342" s="155">
        <f>SUMIFS('Budget Detail as of 11.30'!L:L,'Budget Detail as of 11.30'!B:B,'Questica Mapping'!C6342)</f>
        <v>0</v>
      </c>
      <c r="O6342" s="100">
        <v>880780</v>
      </c>
      <c r="P6342" s="101">
        <f t="shared" si="245"/>
        <v>880780</v>
      </c>
    </row>
    <row r="6343" spans="2:16" hidden="1" x14ac:dyDescent="0.3">
      <c r="B6343" s="92" t="s">
        <v>1162</v>
      </c>
      <c r="C6343" s="92" t="s">
        <v>11541</v>
      </c>
      <c r="D6343" s="92" t="s">
        <v>29</v>
      </c>
      <c r="E6343" s="103" t="s">
        <v>157</v>
      </c>
      <c r="F6343" s="92" t="s">
        <v>11437</v>
      </c>
      <c r="G6343" s="92" t="s">
        <v>1253</v>
      </c>
      <c r="H6343" s="92" t="s">
        <v>11442</v>
      </c>
      <c r="I6343" s="92" t="s">
        <v>865</v>
      </c>
      <c r="J6343" s="270" t="s">
        <v>1251</v>
      </c>
      <c r="K6343" s="90" t="b">
        <v>0</v>
      </c>
      <c r="L6343" s="92" t="s">
        <v>867</v>
      </c>
      <c r="M6343" s="278">
        <f>IFERROR(VLOOKUP(C6343,'Budget Detail as of 11.30'!B:K,COLUMNS('Budget Detail as of 11.30'!B:K),FALSE),0)</f>
        <v>0</v>
      </c>
      <c r="N6343" s="155">
        <f>SUMIFS('Budget Detail as of 11.30'!L:L,'Budget Detail as of 11.30'!B:B,'Questica Mapping'!C6343)</f>
        <v>0</v>
      </c>
      <c r="O6343" s="100"/>
      <c r="P6343" s="101"/>
    </row>
    <row r="6344" spans="2:16" hidden="1" x14ac:dyDescent="0.3">
      <c r="B6344" s="159" t="s">
        <v>1162</v>
      </c>
      <c r="C6344" s="159" t="s">
        <v>11542</v>
      </c>
      <c r="D6344" s="280" t="s">
        <v>29</v>
      </c>
      <c r="E6344" s="281">
        <v>0</v>
      </c>
      <c r="F6344" s="279" t="s">
        <v>11437</v>
      </c>
      <c r="G6344" s="279" t="s">
        <v>1253</v>
      </c>
      <c r="H6344" s="279" t="s">
        <v>11442</v>
      </c>
      <c r="I6344" s="279" t="s">
        <v>931</v>
      </c>
      <c r="J6344" s="279" t="s">
        <v>11543</v>
      </c>
      <c r="K6344" s="279" t="b">
        <v>0</v>
      </c>
      <c r="L6344" s="279" t="s">
        <v>867</v>
      </c>
      <c r="M6344" s="278">
        <f>IFERROR(VLOOKUP(C6344,'Budget Detail as of 11.30'!B:K,COLUMNS('Budget Detail as of 11.30'!B:K),FALSE),0)</f>
        <v>0</v>
      </c>
      <c r="N6344" s="155">
        <f>SUMIFS('Budget Detail as of 11.30'!L:L,'Budget Detail as of 11.30'!B:B,'Questica Mapping'!C6344)</f>
        <v>0</v>
      </c>
      <c r="O6344" s="100">
        <v>10067</v>
      </c>
      <c r="P6344" s="101">
        <f>+O6344</f>
        <v>10067</v>
      </c>
    </row>
    <row r="6345" spans="2:16" hidden="1" x14ac:dyDescent="0.3">
      <c r="B6345" s="92" t="s">
        <v>1162</v>
      </c>
      <c r="C6345" s="92" t="s">
        <v>11544</v>
      </c>
      <c r="D6345" s="92" t="s">
        <v>29</v>
      </c>
      <c r="E6345" s="103" t="s">
        <v>153</v>
      </c>
      <c r="F6345" s="92" t="s">
        <v>11437</v>
      </c>
      <c r="G6345" s="92" t="s">
        <v>1268</v>
      </c>
      <c r="H6345" s="92" t="s">
        <v>3681</v>
      </c>
      <c r="I6345" s="92" t="s">
        <v>865</v>
      </c>
      <c r="J6345" s="92" t="s">
        <v>2063</v>
      </c>
      <c r="K6345" s="90" t="b">
        <v>0</v>
      </c>
      <c r="L6345" s="92" t="s">
        <v>867</v>
      </c>
      <c r="M6345" s="278">
        <f>IFERROR(VLOOKUP(C6345,'Budget Detail as of 11.30'!B:K,COLUMNS('Budget Detail as of 11.30'!B:K),FALSE),0)</f>
        <v>0</v>
      </c>
      <c r="N6345" s="155">
        <f>SUMIFS('Budget Detail as of 11.30'!L:L,'Budget Detail as of 11.30'!B:B,'Questica Mapping'!C6345)</f>
        <v>0</v>
      </c>
      <c r="O6345" s="100">
        <v>2567</v>
      </c>
      <c r="P6345" s="101">
        <f>+O6345</f>
        <v>2567</v>
      </c>
    </row>
    <row r="6346" spans="2:16" hidden="1" x14ac:dyDescent="0.3">
      <c r="B6346" s="92" t="s">
        <v>1162</v>
      </c>
      <c r="C6346" s="92" t="s">
        <v>11545</v>
      </c>
      <c r="D6346" s="92" t="s">
        <v>29</v>
      </c>
      <c r="E6346" s="103" t="s">
        <v>153</v>
      </c>
      <c r="F6346" s="92" t="s">
        <v>11437</v>
      </c>
      <c r="G6346" s="92" t="s">
        <v>1268</v>
      </c>
      <c r="H6346" s="92" t="s">
        <v>11438</v>
      </c>
      <c r="I6346" s="92" t="s">
        <v>865</v>
      </c>
      <c r="J6346" s="92" t="s">
        <v>11546</v>
      </c>
      <c r="K6346" s="90" t="b">
        <v>0</v>
      </c>
      <c r="L6346" s="92" t="s">
        <v>867</v>
      </c>
      <c r="M6346" s="278">
        <f>IFERROR(VLOOKUP(C6346,'Budget Detail as of 11.30'!B:K,COLUMNS('Budget Detail as of 11.30'!B:K),FALSE),0)</f>
        <v>90</v>
      </c>
      <c r="N6346" s="155">
        <f>SUMIFS('Budget Detail as of 11.30'!L:L,'Budget Detail as of 11.30'!B:B,'Questica Mapping'!C6346)</f>
        <v>90</v>
      </c>
      <c r="O6346" s="100">
        <v>12000</v>
      </c>
      <c r="P6346" s="101">
        <f>+O6346</f>
        <v>12000</v>
      </c>
    </row>
    <row r="6347" spans="2:16" hidden="1" x14ac:dyDescent="0.3">
      <c r="B6347" s="92" t="s">
        <v>1162</v>
      </c>
      <c r="C6347" s="92" t="s">
        <v>11547</v>
      </c>
      <c r="D6347" s="92" t="s">
        <v>29</v>
      </c>
      <c r="E6347" s="103" t="s">
        <v>153</v>
      </c>
      <c r="F6347" s="92" t="s">
        <v>11437</v>
      </c>
      <c r="G6347" s="92" t="s">
        <v>1268</v>
      </c>
      <c r="H6347" s="92" t="s">
        <v>11440</v>
      </c>
      <c r="I6347" s="92" t="s">
        <v>865</v>
      </c>
      <c r="J6347" s="92" t="s">
        <v>11548</v>
      </c>
      <c r="K6347" s="90" t="b">
        <v>0</v>
      </c>
      <c r="L6347" s="92" t="s">
        <v>867</v>
      </c>
      <c r="M6347" s="278">
        <f>IFERROR(VLOOKUP(C6347,'Budget Detail as of 11.30'!B:K,COLUMNS('Budget Detail as of 11.30'!B:K),FALSE),0)</f>
        <v>90</v>
      </c>
      <c r="N6347" s="155">
        <f>SUMIFS('Budget Detail as of 11.30'!L:L,'Budget Detail as of 11.30'!B:B,'Questica Mapping'!C6347)</f>
        <v>90</v>
      </c>
      <c r="O6347" s="100">
        <v>410230</v>
      </c>
      <c r="P6347" s="101">
        <f>+O6347</f>
        <v>410230</v>
      </c>
    </row>
    <row r="6348" spans="2:16" hidden="1" x14ac:dyDescent="0.3">
      <c r="B6348" s="92" t="s">
        <v>1162</v>
      </c>
      <c r="C6348" s="92" t="s">
        <v>11549</v>
      </c>
      <c r="D6348" s="92" t="s">
        <v>29</v>
      </c>
      <c r="E6348" s="103" t="s">
        <v>153</v>
      </c>
      <c r="F6348" s="92" t="s">
        <v>11437</v>
      </c>
      <c r="G6348" s="92" t="s">
        <v>1268</v>
      </c>
      <c r="H6348" s="92" t="s">
        <v>11442</v>
      </c>
      <c r="I6348" s="92" t="s">
        <v>865</v>
      </c>
      <c r="J6348" s="92" t="s">
        <v>11550</v>
      </c>
      <c r="K6348" s="90" t="b">
        <v>0</v>
      </c>
      <c r="L6348" s="92" t="s">
        <v>867</v>
      </c>
      <c r="M6348" s="278">
        <f>IFERROR(VLOOKUP(C6348,'Budget Detail as of 11.30'!B:K,COLUMNS('Budget Detail as of 11.30'!B:K),FALSE),0)</f>
        <v>90</v>
      </c>
      <c r="N6348" s="155">
        <f>SUMIFS('Budget Detail as of 11.30'!L:L,'Budget Detail as of 11.30'!B:B,'Questica Mapping'!C6348)</f>
        <v>90</v>
      </c>
      <c r="O6348" s="100"/>
      <c r="P6348" s="101"/>
    </row>
    <row r="6349" spans="2:16" hidden="1" x14ac:dyDescent="0.3">
      <c r="B6349" s="92" t="s">
        <v>1162</v>
      </c>
      <c r="C6349" s="92" t="s">
        <v>11551</v>
      </c>
      <c r="D6349" s="92" t="s">
        <v>29</v>
      </c>
      <c r="E6349" s="103" t="s">
        <v>159</v>
      </c>
      <c r="F6349" s="92" t="s">
        <v>11437</v>
      </c>
      <c r="G6349" s="92" t="s">
        <v>1273</v>
      </c>
      <c r="H6349" s="92" t="s">
        <v>11438</v>
      </c>
      <c r="I6349" s="92" t="s">
        <v>865</v>
      </c>
      <c r="J6349" s="92" t="s">
        <v>11552</v>
      </c>
      <c r="K6349" s="90" t="b">
        <v>0</v>
      </c>
      <c r="L6349" s="92" t="s">
        <v>867</v>
      </c>
      <c r="M6349" s="278">
        <f>IFERROR(VLOOKUP(C6349,'Budget Detail as of 11.30'!B:K,COLUMNS('Budget Detail as of 11.30'!B:K),FALSE),0)</f>
        <v>0</v>
      </c>
      <c r="N6349" s="155">
        <f>SUMIFS('Budget Detail as of 11.30'!L:L,'Budget Detail as of 11.30'!B:B,'Questica Mapping'!C6349)</f>
        <v>0</v>
      </c>
      <c r="O6349" s="100">
        <v>4696</v>
      </c>
      <c r="P6349" s="101">
        <f>+O6349</f>
        <v>4696</v>
      </c>
    </row>
    <row r="6350" spans="2:16" hidden="1" x14ac:dyDescent="0.3">
      <c r="B6350" s="92" t="s">
        <v>1162</v>
      </c>
      <c r="C6350" s="92" t="s">
        <v>11553</v>
      </c>
      <c r="D6350" s="92" t="s">
        <v>29</v>
      </c>
      <c r="E6350" s="103" t="s">
        <v>159</v>
      </c>
      <c r="F6350" s="92" t="s">
        <v>11437</v>
      </c>
      <c r="G6350" s="92" t="s">
        <v>1273</v>
      </c>
      <c r="H6350" s="92" t="s">
        <v>11440</v>
      </c>
      <c r="I6350" s="92" t="s">
        <v>865</v>
      </c>
      <c r="J6350" s="92" t="s">
        <v>11554</v>
      </c>
      <c r="K6350" s="90" t="b">
        <v>0</v>
      </c>
      <c r="L6350" s="92" t="s">
        <v>867</v>
      </c>
      <c r="M6350" s="278">
        <f>IFERROR(VLOOKUP(C6350,'Budget Detail as of 11.30'!B:K,COLUMNS('Budget Detail as of 11.30'!B:K),FALSE),0)</f>
        <v>0</v>
      </c>
      <c r="N6350" s="155">
        <f>SUMIFS('Budget Detail as of 11.30'!L:L,'Budget Detail as of 11.30'!B:B,'Questica Mapping'!C6350)</f>
        <v>0</v>
      </c>
      <c r="O6350" s="100">
        <v>3092</v>
      </c>
      <c r="P6350" s="101">
        <f>+O6350</f>
        <v>3092</v>
      </c>
    </row>
    <row r="6351" spans="2:16" hidden="1" x14ac:dyDescent="0.3">
      <c r="B6351" s="92" t="s">
        <v>1162</v>
      </c>
      <c r="C6351" s="92" t="s">
        <v>11555</v>
      </c>
      <c r="D6351" s="92" t="s">
        <v>29</v>
      </c>
      <c r="E6351" s="103" t="s">
        <v>159</v>
      </c>
      <c r="F6351" s="92" t="s">
        <v>11437</v>
      </c>
      <c r="G6351" s="92" t="s">
        <v>1273</v>
      </c>
      <c r="H6351" s="92" t="s">
        <v>11442</v>
      </c>
      <c r="I6351" s="92" t="s">
        <v>865</v>
      </c>
      <c r="J6351" s="92" t="s">
        <v>11556</v>
      </c>
      <c r="K6351" s="90" t="b">
        <v>0</v>
      </c>
      <c r="L6351" s="92" t="s">
        <v>867</v>
      </c>
      <c r="M6351" s="278">
        <f>IFERROR(VLOOKUP(C6351,'Budget Detail as of 11.30'!B:K,COLUMNS('Budget Detail as of 11.30'!B:K),FALSE),0)</f>
        <v>0</v>
      </c>
      <c r="N6351" s="155">
        <f>SUMIFS('Budget Detail as of 11.30'!L:L,'Budget Detail as of 11.30'!B:B,'Questica Mapping'!C6351)</f>
        <v>0</v>
      </c>
      <c r="O6351" s="100"/>
      <c r="P6351" s="101"/>
    </row>
    <row r="6352" spans="2:16" hidden="1" x14ac:dyDescent="0.3">
      <c r="B6352" s="92" t="s">
        <v>1162</v>
      </c>
      <c r="C6352" s="92" t="s">
        <v>11557</v>
      </c>
      <c r="D6352" s="92" t="s">
        <v>29</v>
      </c>
      <c r="E6352" s="103" t="s">
        <v>169</v>
      </c>
      <c r="F6352" s="92" t="s">
        <v>11558</v>
      </c>
      <c r="G6352" s="92" t="s">
        <v>1165</v>
      </c>
      <c r="H6352" s="92" t="s">
        <v>11424</v>
      </c>
      <c r="I6352" s="92" t="s">
        <v>865</v>
      </c>
      <c r="J6352" s="92">
        <v>0</v>
      </c>
      <c r="K6352" s="90" t="b">
        <v>0</v>
      </c>
      <c r="L6352" s="92" t="s">
        <v>1166</v>
      </c>
      <c r="M6352" s="278">
        <f>IFERROR(VLOOKUP(C6352,'Budget Detail as of 11.30'!B:K,COLUMNS('Budget Detail as of 11.30'!B:K),FALSE),0)</f>
        <v>917880</v>
      </c>
      <c r="N6352" s="155">
        <f>SUMIFS('Budget Detail as of 11.30'!L:L,'Budget Detail as of 11.30'!B:B,'Questica Mapping'!C6352)</f>
        <v>884500</v>
      </c>
      <c r="O6352" s="100">
        <v>0</v>
      </c>
      <c r="P6352" s="101">
        <f t="shared" ref="P6352:P6383" si="246">+O6352</f>
        <v>0</v>
      </c>
    </row>
    <row r="6353" spans="2:17" hidden="1" x14ac:dyDescent="0.3">
      <c r="B6353" s="92" t="s">
        <v>1162</v>
      </c>
      <c r="C6353" s="92" t="s">
        <v>11559</v>
      </c>
      <c r="D6353" s="279" t="s">
        <v>29</v>
      </c>
      <c r="E6353" s="103" t="s">
        <v>169</v>
      </c>
      <c r="F6353" s="90" t="s">
        <v>11558</v>
      </c>
      <c r="G6353" s="90" t="s">
        <v>1165</v>
      </c>
      <c r="H6353" s="90" t="s">
        <v>11424</v>
      </c>
      <c r="I6353" s="90" t="s">
        <v>925</v>
      </c>
      <c r="J6353" s="90" t="s">
        <v>11560</v>
      </c>
      <c r="K6353" s="90" t="b">
        <v>0</v>
      </c>
      <c r="L6353" s="90" t="s">
        <v>867</v>
      </c>
      <c r="M6353" s="278">
        <f>IFERROR(VLOOKUP(C6353,'Budget Detail as of 11.30'!B:K,COLUMNS('Budget Detail as of 11.30'!B:K),FALSE),0)</f>
        <v>8990</v>
      </c>
      <c r="N6353" s="155">
        <f>SUMIFS('Budget Detail as of 11.30'!L:L,'Budget Detail as of 11.30'!B:B,'Questica Mapping'!C6353)</f>
        <v>8990</v>
      </c>
      <c r="O6353" s="100">
        <v>1800</v>
      </c>
      <c r="P6353" s="101">
        <f t="shared" si="246"/>
        <v>1800</v>
      </c>
      <c r="Q6353" s="279" t="s">
        <v>1169</v>
      </c>
    </row>
    <row r="6354" spans="2:17" hidden="1" x14ac:dyDescent="0.3">
      <c r="B6354" s="92" t="s">
        <v>1162</v>
      </c>
      <c r="C6354" s="92" t="s">
        <v>11561</v>
      </c>
      <c r="D6354" s="92" t="s">
        <v>29</v>
      </c>
      <c r="E6354" s="103" t="s">
        <v>169</v>
      </c>
      <c r="F6354" s="90" t="s">
        <v>11558</v>
      </c>
      <c r="G6354" s="90" t="s">
        <v>1165</v>
      </c>
      <c r="H6354" s="90" t="s">
        <v>11562</v>
      </c>
      <c r="I6354" s="178">
        <v>3</v>
      </c>
      <c r="J6354" s="269" t="s">
        <v>1251</v>
      </c>
      <c r="L6354" s="92"/>
      <c r="M6354" s="278">
        <f>IFERROR(VLOOKUP(C6354,'Budget Detail as of 11.30'!B:K,COLUMNS('Budget Detail as of 11.30'!B:K),FALSE),0)</f>
        <v>0</v>
      </c>
      <c r="N6354" s="155">
        <f>SUMIFS('Budget Detail as of 11.30'!L:L,'Budget Detail as of 11.30'!B:B,'Questica Mapping'!C6354)</f>
        <v>0</v>
      </c>
      <c r="O6354" s="100">
        <v>2500</v>
      </c>
      <c r="P6354" s="101">
        <f t="shared" si="246"/>
        <v>2500</v>
      </c>
    </row>
    <row r="6355" spans="2:17" hidden="1" x14ac:dyDescent="0.3">
      <c r="B6355" s="92" t="s">
        <v>1162</v>
      </c>
      <c r="C6355" s="92" t="s">
        <v>11563</v>
      </c>
      <c r="D6355" s="92" t="s">
        <v>29</v>
      </c>
      <c r="E6355" s="103" t="s">
        <v>169</v>
      </c>
      <c r="F6355" s="92" t="s">
        <v>11558</v>
      </c>
      <c r="G6355" s="92" t="s">
        <v>1173</v>
      </c>
      <c r="H6355" s="92" t="s">
        <v>11424</v>
      </c>
      <c r="I6355" s="92" t="s">
        <v>865</v>
      </c>
      <c r="J6355" s="92" t="s">
        <v>1174</v>
      </c>
      <c r="K6355" s="90" t="b">
        <v>0</v>
      </c>
      <c r="L6355" s="92" t="s">
        <v>867</v>
      </c>
      <c r="M6355" s="278">
        <f>IFERROR(VLOOKUP(C6355,'Budget Detail as of 11.30'!B:K,COLUMNS('Budget Detail as of 11.30'!B:K),FALSE),0)</f>
        <v>4310</v>
      </c>
      <c r="N6355" s="155">
        <f>SUMIFS('Budget Detail as of 11.30'!L:L,'Budget Detail as of 11.30'!B:B,'Questica Mapping'!C6355)</f>
        <v>4310</v>
      </c>
      <c r="O6355" s="100">
        <v>2000</v>
      </c>
      <c r="P6355" s="101">
        <f t="shared" si="246"/>
        <v>2000</v>
      </c>
    </row>
    <row r="6356" spans="2:17" hidden="1" x14ac:dyDescent="0.3">
      <c r="B6356" s="92" t="s">
        <v>1162</v>
      </c>
      <c r="C6356" s="92" t="s">
        <v>11564</v>
      </c>
      <c r="D6356" s="92" t="s">
        <v>29</v>
      </c>
      <c r="E6356" s="103" t="s">
        <v>169</v>
      </c>
      <c r="F6356" s="92" t="s">
        <v>11558</v>
      </c>
      <c r="G6356" s="92" t="s">
        <v>1286</v>
      </c>
      <c r="H6356" s="92" t="s">
        <v>11424</v>
      </c>
      <c r="I6356" s="92" t="s">
        <v>865</v>
      </c>
      <c r="J6356" s="92" t="s">
        <v>1287</v>
      </c>
      <c r="K6356" s="90" t="b">
        <v>0</v>
      </c>
      <c r="L6356" s="92" t="s">
        <v>867</v>
      </c>
      <c r="M6356" s="278">
        <f>IFERROR(VLOOKUP(C6356,'Budget Detail as of 11.30'!B:K,COLUMNS('Budget Detail as of 11.30'!B:K),FALSE),0)</f>
        <v>27420</v>
      </c>
      <c r="N6356" s="155">
        <f>SUMIFS('Budget Detail as of 11.30'!L:L,'Budget Detail as of 11.30'!B:B,'Questica Mapping'!C6356)</f>
        <v>27420</v>
      </c>
      <c r="O6356" s="100">
        <v>750</v>
      </c>
      <c r="P6356" s="101">
        <f t="shared" si="246"/>
        <v>750</v>
      </c>
    </row>
    <row r="6357" spans="2:17" hidden="1" x14ac:dyDescent="0.3">
      <c r="B6357" s="92" t="s">
        <v>1162</v>
      </c>
      <c r="C6357" s="92" t="s">
        <v>11565</v>
      </c>
      <c r="D6357" s="92" t="s">
        <v>29</v>
      </c>
      <c r="E6357" s="103" t="s">
        <v>169</v>
      </c>
      <c r="F6357" s="92" t="s">
        <v>11558</v>
      </c>
      <c r="G6357" s="92" t="s">
        <v>1176</v>
      </c>
      <c r="H6357" s="92" t="s">
        <v>11424</v>
      </c>
      <c r="I6357" s="92" t="s">
        <v>865</v>
      </c>
      <c r="J6357" s="92">
        <v>0</v>
      </c>
      <c r="K6357" s="90" t="b">
        <v>0</v>
      </c>
      <c r="L6357" s="92" t="s">
        <v>1166</v>
      </c>
      <c r="M6357" s="278">
        <f>IFERROR(VLOOKUP(C6357,'Budget Detail as of 11.30'!B:K,COLUMNS('Budget Detail as of 11.30'!B:K),FALSE),0)</f>
        <v>405460</v>
      </c>
      <c r="N6357" s="155">
        <f>SUMIFS('Budget Detail as of 11.30'!L:L,'Budget Detail as of 11.30'!B:B,'Questica Mapping'!C6357)</f>
        <v>397190</v>
      </c>
      <c r="O6357" s="100">
        <v>750</v>
      </c>
      <c r="P6357" s="101">
        <f t="shared" si="246"/>
        <v>750</v>
      </c>
    </row>
    <row r="6358" spans="2:17" hidden="1" x14ac:dyDescent="0.3">
      <c r="B6358" s="92" t="s">
        <v>1162</v>
      </c>
      <c r="C6358" s="92" t="s">
        <v>11566</v>
      </c>
      <c r="D6358" s="279" t="s">
        <v>29</v>
      </c>
      <c r="E6358" s="103" t="s">
        <v>169</v>
      </c>
      <c r="F6358" s="90" t="s">
        <v>11558</v>
      </c>
      <c r="G6358" s="90" t="s">
        <v>1176</v>
      </c>
      <c r="H6358" s="90" t="s">
        <v>11424</v>
      </c>
      <c r="I6358" s="90" t="s">
        <v>925</v>
      </c>
      <c r="J6358" s="90" t="s">
        <v>11567</v>
      </c>
      <c r="K6358" s="90" t="b">
        <v>0</v>
      </c>
      <c r="L6358" s="90" t="s">
        <v>867</v>
      </c>
      <c r="M6358" s="278">
        <f>IFERROR(VLOOKUP(C6358,'Budget Detail as of 11.30'!B:K,COLUMNS('Budget Detail as of 11.30'!B:K),FALSE),0)</f>
        <v>0</v>
      </c>
      <c r="N6358" s="155">
        <f>SUMIFS('Budget Detail as of 11.30'!L:L,'Budget Detail as of 11.30'!B:B,'Questica Mapping'!C6358)</f>
        <v>120000</v>
      </c>
      <c r="O6358" s="100">
        <v>500</v>
      </c>
      <c r="P6358" s="101">
        <f t="shared" si="246"/>
        <v>500</v>
      </c>
      <c r="Q6358" s="279" t="s">
        <v>1169</v>
      </c>
    </row>
    <row r="6359" spans="2:17" hidden="1" x14ac:dyDescent="0.3">
      <c r="B6359" s="92" t="s">
        <v>1162</v>
      </c>
      <c r="C6359" s="92" t="s">
        <v>11568</v>
      </c>
      <c r="D6359" s="92" t="s">
        <v>29</v>
      </c>
      <c r="E6359" s="103" t="s">
        <v>169</v>
      </c>
      <c r="F6359" s="90" t="s">
        <v>11558</v>
      </c>
      <c r="G6359" s="90" t="s">
        <v>1176</v>
      </c>
      <c r="H6359" s="90" t="s">
        <v>11562</v>
      </c>
      <c r="I6359" s="178">
        <v>3</v>
      </c>
      <c r="J6359" s="269" t="s">
        <v>1251</v>
      </c>
      <c r="L6359" s="92"/>
      <c r="M6359" s="278">
        <f>IFERROR(VLOOKUP(C6359,'Budget Detail as of 11.30'!B:K,COLUMNS('Budget Detail as of 11.30'!B:K),FALSE),0)</f>
        <v>0</v>
      </c>
      <c r="N6359" s="155">
        <f>SUMIFS('Budget Detail as of 11.30'!L:L,'Budget Detail as of 11.30'!B:B,'Questica Mapping'!C6359)</f>
        <v>0</v>
      </c>
      <c r="O6359" s="100">
        <v>50</v>
      </c>
      <c r="P6359" s="101">
        <f t="shared" si="246"/>
        <v>50</v>
      </c>
    </row>
    <row r="6360" spans="2:17" hidden="1" x14ac:dyDescent="0.3">
      <c r="B6360" s="92" t="s">
        <v>1162</v>
      </c>
      <c r="C6360" s="92" t="s">
        <v>11569</v>
      </c>
      <c r="D6360" s="92" t="s">
        <v>29</v>
      </c>
      <c r="E6360" s="103" t="s">
        <v>169</v>
      </c>
      <c r="F6360" s="92" t="s">
        <v>11558</v>
      </c>
      <c r="G6360" s="92" t="s">
        <v>1627</v>
      </c>
      <c r="H6360" s="92" t="s">
        <v>11424</v>
      </c>
      <c r="I6360" s="92" t="s">
        <v>865</v>
      </c>
      <c r="J6360" s="92" t="s">
        <v>11570</v>
      </c>
      <c r="K6360" s="90" t="b">
        <v>0</v>
      </c>
      <c r="L6360" s="92" t="s">
        <v>867</v>
      </c>
      <c r="M6360" s="278">
        <f>IFERROR(VLOOKUP(C6360,'Budget Detail as of 11.30'!B:K,COLUMNS('Budget Detail as of 11.30'!B:K),FALSE),0)</f>
        <v>0</v>
      </c>
      <c r="N6360" s="155">
        <f>SUMIFS('Budget Detail as of 11.30'!L:L,'Budget Detail as of 11.30'!B:B,'Questica Mapping'!C6360)</f>
        <v>0</v>
      </c>
      <c r="O6360" s="100">
        <v>2300</v>
      </c>
      <c r="P6360" s="101">
        <f t="shared" si="246"/>
        <v>2300</v>
      </c>
    </row>
    <row r="6361" spans="2:17" hidden="1" x14ac:dyDescent="0.3">
      <c r="B6361" s="92" t="s">
        <v>1162</v>
      </c>
      <c r="C6361" s="92" t="s">
        <v>11571</v>
      </c>
      <c r="D6361" s="279" t="s">
        <v>29</v>
      </c>
      <c r="E6361" s="103" t="s">
        <v>169</v>
      </c>
      <c r="F6361" s="90" t="s">
        <v>11558</v>
      </c>
      <c r="G6361" s="90" t="s">
        <v>1627</v>
      </c>
      <c r="H6361" s="90" t="s">
        <v>11424</v>
      </c>
      <c r="I6361" s="90" t="s">
        <v>925</v>
      </c>
      <c r="J6361" s="90" t="s">
        <v>11572</v>
      </c>
      <c r="K6361" s="90" t="b">
        <v>0</v>
      </c>
      <c r="L6361" s="90" t="s">
        <v>867</v>
      </c>
      <c r="M6361" s="278">
        <f>IFERROR(VLOOKUP(C6361,'Budget Detail as of 11.30'!B:K,COLUMNS('Budget Detail as of 11.30'!B:K),FALSE),0)</f>
        <v>4550</v>
      </c>
      <c r="N6361" s="155">
        <f>SUMIFS('Budget Detail as of 11.30'!L:L,'Budget Detail as of 11.30'!B:B,'Questica Mapping'!C6361)</f>
        <v>4550</v>
      </c>
      <c r="O6361" s="100">
        <v>0</v>
      </c>
      <c r="P6361" s="101">
        <f t="shared" si="246"/>
        <v>0</v>
      </c>
      <c r="Q6361" s="279" t="s">
        <v>1169</v>
      </c>
    </row>
    <row r="6362" spans="2:17" hidden="1" x14ac:dyDescent="0.3">
      <c r="B6362" s="92" t="s">
        <v>1162</v>
      </c>
      <c r="C6362" s="92" t="s">
        <v>11573</v>
      </c>
      <c r="D6362" s="92" t="s">
        <v>29</v>
      </c>
      <c r="E6362" s="103" t="s">
        <v>169</v>
      </c>
      <c r="F6362" s="92" t="s">
        <v>11558</v>
      </c>
      <c r="G6362" s="92" t="s">
        <v>1182</v>
      </c>
      <c r="H6362" s="92" t="s">
        <v>11424</v>
      </c>
      <c r="I6362" s="92" t="s">
        <v>865</v>
      </c>
      <c r="J6362" s="92" t="s">
        <v>1183</v>
      </c>
      <c r="K6362" s="90" t="b">
        <v>0</v>
      </c>
      <c r="L6362" s="92" t="s">
        <v>867</v>
      </c>
      <c r="M6362" s="278">
        <f>IFERROR(VLOOKUP(C6362,'Budget Detail as of 11.30'!B:K,COLUMNS('Budget Detail as of 11.30'!B:K),FALSE),0)</f>
        <v>0</v>
      </c>
      <c r="N6362" s="155">
        <f>SUMIFS('Budget Detail as of 11.30'!L:L,'Budget Detail as of 11.30'!B:B,'Questica Mapping'!C6362)</f>
        <v>0</v>
      </c>
      <c r="O6362" s="100">
        <v>750</v>
      </c>
      <c r="P6362" s="101">
        <f t="shared" si="246"/>
        <v>750</v>
      </c>
    </row>
    <row r="6363" spans="2:17" hidden="1" x14ac:dyDescent="0.3">
      <c r="B6363" s="92" t="s">
        <v>1162</v>
      </c>
      <c r="C6363" s="92" t="s">
        <v>11574</v>
      </c>
      <c r="D6363" s="92" t="s">
        <v>29</v>
      </c>
      <c r="E6363" s="103" t="s">
        <v>167</v>
      </c>
      <c r="F6363" s="92" t="s">
        <v>11558</v>
      </c>
      <c r="G6363" s="92" t="s">
        <v>1185</v>
      </c>
      <c r="H6363" s="92" t="s">
        <v>11424</v>
      </c>
      <c r="I6363" s="92" t="s">
        <v>865</v>
      </c>
      <c r="J6363" s="92" t="s">
        <v>1186</v>
      </c>
      <c r="K6363" s="90" t="b">
        <v>0</v>
      </c>
      <c r="L6363" s="92" t="s">
        <v>867</v>
      </c>
      <c r="M6363" s="278">
        <f>IFERROR(VLOOKUP(C6363,'Budget Detail as of 11.30'!B:K,COLUMNS('Budget Detail as of 11.30'!B:K),FALSE),0)</f>
        <v>1800</v>
      </c>
      <c r="N6363" s="155">
        <f>SUMIFS('Budget Detail as of 11.30'!L:L,'Budget Detail as of 11.30'!B:B,'Questica Mapping'!C6363)</f>
        <v>1800</v>
      </c>
      <c r="O6363" s="100">
        <v>750</v>
      </c>
      <c r="P6363" s="101">
        <f t="shared" si="246"/>
        <v>750</v>
      </c>
    </row>
    <row r="6364" spans="2:17" hidden="1" x14ac:dyDescent="0.3">
      <c r="B6364" s="92" t="s">
        <v>1162</v>
      </c>
      <c r="C6364" s="92" t="s">
        <v>11575</v>
      </c>
      <c r="D6364" s="92" t="s">
        <v>29</v>
      </c>
      <c r="E6364" s="103" t="s">
        <v>167</v>
      </c>
      <c r="F6364" s="92" t="s">
        <v>11558</v>
      </c>
      <c r="G6364" s="92" t="s">
        <v>1185</v>
      </c>
      <c r="H6364" s="92" t="s">
        <v>11424</v>
      </c>
      <c r="I6364" s="92" t="s">
        <v>925</v>
      </c>
      <c r="J6364" s="92" t="s">
        <v>11576</v>
      </c>
      <c r="K6364" s="90" t="b">
        <v>0</v>
      </c>
      <c r="L6364" s="92" t="s">
        <v>867</v>
      </c>
      <c r="M6364" s="278">
        <f>IFERROR(VLOOKUP(C6364,'Budget Detail as of 11.30'!B:K,COLUMNS('Budget Detail as of 11.30'!B:K),FALSE),0)</f>
        <v>3000</v>
      </c>
      <c r="N6364" s="155">
        <f>SUMIFS('Budget Detail as of 11.30'!L:L,'Budget Detail as of 11.30'!B:B,'Questica Mapping'!C6364)</f>
        <v>3000</v>
      </c>
      <c r="O6364" s="100">
        <v>1300</v>
      </c>
      <c r="P6364" s="101">
        <f t="shared" si="246"/>
        <v>1300</v>
      </c>
    </row>
    <row r="6365" spans="2:17" hidden="1" x14ac:dyDescent="0.3">
      <c r="B6365" s="92" t="s">
        <v>1162</v>
      </c>
      <c r="C6365" s="92" t="s">
        <v>11577</v>
      </c>
      <c r="D6365" s="92" t="s">
        <v>29</v>
      </c>
      <c r="E6365" s="103" t="s">
        <v>167</v>
      </c>
      <c r="F6365" s="92" t="s">
        <v>11558</v>
      </c>
      <c r="G6365" s="92" t="s">
        <v>1418</v>
      </c>
      <c r="H6365" s="92" t="s">
        <v>11424</v>
      </c>
      <c r="I6365" s="92" t="s">
        <v>865</v>
      </c>
      <c r="J6365" s="92" t="s">
        <v>1636</v>
      </c>
      <c r="K6365" s="90" t="b">
        <v>0</v>
      </c>
      <c r="L6365" s="92" t="s">
        <v>867</v>
      </c>
      <c r="M6365" s="278">
        <f>IFERROR(VLOOKUP(C6365,'Budget Detail as of 11.30'!B:K,COLUMNS('Budget Detail as of 11.30'!B:K),FALSE),0)</f>
        <v>2000</v>
      </c>
      <c r="N6365" s="155">
        <f>SUMIFS('Budget Detail as of 11.30'!L:L,'Budget Detail as of 11.30'!B:B,'Questica Mapping'!C6365)</f>
        <v>2000</v>
      </c>
      <c r="O6365" s="100">
        <v>1000</v>
      </c>
      <c r="P6365" s="101">
        <f t="shared" si="246"/>
        <v>1000</v>
      </c>
    </row>
    <row r="6366" spans="2:17" hidden="1" x14ac:dyDescent="0.3">
      <c r="B6366" s="92" t="s">
        <v>1162</v>
      </c>
      <c r="C6366" s="92" t="s">
        <v>11578</v>
      </c>
      <c r="D6366" s="92" t="s">
        <v>29</v>
      </c>
      <c r="E6366" s="103" t="s">
        <v>167</v>
      </c>
      <c r="F6366" s="92" t="s">
        <v>11558</v>
      </c>
      <c r="G6366" s="92" t="s">
        <v>1418</v>
      </c>
      <c r="H6366" s="92" t="s">
        <v>11424</v>
      </c>
      <c r="I6366" s="92" t="s">
        <v>925</v>
      </c>
      <c r="J6366" s="92" t="s">
        <v>11579</v>
      </c>
      <c r="K6366" s="90" t="b">
        <v>0</v>
      </c>
      <c r="L6366" s="92" t="s">
        <v>867</v>
      </c>
      <c r="M6366" s="278">
        <f>IFERROR(VLOOKUP(C6366,'Budget Detail as of 11.30'!B:K,COLUMNS('Budget Detail as of 11.30'!B:K),FALSE),0)</f>
        <v>750</v>
      </c>
      <c r="N6366" s="155">
        <f>SUMIFS('Budget Detail as of 11.30'!L:L,'Budget Detail as of 11.30'!B:B,'Questica Mapping'!C6366)</f>
        <v>750</v>
      </c>
      <c r="O6366" s="100">
        <v>1000</v>
      </c>
      <c r="P6366" s="101">
        <f t="shared" si="246"/>
        <v>1000</v>
      </c>
    </row>
    <row r="6367" spans="2:17" hidden="1" x14ac:dyDescent="0.3">
      <c r="B6367" s="92" t="s">
        <v>1162</v>
      </c>
      <c r="C6367" s="92" t="s">
        <v>11580</v>
      </c>
      <c r="D6367" s="92" t="s">
        <v>29</v>
      </c>
      <c r="E6367" s="103" t="s">
        <v>167</v>
      </c>
      <c r="F6367" s="92" t="s">
        <v>11558</v>
      </c>
      <c r="G6367" s="92" t="s">
        <v>1418</v>
      </c>
      <c r="H6367" s="92" t="s">
        <v>11424</v>
      </c>
      <c r="I6367" s="92" t="s">
        <v>928</v>
      </c>
      <c r="J6367" s="92" t="s">
        <v>11581</v>
      </c>
      <c r="K6367" s="90" t="b">
        <v>0</v>
      </c>
      <c r="L6367" s="92" t="s">
        <v>867</v>
      </c>
      <c r="M6367" s="278">
        <f>IFERROR(VLOOKUP(C6367,'Budget Detail as of 11.30'!B:K,COLUMNS('Budget Detail as of 11.30'!B:K),FALSE),0)</f>
        <v>0</v>
      </c>
      <c r="N6367" s="155">
        <f>SUMIFS('Budget Detail as of 11.30'!L:L,'Budget Detail as of 11.30'!B:B,'Questica Mapping'!C6367)</f>
        <v>0</v>
      </c>
      <c r="O6367" s="100">
        <v>20000</v>
      </c>
      <c r="P6367" s="101">
        <f t="shared" si="246"/>
        <v>20000</v>
      </c>
    </row>
    <row r="6368" spans="2:17" hidden="1" x14ac:dyDescent="0.3">
      <c r="B6368" s="92" t="s">
        <v>1162</v>
      </c>
      <c r="C6368" s="92" t="s">
        <v>11582</v>
      </c>
      <c r="D6368" s="92" t="s">
        <v>29</v>
      </c>
      <c r="E6368" s="103" t="s">
        <v>167</v>
      </c>
      <c r="F6368" s="92" t="s">
        <v>11558</v>
      </c>
      <c r="G6368" s="92" t="s">
        <v>1188</v>
      </c>
      <c r="H6368" s="92" t="s">
        <v>11424</v>
      </c>
      <c r="I6368" s="92" t="s">
        <v>865</v>
      </c>
      <c r="J6368" s="92" t="s">
        <v>1189</v>
      </c>
      <c r="K6368" s="90" t="b">
        <v>0</v>
      </c>
      <c r="L6368" s="92" t="s">
        <v>867</v>
      </c>
      <c r="M6368" s="278">
        <f>IFERROR(VLOOKUP(C6368,'Budget Detail as of 11.30'!B:K,COLUMNS('Budget Detail as of 11.30'!B:K),FALSE),0)</f>
        <v>500</v>
      </c>
      <c r="N6368" s="155">
        <f>SUMIFS('Budget Detail as of 11.30'!L:L,'Budget Detail as of 11.30'!B:B,'Questica Mapping'!C6368)</f>
        <v>500</v>
      </c>
      <c r="O6368" s="100">
        <v>2400</v>
      </c>
      <c r="P6368" s="101">
        <f t="shared" si="246"/>
        <v>2400</v>
      </c>
    </row>
    <row r="6369" spans="2:16" hidden="1" x14ac:dyDescent="0.3">
      <c r="B6369" s="92" t="s">
        <v>1162</v>
      </c>
      <c r="C6369" s="92" t="s">
        <v>11583</v>
      </c>
      <c r="D6369" s="92" t="s">
        <v>29</v>
      </c>
      <c r="E6369" s="103" t="s">
        <v>167</v>
      </c>
      <c r="F6369" s="92" t="s">
        <v>11558</v>
      </c>
      <c r="G6369" s="92" t="s">
        <v>1188</v>
      </c>
      <c r="H6369" s="92" t="s">
        <v>11424</v>
      </c>
      <c r="I6369" s="92" t="s">
        <v>925</v>
      </c>
      <c r="J6369" s="92" t="s">
        <v>2245</v>
      </c>
      <c r="K6369" s="90" t="b">
        <v>0</v>
      </c>
      <c r="L6369" s="92" t="s">
        <v>867</v>
      </c>
      <c r="M6369" s="278">
        <f>IFERROR(VLOOKUP(C6369,'Budget Detail as of 11.30'!B:K,COLUMNS('Budget Detail as of 11.30'!B:K),FALSE),0)</f>
        <v>50</v>
      </c>
      <c r="N6369" s="155">
        <f>SUMIFS('Budget Detail as of 11.30'!L:L,'Budget Detail as of 11.30'!B:B,'Questica Mapping'!C6369)</f>
        <v>50</v>
      </c>
      <c r="O6369" s="100">
        <v>1000</v>
      </c>
      <c r="P6369" s="101">
        <f t="shared" si="246"/>
        <v>1000</v>
      </c>
    </row>
    <row r="6370" spans="2:16" hidden="1" x14ac:dyDescent="0.3">
      <c r="B6370" s="92" t="s">
        <v>1162</v>
      </c>
      <c r="C6370" s="92" t="s">
        <v>11584</v>
      </c>
      <c r="D6370" s="92" t="s">
        <v>29</v>
      </c>
      <c r="E6370" s="103" t="s">
        <v>167</v>
      </c>
      <c r="F6370" s="92" t="s">
        <v>11558</v>
      </c>
      <c r="G6370" s="92" t="s">
        <v>1191</v>
      </c>
      <c r="H6370" s="92" t="s">
        <v>11424</v>
      </c>
      <c r="I6370" s="92" t="s">
        <v>865</v>
      </c>
      <c r="J6370" s="92" t="s">
        <v>1192</v>
      </c>
      <c r="K6370" s="90" t="b">
        <v>0</v>
      </c>
      <c r="L6370" s="92" t="s">
        <v>867</v>
      </c>
      <c r="M6370" s="278">
        <f>IFERROR(VLOOKUP(C6370,'Budget Detail as of 11.30'!B:K,COLUMNS('Budget Detail as of 11.30'!B:K),FALSE),0)</f>
        <v>2110</v>
      </c>
      <c r="N6370" s="155">
        <f>SUMIFS('Budget Detail as of 11.30'!L:L,'Budget Detail as of 11.30'!B:B,'Questica Mapping'!C6370)</f>
        <v>2110</v>
      </c>
      <c r="O6370" s="100">
        <v>4000</v>
      </c>
      <c r="P6370" s="101">
        <f t="shared" si="246"/>
        <v>4000</v>
      </c>
    </row>
    <row r="6371" spans="2:16" hidden="1" x14ac:dyDescent="0.3">
      <c r="B6371" s="92" t="s">
        <v>1162</v>
      </c>
      <c r="C6371" s="92" t="s">
        <v>11585</v>
      </c>
      <c r="D6371" s="92" t="s">
        <v>29</v>
      </c>
      <c r="E6371" s="103" t="s">
        <v>167</v>
      </c>
      <c r="F6371" s="92" t="s">
        <v>11558</v>
      </c>
      <c r="G6371" s="92" t="s">
        <v>1191</v>
      </c>
      <c r="H6371" s="92" t="s">
        <v>11424</v>
      </c>
      <c r="I6371" s="92" t="s">
        <v>925</v>
      </c>
      <c r="J6371" s="92" t="s">
        <v>11586</v>
      </c>
      <c r="K6371" s="90" t="b">
        <v>0</v>
      </c>
      <c r="L6371" s="92" t="s">
        <v>867</v>
      </c>
      <c r="M6371" s="278">
        <f>IFERROR(VLOOKUP(C6371,'Budget Detail as of 11.30'!B:K,COLUMNS('Budget Detail as of 11.30'!B:K),FALSE),0)</f>
        <v>750</v>
      </c>
      <c r="N6371" s="155">
        <f>SUMIFS('Budget Detail as of 11.30'!L:L,'Budget Detail as of 11.30'!B:B,'Questica Mapping'!C6371)</f>
        <v>750</v>
      </c>
      <c r="O6371" s="100">
        <v>4000</v>
      </c>
      <c r="P6371" s="101">
        <f t="shared" si="246"/>
        <v>4000</v>
      </c>
    </row>
    <row r="6372" spans="2:16" hidden="1" x14ac:dyDescent="0.3">
      <c r="B6372" s="92" t="s">
        <v>1162</v>
      </c>
      <c r="C6372" s="92" t="s">
        <v>11587</v>
      </c>
      <c r="D6372" s="92" t="s">
        <v>29</v>
      </c>
      <c r="E6372" s="103" t="s">
        <v>167</v>
      </c>
      <c r="F6372" s="92" t="s">
        <v>11558</v>
      </c>
      <c r="G6372" s="92" t="s">
        <v>1194</v>
      </c>
      <c r="H6372" s="92" t="s">
        <v>11424</v>
      </c>
      <c r="I6372" s="92" t="s">
        <v>865</v>
      </c>
      <c r="J6372" s="92" t="s">
        <v>1195</v>
      </c>
      <c r="K6372" s="90" t="b">
        <v>0</v>
      </c>
      <c r="L6372" s="92" t="s">
        <v>867</v>
      </c>
      <c r="M6372" s="278">
        <f>IFERROR(VLOOKUP(C6372,'Budget Detail as of 11.30'!B:K,COLUMNS('Budget Detail as of 11.30'!B:K),FALSE),0)</f>
        <v>750</v>
      </c>
      <c r="N6372" s="155">
        <f>SUMIFS('Budget Detail as of 11.30'!L:L,'Budget Detail as of 11.30'!B:B,'Questica Mapping'!C6372)</f>
        <v>750</v>
      </c>
      <c r="O6372" s="100">
        <v>4500</v>
      </c>
      <c r="P6372" s="101">
        <f t="shared" si="246"/>
        <v>4500</v>
      </c>
    </row>
    <row r="6373" spans="2:16" hidden="1" x14ac:dyDescent="0.3">
      <c r="B6373" s="92" t="s">
        <v>1162</v>
      </c>
      <c r="C6373" s="92" t="s">
        <v>11588</v>
      </c>
      <c r="D6373" s="92" t="s">
        <v>29</v>
      </c>
      <c r="E6373" s="103" t="s">
        <v>167</v>
      </c>
      <c r="F6373" s="92" t="s">
        <v>11558</v>
      </c>
      <c r="G6373" s="92" t="s">
        <v>1202</v>
      </c>
      <c r="H6373" s="92" t="s">
        <v>11424</v>
      </c>
      <c r="I6373" s="92" t="s">
        <v>865</v>
      </c>
      <c r="J6373" s="92" t="s">
        <v>1203</v>
      </c>
      <c r="K6373" s="90" t="b">
        <v>0</v>
      </c>
      <c r="L6373" s="92" t="s">
        <v>867</v>
      </c>
      <c r="M6373" s="278">
        <f>IFERROR(VLOOKUP(C6373,'Budget Detail as of 11.30'!B:K,COLUMNS('Budget Detail as of 11.30'!B:K),FALSE),0)</f>
        <v>750</v>
      </c>
      <c r="N6373" s="155">
        <f>SUMIFS('Budget Detail as of 11.30'!L:L,'Budget Detail as of 11.30'!B:B,'Questica Mapping'!C6373)</f>
        <v>750</v>
      </c>
      <c r="O6373" s="100">
        <v>3000</v>
      </c>
      <c r="P6373" s="101">
        <f t="shared" si="246"/>
        <v>3000</v>
      </c>
    </row>
    <row r="6374" spans="2:16" hidden="1" x14ac:dyDescent="0.3">
      <c r="B6374" s="92" t="s">
        <v>1162</v>
      </c>
      <c r="C6374" s="92" t="s">
        <v>11589</v>
      </c>
      <c r="D6374" s="92" t="s">
        <v>29</v>
      </c>
      <c r="E6374" s="103" t="s">
        <v>167</v>
      </c>
      <c r="F6374" s="92" t="s">
        <v>11558</v>
      </c>
      <c r="G6374" s="92" t="s">
        <v>1354</v>
      </c>
      <c r="H6374" s="92" t="s">
        <v>11424</v>
      </c>
      <c r="I6374" s="92" t="s">
        <v>865</v>
      </c>
      <c r="J6374" s="92" t="s">
        <v>1355</v>
      </c>
      <c r="K6374" s="90" t="b">
        <v>0</v>
      </c>
      <c r="L6374" s="92" t="s">
        <v>867</v>
      </c>
      <c r="M6374" s="278">
        <f>IFERROR(VLOOKUP(C6374,'Budget Detail as of 11.30'!B:K,COLUMNS('Budget Detail as of 11.30'!B:K),FALSE),0)</f>
        <v>1300</v>
      </c>
      <c r="N6374" s="155">
        <f>SUMIFS('Budget Detail as of 11.30'!L:L,'Budget Detail as of 11.30'!B:B,'Questica Mapping'!C6374)</f>
        <v>1300</v>
      </c>
      <c r="O6374" s="100">
        <v>1000</v>
      </c>
      <c r="P6374" s="101">
        <f t="shared" si="246"/>
        <v>1000</v>
      </c>
    </row>
    <row r="6375" spans="2:16" hidden="1" x14ac:dyDescent="0.3">
      <c r="B6375" s="92" t="s">
        <v>1162</v>
      </c>
      <c r="C6375" s="92" t="s">
        <v>11590</v>
      </c>
      <c r="D6375" s="92" t="s">
        <v>29</v>
      </c>
      <c r="E6375" s="103" t="s">
        <v>167</v>
      </c>
      <c r="F6375" s="92" t="s">
        <v>11558</v>
      </c>
      <c r="G6375" s="92" t="s">
        <v>1207</v>
      </c>
      <c r="H6375" s="92" t="s">
        <v>11424</v>
      </c>
      <c r="I6375" s="92" t="s">
        <v>865</v>
      </c>
      <c r="J6375" s="92" t="s">
        <v>11591</v>
      </c>
      <c r="K6375" s="90" t="b">
        <v>0</v>
      </c>
      <c r="L6375" s="92" t="s">
        <v>867</v>
      </c>
      <c r="M6375" s="278">
        <f>IFERROR(VLOOKUP(C6375,'Budget Detail as of 11.30'!B:K,COLUMNS('Budget Detail as of 11.30'!B:K),FALSE),0)</f>
        <v>1600</v>
      </c>
      <c r="N6375" s="155">
        <f>SUMIFS('Budget Detail as of 11.30'!L:L,'Budget Detail as of 11.30'!B:B,'Questica Mapping'!C6375)</f>
        <v>1600</v>
      </c>
      <c r="O6375" s="100">
        <v>180</v>
      </c>
      <c r="P6375" s="101">
        <f t="shared" si="246"/>
        <v>180</v>
      </c>
    </row>
    <row r="6376" spans="2:16" hidden="1" x14ac:dyDescent="0.3">
      <c r="B6376" s="92" t="s">
        <v>1162</v>
      </c>
      <c r="C6376" s="92" t="s">
        <v>11592</v>
      </c>
      <c r="D6376" s="92" t="s">
        <v>29</v>
      </c>
      <c r="E6376" s="103" t="s">
        <v>167</v>
      </c>
      <c r="F6376" s="92" t="s">
        <v>11558</v>
      </c>
      <c r="G6376" s="92" t="s">
        <v>1207</v>
      </c>
      <c r="H6376" s="92" t="s">
        <v>11424</v>
      </c>
      <c r="I6376" s="92" t="s">
        <v>925</v>
      </c>
      <c r="J6376" s="92" t="s">
        <v>11593</v>
      </c>
      <c r="K6376" s="90" t="b">
        <v>0</v>
      </c>
      <c r="L6376" s="92" t="s">
        <v>867</v>
      </c>
      <c r="M6376" s="278">
        <f>IFERROR(VLOOKUP(C6376,'Budget Detail as of 11.30'!B:K,COLUMNS('Budget Detail as of 11.30'!B:K),FALSE),0)</f>
        <v>0</v>
      </c>
      <c r="N6376" s="155">
        <f>SUMIFS('Budget Detail as of 11.30'!L:L,'Budget Detail as of 11.30'!B:B,'Questica Mapping'!C6376)</f>
        <v>0</v>
      </c>
      <c r="O6376" s="100">
        <v>2018</v>
      </c>
      <c r="P6376" s="101">
        <f t="shared" si="246"/>
        <v>2018</v>
      </c>
    </row>
    <row r="6377" spans="2:16" hidden="1" x14ac:dyDescent="0.3">
      <c r="B6377" s="92" t="s">
        <v>1162</v>
      </c>
      <c r="C6377" s="92" t="s">
        <v>11594</v>
      </c>
      <c r="D6377" s="92" t="s">
        <v>29</v>
      </c>
      <c r="E6377" s="103" t="s">
        <v>167</v>
      </c>
      <c r="F6377" s="92" t="s">
        <v>11558</v>
      </c>
      <c r="G6377" s="92" t="s">
        <v>1212</v>
      </c>
      <c r="H6377" s="92" t="s">
        <v>11424</v>
      </c>
      <c r="I6377" s="92" t="s">
        <v>865</v>
      </c>
      <c r="J6377" s="92" t="s">
        <v>3278</v>
      </c>
      <c r="K6377" s="90" t="b">
        <v>0</v>
      </c>
      <c r="L6377" s="92" t="s">
        <v>867</v>
      </c>
      <c r="M6377" s="278">
        <f>IFERROR(VLOOKUP(C6377,'Budget Detail as of 11.30'!B:K,COLUMNS('Budget Detail as of 11.30'!B:K),FALSE),0)</f>
        <v>20000</v>
      </c>
      <c r="N6377" s="155">
        <f>SUMIFS('Budget Detail as of 11.30'!L:L,'Budget Detail as of 11.30'!B:B,'Questica Mapping'!C6377)</f>
        <v>20000</v>
      </c>
      <c r="O6377" s="100">
        <v>300</v>
      </c>
      <c r="P6377" s="101">
        <f t="shared" si="246"/>
        <v>300</v>
      </c>
    </row>
    <row r="6378" spans="2:16" hidden="1" x14ac:dyDescent="0.3">
      <c r="B6378" s="92" t="s">
        <v>1162</v>
      </c>
      <c r="C6378" s="92" t="s">
        <v>11595</v>
      </c>
      <c r="D6378" s="92" t="s">
        <v>29</v>
      </c>
      <c r="E6378" s="103" t="s">
        <v>167</v>
      </c>
      <c r="F6378" s="92" t="s">
        <v>11558</v>
      </c>
      <c r="G6378" s="92" t="s">
        <v>1212</v>
      </c>
      <c r="H6378" s="92" t="s">
        <v>11424</v>
      </c>
      <c r="I6378" s="92" t="s">
        <v>925</v>
      </c>
      <c r="J6378" s="92" t="s">
        <v>11596</v>
      </c>
      <c r="K6378" s="90" t="b">
        <v>0</v>
      </c>
      <c r="L6378" s="92" t="s">
        <v>867</v>
      </c>
      <c r="M6378" s="278">
        <f>IFERROR(VLOOKUP(C6378,'Budget Detail as of 11.30'!B:K,COLUMNS('Budget Detail as of 11.30'!B:K),FALSE),0)</f>
        <v>2400</v>
      </c>
      <c r="N6378" s="155">
        <f>SUMIFS('Budget Detail as of 11.30'!L:L,'Budget Detail as of 11.30'!B:B,'Questica Mapping'!C6378)</f>
        <v>2400</v>
      </c>
      <c r="O6378" s="100">
        <v>0</v>
      </c>
      <c r="P6378" s="101">
        <f t="shared" si="246"/>
        <v>0</v>
      </c>
    </row>
    <row r="6379" spans="2:16" hidden="1" x14ac:dyDescent="0.3">
      <c r="B6379" s="92" t="s">
        <v>1162</v>
      </c>
      <c r="C6379" s="92" t="s">
        <v>11597</v>
      </c>
      <c r="D6379" s="92" t="s">
        <v>29</v>
      </c>
      <c r="E6379" s="103" t="s">
        <v>167</v>
      </c>
      <c r="F6379" s="92" t="s">
        <v>11558</v>
      </c>
      <c r="G6379" s="92" t="s">
        <v>1215</v>
      </c>
      <c r="H6379" s="92" t="s">
        <v>11424</v>
      </c>
      <c r="I6379" s="92" t="s">
        <v>865</v>
      </c>
      <c r="J6379" s="92" t="s">
        <v>11598</v>
      </c>
      <c r="K6379" s="90" t="b">
        <v>0</v>
      </c>
      <c r="L6379" s="92" t="s">
        <v>867</v>
      </c>
      <c r="M6379" s="278">
        <f>IFERROR(VLOOKUP(C6379,'Budget Detail as of 11.30'!B:K,COLUMNS('Budget Detail as of 11.30'!B:K),FALSE),0)</f>
        <v>1000</v>
      </c>
      <c r="N6379" s="155">
        <f>SUMIFS('Budget Detail as of 11.30'!L:L,'Budget Detail as of 11.30'!B:B,'Questica Mapping'!C6379)</f>
        <v>1000</v>
      </c>
      <c r="O6379" s="100">
        <v>295126</v>
      </c>
      <c r="P6379" s="101">
        <f t="shared" si="246"/>
        <v>295126</v>
      </c>
    </row>
    <row r="6380" spans="2:16" hidden="1" x14ac:dyDescent="0.3">
      <c r="B6380" s="92" t="s">
        <v>1162</v>
      </c>
      <c r="C6380" s="92" t="s">
        <v>11599</v>
      </c>
      <c r="D6380" s="92" t="s">
        <v>29</v>
      </c>
      <c r="E6380" s="103" t="s">
        <v>167</v>
      </c>
      <c r="F6380" s="92" t="s">
        <v>11558</v>
      </c>
      <c r="G6380" s="92" t="s">
        <v>1215</v>
      </c>
      <c r="H6380" s="92" t="s">
        <v>11424</v>
      </c>
      <c r="I6380" s="92" t="s">
        <v>925</v>
      </c>
      <c r="J6380" s="92" t="s">
        <v>1551</v>
      </c>
      <c r="K6380" s="90" t="b">
        <v>0</v>
      </c>
      <c r="L6380" s="92" t="s">
        <v>867</v>
      </c>
      <c r="M6380" s="278">
        <f>IFERROR(VLOOKUP(C6380,'Budget Detail as of 11.30'!B:K,COLUMNS('Budget Detail as of 11.30'!B:K),FALSE),0)</f>
        <v>4000</v>
      </c>
      <c r="N6380" s="155">
        <f>SUMIFS('Budget Detail as of 11.30'!L:L,'Budget Detail as of 11.30'!B:B,'Questica Mapping'!C6380)</f>
        <v>4000</v>
      </c>
      <c r="O6380" s="100">
        <v>70000</v>
      </c>
      <c r="P6380" s="101">
        <f t="shared" si="246"/>
        <v>70000</v>
      </c>
    </row>
    <row r="6381" spans="2:16" hidden="1" x14ac:dyDescent="0.3">
      <c r="B6381" s="92" t="s">
        <v>1162</v>
      </c>
      <c r="C6381" s="92" t="s">
        <v>11600</v>
      </c>
      <c r="D6381" s="92" t="s">
        <v>29</v>
      </c>
      <c r="E6381" s="103" t="s">
        <v>167</v>
      </c>
      <c r="F6381" s="92" t="s">
        <v>11558</v>
      </c>
      <c r="G6381" s="92" t="s">
        <v>1220</v>
      </c>
      <c r="H6381" s="92" t="s">
        <v>11424</v>
      </c>
      <c r="I6381" s="92" t="s">
        <v>865</v>
      </c>
      <c r="J6381" s="92" t="s">
        <v>11601</v>
      </c>
      <c r="K6381" s="90" t="b">
        <v>0</v>
      </c>
      <c r="L6381" s="92" t="s">
        <v>867</v>
      </c>
      <c r="M6381" s="278">
        <f>IFERROR(VLOOKUP(C6381,'Budget Detail as of 11.30'!B:K,COLUMNS('Budget Detail as of 11.30'!B:K),FALSE),0)</f>
        <v>4000</v>
      </c>
      <c r="N6381" s="155">
        <f>SUMIFS('Budget Detail as of 11.30'!L:L,'Budget Detail as of 11.30'!B:B,'Questica Mapping'!C6381)</f>
        <v>4000</v>
      </c>
      <c r="O6381" s="100">
        <v>20000</v>
      </c>
      <c r="P6381" s="101">
        <f t="shared" si="246"/>
        <v>20000</v>
      </c>
    </row>
    <row r="6382" spans="2:16" hidden="1" x14ac:dyDescent="0.3">
      <c r="B6382" s="92" t="s">
        <v>1162</v>
      </c>
      <c r="C6382" s="92" t="s">
        <v>11602</v>
      </c>
      <c r="D6382" s="92" t="s">
        <v>29</v>
      </c>
      <c r="E6382" s="103" t="s">
        <v>167</v>
      </c>
      <c r="F6382" s="92" t="s">
        <v>11558</v>
      </c>
      <c r="G6382" s="92" t="s">
        <v>1220</v>
      </c>
      <c r="H6382" s="92" t="s">
        <v>11424</v>
      </c>
      <c r="I6382" s="92" t="s">
        <v>925</v>
      </c>
      <c r="J6382" s="92" t="s">
        <v>11603</v>
      </c>
      <c r="K6382" s="90" t="b">
        <v>0</v>
      </c>
      <c r="L6382" s="92" t="s">
        <v>867</v>
      </c>
      <c r="M6382" s="278">
        <f>IFERROR(VLOOKUP(C6382,'Budget Detail as of 11.30'!B:K,COLUMNS('Budget Detail as of 11.30'!B:K),FALSE),0)</f>
        <v>4500</v>
      </c>
      <c r="N6382" s="155">
        <f>SUMIFS('Budget Detail as of 11.30'!L:L,'Budget Detail as of 11.30'!B:B,'Questica Mapping'!C6382)</f>
        <v>4500</v>
      </c>
      <c r="O6382" s="100">
        <v>38000</v>
      </c>
      <c r="P6382" s="101">
        <f t="shared" si="246"/>
        <v>38000</v>
      </c>
    </row>
    <row r="6383" spans="2:16" hidden="1" x14ac:dyDescent="0.3">
      <c r="B6383" s="92" t="s">
        <v>1162</v>
      </c>
      <c r="C6383" s="92" t="s">
        <v>11604</v>
      </c>
      <c r="D6383" s="92" t="s">
        <v>29</v>
      </c>
      <c r="E6383" s="103" t="s">
        <v>167</v>
      </c>
      <c r="F6383" s="92" t="s">
        <v>11558</v>
      </c>
      <c r="G6383" s="92" t="s">
        <v>1229</v>
      </c>
      <c r="H6383" s="92" t="s">
        <v>11424</v>
      </c>
      <c r="I6383" s="92" t="s">
        <v>865</v>
      </c>
      <c r="J6383" s="92" t="s">
        <v>1308</v>
      </c>
      <c r="K6383" s="90" t="b">
        <v>0</v>
      </c>
      <c r="L6383" s="92" t="s">
        <v>867</v>
      </c>
      <c r="M6383" s="278">
        <f>IFERROR(VLOOKUP(C6383,'Budget Detail as of 11.30'!B:K,COLUMNS('Budget Detail as of 11.30'!B:K),FALSE),0)</f>
        <v>3000</v>
      </c>
      <c r="N6383" s="155">
        <f>SUMIFS('Budget Detail as of 11.30'!L:L,'Budget Detail as of 11.30'!B:B,'Questica Mapping'!C6383)</f>
        <v>3000</v>
      </c>
      <c r="O6383" s="100">
        <v>12000</v>
      </c>
      <c r="P6383" s="101">
        <f t="shared" si="246"/>
        <v>12000</v>
      </c>
    </row>
    <row r="6384" spans="2:16" hidden="1" x14ac:dyDescent="0.3">
      <c r="B6384" s="92" t="s">
        <v>1162</v>
      </c>
      <c r="C6384" s="92" t="s">
        <v>11605</v>
      </c>
      <c r="D6384" s="92" t="s">
        <v>29</v>
      </c>
      <c r="E6384" s="103" t="s">
        <v>167</v>
      </c>
      <c r="F6384" s="92" t="s">
        <v>11558</v>
      </c>
      <c r="G6384" s="92" t="s">
        <v>1229</v>
      </c>
      <c r="H6384" s="92" t="s">
        <v>11424</v>
      </c>
      <c r="I6384" s="92" t="s">
        <v>925</v>
      </c>
      <c r="J6384" s="92" t="s">
        <v>1314</v>
      </c>
      <c r="K6384" s="90" t="b">
        <v>0</v>
      </c>
      <c r="L6384" s="92" t="s">
        <v>867</v>
      </c>
      <c r="M6384" s="278">
        <f>IFERROR(VLOOKUP(C6384,'Budget Detail as of 11.30'!B:K,COLUMNS('Budget Detail as of 11.30'!B:K),FALSE),0)</f>
        <v>1000</v>
      </c>
      <c r="N6384" s="155">
        <f>SUMIFS('Budget Detail as of 11.30'!L:L,'Budget Detail as of 11.30'!B:B,'Questica Mapping'!C6384)</f>
        <v>1000</v>
      </c>
      <c r="O6384" s="100">
        <v>58506</v>
      </c>
      <c r="P6384" s="101">
        <f t="shared" ref="P6384:P6415" si="247">+O6384</f>
        <v>58506</v>
      </c>
    </row>
    <row r="6385" spans="2:16" hidden="1" x14ac:dyDescent="0.3">
      <c r="B6385" s="92" t="s">
        <v>1162</v>
      </c>
      <c r="C6385" s="92" t="s">
        <v>11606</v>
      </c>
      <c r="D6385" s="92" t="s">
        <v>29</v>
      </c>
      <c r="E6385" s="103" t="s">
        <v>167</v>
      </c>
      <c r="F6385" s="92" t="s">
        <v>11558</v>
      </c>
      <c r="G6385" s="92" t="s">
        <v>1229</v>
      </c>
      <c r="H6385" s="92" t="s">
        <v>11424</v>
      </c>
      <c r="I6385" s="92" t="s">
        <v>928</v>
      </c>
      <c r="J6385" s="92" t="s">
        <v>11607</v>
      </c>
      <c r="K6385" s="90" t="b">
        <v>0</v>
      </c>
      <c r="L6385" s="92" t="s">
        <v>867</v>
      </c>
      <c r="M6385" s="278">
        <f>IFERROR(VLOOKUP(C6385,'Budget Detail as of 11.30'!B:K,COLUMNS('Budget Detail as of 11.30'!B:K),FALSE),0)</f>
        <v>10000</v>
      </c>
      <c r="N6385" s="155">
        <f>SUMIFS('Budget Detail as of 11.30'!L:L,'Budget Detail as of 11.30'!B:B,'Questica Mapping'!C6385)</f>
        <v>10000</v>
      </c>
      <c r="O6385" s="100">
        <v>7620</v>
      </c>
      <c r="P6385" s="101">
        <f t="shared" si="247"/>
        <v>7620</v>
      </c>
    </row>
    <row r="6386" spans="2:16" hidden="1" x14ac:dyDescent="0.3">
      <c r="B6386" s="92" t="s">
        <v>1162</v>
      </c>
      <c r="C6386" s="92" t="s">
        <v>11608</v>
      </c>
      <c r="D6386" s="92" t="s">
        <v>29</v>
      </c>
      <c r="E6386" s="103" t="s">
        <v>167</v>
      </c>
      <c r="F6386" s="92" t="s">
        <v>11558</v>
      </c>
      <c r="G6386" s="92" t="s">
        <v>1229</v>
      </c>
      <c r="H6386" s="92" t="s">
        <v>11424</v>
      </c>
      <c r="I6386" s="92" t="s">
        <v>931</v>
      </c>
      <c r="J6386" s="92" t="s">
        <v>11609</v>
      </c>
      <c r="K6386" s="90" t="b">
        <v>0</v>
      </c>
      <c r="L6386" s="92" t="s">
        <v>867</v>
      </c>
      <c r="M6386" s="278">
        <f>IFERROR(VLOOKUP(C6386,'Budget Detail as of 11.30'!B:K,COLUMNS('Budget Detail as of 11.30'!B:K),FALSE),0)</f>
        <v>2020</v>
      </c>
      <c r="N6386" s="155">
        <f>SUMIFS('Budget Detail as of 11.30'!L:L,'Budget Detail as of 11.30'!B:B,'Questica Mapping'!C6386)</f>
        <v>2020</v>
      </c>
      <c r="O6386" s="100">
        <v>0</v>
      </c>
      <c r="P6386" s="101">
        <f t="shared" si="247"/>
        <v>0</v>
      </c>
    </row>
    <row r="6387" spans="2:16" hidden="1" x14ac:dyDescent="0.3">
      <c r="B6387" s="92" t="s">
        <v>1162</v>
      </c>
      <c r="C6387" s="92" t="s">
        <v>11610</v>
      </c>
      <c r="D6387" s="92" t="s">
        <v>29</v>
      </c>
      <c r="E6387" s="103" t="s">
        <v>167</v>
      </c>
      <c r="F6387" s="92" t="s">
        <v>11558</v>
      </c>
      <c r="G6387" s="92" t="s">
        <v>1229</v>
      </c>
      <c r="H6387" s="92" t="s">
        <v>11424</v>
      </c>
      <c r="I6387" s="92" t="s">
        <v>944</v>
      </c>
      <c r="J6387" s="92" t="s">
        <v>11611</v>
      </c>
      <c r="K6387" s="90" t="b">
        <v>0</v>
      </c>
      <c r="L6387" s="92" t="s">
        <v>867</v>
      </c>
      <c r="M6387" s="278">
        <f>IFERROR(VLOOKUP(C6387,'Budget Detail as of 11.30'!B:K,COLUMNS('Budget Detail as of 11.30'!B:K),FALSE),0)</f>
        <v>300</v>
      </c>
      <c r="N6387" s="155">
        <f>SUMIFS('Budget Detail as of 11.30'!L:L,'Budget Detail as of 11.30'!B:B,'Questica Mapping'!C6387)</f>
        <v>300</v>
      </c>
      <c r="O6387" s="100">
        <v>29916</v>
      </c>
      <c r="P6387" s="101">
        <f t="shared" si="247"/>
        <v>29916</v>
      </c>
    </row>
    <row r="6388" spans="2:16" hidden="1" x14ac:dyDescent="0.3">
      <c r="B6388" s="92" t="s">
        <v>1162</v>
      </c>
      <c r="C6388" s="92" t="s">
        <v>11612</v>
      </c>
      <c r="D6388" s="92" t="s">
        <v>29</v>
      </c>
      <c r="E6388" s="103" t="s">
        <v>167</v>
      </c>
      <c r="F6388" s="92" t="s">
        <v>11558</v>
      </c>
      <c r="G6388" s="92" t="s">
        <v>1229</v>
      </c>
      <c r="H6388" s="92" t="s">
        <v>11424</v>
      </c>
      <c r="I6388" s="92" t="s">
        <v>1060</v>
      </c>
      <c r="J6388" s="92" t="s">
        <v>11613</v>
      </c>
      <c r="K6388" s="90" t="b">
        <v>0</v>
      </c>
      <c r="L6388" s="92" t="s">
        <v>867</v>
      </c>
      <c r="M6388" s="278">
        <f>IFERROR(VLOOKUP(C6388,'Budget Detail as of 11.30'!B:K,COLUMNS('Budget Detail as of 11.30'!B:K),FALSE),0)</f>
        <v>180</v>
      </c>
      <c r="N6388" s="155">
        <f>SUMIFS('Budget Detail as of 11.30'!L:L,'Budget Detail as of 11.30'!B:B,'Questica Mapping'!C6388)</f>
        <v>180</v>
      </c>
      <c r="O6388" s="100">
        <v>383000</v>
      </c>
      <c r="P6388" s="101">
        <f t="shared" si="247"/>
        <v>383000</v>
      </c>
    </row>
    <row r="6389" spans="2:16" hidden="1" x14ac:dyDescent="0.3">
      <c r="B6389" s="92" t="s">
        <v>1162</v>
      </c>
      <c r="C6389" s="92" t="s">
        <v>11614</v>
      </c>
      <c r="D6389" s="92" t="s">
        <v>29</v>
      </c>
      <c r="E6389" s="103" t="s">
        <v>167</v>
      </c>
      <c r="F6389" s="92" t="s">
        <v>11558</v>
      </c>
      <c r="G6389" s="92" t="s">
        <v>1240</v>
      </c>
      <c r="H6389" s="92" t="s">
        <v>11424</v>
      </c>
      <c r="I6389" s="92" t="s">
        <v>865</v>
      </c>
      <c r="J6389" s="92" t="s">
        <v>11615</v>
      </c>
      <c r="K6389" s="90" t="b">
        <v>0</v>
      </c>
      <c r="L6389" s="92" t="s">
        <v>867</v>
      </c>
      <c r="M6389" s="278">
        <f>IFERROR(VLOOKUP(C6389,'Budget Detail as of 11.30'!B:K,COLUMNS('Budget Detail as of 11.30'!B:K),FALSE),0)</f>
        <v>363130</v>
      </c>
      <c r="N6389" s="155">
        <f>SUMIFS('Budget Detail as of 11.30'!L:L,'Budget Detail as of 11.30'!B:B,'Questica Mapping'!C6389)</f>
        <v>363130</v>
      </c>
      <c r="O6389" s="100">
        <v>0</v>
      </c>
      <c r="P6389" s="101">
        <f t="shared" si="247"/>
        <v>0</v>
      </c>
    </row>
    <row r="6390" spans="2:16" hidden="1" x14ac:dyDescent="0.3">
      <c r="B6390" s="92" t="s">
        <v>1162</v>
      </c>
      <c r="C6390" s="92" t="s">
        <v>11616</v>
      </c>
      <c r="D6390" s="92" t="s">
        <v>29</v>
      </c>
      <c r="E6390" s="103" t="s">
        <v>167</v>
      </c>
      <c r="F6390" s="92" t="s">
        <v>11558</v>
      </c>
      <c r="G6390" s="92" t="s">
        <v>1240</v>
      </c>
      <c r="H6390" s="92" t="s">
        <v>11424</v>
      </c>
      <c r="I6390" s="92" t="s">
        <v>925</v>
      </c>
      <c r="J6390" s="92" t="s">
        <v>11617</v>
      </c>
      <c r="K6390" s="90" t="b">
        <v>0</v>
      </c>
      <c r="L6390" s="92" t="s">
        <v>867</v>
      </c>
      <c r="M6390" s="278">
        <f>IFERROR(VLOOKUP(C6390,'Budget Detail as of 11.30'!B:K,COLUMNS('Budget Detail as of 11.30'!B:K),FALSE),0)</f>
        <v>69100</v>
      </c>
      <c r="N6390" s="155">
        <f>SUMIFS('Budget Detail as of 11.30'!L:L,'Budget Detail as of 11.30'!B:B,'Questica Mapping'!C6390)</f>
        <v>69100</v>
      </c>
      <c r="O6390" s="100">
        <v>800</v>
      </c>
      <c r="P6390" s="101">
        <f t="shared" si="247"/>
        <v>800</v>
      </c>
    </row>
    <row r="6391" spans="2:16" hidden="1" x14ac:dyDescent="0.3">
      <c r="B6391" s="92" t="s">
        <v>1162</v>
      </c>
      <c r="C6391" s="92" t="s">
        <v>11618</v>
      </c>
      <c r="D6391" s="92" t="s">
        <v>29</v>
      </c>
      <c r="E6391" s="103" t="s">
        <v>167</v>
      </c>
      <c r="F6391" s="92" t="s">
        <v>11558</v>
      </c>
      <c r="G6391" s="92" t="s">
        <v>1240</v>
      </c>
      <c r="H6391" s="92" t="s">
        <v>11424</v>
      </c>
      <c r="I6391" s="92" t="s">
        <v>928</v>
      </c>
      <c r="J6391" s="92" t="s">
        <v>11619</v>
      </c>
      <c r="K6391" s="90" t="b">
        <v>0</v>
      </c>
      <c r="L6391" s="92" t="s">
        <v>867</v>
      </c>
      <c r="M6391" s="278">
        <f>IFERROR(VLOOKUP(C6391,'Budget Detail as of 11.30'!B:K,COLUMNS('Budget Detail as of 11.30'!B:K),FALSE),0)</f>
        <v>20000</v>
      </c>
      <c r="N6391" s="155">
        <f>SUMIFS('Budget Detail as of 11.30'!L:L,'Budget Detail as of 11.30'!B:B,'Questica Mapping'!C6391)</f>
        <v>20000</v>
      </c>
      <c r="O6391" s="100">
        <v>100</v>
      </c>
      <c r="P6391" s="101">
        <f t="shared" si="247"/>
        <v>100</v>
      </c>
    </row>
    <row r="6392" spans="2:16" hidden="1" x14ac:dyDescent="0.3">
      <c r="B6392" s="92" t="s">
        <v>1162</v>
      </c>
      <c r="C6392" s="92" t="s">
        <v>11620</v>
      </c>
      <c r="D6392" s="92" t="s">
        <v>29</v>
      </c>
      <c r="E6392" s="103" t="s">
        <v>167</v>
      </c>
      <c r="F6392" s="92" t="s">
        <v>11558</v>
      </c>
      <c r="G6392" s="92" t="s">
        <v>1240</v>
      </c>
      <c r="H6392" s="92" t="s">
        <v>11424</v>
      </c>
      <c r="I6392" s="92" t="s">
        <v>931</v>
      </c>
      <c r="J6392" s="92" t="s">
        <v>11621</v>
      </c>
      <c r="K6392" s="90" t="b">
        <v>0</v>
      </c>
      <c r="L6392" s="92" t="s">
        <v>867</v>
      </c>
      <c r="M6392" s="278">
        <f>IFERROR(VLOOKUP(C6392,'Budget Detail as of 11.30'!B:K,COLUMNS('Budget Detail as of 11.30'!B:K),FALSE),0)</f>
        <v>40900</v>
      </c>
      <c r="N6392" s="155">
        <f>SUMIFS('Budget Detail as of 11.30'!L:L,'Budget Detail as of 11.30'!B:B,'Questica Mapping'!C6392)</f>
        <v>40900</v>
      </c>
      <c r="O6392" s="100">
        <v>1000</v>
      </c>
      <c r="P6392" s="101">
        <f t="shared" si="247"/>
        <v>1000</v>
      </c>
    </row>
    <row r="6393" spans="2:16" hidden="1" x14ac:dyDescent="0.3">
      <c r="B6393" s="92" t="s">
        <v>1162</v>
      </c>
      <c r="C6393" s="92" t="s">
        <v>11622</v>
      </c>
      <c r="D6393" s="92" t="s">
        <v>29</v>
      </c>
      <c r="E6393" s="103" t="s">
        <v>167</v>
      </c>
      <c r="F6393" s="92" t="s">
        <v>11558</v>
      </c>
      <c r="G6393" s="92" t="s">
        <v>1240</v>
      </c>
      <c r="H6393" s="92" t="s">
        <v>11424</v>
      </c>
      <c r="I6393" s="92" t="s">
        <v>944</v>
      </c>
      <c r="J6393" s="92" t="s">
        <v>11623</v>
      </c>
      <c r="K6393" s="90" t="b">
        <v>0</v>
      </c>
      <c r="L6393" s="92" t="s">
        <v>867</v>
      </c>
      <c r="M6393" s="278">
        <f>IFERROR(VLOOKUP(C6393,'Budget Detail as of 11.30'!B:K,COLUMNS('Budget Detail as of 11.30'!B:K),FALSE),0)</f>
        <v>10500</v>
      </c>
      <c r="N6393" s="155">
        <f>SUMIFS('Budget Detail as of 11.30'!L:L,'Budget Detail as of 11.30'!B:B,'Questica Mapping'!C6393)</f>
        <v>10500</v>
      </c>
      <c r="O6393" s="100">
        <v>656990</v>
      </c>
      <c r="P6393" s="101">
        <f t="shared" si="247"/>
        <v>656990</v>
      </c>
    </row>
    <row r="6394" spans="2:16" hidden="1" x14ac:dyDescent="0.3">
      <c r="B6394" s="92" t="s">
        <v>1162</v>
      </c>
      <c r="C6394" s="92" t="s">
        <v>11624</v>
      </c>
      <c r="D6394" s="92" t="s">
        <v>29</v>
      </c>
      <c r="E6394" s="103" t="s">
        <v>170</v>
      </c>
      <c r="F6394" s="92" t="s">
        <v>11558</v>
      </c>
      <c r="G6394" s="92" t="s">
        <v>1243</v>
      </c>
      <c r="H6394" s="92" t="s">
        <v>11424</v>
      </c>
      <c r="I6394" s="92" t="s">
        <v>865</v>
      </c>
      <c r="J6394" s="92" t="s">
        <v>1244</v>
      </c>
      <c r="K6394" s="90" t="b">
        <v>0</v>
      </c>
      <c r="L6394" s="92" t="s">
        <v>867</v>
      </c>
      <c r="M6394" s="278">
        <f>IFERROR(VLOOKUP(C6394,'Budget Detail as of 11.30'!B:K,COLUMNS('Budget Detail as of 11.30'!B:K),FALSE),0)</f>
        <v>53000</v>
      </c>
      <c r="N6394" s="155">
        <f>SUMIFS('Budget Detail as of 11.30'!L:L,'Budget Detail as of 11.30'!B:B,'Questica Mapping'!C6394)</f>
        <v>53000</v>
      </c>
      <c r="O6394" s="100">
        <v>314190</v>
      </c>
      <c r="P6394" s="101">
        <f t="shared" si="247"/>
        <v>314190</v>
      </c>
    </row>
    <row r="6395" spans="2:16" hidden="1" x14ac:dyDescent="0.3">
      <c r="B6395" s="92" t="s">
        <v>1162</v>
      </c>
      <c r="C6395" s="92" t="s">
        <v>11625</v>
      </c>
      <c r="D6395" s="92" t="s">
        <v>29</v>
      </c>
      <c r="E6395" s="103" t="s">
        <v>170</v>
      </c>
      <c r="F6395" s="92" t="s">
        <v>11558</v>
      </c>
      <c r="G6395" s="92" t="s">
        <v>1246</v>
      </c>
      <c r="H6395" s="92" t="s">
        <v>11424</v>
      </c>
      <c r="I6395" s="92" t="s">
        <v>865</v>
      </c>
      <c r="J6395" s="92" t="s">
        <v>1326</v>
      </c>
      <c r="K6395" s="90" t="b">
        <v>0</v>
      </c>
      <c r="L6395" s="92" t="s">
        <v>867</v>
      </c>
      <c r="M6395" s="278">
        <f>IFERROR(VLOOKUP(C6395,'Budget Detail as of 11.30'!B:K,COLUMNS('Budget Detail as of 11.30'!B:K),FALSE),0)</f>
        <v>8220</v>
      </c>
      <c r="N6395" s="155">
        <f>SUMIFS('Budget Detail as of 11.30'!L:L,'Budget Detail as of 11.30'!B:B,'Questica Mapping'!C6395)</f>
        <v>9900</v>
      </c>
      <c r="O6395" s="100">
        <v>100</v>
      </c>
      <c r="P6395" s="101">
        <f t="shared" si="247"/>
        <v>100</v>
      </c>
    </row>
    <row r="6396" spans="2:16" hidden="1" x14ac:dyDescent="0.3">
      <c r="B6396" s="92" t="s">
        <v>1162</v>
      </c>
      <c r="C6396" s="92" t="s">
        <v>11626</v>
      </c>
      <c r="D6396" s="92" t="s">
        <v>29</v>
      </c>
      <c r="E6396" s="103" t="s">
        <v>170</v>
      </c>
      <c r="F6396" s="92" t="s">
        <v>11558</v>
      </c>
      <c r="G6396" s="92" t="s">
        <v>1246</v>
      </c>
      <c r="H6396" s="92" t="s">
        <v>11424</v>
      </c>
      <c r="I6396" s="92" t="s">
        <v>925</v>
      </c>
      <c r="J6396" s="270" t="s">
        <v>1251</v>
      </c>
      <c r="K6396" s="90" t="b">
        <v>0</v>
      </c>
      <c r="L6396" s="92" t="s">
        <v>867</v>
      </c>
      <c r="M6396" s="278">
        <f>IFERROR(VLOOKUP(C6396,'Budget Detail as of 11.30'!B:K,COLUMNS('Budget Detail as of 11.30'!B:K),FALSE),0)</f>
        <v>1680</v>
      </c>
      <c r="N6396" s="155">
        <f>SUMIFS('Budget Detail as of 11.30'!L:L,'Budget Detail as of 11.30'!B:B,'Questica Mapping'!C6396)</f>
        <v>0</v>
      </c>
      <c r="O6396" s="100">
        <v>600</v>
      </c>
      <c r="P6396" s="101">
        <f t="shared" si="247"/>
        <v>600</v>
      </c>
    </row>
    <row r="6397" spans="2:16" hidden="1" x14ac:dyDescent="0.3">
      <c r="B6397" s="92" t="s">
        <v>1162</v>
      </c>
      <c r="C6397" s="92" t="s">
        <v>11627</v>
      </c>
      <c r="D6397" s="92" t="s">
        <v>29</v>
      </c>
      <c r="E6397" s="103" t="s">
        <v>170</v>
      </c>
      <c r="F6397" s="92" t="s">
        <v>11558</v>
      </c>
      <c r="G6397" s="92" t="s">
        <v>1253</v>
      </c>
      <c r="H6397" s="92" t="s">
        <v>11424</v>
      </c>
      <c r="I6397" s="92" t="s">
        <v>865</v>
      </c>
      <c r="J6397" s="92" t="s">
        <v>1254</v>
      </c>
      <c r="K6397" s="90" t="b">
        <v>0</v>
      </c>
      <c r="L6397" s="92" t="s">
        <v>867</v>
      </c>
      <c r="M6397" s="278">
        <f>IFERROR(VLOOKUP(C6397,'Budget Detail as of 11.30'!B:K,COLUMNS('Budget Detail as of 11.30'!B:K),FALSE),0)</f>
        <v>40370</v>
      </c>
      <c r="N6397" s="155">
        <f>SUMIFS('Budget Detail as of 11.30'!L:L,'Budget Detail as of 11.30'!B:B,'Questica Mapping'!C6397)</f>
        <v>40370</v>
      </c>
      <c r="O6397" s="100">
        <v>250</v>
      </c>
      <c r="P6397" s="101">
        <f t="shared" si="247"/>
        <v>250</v>
      </c>
    </row>
    <row r="6398" spans="2:16" hidden="1" x14ac:dyDescent="0.3">
      <c r="B6398" s="92" t="s">
        <v>1162</v>
      </c>
      <c r="C6398" s="92" t="s">
        <v>11628</v>
      </c>
      <c r="D6398" s="92" t="s">
        <v>29</v>
      </c>
      <c r="E6398" s="103" t="s">
        <v>170</v>
      </c>
      <c r="F6398" s="92" t="s">
        <v>11558</v>
      </c>
      <c r="G6398" s="92" t="s">
        <v>1253</v>
      </c>
      <c r="H6398" s="92" t="s">
        <v>11424</v>
      </c>
      <c r="I6398" s="92" t="s">
        <v>925</v>
      </c>
      <c r="J6398" s="92" t="s">
        <v>1256</v>
      </c>
      <c r="K6398" s="90" t="b">
        <v>0</v>
      </c>
      <c r="L6398" s="92" t="s">
        <v>867</v>
      </c>
      <c r="M6398" s="278">
        <f>IFERROR(VLOOKUP(C6398,'Budget Detail as of 11.30'!B:K,COLUMNS('Budget Detail as of 11.30'!B:K),FALSE),0)</f>
        <v>469860</v>
      </c>
      <c r="N6398" s="155">
        <f>SUMIFS('Budget Detail as of 11.30'!L:L,'Budget Detail as of 11.30'!B:B,'Questica Mapping'!C6398)</f>
        <v>469860</v>
      </c>
      <c r="O6398" s="100">
        <v>1400</v>
      </c>
      <c r="P6398" s="101">
        <f t="shared" si="247"/>
        <v>1400</v>
      </c>
    </row>
    <row r="6399" spans="2:16" hidden="1" x14ac:dyDescent="0.3">
      <c r="B6399" s="92" t="s">
        <v>1162</v>
      </c>
      <c r="C6399" s="92" t="s">
        <v>11629</v>
      </c>
      <c r="D6399" s="92" t="s">
        <v>29</v>
      </c>
      <c r="E6399" s="103" t="s">
        <v>170</v>
      </c>
      <c r="F6399" s="92" t="s">
        <v>11558</v>
      </c>
      <c r="G6399" s="92" t="s">
        <v>1253</v>
      </c>
      <c r="H6399" s="92" t="s">
        <v>11424</v>
      </c>
      <c r="I6399" s="92" t="s">
        <v>928</v>
      </c>
      <c r="J6399" s="92" t="s">
        <v>1259</v>
      </c>
      <c r="K6399" s="90" t="b">
        <v>0</v>
      </c>
      <c r="L6399" s="92" t="s">
        <v>867</v>
      </c>
      <c r="M6399" s="278">
        <f>IFERROR(VLOOKUP(C6399,'Budget Detail as of 11.30'!B:K,COLUMNS('Budget Detail as of 11.30'!B:K),FALSE),0)</f>
        <v>800</v>
      </c>
      <c r="N6399" s="155">
        <f>SUMIFS('Budget Detail as of 11.30'!L:L,'Budget Detail as of 11.30'!B:B,'Questica Mapping'!C6399)</f>
        <v>800</v>
      </c>
      <c r="O6399" s="100">
        <v>25</v>
      </c>
      <c r="P6399" s="101">
        <f t="shared" si="247"/>
        <v>25</v>
      </c>
    </row>
    <row r="6400" spans="2:16" hidden="1" x14ac:dyDescent="0.3">
      <c r="B6400" s="92" t="s">
        <v>1162</v>
      </c>
      <c r="C6400" s="92" t="s">
        <v>11630</v>
      </c>
      <c r="D6400" s="92" t="s">
        <v>29</v>
      </c>
      <c r="E6400" s="103" t="s">
        <v>167</v>
      </c>
      <c r="F6400" s="92" t="s">
        <v>11558</v>
      </c>
      <c r="G6400" s="92" t="s">
        <v>1268</v>
      </c>
      <c r="H6400" s="92" t="s">
        <v>11424</v>
      </c>
      <c r="I6400" s="92" t="s">
        <v>865</v>
      </c>
      <c r="J6400" s="92" t="s">
        <v>11631</v>
      </c>
      <c r="K6400" s="90" t="b">
        <v>0</v>
      </c>
      <c r="L6400" s="92" t="s">
        <v>867</v>
      </c>
      <c r="M6400" s="278">
        <f>IFERROR(VLOOKUP(C6400,'Budget Detail as of 11.30'!B:K,COLUMNS('Budget Detail as of 11.30'!B:K),FALSE),0)</f>
        <v>800</v>
      </c>
      <c r="N6400" s="155">
        <f>SUMIFS('Budget Detail as of 11.30'!L:L,'Budget Detail as of 11.30'!B:B,'Questica Mapping'!C6400)</f>
        <v>800</v>
      </c>
      <c r="O6400" s="100">
        <v>2100</v>
      </c>
      <c r="P6400" s="101">
        <f t="shared" si="247"/>
        <v>2100</v>
      </c>
    </row>
    <row r="6401" spans="2:16" hidden="1" x14ac:dyDescent="0.3">
      <c r="B6401" s="92" t="s">
        <v>1162</v>
      </c>
      <c r="C6401" s="92" t="s">
        <v>11632</v>
      </c>
      <c r="D6401" s="92" t="s">
        <v>29</v>
      </c>
      <c r="E6401" s="103" t="s">
        <v>167</v>
      </c>
      <c r="F6401" s="92" t="s">
        <v>11558</v>
      </c>
      <c r="G6401" s="92" t="s">
        <v>1268</v>
      </c>
      <c r="H6401" s="92" t="s">
        <v>11424</v>
      </c>
      <c r="I6401" s="92" t="s">
        <v>925</v>
      </c>
      <c r="J6401" s="92" t="s">
        <v>1333</v>
      </c>
      <c r="K6401" s="90" t="b">
        <v>0</v>
      </c>
      <c r="L6401" s="92" t="s">
        <v>867</v>
      </c>
      <c r="M6401" s="278">
        <f>IFERROR(VLOOKUP(C6401,'Budget Detail as of 11.30'!B:K,COLUMNS('Budget Detail as of 11.30'!B:K),FALSE),0)</f>
        <v>100</v>
      </c>
      <c r="N6401" s="155">
        <f>SUMIFS('Budget Detail as of 11.30'!L:L,'Budget Detail as of 11.30'!B:B,'Questica Mapping'!C6401)</f>
        <v>100</v>
      </c>
      <c r="O6401" s="100">
        <v>1500</v>
      </c>
      <c r="P6401" s="101">
        <f t="shared" si="247"/>
        <v>1500</v>
      </c>
    </row>
    <row r="6402" spans="2:16" hidden="1" x14ac:dyDescent="0.3">
      <c r="B6402" s="92" t="s">
        <v>1162</v>
      </c>
      <c r="C6402" s="92" t="s">
        <v>11633</v>
      </c>
      <c r="D6402" s="92" t="s">
        <v>29</v>
      </c>
      <c r="E6402" s="103" t="s">
        <v>171</v>
      </c>
      <c r="F6402" s="92" t="s">
        <v>11558</v>
      </c>
      <c r="G6402" s="92" t="s">
        <v>1273</v>
      </c>
      <c r="H6402" s="92" t="s">
        <v>11424</v>
      </c>
      <c r="I6402" s="92" t="s">
        <v>865</v>
      </c>
      <c r="J6402" s="92" t="s">
        <v>6082</v>
      </c>
      <c r="K6402" s="90" t="b">
        <v>0</v>
      </c>
      <c r="L6402" s="92" t="s">
        <v>867</v>
      </c>
      <c r="M6402" s="278">
        <f>IFERROR(VLOOKUP(C6402,'Budget Detail as of 11.30'!B:K,COLUMNS('Budget Detail as of 11.30'!B:K),FALSE),0)</f>
        <v>500</v>
      </c>
      <c r="N6402" s="155">
        <f>SUMIFS('Budget Detail as of 11.30'!L:L,'Budget Detail as of 11.30'!B:B,'Questica Mapping'!C6402)</f>
        <v>500</v>
      </c>
      <c r="O6402" s="100">
        <v>1000</v>
      </c>
      <c r="P6402" s="101">
        <f t="shared" si="247"/>
        <v>1000</v>
      </c>
    </row>
    <row r="6403" spans="2:16" hidden="1" x14ac:dyDescent="0.3">
      <c r="B6403" s="92" t="s">
        <v>1162</v>
      </c>
      <c r="C6403" s="92" t="s">
        <v>11634</v>
      </c>
      <c r="D6403" s="92" t="s">
        <v>29</v>
      </c>
      <c r="E6403" s="103" t="s">
        <v>174</v>
      </c>
      <c r="F6403" s="92" t="s">
        <v>11635</v>
      </c>
      <c r="G6403" s="92" t="s">
        <v>1165</v>
      </c>
      <c r="H6403" s="92" t="s">
        <v>11387</v>
      </c>
      <c r="I6403" s="92" t="s">
        <v>865</v>
      </c>
      <c r="J6403" s="92">
        <v>0</v>
      </c>
      <c r="K6403" s="90" t="b">
        <v>0</v>
      </c>
      <c r="L6403" s="92" t="s">
        <v>1166</v>
      </c>
      <c r="M6403" s="278">
        <f>IFERROR(VLOOKUP(C6403,'Budget Detail as of 11.30'!B:K,COLUMNS('Budget Detail as of 11.30'!B:K),FALSE),0)</f>
        <v>714810</v>
      </c>
      <c r="N6403" s="155">
        <f>SUMIFS('Budget Detail as of 11.30'!L:L,'Budget Detail as of 11.30'!B:B,'Questica Mapping'!C6403)</f>
        <v>684030</v>
      </c>
      <c r="O6403" s="100">
        <v>100</v>
      </c>
      <c r="P6403" s="101">
        <f t="shared" si="247"/>
        <v>100</v>
      </c>
    </row>
    <row r="6404" spans="2:16" hidden="1" x14ac:dyDescent="0.3">
      <c r="B6404" s="92" t="s">
        <v>1162</v>
      </c>
      <c r="C6404" s="92" t="s">
        <v>11636</v>
      </c>
      <c r="D6404" s="92" t="s">
        <v>29</v>
      </c>
      <c r="E6404" s="103" t="s">
        <v>174</v>
      </c>
      <c r="F6404" s="92" t="s">
        <v>11635</v>
      </c>
      <c r="G6404" s="92" t="s">
        <v>1176</v>
      </c>
      <c r="H6404" s="92" t="s">
        <v>11387</v>
      </c>
      <c r="I6404" s="92" t="s">
        <v>865</v>
      </c>
      <c r="J6404" s="92">
        <v>0</v>
      </c>
      <c r="K6404" s="90" t="b">
        <v>0</v>
      </c>
      <c r="L6404" s="92" t="s">
        <v>1166</v>
      </c>
      <c r="M6404" s="278">
        <f>IFERROR(VLOOKUP(C6404,'Budget Detail as of 11.30'!B:K,COLUMNS('Budget Detail as of 11.30'!B:K),FALSE),0)</f>
        <v>345270</v>
      </c>
      <c r="N6404" s="155">
        <f>SUMIFS('Budget Detail as of 11.30'!L:L,'Budget Detail as of 11.30'!B:B,'Questica Mapping'!C6404)</f>
        <v>337330</v>
      </c>
      <c r="O6404" s="100">
        <v>400</v>
      </c>
      <c r="P6404" s="101">
        <f t="shared" si="247"/>
        <v>400</v>
      </c>
    </row>
    <row r="6405" spans="2:16" hidden="1" x14ac:dyDescent="0.3">
      <c r="B6405" s="92" t="s">
        <v>1162</v>
      </c>
      <c r="C6405" s="92" t="s">
        <v>11637</v>
      </c>
      <c r="D6405" s="92" t="s">
        <v>29</v>
      </c>
      <c r="E6405" s="103" t="s">
        <v>172</v>
      </c>
      <c r="F6405" s="92" t="s">
        <v>11635</v>
      </c>
      <c r="G6405" s="92" t="s">
        <v>1185</v>
      </c>
      <c r="H6405" s="92" t="s">
        <v>11387</v>
      </c>
      <c r="I6405" s="92" t="s">
        <v>865</v>
      </c>
      <c r="J6405" s="92" t="s">
        <v>1186</v>
      </c>
      <c r="K6405" s="90" t="b">
        <v>0</v>
      </c>
      <c r="L6405" s="92" t="s">
        <v>867</v>
      </c>
      <c r="M6405" s="278">
        <f>IFERROR(VLOOKUP(C6405,'Budget Detail as of 11.30'!B:K,COLUMNS('Budget Detail as of 11.30'!B:K),FALSE),0)</f>
        <v>100</v>
      </c>
      <c r="N6405" s="155">
        <f>SUMIFS('Budget Detail as of 11.30'!L:L,'Budget Detail as of 11.30'!B:B,'Questica Mapping'!C6405)</f>
        <v>100</v>
      </c>
      <c r="O6405" s="100">
        <v>4176</v>
      </c>
      <c r="P6405" s="101">
        <f t="shared" si="247"/>
        <v>4176</v>
      </c>
    </row>
    <row r="6406" spans="2:16" hidden="1" x14ac:dyDescent="0.3">
      <c r="B6406" s="92" t="s">
        <v>1162</v>
      </c>
      <c r="C6406" s="92" t="s">
        <v>11638</v>
      </c>
      <c r="D6406" s="92" t="s">
        <v>29</v>
      </c>
      <c r="E6406" s="103" t="s">
        <v>172</v>
      </c>
      <c r="F6406" s="92" t="s">
        <v>11635</v>
      </c>
      <c r="G6406" s="92" t="s">
        <v>1185</v>
      </c>
      <c r="H6406" s="92" t="s">
        <v>11387</v>
      </c>
      <c r="I6406" s="92" t="s">
        <v>925</v>
      </c>
      <c r="J6406" s="92" t="s">
        <v>11639</v>
      </c>
      <c r="K6406" s="90" t="b">
        <v>0</v>
      </c>
      <c r="L6406" s="92" t="s">
        <v>867</v>
      </c>
      <c r="M6406" s="278">
        <f>IFERROR(VLOOKUP(C6406,'Budget Detail as of 11.30'!B:K,COLUMNS('Budget Detail as of 11.30'!B:K),FALSE),0)</f>
        <v>600</v>
      </c>
      <c r="N6406" s="155">
        <f>SUMIFS('Budget Detail as of 11.30'!L:L,'Budget Detail as of 11.30'!B:B,'Questica Mapping'!C6406)</f>
        <v>600</v>
      </c>
      <c r="O6406" s="100">
        <v>0</v>
      </c>
      <c r="P6406" s="101">
        <f t="shared" si="247"/>
        <v>0</v>
      </c>
    </row>
    <row r="6407" spans="2:16" hidden="1" x14ac:dyDescent="0.3">
      <c r="B6407" s="92" t="s">
        <v>1162</v>
      </c>
      <c r="C6407" s="92" t="s">
        <v>11640</v>
      </c>
      <c r="D6407" s="92" t="s">
        <v>29</v>
      </c>
      <c r="E6407" s="103" t="s">
        <v>172</v>
      </c>
      <c r="F6407" s="90" t="s">
        <v>11635</v>
      </c>
      <c r="G6407" s="90" t="s">
        <v>1185</v>
      </c>
      <c r="H6407" s="90" t="s">
        <v>11641</v>
      </c>
      <c r="I6407" s="178">
        <v>4</v>
      </c>
      <c r="J6407" s="269" t="s">
        <v>1251</v>
      </c>
      <c r="L6407" s="92"/>
      <c r="M6407" s="278">
        <f>IFERROR(VLOOKUP(C6407,'Budget Detail as of 11.30'!B:K,COLUMNS('Budget Detail as of 11.30'!B:K),FALSE),0)</f>
        <v>0</v>
      </c>
      <c r="N6407" s="155">
        <f>SUMIFS('Budget Detail as of 11.30'!L:L,'Budget Detail as of 11.30'!B:B,'Questica Mapping'!C6407)</f>
        <v>0</v>
      </c>
      <c r="O6407" s="100">
        <v>6900</v>
      </c>
      <c r="P6407" s="101">
        <f t="shared" si="247"/>
        <v>6900</v>
      </c>
    </row>
    <row r="6408" spans="2:16" hidden="1" x14ac:dyDescent="0.3">
      <c r="B6408" s="92" t="s">
        <v>1162</v>
      </c>
      <c r="C6408" s="92" t="s">
        <v>11642</v>
      </c>
      <c r="D6408" s="92" t="s">
        <v>29</v>
      </c>
      <c r="E6408" s="103" t="s">
        <v>172</v>
      </c>
      <c r="F6408" s="92" t="s">
        <v>11635</v>
      </c>
      <c r="G6408" s="92" t="s">
        <v>1188</v>
      </c>
      <c r="H6408" s="92" t="s">
        <v>11387</v>
      </c>
      <c r="I6408" s="92" t="s">
        <v>865</v>
      </c>
      <c r="J6408" s="92" t="s">
        <v>1189</v>
      </c>
      <c r="K6408" s="90" t="b">
        <v>0</v>
      </c>
      <c r="L6408" s="92" t="s">
        <v>867</v>
      </c>
      <c r="M6408" s="278">
        <f>IFERROR(VLOOKUP(C6408,'Budget Detail as of 11.30'!B:K,COLUMNS('Budget Detail as of 11.30'!B:K),FALSE),0)</f>
        <v>1400</v>
      </c>
      <c r="N6408" s="155">
        <f>SUMIFS('Budget Detail as of 11.30'!L:L,'Budget Detail as of 11.30'!B:B,'Questica Mapping'!C6408)</f>
        <v>1400</v>
      </c>
      <c r="O6408" s="100">
        <v>3300</v>
      </c>
      <c r="P6408" s="101">
        <f t="shared" si="247"/>
        <v>3300</v>
      </c>
    </row>
    <row r="6409" spans="2:16" hidden="1" x14ac:dyDescent="0.3">
      <c r="B6409" s="92" t="s">
        <v>1162</v>
      </c>
      <c r="C6409" s="92" t="s">
        <v>11643</v>
      </c>
      <c r="D6409" s="92" t="s">
        <v>29</v>
      </c>
      <c r="E6409" s="103" t="s">
        <v>172</v>
      </c>
      <c r="F6409" s="92" t="s">
        <v>11635</v>
      </c>
      <c r="G6409" s="92" t="s">
        <v>1188</v>
      </c>
      <c r="H6409" s="92" t="s">
        <v>11387</v>
      </c>
      <c r="I6409" s="92" t="s">
        <v>925</v>
      </c>
      <c r="J6409" s="92" t="s">
        <v>1967</v>
      </c>
      <c r="K6409" s="90" t="b">
        <v>0</v>
      </c>
      <c r="L6409" s="92" t="s">
        <v>867</v>
      </c>
      <c r="M6409" s="278">
        <f>IFERROR(VLOOKUP(C6409,'Budget Detail as of 11.30'!B:K,COLUMNS('Budget Detail as of 11.30'!B:K),FALSE),0)</f>
        <v>30</v>
      </c>
      <c r="N6409" s="155">
        <f>SUMIFS('Budget Detail as of 11.30'!L:L,'Budget Detail as of 11.30'!B:B,'Questica Mapping'!C6409)</f>
        <v>30</v>
      </c>
      <c r="O6409" s="100">
        <v>1800</v>
      </c>
      <c r="P6409" s="101">
        <f t="shared" si="247"/>
        <v>1800</v>
      </c>
    </row>
    <row r="6410" spans="2:16" hidden="1" x14ac:dyDescent="0.3">
      <c r="B6410" s="92" t="s">
        <v>1162</v>
      </c>
      <c r="C6410" s="92" t="s">
        <v>11644</v>
      </c>
      <c r="D6410" s="92" t="s">
        <v>29</v>
      </c>
      <c r="E6410" s="103" t="s">
        <v>172</v>
      </c>
      <c r="F6410" s="92" t="s">
        <v>11635</v>
      </c>
      <c r="G6410" s="92" t="s">
        <v>1191</v>
      </c>
      <c r="H6410" s="92" t="s">
        <v>11387</v>
      </c>
      <c r="I6410" s="92" t="s">
        <v>865</v>
      </c>
      <c r="J6410" s="92" t="s">
        <v>1192</v>
      </c>
      <c r="K6410" s="90" t="b">
        <v>0</v>
      </c>
      <c r="L6410" s="92" t="s">
        <v>867</v>
      </c>
      <c r="M6410" s="278">
        <f>IFERROR(VLOOKUP(C6410,'Budget Detail as of 11.30'!B:K,COLUMNS('Budget Detail as of 11.30'!B:K),FALSE),0)</f>
        <v>2060</v>
      </c>
      <c r="N6410" s="155">
        <f>SUMIFS('Budget Detail as of 11.30'!L:L,'Budget Detail as of 11.30'!B:B,'Questica Mapping'!C6410)</f>
        <v>2060</v>
      </c>
      <c r="O6410" s="100">
        <v>200</v>
      </c>
      <c r="P6410" s="101">
        <f t="shared" si="247"/>
        <v>200</v>
      </c>
    </row>
    <row r="6411" spans="2:16" hidden="1" x14ac:dyDescent="0.3">
      <c r="B6411" s="92" t="s">
        <v>1162</v>
      </c>
      <c r="C6411" s="92" t="s">
        <v>11645</v>
      </c>
      <c r="D6411" s="92" t="s">
        <v>29</v>
      </c>
      <c r="E6411" s="103" t="s">
        <v>172</v>
      </c>
      <c r="F6411" s="92" t="s">
        <v>11635</v>
      </c>
      <c r="G6411" s="92" t="s">
        <v>1202</v>
      </c>
      <c r="H6411" s="92" t="s">
        <v>11387</v>
      </c>
      <c r="I6411" s="92" t="s">
        <v>865</v>
      </c>
      <c r="J6411" s="92" t="s">
        <v>1203</v>
      </c>
      <c r="K6411" s="90" t="b">
        <v>0</v>
      </c>
      <c r="L6411" s="92" t="s">
        <v>867</v>
      </c>
      <c r="M6411" s="278">
        <f>IFERROR(VLOOKUP(C6411,'Budget Detail as of 11.30'!B:K,COLUMNS('Budget Detail as of 11.30'!B:K),FALSE),0)</f>
        <v>1500</v>
      </c>
      <c r="N6411" s="155">
        <f>SUMIFS('Budget Detail as of 11.30'!L:L,'Budget Detail as of 11.30'!B:B,'Questica Mapping'!C6411)</f>
        <v>1500</v>
      </c>
      <c r="O6411" s="100">
        <v>120</v>
      </c>
      <c r="P6411" s="101">
        <f t="shared" si="247"/>
        <v>120</v>
      </c>
    </row>
    <row r="6412" spans="2:16" hidden="1" x14ac:dyDescent="0.3">
      <c r="B6412" s="92" t="s">
        <v>1162</v>
      </c>
      <c r="C6412" s="92" t="s">
        <v>11646</v>
      </c>
      <c r="D6412" s="92" t="s">
        <v>29</v>
      </c>
      <c r="E6412" s="103" t="s">
        <v>172</v>
      </c>
      <c r="F6412" s="92" t="s">
        <v>11635</v>
      </c>
      <c r="G6412" s="92" t="s">
        <v>1354</v>
      </c>
      <c r="H6412" s="92" t="s">
        <v>11387</v>
      </c>
      <c r="I6412" s="92" t="s">
        <v>865</v>
      </c>
      <c r="J6412" s="92" t="s">
        <v>11647</v>
      </c>
      <c r="K6412" s="90" t="b">
        <v>0</v>
      </c>
      <c r="L6412" s="92" t="s">
        <v>867</v>
      </c>
      <c r="M6412" s="278">
        <f>IFERROR(VLOOKUP(C6412,'Budget Detail as of 11.30'!B:K,COLUMNS('Budget Detail as of 11.30'!B:K),FALSE),0)</f>
        <v>1040</v>
      </c>
      <c r="N6412" s="155">
        <f>SUMIFS('Budget Detail as of 11.30'!L:L,'Budget Detail as of 11.30'!B:B,'Questica Mapping'!C6412)</f>
        <v>1040</v>
      </c>
      <c r="O6412" s="100">
        <v>100000</v>
      </c>
      <c r="P6412" s="101">
        <f t="shared" si="247"/>
        <v>100000</v>
      </c>
    </row>
    <row r="6413" spans="2:16" hidden="1" x14ac:dyDescent="0.3">
      <c r="B6413" s="92" t="s">
        <v>1162</v>
      </c>
      <c r="C6413" s="92" t="s">
        <v>11648</v>
      </c>
      <c r="D6413" s="92" t="s">
        <v>29</v>
      </c>
      <c r="E6413" s="103" t="s">
        <v>172</v>
      </c>
      <c r="F6413" s="92" t="s">
        <v>11635</v>
      </c>
      <c r="G6413" s="92" t="s">
        <v>1207</v>
      </c>
      <c r="H6413" s="92" t="s">
        <v>11387</v>
      </c>
      <c r="I6413" s="92" t="s">
        <v>865</v>
      </c>
      <c r="J6413" s="92" t="s">
        <v>11649</v>
      </c>
      <c r="K6413" s="90" t="b">
        <v>0</v>
      </c>
      <c r="L6413" s="92" t="s">
        <v>867</v>
      </c>
      <c r="M6413" s="278">
        <f>IFERROR(VLOOKUP(C6413,'Budget Detail as of 11.30'!B:K,COLUMNS('Budget Detail as of 11.30'!B:K),FALSE),0)</f>
        <v>100</v>
      </c>
      <c r="N6413" s="155">
        <f>SUMIFS('Budget Detail as of 11.30'!L:L,'Budget Detail as of 11.30'!B:B,'Questica Mapping'!C6413)</f>
        <v>100</v>
      </c>
      <c r="O6413" s="100">
        <v>1850</v>
      </c>
      <c r="P6413" s="101">
        <f t="shared" si="247"/>
        <v>1850</v>
      </c>
    </row>
    <row r="6414" spans="2:16" hidden="1" x14ac:dyDescent="0.3">
      <c r="B6414" s="92" t="s">
        <v>1162</v>
      </c>
      <c r="C6414" s="92" t="s">
        <v>11650</v>
      </c>
      <c r="D6414" s="92" t="s">
        <v>29</v>
      </c>
      <c r="E6414" s="103" t="s">
        <v>172</v>
      </c>
      <c r="F6414" s="92" t="s">
        <v>11635</v>
      </c>
      <c r="G6414" s="92" t="s">
        <v>1207</v>
      </c>
      <c r="H6414" s="92" t="s">
        <v>11387</v>
      </c>
      <c r="I6414" s="92" t="s">
        <v>925</v>
      </c>
      <c r="J6414" s="92" t="s">
        <v>11651</v>
      </c>
      <c r="K6414" s="90" t="b">
        <v>0</v>
      </c>
      <c r="L6414" s="92" t="s">
        <v>867</v>
      </c>
      <c r="M6414" s="278">
        <f>IFERROR(VLOOKUP(C6414,'Budget Detail as of 11.30'!B:K,COLUMNS('Budget Detail as of 11.30'!B:K),FALSE),0)</f>
        <v>200</v>
      </c>
      <c r="N6414" s="155">
        <f>SUMIFS('Budget Detail as of 11.30'!L:L,'Budget Detail as of 11.30'!B:B,'Questica Mapping'!C6414)</f>
        <v>200</v>
      </c>
      <c r="O6414" s="100">
        <v>0</v>
      </c>
      <c r="P6414" s="101">
        <f t="shared" si="247"/>
        <v>0</v>
      </c>
    </row>
    <row r="6415" spans="2:16" hidden="1" x14ac:dyDescent="0.3">
      <c r="B6415" s="92" t="s">
        <v>1162</v>
      </c>
      <c r="C6415" s="92" t="s">
        <v>11652</v>
      </c>
      <c r="D6415" s="92" t="s">
        <v>29</v>
      </c>
      <c r="E6415" s="103" t="s">
        <v>172</v>
      </c>
      <c r="F6415" s="92" t="s">
        <v>11635</v>
      </c>
      <c r="G6415" s="92" t="s">
        <v>1215</v>
      </c>
      <c r="H6415" s="92" t="s">
        <v>11387</v>
      </c>
      <c r="I6415" s="92" t="s">
        <v>865</v>
      </c>
      <c r="J6415" s="92" t="s">
        <v>11122</v>
      </c>
      <c r="K6415" s="90" t="b">
        <v>0</v>
      </c>
      <c r="L6415" s="92" t="s">
        <v>867</v>
      </c>
      <c r="M6415" s="278">
        <f>IFERROR(VLOOKUP(C6415,'Budget Detail as of 11.30'!B:K,COLUMNS('Budget Detail as of 11.30'!B:K),FALSE),0)</f>
        <v>4180</v>
      </c>
      <c r="N6415" s="155">
        <f>SUMIFS('Budget Detail as of 11.30'!L:L,'Budget Detail as of 11.30'!B:B,'Questica Mapping'!C6415)</f>
        <v>4180</v>
      </c>
      <c r="O6415" s="100">
        <v>600</v>
      </c>
      <c r="P6415" s="101">
        <f t="shared" si="247"/>
        <v>600</v>
      </c>
    </row>
    <row r="6416" spans="2:16" hidden="1" x14ac:dyDescent="0.3">
      <c r="B6416" s="92" t="s">
        <v>1162</v>
      </c>
      <c r="C6416" s="92" t="s">
        <v>11653</v>
      </c>
      <c r="D6416" s="92" t="s">
        <v>29</v>
      </c>
      <c r="E6416" s="103" t="s">
        <v>172</v>
      </c>
      <c r="F6416" s="92" t="s">
        <v>11635</v>
      </c>
      <c r="G6416" s="92" t="s">
        <v>1215</v>
      </c>
      <c r="H6416" s="92" t="s">
        <v>11387</v>
      </c>
      <c r="I6416" s="92" t="s">
        <v>925</v>
      </c>
      <c r="J6416" s="92" t="s">
        <v>11654</v>
      </c>
      <c r="K6416" s="90" t="b">
        <v>0</v>
      </c>
      <c r="L6416" s="92" t="s">
        <v>867</v>
      </c>
      <c r="M6416" s="278">
        <f>IFERROR(VLOOKUP(C6416,'Budget Detail as of 11.30'!B:K,COLUMNS('Budget Detail as of 11.30'!B:K),FALSE),0)</f>
        <v>3000</v>
      </c>
      <c r="N6416" s="155">
        <f>SUMIFS('Budget Detail as of 11.30'!L:L,'Budget Detail as of 11.30'!B:B,'Questica Mapping'!C6416)</f>
        <v>3000</v>
      </c>
      <c r="O6416" s="100">
        <v>1500</v>
      </c>
      <c r="P6416" s="101">
        <f t="shared" ref="P6416:P6426" si="248">+O6416</f>
        <v>1500</v>
      </c>
    </row>
    <row r="6417" spans="2:16" hidden="1" x14ac:dyDescent="0.3">
      <c r="B6417" s="92" t="s">
        <v>1162</v>
      </c>
      <c r="C6417" s="92" t="s">
        <v>11655</v>
      </c>
      <c r="D6417" s="92" t="s">
        <v>29</v>
      </c>
      <c r="E6417" s="103" t="s">
        <v>172</v>
      </c>
      <c r="F6417" s="92" t="s">
        <v>11635</v>
      </c>
      <c r="G6417" s="92" t="s">
        <v>1220</v>
      </c>
      <c r="H6417" s="92" t="s">
        <v>11387</v>
      </c>
      <c r="I6417" s="92" t="s">
        <v>865</v>
      </c>
      <c r="J6417" s="92" t="s">
        <v>11263</v>
      </c>
      <c r="K6417" s="90" t="b">
        <v>0</v>
      </c>
      <c r="L6417" s="92" t="s">
        <v>867</v>
      </c>
      <c r="M6417" s="278">
        <f>IFERROR(VLOOKUP(C6417,'Budget Detail as of 11.30'!B:K,COLUMNS('Budget Detail as of 11.30'!B:K),FALSE),0)</f>
        <v>9600</v>
      </c>
      <c r="N6417" s="155">
        <f>SUMIFS('Budget Detail as of 11.30'!L:L,'Budget Detail as of 11.30'!B:B,'Questica Mapping'!C6417)</f>
        <v>9600</v>
      </c>
      <c r="O6417" s="100">
        <v>1920</v>
      </c>
      <c r="P6417" s="101">
        <f t="shared" si="248"/>
        <v>1920</v>
      </c>
    </row>
    <row r="6418" spans="2:16" hidden="1" x14ac:dyDescent="0.3">
      <c r="B6418" s="92" t="s">
        <v>1162</v>
      </c>
      <c r="C6418" s="92" t="s">
        <v>11656</v>
      </c>
      <c r="D6418" s="92" t="s">
        <v>29</v>
      </c>
      <c r="E6418" s="103" t="s">
        <v>172</v>
      </c>
      <c r="F6418" s="92" t="s">
        <v>11635</v>
      </c>
      <c r="G6418" s="92" t="s">
        <v>1220</v>
      </c>
      <c r="H6418" s="92" t="s">
        <v>11387</v>
      </c>
      <c r="I6418" s="92" t="s">
        <v>925</v>
      </c>
      <c r="J6418" s="92" t="s">
        <v>11657</v>
      </c>
      <c r="K6418" s="90" t="b">
        <v>0</v>
      </c>
      <c r="L6418" s="92" t="s">
        <v>867</v>
      </c>
      <c r="M6418" s="278">
        <f>IFERROR(VLOOKUP(C6418,'Budget Detail as of 11.30'!B:K,COLUMNS('Budget Detail as of 11.30'!B:K),FALSE),0)</f>
        <v>3300</v>
      </c>
      <c r="N6418" s="155">
        <f>SUMIFS('Budget Detail as of 11.30'!L:L,'Budget Detail as of 11.30'!B:B,'Questica Mapping'!C6418)</f>
        <v>3300</v>
      </c>
      <c r="O6418" s="100">
        <v>250</v>
      </c>
      <c r="P6418" s="101">
        <f t="shared" si="248"/>
        <v>250</v>
      </c>
    </row>
    <row r="6419" spans="2:16" hidden="1" x14ac:dyDescent="0.3">
      <c r="B6419" s="92" t="s">
        <v>1162</v>
      </c>
      <c r="C6419" s="92" t="s">
        <v>11658</v>
      </c>
      <c r="D6419" s="92" t="s">
        <v>29</v>
      </c>
      <c r="E6419" s="103" t="s">
        <v>172</v>
      </c>
      <c r="F6419" s="92" t="s">
        <v>11635</v>
      </c>
      <c r="G6419" s="92" t="s">
        <v>1220</v>
      </c>
      <c r="H6419" s="92" t="s">
        <v>11387</v>
      </c>
      <c r="I6419" s="92" t="s">
        <v>928</v>
      </c>
      <c r="J6419" s="92" t="s">
        <v>11659</v>
      </c>
      <c r="K6419" s="90" t="b">
        <v>0</v>
      </c>
      <c r="L6419" s="92" t="s">
        <v>867</v>
      </c>
      <c r="M6419" s="278">
        <f>IFERROR(VLOOKUP(C6419,'Budget Detail as of 11.30'!B:K,COLUMNS('Budget Detail as of 11.30'!B:K),FALSE),0)</f>
        <v>1800</v>
      </c>
      <c r="N6419" s="155">
        <f>SUMIFS('Budget Detail as of 11.30'!L:L,'Budget Detail as of 11.30'!B:B,'Questica Mapping'!C6419)</f>
        <v>1800</v>
      </c>
      <c r="O6419" s="100">
        <v>720</v>
      </c>
      <c r="P6419" s="101">
        <f t="shared" si="248"/>
        <v>720</v>
      </c>
    </row>
    <row r="6420" spans="2:16" hidden="1" x14ac:dyDescent="0.3">
      <c r="B6420" s="92" t="s">
        <v>1162</v>
      </c>
      <c r="C6420" s="92" t="s">
        <v>11660</v>
      </c>
      <c r="D6420" s="92" t="s">
        <v>29</v>
      </c>
      <c r="E6420" s="103" t="s">
        <v>172</v>
      </c>
      <c r="F6420" s="92" t="s">
        <v>11635</v>
      </c>
      <c r="G6420" s="92" t="s">
        <v>1229</v>
      </c>
      <c r="H6420" s="92" t="s">
        <v>11387</v>
      </c>
      <c r="I6420" s="92" t="s">
        <v>865</v>
      </c>
      <c r="J6420" s="92" t="s">
        <v>1308</v>
      </c>
      <c r="K6420" s="90" t="b">
        <v>0</v>
      </c>
      <c r="L6420" s="92" t="s">
        <v>867</v>
      </c>
      <c r="M6420" s="278">
        <f>IFERROR(VLOOKUP(C6420,'Budget Detail as of 11.30'!B:K,COLUMNS('Budget Detail as of 11.30'!B:K),FALSE),0)</f>
        <v>200</v>
      </c>
      <c r="N6420" s="155">
        <f>SUMIFS('Budget Detail as of 11.30'!L:L,'Budget Detail as of 11.30'!B:B,'Questica Mapping'!C6420)</f>
        <v>200</v>
      </c>
      <c r="O6420" s="100">
        <v>4529</v>
      </c>
      <c r="P6420" s="101">
        <f t="shared" si="248"/>
        <v>4529</v>
      </c>
    </row>
    <row r="6421" spans="2:16" hidden="1" x14ac:dyDescent="0.3">
      <c r="B6421" s="92" t="s">
        <v>1162</v>
      </c>
      <c r="C6421" s="92" t="s">
        <v>11661</v>
      </c>
      <c r="D6421" s="92" t="s">
        <v>29</v>
      </c>
      <c r="E6421" s="103" t="s">
        <v>172</v>
      </c>
      <c r="F6421" s="92" t="s">
        <v>11635</v>
      </c>
      <c r="G6421" s="92" t="s">
        <v>1229</v>
      </c>
      <c r="H6421" s="92" t="s">
        <v>11387</v>
      </c>
      <c r="I6421" s="92" t="s">
        <v>925</v>
      </c>
      <c r="J6421" s="92" t="s">
        <v>3285</v>
      </c>
      <c r="K6421" s="90" t="b">
        <v>0</v>
      </c>
      <c r="L6421" s="92" t="s">
        <v>867</v>
      </c>
      <c r="M6421" s="278">
        <f>IFERROR(VLOOKUP(C6421,'Budget Detail as of 11.30'!B:K,COLUMNS('Budget Detail as of 11.30'!B:K),FALSE),0)</f>
        <v>120</v>
      </c>
      <c r="N6421" s="155">
        <f>SUMIFS('Budget Detail as of 11.30'!L:L,'Budget Detail as of 11.30'!B:B,'Questica Mapping'!C6421)</f>
        <v>120</v>
      </c>
      <c r="O6421" s="100">
        <v>28196</v>
      </c>
      <c r="P6421" s="101">
        <f t="shared" si="248"/>
        <v>28196</v>
      </c>
    </row>
    <row r="6422" spans="2:16" hidden="1" x14ac:dyDescent="0.3">
      <c r="B6422" s="92" t="s">
        <v>1162</v>
      </c>
      <c r="C6422" s="92" t="s">
        <v>11662</v>
      </c>
      <c r="D6422" s="92" t="s">
        <v>29</v>
      </c>
      <c r="E6422" s="103" t="s">
        <v>172</v>
      </c>
      <c r="F6422" s="92" t="s">
        <v>11635</v>
      </c>
      <c r="G6422" s="92" t="s">
        <v>1240</v>
      </c>
      <c r="H6422" s="92" t="s">
        <v>11387</v>
      </c>
      <c r="I6422" s="92" t="s">
        <v>865</v>
      </c>
      <c r="J6422" s="92" t="s">
        <v>11663</v>
      </c>
      <c r="K6422" s="90" t="b">
        <v>0</v>
      </c>
      <c r="L6422" s="92" t="s">
        <v>867</v>
      </c>
      <c r="M6422" s="278">
        <f>IFERROR(VLOOKUP(C6422,'Budget Detail as of 11.30'!B:K,COLUMNS('Budget Detail as of 11.30'!B:K),FALSE),0)</f>
        <v>110000</v>
      </c>
      <c r="N6422" s="155">
        <f>SUMIFS('Budget Detail as of 11.30'!L:L,'Budget Detail as of 11.30'!B:B,'Questica Mapping'!C6422)</f>
        <v>110000</v>
      </c>
      <c r="O6422" s="100">
        <v>4800</v>
      </c>
      <c r="P6422" s="101">
        <f t="shared" si="248"/>
        <v>4800</v>
      </c>
    </row>
    <row r="6423" spans="2:16" hidden="1" x14ac:dyDescent="0.3">
      <c r="B6423" s="92" t="s">
        <v>1162</v>
      </c>
      <c r="C6423" s="92" t="s">
        <v>11664</v>
      </c>
      <c r="D6423" s="92" t="s">
        <v>29</v>
      </c>
      <c r="E6423" s="103" t="s">
        <v>172</v>
      </c>
      <c r="F6423" s="92" t="s">
        <v>11635</v>
      </c>
      <c r="G6423" s="92" t="s">
        <v>1240</v>
      </c>
      <c r="H6423" s="92" t="s">
        <v>11387</v>
      </c>
      <c r="I6423" s="92" t="s">
        <v>925</v>
      </c>
      <c r="J6423" s="92" t="s">
        <v>11665</v>
      </c>
      <c r="K6423" s="90" t="b">
        <v>0</v>
      </c>
      <c r="L6423" s="92" t="s">
        <v>867</v>
      </c>
      <c r="M6423" s="278">
        <f>IFERROR(VLOOKUP(C6423,'Budget Detail as of 11.30'!B:K,COLUMNS('Budget Detail as of 11.30'!B:K),FALSE),0)</f>
        <v>1850</v>
      </c>
      <c r="N6423" s="155">
        <f>SUMIFS('Budget Detail as of 11.30'!L:L,'Budget Detail as of 11.30'!B:B,'Questica Mapping'!C6423)</f>
        <v>1850</v>
      </c>
      <c r="O6423" s="100">
        <v>0</v>
      </c>
      <c r="P6423" s="101">
        <f t="shared" si="248"/>
        <v>0</v>
      </c>
    </row>
    <row r="6424" spans="2:16" hidden="1" x14ac:dyDescent="0.3">
      <c r="B6424" s="92" t="s">
        <v>1162</v>
      </c>
      <c r="C6424" s="92" t="s">
        <v>11666</v>
      </c>
      <c r="D6424" s="92" t="s">
        <v>29</v>
      </c>
      <c r="E6424" s="103" t="s">
        <v>172</v>
      </c>
      <c r="F6424" s="92" t="s">
        <v>11635</v>
      </c>
      <c r="G6424" s="92" t="s">
        <v>1240</v>
      </c>
      <c r="H6424" s="92" t="s">
        <v>11387</v>
      </c>
      <c r="I6424" s="92" t="s">
        <v>928</v>
      </c>
      <c r="J6424" s="92" t="s">
        <v>11667</v>
      </c>
      <c r="K6424" s="90" t="b">
        <v>0</v>
      </c>
      <c r="L6424" s="92" t="s">
        <v>867</v>
      </c>
      <c r="M6424" s="278">
        <f>IFERROR(VLOOKUP(C6424,'Budget Detail as of 11.30'!B:K,COLUMNS('Budget Detail as of 11.30'!B:K),FALSE),0)</f>
        <v>0</v>
      </c>
      <c r="N6424" s="155">
        <f>SUMIFS('Budget Detail as of 11.30'!L:L,'Budget Detail as of 11.30'!B:B,'Questica Mapping'!C6424)</f>
        <v>0</v>
      </c>
      <c r="O6424" s="100">
        <v>22956</v>
      </c>
      <c r="P6424" s="101">
        <f t="shared" si="248"/>
        <v>22956</v>
      </c>
    </row>
    <row r="6425" spans="2:16" hidden="1" x14ac:dyDescent="0.3">
      <c r="B6425" s="92" t="s">
        <v>1162</v>
      </c>
      <c r="C6425" s="92" t="s">
        <v>11668</v>
      </c>
      <c r="D6425" s="92" t="s">
        <v>29</v>
      </c>
      <c r="E6425" s="103" t="s">
        <v>172</v>
      </c>
      <c r="F6425" s="92" t="s">
        <v>11635</v>
      </c>
      <c r="G6425" s="92" t="s">
        <v>1240</v>
      </c>
      <c r="H6425" s="92" t="s">
        <v>11387</v>
      </c>
      <c r="I6425" s="92" t="s">
        <v>931</v>
      </c>
      <c r="J6425" s="92" t="s">
        <v>11147</v>
      </c>
      <c r="K6425" s="90" t="b">
        <v>0</v>
      </c>
      <c r="L6425" s="92" t="s">
        <v>867</v>
      </c>
      <c r="M6425" s="278">
        <f>IFERROR(VLOOKUP(C6425,'Budget Detail as of 11.30'!B:K,COLUMNS('Budget Detail as of 11.30'!B:K),FALSE),0)</f>
        <v>600</v>
      </c>
      <c r="N6425" s="155">
        <f>SUMIFS('Budget Detail as of 11.30'!L:L,'Budget Detail as of 11.30'!B:B,'Questica Mapping'!C6425)</f>
        <v>600</v>
      </c>
      <c r="O6425" s="100">
        <v>100</v>
      </c>
      <c r="P6425" s="101">
        <f t="shared" si="248"/>
        <v>100</v>
      </c>
    </row>
    <row r="6426" spans="2:16" hidden="1" x14ac:dyDescent="0.3">
      <c r="B6426" s="92" t="s">
        <v>1162</v>
      </c>
      <c r="C6426" s="92" t="s">
        <v>11669</v>
      </c>
      <c r="D6426" s="92" t="s">
        <v>29</v>
      </c>
      <c r="E6426" s="103" t="s">
        <v>172</v>
      </c>
      <c r="F6426" s="92" t="s">
        <v>11635</v>
      </c>
      <c r="G6426" s="92" t="s">
        <v>1240</v>
      </c>
      <c r="H6426" s="92" t="s">
        <v>11387</v>
      </c>
      <c r="I6426" s="92" t="s">
        <v>944</v>
      </c>
      <c r="J6426" s="92" t="s">
        <v>11670</v>
      </c>
      <c r="K6426" s="90" t="b">
        <v>0</v>
      </c>
      <c r="L6426" s="92" t="s">
        <v>867</v>
      </c>
      <c r="M6426" s="278">
        <f>IFERROR(VLOOKUP(C6426,'Budget Detail as of 11.30'!B:K,COLUMNS('Budget Detail as of 11.30'!B:K),FALSE),0)</f>
        <v>0</v>
      </c>
      <c r="N6426" s="155">
        <f>SUMIFS('Budget Detail as of 11.30'!L:L,'Budget Detail as of 11.30'!B:B,'Questica Mapping'!C6426)</f>
        <v>0</v>
      </c>
      <c r="O6426" s="100">
        <v>174330</v>
      </c>
      <c r="P6426" s="101">
        <f t="shared" si="248"/>
        <v>174330</v>
      </c>
    </row>
    <row r="6427" spans="2:16" hidden="1" x14ac:dyDescent="0.3">
      <c r="B6427" s="92" t="s">
        <v>1162</v>
      </c>
      <c r="C6427" s="92" t="s">
        <v>11671</v>
      </c>
      <c r="D6427" s="92" t="s">
        <v>29</v>
      </c>
      <c r="E6427" s="103" t="s">
        <v>172</v>
      </c>
      <c r="F6427" s="92" t="s">
        <v>11635</v>
      </c>
      <c r="G6427" s="92" t="s">
        <v>1240</v>
      </c>
      <c r="H6427" s="92" t="s">
        <v>11387</v>
      </c>
      <c r="I6427" s="92" t="s">
        <v>1060</v>
      </c>
      <c r="J6427" s="92" t="s">
        <v>11303</v>
      </c>
      <c r="K6427" s="90" t="b">
        <v>0</v>
      </c>
      <c r="L6427" s="92" t="s">
        <v>867</v>
      </c>
      <c r="M6427" s="278">
        <f>IFERROR(VLOOKUP(C6427,'Budget Detail as of 11.30'!B:K,COLUMNS('Budget Detail as of 11.30'!B:K),FALSE),0)</f>
        <v>1000</v>
      </c>
      <c r="N6427" s="155">
        <f>SUMIFS('Budget Detail as of 11.30'!L:L,'Budget Detail as of 11.30'!B:B,'Questica Mapping'!C6427)</f>
        <v>1000</v>
      </c>
      <c r="O6427" s="100"/>
      <c r="P6427" s="101"/>
    </row>
    <row r="6428" spans="2:16" hidden="1" x14ac:dyDescent="0.3">
      <c r="B6428" s="92" t="s">
        <v>1162</v>
      </c>
      <c r="C6428" s="92" t="s">
        <v>11672</v>
      </c>
      <c r="D6428" s="92" t="s">
        <v>29</v>
      </c>
      <c r="E6428" s="103" t="s">
        <v>172</v>
      </c>
      <c r="F6428" s="92" t="s">
        <v>11635</v>
      </c>
      <c r="G6428" s="92" t="s">
        <v>1240</v>
      </c>
      <c r="H6428" s="92" t="s">
        <v>11387</v>
      </c>
      <c r="I6428" s="92" t="s">
        <v>1063</v>
      </c>
      <c r="J6428" s="92" t="s">
        <v>11673</v>
      </c>
      <c r="K6428" s="90" t="b">
        <v>0</v>
      </c>
      <c r="L6428" s="92" t="s">
        <v>867</v>
      </c>
      <c r="M6428" s="278">
        <f>IFERROR(VLOOKUP(C6428,'Budget Detail as of 11.30'!B:K,COLUMNS('Budget Detail as of 11.30'!B:K),FALSE),0)</f>
        <v>200</v>
      </c>
      <c r="N6428" s="155">
        <f>SUMIFS('Budget Detail as of 11.30'!L:L,'Budget Detail as of 11.30'!B:B,'Questica Mapping'!C6428)</f>
        <v>200</v>
      </c>
      <c r="O6428" s="100"/>
      <c r="P6428" s="101"/>
    </row>
    <row r="6429" spans="2:16" hidden="1" x14ac:dyDescent="0.3">
      <c r="B6429" s="92" t="s">
        <v>1162</v>
      </c>
      <c r="C6429" s="92" t="s">
        <v>11674</v>
      </c>
      <c r="D6429" s="92" t="s">
        <v>29</v>
      </c>
      <c r="E6429" s="103" t="s">
        <v>172</v>
      </c>
      <c r="F6429" s="92" t="s">
        <v>11635</v>
      </c>
      <c r="G6429" s="92" t="s">
        <v>1240</v>
      </c>
      <c r="H6429" s="92" t="s">
        <v>11387</v>
      </c>
      <c r="I6429" s="92" t="s">
        <v>1088</v>
      </c>
      <c r="J6429" s="92" t="s">
        <v>11675</v>
      </c>
      <c r="K6429" s="90" t="b">
        <v>0</v>
      </c>
      <c r="L6429" s="92" t="s">
        <v>867</v>
      </c>
      <c r="M6429" s="278">
        <f>IFERROR(VLOOKUP(C6429,'Budget Detail as of 11.30'!B:K,COLUMNS('Budget Detail as of 11.30'!B:K),FALSE),0)</f>
        <v>870</v>
      </c>
      <c r="N6429" s="155">
        <f>SUMIFS('Budget Detail as of 11.30'!L:L,'Budget Detail as of 11.30'!B:B,'Questica Mapping'!C6429)</f>
        <v>870</v>
      </c>
      <c r="O6429" s="100">
        <v>119040</v>
      </c>
      <c r="P6429" s="101">
        <f t="shared" ref="P6429:P6447" si="249">+O6429</f>
        <v>119040</v>
      </c>
    </row>
    <row r="6430" spans="2:16" hidden="1" x14ac:dyDescent="0.3">
      <c r="B6430" s="92" t="s">
        <v>1162</v>
      </c>
      <c r="C6430" s="92" t="s">
        <v>11676</v>
      </c>
      <c r="D6430" s="92" t="s">
        <v>29</v>
      </c>
      <c r="E6430" s="103" t="s">
        <v>175</v>
      </c>
      <c r="F6430" s="92" t="s">
        <v>11635</v>
      </c>
      <c r="G6430" s="92" t="s">
        <v>1576</v>
      </c>
      <c r="H6430" s="92" t="s">
        <v>11387</v>
      </c>
      <c r="I6430" s="92" t="s">
        <v>865</v>
      </c>
      <c r="J6430" s="92" t="s">
        <v>1577</v>
      </c>
      <c r="K6430" s="90" t="b">
        <v>0</v>
      </c>
      <c r="L6430" s="92" t="s">
        <v>867</v>
      </c>
      <c r="M6430" s="278">
        <f>IFERROR(VLOOKUP(C6430,'Budget Detail as of 11.30'!B:K,COLUMNS('Budget Detail as of 11.30'!B:K),FALSE),0)</f>
        <v>5130</v>
      </c>
      <c r="N6430" s="155">
        <f>SUMIFS('Budget Detail as of 11.30'!L:L,'Budget Detail as of 11.30'!B:B,'Questica Mapping'!C6430)</f>
        <v>5130</v>
      </c>
      <c r="O6430" s="100">
        <v>0</v>
      </c>
      <c r="P6430" s="101">
        <f t="shared" si="249"/>
        <v>0</v>
      </c>
    </row>
    <row r="6431" spans="2:16" hidden="1" x14ac:dyDescent="0.3">
      <c r="B6431" s="92" t="s">
        <v>1162</v>
      </c>
      <c r="C6431" s="92" t="s">
        <v>11677</v>
      </c>
      <c r="D6431" s="92" t="s">
        <v>29</v>
      </c>
      <c r="E6431" s="103" t="s">
        <v>175</v>
      </c>
      <c r="F6431" s="92" t="s">
        <v>11635</v>
      </c>
      <c r="G6431" s="92" t="s">
        <v>1243</v>
      </c>
      <c r="H6431" s="92" t="s">
        <v>11387</v>
      </c>
      <c r="I6431" s="92" t="s">
        <v>865</v>
      </c>
      <c r="J6431" s="92" t="s">
        <v>1244</v>
      </c>
      <c r="K6431" s="90" t="b">
        <v>0</v>
      </c>
      <c r="L6431" s="92" t="s">
        <v>867</v>
      </c>
      <c r="M6431" s="278">
        <f>IFERROR(VLOOKUP(C6431,'Budget Detail as of 11.30'!B:K,COLUMNS('Budget Detail as of 11.30'!B:K),FALSE),0)</f>
        <v>21000</v>
      </c>
      <c r="N6431" s="155">
        <f>SUMIFS('Budget Detail as of 11.30'!L:L,'Budget Detail as of 11.30'!B:B,'Questica Mapping'!C6431)</f>
        <v>21000</v>
      </c>
      <c r="O6431" s="100">
        <v>275</v>
      </c>
      <c r="P6431" s="101">
        <f t="shared" si="249"/>
        <v>275</v>
      </c>
    </row>
    <row r="6432" spans="2:16" hidden="1" x14ac:dyDescent="0.3">
      <c r="B6432" s="92" t="s">
        <v>1162</v>
      </c>
      <c r="C6432" s="92" t="s">
        <v>11678</v>
      </c>
      <c r="D6432" s="92" t="s">
        <v>29</v>
      </c>
      <c r="E6432" s="103" t="s">
        <v>175</v>
      </c>
      <c r="F6432" s="92" t="s">
        <v>11635</v>
      </c>
      <c r="G6432" s="92" t="s">
        <v>1246</v>
      </c>
      <c r="H6432" s="92" t="s">
        <v>11387</v>
      </c>
      <c r="I6432" s="92" t="s">
        <v>865</v>
      </c>
      <c r="J6432" s="92" t="s">
        <v>1326</v>
      </c>
      <c r="K6432" s="90" t="b">
        <v>0</v>
      </c>
      <c r="L6432" s="92" t="s">
        <v>867</v>
      </c>
      <c r="M6432" s="278">
        <f>IFERROR(VLOOKUP(C6432,'Budget Detail as of 11.30'!B:K,COLUMNS('Budget Detail as of 11.30'!B:K),FALSE),0)</f>
        <v>4800</v>
      </c>
      <c r="N6432" s="155">
        <f>SUMIFS('Budget Detail as of 11.30'!L:L,'Budget Detail as of 11.30'!B:B,'Questica Mapping'!C6432)</f>
        <v>5760</v>
      </c>
      <c r="O6432" s="100">
        <v>1595</v>
      </c>
      <c r="P6432" s="101">
        <f t="shared" si="249"/>
        <v>1595</v>
      </c>
    </row>
    <row r="6433" spans="2:17" hidden="1" x14ac:dyDescent="0.3">
      <c r="B6433" s="92" t="s">
        <v>1162</v>
      </c>
      <c r="C6433" s="92" t="s">
        <v>11679</v>
      </c>
      <c r="D6433" s="92" t="s">
        <v>29</v>
      </c>
      <c r="E6433" s="103" t="s">
        <v>175</v>
      </c>
      <c r="F6433" s="92" t="s">
        <v>11635</v>
      </c>
      <c r="G6433" s="92" t="s">
        <v>1246</v>
      </c>
      <c r="H6433" s="92" t="s">
        <v>11387</v>
      </c>
      <c r="I6433" s="92" t="s">
        <v>925</v>
      </c>
      <c r="J6433" s="270" t="s">
        <v>1251</v>
      </c>
      <c r="K6433" s="90" t="b">
        <v>0</v>
      </c>
      <c r="L6433" s="92" t="s">
        <v>867</v>
      </c>
      <c r="M6433" s="278">
        <f>IFERROR(VLOOKUP(C6433,'Budget Detail as of 11.30'!B:K,COLUMNS('Budget Detail as of 11.30'!B:K),FALSE),0)</f>
        <v>960</v>
      </c>
      <c r="N6433" s="155">
        <f>SUMIFS('Budget Detail as of 11.30'!L:L,'Budget Detail as of 11.30'!B:B,'Questica Mapping'!C6433)</f>
        <v>0</v>
      </c>
      <c r="O6433" s="100">
        <v>4625</v>
      </c>
      <c r="P6433" s="101">
        <f t="shared" si="249"/>
        <v>4625</v>
      </c>
    </row>
    <row r="6434" spans="2:17" hidden="1" x14ac:dyDescent="0.3">
      <c r="B6434" s="92" t="s">
        <v>1162</v>
      </c>
      <c r="C6434" s="92" t="s">
        <v>11680</v>
      </c>
      <c r="D6434" s="92" t="s">
        <v>29</v>
      </c>
      <c r="E6434" s="103" t="s">
        <v>175</v>
      </c>
      <c r="F6434" s="92" t="s">
        <v>11635</v>
      </c>
      <c r="G6434" s="92" t="s">
        <v>1253</v>
      </c>
      <c r="H6434" s="92" t="s">
        <v>11387</v>
      </c>
      <c r="I6434" s="92" t="s">
        <v>865</v>
      </c>
      <c r="J6434" s="92" t="s">
        <v>1254</v>
      </c>
      <c r="K6434" s="90" t="b">
        <v>0</v>
      </c>
      <c r="L6434" s="92" t="s">
        <v>867</v>
      </c>
      <c r="M6434" s="278">
        <f>IFERROR(VLOOKUP(C6434,'Budget Detail as of 11.30'!B:K,COLUMNS('Budget Detail as of 11.30'!B:K),FALSE),0)</f>
        <v>31860</v>
      </c>
      <c r="N6434" s="155">
        <f>SUMIFS('Budget Detail as of 11.30'!L:L,'Budget Detail as of 11.30'!B:B,'Questica Mapping'!C6434)</f>
        <v>31860</v>
      </c>
      <c r="O6434" s="100">
        <v>500</v>
      </c>
      <c r="P6434" s="101">
        <f t="shared" si="249"/>
        <v>500</v>
      </c>
    </row>
    <row r="6435" spans="2:17" hidden="1" x14ac:dyDescent="0.3">
      <c r="B6435" s="92" t="s">
        <v>1162</v>
      </c>
      <c r="C6435" s="92" t="s">
        <v>11681</v>
      </c>
      <c r="D6435" s="92" t="s">
        <v>29</v>
      </c>
      <c r="E6435" s="103" t="s">
        <v>172</v>
      </c>
      <c r="F6435" s="92" t="s">
        <v>11635</v>
      </c>
      <c r="G6435" s="92" t="s">
        <v>1268</v>
      </c>
      <c r="H6435" s="92" t="s">
        <v>11387</v>
      </c>
      <c r="I6435" s="92" t="s">
        <v>865</v>
      </c>
      <c r="J6435" s="92" t="s">
        <v>1333</v>
      </c>
      <c r="K6435" s="90" t="b">
        <v>0</v>
      </c>
      <c r="L6435" s="92" t="s">
        <v>867</v>
      </c>
      <c r="M6435" s="278">
        <f>IFERROR(VLOOKUP(C6435,'Budget Detail as of 11.30'!B:K,COLUMNS('Budget Detail as of 11.30'!B:K),FALSE),0)</f>
        <v>200</v>
      </c>
      <c r="N6435" s="155">
        <f>SUMIFS('Budget Detail as of 11.30'!L:L,'Budget Detail as of 11.30'!B:B,'Questica Mapping'!C6435)</f>
        <v>200</v>
      </c>
      <c r="O6435" s="100">
        <v>4422</v>
      </c>
      <c r="P6435" s="101">
        <f t="shared" si="249"/>
        <v>4422</v>
      </c>
    </row>
    <row r="6436" spans="2:17" hidden="1" x14ac:dyDescent="0.3">
      <c r="B6436" s="92" t="s">
        <v>1162</v>
      </c>
      <c r="C6436" s="92" t="s">
        <v>11682</v>
      </c>
      <c r="D6436" s="92" t="s">
        <v>29</v>
      </c>
      <c r="E6436" s="103" t="s">
        <v>179</v>
      </c>
      <c r="F6436" s="92" t="s">
        <v>11683</v>
      </c>
      <c r="G6436" s="92" t="s">
        <v>1165</v>
      </c>
      <c r="H6436" s="92" t="s">
        <v>11383</v>
      </c>
      <c r="I6436" s="92" t="s">
        <v>865</v>
      </c>
      <c r="J6436" s="92">
        <v>0</v>
      </c>
      <c r="K6436" s="90" t="b">
        <v>0</v>
      </c>
      <c r="L6436" s="92" t="s">
        <v>1166</v>
      </c>
      <c r="M6436" s="278">
        <f>IFERROR(VLOOKUP(C6436,'Budget Detail as of 11.30'!B:K,COLUMNS('Budget Detail as of 11.30'!B:K),FALSE),0)</f>
        <v>246780</v>
      </c>
      <c r="N6436" s="155">
        <f>SUMIFS('Budget Detail as of 11.30'!L:L,'Budget Detail as of 11.30'!B:B,'Questica Mapping'!C6436)</f>
        <v>236710</v>
      </c>
      <c r="O6436" s="100">
        <v>10000</v>
      </c>
      <c r="P6436" s="101">
        <f t="shared" si="249"/>
        <v>10000</v>
      </c>
    </row>
    <row r="6437" spans="2:17" hidden="1" x14ac:dyDescent="0.3">
      <c r="B6437" s="159" t="s">
        <v>1162</v>
      </c>
      <c r="C6437" s="159" t="s">
        <v>11684</v>
      </c>
      <c r="D6437" s="280" t="s">
        <v>29</v>
      </c>
      <c r="E6437" s="103" t="s">
        <v>179</v>
      </c>
      <c r="F6437" s="279" t="s">
        <v>11683</v>
      </c>
      <c r="G6437" s="279" t="s">
        <v>1165</v>
      </c>
      <c r="H6437" s="279" t="s">
        <v>11383</v>
      </c>
      <c r="I6437" s="279" t="s">
        <v>925</v>
      </c>
      <c r="J6437" s="279" t="s">
        <v>11685</v>
      </c>
      <c r="K6437" s="279" t="b">
        <v>0</v>
      </c>
      <c r="L6437" s="279" t="s">
        <v>867</v>
      </c>
      <c r="M6437" s="278">
        <f>IFERROR(VLOOKUP(C6437,'Budget Detail as of 11.30'!B:K,COLUMNS('Budget Detail as of 11.30'!B:K),FALSE),0)</f>
        <v>25000</v>
      </c>
      <c r="N6437" s="155">
        <f>SUMIFS('Budget Detail as of 11.30'!L:L,'Budget Detail as of 11.30'!B:B,'Questica Mapping'!C6437)</f>
        <v>25000</v>
      </c>
      <c r="O6437" s="100">
        <v>1000</v>
      </c>
      <c r="P6437" s="101">
        <f t="shared" si="249"/>
        <v>1000</v>
      </c>
      <c r="Q6437" s="279" t="s">
        <v>1169</v>
      </c>
    </row>
    <row r="6438" spans="2:17" hidden="1" x14ac:dyDescent="0.3">
      <c r="B6438" s="159" t="s">
        <v>1162</v>
      </c>
      <c r="C6438" s="159" t="s">
        <v>11686</v>
      </c>
      <c r="D6438" s="280" t="s">
        <v>29</v>
      </c>
      <c r="E6438" s="103" t="s">
        <v>179</v>
      </c>
      <c r="F6438" s="279" t="s">
        <v>11683</v>
      </c>
      <c r="G6438" s="279" t="s">
        <v>1165</v>
      </c>
      <c r="H6438" s="279" t="s">
        <v>11383</v>
      </c>
      <c r="I6438" s="279" t="s">
        <v>928</v>
      </c>
      <c r="J6438" s="279" t="s">
        <v>11687</v>
      </c>
      <c r="K6438" s="279" t="b">
        <v>0</v>
      </c>
      <c r="L6438" s="279" t="s">
        <v>867</v>
      </c>
      <c r="M6438" s="278">
        <f>IFERROR(VLOOKUP(C6438,'Budget Detail as of 11.30'!B:K,COLUMNS('Budget Detail as of 11.30'!B:K),FALSE),0)</f>
        <v>55000</v>
      </c>
      <c r="N6438" s="155">
        <f>SUMIFS('Budget Detail as of 11.30'!L:L,'Budget Detail as of 11.30'!B:B,'Questica Mapping'!C6438)</f>
        <v>55000</v>
      </c>
      <c r="O6438" s="100">
        <v>6355</v>
      </c>
      <c r="P6438" s="101">
        <f t="shared" si="249"/>
        <v>6355</v>
      </c>
      <c r="Q6438" s="279" t="s">
        <v>1169</v>
      </c>
    </row>
    <row r="6439" spans="2:17" hidden="1" x14ac:dyDescent="0.3">
      <c r="B6439" s="92" t="s">
        <v>1162</v>
      </c>
      <c r="C6439" s="92" t="s">
        <v>11688</v>
      </c>
      <c r="D6439" s="92" t="s">
        <v>29</v>
      </c>
      <c r="E6439" s="103" t="s">
        <v>179</v>
      </c>
      <c r="F6439" s="92" t="s">
        <v>11683</v>
      </c>
      <c r="G6439" s="92" t="s">
        <v>1176</v>
      </c>
      <c r="H6439" s="92" t="s">
        <v>11383</v>
      </c>
      <c r="I6439" s="92" t="s">
        <v>865</v>
      </c>
      <c r="J6439" s="92">
        <v>0</v>
      </c>
      <c r="K6439" s="90" t="b">
        <v>0</v>
      </c>
      <c r="L6439" s="92" t="s">
        <v>1166</v>
      </c>
      <c r="M6439" s="278">
        <f>IFERROR(VLOOKUP(C6439,'Budget Detail as of 11.30'!B:K,COLUMNS('Budget Detail as of 11.30'!B:K),FALSE),0)</f>
        <v>136040</v>
      </c>
      <c r="N6439" s="155">
        <f>SUMIFS('Budget Detail as of 11.30'!L:L,'Budget Detail as of 11.30'!B:B,'Questica Mapping'!C6439)</f>
        <v>133190</v>
      </c>
      <c r="O6439" s="100">
        <v>1</v>
      </c>
      <c r="P6439" s="101">
        <f t="shared" si="249"/>
        <v>1</v>
      </c>
    </row>
    <row r="6440" spans="2:17" hidden="1" x14ac:dyDescent="0.3">
      <c r="B6440" s="92" t="s">
        <v>1162</v>
      </c>
      <c r="C6440" s="92" t="s">
        <v>11689</v>
      </c>
      <c r="D6440" s="92" t="s">
        <v>29</v>
      </c>
      <c r="E6440" s="103" t="s">
        <v>179</v>
      </c>
      <c r="F6440" s="92" t="s">
        <v>11683</v>
      </c>
      <c r="G6440" s="92" t="s">
        <v>1182</v>
      </c>
      <c r="H6440" s="92" t="s">
        <v>11383</v>
      </c>
      <c r="I6440" s="92" t="s">
        <v>865</v>
      </c>
      <c r="J6440" s="92" t="s">
        <v>1183</v>
      </c>
      <c r="K6440" s="90" t="b">
        <v>0</v>
      </c>
      <c r="L6440" s="92" t="s">
        <v>867</v>
      </c>
      <c r="M6440" s="278">
        <f>IFERROR(VLOOKUP(C6440,'Budget Detail as of 11.30'!B:K,COLUMNS('Budget Detail as of 11.30'!B:K),FALSE),0)</f>
        <v>0</v>
      </c>
      <c r="N6440" s="155">
        <f>SUMIFS('Budget Detail as of 11.30'!L:L,'Budget Detail as of 11.30'!B:B,'Questica Mapping'!C6440)</f>
        <v>0</v>
      </c>
      <c r="O6440" s="100">
        <v>75</v>
      </c>
      <c r="P6440" s="101">
        <f t="shared" si="249"/>
        <v>75</v>
      </c>
    </row>
    <row r="6441" spans="2:17" hidden="1" x14ac:dyDescent="0.3">
      <c r="B6441" s="92" t="s">
        <v>1162</v>
      </c>
      <c r="C6441" s="92" t="s">
        <v>11690</v>
      </c>
      <c r="D6441" s="92" t="s">
        <v>29</v>
      </c>
      <c r="E6441" s="103" t="s">
        <v>177</v>
      </c>
      <c r="F6441" s="92" t="s">
        <v>11683</v>
      </c>
      <c r="G6441" s="92" t="s">
        <v>1185</v>
      </c>
      <c r="H6441" s="92" t="s">
        <v>11383</v>
      </c>
      <c r="I6441" s="92" t="s">
        <v>865</v>
      </c>
      <c r="J6441" s="92" t="s">
        <v>11691</v>
      </c>
      <c r="K6441" s="90" t="b">
        <v>0</v>
      </c>
      <c r="L6441" s="92" t="s">
        <v>867</v>
      </c>
      <c r="M6441" s="278">
        <f>IFERROR(VLOOKUP(C6441,'Budget Detail as of 11.30'!B:K,COLUMNS('Budget Detail as of 11.30'!B:K),FALSE),0)</f>
        <v>280</v>
      </c>
      <c r="N6441" s="155">
        <f>SUMIFS('Budget Detail as of 11.30'!L:L,'Budget Detail as of 11.30'!B:B,'Questica Mapping'!C6441)</f>
        <v>280</v>
      </c>
      <c r="O6441" s="100">
        <v>98</v>
      </c>
      <c r="P6441" s="101">
        <f t="shared" si="249"/>
        <v>98</v>
      </c>
    </row>
    <row r="6442" spans="2:17" hidden="1" x14ac:dyDescent="0.3">
      <c r="B6442" s="92" t="s">
        <v>1162</v>
      </c>
      <c r="C6442" s="92" t="s">
        <v>11692</v>
      </c>
      <c r="D6442" s="92" t="s">
        <v>29</v>
      </c>
      <c r="E6442" s="103" t="s">
        <v>177</v>
      </c>
      <c r="F6442" s="92" t="s">
        <v>11683</v>
      </c>
      <c r="G6442" s="92" t="s">
        <v>1188</v>
      </c>
      <c r="H6442" s="92" t="s">
        <v>11383</v>
      </c>
      <c r="I6442" s="92" t="s">
        <v>865</v>
      </c>
      <c r="J6442" s="92" t="s">
        <v>1189</v>
      </c>
      <c r="K6442" s="90" t="b">
        <v>0</v>
      </c>
      <c r="L6442" s="92" t="s">
        <v>867</v>
      </c>
      <c r="M6442" s="278">
        <f>IFERROR(VLOOKUP(C6442,'Budget Detail as of 11.30'!B:K,COLUMNS('Budget Detail as of 11.30'!B:K),FALSE),0)</f>
        <v>1600</v>
      </c>
      <c r="N6442" s="155">
        <f>SUMIFS('Budget Detail as of 11.30'!L:L,'Budget Detail as of 11.30'!B:B,'Questica Mapping'!C6442)</f>
        <v>1600</v>
      </c>
      <c r="O6442" s="100">
        <v>94</v>
      </c>
      <c r="P6442" s="101">
        <f t="shared" si="249"/>
        <v>94</v>
      </c>
    </row>
    <row r="6443" spans="2:17" hidden="1" x14ac:dyDescent="0.3">
      <c r="B6443" s="92" t="s">
        <v>1162</v>
      </c>
      <c r="C6443" s="92" t="s">
        <v>11693</v>
      </c>
      <c r="D6443" s="92" t="s">
        <v>29</v>
      </c>
      <c r="E6443" s="103" t="s">
        <v>177</v>
      </c>
      <c r="F6443" s="92" t="s">
        <v>11683</v>
      </c>
      <c r="G6443" s="92" t="s">
        <v>1191</v>
      </c>
      <c r="H6443" s="92" t="s">
        <v>11383</v>
      </c>
      <c r="I6443" s="92" t="s">
        <v>865</v>
      </c>
      <c r="J6443" s="92" t="s">
        <v>1192</v>
      </c>
      <c r="K6443" s="90" t="b">
        <v>0</v>
      </c>
      <c r="L6443" s="92" t="s">
        <v>867</v>
      </c>
      <c r="M6443" s="278">
        <f>IFERROR(VLOOKUP(C6443,'Budget Detail as of 11.30'!B:K,COLUMNS('Budget Detail as of 11.30'!B:K),FALSE),0)</f>
        <v>4630</v>
      </c>
      <c r="N6443" s="155">
        <f>SUMIFS('Budget Detail as of 11.30'!L:L,'Budget Detail as of 11.30'!B:B,'Questica Mapping'!C6443)</f>
        <v>4630</v>
      </c>
      <c r="O6443" s="100">
        <v>62453</v>
      </c>
      <c r="P6443" s="101">
        <f t="shared" si="249"/>
        <v>62453</v>
      </c>
    </row>
    <row r="6444" spans="2:17" hidden="1" x14ac:dyDescent="0.3">
      <c r="B6444" s="92" t="s">
        <v>1162</v>
      </c>
      <c r="C6444" s="92" t="s">
        <v>11694</v>
      </c>
      <c r="D6444" s="92" t="s">
        <v>29</v>
      </c>
      <c r="E6444" s="103" t="s">
        <v>177</v>
      </c>
      <c r="F6444" s="92" t="s">
        <v>11683</v>
      </c>
      <c r="G6444" s="92" t="s">
        <v>1194</v>
      </c>
      <c r="H6444" s="92" t="s">
        <v>11383</v>
      </c>
      <c r="I6444" s="92" t="s">
        <v>865</v>
      </c>
      <c r="J6444" s="92" t="s">
        <v>1195</v>
      </c>
      <c r="K6444" s="90" t="b">
        <v>0</v>
      </c>
      <c r="L6444" s="92" t="s">
        <v>867</v>
      </c>
      <c r="M6444" s="278">
        <f>IFERROR(VLOOKUP(C6444,'Budget Detail as of 11.30'!B:K,COLUMNS('Budget Detail as of 11.30'!B:K),FALSE),0)</f>
        <v>500</v>
      </c>
      <c r="N6444" s="155">
        <f>SUMIFS('Budget Detail as of 11.30'!L:L,'Budget Detail as of 11.30'!B:B,'Questica Mapping'!C6444)</f>
        <v>500</v>
      </c>
      <c r="O6444" s="100">
        <v>0</v>
      </c>
      <c r="P6444" s="101">
        <f t="shared" si="249"/>
        <v>0</v>
      </c>
    </row>
    <row r="6445" spans="2:17" hidden="1" x14ac:dyDescent="0.3">
      <c r="B6445" s="92" t="s">
        <v>1162</v>
      </c>
      <c r="C6445" s="92" t="s">
        <v>11695</v>
      </c>
      <c r="D6445" s="92" t="s">
        <v>29</v>
      </c>
      <c r="E6445" s="103" t="s">
        <v>177</v>
      </c>
      <c r="F6445" s="92" t="s">
        <v>11683</v>
      </c>
      <c r="G6445" s="92" t="s">
        <v>1202</v>
      </c>
      <c r="H6445" s="92" t="s">
        <v>11383</v>
      </c>
      <c r="I6445" s="92" t="s">
        <v>865</v>
      </c>
      <c r="J6445" s="92" t="s">
        <v>1203</v>
      </c>
      <c r="K6445" s="90" t="b">
        <v>0</v>
      </c>
      <c r="L6445" s="92" t="s">
        <v>867</v>
      </c>
      <c r="M6445" s="278">
        <f>IFERROR(VLOOKUP(C6445,'Budget Detail as of 11.30'!B:K,COLUMNS('Budget Detail as of 11.30'!B:K),FALSE),0)</f>
        <v>2610</v>
      </c>
      <c r="N6445" s="155">
        <f>SUMIFS('Budget Detail as of 11.30'!L:L,'Budget Detail as of 11.30'!B:B,'Questica Mapping'!C6445)</f>
        <v>2610</v>
      </c>
      <c r="O6445" s="100">
        <v>0</v>
      </c>
      <c r="P6445" s="101">
        <f t="shared" si="249"/>
        <v>0</v>
      </c>
    </row>
    <row r="6446" spans="2:17" hidden="1" x14ac:dyDescent="0.3">
      <c r="B6446" s="92" t="s">
        <v>1162</v>
      </c>
      <c r="C6446" s="92" t="s">
        <v>11696</v>
      </c>
      <c r="D6446" s="92" t="s">
        <v>29</v>
      </c>
      <c r="E6446" s="103" t="s">
        <v>177</v>
      </c>
      <c r="F6446" s="92" t="s">
        <v>11683</v>
      </c>
      <c r="G6446" s="92" t="s">
        <v>1202</v>
      </c>
      <c r="H6446" s="92" t="s">
        <v>11383</v>
      </c>
      <c r="I6446" s="92" t="s">
        <v>925</v>
      </c>
      <c r="J6446" s="92" t="s">
        <v>11697</v>
      </c>
      <c r="K6446" s="90" t="b">
        <v>0</v>
      </c>
      <c r="L6446" s="92" t="s">
        <v>867</v>
      </c>
      <c r="M6446" s="278">
        <f>IFERROR(VLOOKUP(C6446,'Budget Detail as of 11.30'!B:K,COLUMNS('Budget Detail as of 11.30'!B:K),FALSE),0)</f>
        <v>10000</v>
      </c>
      <c r="N6446" s="155">
        <f>SUMIFS('Budget Detail as of 11.30'!L:L,'Budget Detail as of 11.30'!B:B,'Questica Mapping'!C6446)</f>
        <v>10000</v>
      </c>
      <c r="O6446" s="100">
        <v>2400</v>
      </c>
      <c r="P6446" s="101">
        <f t="shared" si="249"/>
        <v>2400</v>
      </c>
    </row>
    <row r="6447" spans="2:17" hidden="1" x14ac:dyDescent="0.3">
      <c r="B6447" s="92" t="s">
        <v>1162</v>
      </c>
      <c r="C6447" s="92" t="s">
        <v>11698</v>
      </c>
      <c r="D6447" s="92" t="s">
        <v>29</v>
      </c>
      <c r="E6447" s="103" t="s">
        <v>177</v>
      </c>
      <c r="F6447" s="92" t="s">
        <v>11683</v>
      </c>
      <c r="G6447" s="92" t="s">
        <v>1207</v>
      </c>
      <c r="H6447" s="92" t="s">
        <v>11383</v>
      </c>
      <c r="I6447" s="92" t="s">
        <v>865</v>
      </c>
      <c r="J6447" s="92" t="s">
        <v>11699</v>
      </c>
      <c r="K6447" s="90" t="b">
        <v>0</v>
      </c>
      <c r="L6447" s="92" t="s">
        <v>867</v>
      </c>
      <c r="M6447" s="278">
        <f>IFERROR(VLOOKUP(C6447,'Budget Detail as of 11.30'!B:K,COLUMNS('Budget Detail as of 11.30'!B:K),FALSE),0)</f>
        <v>1000</v>
      </c>
      <c r="N6447" s="155">
        <f>SUMIFS('Budget Detail as of 11.30'!L:L,'Budget Detail as of 11.30'!B:B,'Questica Mapping'!C6447)</f>
        <v>1000</v>
      </c>
      <c r="O6447" s="100">
        <v>0</v>
      </c>
      <c r="P6447" s="101">
        <f t="shared" si="249"/>
        <v>0</v>
      </c>
    </row>
    <row r="6448" spans="2:17" hidden="1" x14ac:dyDescent="0.3">
      <c r="B6448" s="92" t="s">
        <v>1162</v>
      </c>
      <c r="C6448" s="92" t="s">
        <v>11700</v>
      </c>
      <c r="D6448" s="92" t="s">
        <v>29</v>
      </c>
      <c r="E6448" s="103" t="s">
        <v>177</v>
      </c>
      <c r="F6448" s="92" t="s">
        <v>11683</v>
      </c>
      <c r="G6448" s="92" t="s">
        <v>1207</v>
      </c>
      <c r="H6448" s="92" t="s">
        <v>11383</v>
      </c>
      <c r="I6448" s="92" t="s">
        <v>925</v>
      </c>
      <c r="J6448" s="92" t="s">
        <v>11701</v>
      </c>
      <c r="K6448" s="90" t="b">
        <v>0</v>
      </c>
      <c r="L6448" s="92" t="s">
        <v>867</v>
      </c>
      <c r="M6448" s="278">
        <f>IFERROR(VLOOKUP(C6448,'Budget Detail as of 11.30'!B:K,COLUMNS('Budget Detail as of 11.30'!B:K),FALSE),0)</f>
        <v>6360</v>
      </c>
      <c r="N6448" s="155">
        <f>SUMIFS('Budget Detail as of 11.30'!L:L,'Budget Detail as of 11.30'!B:B,'Questica Mapping'!C6448)</f>
        <v>6360</v>
      </c>
      <c r="O6448" s="100"/>
      <c r="P6448" s="101"/>
    </row>
    <row r="6449" spans="2:17" hidden="1" x14ac:dyDescent="0.3">
      <c r="B6449" s="92" t="s">
        <v>1162</v>
      </c>
      <c r="C6449" s="92" t="s">
        <v>11702</v>
      </c>
      <c r="D6449" s="92" t="s">
        <v>29</v>
      </c>
      <c r="E6449" s="103" t="s">
        <v>177</v>
      </c>
      <c r="F6449" s="92" t="s">
        <v>11683</v>
      </c>
      <c r="G6449" s="92" t="s">
        <v>1207</v>
      </c>
      <c r="H6449" s="92" t="s">
        <v>11383</v>
      </c>
      <c r="I6449" s="92" t="s">
        <v>928</v>
      </c>
      <c r="J6449" s="92" t="s">
        <v>11703</v>
      </c>
      <c r="K6449" s="90" t="b">
        <v>0</v>
      </c>
      <c r="L6449" s="92" t="s">
        <v>867</v>
      </c>
      <c r="M6449" s="278">
        <f>IFERROR(VLOOKUP(C6449,'Budget Detail as of 11.30'!B:K,COLUMNS('Budget Detail as of 11.30'!B:K),FALSE),0)</f>
        <v>10</v>
      </c>
      <c r="N6449" s="155">
        <f>SUMIFS('Budget Detail as of 11.30'!L:L,'Budget Detail as of 11.30'!B:B,'Questica Mapping'!C6449)</f>
        <v>10</v>
      </c>
      <c r="O6449" s="100">
        <v>39612</v>
      </c>
      <c r="P6449" s="101">
        <f>+O6449</f>
        <v>39612</v>
      </c>
    </row>
    <row r="6450" spans="2:17" hidden="1" x14ac:dyDescent="0.3">
      <c r="B6450" s="92" t="s">
        <v>1162</v>
      </c>
      <c r="C6450" s="92" t="s">
        <v>11704</v>
      </c>
      <c r="D6450" s="92" t="s">
        <v>29</v>
      </c>
      <c r="E6450" s="103" t="s">
        <v>177</v>
      </c>
      <c r="F6450" s="92" t="s">
        <v>11683</v>
      </c>
      <c r="G6450" s="92" t="s">
        <v>1215</v>
      </c>
      <c r="H6450" s="92" t="s">
        <v>11383</v>
      </c>
      <c r="I6450" s="92" t="s">
        <v>865</v>
      </c>
      <c r="J6450" s="92" t="s">
        <v>11705</v>
      </c>
      <c r="K6450" s="90" t="b">
        <v>0</v>
      </c>
      <c r="L6450" s="92" t="s">
        <v>867</v>
      </c>
      <c r="M6450" s="278">
        <f>IFERROR(VLOOKUP(C6450,'Budget Detail as of 11.30'!B:K,COLUMNS('Budget Detail as of 11.30'!B:K),FALSE),0)</f>
        <v>80</v>
      </c>
      <c r="N6450" s="155">
        <f>SUMIFS('Budget Detail as of 11.30'!L:L,'Budget Detail as of 11.30'!B:B,'Questica Mapping'!C6450)</f>
        <v>80</v>
      </c>
      <c r="O6450" s="100">
        <v>35000</v>
      </c>
      <c r="P6450" s="101">
        <f>+O6450</f>
        <v>35000</v>
      </c>
    </row>
    <row r="6451" spans="2:17" hidden="1" x14ac:dyDescent="0.3">
      <c r="B6451" s="92" t="s">
        <v>1162</v>
      </c>
      <c r="C6451" s="92" t="s">
        <v>11706</v>
      </c>
      <c r="D6451" s="92" t="s">
        <v>29</v>
      </c>
      <c r="E6451" s="103" t="s">
        <v>177</v>
      </c>
      <c r="F6451" s="92" t="s">
        <v>11683</v>
      </c>
      <c r="G6451" s="92" t="s">
        <v>1229</v>
      </c>
      <c r="H6451" s="92" t="s">
        <v>11383</v>
      </c>
      <c r="I6451" s="92" t="s">
        <v>865</v>
      </c>
      <c r="J6451" s="92" t="s">
        <v>1457</v>
      </c>
      <c r="K6451" s="90" t="b">
        <v>0</v>
      </c>
      <c r="L6451" s="92" t="s">
        <v>867</v>
      </c>
      <c r="M6451" s="278">
        <f>IFERROR(VLOOKUP(C6451,'Budget Detail as of 11.30'!B:K,COLUMNS('Budget Detail as of 11.30'!B:K),FALSE),0)</f>
        <v>100</v>
      </c>
      <c r="N6451" s="155">
        <f>SUMIFS('Budget Detail as of 11.30'!L:L,'Budget Detail as of 11.30'!B:B,'Questica Mapping'!C6451)</f>
        <v>100</v>
      </c>
      <c r="O6451" s="100"/>
      <c r="P6451" s="101"/>
    </row>
    <row r="6452" spans="2:17" hidden="1" x14ac:dyDescent="0.3">
      <c r="B6452" s="92" t="s">
        <v>1162</v>
      </c>
      <c r="C6452" s="92" t="s">
        <v>11707</v>
      </c>
      <c r="D6452" s="92" t="s">
        <v>29</v>
      </c>
      <c r="E6452" s="103" t="s">
        <v>177</v>
      </c>
      <c r="F6452" s="92" t="s">
        <v>11683</v>
      </c>
      <c r="G6452" s="92" t="s">
        <v>1229</v>
      </c>
      <c r="H6452" s="92" t="s">
        <v>11383</v>
      </c>
      <c r="I6452" s="92" t="s">
        <v>925</v>
      </c>
      <c r="J6452" s="92" t="s">
        <v>2707</v>
      </c>
      <c r="K6452" s="90" t="b">
        <v>0</v>
      </c>
      <c r="L6452" s="92" t="s">
        <v>867</v>
      </c>
      <c r="M6452" s="278">
        <f>IFERROR(VLOOKUP(C6452,'Budget Detail as of 11.30'!B:K,COLUMNS('Budget Detail as of 11.30'!B:K),FALSE),0)</f>
        <v>100</v>
      </c>
      <c r="N6452" s="155">
        <f>SUMIFS('Budget Detail as of 11.30'!L:L,'Budget Detail as of 11.30'!B:B,'Questica Mapping'!C6452)</f>
        <v>100</v>
      </c>
      <c r="O6452" s="100">
        <v>2700</v>
      </c>
      <c r="P6452" s="101">
        <f t="shared" ref="P6452:P6457" si="250">+O6452</f>
        <v>2700</v>
      </c>
    </row>
    <row r="6453" spans="2:17" hidden="1" x14ac:dyDescent="0.3">
      <c r="B6453" s="92" t="s">
        <v>1162</v>
      </c>
      <c r="C6453" s="92" t="s">
        <v>11708</v>
      </c>
      <c r="D6453" s="92" t="s">
        <v>29</v>
      </c>
      <c r="E6453" s="103" t="s">
        <v>180</v>
      </c>
      <c r="F6453" s="92" t="s">
        <v>11683</v>
      </c>
      <c r="G6453" s="92" t="s">
        <v>1243</v>
      </c>
      <c r="H6453" s="92" t="s">
        <v>11383</v>
      </c>
      <c r="I6453" s="92" t="s">
        <v>865</v>
      </c>
      <c r="J6453" s="92" t="s">
        <v>11709</v>
      </c>
      <c r="K6453" s="90" t="b">
        <v>0</v>
      </c>
      <c r="L6453" s="92" t="s">
        <v>867</v>
      </c>
      <c r="M6453" s="278">
        <f>IFERROR(VLOOKUP(C6453,'Budget Detail as of 11.30'!B:K,COLUMNS('Budget Detail as of 11.30'!B:K),FALSE),0)</f>
        <v>21000</v>
      </c>
      <c r="N6453" s="155">
        <f>SUMIFS('Budget Detail as of 11.30'!L:L,'Budget Detail as of 11.30'!B:B,'Questica Mapping'!C6453)</f>
        <v>21000</v>
      </c>
      <c r="O6453" s="100">
        <v>0</v>
      </c>
      <c r="P6453" s="101">
        <f t="shared" si="250"/>
        <v>0</v>
      </c>
    </row>
    <row r="6454" spans="2:17" hidden="1" x14ac:dyDescent="0.3">
      <c r="B6454" s="92" t="s">
        <v>1162</v>
      </c>
      <c r="C6454" s="92" t="s">
        <v>11710</v>
      </c>
      <c r="D6454" s="92" t="s">
        <v>29</v>
      </c>
      <c r="E6454" s="103" t="s">
        <v>180</v>
      </c>
      <c r="F6454" s="92" t="s">
        <v>11683</v>
      </c>
      <c r="G6454" s="92" t="s">
        <v>1243</v>
      </c>
      <c r="H6454" s="92" t="s">
        <v>11383</v>
      </c>
      <c r="I6454" s="92" t="s">
        <v>925</v>
      </c>
      <c r="J6454" s="92" t="s">
        <v>11711</v>
      </c>
      <c r="K6454" s="90" t="b">
        <v>0</v>
      </c>
      <c r="L6454" s="92" t="s">
        <v>867</v>
      </c>
      <c r="M6454" s="278">
        <f>IFERROR(VLOOKUP(C6454,'Budget Detail as of 11.30'!B:K,COLUMNS('Budget Detail as of 11.30'!B:K),FALSE),0)</f>
        <v>2000</v>
      </c>
      <c r="N6454" s="155">
        <f>SUMIFS('Budget Detail as of 11.30'!L:L,'Budget Detail as of 11.30'!B:B,'Questica Mapping'!C6454)</f>
        <v>2000</v>
      </c>
      <c r="O6454" s="100">
        <v>0</v>
      </c>
      <c r="P6454" s="101">
        <f t="shared" si="250"/>
        <v>0</v>
      </c>
    </row>
    <row r="6455" spans="2:17" hidden="1" x14ac:dyDescent="0.3">
      <c r="B6455" s="92" t="s">
        <v>1162</v>
      </c>
      <c r="C6455" s="92" t="s">
        <v>11712</v>
      </c>
      <c r="D6455" s="92" t="s">
        <v>29</v>
      </c>
      <c r="E6455" s="103" t="s">
        <v>180</v>
      </c>
      <c r="F6455" s="92" t="s">
        <v>11683</v>
      </c>
      <c r="G6455" s="92" t="s">
        <v>1243</v>
      </c>
      <c r="H6455" s="92" t="s">
        <v>11383</v>
      </c>
      <c r="I6455" s="92" t="s">
        <v>928</v>
      </c>
      <c r="J6455" s="92" t="s">
        <v>11713</v>
      </c>
      <c r="K6455" s="90" t="b">
        <v>0</v>
      </c>
      <c r="L6455" s="92" t="s">
        <v>867</v>
      </c>
      <c r="M6455" s="278">
        <f>IFERROR(VLOOKUP(C6455,'Budget Detail as of 11.30'!B:K,COLUMNS('Budget Detail as of 11.30'!B:K),FALSE),0)</f>
        <v>34000</v>
      </c>
      <c r="N6455" s="155">
        <f>SUMIFS('Budget Detail as of 11.30'!L:L,'Budget Detail as of 11.30'!B:B,'Questica Mapping'!C6455)</f>
        <v>34000</v>
      </c>
      <c r="O6455" s="100">
        <v>1183300</v>
      </c>
      <c r="P6455" s="101">
        <f t="shared" si="250"/>
        <v>1183300</v>
      </c>
    </row>
    <row r="6456" spans="2:17" hidden="1" x14ac:dyDescent="0.3">
      <c r="B6456" s="92" t="s">
        <v>1162</v>
      </c>
      <c r="C6456" s="92" t="s">
        <v>11714</v>
      </c>
      <c r="D6456" s="92" t="s">
        <v>29</v>
      </c>
      <c r="E6456" s="103" t="s">
        <v>180</v>
      </c>
      <c r="F6456" s="92" t="s">
        <v>11683</v>
      </c>
      <c r="G6456" s="92" t="s">
        <v>1246</v>
      </c>
      <c r="H6456" s="92" t="s">
        <v>11383</v>
      </c>
      <c r="I6456" s="92" t="s">
        <v>865</v>
      </c>
      <c r="J6456" s="92" t="s">
        <v>1326</v>
      </c>
      <c r="K6456" s="90" t="b">
        <v>0</v>
      </c>
      <c r="L6456" s="92" t="s">
        <v>867</v>
      </c>
      <c r="M6456" s="278">
        <f>IFERROR(VLOOKUP(C6456,'Budget Detail as of 11.30'!B:K,COLUMNS('Budget Detail as of 11.30'!B:K),FALSE),0)</f>
        <v>2400</v>
      </c>
      <c r="N6456" s="155">
        <f>SUMIFS('Budget Detail as of 11.30'!L:L,'Budget Detail as of 11.30'!B:B,'Questica Mapping'!C6456)</f>
        <v>2880</v>
      </c>
      <c r="O6456" s="100">
        <v>-72175</v>
      </c>
      <c r="P6456" s="101">
        <f t="shared" si="250"/>
        <v>-72175</v>
      </c>
    </row>
    <row r="6457" spans="2:17" hidden="1" x14ac:dyDescent="0.3">
      <c r="B6457" s="92" t="s">
        <v>1162</v>
      </c>
      <c r="C6457" s="92" t="s">
        <v>11715</v>
      </c>
      <c r="D6457" s="92" t="s">
        <v>29</v>
      </c>
      <c r="E6457" s="103" t="s">
        <v>180</v>
      </c>
      <c r="F6457" s="92" t="s">
        <v>11683</v>
      </c>
      <c r="G6457" s="92" t="s">
        <v>1246</v>
      </c>
      <c r="H6457" s="92" t="s">
        <v>11383</v>
      </c>
      <c r="I6457" s="92" t="s">
        <v>925</v>
      </c>
      <c r="J6457" s="92" t="s">
        <v>11716</v>
      </c>
      <c r="K6457" s="90" t="b">
        <v>0</v>
      </c>
      <c r="L6457" s="92" t="s">
        <v>867</v>
      </c>
      <c r="M6457" s="278">
        <f>IFERROR(VLOOKUP(C6457,'Budget Detail as of 11.30'!B:K,COLUMNS('Budget Detail as of 11.30'!B:K),FALSE),0)</f>
        <v>480</v>
      </c>
      <c r="N6457" s="155">
        <f>SUMIFS('Budget Detail as of 11.30'!L:L,'Budget Detail as of 11.30'!B:B,'Questica Mapping'!C6457)</f>
        <v>600</v>
      </c>
      <c r="O6457" s="100">
        <v>0</v>
      </c>
      <c r="P6457" s="101">
        <f t="shared" si="250"/>
        <v>0</v>
      </c>
    </row>
    <row r="6458" spans="2:17" hidden="1" x14ac:dyDescent="0.3">
      <c r="B6458" s="159" t="s">
        <v>1162</v>
      </c>
      <c r="C6458" s="159" t="s">
        <v>11717</v>
      </c>
      <c r="D6458" s="280" t="s">
        <v>29</v>
      </c>
      <c r="E6458" s="103" t="s">
        <v>180</v>
      </c>
      <c r="F6458" s="279" t="s">
        <v>11683</v>
      </c>
      <c r="G6458" s="279" t="s">
        <v>1246</v>
      </c>
      <c r="H6458" s="279" t="s">
        <v>11383</v>
      </c>
      <c r="I6458" s="279" t="s">
        <v>928</v>
      </c>
      <c r="J6458" s="269" t="s">
        <v>1251</v>
      </c>
      <c r="K6458" s="279" t="b">
        <v>0</v>
      </c>
      <c r="L6458" s="279" t="s">
        <v>867</v>
      </c>
      <c r="M6458" s="278">
        <f>IFERROR(VLOOKUP(C6458,'Budget Detail as of 11.30'!B:K,COLUMNS('Budget Detail as of 11.30'!B:K),FALSE),0)</f>
        <v>600</v>
      </c>
      <c r="N6458" s="155">
        <f>SUMIFS('Budget Detail as of 11.30'!L:L,'Budget Detail as of 11.30'!B:B,'Questica Mapping'!C6458)</f>
        <v>0</v>
      </c>
      <c r="O6458" s="100"/>
      <c r="P6458" s="101"/>
      <c r="Q6458" s="279" t="s">
        <v>1169</v>
      </c>
    </row>
    <row r="6459" spans="2:17" hidden="1" x14ac:dyDescent="0.3">
      <c r="B6459" s="92" t="s">
        <v>1162</v>
      </c>
      <c r="C6459" s="92" t="s">
        <v>11718</v>
      </c>
      <c r="D6459" s="92" t="s">
        <v>29</v>
      </c>
      <c r="E6459" s="103" t="s">
        <v>180</v>
      </c>
      <c r="F6459" s="92" t="s">
        <v>11683</v>
      </c>
      <c r="G6459" s="92" t="s">
        <v>1253</v>
      </c>
      <c r="H6459" s="92" t="s">
        <v>11383</v>
      </c>
      <c r="I6459" s="92" t="s">
        <v>865</v>
      </c>
      <c r="J6459" s="92" t="s">
        <v>1254</v>
      </c>
      <c r="K6459" s="90" t="b">
        <v>0</v>
      </c>
      <c r="L6459" s="92" t="s">
        <v>867</v>
      </c>
      <c r="M6459" s="278">
        <f>IFERROR(VLOOKUP(C6459,'Budget Detail as of 11.30'!B:K,COLUMNS('Budget Detail as of 11.30'!B:K),FALSE),0)</f>
        <v>52470</v>
      </c>
      <c r="N6459" s="155">
        <f>SUMIFS('Budget Detail as of 11.30'!L:L,'Budget Detail as of 11.30'!B:B,'Questica Mapping'!C6459)</f>
        <v>52470</v>
      </c>
      <c r="O6459" s="100">
        <v>0</v>
      </c>
      <c r="P6459" s="101">
        <f>+O6459</f>
        <v>0</v>
      </c>
    </row>
    <row r="6460" spans="2:17" hidden="1" x14ac:dyDescent="0.3">
      <c r="B6460" s="92" t="s">
        <v>1162</v>
      </c>
      <c r="C6460" s="92" t="s">
        <v>11719</v>
      </c>
      <c r="D6460" s="92" t="s">
        <v>29</v>
      </c>
      <c r="E6460" s="103" t="s">
        <v>180</v>
      </c>
      <c r="F6460" s="92" t="s">
        <v>11683</v>
      </c>
      <c r="G6460" s="92" t="s">
        <v>1253</v>
      </c>
      <c r="H6460" s="92" t="s">
        <v>11383</v>
      </c>
      <c r="I6460" s="92" t="s">
        <v>925</v>
      </c>
      <c r="J6460" s="92" t="s">
        <v>1256</v>
      </c>
      <c r="K6460" s="90" t="b">
        <v>0</v>
      </c>
      <c r="L6460" s="92" t="s">
        <v>867</v>
      </c>
      <c r="M6460" s="278">
        <f>IFERROR(VLOOKUP(C6460,'Budget Detail as of 11.30'!B:K,COLUMNS('Budget Detail as of 11.30'!B:K),FALSE),0)</f>
        <v>43280</v>
      </c>
      <c r="N6460" s="155">
        <f>SUMIFS('Budget Detail as of 11.30'!L:L,'Budget Detail as of 11.30'!B:B,'Questica Mapping'!C6460)</f>
        <v>43280</v>
      </c>
      <c r="O6460" s="100">
        <v>0</v>
      </c>
      <c r="P6460" s="101">
        <f>+O6460</f>
        <v>0</v>
      </c>
    </row>
    <row r="6461" spans="2:17" hidden="1" x14ac:dyDescent="0.3">
      <c r="B6461" s="159" t="s">
        <v>1162</v>
      </c>
      <c r="C6461" s="159" t="s">
        <v>11720</v>
      </c>
      <c r="D6461" s="280" t="s">
        <v>29</v>
      </c>
      <c r="E6461" s="103" t="s">
        <v>180</v>
      </c>
      <c r="F6461" s="279" t="s">
        <v>11683</v>
      </c>
      <c r="G6461" s="279" t="s">
        <v>1253</v>
      </c>
      <c r="H6461" s="279" t="s">
        <v>11383</v>
      </c>
      <c r="I6461" s="279" t="s">
        <v>931</v>
      </c>
      <c r="J6461" s="279" t="s">
        <v>11721</v>
      </c>
      <c r="K6461" s="279" t="b">
        <v>0</v>
      </c>
      <c r="L6461" s="279" t="s">
        <v>867</v>
      </c>
      <c r="M6461" s="278">
        <f>IFERROR(VLOOKUP(C6461,'Budget Detail as of 11.30'!B:K,COLUMNS('Budget Detail as of 11.30'!B:K),FALSE),0)</f>
        <v>2880</v>
      </c>
      <c r="N6461" s="155">
        <f>SUMIFS('Budget Detail as of 11.30'!L:L,'Budget Detail as of 11.30'!B:B,'Questica Mapping'!C6461)</f>
        <v>2880</v>
      </c>
      <c r="O6461" s="100">
        <v>0</v>
      </c>
      <c r="P6461" s="101">
        <f>+O6461</f>
        <v>0</v>
      </c>
      <c r="Q6461" s="279" t="s">
        <v>1169</v>
      </c>
    </row>
    <row r="6462" spans="2:17" hidden="1" x14ac:dyDescent="0.3">
      <c r="B6462" s="92" t="s">
        <v>1162</v>
      </c>
      <c r="C6462" s="92" t="s">
        <v>11722</v>
      </c>
      <c r="D6462" s="92" t="s">
        <v>29</v>
      </c>
      <c r="E6462" s="103" t="s">
        <v>177</v>
      </c>
      <c r="F6462" s="92" t="s">
        <v>11683</v>
      </c>
      <c r="G6462" s="92" t="s">
        <v>1268</v>
      </c>
      <c r="H6462" s="92" t="s">
        <v>11383</v>
      </c>
      <c r="I6462" s="92" t="s">
        <v>865</v>
      </c>
      <c r="J6462" s="92" t="s">
        <v>2063</v>
      </c>
      <c r="K6462" s="90" t="b">
        <v>0</v>
      </c>
      <c r="L6462" s="92" t="s">
        <v>867</v>
      </c>
      <c r="M6462" s="278">
        <f>IFERROR(VLOOKUP(C6462,'Budget Detail as of 11.30'!B:K,COLUMNS('Budget Detail as of 11.30'!B:K),FALSE),0)</f>
        <v>2670</v>
      </c>
      <c r="N6462" s="155">
        <f>SUMIFS('Budget Detail as of 11.30'!L:L,'Budget Detail as of 11.30'!B:B,'Questica Mapping'!C6462)</f>
        <v>2670</v>
      </c>
      <c r="O6462" s="100"/>
      <c r="P6462" s="101"/>
    </row>
    <row r="6463" spans="2:17" hidden="1" x14ac:dyDescent="0.3">
      <c r="B6463" s="92" t="s">
        <v>1162</v>
      </c>
      <c r="C6463" s="92" t="s">
        <v>11723</v>
      </c>
      <c r="D6463" s="92" t="s">
        <v>29</v>
      </c>
      <c r="E6463" s="103" t="s">
        <v>177</v>
      </c>
      <c r="F6463" s="92" t="s">
        <v>11683</v>
      </c>
      <c r="G6463" s="92" t="s">
        <v>1268</v>
      </c>
      <c r="H6463" s="92" t="s">
        <v>11383</v>
      </c>
      <c r="I6463" s="92" t="s">
        <v>925</v>
      </c>
      <c r="J6463" s="92" t="s">
        <v>6210</v>
      </c>
      <c r="K6463" s="90" t="b">
        <v>0</v>
      </c>
      <c r="L6463" s="92" t="s">
        <v>867</v>
      </c>
      <c r="M6463" s="278">
        <f>IFERROR(VLOOKUP(C6463,'Budget Detail as of 11.30'!B:K,COLUMNS('Budget Detail as of 11.30'!B:K),FALSE),0)</f>
        <v>40</v>
      </c>
      <c r="N6463" s="155">
        <f>SUMIFS('Budget Detail as of 11.30'!L:L,'Budget Detail as of 11.30'!B:B,'Questica Mapping'!C6463)</f>
        <v>40</v>
      </c>
      <c r="O6463" s="100">
        <v>0</v>
      </c>
      <c r="P6463" s="101">
        <f t="shared" ref="P6463:P6494" si="251">+O6463</f>
        <v>0</v>
      </c>
    </row>
    <row r="6464" spans="2:17" hidden="1" x14ac:dyDescent="0.3">
      <c r="B6464" s="92" t="s">
        <v>1162</v>
      </c>
      <c r="C6464" s="92" t="s">
        <v>11724</v>
      </c>
      <c r="D6464" s="92" t="s">
        <v>29</v>
      </c>
      <c r="E6464" s="103" t="s">
        <v>181</v>
      </c>
      <c r="F6464" s="92" t="s">
        <v>11683</v>
      </c>
      <c r="G6464" s="92" t="s">
        <v>1273</v>
      </c>
      <c r="H6464" s="92" t="s">
        <v>11383</v>
      </c>
      <c r="I6464" s="92" t="s">
        <v>865</v>
      </c>
      <c r="J6464" s="92" t="s">
        <v>2201</v>
      </c>
      <c r="K6464" s="90" t="b">
        <v>0</v>
      </c>
      <c r="L6464" s="92" t="s">
        <v>867</v>
      </c>
      <c r="M6464" s="278">
        <f>IFERROR(VLOOKUP(C6464,'Budget Detail as of 11.30'!B:K,COLUMNS('Budget Detail as of 11.30'!B:K),FALSE),0)</f>
        <v>0</v>
      </c>
      <c r="N6464" s="155">
        <f>SUMIFS('Budget Detail as of 11.30'!L:L,'Budget Detail as of 11.30'!B:B,'Questica Mapping'!C6464)</f>
        <v>0</v>
      </c>
      <c r="O6464" s="100">
        <v>556560</v>
      </c>
      <c r="P6464" s="101">
        <f t="shared" si="251"/>
        <v>556560</v>
      </c>
    </row>
    <row r="6465" spans="2:17" hidden="1" x14ac:dyDescent="0.3">
      <c r="B6465" s="92" t="s">
        <v>1162</v>
      </c>
      <c r="C6465" s="92" t="s">
        <v>11725</v>
      </c>
      <c r="D6465" s="92" t="s">
        <v>29</v>
      </c>
      <c r="E6465" s="103" t="s">
        <v>184</v>
      </c>
      <c r="F6465" s="92" t="s">
        <v>11726</v>
      </c>
      <c r="G6465" s="92" t="s">
        <v>1165</v>
      </c>
      <c r="H6465" s="92" t="s">
        <v>11392</v>
      </c>
      <c r="I6465" s="92" t="s">
        <v>865</v>
      </c>
      <c r="J6465" s="92">
        <v>0</v>
      </c>
      <c r="K6465" s="90" t="b">
        <v>0</v>
      </c>
      <c r="L6465" s="92" t="s">
        <v>1166</v>
      </c>
      <c r="M6465" s="278">
        <f>IFERROR(VLOOKUP(C6465,'Budget Detail as of 11.30'!B:K,COLUMNS('Budget Detail as of 11.30'!B:K),FALSE),0)</f>
        <v>155770</v>
      </c>
      <c r="N6465" s="155">
        <f>SUMIFS('Budget Detail as of 11.30'!L:L,'Budget Detail as of 11.30'!B:B,'Questica Mapping'!C6465)</f>
        <v>154020</v>
      </c>
      <c r="O6465" s="100">
        <v>-31848</v>
      </c>
      <c r="P6465" s="101">
        <f t="shared" si="251"/>
        <v>-31848</v>
      </c>
    </row>
    <row r="6466" spans="2:17" hidden="1" x14ac:dyDescent="0.3">
      <c r="B6466" s="92" t="s">
        <v>1162</v>
      </c>
      <c r="C6466" s="92" t="s">
        <v>11727</v>
      </c>
      <c r="D6466" s="92" t="s">
        <v>29</v>
      </c>
      <c r="E6466" s="103" t="s">
        <v>184</v>
      </c>
      <c r="F6466" s="92" t="s">
        <v>11726</v>
      </c>
      <c r="G6466" s="92" t="s">
        <v>1165</v>
      </c>
      <c r="H6466" s="92" t="s">
        <v>11728</v>
      </c>
      <c r="I6466" s="92" t="s">
        <v>865</v>
      </c>
      <c r="J6466" s="92">
        <v>0</v>
      </c>
      <c r="K6466" s="90" t="b">
        <v>0</v>
      </c>
      <c r="L6466" s="92" t="s">
        <v>1166</v>
      </c>
      <c r="M6466" s="278">
        <f>IFERROR(VLOOKUP(C6466,'Budget Detail as of 11.30'!B:K,COLUMNS('Budget Detail as of 11.30'!B:K),FALSE),0)</f>
        <v>673360</v>
      </c>
      <c r="N6466" s="155">
        <f>SUMIFS('Budget Detail as of 11.30'!L:L,'Budget Detail as of 11.30'!B:B,'Questica Mapping'!C6466)</f>
        <v>644370</v>
      </c>
      <c r="O6466" s="100">
        <v>0</v>
      </c>
      <c r="P6466" s="101">
        <f t="shared" si="251"/>
        <v>0</v>
      </c>
    </row>
    <row r="6467" spans="2:17" hidden="1" x14ac:dyDescent="0.3">
      <c r="B6467" s="159" t="s">
        <v>1162</v>
      </c>
      <c r="C6467" s="159" t="s">
        <v>11729</v>
      </c>
      <c r="D6467" s="280" t="s">
        <v>29</v>
      </c>
      <c r="E6467" s="103" t="s">
        <v>184</v>
      </c>
      <c r="F6467" s="279" t="s">
        <v>11726</v>
      </c>
      <c r="G6467" s="279" t="s">
        <v>1165</v>
      </c>
      <c r="H6467" s="279" t="s">
        <v>11728</v>
      </c>
      <c r="I6467" s="279" t="s">
        <v>925</v>
      </c>
      <c r="J6467" s="279" t="s">
        <v>11730</v>
      </c>
      <c r="K6467" s="279" t="b">
        <v>0</v>
      </c>
      <c r="L6467" s="279" t="s">
        <v>867</v>
      </c>
      <c r="M6467" s="278">
        <f>IFERROR(VLOOKUP(C6467,'Budget Detail as of 11.30'!B:K,COLUMNS('Budget Detail as of 11.30'!B:K),FALSE),0)</f>
        <v>100000</v>
      </c>
      <c r="N6467" s="155">
        <f>SUMIFS('Budget Detail as of 11.30'!L:L,'Budget Detail as of 11.30'!B:B,'Questica Mapping'!C6467)</f>
        <v>100000</v>
      </c>
      <c r="O6467" s="100">
        <v>0</v>
      </c>
      <c r="P6467" s="101">
        <f t="shared" si="251"/>
        <v>0</v>
      </c>
      <c r="Q6467" s="279" t="s">
        <v>1169</v>
      </c>
    </row>
    <row r="6468" spans="2:17" hidden="1" x14ac:dyDescent="0.3">
      <c r="B6468" s="92" t="s">
        <v>1162</v>
      </c>
      <c r="C6468" s="92" t="s">
        <v>11731</v>
      </c>
      <c r="D6468" s="92" t="s">
        <v>29</v>
      </c>
      <c r="E6468" s="103" t="s">
        <v>184</v>
      </c>
      <c r="F6468" s="92" t="s">
        <v>11726</v>
      </c>
      <c r="G6468" s="92" t="s">
        <v>1165</v>
      </c>
      <c r="H6468" s="92" t="s">
        <v>11732</v>
      </c>
      <c r="I6468" s="92" t="s">
        <v>865</v>
      </c>
      <c r="J6468" s="92">
        <v>0</v>
      </c>
      <c r="K6468" s="90" t="b">
        <v>0</v>
      </c>
      <c r="L6468" s="92" t="s">
        <v>1166</v>
      </c>
      <c r="M6468" s="278">
        <f>IFERROR(VLOOKUP(C6468,'Budget Detail as of 11.30'!B:K,COLUMNS('Budget Detail as of 11.30'!B:K),FALSE),0)</f>
        <v>277260</v>
      </c>
      <c r="N6468" s="155">
        <f>SUMIFS('Budget Detail as of 11.30'!L:L,'Budget Detail as of 11.30'!B:B,'Questica Mapping'!C6468)</f>
        <v>265320</v>
      </c>
      <c r="O6468" s="100">
        <v>0</v>
      </c>
      <c r="P6468" s="101">
        <f t="shared" si="251"/>
        <v>0</v>
      </c>
    </row>
    <row r="6469" spans="2:17" hidden="1" x14ac:dyDescent="0.3">
      <c r="B6469" s="92" t="s">
        <v>1162</v>
      </c>
      <c r="C6469" s="92" t="s">
        <v>11733</v>
      </c>
      <c r="D6469" s="92" t="s">
        <v>29</v>
      </c>
      <c r="E6469" s="103" t="s">
        <v>184</v>
      </c>
      <c r="F6469" s="92" t="s">
        <v>11726</v>
      </c>
      <c r="G6469" s="92" t="s">
        <v>1165</v>
      </c>
      <c r="H6469" s="92" t="s">
        <v>11734</v>
      </c>
      <c r="I6469" s="92" t="s">
        <v>865</v>
      </c>
      <c r="J6469" s="92">
        <v>0</v>
      </c>
      <c r="K6469" s="90" t="b">
        <v>0</v>
      </c>
      <c r="L6469" s="92" t="s">
        <v>1166</v>
      </c>
      <c r="M6469" s="278">
        <f>IFERROR(VLOOKUP(C6469,'Budget Detail as of 11.30'!B:K,COLUMNS('Budget Detail as of 11.30'!B:K),FALSE),0)</f>
        <v>167020</v>
      </c>
      <c r="N6469" s="155">
        <f>SUMIFS('Budget Detail as of 11.30'!L:L,'Budget Detail as of 11.30'!B:B,'Questica Mapping'!C6469)</f>
        <v>159830</v>
      </c>
      <c r="O6469" s="100">
        <v>4000</v>
      </c>
      <c r="P6469" s="101">
        <f t="shared" si="251"/>
        <v>4000</v>
      </c>
    </row>
    <row r="6470" spans="2:17" hidden="1" x14ac:dyDescent="0.3">
      <c r="B6470" s="92" t="s">
        <v>1162</v>
      </c>
      <c r="C6470" s="92" t="s">
        <v>11735</v>
      </c>
      <c r="D6470" s="92" t="s">
        <v>29</v>
      </c>
      <c r="E6470" s="103" t="s">
        <v>184</v>
      </c>
      <c r="F6470" s="92" t="s">
        <v>11726</v>
      </c>
      <c r="G6470" s="92" t="s">
        <v>1173</v>
      </c>
      <c r="H6470" s="92" t="s">
        <v>11392</v>
      </c>
      <c r="I6470" s="92" t="s">
        <v>865</v>
      </c>
      <c r="J6470" s="92" t="s">
        <v>1174</v>
      </c>
      <c r="K6470" s="90" t="b">
        <v>0</v>
      </c>
      <c r="L6470" s="92" t="s">
        <v>867</v>
      </c>
      <c r="M6470" s="278">
        <f>IFERROR(VLOOKUP(C6470,'Budget Detail as of 11.30'!B:K,COLUMNS('Budget Detail as of 11.30'!B:K),FALSE),0)</f>
        <v>0</v>
      </c>
      <c r="N6470" s="155">
        <f>SUMIFS('Budget Detail as of 11.30'!L:L,'Budget Detail as of 11.30'!B:B,'Questica Mapping'!C6470)</f>
        <v>0</v>
      </c>
      <c r="O6470" s="100">
        <v>2000</v>
      </c>
      <c r="P6470" s="101">
        <f t="shared" si="251"/>
        <v>2000</v>
      </c>
    </row>
    <row r="6471" spans="2:17" hidden="1" x14ac:dyDescent="0.3">
      <c r="B6471" s="92" t="s">
        <v>1162</v>
      </c>
      <c r="C6471" s="92" t="s">
        <v>11736</v>
      </c>
      <c r="D6471" s="92" t="s">
        <v>29</v>
      </c>
      <c r="E6471" s="103" t="s">
        <v>184</v>
      </c>
      <c r="F6471" s="92" t="s">
        <v>11726</v>
      </c>
      <c r="G6471" s="92" t="s">
        <v>1173</v>
      </c>
      <c r="H6471" s="92" t="s">
        <v>11728</v>
      </c>
      <c r="I6471" s="92" t="s">
        <v>865</v>
      </c>
      <c r="J6471" s="92" t="s">
        <v>1174</v>
      </c>
      <c r="K6471" s="90" t="b">
        <v>0</v>
      </c>
      <c r="L6471" s="92" t="s">
        <v>867</v>
      </c>
      <c r="M6471" s="278">
        <f>IFERROR(VLOOKUP(C6471,'Budget Detail as of 11.30'!B:K,COLUMNS('Budget Detail as of 11.30'!B:K),FALSE),0)</f>
        <v>0</v>
      </c>
      <c r="N6471" s="155">
        <f>SUMIFS('Budget Detail as of 11.30'!L:L,'Budget Detail as of 11.30'!B:B,'Questica Mapping'!C6471)</f>
        <v>0</v>
      </c>
      <c r="O6471" s="100">
        <v>425</v>
      </c>
      <c r="P6471" s="101">
        <f t="shared" si="251"/>
        <v>425</v>
      </c>
    </row>
    <row r="6472" spans="2:17" hidden="1" x14ac:dyDescent="0.3">
      <c r="B6472" s="159" t="s">
        <v>1162</v>
      </c>
      <c r="C6472" s="159" t="s">
        <v>11737</v>
      </c>
      <c r="D6472" s="280" t="s">
        <v>29</v>
      </c>
      <c r="E6472" s="103" t="s">
        <v>184</v>
      </c>
      <c r="F6472" s="279" t="s">
        <v>11726</v>
      </c>
      <c r="G6472" s="279" t="s">
        <v>1173</v>
      </c>
      <c r="H6472" s="279" t="s">
        <v>11728</v>
      </c>
      <c r="I6472" s="279" t="s">
        <v>925</v>
      </c>
      <c r="J6472" s="279" t="s">
        <v>11738</v>
      </c>
      <c r="K6472" s="279" t="b">
        <v>0</v>
      </c>
      <c r="L6472" s="279" t="s">
        <v>867</v>
      </c>
      <c r="M6472" s="278">
        <f>IFERROR(VLOOKUP(C6472,'Budget Detail as of 11.30'!B:K,COLUMNS('Budget Detail as of 11.30'!B:K),FALSE),0)</f>
        <v>2000</v>
      </c>
      <c r="N6472" s="155">
        <f>SUMIFS('Budget Detail as of 11.30'!L:L,'Budget Detail as of 11.30'!B:B,'Questica Mapping'!C6472)</f>
        <v>2000</v>
      </c>
      <c r="O6472" s="100">
        <v>0</v>
      </c>
      <c r="P6472" s="101">
        <f t="shared" si="251"/>
        <v>0</v>
      </c>
      <c r="Q6472" s="279" t="s">
        <v>1169</v>
      </c>
    </row>
    <row r="6473" spans="2:17" hidden="1" x14ac:dyDescent="0.3">
      <c r="B6473" s="92" t="s">
        <v>1162</v>
      </c>
      <c r="C6473" s="92" t="s">
        <v>11739</v>
      </c>
      <c r="D6473" s="92" t="s">
        <v>29</v>
      </c>
      <c r="E6473" s="103" t="s">
        <v>184</v>
      </c>
      <c r="F6473" s="92" t="s">
        <v>11726</v>
      </c>
      <c r="G6473" s="92" t="s">
        <v>1286</v>
      </c>
      <c r="H6473" s="92" t="s">
        <v>11728</v>
      </c>
      <c r="I6473" s="92" t="s">
        <v>865</v>
      </c>
      <c r="J6473" s="92" t="s">
        <v>11740</v>
      </c>
      <c r="K6473" s="90" t="b">
        <v>0</v>
      </c>
      <c r="L6473" s="92" t="s">
        <v>867</v>
      </c>
      <c r="M6473" s="278">
        <f>IFERROR(VLOOKUP(C6473,'Budget Detail as of 11.30'!B:K,COLUMNS('Budget Detail as of 11.30'!B:K),FALSE),0)</f>
        <v>68000</v>
      </c>
      <c r="N6473" s="155">
        <f>SUMIFS('Budget Detail as of 11.30'!L:L,'Budget Detail as of 11.30'!B:B,'Questica Mapping'!C6473)</f>
        <v>68000</v>
      </c>
      <c r="O6473" s="100">
        <v>0</v>
      </c>
      <c r="P6473" s="101">
        <f t="shared" si="251"/>
        <v>0</v>
      </c>
    </row>
    <row r="6474" spans="2:17" hidden="1" x14ac:dyDescent="0.3">
      <c r="B6474" s="92" t="s">
        <v>1162</v>
      </c>
      <c r="C6474" s="92" t="s">
        <v>11741</v>
      </c>
      <c r="D6474" s="92" t="s">
        <v>29</v>
      </c>
      <c r="E6474" s="103" t="s">
        <v>184</v>
      </c>
      <c r="F6474" s="92" t="s">
        <v>11726</v>
      </c>
      <c r="G6474" s="92" t="s">
        <v>1176</v>
      </c>
      <c r="H6474" s="92" t="s">
        <v>11392</v>
      </c>
      <c r="I6474" s="92" t="s">
        <v>865</v>
      </c>
      <c r="J6474" s="92">
        <v>0</v>
      </c>
      <c r="K6474" s="90" t="b">
        <v>0</v>
      </c>
      <c r="L6474" s="92" t="s">
        <v>1166</v>
      </c>
      <c r="M6474" s="278">
        <f>IFERROR(VLOOKUP(C6474,'Budget Detail as of 11.30'!B:K,COLUMNS('Budget Detail as of 11.30'!B:K),FALSE),0)</f>
        <v>59530</v>
      </c>
      <c r="N6474" s="155">
        <f>SUMIFS('Budget Detail as of 11.30'!L:L,'Budget Detail as of 11.30'!B:B,'Questica Mapping'!C6474)</f>
        <v>59190</v>
      </c>
      <c r="O6474" s="100">
        <v>1700</v>
      </c>
      <c r="P6474" s="101">
        <f t="shared" si="251"/>
        <v>1700</v>
      </c>
    </row>
    <row r="6475" spans="2:17" hidden="1" x14ac:dyDescent="0.3">
      <c r="B6475" s="92" t="s">
        <v>1162</v>
      </c>
      <c r="C6475" s="92" t="s">
        <v>11742</v>
      </c>
      <c r="D6475" s="92" t="s">
        <v>29</v>
      </c>
      <c r="E6475" s="103" t="s">
        <v>184</v>
      </c>
      <c r="F6475" s="90" t="s">
        <v>11726</v>
      </c>
      <c r="G6475" s="90" t="s">
        <v>1176</v>
      </c>
      <c r="H6475" s="90" t="s">
        <v>11743</v>
      </c>
      <c r="I6475" s="178">
        <v>2</v>
      </c>
      <c r="J6475" s="269" t="s">
        <v>1251</v>
      </c>
      <c r="L6475" s="92"/>
      <c r="M6475" s="278">
        <f>IFERROR(VLOOKUP(C6475,'Budget Detail as of 11.30'!B:K,COLUMNS('Budget Detail as of 11.30'!B:K),FALSE),0)</f>
        <v>0</v>
      </c>
      <c r="N6475" s="155">
        <f>SUMIFS('Budget Detail as of 11.30'!L:L,'Budget Detail as of 11.30'!B:B,'Questica Mapping'!C6475)</f>
        <v>0</v>
      </c>
      <c r="O6475" s="100">
        <v>2700</v>
      </c>
      <c r="P6475" s="101">
        <f t="shared" si="251"/>
        <v>2700</v>
      </c>
    </row>
    <row r="6476" spans="2:17" hidden="1" x14ac:dyDescent="0.3">
      <c r="B6476" s="92" t="s">
        <v>1162</v>
      </c>
      <c r="C6476" s="92" t="s">
        <v>11744</v>
      </c>
      <c r="D6476" s="92" t="s">
        <v>29</v>
      </c>
      <c r="E6476" s="103" t="s">
        <v>184</v>
      </c>
      <c r="F6476" s="92" t="s">
        <v>11726</v>
      </c>
      <c r="G6476" s="92" t="s">
        <v>1176</v>
      </c>
      <c r="H6476" s="92" t="s">
        <v>11728</v>
      </c>
      <c r="I6476" s="92" t="s">
        <v>865</v>
      </c>
      <c r="J6476" s="92">
        <v>0</v>
      </c>
      <c r="K6476" s="90" t="b">
        <v>0</v>
      </c>
      <c r="L6476" s="92" t="s">
        <v>1166</v>
      </c>
      <c r="M6476" s="278">
        <f>IFERROR(VLOOKUP(C6476,'Budget Detail as of 11.30'!B:K,COLUMNS('Budget Detail as of 11.30'!B:K),FALSE),0)</f>
        <v>325540</v>
      </c>
      <c r="N6476" s="155">
        <f>SUMIFS('Budget Detail as of 11.30'!L:L,'Budget Detail as of 11.30'!B:B,'Questica Mapping'!C6476)</f>
        <v>320770</v>
      </c>
      <c r="O6476" s="100">
        <v>0</v>
      </c>
      <c r="P6476" s="101">
        <f t="shared" si="251"/>
        <v>0</v>
      </c>
    </row>
    <row r="6477" spans="2:17" hidden="1" x14ac:dyDescent="0.3">
      <c r="B6477" s="92" t="s">
        <v>1162</v>
      </c>
      <c r="C6477" s="92" t="s">
        <v>11745</v>
      </c>
      <c r="D6477" s="92" t="s">
        <v>29</v>
      </c>
      <c r="E6477" s="103" t="s">
        <v>184</v>
      </c>
      <c r="F6477" s="92" t="s">
        <v>11726</v>
      </c>
      <c r="G6477" s="92" t="s">
        <v>1176</v>
      </c>
      <c r="H6477" s="92" t="s">
        <v>11732</v>
      </c>
      <c r="I6477" s="92" t="s">
        <v>865</v>
      </c>
      <c r="J6477" s="92">
        <v>0</v>
      </c>
      <c r="K6477" s="90" t="b">
        <v>0</v>
      </c>
      <c r="L6477" s="92" t="s">
        <v>1166</v>
      </c>
      <c r="M6477" s="278">
        <f>IFERROR(VLOOKUP(C6477,'Budget Detail as of 11.30'!B:K,COLUMNS('Budget Detail as of 11.30'!B:K),FALSE),0)</f>
        <v>119120</v>
      </c>
      <c r="N6477" s="155">
        <f>SUMIFS('Budget Detail as of 11.30'!L:L,'Budget Detail as of 11.30'!B:B,'Questica Mapping'!C6477)</f>
        <v>116040</v>
      </c>
      <c r="O6477" s="100">
        <v>1000</v>
      </c>
      <c r="P6477" s="101">
        <f t="shared" si="251"/>
        <v>1000</v>
      </c>
    </row>
    <row r="6478" spans="2:17" hidden="1" x14ac:dyDescent="0.3">
      <c r="B6478" s="92" t="s">
        <v>1162</v>
      </c>
      <c r="C6478" s="92" t="s">
        <v>11746</v>
      </c>
      <c r="D6478" s="92" t="s">
        <v>29</v>
      </c>
      <c r="E6478" s="103" t="s">
        <v>184</v>
      </c>
      <c r="F6478" s="92" t="s">
        <v>11726</v>
      </c>
      <c r="G6478" s="92" t="s">
        <v>1176</v>
      </c>
      <c r="H6478" s="92" t="s">
        <v>11734</v>
      </c>
      <c r="I6478" s="92" t="s">
        <v>865</v>
      </c>
      <c r="J6478" s="92">
        <v>0</v>
      </c>
      <c r="K6478" s="90" t="b">
        <v>0</v>
      </c>
      <c r="L6478" s="92" t="s">
        <v>1166</v>
      </c>
      <c r="M6478" s="278">
        <f>IFERROR(VLOOKUP(C6478,'Budget Detail as of 11.30'!B:K,COLUMNS('Budget Detail as of 11.30'!B:K),FALSE),0)</f>
        <v>67530</v>
      </c>
      <c r="N6478" s="155">
        <f>SUMIFS('Budget Detail as of 11.30'!L:L,'Budget Detail as of 11.30'!B:B,'Questica Mapping'!C6478)</f>
        <v>65700</v>
      </c>
      <c r="O6478" s="100">
        <v>0</v>
      </c>
      <c r="P6478" s="101">
        <f t="shared" si="251"/>
        <v>0</v>
      </c>
    </row>
    <row r="6479" spans="2:17" hidden="1" x14ac:dyDescent="0.3">
      <c r="B6479" s="92" t="s">
        <v>1162</v>
      </c>
      <c r="C6479" s="92" t="s">
        <v>11747</v>
      </c>
      <c r="D6479" s="92" t="s">
        <v>29</v>
      </c>
      <c r="E6479" s="103" t="s">
        <v>184</v>
      </c>
      <c r="F6479" s="92" t="s">
        <v>11726</v>
      </c>
      <c r="G6479" s="92" t="s">
        <v>1182</v>
      </c>
      <c r="H6479" s="92" t="s">
        <v>11392</v>
      </c>
      <c r="I6479" s="92" t="s">
        <v>865</v>
      </c>
      <c r="J6479" s="92" t="s">
        <v>1183</v>
      </c>
      <c r="K6479" s="90" t="b">
        <v>0</v>
      </c>
      <c r="L6479" s="92" t="s">
        <v>867</v>
      </c>
      <c r="M6479" s="278">
        <f>IFERROR(VLOOKUP(C6479,'Budget Detail as of 11.30'!B:K,COLUMNS('Budget Detail as of 11.30'!B:K),FALSE),0)</f>
        <v>0</v>
      </c>
      <c r="N6479" s="155">
        <f>SUMIFS('Budget Detail as of 11.30'!L:L,'Budget Detail as of 11.30'!B:B,'Questica Mapping'!C6479)</f>
        <v>0</v>
      </c>
      <c r="O6479" s="100">
        <v>0</v>
      </c>
      <c r="P6479" s="101">
        <f t="shared" si="251"/>
        <v>0</v>
      </c>
    </row>
    <row r="6480" spans="2:17" hidden="1" x14ac:dyDescent="0.3">
      <c r="B6480" s="92" t="s">
        <v>1162</v>
      </c>
      <c r="C6480" s="92" t="s">
        <v>11748</v>
      </c>
      <c r="D6480" s="92" t="s">
        <v>29</v>
      </c>
      <c r="E6480" s="103" t="s">
        <v>182</v>
      </c>
      <c r="F6480" s="92" t="s">
        <v>11726</v>
      </c>
      <c r="G6480" s="92" t="s">
        <v>1185</v>
      </c>
      <c r="H6480" s="92" t="s">
        <v>11392</v>
      </c>
      <c r="I6480" s="92" t="s">
        <v>865</v>
      </c>
      <c r="J6480" s="92" t="s">
        <v>1186</v>
      </c>
      <c r="K6480" s="90" t="b">
        <v>0</v>
      </c>
      <c r="L6480" s="92" t="s">
        <v>867</v>
      </c>
      <c r="M6480" s="278">
        <f>IFERROR(VLOOKUP(C6480,'Budget Detail as of 11.30'!B:K,COLUMNS('Budget Detail as of 11.30'!B:K),FALSE),0)</f>
        <v>4000</v>
      </c>
      <c r="N6480" s="155">
        <f>SUMIFS('Budget Detail as of 11.30'!L:L,'Budget Detail as of 11.30'!B:B,'Questica Mapping'!C6480)</f>
        <v>4000</v>
      </c>
      <c r="O6480" s="100">
        <v>200</v>
      </c>
      <c r="P6480" s="101">
        <f t="shared" si="251"/>
        <v>200</v>
      </c>
    </row>
    <row r="6481" spans="2:17" hidden="1" x14ac:dyDescent="0.3">
      <c r="B6481" s="92" t="s">
        <v>1162</v>
      </c>
      <c r="C6481" s="92" t="s">
        <v>11749</v>
      </c>
      <c r="D6481" s="92" t="s">
        <v>29</v>
      </c>
      <c r="E6481" s="103" t="s">
        <v>182</v>
      </c>
      <c r="F6481" s="92" t="s">
        <v>11726</v>
      </c>
      <c r="G6481" s="92" t="s">
        <v>1185</v>
      </c>
      <c r="H6481" s="92" t="s">
        <v>11392</v>
      </c>
      <c r="I6481" s="92" t="s">
        <v>925</v>
      </c>
      <c r="J6481" s="92" t="s">
        <v>11750</v>
      </c>
      <c r="K6481" s="90" t="b">
        <v>0</v>
      </c>
      <c r="L6481" s="92" t="s">
        <v>867</v>
      </c>
      <c r="M6481" s="278">
        <f>IFERROR(VLOOKUP(C6481,'Budget Detail as of 11.30'!B:K,COLUMNS('Budget Detail as of 11.30'!B:K),FALSE),0)</f>
        <v>2000</v>
      </c>
      <c r="N6481" s="155">
        <f>SUMIFS('Budget Detail as of 11.30'!L:L,'Budget Detail as of 11.30'!B:B,'Questica Mapping'!C6481)</f>
        <v>2000</v>
      </c>
      <c r="O6481" s="100">
        <v>0</v>
      </c>
      <c r="P6481" s="101">
        <f t="shared" si="251"/>
        <v>0</v>
      </c>
    </row>
    <row r="6482" spans="2:17" hidden="1" x14ac:dyDescent="0.3">
      <c r="B6482" s="92" t="s">
        <v>1162</v>
      </c>
      <c r="C6482" s="92" t="s">
        <v>11751</v>
      </c>
      <c r="D6482" s="92" t="s">
        <v>29</v>
      </c>
      <c r="E6482" s="103" t="s">
        <v>182</v>
      </c>
      <c r="F6482" s="92" t="s">
        <v>11726</v>
      </c>
      <c r="G6482" s="92" t="s">
        <v>1188</v>
      </c>
      <c r="H6482" s="92" t="s">
        <v>11392</v>
      </c>
      <c r="I6482" s="92" t="s">
        <v>865</v>
      </c>
      <c r="J6482" s="92" t="s">
        <v>1189</v>
      </c>
      <c r="K6482" s="90" t="b">
        <v>0</v>
      </c>
      <c r="L6482" s="92" t="s">
        <v>867</v>
      </c>
      <c r="M6482" s="278">
        <f>IFERROR(VLOOKUP(C6482,'Budget Detail as of 11.30'!B:K,COLUMNS('Budget Detail as of 11.30'!B:K),FALSE),0)</f>
        <v>0</v>
      </c>
      <c r="N6482" s="155">
        <f>SUMIFS('Budget Detail as of 11.30'!L:L,'Budget Detail as of 11.30'!B:B,'Questica Mapping'!C6482)</f>
        <v>0</v>
      </c>
      <c r="O6482" s="100">
        <v>500</v>
      </c>
      <c r="P6482" s="101">
        <f t="shared" si="251"/>
        <v>500</v>
      </c>
    </row>
    <row r="6483" spans="2:17" hidden="1" x14ac:dyDescent="0.3">
      <c r="B6483" s="92" t="s">
        <v>1162</v>
      </c>
      <c r="C6483" s="92" t="s">
        <v>11752</v>
      </c>
      <c r="D6483" s="92" t="s">
        <v>29</v>
      </c>
      <c r="E6483" s="103" t="s">
        <v>182</v>
      </c>
      <c r="F6483" s="92" t="s">
        <v>11726</v>
      </c>
      <c r="G6483" s="92" t="s">
        <v>1188</v>
      </c>
      <c r="H6483" s="92" t="s">
        <v>11728</v>
      </c>
      <c r="I6483" s="92" t="s">
        <v>865</v>
      </c>
      <c r="J6483" s="92" t="s">
        <v>1189</v>
      </c>
      <c r="K6483" s="90" t="b">
        <v>0</v>
      </c>
      <c r="L6483" s="92" t="s">
        <v>867</v>
      </c>
      <c r="M6483" s="278">
        <f>IFERROR(VLOOKUP(C6483,'Budget Detail as of 11.30'!B:K,COLUMNS('Budget Detail as of 11.30'!B:K),FALSE),0)</f>
        <v>100</v>
      </c>
      <c r="N6483" s="155">
        <f>SUMIFS('Budget Detail as of 11.30'!L:L,'Budget Detail as of 11.30'!B:B,'Questica Mapping'!C6483)</f>
        <v>100</v>
      </c>
      <c r="O6483" s="100">
        <v>500</v>
      </c>
      <c r="P6483" s="101">
        <f t="shared" si="251"/>
        <v>500</v>
      </c>
    </row>
    <row r="6484" spans="2:17" hidden="1" x14ac:dyDescent="0.3">
      <c r="B6484" s="92" t="s">
        <v>1162</v>
      </c>
      <c r="C6484" s="92" t="s">
        <v>11753</v>
      </c>
      <c r="D6484" s="92" t="s">
        <v>29</v>
      </c>
      <c r="E6484" s="103" t="s">
        <v>182</v>
      </c>
      <c r="F6484" s="92" t="s">
        <v>11726</v>
      </c>
      <c r="G6484" s="92" t="s">
        <v>1188</v>
      </c>
      <c r="H6484" s="92" t="s">
        <v>11734</v>
      </c>
      <c r="I6484" s="92" t="s">
        <v>865</v>
      </c>
      <c r="J6484" s="92" t="s">
        <v>1189</v>
      </c>
      <c r="K6484" s="90" t="b">
        <v>0</v>
      </c>
      <c r="L6484" s="92" t="s">
        <v>867</v>
      </c>
      <c r="M6484" s="278">
        <f>IFERROR(VLOOKUP(C6484,'Budget Detail as of 11.30'!B:K,COLUMNS('Budget Detail as of 11.30'!B:K),FALSE),0)</f>
        <v>100</v>
      </c>
      <c r="N6484" s="155">
        <f>SUMIFS('Budget Detail as of 11.30'!L:L,'Budget Detail as of 11.30'!B:B,'Questica Mapping'!C6484)</f>
        <v>100</v>
      </c>
      <c r="O6484" s="100">
        <v>2000</v>
      </c>
      <c r="P6484" s="101">
        <f t="shared" si="251"/>
        <v>2000</v>
      </c>
    </row>
    <row r="6485" spans="2:17" hidden="1" x14ac:dyDescent="0.3">
      <c r="B6485" s="92" t="s">
        <v>1162</v>
      </c>
      <c r="C6485" s="92" t="s">
        <v>11754</v>
      </c>
      <c r="D6485" s="92" t="s">
        <v>29</v>
      </c>
      <c r="E6485" s="103" t="s">
        <v>182</v>
      </c>
      <c r="F6485" s="92" t="s">
        <v>11726</v>
      </c>
      <c r="G6485" s="92" t="s">
        <v>1191</v>
      </c>
      <c r="H6485" s="92" t="s">
        <v>11392</v>
      </c>
      <c r="I6485" s="92" t="s">
        <v>865</v>
      </c>
      <c r="J6485" s="92" t="s">
        <v>1192</v>
      </c>
      <c r="K6485" s="90" t="b">
        <v>0</v>
      </c>
      <c r="L6485" s="92" t="s">
        <v>867</v>
      </c>
      <c r="M6485" s="278">
        <f>IFERROR(VLOOKUP(C6485,'Budget Detail as of 11.30'!B:K,COLUMNS('Budget Detail as of 11.30'!B:K),FALSE),0)</f>
        <v>2000</v>
      </c>
      <c r="N6485" s="155">
        <f>SUMIFS('Budget Detail as of 11.30'!L:L,'Budget Detail as of 11.30'!B:B,'Questica Mapping'!C6485)</f>
        <v>2000</v>
      </c>
      <c r="O6485" s="100">
        <v>1000</v>
      </c>
      <c r="P6485" s="101">
        <f t="shared" si="251"/>
        <v>1000</v>
      </c>
    </row>
    <row r="6486" spans="2:17" hidden="1" x14ac:dyDescent="0.3">
      <c r="B6486" s="92" t="s">
        <v>1162</v>
      </c>
      <c r="C6486" s="92" t="s">
        <v>11755</v>
      </c>
      <c r="D6486" s="92" t="s">
        <v>29</v>
      </c>
      <c r="E6486" s="103" t="s">
        <v>182</v>
      </c>
      <c r="F6486" s="92" t="s">
        <v>11726</v>
      </c>
      <c r="G6486" s="92" t="s">
        <v>1194</v>
      </c>
      <c r="H6486" s="92" t="s">
        <v>11392</v>
      </c>
      <c r="I6486" s="92" t="s">
        <v>865</v>
      </c>
      <c r="J6486" s="92" t="s">
        <v>1195</v>
      </c>
      <c r="K6486" s="90" t="b">
        <v>0</v>
      </c>
      <c r="L6486" s="92" t="s">
        <v>867</v>
      </c>
      <c r="M6486" s="278">
        <f>IFERROR(VLOOKUP(C6486,'Budget Detail as of 11.30'!B:K,COLUMNS('Budget Detail as of 11.30'!B:K),FALSE),0)</f>
        <v>4000</v>
      </c>
      <c r="N6486" s="155">
        <f>SUMIFS('Budget Detail as of 11.30'!L:L,'Budget Detail as of 11.30'!B:B,'Questica Mapping'!C6486)</f>
        <v>4000</v>
      </c>
      <c r="O6486" s="100">
        <v>250</v>
      </c>
      <c r="P6486" s="101">
        <f t="shared" si="251"/>
        <v>250</v>
      </c>
    </row>
    <row r="6487" spans="2:17" hidden="1" x14ac:dyDescent="0.3">
      <c r="B6487" s="92" t="s">
        <v>1162</v>
      </c>
      <c r="C6487" s="92" t="s">
        <v>11756</v>
      </c>
      <c r="D6487" s="92" t="s">
        <v>29</v>
      </c>
      <c r="E6487" s="103" t="s">
        <v>182</v>
      </c>
      <c r="F6487" s="92" t="s">
        <v>11726</v>
      </c>
      <c r="G6487" s="92" t="s">
        <v>1197</v>
      </c>
      <c r="H6487" s="92" t="s">
        <v>11392</v>
      </c>
      <c r="I6487" s="92" t="s">
        <v>865</v>
      </c>
      <c r="J6487" s="92" t="s">
        <v>11757</v>
      </c>
      <c r="K6487" s="90" t="b">
        <v>0</v>
      </c>
      <c r="L6487" s="92" t="s">
        <v>867</v>
      </c>
      <c r="M6487" s="278">
        <f>IFERROR(VLOOKUP(C6487,'Budget Detail as of 11.30'!B:K,COLUMNS('Budget Detail as of 11.30'!B:K),FALSE),0)</f>
        <v>200</v>
      </c>
      <c r="N6487" s="155">
        <f>SUMIFS('Budget Detail as of 11.30'!L:L,'Budget Detail as of 11.30'!B:B,'Questica Mapping'!C6487)</f>
        <v>200</v>
      </c>
      <c r="O6487" s="100">
        <v>1000</v>
      </c>
      <c r="P6487" s="101">
        <f t="shared" si="251"/>
        <v>1000</v>
      </c>
    </row>
    <row r="6488" spans="2:17" hidden="1" x14ac:dyDescent="0.3">
      <c r="B6488" s="92" t="s">
        <v>1162</v>
      </c>
      <c r="C6488" s="92" t="s">
        <v>11758</v>
      </c>
      <c r="D6488" s="92" t="s">
        <v>29</v>
      </c>
      <c r="E6488" s="103" t="s">
        <v>182</v>
      </c>
      <c r="F6488" s="92" t="s">
        <v>11726</v>
      </c>
      <c r="G6488" s="92" t="s">
        <v>1202</v>
      </c>
      <c r="H6488" s="92" t="s">
        <v>11392</v>
      </c>
      <c r="I6488" s="92" t="s">
        <v>865</v>
      </c>
      <c r="J6488" s="92" t="s">
        <v>1203</v>
      </c>
      <c r="K6488" s="90" t="b">
        <v>0</v>
      </c>
      <c r="L6488" s="92" t="s">
        <v>867</v>
      </c>
      <c r="M6488" s="278">
        <f>IFERROR(VLOOKUP(C6488,'Budget Detail as of 11.30'!B:K,COLUMNS('Budget Detail as of 11.30'!B:K),FALSE),0)</f>
        <v>2000</v>
      </c>
      <c r="N6488" s="155">
        <f>SUMIFS('Budget Detail as of 11.30'!L:L,'Budget Detail as of 11.30'!B:B,'Questica Mapping'!C6488)</f>
        <v>2000</v>
      </c>
      <c r="O6488" s="100">
        <v>0</v>
      </c>
      <c r="P6488" s="101">
        <f t="shared" si="251"/>
        <v>0</v>
      </c>
    </row>
    <row r="6489" spans="2:17" hidden="1" x14ac:dyDescent="0.3">
      <c r="B6489" s="92" t="s">
        <v>1162</v>
      </c>
      <c r="C6489" s="92" t="s">
        <v>11759</v>
      </c>
      <c r="D6489" s="92" t="s">
        <v>29</v>
      </c>
      <c r="E6489" s="103" t="s">
        <v>182</v>
      </c>
      <c r="F6489" s="92" t="s">
        <v>11726</v>
      </c>
      <c r="G6489" s="92" t="s">
        <v>1354</v>
      </c>
      <c r="H6489" s="92" t="s">
        <v>11392</v>
      </c>
      <c r="I6489" s="92" t="s">
        <v>865</v>
      </c>
      <c r="J6489" s="92" t="s">
        <v>1757</v>
      </c>
      <c r="K6489" s="90" t="b">
        <v>0</v>
      </c>
      <c r="L6489" s="92" t="s">
        <v>867</v>
      </c>
      <c r="M6489" s="278">
        <f>IFERROR(VLOOKUP(C6489,'Budget Detail as of 11.30'!B:K,COLUMNS('Budget Detail as of 11.30'!B:K),FALSE),0)</f>
        <v>500</v>
      </c>
      <c r="N6489" s="155">
        <f>SUMIFS('Budget Detail as of 11.30'!L:L,'Budget Detail as of 11.30'!B:B,'Questica Mapping'!C6489)</f>
        <v>500</v>
      </c>
      <c r="O6489" s="100">
        <v>0</v>
      </c>
      <c r="P6489" s="101">
        <f t="shared" si="251"/>
        <v>0</v>
      </c>
    </row>
    <row r="6490" spans="2:17" hidden="1" x14ac:dyDescent="0.3">
      <c r="B6490" s="92" t="s">
        <v>1162</v>
      </c>
      <c r="C6490" s="92" t="s">
        <v>11760</v>
      </c>
      <c r="D6490" s="92" t="s">
        <v>29</v>
      </c>
      <c r="E6490" s="103" t="s">
        <v>182</v>
      </c>
      <c r="F6490" s="92" t="s">
        <v>11726</v>
      </c>
      <c r="G6490" s="92" t="s">
        <v>1354</v>
      </c>
      <c r="H6490" s="92" t="s">
        <v>11728</v>
      </c>
      <c r="I6490" s="92" t="s">
        <v>865</v>
      </c>
      <c r="J6490" s="92" t="s">
        <v>5088</v>
      </c>
      <c r="K6490" s="90" t="b">
        <v>0</v>
      </c>
      <c r="L6490" s="92" t="s">
        <v>867</v>
      </c>
      <c r="M6490" s="278">
        <f>IFERROR(VLOOKUP(C6490,'Budget Detail as of 11.30'!B:K,COLUMNS('Budget Detail as of 11.30'!B:K),FALSE),0)</f>
        <v>600</v>
      </c>
      <c r="N6490" s="155">
        <f>SUMIFS('Budget Detail as of 11.30'!L:L,'Budget Detail as of 11.30'!B:B,'Questica Mapping'!C6490)</f>
        <v>600</v>
      </c>
      <c r="O6490" s="100">
        <v>0</v>
      </c>
      <c r="P6490" s="101">
        <f t="shared" si="251"/>
        <v>0</v>
      </c>
    </row>
    <row r="6491" spans="2:17" hidden="1" x14ac:dyDescent="0.3">
      <c r="B6491" s="92" t="s">
        <v>1162</v>
      </c>
      <c r="C6491" s="92" t="s">
        <v>11761</v>
      </c>
      <c r="D6491" s="92" t="s">
        <v>29</v>
      </c>
      <c r="E6491" s="103" t="s">
        <v>182</v>
      </c>
      <c r="F6491" s="92" t="s">
        <v>11726</v>
      </c>
      <c r="G6491" s="92" t="s">
        <v>1207</v>
      </c>
      <c r="H6491" s="92" t="s">
        <v>11392</v>
      </c>
      <c r="I6491" s="92" t="s">
        <v>865</v>
      </c>
      <c r="J6491" s="92" t="s">
        <v>11762</v>
      </c>
      <c r="K6491" s="90" t="b">
        <v>0</v>
      </c>
      <c r="L6491" s="92" t="s">
        <v>867</v>
      </c>
      <c r="M6491" s="278">
        <f>IFERROR(VLOOKUP(C6491,'Budget Detail as of 11.30'!B:K,COLUMNS('Budget Detail as of 11.30'!B:K),FALSE),0)</f>
        <v>500</v>
      </c>
      <c r="N6491" s="155">
        <f>SUMIFS('Budget Detail as of 11.30'!L:L,'Budget Detail as of 11.30'!B:B,'Questica Mapping'!C6491)</f>
        <v>500</v>
      </c>
      <c r="O6491" s="100">
        <v>3500</v>
      </c>
      <c r="P6491" s="101">
        <f t="shared" si="251"/>
        <v>3500</v>
      </c>
    </row>
    <row r="6492" spans="2:17" hidden="1" x14ac:dyDescent="0.3">
      <c r="B6492" s="92" t="s">
        <v>1162</v>
      </c>
      <c r="C6492" s="92" t="s">
        <v>11763</v>
      </c>
      <c r="D6492" s="92" t="s">
        <v>29</v>
      </c>
      <c r="E6492" s="103" t="s">
        <v>182</v>
      </c>
      <c r="F6492" s="92" t="s">
        <v>11726</v>
      </c>
      <c r="G6492" s="92" t="s">
        <v>1212</v>
      </c>
      <c r="H6492" s="92" t="s">
        <v>11392</v>
      </c>
      <c r="I6492" s="92" t="s">
        <v>865</v>
      </c>
      <c r="J6492" s="92" t="s">
        <v>11764</v>
      </c>
      <c r="K6492" s="90" t="b">
        <v>0</v>
      </c>
      <c r="L6492" s="92" t="s">
        <v>867</v>
      </c>
      <c r="M6492" s="278">
        <f>IFERROR(VLOOKUP(C6492,'Budget Detail as of 11.30'!B:K,COLUMNS('Budget Detail as of 11.30'!B:K),FALSE),0)</f>
        <v>2000</v>
      </c>
      <c r="N6492" s="155">
        <f>SUMIFS('Budget Detail as of 11.30'!L:L,'Budget Detail as of 11.30'!B:B,'Questica Mapping'!C6492)</f>
        <v>2000</v>
      </c>
      <c r="O6492" s="100">
        <v>3500</v>
      </c>
      <c r="P6492" s="101">
        <f t="shared" si="251"/>
        <v>3500</v>
      </c>
      <c r="Q6492" s="279" t="s">
        <v>1169</v>
      </c>
    </row>
    <row r="6493" spans="2:17" hidden="1" x14ac:dyDescent="0.3">
      <c r="B6493" s="92" t="s">
        <v>1162</v>
      </c>
      <c r="C6493" s="92" t="s">
        <v>11765</v>
      </c>
      <c r="D6493" s="92" t="s">
        <v>29</v>
      </c>
      <c r="E6493" s="103" t="s">
        <v>182</v>
      </c>
      <c r="F6493" s="92" t="s">
        <v>11726</v>
      </c>
      <c r="G6493" s="92" t="s">
        <v>1215</v>
      </c>
      <c r="H6493" s="92" t="s">
        <v>11392</v>
      </c>
      <c r="I6493" s="92" t="s">
        <v>865</v>
      </c>
      <c r="J6493" s="92" t="s">
        <v>11766</v>
      </c>
      <c r="K6493" s="90" t="b">
        <v>0</v>
      </c>
      <c r="L6493" s="92" t="s">
        <v>867</v>
      </c>
      <c r="M6493" s="278">
        <f>IFERROR(VLOOKUP(C6493,'Budget Detail as of 11.30'!B:K,COLUMNS('Budget Detail as of 11.30'!B:K),FALSE),0)</f>
        <v>1000</v>
      </c>
      <c r="N6493" s="155">
        <f>SUMIFS('Budget Detail as of 11.30'!L:L,'Budget Detail as of 11.30'!B:B,'Questica Mapping'!C6493)</f>
        <v>1000</v>
      </c>
      <c r="O6493" s="100">
        <v>3500</v>
      </c>
      <c r="P6493" s="101">
        <f t="shared" si="251"/>
        <v>3500</v>
      </c>
    </row>
    <row r="6494" spans="2:17" hidden="1" x14ac:dyDescent="0.3">
      <c r="B6494" s="92" t="s">
        <v>1162</v>
      </c>
      <c r="C6494" s="92" t="s">
        <v>11767</v>
      </c>
      <c r="D6494" s="92" t="s">
        <v>29</v>
      </c>
      <c r="E6494" s="103" t="s">
        <v>182</v>
      </c>
      <c r="F6494" s="92" t="s">
        <v>11726</v>
      </c>
      <c r="G6494" s="92" t="s">
        <v>1215</v>
      </c>
      <c r="H6494" s="92" t="s">
        <v>11392</v>
      </c>
      <c r="I6494" s="92" t="s">
        <v>925</v>
      </c>
      <c r="J6494" s="92" t="s">
        <v>11768</v>
      </c>
      <c r="K6494" s="90" t="b">
        <v>0</v>
      </c>
      <c r="L6494" s="92" t="s">
        <v>867</v>
      </c>
      <c r="M6494" s="278">
        <f>IFERROR(VLOOKUP(C6494,'Budget Detail as of 11.30'!B:K,COLUMNS('Budget Detail as of 11.30'!B:K),FALSE),0)</f>
        <v>1000</v>
      </c>
      <c r="N6494" s="155">
        <f>SUMIFS('Budget Detail as of 11.30'!L:L,'Budget Detail as of 11.30'!B:B,'Questica Mapping'!C6494)</f>
        <v>1000</v>
      </c>
      <c r="O6494" s="100">
        <v>6000</v>
      </c>
      <c r="P6494" s="101">
        <f t="shared" si="251"/>
        <v>6000</v>
      </c>
    </row>
    <row r="6495" spans="2:17" hidden="1" x14ac:dyDescent="0.3">
      <c r="B6495" s="92" t="s">
        <v>1162</v>
      </c>
      <c r="C6495" s="92" t="s">
        <v>11769</v>
      </c>
      <c r="D6495" s="92" t="s">
        <v>29</v>
      </c>
      <c r="E6495" s="103" t="s">
        <v>182</v>
      </c>
      <c r="F6495" s="92" t="s">
        <v>11726</v>
      </c>
      <c r="G6495" s="92" t="s">
        <v>1215</v>
      </c>
      <c r="H6495" s="92" t="s">
        <v>11392</v>
      </c>
      <c r="I6495" s="92" t="s">
        <v>928</v>
      </c>
      <c r="J6495" s="92" t="s">
        <v>11770</v>
      </c>
      <c r="K6495" s="90" t="b">
        <v>0</v>
      </c>
      <c r="L6495" s="92" t="s">
        <v>867</v>
      </c>
      <c r="M6495" s="278">
        <f>IFERROR(VLOOKUP(C6495,'Budget Detail as of 11.30'!B:K,COLUMNS('Budget Detail as of 11.30'!B:K),FALSE),0)</f>
        <v>4000</v>
      </c>
      <c r="N6495" s="155">
        <f>SUMIFS('Budget Detail as of 11.30'!L:L,'Budget Detail as of 11.30'!B:B,'Questica Mapping'!C6495)</f>
        <v>4000</v>
      </c>
      <c r="O6495" s="100">
        <v>6000</v>
      </c>
      <c r="P6495" s="101">
        <f t="shared" ref="P6495:P6516" si="252">+O6495</f>
        <v>6000</v>
      </c>
    </row>
    <row r="6496" spans="2:17" hidden="1" x14ac:dyDescent="0.3">
      <c r="B6496" s="92" t="s">
        <v>1162</v>
      </c>
      <c r="C6496" s="92" t="s">
        <v>11771</v>
      </c>
      <c r="D6496" s="92" t="s">
        <v>29</v>
      </c>
      <c r="E6496" s="103" t="s">
        <v>182</v>
      </c>
      <c r="F6496" s="92" t="s">
        <v>11726</v>
      </c>
      <c r="G6496" s="92" t="s">
        <v>1215</v>
      </c>
      <c r="H6496" s="92" t="s">
        <v>11392</v>
      </c>
      <c r="I6496" s="92" t="s">
        <v>931</v>
      </c>
      <c r="J6496" s="92" t="s">
        <v>11772</v>
      </c>
      <c r="K6496" s="90" t="b">
        <v>0</v>
      </c>
      <c r="L6496" s="92" t="s">
        <v>867</v>
      </c>
      <c r="M6496" s="278">
        <f>IFERROR(VLOOKUP(C6496,'Budget Detail as of 11.30'!B:K,COLUMNS('Budget Detail as of 11.30'!B:K),FALSE),0)</f>
        <v>3000</v>
      </c>
      <c r="N6496" s="155">
        <f>SUMIFS('Budget Detail as of 11.30'!L:L,'Budget Detail as of 11.30'!B:B,'Questica Mapping'!C6496)</f>
        <v>3000</v>
      </c>
      <c r="O6496" s="100">
        <v>0</v>
      </c>
      <c r="P6496" s="101">
        <f t="shared" si="252"/>
        <v>0</v>
      </c>
    </row>
    <row r="6497" spans="2:16" hidden="1" x14ac:dyDescent="0.3">
      <c r="B6497" s="92" t="s">
        <v>1162</v>
      </c>
      <c r="C6497" s="92" t="s">
        <v>11773</v>
      </c>
      <c r="D6497" s="92" t="s">
        <v>29</v>
      </c>
      <c r="E6497" s="103" t="s">
        <v>182</v>
      </c>
      <c r="F6497" s="92" t="s">
        <v>11726</v>
      </c>
      <c r="G6497" s="92" t="s">
        <v>1215</v>
      </c>
      <c r="H6497" s="92" t="s">
        <v>11392</v>
      </c>
      <c r="I6497" s="92" t="s">
        <v>944</v>
      </c>
      <c r="J6497" s="92" t="s">
        <v>11774</v>
      </c>
      <c r="K6497" s="90" t="b">
        <v>0</v>
      </c>
      <c r="L6497" s="92" t="s">
        <v>867</v>
      </c>
      <c r="M6497" s="278">
        <f>IFERROR(VLOOKUP(C6497,'Budget Detail as of 11.30'!B:K,COLUMNS('Budget Detail as of 11.30'!B:K),FALSE),0)</f>
        <v>2000</v>
      </c>
      <c r="N6497" s="155">
        <f>SUMIFS('Budget Detail as of 11.30'!L:L,'Budget Detail as of 11.30'!B:B,'Questica Mapping'!C6497)</f>
        <v>2000</v>
      </c>
      <c r="O6497" s="100">
        <v>0</v>
      </c>
      <c r="P6497" s="101">
        <f t="shared" si="252"/>
        <v>0</v>
      </c>
    </row>
    <row r="6498" spans="2:16" hidden="1" x14ac:dyDescent="0.3">
      <c r="B6498" s="92" t="s">
        <v>1162</v>
      </c>
      <c r="C6498" s="92" t="s">
        <v>11775</v>
      </c>
      <c r="D6498" s="92" t="s">
        <v>29</v>
      </c>
      <c r="E6498" s="103" t="s">
        <v>182</v>
      </c>
      <c r="F6498" s="92" t="s">
        <v>11726</v>
      </c>
      <c r="G6498" s="92" t="s">
        <v>1215</v>
      </c>
      <c r="H6498" s="92" t="s">
        <v>11392</v>
      </c>
      <c r="I6498" s="92" t="s">
        <v>1060</v>
      </c>
      <c r="J6498" s="92" t="s">
        <v>11776</v>
      </c>
      <c r="K6498" s="90" t="b">
        <v>0</v>
      </c>
      <c r="L6498" s="92" t="s">
        <v>867</v>
      </c>
      <c r="M6498" s="278">
        <f>IFERROR(VLOOKUP(C6498,'Budget Detail as of 11.30'!B:K,COLUMNS('Budget Detail as of 11.30'!B:K),FALSE),0)</f>
        <v>2000</v>
      </c>
      <c r="N6498" s="155">
        <f>SUMIFS('Budget Detail as of 11.30'!L:L,'Budget Detail as of 11.30'!B:B,'Questica Mapping'!C6498)</f>
        <v>2000</v>
      </c>
      <c r="O6498" s="100">
        <v>0</v>
      </c>
      <c r="P6498" s="101">
        <f t="shared" si="252"/>
        <v>0</v>
      </c>
    </row>
    <row r="6499" spans="2:16" hidden="1" x14ac:dyDescent="0.3">
      <c r="B6499" s="92" t="s">
        <v>1162</v>
      </c>
      <c r="C6499" s="92" t="s">
        <v>11777</v>
      </c>
      <c r="D6499" s="92" t="s">
        <v>29</v>
      </c>
      <c r="E6499" s="103" t="s">
        <v>182</v>
      </c>
      <c r="F6499" s="92" t="s">
        <v>11726</v>
      </c>
      <c r="G6499" s="92" t="s">
        <v>1215</v>
      </c>
      <c r="H6499" s="92" t="s">
        <v>11728</v>
      </c>
      <c r="I6499" s="92" t="s">
        <v>865</v>
      </c>
      <c r="J6499" s="92" t="s">
        <v>11778</v>
      </c>
      <c r="K6499" s="90" t="b">
        <v>0</v>
      </c>
      <c r="L6499" s="92" t="s">
        <v>867</v>
      </c>
      <c r="M6499" s="278">
        <f>IFERROR(VLOOKUP(C6499,'Budget Detail as of 11.30'!B:K,COLUMNS('Budget Detail as of 11.30'!B:K),FALSE),0)</f>
        <v>0</v>
      </c>
      <c r="N6499" s="155">
        <f>SUMIFS('Budget Detail as of 11.30'!L:L,'Budget Detail as of 11.30'!B:B,'Questica Mapping'!C6499)</f>
        <v>0</v>
      </c>
      <c r="O6499" s="100">
        <v>500</v>
      </c>
      <c r="P6499" s="101">
        <f t="shared" si="252"/>
        <v>500</v>
      </c>
    </row>
    <row r="6500" spans="2:16" hidden="1" x14ac:dyDescent="0.3">
      <c r="B6500" s="92" t="s">
        <v>1162</v>
      </c>
      <c r="C6500" s="92" t="s">
        <v>11779</v>
      </c>
      <c r="D6500" s="92" t="s">
        <v>29</v>
      </c>
      <c r="E6500" s="103" t="s">
        <v>182</v>
      </c>
      <c r="F6500" s="92" t="s">
        <v>11726</v>
      </c>
      <c r="G6500" s="92" t="s">
        <v>1215</v>
      </c>
      <c r="H6500" s="92" t="s">
        <v>11732</v>
      </c>
      <c r="I6500" s="92" t="s">
        <v>865</v>
      </c>
      <c r="J6500" s="92" t="s">
        <v>11780</v>
      </c>
      <c r="K6500" s="90" t="b">
        <v>0</v>
      </c>
      <c r="L6500" s="92" t="s">
        <v>867</v>
      </c>
      <c r="M6500" s="278">
        <f>IFERROR(VLOOKUP(C6500,'Budget Detail as of 11.30'!B:K,COLUMNS('Budget Detail as of 11.30'!B:K),FALSE),0)</f>
        <v>0</v>
      </c>
      <c r="N6500" s="155">
        <f>SUMIFS('Budget Detail as of 11.30'!L:L,'Budget Detail as of 11.30'!B:B,'Questica Mapping'!C6500)</f>
        <v>0</v>
      </c>
      <c r="O6500" s="100">
        <v>165</v>
      </c>
      <c r="P6500" s="101">
        <f t="shared" si="252"/>
        <v>165</v>
      </c>
    </row>
    <row r="6501" spans="2:16" hidden="1" x14ac:dyDescent="0.3">
      <c r="B6501" s="92" t="s">
        <v>1162</v>
      </c>
      <c r="C6501" s="92" t="s">
        <v>11781</v>
      </c>
      <c r="D6501" s="92" t="s">
        <v>29</v>
      </c>
      <c r="E6501" s="103" t="s">
        <v>182</v>
      </c>
      <c r="F6501" s="92" t="s">
        <v>11726</v>
      </c>
      <c r="G6501" s="92" t="s">
        <v>1215</v>
      </c>
      <c r="H6501" s="92" t="s">
        <v>11734</v>
      </c>
      <c r="I6501" s="92" t="s">
        <v>865</v>
      </c>
      <c r="J6501" s="92" t="s">
        <v>11782</v>
      </c>
      <c r="K6501" s="90" t="b">
        <v>0</v>
      </c>
      <c r="L6501" s="92" t="s">
        <v>867</v>
      </c>
      <c r="M6501" s="278">
        <f>IFERROR(VLOOKUP(C6501,'Budget Detail as of 11.30'!B:K,COLUMNS('Budget Detail as of 11.30'!B:K),FALSE),0)</f>
        <v>0</v>
      </c>
      <c r="N6501" s="155">
        <f>SUMIFS('Budget Detail as of 11.30'!L:L,'Budget Detail as of 11.30'!B:B,'Questica Mapping'!C6501)</f>
        <v>0</v>
      </c>
      <c r="O6501" s="100">
        <v>200</v>
      </c>
      <c r="P6501" s="101">
        <f t="shared" si="252"/>
        <v>200</v>
      </c>
    </row>
    <row r="6502" spans="2:16" hidden="1" x14ac:dyDescent="0.3">
      <c r="B6502" s="92" t="s">
        <v>1162</v>
      </c>
      <c r="C6502" s="92" t="s">
        <v>11783</v>
      </c>
      <c r="D6502" s="92" t="s">
        <v>29</v>
      </c>
      <c r="E6502" s="103" t="s">
        <v>182</v>
      </c>
      <c r="F6502" s="92" t="s">
        <v>11726</v>
      </c>
      <c r="G6502" s="92" t="s">
        <v>1220</v>
      </c>
      <c r="H6502" s="92" t="s">
        <v>11392</v>
      </c>
      <c r="I6502" s="92" t="s">
        <v>865</v>
      </c>
      <c r="J6502" s="92" t="s">
        <v>11784</v>
      </c>
      <c r="K6502" s="90" t="b">
        <v>0</v>
      </c>
      <c r="L6502" s="92" t="s">
        <v>867</v>
      </c>
      <c r="M6502" s="278">
        <f>IFERROR(VLOOKUP(C6502,'Budget Detail as of 11.30'!B:K,COLUMNS('Budget Detail as of 11.30'!B:K),FALSE),0)</f>
        <v>3000</v>
      </c>
      <c r="N6502" s="155">
        <f>SUMIFS('Budget Detail as of 11.30'!L:L,'Budget Detail as of 11.30'!B:B,'Questica Mapping'!C6502)</f>
        <v>3000</v>
      </c>
      <c r="O6502" s="100">
        <v>2125</v>
      </c>
      <c r="P6502" s="101">
        <f t="shared" si="252"/>
        <v>2125</v>
      </c>
    </row>
    <row r="6503" spans="2:16" hidden="1" x14ac:dyDescent="0.3">
      <c r="B6503" s="92" t="s">
        <v>1162</v>
      </c>
      <c r="C6503" s="92" t="s">
        <v>11785</v>
      </c>
      <c r="D6503" s="92" t="s">
        <v>29</v>
      </c>
      <c r="E6503" s="103" t="s">
        <v>182</v>
      </c>
      <c r="F6503" s="92" t="s">
        <v>11726</v>
      </c>
      <c r="G6503" s="92" t="s">
        <v>1220</v>
      </c>
      <c r="H6503" s="92" t="s">
        <v>11392</v>
      </c>
      <c r="I6503" s="92" t="s">
        <v>925</v>
      </c>
      <c r="J6503" s="92" t="s">
        <v>11786</v>
      </c>
      <c r="K6503" s="90" t="b">
        <v>0</v>
      </c>
      <c r="L6503" s="92" t="s">
        <v>867</v>
      </c>
      <c r="M6503" s="278">
        <f>IFERROR(VLOOKUP(C6503,'Budget Detail as of 11.30'!B:K,COLUMNS('Budget Detail as of 11.30'!B:K),FALSE),0)</f>
        <v>3000</v>
      </c>
      <c r="N6503" s="155">
        <f>SUMIFS('Budget Detail as of 11.30'!L:L,'Budget Detail as of 11.30'!B:B,'Questica Mapping'!C6503)</f>
        <v>3000</v>
      </c>
      <c r="O6503" s="100">
        <v>2500</v>
      </c>
      <c r="P6503" s="101">
        <f t="shared" si="252"/>
        <v>2500</v>
      </c>
    </row>
    <row r="6504" spans="2:16" hidden="1" x14ac:dyDescent="0.3">
      <c r="B6504" s="92" t="s">
        <v>1162</v>
      </c>
      <c r="C6504" s="92" t="s">
        <v>11787</v>
      </c>
      <c r="D6504" s="92" t="s">
        <v>29</v>
      </c>
      <c r="E6504" s="103" t="s">
        <v>182</v>
      </c>
      <c r="F6504" s="92" t="s">
        <v>11726</v>
      </c>
      <c r="G6504" s="92" t="s">
        <v>1220</v>
      </c>
      <c r="H6504" s="92" t="s">
        <v>11392</v>
      </c>
      <c r="I6504" s="92" t="s">
        <v>928</v>
      </c>
      <c r="J6504" s="92" t="s">
        <v>11788</v>
      </c>
      <c r="K6504" s="90" t="b">
        <v>0</v>
      </c>
      <c r="L6504" s="92" t="s">
        <v>867</v>
      </c>
      <c r="M6504" s="278">
        <f>IFERROR(VLOOKUP(C6504,'Budget Detail as of 11.30'!B:K,COLUMNS('Budget Detail as of 11.30'!B:K),FALSE),0)</f>
        <v>3000</v>
      </c>
      <c r="N6504" s="155">
        <f>SUMIFS('Budget Detail as of 11.30'!L:L,'Budget Detail as of 11.30'!B:B,'Questica Mapping'!C6504)</f>
        <v>3000</v>
      </c>
      <c r="O6504" s="100">
        <v>22000</v>
      </c>
      <c r="P6504" s="101">
        <f t="shared" si="252"/>
        <v>22000</v>
      </c>
    </row>
    <row r="6505" spans="2:16" hidden="1" x14ac:dyDescent="0.3">
      <c r="B6505" s="92" t="s">
        <v>1162</v>
      </c>
      <c r="C6505" s="92" t="s">
        <v>11789</v>
      </c>
      <c r="D6505" s="92" t="s">
        <v>29</v>
      </c>
      <c r="E6505" s="103" t="s">
        <v>182</v>
      </c>
      <c r="F6505" s="92" t="s">
        <v>11726</v>
      </c>
      <c r="G6505" s="92" t="s">
        <v>1220</v>
      </c>
      <c r="H6505" s="92" t="s">
        <v>11392</v>
      </c>
      <c r="I6505" s="92" t="s">
        <v>931</v>
      </c>
      <c r="J6505" s="92" t="s">
        <v>11790</v>
      </c>
      <c r="K6505" s="90" t="b">
        <v>0</v>
      </c>
      <c r="L6505" s="92" t="s">
        <v>867</v>
      </c>
      <c r="M6505" s="278">
        <f>IFERROR(VLOOKUP(C6505,'Budget Detail as of 11.30'!B:K,COLUMNS('Budget Detail as of 11.30'!B:K),FALSE),0)</f>
        <v>8000</v>
      </c>
      <c r="N6505" s="155">
        <f>SUMIFS('Budget Detail as of 11.30'!L:L,'Budget Detail as of 11.30'!B:B,'Questica Mapping'!C6505)</f>
        <v>8000</v>
      </c>
      <c r="O6505" s="100">
        <v>40045</v>
      </c>
      <c r="P6505" s="101">
        <f t="shared" si="252"/>
        <v>40045</v>
      </c>
    </row>
    <row r="6506" spans="2:16" hidden="1" x14ac:dyDescent="0.3">
      <c r="B6506" s="92" t="s">
        <v>1162</v>
      </c>
      <c r="C6506" s="92" t="s">
        <v>11791</v>
      </c>
      <c r="D6506" s="92" t="s">
        <v>29</v>
      </c>
      <c r="E6506" s="103" t="s">
        <v>182</v>
      </c>
      <c r="F6506" s="92" t="s">
        <v>11726</v>
      </c>
      <c r="G6506" s="92" t="s">
        <v>1220</v>
      </c>
      <c r="H6506" s="92" t="s">
        <v>11392</v>
      </c>
      <c r="I6506" s="92" t="s">
        <v>944</v>
      </c>
      <c r="J6506" s="92" t="s">
        <v>11792</v>
      </c>
      <c r="K6506" s="90" t="b">
        <v>0</v>
      </c>
      <c r="L6506" s="92" t="s">
        <v>867</v>
      </c>
      <c r="M6506" s="278">
        <f>IFERROR(VLOOKUP(C6506,'Budget Detail as of 11.30'!B:K,COLUMNS('Budget Detail as of 11.30'!B:K),FALSE),0)</f>
        <v>6000</v>
      </c>
      <c r="N6506" s="155">
        <f>SUMIFS('Budget Detail as of 11.30'!L:L,'Budget Detail as of 11.30'!B:B,'Questica Mapping'!C6506)</f>
        <v>6000</v>
      </c>
      <c r="O6506" s="100">
        <v>43300</v>
      </c>
      <c r="P6506" s="101">
        <f t="shared" si="252"/>
        <v>43300</v>
      </c>
    </row>
    <row r="6507" spans="2:16" hidden="1" x14ac:dyDescent="0.3">
      <c r="B6507" s="92" t="s">
        <v>1162</v>
      </c>
      <c r="C6507" s="92" t="s">
        <v>11793</v>
      </c>
      <c r="D6507" s="92" t="s">
        <v>29</v>
      </c>
      <c r="E6507" s="103" t="s">
        <v>182</v>
      </c>
      <c r="F6507" s="92" t="s">
        <v>11726</v>
      </c>
      <c r="G6507" s="92" t="s">
        <v>1220</v>
      </c>
      <c r="H6507" s="92" t="s">
        <v>11728</v>
      </c>
      <c r="I6507" s="92" t="s">
        <v>865</v>
      </c>
      <c r="J6507" s="92" t="s">
        <v>11794</v>
      </c>
      <c r="K6507" s="90" t="b">
        <v>0</v>
      </c>
      <c r="L6507" s="92" t="s">
        <v>867</v>
      </c>
      <c r="M6507" s="278">
        <f>IFERROR(VLOOKUP(C6507,'Budget Detail as of 11.30'!B:K,COLUMNS('Budget Detail as of 11.30'!B:K),FALSE),0)</f>
        <v>0</v>
      </c>
      <c r="N6507" s="155">
        <f>SUMIFS('Budget Detail as of 11.30'!L:L,'Budget Detail as of 11.30'!B:B,'Questica Mapping'!C6507)</f>
        <v>0</v>
      </c>
      <c r="O6507" s="100">
        <v>60000</v>
      </c>
      <c r="P6507" s="101">
        <f t="shared" si="252"/>
        <v>60000</v>
      </c>
    </row>
    <row r="6508" spans="2:16" hidden="1" x14ac:dyDescent="0.3">
      <c r="B6508" s="92" t="s">
        <v>1162</v>
      </c>
      <c r="C6508" s="92" t="s">
        <v>11795</v>
      </c>
      <c r="D6508" s="92" t="s">
        <v>29</v>
      </c>
      <c r="E6508" s="103" t="s">
        <v>182</v>
      </c>
      <c r="F6508" s="92" t="s">
        <v>11726</v>
      </c>
      <c r="G6508" s="92" t="s">
        <v>1220</v>
      </c>
      <c r="H6508" s="92" t="s">
        <v>11728</v>
      </c>
      <c r="I6508" s="92" t="s">
        <v>925</v>
      </c>
      <c r="J6508" s="92" t="s">
        <v>11796</v>
      </c>
      <c r="K6508" s="90" t="b">
        <v>0</v>
      </c>
      <c r="L6508" s="92" t="s">
        <v>867</v>
      </c>
      <c r="M6508" s="278">
        <f>IFERROR(VLOOKUP(C6508,'Budget Detail as of 11.30'!B:K,COLUMNS('Budget Detail as of 11.30'!B:K),FALSE),0)</f>
        <v>0</v>
      </c>
      <c r="N6508" s="155">
        <f>SUMIFS('Budget Detail as of 11.30'!L:L,'Budget Detail as of 11.30'!B:B,'Questica Mapping'!C6508)</f>
        <v>0</v>
      </c>
      <c r="O6508" s="100">
        <v>0</v>
      </c>
      <c r="P6508" s="101">
        <f t="shared" si="252"/>
        <v>0</v>
      </c>
    </row>
    <row r="6509" spans="2:16" hidden="1" x14ac:dyDescent="0.3">
      <c r="B6509" s="92" t="s">
        <v>1162</v>
      </c>
      <c r="C6509" s="92" t="s">
        <v>11797</v>
      </c>
      <c r="D6509" s="92" t="s">
        <v>29</v>
      </c>
      <c r="E6509" s="103" t="s">
        <v>182</v>
      </c>
      <c r="F6509" s="92" t="s">
        <v>11726</v>
      </c>
      <c r="G6509" s="92" t="s">
        <v>1220</v>
      </c>
      <c r="H6509" s="92" t="s">
        <v>11734</v>
      </c>
      <c r="I6509" s="92" t="s">
        <v>865</v>
      </c>
      <c r="J6509" s="92" t="s">
        <v>11798</v>
      </c>
      <c r="K6509" s="90" t="b">
        <v>0</v>
      </c>
      <c r="L6509" s="92" t="s">
        <v>867</v>
      </c>
      <c r="M6509" s="278">
        <f>IFERROR(VLOOKUP(C6509,'Budget Detail as of 11.30'!B:K,COLUMNS('Budget Detail as of 11.30'!B:K),FALSE),0)</f>
        <v>0</v>
      </c>
      <c r="N6509" s="155">
        <f>SUMIFS('Budget Detail as of 11.30'!L:L,'Budget Detail as of 11.30'!B:B,'Questica Mapping'!C6509)</f>
        <v>0</v>
      </c>
      <c r="O6509" s="100">
        <v>0</v>
      </c>
      <c r="P6509" s="101">
        <f t="shared" si="252"/>
        <v>0</v>
      </c>
    </row>
    <row r="6510" spans="2:16" hidden="1" x14ac:dyDescent="0.3">
      <c r="B6510" s="92" t="s">
        <v>1162</v>
      </c>
      <c r="C6510" s="92" t="s">
        <v>11799</v>
      </c>
      <c r="D6510" s="92" t="s">
        <v>29</v>
      </c>
      <c r="E6510" s="103" t="s">
        <v>182</v>
      </c>
      <c r="F6510" s="92" t="s">
        <v>11726</v>
      </c>
      <c r="G6510" s="92" t="s">
        <v>1229</v>
      </c>
      <c r="H6510" s="92" t="s">
        <v>11392</v>
      </c>
      <c r="I6510" s="92" t="s">
        <v>865</v>
      </c>
      <c r="J6510" s="92" t="s">
        <v>1308</v>
      </c>
      <c r="K6510" s="90" t="b">
        <v>0</v>
      </c>
      <c r="L6510" s="92" t="s">
        <v>867</v>
      </c>
      <c r="M6510" s="278">
        <f>IFERROR(VLOOKUP(C6510,'Budget Detail as of 11.30'!B:K,COLUMNS('Budget Detail as of 11.30'!B:K),FALSE),0)</f>
        <v>500</v>
      </c>
      <c r="N6510" s="155">
        <f>SUMIFS('Budget Detail as of 11.30'!L:L,'Budget Detail as of 11.30'!B:B,'Questica Mapping'!C6510)</f>
        <v>500</v>
      </c>
      <c r="O6510" s="100">
        <v>0</v>
      </c>
      <c r="P6510" s="101">
        <f t="shared" si="252"/>
        <v>0</v>
      </c>
    </row>
    <row r="6511" spans="2:16" hidden="1" x14ac:dyDescent="0.3">
      <c r="B6511" s="92" t="s">
        <v>1162</v>
      </c>
      <c r="C6511" s="92" t="s">
        <v>11800</v>
      </c>
      <c r="D6511" s="92" t="s">
        <v>29</v>
      </c>
      <c r="E6511" s="103" t="s">
        <v>182</v>
      </c>
      <c r="F6511" s="92" t="s">
        <v>11726</v>
      </c>
      <c r="G6511" s="92" t="s">
        <v>1229</v>
      </c>
      <c r="H6511" s="92" t="s">
        <v>11392</v>
      </c>
      <c r="I6511" s="92" t="s">
        <v>925</v>
      </c>
      <c r="J6511" s="92" t="s">
        <v>11801</v>
      </c>
      <c r="K6511" s="90" t="b">
        <v>0</v>
      </c>
      <c r="L6511" s="92" t="s">
        <v>867</v>
      </c>
      <c r="M6511" s="278">
        <f>IFERROR(VLOOKUP(C6511,'Budget Detail as of 11.30'!B:K,COLUMNS('Budget Detail as of 11.30'!B:K),FALSE),0)</f>
        <v>150</v>
      </c>
      <c r="N6511" s="155">
        <f>SUMIFS('Budget Detail as of 11.30'!L:L,'Budget Detail as of 11.30'!B:B,'Questica Mapping'!C6511)</f>
        <v>150</v>
      </c>
      <c r="O6511" s="100">
        <v>0</v>
      </c>
      <c r="P6511" s="101">
        <f t="shared" si="252"/>
        <v>0</v>
      </c>
    </row>
    <row r="6512" spans="2:16" hidden="1" x14ac:dyDescent="0.3">
      <c r="B6512" s="92" t="s">
        <v>1162</v>
      </c>
      <c r="C6512" s="92" t="s">
        <v>11802</v>
      </c>
      <c r="D6512" s="92" t="s">
        <v>29</v>
      </c>
      <c r="E6512" s="103" t="s">
        <v>182</v>
      </c>
      <c r="F6512" s="92" t="s">
        <v>11726</v>
      </c>
      <c r="G6512" s="92" t="s">
        <v>1229</v>
      </c>
      <c r="H6512" s="92" t="s">
        <v>11392</v>
      </c>
      <c r="I6512" s="92" t="s">
        <v>928</v>
      </c>
      <c r="J6512" s="92" t="s">
        <v>11803</v>
      </c>
      <c r="K6512" s="90" t="b">
        <v>0</v>
      </c>
      <c r="L6512" s="92" t="s">
        <v>867</v>
      </c>
      <c r="M6512" s="278">
        <f>IFERROR(VLOOKUP(C6512,'Budget Detail as of 11.30'!B:K,COLUMNS('Budget Detail as of 11.30'!B:K),FALSE),0)</f>
        <v>400</v>
      </c>
      <c r="N6512" s="155">
        <f>SUMIFS('Budget Detail as of 11.30'!L:L,'Budget Detail as of 11.30'!B:B,'Questica Mapping'!C6512)</f>
        <v>400</v>
      </c>
      <c r="O6512" s="100">
        <v>0</v>
      </c>
      <c r="P6512" s="101">
        <f t="shared" si="252"/>
        <v>0</v>
      </c>
    </row>
    <row r="6513" spans="2:17" hidden="1" x14ac:dyDescent="0.3">
      <c r="B6513" s="92" t="s">
        <v>1162</v>
      </c>
      <c r="C6513" s="92" t="s">
        <v>11804</v>
      </c>
      <c r="D6513" s="92" t="s">
        <v>29</v>
      </c>
      <c r="E6513" s="103" t="s">
        <v>182</v>
      </c>
      <c r="F6513" s="92" t="s">
        <v>11726</v>
      </c>
      <c r="G6513" s="92" t="s">
        <v>1229</v>
      </c>
      <c r="H6513" s="92" t="s">
        <v>11392</v>
      </c>
      <c r="I6513" s="92" t="s">
        <v>931</v>
      </c>
      <c r="J6513" s="92" t="s">
        <v>11805</v>
      </c>
      <c r="K6513" s="90" t="b">
        <v>0</v>
      </c>
      <c r="L6513" s="92" t="s">
        <v>867</v>
      </c>
      <c r="M6513" s="278">
        <f>IFERROR(VLOOKUP(C6513,'Budget Detail as of 11.30'!B:K,COLUMNS('Budget Detail as of 11.30'!B:K),FALSE),0)</f>
        <v>2130</v>
      </c>
      <c r="N6513" s="155">
        <f>SUMIFS('Budget Detail as of 11.30'!L:L,'Budget Detail as of 11.30'!B:B,'Questica Mapping'!C6513)</f>
        <v>2130</v>
      </c>
      <c r="O6513" s="100">
        <v>0</v>
      </c>
      <c r="P6513" s="101">
        <f t="shared" si="252"/>
        <v>0</v>
      </c>
    </row>
    <row r="6514" spans="2:17" hidden="1" x14ac:dyDescent="0.3">
      <c r="B6514" s="92" t="s">
        <v>1162</v>
      </c>
      <c r="C6514" s="92" t="s">
        <v>11806</v>
      </c>
      <c r="D6514" s="92" t="s">
        <v>29</v>
      </c>
      <c r="E6514" s="103" t="s">
        <v>182</v>
      </c>
      <c r="F6514" s="92" t="s">
        <v>11726</v>
      </c>
      <c r="G6514" s="92" t="s">
        <v>1229</v>
      </c>
      <c r="H6514" s="92" t="s">
        <v>11392</v>
      </c>
      <c r="I6514" s="92" t="s">
        <v>944</v>
      </c>
      <c r="J6514" s="92" t="s">
        <v>11807</v>
      </c>
      <c r="K6514" s="90" t="b">
        <v>0</v>
      </c>
      <c r="L6514" s="92" t="s">
        <v>867</v>
      </c>
      <c r="M6514" s="278">
        <f>IFERROR(VLOOKUP(C6514,'Budget Detail as of 11.30'!B:K,COLUMNS('Budget Detail as of 11.30'!B:K),FALSE),0)</f>
        <v>2500</v>
      </c>
      <c r="N6514" s="155">
        <f>SUMIFS('Budget Detail as of 11.30'!L:L,'Budget Detail as of 11.30'!B:B,'Questica Mapping'!C6514)</f>
        <v>2500</v>
      </c>
      <c r="O6514" s="100">
        <v>93427</v>
      </c>
      <c r="P6514" s="101">
        <f t="shared" si="252"/>
        <v>93427</v>
      </c>
    </row>
    <row r="6515" spans="2:17" hidden="1" x14ac:dyDescent="0.3">
      <c r="B6515" s="92" t="s">
        <v>1162</v>
      </c>
      <c r="C6515" s="92" t="s">
        <v>11808</v>
      </c>
      <c r="D6515" s="92" t="s">
        <v>29</v>
      </c>
      <c r="E6515" s="103" t="s">
        <v>182</v>
      </c>
      <c r="F6515" s="92" t="s">
        <v>11726</v>
      </c>
      <c r="G6515" s="92" t="s">
        <v>1240</v>
      </c>
      <c r="H6515" s="92" t="s">
        <v>11392</v>
      </c>
      <c r="I6515" s="92" t="s">
        <v>865</v>
      </c>
      <c r="J6515" s="92" t="s">
        <v>11809</v>
      </c>
      <c r="K6515" s="90" t="b">
        <v>0</v>
      </c>
      <c r="L6515" s="92" t="s">
        <v>867</v>
      </c>
      <c r="M6515" s="278">
        <f>IFERROR(VLOOKUP(C6515,'Budget Detail as of 11.30'!B:K,COLUMNS('Budget Detail as of 11.30'!B:K),FALSE),0)</f>
        <v>0</v>
      </c>
      <c r="N6515" s="155">
        <f>SUMIFS('Budget Detail as of 11.30'!L:L,'Budget Detail as of 11.30'!B:B,'Questica Mapping'!C6515)</f>
        <v>0</v>
      </c>
      <c r="O6515" s="100">
        <v>7020</v>
      </c>
      <c r="P6515" s="101">
        <f t="shared" si="252"/>
        <v>7020</v>
      </c>
    </row>
    <row r="6516" spans="2:17" hidden="1" x14ac:dyDescent="0.3">
      <c r="B6516" s="92" t="s">
        <v>1162</v>
      </c>
      <c r="C6516" s="92" t="s">
        <v>11810</v>
      </c>
      <c r="D6516" s="92" t="s">
        <v>29</v>
      </c>
      <c r="E6516" s="103" t="s">
        <v>182</v>
      </c>
      <c r="F6516" s="92" t="s">
        <v>11726</v>
      </c>
      <c r="G6516" s="92" t="s">
        <v>1240</v>
      </c>
      <c r="H6516" s="92" t="s">
        <v>11392</v>
      </c>
      <c r="I6516" s="92" t="s">
        <v>925</v>
      </c>
      <c r="J6516" s="92" t="s">
        <v>11811</v>
      </c>
      <c r="K6516" s="90" t="b">
        <v>0</v>
      </c>
      <c r="L6516" s="92" t="s">
        <v>867</v>
      </c>
      <c r="M6516" s="278">
        <f>IFERROR(VLOOKUP(C6516,'Budget Detail as of 11.30'!B:K,COLUMNS('Budget Detail as of 11.30'!B:K),FALSE),0)</f>
        <v>0</v>
      </c>
      <c r="N6516" s="155">
        <f>SUMIFS('Budget Detail as of 11.30'!L:L,'Budget Detail as of 11.30'!B:B,'Questica Mapping'!C6516)</f>
        <v>0</v>
      </c>
      <c r="O6516" s="100">
        <v>2700</v>
      </c>
      <c r="P6516" s="101">
        <f t="shared" si="252"/>
        <v>2700</v>
      </c>
    </row>
    <row r="6517" spans="2:17" hidden="1" x14ac:dyDescent="0.3">
      <c r="B6517" s="92" t="s">
        <v>1162</v>
      </c>
      <c r="C6517" s="92" t="s">
        <v>11812</v>
      </c>
      <c r="D6517" s="92" t="s">
        <v>29</v>
      </c>
      <c r="E6517" s="103" t="s">
        <v>182</v>
      </c>
      <c r="F6517" s="92" t="s">
        <v>11726</v>
      </c>
      <c r="G6517" s="92" t="s">
        <v>1240</v>
      </c>
      <c r="H6517" s="92" t="s">
        <v>11392</v>
      </c>
      <c r="I6517" s="92" t="s">
        <v>928</v>
      </c>
      <c r="J6517" s="92" t="s">
        <v>11813</v>
      </c>
      <c r="K6517" s="90" t="b">
        <v>0</v>
      </c>
      <c r="L6517" s="92" t="s">
        <v>867</v>
      </c>
      <c r="M6517" s="278">
        <f>IFERROR(VLOOKUP(C6517,'Budget Detail as of 11.30'!B:K,COLUMNS('Budget Detail as of 11.30'!B:K),FALSE),0)</f>
        <v>0</v>
      </c>
      <c r="N6517" s="155">
        <f>SUMIFS('Budget Detail as of 11.30'!L:L,'Budget Detail as of 11.30'!B:B,'Questica Mapping'!C6517)</f>
        <v>0</v>
      </c>
      <c r="O6517" s="100"/>
      <c r="P6517" s="101"/>
    </row>
    <row r="6518" spans="2:17" hidden="1" x14ac:dyDescent="0.3">
      <c r="B6518" s="92" t="s">
        <v>1162</v>
      </c>
      <c r="C6518" s="92" t="s">
        <v>11814</v>
      </c>
      <c r="D6518" s="92" t="s">
        <v>29</v>
      </c>
      <c r="E6518" s="103" t="s">
        <v>182</v>
      </c>
      <c r="F6518" s="92" t="s">
        <v>11726</v>
      </c>
      <c r="G6518" s="92" t="s">
        <v>1240</v>
      </c>
      <c r="H6518" s="92" t="s">
        <v>11392</v>
      </c>
      <c r="I6518" s="92" t="s">
        <v>931</v>
      </c>
      <c r="J6518" s="92" t="s">
        <v>11815</v>
      </c>
      <c r="K6518" s="90" t="b">
        <v>0</v>
      </c>
      <c r="L6518" s="92" t="s">
        <v>867</v>
      </c>
      <c r="M6518" s="278">
        <f>IFERROR(VLOOKUP(C6518,'Budget Detail as of 11.30'!B:K,COLUMNS('Budget Detail as of 11.30'!B:K),FALSE),0)</f>
        <v>0</v>
      </c>
      <c r="N6518" s="155">
        <f>SUMIFS('Budget Detail as of 11.30'!L:L,'Budget Detail as of 11.30'!B:B,'Questica Mapping'!C6518)</f>
        <v>0</v>
      </c>
      <c r="O6518" s="100">
        <v>55872</v>
      </c>
      <c r="P6518" s="101">
        <f>+O6518</f>
        <v>55872</v>
      </c>
    </row>
    <row r="6519" spans="2:17" hidden="1" x14ac:dyDescent="0.3">
      <c r="B6519" s="92" t="s">
        <v>1162</v>
      </c>
      <c r="C6519" s="92" t="s">
        <v>11816</v>
      </c>
      <c r="D6519" s="92" t="s">
        <v>29</v>
      </c>
      <c r="E6519" s="103" t="s">
        <v>182</v>
      </c>
      <c r="F6519" s="92" t="s">
        <v>11726</v>
      </c>
      <c r="G6519" s="92" t="s">
        <v>1240</v>
      </c>
      <c r="H6519" s="92" t="s">
        <v>11392</v>
      </c>
      <c r="I6519" s="92" t="s">
        <v>944</v>
      </c>
      <c r="J6519" s="92" t="s">
        <v>11817</v>
      </c>
      <c r="K6519" s="90" t="b">
        <v>0</v>
      </c>
      <c r="L6519" s="92" t="s">
        <v>867</v>
      </c>
      <c r="M6519" s="278">
        <f>IFERROR(VLOOKUP(C6519,'Budget Detail as of 11.30'!B:K,COLUMNS('Budget Detail as of 11.30'!B:K),FALSE),0)</f>
        <v>0</v>
      </c>
      <c r="N6519" s="155">
        <f>SUMIFS('Budget Detail as of 11.30'!L:L,'Budget Detail as of 11.30'!B:B,'Questica Mapping'!C6519)</f>
        <v>0</v>
      </c>
      <c r="O6519" s="100">
        <v>622000</v>
      </c>
      <c r="P6519" s="101">
        <f>+O6519</f>
        <v>622000</v>
      </c>
    </row>
    <row r="6520" spans="2:17" hidden="1" x14ac:dyDescent="0.3">
      <c r="B6520" s="92" t="s">
        <v>1162</v>
      </c>
      <c r="C6520" s="92" t="s">
        <v>11818</v>
      </c>
      <c r="D6520" s="92" t="s">
        <v>29</v>
      </c>
      <c r="E6520" s="103" t="s">
        <v>182</v>
      </c>
      <c r="F6520" s="92" t="s">
        <v>11726</v>
      </c>
      <c r="G6520" s="92" t="s">
        <v>1240</v>
      </c>
      <c r="H6520" s="92" t="s">
        <v>11392</v>
      </c>
      <c r="I6520" s="92" t="s">
        <v>1060</v>
      </c>
      <c r="J6520" s="92" t="s">
        <v>11819</v>
      </c>
      <c r="K6520" s="90" t="b">
        <v>0</v>
      </c>
      <c r="L6520" s="92" t="s">
        <v>867</v>
      </c>
      <c r="M6520" s="278">
        <f>IFERROR(VLOOKUP(C6520,'Budget Detail as of 11.30'!B:K,COLUMNS('Budget Detail as of 11.30'!B:K),FALSE),0)</f>
        <v>250</v>
      </c>
      <c r="N6520" s="155">
        <f>SUMIFS('Budget Detail as of 11.30'!L:L,'Budget Detail as of 11.30'!B:B,'Questica Mapping'!C6520)</f>
        <v>250</v>
      </c>
      <c r="O6520" s="100">
        <v>6552</v>
      </c>
      <c r="P6520" s="101">
        <f>+O6520</f>
        <v>6552</v>
      </c>
    </row>
    <row r="6521" spans="2:17" hidden="1" x14ac:dyDescent="0.3">
      <c r="B6521" s="92" t="s">
        <v>1162</v>
      </c>
      <c r="C6521" s="92" t="s">
        <v>11820</v>
      </c>
      <c r="D6521" s="92" t="s">
        <v>29</v>
      </c>
      <c r="E6521" s="103" t="s">
        <v>182</v>
      </c>
      <c r="F6521" s="92" t="s">
        <v>11726</v>
      </c>
      <c r="G6521" s="92" t="s">
        <v>1240</v>
      </c>
      <c r="H6521" s="92" t="s">
        <v>11728</v>
      </c>
      <c r="I6521" s="92" t="s">
        <v>865</v>
      </c>
      <c r="J6521" s="92" t="s">
        <v>11821</v>
      </c>
      <c r="K6521" s="90" t="b">
        <v>0</v>
      </c>
      <c r="L6521" s="92" t="s">
        <v>867</v>
      </c>
      <c r="M6521" s="278">
        <f>IFERROR(VLOOKUP(C6521,'Budget Detail as of 11.30'!B:K,COLUMNS('Budget Detail as of 11.30'!B:K),FALSE),0)</f>
        <v>5000</v>
      </c>
      <c r="N6521" s="155">
        <f>SUMIFS('Budget Detail as of 11.30'!L:L,'Budget Detail as of 11.30'!B:B,'Questica Mapping'!C6521)</f>
        <v>5000</v>
      </c>
      <c r="O6521" s="100">
        <v>0</v>
      </c>
      <c r="P6521" s="101">
        <f>+O6521</f>
        <v>0</v>
      </c>
    </row>
    <row r="6522" spans="2:17" hidden="1" x14ac:dyDescent="0.3">
      <c r="B6522" s="92" t="s">
        <v>1162</v>
      </c>
      <c r="C6522" s="92" t="s">
        <v>11822</v>
      </c>
      <c r="D6522" s="92" t="s">
        <v>29</v>
      </c>
      <c r="E6522" s="103" t="s">
        <v>182</v>
      </c>
      <c r="F6522" s="92" t="s">
        <v>11726</v>
      </c>
      <c r="G6522" s="92" t="s">
        <v>1240</v>
      </c>
      <c r="H6522" s="92" t="s">
        <v>11728</v>
      </c>
      <c r="I6522" s="92" t="s">
        <v>925</v>
      </c>
      <c r="J6522" s="92" t="s">
        <v>11823</v>
      </c>
      <c r="K6522" s="90" t="b">
        <v>0</v>
      </c>
      <c r="L6522" s="92" t="s">
        <v>867</v>
      </c>
      <c r="M6522" s="278">
        <f>IFERROR(VLOOKUP(C6522,'Budget Detail as of 11.30'!B:K,COLUMNS('Budget Detail as of 11.30'!B:K),FALSE),0)</f>
        <v>22000</v>
      </c>
      <c r="N6522" s="155">
        <f>SUMIFS('Budget Detail as of 11.30'!L:L,'Budget Detail as of 11.30'!B:B,'Questica Mapping'!C6522)</f>
        <v>22000</v>
      </c>
      <c r="O6522" s="100"/>
      <c r="P6522" s="101"/>
    </row>
    <row r="6523" spans="2:17" hidden="1" x14ac:dyDescent="0.3">
      <c r="B6523" s="92" t="s">
        <v>1162</v>
      </c>
      <c r="C6523" s="92" t="s">
        <v>11824</v>
      </c>
      <c r="D6523" s="92" t="s">
        <v>29</v>
      </c>
      <c r="E6523" s="103" t="s">
        <v>182</v>
      </c>
      <c r="F6523" s="92" t="s">
        <v>11726</v>
      </c>
      <c r="G6523" s="92" t="s">
        <v>1240</v>
      </c>
      <c r="H6523" s="92" t="s">
        <v>11728</v>
      </c>
      <c r="I6523" s="92" t="s">
        <v>928</v>
      </c>
      <c r="J6523" s="92" t="s">
        <v>11825</v>
      </c>
      <c r="K6523" s="90" t="b">
        <v>0</v>
      </c>
      <c r="L6523" s="92" t="s">
        <v>867</v>
      </c>
      <c r="M6523" s="278">
        <f>IFERROR(VLOOKUP(C6523,'Budget Detail as of 11.30'!B:K,COLUMNS('Budget Detail as of 11.30'!B:K),FALSE),0)</f>
        <v>43300</v>
      </c>
      <c r="N6523" s="155">
        <f>SUMIFS('Budget Detail as of 11.30'!L:L,'Budget Detail as of 11.30'!B:B,'Questica Mapping'!C6523)</f>
        <v>43300</v>
      </c>
      <c r="O6523" s="100"/>
      <c r="P6523" s="101"/>
    </row>
    <row r="6524" spans="2:17" hidden="1" x14ac:dyDescent="0.3">
      <c r="B6524" s="92" t="s">
        <v>1162</v>
      </c>
      <c r="C6524" s="92" t="s">
        <v>11826</v>
      </c>
      <c r="D6524" s="92" t="s">
        <v>29</v>
      </c>
      <c r="E6524" s="103" t="s">
        <v>182</v>
      </c>
      <c r="F6524" s="92" t="s">
        <v>11726</v>
      </c>
      <c r="G6524" s="92" t="s">
        <v>1240</v>
      </c>
      <c r="H6524" s="92" t="s">
        <v>11734</v>
      </c>
      <c r="I6524" s="92" t="s">
        <v>865</v>
      </c>
      <c r="J6524" s="92" t="s">
        <v>11815</v>
      </c>
      <c r="K6524" s="90" t="b">
        <v>0</v>
      </c>
      <c r="L6524" s="92" t="s">
        <v>867</v>
      </c>
      <c r="M6524" s="278">
        <f>IFERROR(VLOOKUP(C6524,'Budget Detail as of 11.30'!B:K,COLUMNS('Budget Detail as of 11.30'!B:K),FALSE),0)</f>
        <v>60000</v>
      </c>
      <c r="N6524" s="155">
        <f>SUMIFS('Budget Detail as of 11.30'!L:L,'Budget Detail as of 11.30'!B:B,'Questica Mapping'!C6524)</f>
        <v>60000</v>
      </c>
      <c r="O6524" s="100">
        <v>200</v>
      </c>
      <c r="P6524" s="101">
        <f t="shared" ref="P6524:P6563" si="253">+O6524</f>
        <v>200</v>
      </c>
    </row>
    <row r="6525" spans="2:17" hidden="1" x14ac:dyDescent="0.3">
      <c r="B6525" s="92" t="s">
        <v>1162</v>
      </c>
      <c r="C6525" s="92" t="s">
        <v>11827</v>
      </c>
      <c r="D6525" s="92" t="s">
        <v>29</v>
      </c>
      <c r="E6525" s="103" t="s">
        <v>185</v>
      </c>
      <c r="F6525" s="92" t="s">
        <v>11726</v>
      </c>
      <c r="G6525" s="92" t="s">
        <v>1243</v>
      </c>
      <c r="H6525" s="92" t="s">
        <v>11392</v>
      </c>
      <c r="I6525" s="92" t="s">
        <v>865</v>
      </c>
      <c r="J6525" s="92" t="s">
        <v>1244</v>
      </c>
      <c r="K6525" s="90" t="b">
        <v>0</v>
      </c>
      <c r="L6525" s="92" t="s">
        <v>867</v>
      </c>
      <c r="M6525" s="278">
        <f>IFERROR(VLOOKUP(C6525,'Budget Detail as of 11.30'!B:K,COLUMNS('Budget Detail as of 11.30'!B:K),FALSE),0)</f>
        <v>84000</v>
      </c>
      <c r="N6525" s="155">
        <f>SUMIFS('Budget Detail as of 11.30'!L:L,'Budget Detail as of 11.30'!B:B,'Questica Mapping'!C6525)</f>
        <v>84000</v>
      </c>
      <c r="O6525" s="100">
        <v>0</v>
      </c>
      <c r="P6525" s="101">
        <f t="shared" si="253"/>
        <v>0</v>
      </c>
    </row>
    <row r="6526" spans="2:17" hidden="1" x14ac:dyDescent="0.3">
      <c r="B6526" s="92" t="s">
        <v>1162</v>
      </c>
      <c r="C6526" s="92" t="s">
        <v>11828</v>
      </c>
      <c r="D6526" s="92" t="s">
        <v>29</v>
      </c>
      <c r="E6526" s="103" t="s">
        <v>185</v>
      </c>
      <c r="F6526" s="92" t="s">
        <v>11726</v>
      </c>
      <c r="G6526" s="92" t="s">
        <v>1246</v>
      </c>
      <c r="H6526" s="92" t="s">
        <v>11392</v>
      </c>
      <c r="I6526" s="92" t="s">
        <v>865</v>
      </c>
      <c r="J6526" s="92" t="s">
        <v>1326</v>
      </c>
      <c r="K6526" s="90" t="b">
        <v>0</v>
      </c>
      <c r="L6526" s="92" t="s">
        <v>867</v>
      </c>
      <c r="M6526" s="278">
        <f>IFERROR(VLOOKUP(C6526,'Budget Detail as of 11.30'!B:K,COLUMNS('Budget Detail as of 11.30'!B:K),FALSE),0)</f>
        <v>8820</v>
      </c>
      <c r="N6526" s="155">
        <f>SUMIFS('Budget Detail as of 11.30'!L:L,'Budget Detail as of 11.30'!B:B,'Questica Mapping'!C6526)</f>
        <v>10620</v>
      </c>
      <c r="O6526" s="100">
        <v>0</v>
      </c>
      <c r="P6526" s="101">
        <f t="shared" si="253"/>
        <v>0</v>
      </c>
    </row>
    <row r="6527" spans="2:17" hidden="1" x14ac:dyDescent="0.3">
      <c r="B6527" s="92" t="s">
        <v>1162</v>
      </c>
      <c r="C6527" s="92" t="s">
        <v>11829</v>
      </c>
      <c r="D6527" s="92" t="s">
        <v>29</v>
      </c>
      <c r="E6527" s="103" t="s">
        <v>185</v>
      </c>
      <c r="F6527" s="92" t="s">
        <v>11726</v>
      </c>
      <c r="G6527" s="92" t="s">
        <v>1246</v>
      </c>
      <c r="H6527" s="92" t="s">
        <v>11392</v>
      </c>
      <c r="I6527" s="92" t="s">
        <v>925</v>
      </c>
      <c r="J6527" s="92" t="s">
        <v>11830</v>
      </c>
      <c r="K6527" s="90" t="b">
        <v>0</v>
      </c>
      <c r="L6527" s="92" t="s">
        <v>867</v>
      </c>
      <c r="M6527" s="278">
        <f>IFERROR(VLOOKUP(C6527,'Budget Detail as of 11.30'!B:K,COLUMNS('Budget Detail as of 11.30'!B:K),FALSE),0)</f>
        <v>1800</v>
      </c>
      <c r="N6527" s="155">
        <f>SUMIFS('Budget Detail as of 11.30'!L:L,'Budget Detail as of 11.30'!B:B,'Questica Mapping'!C6527)</f>
        <v>600</v>
      </c>
      <c r="O6527" s="100">
        <v>0</v>
      </c>
      <c r="P6527" s="101">
        <f t="shared" si="253"/>
        <v>0</v>
      </c>
    </row>
    <row r="6528" spans="2:17" hidden="1" x14ac:dyDescent="0.3">
      <c r="B6528" s="159" t="s">
        <v>1162</v>
      </c>
      <c r="C6528" s="159" t="s">
        <v>11831</v>
      </c>
      <c r="D6528" s="280" t="s">
        <v>29</v>
      </c>
      <c r="E6528" s="103" t="s">
        <v>185</v>
      </c>
      <c r="F6528" s="279" t="s">
        <v>11726</v>
      </c>
      <c r="G6528" s="279" t="s">
        <v>1246</v>
      </c>
      <c r="H6528" s="279" t="s">
        <v>11728</v>
      </c>
      <c r="I6528" s="279" t="s">
        <v>928</v>
      </c>
      <c r="J6528" s="269" t="s">
        <v>1251</v>
      </c>
      <c r="K6528" s="279" t="b">
        <v>0</v>
      </c>
      <c r="L6528" s="279" t="s">
        <v>867</v>
      </c>
      <c r="M6528" s="278">
        <f>IFERROR(VLOOKUP(C6528,'Budget Detail as of 11.30'!B:K,COLUMNS('Budget Detail as of 11.30'!B:K),FALSE),0)</f>
        <v>600</v>
      </c>
      <c r="N6528" s="155">
        <f>SUMIFS('Budget Detail as of 11.30'!L:L,'Budget Detail as of 11.30'!B:B,'Questica Mapping'!C6528)</f>
        <v>0</v>
      </c>
      <c r="O6528" s="100">
        <v>964450</v>
      </c>
      <c r="P6528" s="101">
        <f t="shared" si="253"/>
        <v>964450</v>
      </c>
      <c r="Q6528" s="279" t="s">
        <v>1169</v>
      </c>
    </row>
    <row r="6529" spans="2:17" hidden="1" x14ac:dyDescent="0.3">
      <c r="B6529" s="92" t="s">
        <v>1162</v>
      </c>
      <c r="C6529" s="92" t="s">
        <v>11832</v>
      </c>
      <c r="D6529" s="92" t="s">
        <v>29</v>
      </c>
      <c r="E6529" s="103" t="s">
        <v>185</v>
      </c>
      <c r="F6529" s="92" t="s">
        <v>11726</v>
      </c>
      <c r="G6529" s="92" t="s">
        <v>1253</v>
      </c>
      <c r="H6529" s="92" t="s">
        <v>11392</v>
      </c>
      <c r="I6529" s="92" t="s">
        <v>865</v>
      </c>
      <c r="J6529" s="92" t="s">
        <v>1254</v>
      </c>
      <c r="K6529" s="90" t="b">
        <v>0</v>
      </c>
      <c r="L6529" s="92" t="s">
        <v>867</v>
      </c>
      <c r="M6529" s="278">
        <f>IFERROR(VLOOKUP(C6529,'Budget Detail as of 11.30'!B:K,COLUMNS('Budget Detail as of 11.30'!B:K),FALSE),0)</f>
        <v>58840</v>
      </c>
      <c r="N6529" s="155">
        <f>SUMIFS('Budget Detail as of 11.30'!L:L,'Budget Detail as of 11.30'!B:B,'Questica Mapping'!C6529)</f>
        <v>67960</v>
      </c>
      <c r="O6529" s="100">
        <v>15000</v>
      </c>
      <c r="P6529" s="101">
        <f t="shared" si="253"/>
        <v>15000</v>
      </c>
    </row>
    <row r="6530" spans="2:17" hidden="1" x14ac:dyDescent="0.3">
      <c r="B6530" s="92" t="s">
        <v>1162</v>
      </c>
      <c r="C6530" s="92" t="s">
        <v>11833</v>
      </c>
      <c r="D6530" s="92" t="s">
        <v>29</v>
      </c>
      <c r="E6530" s="103" t="s">
        <v>185</v>
      </c>
      <c r="F6530" s="92" t="s">
        <v>11726</v>
      </c>
      <c r="G6530" s="92" t="s">
        <v>1253</v>
      </c>
      <c r="H6530" s="92" t="s">
        <v>11392</v>
      </c>
      <c r="I6530" s="92" t="s">
        <v>925</v>
      </c>
      <c r="J6530" s="92" t="s">
        <v>1256</v>
      </c>
      <c r="K6530" s="90" t="b">
        <v>0</v>
      </c>
      <c r="L6530" s="92" t="s">
        <v>867</v>
      </c>
      <c r="M6530" s="278">
        <f>IFERROR(VLOOKUP(C6530,'Budget Detail as of 11.30'!B:K,COLUMNS('Budget Detail as of 11.30'!B:K),FALSE),0)</f>
        <v>776510</v>
      </c>
      <c r="N6530" s="155">
        <f>SUMIFS('Budget Detail as of 11.30'!L:L,'Budget Detail as of 11.30'!B:B,'Questica Mapping'!C6530)</f>
        <v>776510</v>
      </c>
      <c r="O6530" s="100">
        <v>460100</v>
      </c>
      <c r="P6530" s="101">
        <f t="shared" si="253"/>
        <v>460100</v>
      </c>
    </row>
    <row r="6531" spans="2:17" hidden="1" x14ac:dyDescent="0.3">
      <c r="B6531" s="92" t="s">
        <v>1162</v>
      </c>
      <c r="C6531" s="92" t="s">
        <v>11834</v>
      </c>
      <c r="D6531" s="92" t="s">
        <v>29</v>
      </c>
      <c r="E6531" s="103" t="s">
        <v>185</v>
      </c>
      <c r="F6531" s="92" t="s">
        <v>11726</v>
      </c>
      <c r="G6531" s="92" t="s">
        <v>1253</v>
      </c>
      <c r="H6531" s="92" t="s">
        <v>11392</v>
      </c>
      <c r="I6531" s="92" t="s">
        <v>928</v>
      </c>
      <c r="J6531" s="92" t="s">
        <v>1259</v>
      </c>
      <c r="K6531" s="90" t="b">
        <v>0</v>
      </c>
      <c r="L6531" s="92" t="s">
        <v>867</v>
      </c>
      <c r="M6531" s="278">
        <f>IFERROR(VLOOKUP(C6531,'Budget Detail as of 11.30'!B:K,COLUMNS('Budget Detail as of 11.30'!B:K),FALSE),0)</f>
        <v>0</v>
      </c>
      <c r="N6531" s="155">
        <f>SUMIFS('Budget Detail as of 11.30'!L:L,'Budget Detail as of 11.30'!B:B,'Questica Mapping'!C6531)</f>
        <v>0</v>
      </c>
      <c r="O6531" s="100">
        <v>3215</v>
      </c>
      <c r="P6531" s="101">
        <f t="shared" si="253"/>
        <v>3215</v>
      </c>
    </row>
    <row r="6532" spans="2:17" hidden="1" x14ac:dyDescent="0.3">
      <c r="B6532" s="92" t="s">
        <v>1162</v>
      </c>
      <c r="C6532" s="92" t="s">
        <v>11835</v>
      </c>
      <c r="D6532" s="92" t="s">
        <v>29</v>
      </c>
      <c r="E6532" s="103" t="s">
        <v>185</v>
      </c>
      <c r="F6532" s="92" t="s">
        <v>11726</v>
      </c>
      <c r="G6532" s="92" t="s">
        <v>1253</v>
      </c>
      <c r="H6532" s="92" t="s">
        <v>11392</v>
      </c>
      <c r="I6532" s="92" t="s">
        <v>931</v>
      </c>
      <c r="J6532" s="92" t="s">
        <v>11836</v>
      </c>
      <c r="K6532" s="90" t="b">
        <v>0</v>
      </c>
      <c r="L6532" s="92" t="s">
        <v>867</v>
      </c>
      <c r="M6532" s="278">
        <f>IFERROR(VLOOKUP(C6532,'Budget Detail as of 11.30'!B:K,COLUMNS('Budget Detail as of 11.30'!B:K),FALSE),0)</f>
        <v>9120</v>
      </c>
      <c r="N6532" s="155">
        <f>SUMIFS('Budget Detail as of 11.30'!L:L,'Budget Detail as of 11.30'!B:B,'Questica Mapping'!C6532)</f>
        <v>5760</v>
      </c>
      <c r="O6532" s="100">
        <v>500</v>
      </c>
      <c r="P6532" s="101">
        <f t="shared" si="253"/>
        <v>500</v>
      </c>
    </row>
    <row r="6533" spans="2:17" hidden="1" x14ac:dyDescent="0.3">
      <c r="B6533" s="159" t="s">
        <v>1162</v>
      </c>
      <c r="C6533" s="159" t="s">
        <v>11837</v>
      </c>
      <c r="D6533" s="280" t="s">
        <v>29</v>
      </c>
      <c r="E6533" s="281">
        <v>0</v>
      </c>
      <c r="F6533" s="279" t="s">
        <v>11726</v>
      </c>
      <c r="G6533" s="279" t="s">
        <v>1253</v>
      </c>
      <c r="H6533" s="279" t="s">
        <v>11392</v>
      </c>
      <c r="I6533" s="279" t="s">
        <v>1060</v>
      </c>
      <c r="J6533" s="269" t="s">
        <v>1251</v>
      </c>
      <c r="K6533" s="279" t="b">
        <v>0</v>
      </c>
      <c r="L6533" s="279" t="s">
        <v>867</v>
      </c>
      <c r="M6533" s="278">
        <f>IFERROR(VLOOKUP(C6533,'Budget Detail as of 11.30'!B:K,COLUMNS('Budget Detail as of 11.30'!B:K),FALSE),0)</f>
        <v>0</v>
      </c>
      <c r="N6533" s="155">
        <f>SUMIFS('Budget Detail as of 11.30'!L:L,'Budget Detail as of 11.30'!B:B,'Questica Mapping'!C6533)</f>
        <v>0</v>
      </c>
      <c r="O6533" s="100">
        <v>750</v>
      </c>
      <c r="P6533" s="101">
        <f t="shared" si="253"/>
        <v>750</v>
      </c>
    </row>
    <row r="6534" spans="2:17" hidden="1" x14ac:dyDescent="0.3">
      <c r="B6534" s="159" t="s">
        <v>1162</v>
      </c>
      <c r="C6534" s="159" t="s">
        <v>11838</v>
      </c>
      <c r="D6534" s="280" t="s">
        <v>29</v>
      </c>
      <c r="E6534" s="103" t="s">
        <v>185</v>
      </c>
      <c r="F6534" s="279" t="s">
        <v>11726</v>
      </c>
      <c r="G6534" s="279" t="s">
        <v>1253</v>
      </c>
      <c r="H6534" s="279" t="s">
        <v>11728</v>
      </c>
      <c r="I6534" s="279" t="s">
        <v>931</v>
      </c>
      <c r="J6534" s="269" t="s">
        <v>1251</v>
      </c>
      <c r="K6534" s="279" t="b">
        <v>0</v>
      </c>
      <c r="L6534" s="279" t="s">
        <v>867</v>
      </c>
      <c r="M6534" s="278">
        <f>IFERROR(VLOOKUP(C6534,'Budget Detail as of 11.30'!B:K,COLUMNS('Budget Detail as of 11.30'!B:K),FALSE),0)</f>
        <v>5760</v>
      </c>
      <c r="N6534" s="155">
        <f>SUMIFS('Budget Detail as of 11.30'!L:L,'Budget Detail as of 11.30'!B:B,'Questica Mapping'!C6534)</f>
        <v>0</v>
      </c>
      <c r="O6534" s="100">
        <v>150</v>
      </c>
      <c r="P6534" s="101">
        <f t="shared" si="253"/>
        <v>150</v>
      </c>
      <c r="Q6534" s="279" t="s">
        <v>1169</v>
      </c>
    </row>
    <row r="6535" spans="2:17" hidden="1" x14ac:dyDescent="0.3">
      <c r="B6535" s="92" t="s">
        <v>1162</v>
      </c>
      <c r="C6535" s="92" t="s">
        <v>11839</v>
      </c>
      <c r="D6535" s="92" t="s">
        <v>29</v>
      </c>
      <c r="E6535" s="103" t="s">
        <v>182</v>
      </c>
      <c r="F6535" s="92" t="s">
        <v>11726</v>
      </c>
      <c r="G6535" s="92" t="s">
        <v>1268</v>
      </c>
      <c r="H6535" s="92" t="s">
        <v>11392</v>
      </c>
      <c r="I6535" s="92" t="s">
        <v>865</v>
      </c>
      <c r="J6535" s="92" t="s">
        <v>6210</v>
      </c>
      <c r="K6535" s="90" t="b">
        <v>0</v>
      </c>
      <c r="L6535" s="92" t="s">
        <v>867</v>
      </c>
      <c r="M6535" s="278">
        <f>IFERROR(VLOOKUP(C6535,'Budget Detail as of 11.30'!B:K,COLUMNS('Budget Detail as of 11.30'!B:K),FALSE),0)</f>
        <v>200</v>
      </c>
      <c r="N6535" s="155">
        <f>SUMIFS('Budget Detail as of 11.30'!L:L,'Budget Detail as of 11.30'!B:B,'Questica Mapping'!C6535)</f>
        <v>200</v>
      </c>
      <c r="O6535" s="100">
        <v>500</v>
      </c>
      <c r="P6535" s="101">
        <f t="shared" si="253"/>
        <v>500</v>
      </c>
    </row>
    <row r="6536" spans="2:17" hidden="1" x14ac:dyDescent="0.3">
      <c r="B6536" s="92" t="s">
        <v>1162</v>
      </c>
      <c r="C6536" s="92" t="s">
        <v>11840</v>
      </c>
      <c r="D6536" s="92" t="s">
        <v>29</v>
      </c>
      <c r="E6536" s="103" t="s">
        <v>186</v>
      </c>
      <c r="F6536" s="92" t="s">
        <v>11726</v>
      </c>
      <c r="G6536" s="92" t="s">
        <v>1617</v>
      </c>
      <c r="H6536" s="92" t="s">
        <v>11392</v>
      </c>
      <c r="I6536" s="92" t="s">
        <v>865</v>
      </c>
      <c r="J6536" s="92" t="s">
        <v>11841</v>
      </c>
      <c r="K6536" s="90" t="b">
        <v>0</v>
      </c>
      <c r="L6536" s="92" t="s">
        <v>867</v>
      </c>
      <c r="M6536" s="278">
        <f>IFERROR(VLOOKUP(C6536,'Budget Detail as of 11.30'!B:K,COLUMNS('Budget Detail as of 11.30'!B:K),FALSE),0)</f>
        <v>600</v>
      </c>
      <c r="N6536" s="155">
        <f>SUMIFS('Budget Detail as of 11.30'!L:L,'Budget Detail as of 11.30'!B:B,'Questica Mapping'!C6536)</f>
        <v>600</v>
      </c>
      <c r="O6536" s="100">
        <v>3600</v>
      </c>
      <c r="P6536" s="101">
        <f t="shared" si="253"/>
        <v>3600</v>
      </c>
    </row>
    <row r="6537" spans="2:17" hidden="1" x14ac:dyDescent="0.3">
      <c r="B6537" s="92" t="s">
        <v>1162</v>
      </c>
      <c r="C6537" s="92" t="s">
        <v>11842</v>
      </c>
      <c r="D6537" s="92" t="s">
        <v>29</v>
      </c>
      <c r="E6537" s="103" t="s">
        <v>186</v>
      </c>
      <c r="F6537" s="92" t="s">
        <v>11726</v>
      </c>
      <c r="G6537" s="92" t="s">
        <v>1273</v>
      </c>
      <c r="H6537" s="92" t="s">
        <v>11392</v>
      </c>
      <c r="I6537" s="92" t="s">
        <v>865</v>
      </c>
      <c r="J6537" s="92" t="s">
        <v>2110</v>
      </c>
      <c r="K6537" s="90" t="b">
        <v>0</v>
      </c>
      <c r="L6537" s="92" t="s">
        <v>867</v>
      </c>
      <c r="M6537" s="278">
        <f>IFERROR(VLOOKUP(C6537,'Budget Detail as of 11.30'!B:K,COLUMNS('Budget Detail as of 11.30'!B:K),FALSE),0)</f>
        <v>0</v>
      </c>
      <c r="N6537" s="155">
        <f>SUMIFS('Budget Detail as of 11.30'!L:L,'Budget Detail as of 11.30'!B:B,'Questica Mapping'!C6537)</f>
        <v>0</v>
      </c>
      <c r="O6537" s="100">
        <v>100</v>
      </c>
      <c r="P6537" s="101">
        <f t="shared" si="253"/>
        <v>100</v>
      </c>
    </row>
    <row r="6538" spans="2:17" hidden="1" x14ac:dyDescent="0.3">
      <c r="B6538" s="92" t="s">
        <v>1162</v>
      </c>
      <c r="C6538" s="272" t="s">
        <v>11843</v>
      </c>
      <c r="D6538" s="92" t="s">
        <v>29</v>
      </c>
      <c r="E6538" s="103" t="s">
        <v>186</v>
      </c>
      <c r="F6538" s="92" t="s">
        <v>11726</v>
      </c>
      <c r="G6538" s="92" t="s">
        <v>1273</v>
      </c>
      <c r="H6538" s="92" t="s">
        <v>11392</v>
      </c>
      <c r="I6538" s="92" t="s">
        <v>925</v>
      </c>
      <c r="J6538" s="92" t="s">
        <v>11844</v>
      </c>
      <c r="K6538" s="90" t="b">
        <v>0</v>
      </c>
      <c r="L6538" s="92" t="s">
        <v>867</v>
      </c>
      <c r="M6538" s="278">
        <f>IFERROR(VLOOKUP(C6538,'Budget Detail as of 11.30'!B:K,COLUMNS('Budget Detail as of 11.30'!B:K),FALSE),0)</f>
        <v>8000</v>
      </c>
      <c r="N6538" s="155">
        <f>SUMIFS('Budget Detail as of 11.30'!L:L,'Budget Detail as of 11.30'!B:B,'Questica Mapping'!C6538)</f>
        <v>8000</v>
      </c>
      <c r="O6538" s="100">
        <v>1453</v>
      </c>
      <c r="P6538" s="101">
        <f t="shared" si="253"/>
        <v>1453</v>
      </c>
      <c r="Q6538" s="279" t="s">
        <v>1169</v>
      </c>
    </row>
    <row r="6539" spans="2:17" hidden="1" x14ac:dyDescent="0.3">
      <c r="B6539" s="92" t="s">
        <v>1162</v>
      </c>
      <c r="C6539" s="92" t="s">
        <v>11845</v>
      </c>
      <c r="D6539" s="92" t="s">
        <v>29</v>
      </c>
      <c r="E6539" s="103" t="s">
        <v>199</v>
      </c>
      <c r="F6539" s="92" t="s">
        <v>11846</v>
      </c>
      <c r="G6539" s="92" t="s">
        <v>1165</v>
      </c>
      <c r="H6539" s="92" t="s">
        <v>11401</v>
      </c>
      <c r="I6539" s="92" t="s">
        <v>865</v>
      </c>
      <c r="J6539" s="92">
        <v>0</v>
      </c>
      <c r="K6539" s="90" t="b">
        <v>0</v>
      </c>
      <c r="L6539" s="92" t="s">
        <v>1166</v>
      </c>
      <c r="M6539" s="278">
        <f>IFERROR(VLOOKUP(C6539,'Budget Detail as of 11.30'!B:K,COLUMNS('Budget Detail as of 11.30'!B:K),FALSE),0)</f>
        <v>1051390</v>
      </c>
      <c r="N6539" s="155">
        <f>SUMIFS('Budget Detail as of 11.30'!L:L,'Budget Detail as of 11.30'!B:B,'Questica Mapping'!C6539)</f>
        <v>1006120</v>
      </c>
      <c r="O6539" s="100">
        <v>900</v>
      </c>
      <c r="P6539" s="101">
        <f t="shared" si="253"/>
        <v>900</v>
      </c>
    </row>
    <row r="6540" spans="2:17" hidden="1" x14ac:dyDescent="0.3">
      <c r="B6540" s="92" t="s">
        <v>1162</v>
      </c>
      <c r="C6540" s="92" t="s">
        <v>11847</v>
      </c>
      <c r="D6540" s="92" t="s">
        <v>29</v>
      </c>
      <c r="E6540" s="103" t="s">
        <v>199</v>
      </c>
      <c r="F6540" s="92" t="s">
        <v>11846</v>
      </c>
      <c r="G6540" s="92" t="s">
        <v>1286</v>
      </c>
      <c r="H6540" s="92" t="s">
        <v>11401</v>
      </c>
      <c r="I6540" s="92" t="s">
        <v>865</v>
      </c>
      <c r="J6540" s="92" t="s">
        <v>1287</v>
      </c>
      <c r="K6540" s="90" t="b">
        <v>0</v>
      </c>
      <c r="L6540" s="92" t="s">
        <v>867</v>
      </c>
      <c r="M6540" s="278">
        <f>IFERROR(VLOOKUP(C6540,'Budget Detail as of 11.30'!B:K,COLUMNS('Budget Detail as of 11.30'!B:K),FALSE),0)</f>
        <v>45000</v>
      </c>
      <c r="N6540" s="155">
        <f>SUMIFS('Budget Detail as of 11.30'!L:L,'Budget Detail as of 11.30'!B:B,'Questica Mapping'!C6540)</f>
        <v>45000</v>
      </c>
      <c r="O6540" s="100">
        <v>1138</v>
      </c>
      <c r="P6540" s="101">
        <f t="shared" si="253"/>
        <v>1138</v>
      </c>
    </row>
    <row r="6541" spans="2:17" hidden="1" x14ac:dyDescent="0.3">
      <c r="B6541" s="92" t="s">
        <v>1162</v>
      </c>
      <c r="C6541" s="92" t="s">
        <v>11848</v>
      </c>
      <c r="D6541" s="92" t="s">
        <v>29</v>
      </c>
      <c r="E6541" s="103" t="s">
        <v>199</v>
      </c>
      <c r="F6541" s="92" t="s">
        <v>11846</v>
      </c>
      <c r="G6541" s="92" t="s">
        <v>1176</v>
      </c>
      <c r="H6541" s="92" t="s">
        <v>11401</v>
      </c>
      <c r="I6541" s="92" t="s">
        <v>865</v>
      </c>
      <c r="J6541" s="92">
        <v>0</v>
      </c>
      <c r="K6541" s="90" t="b">
        <v>0</v>
      </c>
      <c r="L6541" s="92" t="s">
        <v>1166</v>
      </c>
      <c r="M6541" s="278">
        <f>IFERROR(VLOOKUP(C6541,'Budget Detail as of 11.30'!B:K,COLUMNS('Budget Detail as of 11.30'!B:K),FALSE),0)</f>
        <v>488310</v>
      </c>
      <c r="N6541" s="155">
        <f>SUMIFS('Budget Detail as of 11.30'!L:L,'Budget Detail as of 11.30'!B:B,'Questica Mapping'!C6541)</f>
        <v>476490</v>
      </c>
      <c r="O6541" s="100">
        <v>800</v>
      </c>
      <c r="P6541" s="101">
        <f t="shared" si="253"/>
        <v>800</v>
      </c>
    </row>
    <row r="6542" spans="2:17" hidden="1" x14ac:dyDescent="0.3">
      <c r="B6542" s="92" t="s">
        <v>1162</v>
      </c>
      <c r="C6542" s="92" t="s">
        <v>11849</v>
      </c>
      <c r="D6542" s="92" t="s">
        <v>29</v>
      </c>
      <c r="E6542" s="103" t="s">
        <v>197</v>
      </c>
      <c r="F6542" s="92" t="s">
        <v>11846</v>
      </c>
      <c r="G6542" s="92" t="s">
        <v>1185</v>
      </c>
      <c r="H6542" s="92" t="s">
        <v>11401</v>
      </c>
      <c r="I6542" s="92" t="s">
        <v>865</v>
      </c>
      <c r="J6542" s="92" t="s">
        <v>1341</v>
      </c>
      <c r="K6542" s="90" t="b">
        <v>0</v>
      </c>
      <c r="L6542" s="92" t="s">
        <v>867</v>
      </c>
      <c r="M6542" s="278">
        <f>IFERROR(VLOOKUP(C6542,'Budget Detail as of 11.30'!B:K,COLUMNS('Budget Detail as of 11.30'!B:K),FALSE),0)</f>
        <v>3220</v>
      </c>
      <c r="N6542" s="155">
        <f>SUMIFS('Budget Detail as of 11.30'!L:L,'Budget Detail as of 11.30'!B:B,'Questica Mapping'!C6542)</f>
        <v>3220</v>
      </c>
      <c r="O6542" s="100">
        <v>2300</v>
      </c>
      <c r="P6542" s="101">
        <f t="shared" si="253"/>
        <v>2300</v>
      </c>
    </row>
    <row r="6543" spans="2:17" hidden="1" x14ac:dyDescent="0.3">
      <c r="B6543" s="92" t="s">
        <v>1162</v>
      </c>
      <c r="C6543" s="92" t="s">
        <v>11850</v>
      </c>
      <c r="D6543" s="92" t="s">
        <v>29</v>
      </c>
      <c r="E6543" s="103" t="s">
        <v>197</v>
      </c>
      <c r="F6543" s="92" t="s">
        <v>11846</v>
      </c>
      <c r="G6543" s="92" t="s">
        <v>1185</v>
      </c>
      <c r="H6543" s="92" t="s">
        <v>11401</v>
      </c>
      <c r="I6543" s="92" t="s">
        <v>925</v>
      </c>
      <c r="J6543" s="92" t="s">
        <v>1411</v>
      </c>
      <c r="K6543" s="90" t="b">
        <v>0</v>
      </c>
      <c r="L6543" s="92" t="s">
        <v>867</v>
      </c>
      <c r="M6543" s="278">
        <f>IFERROR(VLOOKUP(C6543,'Budget Detail as of 11.30'!B:K,COLUMNS('Budget Detail as of 11.30'!B:K),FALSE),0)</f>
        <v>500</v>
      </c>
      <c r="N6543" s="155">
        <f>SUMIFS('Budget Detail as of 11.30'!L:L,'Budget Detail as of 11.30'!B:B,'Questica Mapping'!C6543)</f>
        <v>500</v>
      </c>
      <c r="O6543" s="100">
        <v>0</v>
      </c>
      <c r="P6543" s="101">
        <f t="shared" si="253"/>
        <v>0</v>
      </c>
    </row>
    <row r="6544" spans="2:17" hidden="1" x14ac:dyDescent="0.3">
      <c r="B6544" s="92" t="s">
        <v>1162</v>
      </c>
      <c r="C6544" s="92" t="s">
        <v>11851</v>
      </c>
      <c r="D6544" s="92" t="s">
        <v>29</v>
      </c>
      <c r="E6544" s="103" t="s">
        <v>197</v>
      </c>
      <c r="F6544" s="92" t="s">
        <v>11846</v>
      </c>
      <c r="G6544" s="92" t="s">
        <v>1185</v>
      </c>
      <c r="H6544" s="92" t="s">
        <v>11401</v>
      </c>
      <c r="I6544" s="92" t="s">
        <v>928</v>
      </c>
      <c r="J6544" s="92" t="s">
        <v>1413</v>
      </c>
      <c r="K6544" s="90" t="b">
        <v>0</v>
      </c>
      <c r="L6544" s="92" t="s">
        <v>867</v>
      </c>
      <c r="M6544" s="278">
        <f>IFERROR(VLOOKUP(C6544,'Budget Detail as of 11.30'!B:K,COLUMNS('Budget Detail as of 11.30'!B:K),FALSE),0)</f>
        <v>750</v>
      </c>
      <c r="N6544" s="155">
        <f>SUMIFS('Budget Detail as of 11.30'!L:L,'Budget Detail as of 11.30'!B:B,'Questica Mapping'!C6544)</f>
        <v>750</v>
      </c>
      <c r="O6544" s="100">
        <v>318</v>
      </c>
      <c r="P6544" s="101">
        <f t="shared" si="253"/>
        <v>318</v>
      </c>
    </row>
    <row r="6545" spans="2:16" hidden="1" x14ac:dyDescent="0.3">
      <c r="B6545" s="92" t="s">
        <v>1162</v>
      </c>
      <c r="C6545" s="92" t="s">
        <v>11852</v>
      </c>
      <c r="D6545" s="92" t="s">
        <v>29</v>
      </c>
      <c r="E6545" s="103" t="s">
        <v>197</v>
      </c>
      <c r="F6545" s="92" t="s">
        <v>11846</v>
      </c>
      <c r="G6545" s="92" t="s">
        <v>1185</v>
      </c>
      <c r="H6545" s="92" t="s">
        <v>11401</v>
      </c>
      <c r="I6545" s="92" t="s">
        <v>931</v>
      </c>
      <c r="J6545" s="92" t="s">
        <v>11853</v>
      </c>
      <c r="K6545" s="90" t="b">
        <v>0</v>
      </c>
      <c r="L6545" s="92" t="s">
        <v>867</v>
      </c>
      <c r="M6545" s="278">
        <f>IFERROR(VLOOKUP(C6545,'Budget Detail as of 11.30'!B:K,COLUMNS('Budget Detail as of 11.30'!B:K),FALSE),0)</f>
        <v>150</v>
      </c>
      <c r="N6545" s="155">
        <f>SUMIFS('Budget Detail as of 11.30'!L:L,'Budget Detail as of 11.30'!B:B,'Questica Mapping'!C6545)</f>
        <v>150</v>
      </c>
      <c r="O6545" s="100">
        <v>2500</v>
      </c>
      <c r="P6545" s="101">
        <f t="shared" si="253"/>
        <v>2500</v>
      </c>
    </row>
    <row r="6546" spans="2:16" hidden="1" x14ac:dyDescent="0.3">
      <c r="B6546" s="92" t="s">
        <v>1162</v>
      </c>
      <c r="C6546" s="92" t="s">
        <v>11854</v>
      </c>
      <c r="D6546" s="92" t="s">
        <v>29</v>
      </c>
      <c r="E6546" s="103" t="s">
        <v>197</v>
      </c>
      <c r="F6546" s="92" t="s">
        <v>11846</v>
      </c>
      <c r="G6546" s="92" t="s">
        <v>1185</v>
      </c>
      <c r="H6546" s="92" t="s">
        <v>11401</v>
      </c>
      <c r="I6546" s="92" t="s">
        <v>944</v>
      </c>
      <c r="J6546" s="92" t="s">
        <v>1347</v>
      </c>
      <c r="K6546" s="90" t="b">
        <v>0</v>
      </c>
      <c r="L6546" s="92" t="s">
        <v>867</v>
      </c>
      <c r="M6546" s="278">
        <f>IFERROR(VLOOKUP(C6546,'Budget Detail as of 11.30'!B:K,COLUMNS('Budget Detail as of 11.30'!B:K),FALSE),0)</f>
        <v>500</v>
      </c>
      <c r="N6546" s="155">
        <f>SUMIFS('Budget Detail as of 11.30'!L:L,'Budget Detail as of 11.30'!B:B,'Questica Mapping'!C6546)</f>
        <v>500</v>
      </c>
      <c r="O6546" s="100">
        <v>500</v>
      </c>
      <c r="P6546" s="101">
        <f t="shared" si="253"/>
        <v>500</v>
      </c>
    </row>
    <row r="6547" spans="2:16" hidden="1" x14ac:dyDescent="0.3">
      <c r="B6547" s="92" t="s">
        <v>1162</v>
      </c>
      <c r="C6547" s="92" t="s">
        <v>11855</v>
      </c>
      <c r="D6547" s="92" t="s">
        <v>29</v>
      </c>
      <c r="E6547" s="103" t="s">
        <v>197</v>
      </c>
      <c r="F6547" s="92" t="s">
        <v>11846</v>
      </c>
      <c r="G6547" s="92" t="s">
        <v>1188</v>
      </c>
      <c r="H6547" s="92" t="s">
        <v>11401</v>
      </c>
      <c r="I6547" s="92" t="s">
        <v>865</v>
      </c>
      <c r="J6547" s="92" t="s">
        <v>1189</v>
      </c>
      <c r="K6547" s="90" t="b">
        <v>0</v>
      </c>
      <c r="L6547" s="92" t="s">
        <v>867</v>
      </c>
      <c r="M6547" s="278">
        <f>IFERROR(VLOOKUP(C6547,'Budget Detail as of 11.30'!B:K,COLUMNS('Budget Detail as of 11.30'!B:K),FALSE),0)</f>
        <v>3500</v>
      </c>
      <c r="N6547" s="155">
        <f>SUMIFS('Budget Detail as of 11.30'!L:L,'Budget Detail as of 11.30'!B:B,'Questica Mapping'!C6547)</f>
        <v>3500</v>
      </c>
      <c r="O6547" s="100">
        <v>721</v>
      </c>
      <c r="P6547" s="101">
        <f t="shared" si="253"/>
        <v>721</v>
      </c>
    </row>
    <row r="6548" spans="2:16" hidden="1" x14ac:dyDescent="0.3">
      <c r="B6548" s="92" t="s">
        <v>1162</v>
      </c>
      <c r="C6548" s="92" t="s">
        <v>11856</v>
      </c>
      <c r="D6548" s="92" t="s">
        <v>29</v>
      </c>
      <c r="E6548" s="103" t="s">
        <v>197</v>
      </c>
      <c r="F6548" s="92" t="s">
        <v>11846</v>
      </c>
      <c r="G6548" s="92" t="s">
        <v>1188</v>
      </c>
      <c r="H6548" s="92" t="s">
        <v>11401</v>
      </c>
      <c r="I6548" s="92" t="s">
        <v>925</v>
      </c>
      <c r="J6548" s="92" t="s">
        <v>1350</v>
      </c>
      <c r="K6548" s="90" t="b">
        <v>0</v>
      </c>
      <c r="L6548" s="92" t="s">
        <v>867</v>
      </c>
      <c r="M6548" s="278">
        <f>IFERROR(VLOOKUP(C6548,'Budget Detail as of 11.30'!B:K,COLUMNS('Budget Detail as of 11.30'!B:K),FALSE),0)</f>
        <v>100</v>
      </c>
      <c r="N6548" s="155">
        <f>SUMIFS('Budget Detail as of 11.30'!L:L,'Budget Detail as of 11.30'!B:B,'Questica Mapping'!C6548)</f>
        <v>100</v>
      </c>
      <c r="O6548" s="100">
        <v>3500</v>
      </c>
      <c r="P6548" s="101">
        <f t="shared" si="253"/>
        <v>3500</v>
      </c>
    </row>
    <row r="6549" spans="2:16" hidden="1" x14ac:dyDescent="0.3">
      <c r="B6549" s="92" t="s">
        <v>1162</v>
      </c>
      <c r="C6549" s="92" t="s">
        <v>11857</v>
      </c>
      <c r="D6549" s="92" t="s">
        <v>29</v>
      </c>
      <c r="E6549" s="103" t="s">
        <v>197</v>
      </c>
      <c r="F6549" s="92" t="s">
        <v>11846</v>
      </c>
      <c r="G6549" s="92" t="s">
        <v>1191</v>
      </c>
      <c r="H6549" s="92" t="s">
        <v>11401</v>
      </c>
      <c r="I6549" s="92" t="s">
        <v>865</v>
      </c>
      <c r="J6549" s="92" t="s">
        <v>1192</v>
      </c>
      <c r="K6549" s="90" t="b">
        <v>0</v>
      </c>
      <c r="L6549" s="92" t="s">
        <v>867</v>
      </c>
      <c r="M6549" s="278">
        <f>IFERROR(VLOOKUP(C6549,'Budget Detail as of 11.30'!B:K,COLUMNS('Budget Detail as of 11.30'!B:K),FALSE),0)</f>
        <v>1460</v>
      </c>
      <c r="N6549" s="155">
        <f>SUMIFS('Budget Detail as of 11.30'!L:L,'Budget Detail as of 11.30'!B:B,'Questica Mapping'!C6549)</f>
        <v>1460</v>
      </c>
      <c r="O6549" s="100">
        <v>2400</v>
      </c>
      <c r="P6549" s="101">
        <f t="shared" si="253"/>
        <v>2400</v>
      </c>
    </row>
    <row r="6550" spans="2:16" hidden="1" x14ac:dyDescent="0.3">
      <c r="B6550" s="92" t="s">
        <v>1162</v>
      </c>
      <c r="C6550" s="92" t="s">
        <v>11858</v>
      </c>
      <c r="D6550" s="92" t="s">
        <v>29</v>
      </c>
      <c r="E6550" s="103" t="s">
        <v>197</v>
      </c>
      <c r="F6550" s="92" t="s">
        <v>11846</v>
      </c>
      <c r="G6550" s="92" t="s">
        <v>1194</v>
      </c>
      <c r="H6550" s="92" t="s">
        <v>11401</v>
      </c>
      <c r="I6550" s="92" t="s">
        <v>865</v>
      </c>
      <c r="J6550" s="92" t="s">
        <v>1195</v>
      </c>
      <c r="K6550" s="90" t="b">
        <v>0</v>
      </c>
      <c r="L6550" s="92" t="s">
        <v>867</v>
      </c>
      <c r="M6550" s="278">
        <f>IFERROR(VLOOKUP(C6550,'Budget Detail as of 11.30'!B:K,COLUMNS('Budget Detail as of 11.30'!B:K),FALSE),0)</f>
        <v>900</v>
      </c>
      <c r="N6550" s="155">
        <f>SUMIFS('Budget Detail as of 11.30'!L:L,'Budget Detail as of 11.30'!B:B,'Questica Mapping'!C6550)</f>
        <v>900</v>
      </c>
      <c r="O6550" s="100">
        <v>419</v>
      </c>
      <c r="P6550" s="101">
        <f t="shared" si="253"/>
        <v>419</v>
      </c>
    </row>
    <row r="6551" spans="2:16" hidden="1" x14ac:dyDescent="0.3">
      <c r="B6551" s="92" t="s">
        <v>1162</v>
      </c>
      <c r="C6551" s="92" t="s">
        <v>11859</v>
      </c>
      <c r="D6551" s="92" t="s">
        <v>29</v>
      </c>
      <c r="E6551" s="103" t="s">
        <v>197</v>
      </c>
      <c r="F6551" s="92" t="s">
        <v>11846</v>
      </c>
      <c r="G6551" s="92" t="s">
        <v>1202</v>
      </c>
      <c r="H6551" s="92" t="s">
        <v>11401</v>
      </c>
      <c r="I6551" s="92" t="s">
        <v>865</v>
      </c>
      <c r="J6551" s="92" t="s">
        <v>1203</v>
      </c>
      <c r="K6551" s="90" t="b">
        <v>0</v>
      </c>
      <c r="L6551" s="92" t="s">
        <v>867</v>
      </c>
      <c r="M6551" s="278">
        <f>IFERROR(VLOOKUP(C6551,'Budget Detail as of 11.30'!B:K,COLUMNS('Budget Detail as of 11.30'!B:K),FALSE),0)</f>
        <v>1140</v>
      </c>
      <c r="N6551" s="155">
        <f>SUMIFS('Budget Detail as of 11.30'!L:L,'Budget Detail as of 11.30'!B:B,'Questica Mapping'!C6551)</f>
        <v>1140</v>
      </c>
      <c r="O6551" s="100">
        <v>500</v>
      </c>
      <c r="P6551" s="101">
        <f t="shared" si="253"/>
        <v>500</v>
      </c>
    </row>
    <row r="6552" spans="2:16" hidden="1" x14ac:dyDescent="0.3">
      <c r="B6552" s="92" t="s">
        <v>1162</v>
      </c>
      <c r="C6552" s="92" t="s">
        <v>11860</v>
      </c>
      <c r="D6552" s="92" t="s">
        <v>29</v>
      </c>
      <c r="E6552" s="103" t="s">
        <v>197</v>
      </c>
      <c r="F6552" s="92" t="s">
        <v>11846</v>
      </c>
      <c r="G6552" s="92" t="s">
        <v>1354</v>
      </c>
      <c r="H6552" s="92" t="s">
        <v>11401</v>
      </c>
      <c r="I6552" s="92" t="s">
        <v>865</v>
      </c>
      <c r="J6552" s="92" t="s">
        <v>5088</v>
      </c>
      <c r="K6552" s="90" t="b">
        <v>0</v>
      </c>
      <c r="L6552" s="92" t="s">
        <v>867</v>
      </c>
      <c r="M6552" s="278">
        <f>IFERROR(VLOOKUP(C6552,'Budget Detail as of 11.30'!B:K,COLUMNS('Budget Detail as of 11.30'!B:K),FALSE),0)</f>
        <v>800</v>
      </c>
      <c r="N6552" s="155">
        <f>SUMIFS('Budget Detail as of 11.30'!L:L,'Budget Detail as of 11.30'!B:B,'Questica Mapping'!C6552)</f>
        <v>800</v>
      </c>
      <c r="O6552" s="100">
        <v>150</v>
      </c>
      <c r="P6552" s="101">
        <f t="shared" si="253"/>
        <v>150</v>
      </c>
    </row>
    <row r="6553" spans="2:16" hidden="1" x14ac:dyDescent="0.3">
      <c r="B6553" s="92" t="s">
        <v>1162</v>
      </c>
      <c r="C6553" s="92" t="s">
        <v>11861</v>
      </c>
      <c r="D6553" s="92" t="s">
        <v>29</v>
      </c>
      <c r="E6553" s="103" t="s">
        <v>197</v>
      </c>
      <c r="F6553" s="92" t="s">
        <v>11846</v>
      </c>
      <c r="G6553" s="92" t="s">
        <v>1207</v>
      </c>
      <c r="H6553" s="92" t="s">
        <v>11401</v>
      </c>
      <c r="I6553" s="92" t="s">
        <v>865</v>
      </c>
      <c r="J6553" s="92" t="s">
        <v>11862</v>
      </c>
      <c r="K6553" s="90" t="b">
        <v>0</v>
      </c>
      <c r="L6553" s="92" t="s">
        <v>867</v>
      </c>
      <c r="M6553" s="278">
        <f>IFERROR(VLOOKUP(C6553,'Budget Detail as of 11.30'!B:K,COLUMNS('Budget Detail as of 11.30'!B:K),FALSE),0)</f>
        <v>2300</v>
      </c>
      <c r="N6553" s="155">
        <f>SUMIFS('Budget Detail as of 11.30'!L:L,'Budget Detail as of 11.30'!B:B,'Questica Mapping'!C6553)</f>
        <v>2300</v>
      </c>
      <c r="O6553" s="100">
        <v>9000</v>
      </c>
      <c r="P6553" s="101">
        <f t="shared" si="253"/>
        <v>9000</v>
      </c>
    </row>
    <row r="6554" spans="2:16" hidden="1" x14ac:dyDescent="0.3">
      <c r="B6554" s="92" t="s">
        <v>1162</v>
      </c>
      <c r="C6554" s="92" t="s">
        <v>11863</v>
      </c>
      <c r="D6554" s="92" t="s">
        <v>29</v>
      </c>
      <c r="E6554" s="103" t="s">
        <v>197</v>
      </c>
      <c r="F6554" s="92" t="s">
        <v>11846</v>
      </c>
      <c r="G6554" s="92" t="s">
        <v>1212</v>
      </c>
      <c r="H6554" s="92" t="s">
        <v>11401</v>
      </c>
      <c r="I6554" s="92" t="s">
        <v>865</v>
      </c>
      <c r="J6554" s="92" t="s">
        <v>6501</v>
      </c>
      <c r="K6554" s="90" t="b">
        <v>0</v>
      </c>
      <c r="L6554" s="92" t="s">
        <v>867</v>
      </c>
      <c r="M6554" s="278">
        <f>IFERROR(VLOOKUP(C6554,'Budget Detail as of 11.30'!B:K,COLUMNS('Budget Detail as of 11.30'!B:K),FALSE),0)</f>
        <v>50000</v>
      </c>
      <c r="N6554" s="155">
        <f>SUMIFS('Budget Detail as of 11.30'!L:L,'Budget Detail as of 11.30'!B:B,'Questica Mapping'!C6554)</f>
        <v>50000</v>
      </c>
      <c r="O6554" s="100">
        <v>1500</v>
      </c>
      <c r="P6554" s="101">
        <f t="shared" si="253"/>
        <v>1500</v>
      </c>
    </row>
    <row r="6555" spans="2:16" hidden="1" x14ac:dyDescent="0.3">
      <c r="B6555" s="92" t="s">
        <v>1162</v>
      </c>
      <c r="C6555" s="92" t="s">
        <v>11864</v>
      </c>
      <c r="D6555" s="92" t="s">
        <v>29</v>
      </c>
      <c r="E6555" s="103" t="s">
        <v>197</v>
      </c>
      <c r="F6555" s="92" t="s">
        <v>11846</v>
      </c>
      <c r="G6555" s="92" t="s">
        <v>1215</v>
      </c>
      <c r="H6555" s="92" t="s">
        <v>11401</v>
      </c>
      <c r="I6555" s="92" t="s">
        <v>865</v>
      </c>
      <c r="J6555" s="92" t="s">
        <v>11865</v>
      </c>
      <c r="K6555" s="90" t="b">
        <v>0</v>
      </c>
      <c r="L6555" s="92" t="s">
        <v>867</v>
      </c>
      <c r="M6555" s="278">
        <f>IFERROR(VLOOKUP(C6555,'Budget Detail as of 11.30'!B:K,COLUMNS('Budget Detail as of 11.30'!B:K),FALSE),0)</f>
        <v>320</v>
      </c>
      <c r="N6555" s="155">
        <f>SUMIFS('Budget Detail as of 11.30'!L:L,'Budget Detail as of 11.30'!B:B,'Questica Mapping'!C6555)</f>
        <v>320</v>
      </c>
      <c r="O6555" s="100">
        <v>1500</v>
      </c>
      <c r="P6555" s="101">
        <f t="shared" si="253"/>
        <v>1500</v>
      </c>
    </row>
    <row r="6556" spans="2:16" hidden="1" x14ac:dyDescent="0.3">
      <c r="B6556" s="92" t="s">
        <v>1162</v>
      </c>
      <c r="C6556" s="92" t="s">
        <v>11866</v>
      </c>
      <c r="D6556" s="92" t="s">
        <v>29</v>
      </c>
      <c r="E6556" s="103" t="s">
        <v>197</v>
      </c>
      <c r="F6556" s="92" t="s">
        <v>11846</v>
      </c>
      <c r="G6556" s="92" t="s">
        <v>1215</v>
      </c>
      <c r="H6556" s="92" t="s">
        <v>11401</v>
      </c>
      <c r="I6556" s="92" t="s">
        <v>925</v>
      </c>
      <c r="J6556" s="92" t="s">
        <v>11867</v>
      </c>
      <c r="K6556" s="90" t="b">
        <v>0</v>
      </c>
      <c r="L6556" s="92" t="s">
        <v>867</v>
      </c>
      <c r="M6556" s="278">
        <f>IFERROR(VLOOKUP(C6556,'Budget Detail as of 11.30'!B:K,COLUMNS('Budget Detail as of 11.30'!B:K),FALSE),0)</f>
        <v>2500</v>
      </c>
      <c r="N6556" s="155">
        <f>SUMIFS('Budget Detail as of 11.30'!L:L,'Budget Detail as of 11.30'!B:B,'Questica Mapping'!C6556)</f>
        <v>2500</v>
      </c>
      <c r="O6556" s="100">
        <v>1500</v>
      </c>
      <c r="P6556" s="101">
        <f t="shared" si="253"/>
        <v>1500</v>
      </c>
    </row>
    <row r="6557" spans="2:16" hidden="1" x14ac:dyDescent="0.3">
      <c r="B6557" s="92" t="s">
        <v>1162</v>
      </c>
      <c r="C6557" s="92" t="s">
        <v>11868</v>
      </c>
      <c r="D6557" s="92" t="s">
        <v>29</v>
      </c>
      <c r="E6557" s="103" t="s">
        <v>197</v>
      </c>
      <c r="F6557" s="92" t="s">
        <v>11846</v>
      </c>
      <c r="G6557" s="92" t="s">
        <v>1215</v>
      </c>
      <c r="H6557" s="92" t="s">
        <v>11401</v>
      </c>
      <c r="I6557" s="92" t="s">
        <v>928</v>
      </c>
      <c r="J6557" s="92" t="s">
        <v>11869</v>
      </c>
      <c r="K6557" s="90" t="b">
        <v>0</v>
      </c>
      <c r="L6557" s="92" t="s">
        <v>867</v>
      </c>
      <c r="M6557" s="278">
        <f>IFERROR(VLOOKUP(C6557,'Budget Detail as of 11.30'!B:K,COLUMNS('Budget Detail as of 11.30'!B:K),FALSE),0)</f>
        <v>500</v>
      </c>
      <c r="N6557" s="155">
        <f>SUMIFS('Budget Detail as of 11.30'!L:L,'Budget Detail as of 11.30'!B:B,'Questica Mapping'!C6557)</f>
        <v>500</v>
      </c>
      <c r="O6557" s="100">
        <v>0</v>
      </c>
      <c r="P6557" s="101">
        <f t="shared" si="253"/>
        <v>0</v>
      </c>
    </row>
    <row r="6558" spans="2:16" hidden="1" x14ac:dyDescent="0.3">
      <c r="B6558" s="92" t="s">
        <v>1162</v>
      </c>
      <c r="C6558" s="92" t="s">
        <v>11870</v>
      </c>
      <c r="D6558" s="92" t="s">
        <v>29</v>
      </c>
      <c r="E6558" s="103" t="s">
        <v>197</v>
      </c>
      <c r="F6558" s="92" t="s">
        <v>11846</v>
      </c>
      <c r="G6558" s="92" t="s">
        <v>1220</v>
      </c>
      <c r="H6558" s="92" t="s">
        <v>11401</v>
      </c>
      <c r="I6558" s="92" t="s">
        <v>865</v>
      </c>
      <c r="J6558" s="92" t="s">
        <v>11871</v>
      </c>
      <c r="K6558" s="90" t="b">
        <v>0</v>
      </c>
      <c r="L6558" s="92" t="s">
        <v>867</v>
      </c>
      <c r="M6558" s="278">
        <f>IFERROR(VLOOKUP(C6558,'Budget Detail as of 11.30'!B:K,COLUMNS('Budget Detail as of 11.30'!B:K),FALSE),0)</f>
        <v>730</v>
      </c>
      <c r="N6558" s="155">
        <f>SUMIFS('Budget Detail as of 11.30'!L:L,'Budget Detail as of 11.30'!B:B,'Questica Mapping'!C6558)</f>
        <v>730</v>
      </c>
      <c r="O6558" s="100">
        <v>31242</v>
      </c>
      <c r="P6558" s="101">
        <f t="shared" si="253"/>
        <v>31242</v>
      </c>
    </row>
    <row r="6559" spans="2:16" hidden="1" x14ac:dyDescent="0.3">
      <c r="B6559" s="92" t="s">
        <v>1162</v>
      </c>
      <c r="C6559" s="92" t="s">
        <v>11872</v>
      </c>
      <c r="D6559" s="92" t="s">
        <v>29</v>
      </c>
      <c r="E6559" s="103" t="s">
        <v>197</v>
      </c>
      <c r="F6559" s="92" t="s">
        <v>11846</v>
      </c>
      <c r="G6559" s="92" t="s">
        <v>1220</v>
      </c>
      <c r="H6559" s="92" t="s">
        <v>11401</v>
      </c>
      <c r="I6559" s="92" t="s">
        <v>925</v>
      </c>
      <c r="J6559" s="92" t="s">
        <v>11873</v>
      </c>
      <c r="K6559" s="90" t="b">
        <v>0</v>
      </c>
      <c r="L6559" s="92" t="s">
        <v>867</v>
      </c>
      <c r="M6559" s="278">
        <f>IFERROR(VLOOKUP(C6559,'Budget Detail as of 11.30'!B:K,COLUMNS('Budget Detail as of 11.30'!B:K),FALSE),0)</f>
        <v>3500</v>
      </c>
      <c r="N6559" s="155">
        <f>SUMIFS('Budget Detail as of 11.30'!L:L,'Budget Detail as of 11.30'!B:B,'Questica Mapping'!C6559)</f>
        <v>3500</v>
      </c>
      <c r="O6559" s="100">
        <v>7620</v>
      </c>
      <c r="P6559" s="101">
        <f t="shared" si="253"/>
        <v>7620</v>
      </c>
    </row>
    <row r="6560" spans="2:16" hidden="1" x14ac:dyDescent="0.3">
      <c r="B6560" s="92" t="s">
        <v>1162</v>
      </c>
      <c r="C6560" s="92" t="s">
        <v>11874</v>
      </c>
      <c r="D6560" s="92" t="s">
        <v>29</v>
      </c>
      <c r="E6560" s="103" t="s">
        <v>197</v>
      </c>
      <c r="F6560" s="92" t="s">
        <v>11846</v>
      </c>
      <c r="G6560" s="92" t="s">
        <v>1220</v>
      </c>
      <c r="H6560" s="92" t="s">
        <v>11401</v>
      </c>
      <c r="I6560" s="92" t="s">
        <v>928</v>
      </c>
      <c r="J6560" s="92" t="s">
        <v>1451</v>
      </c>
      <c r="K6560" s="90" t="b">
        <v>0</v>
      </c>
      <c r="L6560" s="92" t="s">
        <v>867</v>
      </c>
      <c r="M6560" s="278">
        <f>IFERROR(VLOOKUP(C6560,'Budget Detail as of 11.30'!B:K,COLUMNS('Budget Detail as of 11.30'!B:K),FALSE),0)</f>
        <v>2400</v>
      </c>
      <c r="N6560" s="155">
        <f>SUMIFS('Budget Detail as of 11.30'!L:L,'Budget Detail as of 11.30'!B:B,'Questica Mapping'!C6560)</f>
        <v>2400</v>
      </c>
      <c r="O6560" s="100">
        <v>0</v>
      </c>
      <c r="P6560" s="101">
        <f t="shared" si="253"/>
        <v>0</v>
      </c>
    </row>
    <row r="6561" spans="2:16" hidden="1" x14ac:dyDescent="0.3">
      <c r="B6561" s="92" t="s">
        <v>1162</v>
      </c>
      <c r="C6561" s="92" t="s">
        <v>11875</v>
      </c>
      <c r="D6561" s="92" t="s">
        <v>29</v>
      </c>
      <c r="E6561" s="103" t="s">
        <v>197</v>
      </c>
      <c r="F6561" s="92" t="s">
        <v>11846</v>
      </c>
      <c r="G6561" s="92" t="s">
        <v>1229</v>
      </c>
      <c r="H6561" s="92" t="s">
        <v>11401</v>
      </c>
      <c r="I6561" s="92" t="s">
        <v>865</v>
      </c>
      <c r="J6561" s="92" t="s">
        <v>1457</v>
      </c>
      <c r="K6561" s="90" t="b">
        <v>0</v>
      </c>
      <c r="L6561" s="92" t="s">
        <v>867</v>
      </c>
      <c r="M6561" s="278">
        <f>IFERROR(VLOOKUP(C6561,'Budget Detail as of 11.30'!B:K,COLUMNS('Budget Detail as of 11.30'!B:K),FALSE),0)</f>
        <v>420</v>
      </c>
      <c r="N6561" s="155">
        <f>SUMIFS('Budget Detail as of 11.30'!L:L,'Budget Detail as of 11.30'!B:B,'Questica Mapping'!C6561)</f>
        <v>420</v>
      </c>
      <c r="O6561" s="100">
        <v>26203</v>
      </c>
      <c r="P6561" s="101">
        <f t="shared" si="253"/>
        <v>26203</v>
      </c>
    </row>
    <row r="6562" spans="2:16" hidden="1" x14ac:dyDescent="0.3">
      <c r="B6562" s="92" t="s">
        <v>1162</v>
      </c>
      <c r="C6562" s="92" t="s">
        <v>11876</v>
      </c>
      <c r="D6562" s="92" t="s">
        <v>29</v>
      </c>
      <c r="E6562" s="103" t="s">
        <v>197</v>
      </c>
      <c r="F6562" s="92" t="s">
        <v>11846</v>
      </c>
      <c r="G6562" s="92" t="s">
        <v>1229</v>
      </c>
      <c r="H6562" s="92" t="s">
        <v>11401</v>
      </c>
      <c r="I6562" s="92" t="s">
        <v>925</v>
      </c>
      <c r="J6562" s="92" t="s">
        <v>1314</v>
      </c>
      <c r="K6562" s="90" t="b">
        <v>0</v>
      </c>
      <c r="L6562" s="92" t="s">
        <v>867</v>
      </c>
      <c r="M6562" s="278">
        <f>IFERROR(VLOOKUP(C6562,'Budget Detail as of 11.30'!B:K,COLUMNS('Budget Detail as of 11.30'!B:K),FALSE),0)</f>
        <v>500</v>
      </c>
      <c r="N6562" s="155">
        <f>SUMIFS('Budget Detail as of 11.30'!L:L,'Budget Detail as of 11.30'!B:B,'Questica Mapping'!C6562)</f>
        <v>500</v>
      </c>
      <c r="O6562" s="100">
        <v>6798</v>
      </c>
      <c r="P6562" s="101">
        <f t="shared" si="253"/>
        <v>6798</v>
      </c>
    </row>
    <row r="6563" spans="2:16" hidden="1" x14ac:dyDescent="0.3">
      <c r="B6563" s="92" t="s">
        <v>1162</v>
      </c>
      <c r="C6563" s="92" t="s">
        <v>11877</v>
      </c>
      <c r="D6563" s="92" t="s">
        <v>29</v>
      </c>
      <c r="E6563" s="103" t="s">
        <v>197</v>
      </c>
      <c r="F6563" s="92" t="s">
        <v>11846</v>
      </c>
      <c r="G6563" s="92" t="s">
        <v>1229</v>
      </c>
      <c r="H6563" s="92" t="s">
        <v>11401</v>
      </c>
      <c r="I6563" s="92" t="s">
        <v>928</v>
      </c>
      <c r="J6563" s="92" t="s">
        <v>11878</v>
      </c>
      <c r="K6563" s="90" t="b">
        <v>0</v>
      </c>
      <c r="L6563" s="92" t="s">
        <v>867</v>
      </c>
      <c r="M6563" s="278">
        <f>IFERROR(VLOOKUP(C6563,'Budget Detail as of 11.30'!B:K,COLUMNS('Budget Detail as of 11.30'!B:K),FALSE),0)</f>
        <v>170</v>
      </c>
      <c r="N6563" s="155">
        <f>SUMIFS('Budget Detail as of 11.30'!L:L,'Budget Detail as of 11.30'!B:B,'Questica Mapping'!C6563)</f>
        <v>170</v>
      </c>
      <c r="O6563" s="100">
        <v>171</v>
      </c>
      <c r="P6563" s="101">
        <f t="shared" si="253"/>
        <v>171</v>
      </c>
    </row>
    <row r="6564" spans="2:16" hidden="1" x14ac:dyDescent="0.3">
      <c r="B6564" s="92" t="s">
        <v>1162</v>
      </c>
      <c r="C6564" s="92" t="s">
        <v>11879</v>
      </c>
      <c r="D6564" s="92" t="s">
        <v>29</v>
      </c>
      <c r="E6564" s="103" t="s">
        <v>197</v>
      </c>
      <c r="F6564" s="92" t="s">
        <v>11846</v>
      </c>
      <c r="G6564" s="92" t="s">
        <v>1240</v>
      </c>
      <c r="H6564" s="92" t="s">
        <v>11401</v>
      </c>
      <c r="I6564" s="92" t="s">
        <v>865</v>
      </c>
      <c r="J6564" s="92" t="s">
        <v>11880</v>
      </c>
      <c r="K6564" s="90" t="b">
        <v>0</v>
      </c>
      <c r="L6564" s="92" t="s">
        <v>867</v>
      </c>
      <c r="M6564" s="278">
        <f>IFERROR(VLOOKUP(C6564,'Budget Detail as of 11.30'!B:K,COLUMNS('Budget Detail as of 11.30'!B:K),FALSE),0)</f>
        <v>9000</v>
      </c>
      <c r="N6564" s="155">
        <f>SUMIFS('Budget Detail as of 11.30'!L:L,'Budget Detail as of 11.30'!B:B,'Questica Mapping'!C6564)</f>
        <v>9000</v>
      </c>
      <c r="O6564" s="100"/>
      <c r="P6564" s="101"/>
    </row>
    <row r="6565" spans="2:16" hidden="1" x14ac:dyDescent="0.3">
      <c r="B6565" s="92" t="s">
        <v>1162</v>
      </c>
      <c r="C6565" s="92" t="s">
        <v>11881</v>
      </c>
      <c r="D6565" s="92" t="s">
        <v>29</v>
      </c>
      <c r="E6565" s="103" t="s">
        <v>197</v>
      </c>
      <c r="F6565" s="92" t="s">
        <v>11846</v>
      </c>
      <c r="G6565" s="92" t="s">
        <v>1240</v>
      </c>
      <c r="H6565" s="92" t="s">
        <v>11401</v>
      </c>
      <c r="I6565" s="92" t="s">
        <v>925</v>
      </c>
      <c r="J6565" s="92" t="s">
        <v>11882</v>
      </c>
      <c r="K6565" s="90" t="b">
        <v>0</v>
      </c>
      <c r="L6565" s="92" t="s">
        <v>867</v>
      </c>
      <c r="M6565" s="278">
        <f>IFERROR(VLOOKUP(C6565,'Budget Detail as of 11.30'!B:K,COLUMNS('Budget Detail as of 11.30'!B:K),FALSE),0)</f>
        <v>1350</v>
      </c>
      <c r="N6565" s="155">
        <f>SUMIFS('Budget Detail as of 11.30'!L:L,'Budget Detail as of 11.30'!B:B,'Questica Mapping'!C6565)</f>
        <v>1350</v>
      </c>
      <c r="O6565" s="100">
        <v>100</v>
      </c>
      <c r="P6565" s="101">
        <f t="shared" ref="P6565:P6574" si="254">+O6565</f>
        <v>100</v>
      </c>
    </row>
    <row r="6566" spans="2:16" hidden="1" x14ac:dyDescent="0.3">
      <c r="B6566" s="92" t="s">
        <v>1162</v>
      </c>
      <c r="C6566" s="92" t="s">
        <v>11883</v>
      </c>
      <c r="D6566" s="92" t="s">
        <v>29</v>
      </c>
      <c r="E6566" s="103" t="s">
        <v>197</v>
      </c>
      <c r="F6566" s="92" t="s">
        <v>11846</v>
      </c>
      <c r="G6566" s="92" t="s">
        <v>1240</v>
      </c>
      <c r="H6566" s="92" t="s">
        <v>11401</v>
      </c>
      <c r="I6566" s="92" t="s">
        <v>928</v>
      </c>
      <c r="J6566" s="92" t="s">
        <v>11884</v>
      </c>
      <c r="K6566" s="90" t="b">
        <v>0</v>
      </c>
      <c r="L6566" s="92" t="s">
        <v>867</v>
      </c>
      <c r="M6566" s="278">
        <f>IFERROR(VLOOKUP(C6566,'Budget Detail as of 11.30'!B:K,COLUMNS('Budget Detail as of 11.30'!B:K),FALSE),0)</f>
        <v>1500</v>
      </c>
      <c r="N6566" s="155">
        <f>SUMIFS('Budget Detail as of 11.30'!L:L,'Budget Detail as of 11.30'!B:B,'Questica Mapping'!C6566)</f>
        <v>1500</v>
      </c>
      <c r="O6566" s="100">
        <v>50000</v>
      </c>
      <c r="P6566" s="101">
        <f t="shared" si="254"/>
        <v>50000</v>
      </c>
    </row>
    <row r="6567" spans="2:16" hidden="1" x14ac:dyDescent="0.3">
      <c r="B6567" s="92" t="s">
        <v>1162</v>
      </c>
      <c r="C6567" s="92" t="s">
        <v>11885</v>
      </c>
      <c r="D6567" s="92" t="s">
        <v>29</v>
      </c>
      <c r="E6567" s="103" t="s">
        <v>197</v>
      </c>
      <c r="F6567" s="92" t="s">
        <v>11846</v>
      </c>
      <c r="G6567" s="92" t="s">
        <v>1240</v>
      </c>
      <c r="H6567" s="92" t="s">
        <v>11401</v>
      </c>
      <c r="I6567" s="92" t="s">
        <v>931</v>
      </c>
      <c r="J6567" s="92" t="s">
        <v>11886</v>
      </c>
      <c r="K6567" s="90" t="b">
        <v>0</v>
      </c>
      <c r="L6567" s="92" t="s">
        <v>867</v>
      </c>
      <c r="M6567" s="278">
        <f>IFERROR(VLOOKUP(C6567,'Budget Detail as of 11.30'!B:K,COLUMNS('Budget Detail as of 11.30'!B:K),FALSE),0)</f>
        <v>1500</v>
      </c>
      <c r="N6567" s="155">
        <f>SUMIFS('Budget Detail as of 11.30'!L:L,'Budget Detail as of 11.30'!B:B,'Questica Mapping'!C6567)</f>
        <v>1500</v>
      </c>
      <c r="O6567" s="100">
        <v>12000</v>
      </c>
      <c r="P6567" s="101">
        <f t="shared" si="254"/>
        <v>12000</v>
      </c>
    </row>
    <row r="6568" spans="2:16" hidden="1" x14ac:dyDescent="0.3">
      <c r="B6568" s="92" t="s">
        <v>1162</v>
      </c>
      <c r="C6568" s="92" t="s">
        <v>11887</v>
      </c>
      <c r="D6568" s="92" t="s">
        <v>29</v>
      </c>
      <c r="E6568" s="103" t="s">
        <v>197</v>
      </c>
      <c r="F6568" s="92" t="s">
        <v>11846</v>
      </c>
      <c r="G6568" s="92" t="s">
        <v>1240</v>
      </c>
      <c r="H6568" s="92" t="s">
        <v>11401</v>
      </c>
      <c r="I6568" s="92" t="s">
        <v>944</v>
      </c>
      <c r="J6568" s="92" t="s">
        <v>1259</v>
      </c>
      <c r="K6568" s="90" t="b">
        <v>0</v>
      </c>
      <c r="L6568" s="92" t="s">
        <v>867</v>
      </c>
      <c r="M6568" s="278">
        <f>IFERROR(VLOOKUP(C6568,'Budget Detail as of 11.30'!B:K,COLUMNS('Budget Detail as of 11.30'!B:K),FALSE),0)</f>
        <v>150</v>
      </c>
      <c r="N6568" s="155">
        <f>SUMIFS('Budget Detail as of 11.30'!L:L,'Budget Detail as of 11.30'!B:B,'Questica Mapping'!C6568)</f>
        <v>150</v>
      </c>
      <c r="O6568" s="100">
        <v>13000</v>
      </c>
      <c r="P6568" s="101">
        <f t="shared" si="254"/>
        <v>13000</v>
      </c>
    </row>
    <row r="6569" spans="2:16" hidden="1" x14ac:dyDescent="0.3">
      <c r="B6569" s="92" t="s">
        <v>1162</v>
      </c>
      <c r="C6569" s="92" t="s">
        <v>11888</v>
      </c>
      <c r="D6569" s="92" t="s">
        <v>29</v>
      </c>
      <c r="E6569" s="103" t="s">
        <v>200</v>
      </c>
      <c r="F6569" s="92" t="s">
        <v>11846</v>
      </c>
      <c r="G6569" s="92" t="s">
        <v>1243</v>
      </c>
      <c r="H6569" s="92" t="s">
        <v>11401</v>
      </c>
      <c r="I6569" s="92" t="s">
        <v>865</v>
      </c>
      <c r="J6569" s="92" t="s">
        <v>1244</v>
      </c>
      <c r="K6569" s="90" t="b">
        <v>0</v>
      </c>
      <c r="L6569" s="92" t="s">
        <v>867</v>
      </c>
      <c r="M6569" s="278">
        <f>IFERROR(VLOOKUP(C6569,'Budget Detail as of 11.30'!B:K,COLUMNS('Budget Detail as of 11.30'!B:K),FALSE),0)</f>
        <v>96000</v>
      </c>
      <c r="N6569" s="155">
        <f>SUMIFS('Budget Detail as of 11.30'!L:L,'Budget Detail as of 11.30'!B:B,'Questica Mapping'!C6569)</f>
        <v>96000</v>
      </c>
      <c r="O6569" s="100">
        <v>23000</v>
      </c>
      <c r="P6569" s="101">
        <f t="shared" si="254"/>
        <v>23000</v>
      </c>
    </row>
    <row r="6570" spans="2:16" hidden="1" x14ac:dyDescent="0.3">
      <c r="B6570" s="92" t="s">
        <v>1162</v>
      </c>
      <c r="C6570" s="92" t="s">
        <v>11889</v>
      </c>
      <c r="D6570" s="92" t="s">
        <v>29</v>
      </c>
      <c r="E6570" s="103" t="s">
        <v>200</v>
      </c>
      <c r="F6570" s="92" t="s">
        <v>11846</v>
      </c>
      <c r="G6570" s="92" t="s">
        <v>1246</v>
      </c>
      <c r="H6570" s="92" t="s">
        <v>11401</v>
      </c>
      <c r="I6570" s="92" t="s">
        <v>865</v>
      </c>
      <c r="J6570" s="92" t="s">
        <v>1326</v>
      </c>
      <c r="K6570" s="90" t="b">
        <v>0</v>
      </c>
      <c r="L6570" s="92" t="s">
        <v>867</v>
      </c>
      <c r="M6570" s="278">
        <f>IFERROR(VLOOKUP(C6570,'Budget Detail as of 11.30'!B:K,COLUMNS('Budget Detail as of 11.30'!B:K),FALSE),0)</f>
        <v>7620</v>
      </c>
      <c r="N6570" s="155">
        <f>SUMIFS('Budget Detail as of 11.30'!L:L,'Budget Detail as of 11.30'!B:B,'Questica Mapping'!C6570)</f>
        <v>9180</v>
      </c>
      <c r="O6570" s="100">
        <v>35000</v>
      </c>
      <c r="P6570" s="101">
        <f t="shared" si="254"/>
        <v>35000</v>
      </c>
    </row>
    <row r="6571" spans="2:16" hidden="1" x14ac:dyDescent="0.3">
      <c r="B6571" s="92" t="s">
        <v>1162</v>
      </c>
      <c r="C6571" s="92" t="s">
        <v>11890</v>
      </c>
      <c r="D6571" s="92" t="s">
        <v>29</v>
      </c>
      <c r="E6571" s="103" t="s">
        <v>200</v>
      </c>
      <c r="F6571" s="92" t="s">
        <v>11846</v>
      </c>
      <c r="G6571" s="92" t="s">
        <v>1246</v>
      </c>
      <c r="H6571" s="92" t="s">
        <v>11401</v>
      </c>
      <c r="I6571" s="92" t="s">
        <v>925</v>
      </c>
      <c r="J6571" s="270" t="s">
        <v>1251</v>
      </c>
      <c r="K6571" s="90" t="b">
        <v>0</v>
      </c>
      <c r="L6571" s="92" t="s">
        <v>867</v>
      </c>
      <c r="M6571" s="278">
        <f>IFERROR(VLOOKUP(C6571,'Budget Detail as of 11.30'!B:K,COLUMNS('Budget Detail as of 11.30'!B:K),FALSE),0)</f>
        <v>1560</v>
      </c>
      <c r="N6571" s="155">
        <f>SUMIFS('Budget Detail as of 11.30'!L:L,'Budget Detail as of 11.30'!B:B,'Questica Mapping'!C6571)</f>
        <v>0</v>
      </c>
      <c r="O6571" s="100">
        <v>200000</v>
      </c>
      <c r="P6571" s="101">
        <f t="shared" si="254"/>
        <v>200000</v>
      </c>
    </row>
    <row r="6572" spans="2:16" hidden="1" x14ac:dyDescent="0.3">
      <c r="B6572" s="92" t="s">
        <v>1162</v>
      </c>
      <c r="C6572" s="92" t="s">
        <v>11891</v>
      </c>
      <c r="D6572" s="92" t="s">
        <v>29</v>
      </c>
      <c r="E6572" s="103" t="s">
        <v>200</v>
      </c>
      <c r="F6572" s="92" t="s">
        <v>11846</v>
      </c>
      <c r="G6572" s="92" t="s">
        <v>1253</v>
      </c>
      <c r="H6572" s="92" t="s">
        <v>11401</v>
      </c>
      <c r="I6572" s="92" t="s">
        <v>865</v>
      </c>
      <c r="J6572" s="92" t="s">
        <v>1254</v>
      </c>
      <c r="K6572" s="90" t="b">
        <v>0</v>
      </c>
      <c r="L6572" s="92" t="s">
        <v>867</v>
      </c>
      <c r="M6572" s="278">
        <f>IFERROR(VLOOKUP(C6572,'Budget Detail as of 11.30'!B:K,COLUMNS('Budget Detail as of 11.30'!B:K),FALSE),0)</f>
        <v>65130</v>
      </c>
      <c r="N6572" s="155">
        <f>SUMIFS('Budget Detail as of 11.30'!L:L,'Budget Detail as of 11.30'!B:B,'Questica Mapping'!C6572)</f>
        <v>65130</v>
      </c>
      <c r="O6572" s="100">
        <v>100000</v>
      </c>
      <c r="P6572" s="101">
        <f t="shared" si="254"/>
        <v>100000</v>
      </c>
    </row>
    <row r="6573" spans="2:16" hidden="1" x14ac:dyDescent="0.3">
      <c r="B6573" s="92" t="s">
        <v>1162</v>
      </c>
      <c r="C6573" s="92" t="s">
        <v>11892</v>
      </c>
      <c r="D6573" s="92" t="s">
        <v>29</v>
      </c>
      <c r="E6573" s="103" t="s">
        <v>200</v>
      </c>
      <c r="F6573" s="92" t="s">
        <v>11846</v>
      </c>
      <c r="G6573" s="92" t="s">
        <v>1253</v>
      </c>
      <c r="H6573" s="92" t="s">
        <v>11401</v>
      </c>
      <c r="I6573" s="92" t="s">
        <v>925</v>
      </c>
      <c r="J6573" s="92" t="s">
        <v>1497</v>
      </c>
      <c r="K6573" s="90" t="b">
        <v>0</v>
      </c>
      <c r="L6573" s="92" t="s">
        <v>867</v>
      </c>
      <c r="M6573" s="278">
        <f>IFERROR(VLOOKUP(C6573,'Budget Detail as of 11.30'!B:K,COLUMNS('Budget Detail as of 11.30'!B:K),FALSE),0)</f>
        <v>0</v>
      </c>
      <c r="N6573" s="155">
        <f>SUMIFS('Budget Detail as of 11.30'!L:L,'Budget Detail as of 11.30'!B:B,'Questica Mapping'!C6573)</f>
        <v>0</v>
      </c>
      <c r="O6573" s="100">
        <v>5000000</v>
      </c>
      <c r="P6573" s="101">
        <f t="shared" si="254"/>
        <v>5000000</v>
      </c>
    </row>
    <row r="6574" spans="2:16" hidden="1" x14ac:dyDescent="0.3">
      <c r="B6574" s="159" t="s">
        <v>1162</v>
      </c>
      <c r="C6574" s="159" t="s">
        <v>11893</v>
      </c>
      <c r="D6574" s="280" t="s">
        <v>29</v>
      </c>
      <c r="E6574" s="103" t="s">
        <v>200</v>
      </c>
      <c r="F6574" s="279" t="s">
        <v>11846</v>
      </c>
      <c r="G6574" s="279" t="s">
        <v>1253</v>
      </c>
      <c r="H6574" s="279" t="s">
        <v>11401</v>
      </c>
      <c r="I6574" s="279" t="s">
        <v>928</v>
      </c>
      <c r="J6574" s="279" t="s">
        <v>1259</v>
      </c>
      <c r="K6574" s="279" t="b">
        <v>0</v>
      </c>
      <c r="L6574" s="279" t="s">
        <v>867</v>
      </c>
      <c r="M6574" s="278">
        <f>IFERROR(VLOOKUP(C6574,'Budget Detail as of 11.30'!B:K,COLUMNS('Budget Detail as of 11.30'!B:K),FALSE),0)</f>
        <v>200</v>
      </c>
      <c r="N6574" s="155">
        <f>SUMIFS('Budget Detail as of 11.30'!L:L,'Budget Detail as of 11.30'!B:B,'Questica Mapping'!C6574)</f>
        <v>200</v>
      </c>
      <c r="O6574" s="100">
        <v>450000</v>
      </c>
      <c r="P6574" s="101">
        <f t="shared" si="254"/>
        <v>450000</v>
      </c>
    </row>
    <row r="6575" spans="2:16" hidden="1" x14ac:dyDescent="0.3">
      <c r="B6575" s="92" t="s">
        <v>1162</v>
      </c>
      <c r="C6575" s="92" t="s">
        <v>11894</v>
      </c>
      <c r="D6575" s="92" t="s">
        <v>29</v>
      </c>
      <c r="E6575" s="103" t="s">
        <v>197</v>
      </c>
      <c r="F6575" s="92" t="s">
        <v>11846</v>
      </c>
      <c r="G6575" s="92" t="s">
        <v>1268</v>
      </c>
      <c r="H6575" s="92" t="s">
        <v>11401</v>
      </c>
      <c r="I6575" s="92" t="s">
        <v>865</v>
      </c>
      <c r="J6575" s="92" t="s">
        <v>1333</v>
      </c>
      <c r="K6575" s="90" t="b">
        <v>0</v>
      </c>
      <c r="L6575" s="92" t="s">
        <v>867</v>
      </c>
      <c r="M6575" s="278">
        <f>IFERROR(VLOOKUP(C6575,'Budget Detail as of 11.30'!B:K,COLUMNS('Budget Detail as of 11.30'!B:K),FALSE),0)</f>
        <v>180</v>
      </c>
      <c r="N6575" s="155">
        <f>SUMIFS('Budget Detail as of 11.30'!L:L,'Budget Detail as of 11.30'!B:B,'Questica Mapping'!C6575)</f>
        <v>180</v>
      </c>
      <c r="O6575" s="100">
        <v>-127126</v>
      </c>
      <c r="P6575" s="101">
        <f>-O6575</f>
        <v>127126</v>
      </c>
    </row>
    <row r="6576" spans="2:16" hidden="1" x14ac:dyDescent="0.3">
      <c r="B6576" s="159" t="s">
        <v>1162</v>
      </c>
      <c r="C6576" s="159" t="s">
        <v>11895</v>
      </c>
      <c r="D6576" s="280" t="s">
        <v>29</v>
      </c>
      <c r="E6576" s="230" t="s">
        <v>494</v>
      </c>
      <c r="F6576" s="279" t="s">
        <v>1621</v>
      </c>
      <c r="G6576" s="279" t="s">
        <v>1679</v>
      </c>
      <c r="H6576" s="279" t="s">
        <v>864</v>
      </c>
      <c r="I6576" s="279" t="s">
        <v>865</v>
      </c>
      <c r="J6576" s="269" t="s">
        <v>1251</v>
      </c>
      <c r="K6576" s="279" t="b">
        <v>0</v>
      </c>
      <c r="L6576" s="279" t="s">
        <v>867</v>
      </c>
      <c r="M6576" s="278">
        <f>IFERROR(VLOOKUP(C6576,'Budget Detail as of 11.30'!B:K,COLUMNS('Budget Detail as of 11.30'!B:K),FALSE),0)</f>
        <v>0</v>
      </c>
      <c r="N6576" s="155">
        <f>SUMIFS('Budget Detail as of 11.30'!L:L,'Budget Detail as of 11.30'!B:B,'Questica Mapping'!C6576)</f>
        <v>0</v>
      </c>
      <c r="O6576" s="100">
        <v>61390</v>
      </c>
      <c r="P6576" s="101">
        <f>+O6576</f>
        <v>61390</v>
      </c>
    </row>
    <row r="6577" spans="1:16" hidden="1" x14ac:dyDescent="0.3">
      <c r="B6577" s="92" t="s">
        <v>1162</v>
      </c>
      <c r="C6577" s="92" t="s">
        <v>11896</v>
      </c>
      <c r="D6577" s="92" t="s">
        <v>29</v>
      </c>
      <c r="E6577" s="103">
        <v>41520</v>
      </c>
      <c r="F6577" s="92" t="s">
        <v>11897</v>
      </c>
      <c r="G6577" s="92" t="s">
        <v>1185</v>
      </c>
      <c r="H6577" s="92" t="s">
        <v>11409</v>
      </c>
      <c r="I6577" s="92" t="s">
        <v>865</v>
      </c>
      <c r="J6577" s="92" t="s">
        <v>1634</v>
      </c>
      <c r="K6577" s="90" t="b">
        <v>0</v>
      </c>
      <c r="L6577" s="92" t="s">
        <v>867</v>
      </c>
      <c r="M6577" s="278">
        <f>IFERROR(VLOOKUP(C6577,'Budget Detail as of 11.30'!B:K,COLUMNS('Budget Detail as of 11.30'!B:K),FALSE),0)</f>
        <v>100</v>
      </c>
      <c r="N6577" s="155">
        <f>SUMIFS('Budget Detail as of 11.30'!L:L,'Budget Detail as of 11.30'!B:B,'Questica Mapping'!C6577)</f>
        <v>100</v>
      </c>
      <c r="O6577" s="100">
        <v>38180</v>
      </c>
      <c r="P6577" s="101">
        <f>+O6577</f>
        <v>38180</v>
      </c>
    </row>
    <row r="6578" spans="1:16" hidden="1" x14ac:dyDescent="0.3">
      <c r="B6578" s="92" t="s">
        <v>1162</v>
      </c>
      <c r="C6578" s="92" t="s">
        <v>11898</v>
      </c>
      <c r="D6578" s="92" t="s">
        <v>29</v>
      </c>
      <c r="E6578" s="103">
        <v>41520</v>
      </c>
      <c r="F6578" s="92" t="s">
        <v>11897</v>
      </c>
      <c r="G6578" s="92" t="s">
        <v>1212</v>
      </c>
      <c r="H6578" s="92" t="s">
        <v>11409</v>
      </c>
      <c r="I6578" s="92" t="s">
        <v>865</v>
      </c>
      <c r="J6578" s="92" t="s">
        <v>11899</v>
      </c>
      <c r="K6578" s="90" t="b">
        <v>0</v>
      </c>
      <c r="L6578" s="92" t="s">
        <v>867</v>
      </c>
      <c r="M6578" s="278">
        <f>IFERROR(VLOOKUP(C6578,'Budget Detail as of 11.30'!B:K,COLUMNS('Budget Detail as of 11.30'!B:K),FALSE),0)</f>
        <v>50000</v>
      </c>
      <c r="N6578" s="155">
        <f>SUMIFS('Budget Detail as of 11.30'!L:L,'Budget Detail as of 11.30'!B:B,'Questica Mapping'!C6578)</f>
        <v>50000</v>
      </c>
      <c r="O6578" s="100">
        <v>410</v>
      </c>
      <c r="P6578" s="101">
        <f>+O6578</f>
        <v>410</v>
      </c>
    </row>
    <row r="6579" spans="1:16" hidden="1" x14ac:dyDescent="0.3">
      <c r="A6579" s="90">
        <v>-2147483648</v>
      </c>
      <c r="B6579" s="92" t="s">
        <v>1162</v>
      </c>
      <c r="C6579" s="92" t="s">
        <v>11900</v>
      </c>
      <c r="D6579" s="92" t="s">
        <v>29</v>
      </c>
      <c r="E6579" s="103">
        <v>41520</v>
      </c>
      <c r="F6579" s="92" t="s">
        <v>11897</v>
      </c>
      <c r="G6579" s="92" t="s">
        <v>1212</v>
      </c>
      <c r="H6579" s="92" t="s">
        <v>11409</v>
      </c>
      <c r="I6579" s="92" t="s">
        <v>925</v>
      </c>
      <c r="J6579" s="92" t="s">
        <v>11901</v>
      </c>
      <c r="K6579" s="90" t="b">
        <v>0</v>
      </c>
      <c r="L6579" s="92" t="s">
        <v>867</v>
      </c>
      <c r="M6579" s="278">
        <f>IFERROR(VLOOKUP(C6579,'Budget Detail as of 11.30'!B:K,COLUMNS('Budget Detail as of 11.30'!B:K),FALSE),0)</f>
        <v>12000</v>
      </c>
      <c r="N6579" s="155">
        <f>SUMIFS('Budget Detail as of 11.30'!L:L,'Budget Detail as of 11.30'!B:B,'Questica Mapping'!C6579)</f>
        <v>12000</v>
      </c>
      <c r="O6579" s="100">
        <v>149</v>
      </c>
      <c r="P6579" s="101">
        <f>+O6579</f>
        <v>149</v>
      </c>
    </row>
    <row r="6580" spans="1:16" hidden="1" x14ac:dyDescent="0.3">
      <c r="B6580" s="92" t="s">
        <v>1162</v>
      </c>
      <c r="C6580" s="92" t="s">
        <v>11902</v>
      </c>
      <c r="D6580" s="92" t="s">
        <v>29</v>
      </c>
      <c r="E6580" s="103">
        <v>41520</v>
      </c>
      <c r="F6580" s="92" t="s">
        <v>11897</v>
      </c>
      <c r="G6580" s="92" t="s">
        <v>1212</v>
      </c>
      <c r="H6580" s="92" t="s">
        <v>11409</v>
      </c>
      <c r="I6580" s="92" t="s">
        <v>928</v>
      </c>
      <c r="J6580" s="92" t="s">
        <v>11903</v>
      </c>
      <c r="K6580" s="90" t="b">
        <v>0</v>
      </c>
      <c r="L6580" s="92" t="s">
        <v>867</v>
      </c>
      <c r="M6580" s="278">
        <f>IFERROR(VLOOKUP(C6580,'Budget Detail as of 11.30'!B:K,COLUMNS('Budget Detail as of 11.30'!B:K),FALSE),0)</f>
        <v>14000</v>
      </c>
      <c r="N6580" s="155">
        <f>SUMIFS('Budget Detail as of 11.30'!L:L,'Budget Detail as of 11.30'!B:B,'Questica Mapping'!C6580)</f>
        <v>14000</v>
      </c>
      <c r="O6580" s="100"/>
      <c r="P6580" s="101"/>
    </row>
    <row r="6581" spans="1:16" hidden="1" x14ac:dyDescent="0.3">
      <c r="B6581" s="92" t="s">
        <v>1162</v>
      </c>
      <c r="C6581" s="92" t="s">
        <v>11904</v>
      </c>
      <c r="D6581" s="92" t="s">
        <v>29</v>
      </c>
      <c r="E6581" s="103">
        <v>41520</v>
      </c>
      <c r="F6581" s="92" t="s">
        <v>11897</v>
      </c>
      <c r="G6581" s="92" t="s">
        <v>1212</v>
      </c>
      <c r="H6581" s="92" t="s">
        <v>11409</v>
      </c>
      <c r="I6581" s="92" t="s">
        <v>931</v>
      </c>
      <c r="J6581" s="92" t="s">
        <v>11905</v>
      </c>
      <c r="K6581" s="90" t="b">
        <v>0</v>
      </c>
      <c r="L6581" s="92" t="s">
        <v>867</v>
      </c>
      <c r="M6581" s="278">
        <f>IFERROR(VLOOKUP(C6581,'Budget Detail as of 11.30'!B:K,COLUMNS('Budget Detail as of 11.30'!B:K),FALSE),0)</f>
        <v>23000</v>
      </c>
      <c r="N6581" s="155">
        <f>SUMIFS('Budget Detail as of 11.30'!L:L,'Budget Detail as of 11.30'!B:B,'Questica Mapping'!C6581)</f>
        <v>23000</v>
      </c>
      <c r="O6581" s="100">
        <v>449</v>
      </c>
      <c r="P6581" s="101">
        <f>+O6581</f>
        <v>449</v>
      </c>
    </row>
    <row r="6582" spans="1:16" hidden="1" x14ac:dyDescent="0.3">
      <c r="B6582" s="92" t="s">
        <v>1162</v>
      </c>
      <c r="C6582" s="92" t="s">
        <v>11906</v>
      </c>
      <c r="D6582" s="92" t="s">
        <v>29</v>
      </c>
      <c r="E6582" s="103">
        <v>41520</v>
      </c>
      <c r="F6582" s="92" t="s">
        <v>11897</v>
      </c>
      <c r="G6582" s="92" t="s">
        <v>1212</v>
      </c>
      <c r="H6582" s="92" t="s">
        <v>11409</v>
      </c>
      <c r="I6582" s="92" t="s">
        <v>944</v>
      </c>
      <c r="J6582" s="92" t="s">
        <v>1653</v>
      </c>
      <c r="K6582" s="90" t="b">
        <v>0</v>
      </c>
      <c r="L6582" s="92" t="s">
        <v>867</v>
      </c>
      <c r="M6582" s="278">
        <f>IFERROR(VLOOKUP(C6582,'Budget Detail as of 11.30'!B:K,COLUMNS('Budget Detail as of 11.30'!B:K),FALSE),0)</f>
        <v>34000</v>
      </c>
      <c r="N6582" s="155">
        <f>SUMIFS('Budget Detail as of 11.30'!L:L,'Budget Detail as of 11.30'!B:B,'Questica Mapping'!C6582)</f>
        <v>34000</v>
      </c>
      <c r="O6582" s="100">
        <v>198</v>
      </c>
      <c r="P6582" s="101">
        <f>+O6582</f>
        <v>198</v>
      </c>
    </row>
    <row r="6583" spans="1:16" hidden="1" x14ac:dyDescent="0.3">
      <c r="B6583" s="92" t="s">
        <v>1162</v>
      </c>
      <c r="C6583" s="92" t="s">
        <v>11907</v>
      </c>
      <c r="D6583" s="92" t="s">
        <v>29</v>
      </c>
      <c r="E6583" s="103">
        <v>41520</v>
      </c>
      <c r="F6583" s="92" t="s">
        <v>11897</v>
      </c>
      <c r="G6583" s="92" t="s">
        <v>1668</v>
      </c>
      <c r="H6583" s="92" t="s">
        <v>11409</v>
      </c>
      <c r="I6583" s="92" t="s">
        <v>865</v>
      </c>
      <c r="J6583" s="92" t="s">
        <v>11908</v>
      </c>
      <c r="K6583" s="90" t="b">
        <v>0</v>
      </c>
      <c r="L6583" s="92" t="s">
        <v>867</v>
      </c>
      <c r="M6583" s="278">
        <f>IFERROR(VLOOKUP(C6583,'Budget Detail as of 11.30'!B:K,COLUMNS('Budget Detail as of 11.30'!B:K),FALSE),0)</f>
        <v>200000</v>
      </c>
      <c r="N6583" s="155">
        <f>SUMIFS('Budget Detail as of 11.30'!L:L,'Budget Detail as of 11.30'!B:B,'Questica Mapping'!C6583)</f>
        <v>200000</v>
      </c>
      <c r="O6583" s="100">
        <v>215</v>
      </c>
      <c r="P6583" s="101">
        <f>+O6583</f>
        <v>215</v>
      </c>
    </row>
    <row r="6584" spans="1:16" hidden="1" x14ac:dyDescent="0.3">
      <c r="B6584" s="92" t="s">
        <v>1162</v>
      </c>
      <c r="C6584" s="92" t="s">
        <v>11909</v>
      </c>
      <c r="D6584" s="92" t="s">
        <v>29</v>
      </c>
      <c r="E6584" s="103">
        <v>41520</v>
      </c>
      <c r="F6584" s="92" t="s">
        <v>11897</v>
      </c>
      <c r="G6584" s="92" t="s">
        <v>1668</v>
      </c>
      <c r="H6584" s="92" t="s">
        <v>11409</v>
      </c>
      <c r="I6584" s="92" t="s">
        <v>925</v>
      </c>
      <c r="J6584" s="92" t="s">
        <v>1671</v>
      </c>
      <c r="K6584" s="90" t="b">
        <v>0</v>
      </c>
      <c r="L6584" s="92" t="s">
        <v>867</v>
      </c>
      <c r="M6584" s="278">
        <f>IFERROR(VLOOKUP(C6584,'Budget Detail as of 11.30'!B:K,COLUMNS('Budget Detail as of 11.30'!B:K),FALSE),0)</f>
        <v>100000</v>
      </c>
      <c r="N6584" s="155">
        <f>SUMIFS('Budget Detail as of 11.30'!L:L,'Budget Detail as of 11.30'!B:B,'Questica Mapping'!C6584)</f>
        <v>100000</v>
      </c>
      <c r="O6584" s="100">
        <v>30</v>
      </c>
      <c r="P6584" s="101">
        <f>+O6584</f>
        <v>30</v>
      </c>
    </row>
    <row r="6585" spans="1:16" hidden="1" x14ac:dyDescent="0.3">
      <c r="B6585" s="92" t="s">
        <v>1162</v>
      </c>
      <c r="C6585" s="92" t="s">
        <v>11910</v>
      </c>
      <c r="D6585" s="92" t="s">
        <v>29</v>
      </c>
      <c r="E6585" s="103" t="s">
        <v>789</v>
      </c>
      <c r="F6585" s="92" t="s">
        <v>11897</v>
      </c>
      <c r="G6585" s="92" t="s">
        <v>1617</v>
      </c>
      <c r="H6585" s="92" t="s">
        <v>11409</v>
      </c>
      <c r="I6585" s="92" t="s">
        <v>865</v>
      </c>
      <c r="J6585" s="92" t="s">
        <v>11911</v>
      </c>
      <c r="K6585" s="90" t="b">
        <v>0</v>
      </c>
      <c r="L6585" s="92" t="s">
        <v>867</v>
      </c>
      <c r="M6585" s="278">
        <f>IFERROR(VLOOKUP(C6585,'Budget Detail as of 11.30'!B:K,COLUMNS('Budget Detail as of 11.30'!B:K),FALSE),0)</f>
        <v>3000000</v>
      </c>
      <c r="N6585" s="155">
        <f>SUMIFS('Budget Detail as of 11.30'!L:L,'Budget Detail as of 11.30'!B:B,'Questica Mapping'!C6585)</f>
        <v>3000000</v>
      </c>
      <c r="O6585" s="100">
        <v>30</v>
      </c>
      <c r="P6585" s="101">
        <f>+O6585</f>
        <v>30</v>
      </c>
    </row>
    <row r="6586" spans="1:16" hidden="1" x14ac:dyDescent="0.3">
      <c r="B6586" s="159" t="s">
        <v>1162</v>
      </c>
      <c r="C6586" s="159" t="s">
        <v>11912</v>
      </c>
      <c r="D6586" s="180" t="s">
        <v>29</v>
      </c>
      <c r="E6586" s="231" t="s">
        <v>494</v>
      </c>
      <c r="F6586" s="182" t="s">
        <v>11897</v>
      </c>
      <c r="G6586" s="179" t="s">
        <v>1679</v>
      </c>
      <c r="H6586" s="179" t="s">
        <v>11409</v>
      </c>
      <c r="I6586" s="179" t="s">
        <v>865</v>
      </c>
      <c r="J6586" s="179" t="s">
        <v>3690</v>
      </c>
      <c r="K6586" s="179" t="b">
        <f>VLOOKUP($C6586,'Budget Detail as of 11.30'!$B:$K,COLUMNS('Budget Detail as of 11.30'!$B:I),FALSE)</f>
        <v>0</v>
      </c>
      <c r="L6586" s="179" t="str">
        <f>VLOOKUP($C6586,'Budget Detail as of 11.30'!$B:$K,COLUMNS('Budget Detail as of 11.30'!$B:J),FALSE)</f>
        <v>Operating</v>
      </c>
      <c r="M6586" s="278">
        <f>IFERROR(VLOOKUP(C6586,'Budget Detail as of 11.30'!B:K,COLUMNS('Budget Detail as of 11.30'!B:K),FALSE),0)</f>
        <v>214350</v>
      </c>
      <c r="N6586" s="155">
        <f>SUMIFS('Budget Detail as of 11.30'!L:L,'Budget Detail as of 11.30'!B:B,'Questica Mapping'!C6586)</f>
        <v>226770</v>
      </c>
    </row>
    <row r="6587" spans="1:16" hidden="1" x14ac:dyDescent="0.3">
      <c r="B6587" s="92" t="s">
        <v>1162</v>
      </c>
      <c r="C6587" s="92" t="s">
        <v>11913</v>
      </c>
      <c r="D6587" s="92" t="s">
        <v>29</v>
      </c>
      <c r="E6587" s="103" t="s">
        <v>792</v>
      </c>
      <c r="F6587" s="92" t="s">
        <v>11897</v>
      </c>
      <c r="G6587" s="92" t="s">
        <v>10077</v>
      </c>
      <c r="H6587" s="92" t="s">
        <v>11409</v>
      </c>
      <c r="I6587" s="92" t="s">
        <v>865</v>
      </c>
      <c r="J6587" s="92" t="s">
        <v>10078</v>
      </c>
      <c r="K6587" s="90" t="b">
        <v>0</v>
      </c>
      <c r="L6587" s="92" t="s">
        <v>867</v>
      </c>
      <c r="M6587" s="278">
        <f>IFERROR(VLOOKUP(C6587,'Budget Detail as of 11.30'!B:K,COLUMNS('Budget Detail as of 11.30'!B:K),FALSE),0)</f>
        <v>500000</v>
      </c>
      <c r="N6587" s="155">
        <f>SUMIFS('Budget Detail as of 11.30'!L:L,'Budget Detail as of 11.30'!B:B,'Questica Mapping'!C6587)</f>
        <v>500000</v>
      </c>
      <c r="O6587" s="100">
        <v>500</v>
      </c>
      <c r="P6587" s="101">
        <f>+O6587</f>
        <v>500</v>
      </c>
    </row>
    <row r="6588" spans="1:16" hidden="1" x14ac:dyDescent="0.3">
      <c r="B6588" s="92" t="s">
        <v>3</v>
      </c>
      <c r="C6588" s="92" t="s">
        <v>11914</v>
      </c>
      <c r="D6588" s="92" t="s">
        <v>30</v>
      </c>
      <c r="F6588" s="92" t="s">
        <v>11915</v>
      </c>
      <c r="G6588" s="92" t="s">
        <v>882</v>
      </c>
      <c r="H6588" s="92" t="s">
        <v>11916</v>
      </c>
      <c r="I6588" s="92" t="s">
        <v>865</v>
      </c>
      <c r="J6588" s="92" t="s">
        <v>11917</v>
      </c>
      <c r="K6588" s="90" t="b">
        <v>0</v>
      </c>
      <c r="L6588" s="92" t="s">
        <v>867</v>
      </c>
      <c r="M6588" s="278">
        <f>IFERROR(VLOOKUP(C6588,'Budget Detail as of 11.30'!B:K,COLUMNS('Budget Detail as of 11.30'!B:K),FALSE),0)</f>
        <v>142710</v>
      </c>
      <c r="N6588" s="155">
        <f>SUMIFS('Budget Detail as of 11.30'!L:L,'Budget Detail as of 11.30'!B:B,'Questica Mapping'!C6588)</f>
        <v>142710</v>
      </c>
      <c r="O6588" s="100">
        <v>25</v>
      </c>
      <c r="P6588" s="101">
        <f>+O6588</f>
        <v>25</v>
      </c>
    </row>
    <row r="6589" spans="1:16" hidden="1" x14ac:dyDescent="0.3">
      <c r="B6589" s="92" t="s">
        <v>1162</v>
      </c>
      <c r="C6589" s="92" t="s">
        <v>11918</v>
      </c>
      <c r="D6589" s="92" t="s">
        <v>30</v>
      </c>
      <c r="F6589" s="92" t="s">
        <v>11919</v>
      </c>
      <c r="G6589" s="92" t="s">
        <v>1165</v>
      </c>
      <c r="H6589" s="92" t="s">
        <v>11916</v>
      </c>
      <c r="I6589" s="92" t="s">
        <v>865</v>
      </c>
      <c r="J6589" s="92">
        <v>0</v>
      </c>
      <c r="K6589" s="90" t="b">
        <v>0</v>
      </c>
      <c r="L6589" s="92" t="s">
        <v>1166</v>
      </c>
      <c r="M6589" s="278">
        <f>IFERROR(VLOOKUP(C6589,'Budget Detail as of 11.30'!B:K,COLUMNS('Budget Detail as of 11.30'!B:K),FALSE),0)</f>
        <v>63900</v>
      </c>
      <c r="N6589" s="155">
        <f>SUMIFS('Budget Detail as of 11.30'!L:L,'Budget Detail as of 11.30'!B:B,'Questica Mapping'!C6589)</f>
        <v>61150</v>
      </c>
      <c r="O6589" s="100">
        <v>30</v>
      </c>
      <c r="P6589" s="101">
        <f>+O6589</f>
        <v>30</v>
      </c>
    </row>
    <row r="6590" spans="1:16" hidden="1" x14ac:dyDescent="0.3">
      <c r="B6590" s="92" t="s">
        <v>1162</v>
      </c>
      <c r="C6590" s="92" t="s">
        <v>11920</v>
      </c>
      <c r="D6590" s="92" t="s">
        <v>30</v>
      </c>
      <c r="F6590" s="92" t="s">
        <v>11919</v>
      </c>
      <c r="G6590" s="92" t="s">
        <v>1176</v>
      </c>
      <c r="H6590" s="92" t="s">
        <v>11916</v>
      </c>
      <c r="I6590" s="92" t="s">
        <v>865</v>
      </c>
      <c r="J6590" s="92">
        <v>0</v>
      </c>
      <c r="K6590" s="90" t="b">
        <v>0</v>
      </c>
      <c r="L6590" s="92" t="s">
        <v>1166</v>
      </c>
      <c r="M6590" s="278">
        <f>IFERROR(VLOOKUP(C6590,'Budget Detail as of 11.30'!B:K,COLUMNS('Budget Detail as of 11.30'!B:K),FALSE),0)</f>
        <v>39480</v>
      </c>
      <c r="N6590" s="155">
        <f>SUMIFS('Budget Detail as of 11.30'!L:L,'Budget Detail as of 11.30'!B:B,'Questica Mapping'!C6590)</f>
        <v>38750</v>
      </c>
      <c r="O6590" s="100">
        <v>349</v>
      </c>
      <c r="P6590" s="101">
        <f>+O6590</f>
        <v>349</v>
      </c>
    </row>
    <row r="6591" spans="1:16" hidden="1" x14ac:dyDescent="0.3">
      <c r="B6591" s="92" t="s">
        <v>1162</v>
      </c>
      <c r="C6591" s="92" t="s">
        <v>11921</v>
      </c>
      <c r="D6591" s="92" t="s">
        <v>30</v>
      </c>
      <c r="F6591" s="92" t="s">
        <v>11919</v>
      </c>
      <c r="G6591" s="92" t="s">
        <v>1185</v>
      </c>
      <c r="H6591" s="92" t="s">
        <v>11916</v>
      </c>
      <c r="I6591" s="92" t="s">
        <v>865</v>
      </c>
      <c r="J6591" s="92" t="s">
        <v>1186</v>
      </c>
      <c r="K6591" s="90" t="b">
        <v>0</v>
      </c>
      <c r="L6591" s="92" t="s">
        <v>867</v>
      </c>
      <c r="M6591" s="278">
        <f>IFERROR(VLOOKUP(C6591,'Budget Detail as of 11.30'!B:K,COLUMNS('Budget Detail as of 11.30'!B:K),FALSE),0)</f>
        <v>390</v>
      </c>
      <c r="N6591" s="155">
        <f>SUMIFS('Budget Detail as of 11.30'!L:L,'Budget Detail as of 11.30'!B:B,'Questica Mapping'!C6591)</f>
        <v>390</v>
      </c>
      <c r="O6591" s="100">
        <v>0</v>
      </c>
      <c r="P6591" s="101">
        <f>+O6591</f>
        <v>0</v>
      </c>
    </row>
    <row r="6592" spans="1:16" hidden="1" x14ac:dyDescent="0.3">
      <c r="B6592" s="92" t="s">
        <v>1162</v>
      </c>
      <c r="C6592" s="92" t="s">
        <v>11922</v>
      </c>
      <c r="D6592" s="92" t="s">
        <v>30</v>
      </c>
      <c r="F6592" s="92" t="s">
        <v>11919</v>
      </c>
      <c r="G6592" s="92" t="s">
        <v>1185</v>
      </c>
      <c r="H6592" s="92" t="s">
        <v>11916</v>
      </c>
      <c r="I6592" s="92" t="s">
        <v>925</v>
      </c>
      <c r="J6592" s="92" t="s">
        <v>11923</v>
      </c>
      <c r="K6592" s="90" t="b">
        <v>0</v>
      </c>
      <c r="L6592" s="92" t="s">
        <v>867</v>
      </c>
      <c r="M6592" s="278">
        <f>IFERROR(VLOOKUP(C6592,'Budget Detail as of 11.30'!B:K,COLUMNS('Budget Detail as of 11.30'!B:K),FALSE),0)</f>
        <v>190</v>
      </c>
      <c r="N6592" s="155">
        <f>SUMIFS('Budget Detail as of 11.30'!L:L,'Budget Detail as of 11.30'!B:B,'Questica Mapping'!C6592)</f>
        <v>190</v>
      </c>
      <c r="O6592" s="100"/>
      <c r="P6592" s="101"/>
    </row>
    <row r="6593" spans="2:17" hidden="1" x14ac:dyDescent="0.3">
      <c r="B6593" s="92" t="s">
        <v>1162</v>
      </c>
      <c r="C6593" s="92" t="s">
        <v>11924</v>
      </c>
      <c r="D6593" s="279" t="s">
        <v>30</v>
      </c>
      <c r="F6593" s="90" t="s">
        <v>11919</v>
      </c>
      <c r="G6593" s="90" t="s">
        <v>1185</v>
      </c>
      <c r="H6593" s="90" t="s">
        <v>11916</v>
      </c>
      <c r="I6593" s="90" t="s">
        <v>928</v>
      </c>
      <c r="J6593" s="90" t="s">
        <v>11925</v>
      </c>
      <c r="K6593" s="90" t="b">
        <v>0</v>
      </c>
      <c r="L6593" s="90" t="s">
        <v>867</v>
      </c>
      <c r="M6593" s="278">
        <f>IFERROR(VLOOKUP(C6593,'Budget Detail as of 11.30'!B:K,COLUMNS('Budget Detail as of 11.30'!B:K),FALSE),0)</f>
        <v>90</v>
      </c>
      <c r="N6593" s="155">
        <f>SUMIFS('Budget Detail as of 11.30'!L:L,'Budget Detail as of 11.30'!B:B,'Questica Mapping'!C6593)</f>
        <v>90</v>
      </c>
      <c r="O6593" s="100">
        <v>2464</v>
      </c>
      <c r="P6593" s="101">
        <f t="shared" ref="P6593:P6598" si="255">+O6593</f>
        <v>2464</v>
      </c>
      <c r="Q6593" s="279" t="s">
        <v>1169</v>
      </c>
    </row>
    <row r="6594" spans="2:17" hidden="1" x14ac:dyDescent="0.3">
      <c r="B6594" s="92" t="s">
        <v>1162</v>
      </c>
      <c r="C6594" s="92" t="s">
        <v>11926</v>
      </c>
      <c r="D6594" s="92" t="s">
        <v>30</v>
      </c>
      <c r="F6594" s="92" t="s">
        <v>11919</v>
      </c>
      <c r="G6594" s="92" t="s">
        <v>1188</v>
      </c>
      <c r="H6594" s="92" t="s">
        <v>11916</v>
      </c>
      <c r="I6594" s="92" t="s">
        <v>865</v>
      </c>
      <c r="J6594" s="92" t="s">
        <v>1189</v>
      </c>
      <c r="K6594" s="90" t="b">
        <v>0</v>
      </c>
      <c r="L6594" s="92" t="s">
        <v>867</v>
      </c>
      <c r="M6594" s="278">
        <f>IFERROR(VLOOKUP(C6594,'Budget Detail as of 11.30'!B:K,COLUMNS('Budget Detail as of 11.30'!B:K),FALSE),0)</f>
        <v>350</v>
      </c>
      <c r="N6594" s="155">
        <f>SUMIFS('Budget Detail as of 11.30'!L:L,'Budget Detail as of 11.30'!B:B,'Questica Mapping'!C6594)</f>
        <v>350</v>
      </c>
      <c r="O6594" s="100">
        <v>2901</v>
      </c>
      <c r="P6594" s="101">
        <f t="shared" si="255"/>
        <v>2901</v>
      </c>
    </row>
    <row r="6595" spans="2:17" hidden="1" x14ac:dyDescent="0.3">
      <c r="B6595" s="92" t="s">
        <v>1162</v>
      </c>
      <c r="C6595" s="92" t="s">
        <v>11927</v>
      </c>
      <c r="D6595" s="92" t="s">
        <v>30</v>
      </c>
      <c r="F6595" s="92" t="s">
        <v>11919</v>
      </c>
      <c r="G6595" s="92" t="s">
        <v>1191</v>
      </c>
      <c r="H6595" s="92" t="s">
        <v>11916</v>
      </c>
      <c r="I6595" s="92" t="s">
        <v>865</v>
      </c>
      <c r="J6595" s="92" t="s">
        <v>1192</v>
      </c>
      <c r="K6595" s="90" t="b">
        <v>0</v>
      </c>
      <c r="L6595" s="92" t="s">
        <v>867</v>
      </c>
      <c r="M6595" s="278">
        <f>IFERROR(VLOOKUP(C6595,'Budget Detail as of 11.30'!B:K,COLUMNS('Budget Detail as of 11.30'!B:K),FALSE),0)</f>
        <v>180</v>
      </c>
      <c r="N6595" s="155">
        <f>SUMIFS('Budget Detail as of 11.30'!L:L,'Budget Detail as of 11.30'!B:B,'Questica Mapping'!C6595)</f>
        <v>180</v>
      </c>
      <c r="O6595" s="100">
        <v>80</v>
      </c>
      <c r="P6595" s="101">
        <f t="shared" si="255"/>
        <v>80</v>
      </c>
    </row>
    <row r="6596" spans="2:17" hidden="1" x14ac:dyDescent="0.3">
      <c r="B6596" s="92" t="s">
        <v>1162</v>
      </c>
      <c r="C6596" s="92" t="s">
        <v>11928</v>
      </c>
      <c r="D6596" s="92" t="s">
        <v>30</v>
      </c>
      <c r="F6596" s="92" t="s">
        <v>11919</v>
      </c>
      <c r="G6596" s="92" t="s">
        <v>1191</v>
      </c>
      <c r="H6596" s="92" t="s">
        <v>11916</v>
      </c>
      <c r="I6596" s="92" t="s">
        <v>925</v>
      </c>
      <c r="J6596" s="92" t="s">
        <v>11929</v>
      </c>
      <c r="K6596" s="90" t="b">
        <v>0</v>
      </c>
      <c r="L6596" s="92" t="s">
        <v>867</v>
      </c>
      <c r="M6596" s="278">
        <f>IFERROR(VLOOKUP(C6596,'Budget Detail as of 11.30'!B:K,COLUMNS('Budget Detail as of 11.30'!B:K),FALSE),0)</f>
        <v>220</v>
      </c>
      <c r="N6596" s="155">
        <f>SUMIFS('Budget Detail as of 11.30'!L:L,'Budget Detail as of 11.30'!B:B,'Questica Mapping'!C6596)</f>
        <v>220</v>
      </c>
      <c r="O6596" s="100">
        <v>255</v>
      </c>
      <c r="P6596" s="101">
        <f t="shared" si="255"/>
        <v>255</v>
      </c>
    </row>
    <row r="6597" spans="2:17" hidden="1" x14ac:dyDescent="0.3">
      <c r="B6597" s="92" t="s">
        <v>1162</v>
      </c>
      <c r="C6597" s="92" t="s">
        <v>11930</v>
      </c>
      <c r="D6597" s="92" t="s">
        <v>30</v>
      </c>
      <c r="F6597" s="92" t="s">
        <v>11919</v>
      </c>
      <c r="G6597" s="92" t="s">
        <v>1194</v>
      </c>
      <c r="H6597" s="92" t="s">
        <v>11916</v>
      </c>
      <c r="I6597" s="92" t="s">
        <v>865</v>
      </c>
      <c r="J6597" s="92" t="s">
        <v>1195</v>
      </c>
      <c r="K6597" s="90" t="b">
        <v>0</v>
      </c>
      <c r="L6597" s="92" t="s">
        <v>867</v>
      </c>
      <c r="M6597" s="278">
        <f>IFERROR(VLOOKUP(C6597,'Budget Detail as of 11.30'!B:K,COLUMNS('Budget Detail as of 11.30'!B:K),FALSE),0)</f>
        <v>30</v>
      </c>
      <c r="N6597" s="155">
        <f>SUMIFS('Budget Detail as of 11.30'!L:L,'Budget Detail as of 11.30'!B:B,'Questica Mapping'!C6597)</f>
        <v>30</v>
      </c>
      <c r="O6597" s="100">
        <v>70</v>
      </c>
      <c r="P6597" s="101">
        <f t="shared" si="255"/>
        <v>70</v>
      </c>
    </row>
    <row r="6598" spans="2:17" hidden="1" x14ac:dyDescent="0.3">
      <c r="B6598" s="92" t="s">
        <v>1162</v>
      </c>
      <c r="C6598" s="92" t="s">
        <v>11931</v>
      </c>
      <c r="D6598" s="92" t="s">
        <v>30</v>
      </c>
      <c r="F6598" s="92" t="s">
        <v>11919</v>
      </c>
      <c r="G6598" s="92" t="s">
        <v>1202</v>
      </c>
      <c r="H6598" s="92" t="s">
        <v>11916</v>
      </c>
      <c r="I6598" s="92" t="s">
        <v>865</v>
      </c>
      <c r="J6598" s="92" t="s">
        <v>2831</v>
      </c>
      <c r="K6598" s="90" t="b">
        <v>0</v>
      </c>
      <c r="L6598" s="92" t="s">
        <v>867</v>
      </c>
      <c r="M6598" s="278">
        <f>IFERROR(VLOOKUP(C6598,'Budget Detail as of 11.30'!B:K,COLUMNS('Budget Detail as of 11.30'!B:K),FALSE),0)</f>
        <v>70</v>
      </c>
      <c r="N6598" s="155">
        <f>SUMIFS('Budget Detail as of 11.30'!L:L,'Budget Detail as of 11.30'!B:B,'Questica Mapping'!C6598)</f>
        <v>70</v>
      </c>
      <c r="O6598" s="100">
        <v>984</v>
      </c>
      <c r="P6598" s="101">
        <f t="shared" si="255"/>
        <v>984</v>
      </c>
    </row>
    <row r="6599" spans="2:17" hidden="1" x14ac:dyDescent="0.3">
      <c r="B6599" s="92" t="s">
        <v>1162</v>
      </c>
      <c r="C6599" s="92" t="s">
        <v>11932</v>
      </c>
      <c r="D6599" s="92" t="s">
        <v>30</v>
      </c>
      <c r="F6599" s="92" t="s">
        <v>11919</v>
      </c>
      <c r="G6599" s="92" t="s">
        <v>1215</v>
      </c>
      <c r="H6599" s="92" t="s">
        <v>11916</v>
      </c>
      <c r="I6599" s="92" t="s">
        <v>865</v>
      </c>
      <c r="J6599" s="92" t="s">
        <v>11933</v>
      </c>
      <c r="K6599" s="90" t="b">
        <v>0</v>
      </c>
      <c r="L6599" s="92" t="s">
        <v>867</v>
      </c>
      <c r="M6599" s="278">
        <f>IFERROR(VLOOKUP(C6599,'Budget Detail as of 11.30'!B:K,COLUMNS('Budget Detail as of 11.30'!B:K),FALSE),0)</f>
        <v>350</v>
      </c>
      <c r="N6599" s="155">
        <f>SUMIFS('Budget Detail as of 11.30'!L:L,'Budget Detail as of 11.30'!B:B,'Questica Mapping'!C6599)</f>
        <v>350</v>
      </c>
      <c r="O6599" s="100"/>
      <c r="P6599" s="101"/>
    </row>
    <row r="6600" spans="2:17" hidden="1" x14ac:dyDescent="0.3">
      <c r="B6600" s="92" t="s">
        <v>1162</v>
      </c>
      <c r="C6600" s="92" t="s">
        <v>11934</v>
      </c>
      <c r="D6600" s="92" t="s">
        <v>30</v>
      </c>
      <c r="F6600" s="92" t="s">
        <v>11919</v>
      </c>
      <c r="G6600" s="92" t="s">
        <v>1215</v>
      </c>
      <c r="H6600" s="92" t="s">
        <v>11916</v>
      </c>
      <c r="I6600" s="92" t="s">
        <v>925</v>
      </c>
      <c r="J6600" s="92" t="s">
        <v>11935</v>
      </c>
      <c r="K6600" s="90" t="b">
        <v>0</v>
      </c>
      <c r="L6600" s="92" t="s">
        <v>867</v>
      </c>
      <c r="M6600" s="278">
        <f>IFERROR(VLOOKUP(C6600,'Budget Detail as of 11.30'!B:K,COLUMNS('Budget Detail as of 11.30'!B:K),FALSE),0)</f>
        <v>30</v>
      </c>
      <c r="N6600" s="155">
        <f>SUMIFS('Budget Detail as of 11.30'!L:L,'Budget Detail as of 11.30'!B:B,'Questica Mapping'!C6600)</f>
        <v>30</v>
      </c>
      <c r="O6600" s="100">
        <v>5541</v>
      </c>
      <c r="P6600" s="101">
        <f>+O6600</f>
        <v>5541</v>
      </c>
    </row>
    <row r="6601" spans="2:17" hidden="1" x14ac:dyDescent="0.3">
      <c r="B6601" s="92" t="s">
        <v>1162</v>
      </c>
      <c r="C6601" s="92" t="s">
        <v>11936</v>
      </c>
      <c r="D6601" s="92" t="s">
        <v>30</v>
      </c>
      <c r="F6601" s="92" t="s">
        <v>11919</v>
      </c>
      <c r="G6601" s="92" t="s">
        <v>1215</v>
      </c>
      <c r="H6601" s="92" t="s">
        <v>11916</v>
      </c>
      <c r="I6601" s="92" t="s">
        <v>928</v>
      </c>
      <c r="J6601" s="92" t="s">
        <v>11937</v>
      </c>
      <c r="K6601" s="90" t="b">
        <v>0</v>
      </c>
      <c r="L6601" s="92" t="s">
        <v>867</v>
      </c>
      <c r="M6601" s="278">
        <f>IFERROR(VLOOKUP(C6601,'Budget Detail as of 11.30'!B:K,COLUMNS('Budget Detail as of 11.30'!B:K),FALSE),0)</f>
        <v>30</v>
      </c>
      <c r="N6601" s="155">
        <f>SUMIFS('Budget Detail as of 11.30'!L:L,'Budget Detail as of 11.30'!B:B,'Questica Mapping'!C6601)</f>
        <v>30</v>
      </c>
      <c r="O6601" s="100">
        <v>600</v>
      </c>
      <c r="P6601" s="101">
        <f>+O6601</f>
        <v>600</v>
      </c>
    </row>
    <row r="6602" spans="2:17" hidden="1" x14ac:dyDescent="0.3">
      <c r="B6602" s="92" t="s">
        <v>1162</v>
      </c>
      <c r="C6602" s="92" t="s">
        <v>11938</v>
      </c>
      <c r="D6602" s="92" t="s">
        <v>30</v>
      </c>
      <c r="F6602" s="92" t="s">
        <v>11919</v>
      </c>
      <c r="G6602" s="92" t="s">
        <v>1215</v>
      </c>
      <c r="H6602" s="92" t="s">
        <v>11916</v>
      </c>
      <c r="I6602" s="92" t="s">
        <v>931</v>
      </c>
      <c r="J6602" s="92" t="s">
        <v>11939</v>
      </c>
      <c r="K6602" s="90" t="b">
        <v>0</v>
      </c>
      <c r="L6602" s="92" t="s">
        <v>867</v>
      </c>
      <c r="M6602" s="278">
        <f>IFERROR(VLOOKUP(C6602,'Budget Detail as of 11.30'!B:K,COLUMNS('Budget Detail as of 11.30'!B:K),FALSE),0)</f>
        <v>0</v>
      </c>
      <c r="N6602" s="155">
        <f>SUMIFS('Budget Detail as of 11.30'!L:L,'Budget Detail as of 11.30'!B:B,'Questica Mapping'!C6602)</f>
        <v>0</v>
      </c>
      <c r="O6602" s="100">
        <v>0</v>
      </c>
      <c r="P6602" s="101">
        <f>+O6602</f>
        <v>0</v>
      </c>
    </row>
    <row r="6603" spans="2:17" hidden="1" x14ac:dyDescent="0.3">
      <c r="B6603" s="92" t="s">
        <v>1162</v>
      </c>
      <c r="C6603" s="92" t="s">
        <v>11940</v>
      </c>
      <c r="D6603" s="92" t="s">
        <v>30</v>
      </c>
      <c r="F6603" s="92" t="s">
        <v>11919</v>
      </c>
      <c r="G6603" s="92" t="s">
        <v>1215</v>
      </c>
      <c r="H6603" s="92" t="s">
        <v>11916</v>
      </c>
      <c r="I6603" s="92" t="s">
        <v>944</v>
      </c>
      <c r="J6603" s="92" t="s">
        <v>5575</v>
      </c>
      <c r="K6603" s="90" t="b">
        <v>0</v>
      </c>
      <c r="L6603" s="92" t="s">
        <v>867</v>
      </c>
      <c r="M6603" s="278">
        <f>IFERROR(VLOOKUP(C6603,'Budget Detail as of 11.30'!B:K,COLUMNS('Budget Detail as of 11.30'!B:K),FALSE),0)</f>
        <v>150</v>
      </c>
      <c r="N6603" s="155">
        <f>SUMIFS('Budget Detail as of 11.30'!L:L,'Budget Detail as of 11.30'!B:B,'Questica Mapping'!C6603)</f>
        <v>150</v>
      </c>
      <c r="O6603" s="100">
        <v>1776</v>
      </c>
      <c r="P6603" s="101">
        <f>+O6603</f>
        <v>1776</v>
      </c>
    </row>
    <row r="6604" spans="2:17" hidden="1" x14ac:dyDescent="0.3">
      <c r="B6604" s="92" t="s">
        <v>1162</v>
      </c>
      <c r="C6604" s="92" t="s">
        <v>11941</v>
      </c>
      <c r="D6604" s="279" t="s">
        <v>30</v>
      </c>
      <c r="F6604" s="90" t="s">
        <v>11919</v>
      </c>
      <c r="G6604" s="90" t="s">
        <v>1215</v>
      </c>
      <c r="H6604" s="90" t="s">
        <v>11916</v>
      </c>
      <c r="I6604" s="90" t="s">
        <v>1060</v>
      </c>
      <c r="J6604" s="90" t="s">
        <v>11942</v>
      </c>
      <c r="K6604" s="90" t="b">
        <v>0</v>
      </c>
      <c r="L6604" s="90" t="s">
        <v>867</v>
      </c>
      <c r="M6604" s="278">
        <f>IFERROR(VLOOKUP(C6604,'Budget Detail as of 11.30'!B:K,COLUMNS('Budget Detail as of 11.30'!B:K),FALSE),0)</f>
        <v>350</v>
      </c>
      <c r="N6604" s="155">
        <f>SUMIFS('Budget Detail as of 11.30'!L:L,'Budget Detail as of 11.30'!B:B,'Questica Mapping'!C6604)</f>
        <v>350</v>
      </c>
      <c r="O6604" s="100">
        <v>0</v>
      </c>
      <c r="P6604" s="101">
        <f>+O6604</f>
        <v>0</v>
      </c>
      <c r="Q6604" s="279" t="s">
        <v>1169</v>
      </c>
    </row>
    <row r="6605" spans="2:17" hidden="1" x14ac:dyDescent="0.3">
      <c r="B6605" s="92" t="s">
        <v>1162</v>
      </c>
      <c r="C6605" s="92" t="s">
        <v>11943</v>
      </c>
      <c r="D6605" s="92" t="s">
        <v>30</v>
      </c>
      <c r="F6605" s="92" t="s">
        <v>11919</v>
      </c>
      <c r="G6605" s="92" t="s">
        <v>1220</v>
      </c>
      <c r="H6605" s="92" t="s">
        <v>11916</v>
      </c>
      <c r="I6605" s="92" t="s">
        <v>865</v>
      </c>
      <c r="J6605" s="92" t="s">
        <v>11944</v>
      </c>
      <c r="K6605" s="90" t="b">
        <v>0</v>
      </c>
      <c r="L6605" s="92" t="s">
        <v>867</v>
      </c>
      <c r="M6605" s="278">
        <f>IFERROR(VLOOKUP(C6605,'Budget Detail as of 11.30'!B:K,COLUMNS('Budget Detail as of 11.30'!B:K),FALSE),0)</f>
        <v>2500</v>
      </c>
      <c r="N6605" s="155">
        <f>SUMIFS('Budget Detail as of 11.30'!L:L,'Budget Detail as of 11.30'!B:B,'Questica Mapping'!C6605)</f>
        <v>2500</v>
      </c>
      <c r="O6605" s="100"/>
      <c r="P6605" s="101"/>
    </row>
    <row r="6606" spans="2:17" hidden="1" x14ac:dyDescent="0.3">
      <c r="B6606" s="92" t="s">
        <v>1162</v>
      </c>
      <c r="C6606" s="92" t="s">
        <v>11945</v>
      </c>
      <c r="D6606" s="92" t="s">
        <v>30</v>
      </c>
      <c r="F6606" s="92" t="s">
        <v>11919</v>
      </c>
      <c r="G6606" s="92" t="s">
        <v>1229</v>
      </c>
      <c r="H6606" s="92" t="s">
        <v>11916</v>
      </c>
      <c r="I6606" s="92" t="s">
        <v>865</v>
      </c>
      <c r="J6606" s="92" t="s">
        <v>11946</v>
      </c>
      <c r="K6606" s="90" t="b">
        <v>0</v>
      </c>
      <c r="L6606" s="92" t="s">
        <v>867</v>
      </c>
      <c r="M6606" s="278">
        <f>IFERROR(VLOOKUP(C6606,'Budget Detail as of 11.30'!B:K,COLUMNS('Budget Detail as of 11.30'!B:K),FALSE),0)</f>
        <v>2630</v>
      </c>
      <c r="N6606" s="155">
        <f>SUMIFS('Budget Detail as of 11.30'!L:L,'Budget Detail as of 11.30'!B:B,'Questica Mapping'!C6606)</f>
        <v>2630</v>
      </c>
      <c r="O6606" s="100"/>
      <c r="P6606" s="101"/>
    </row>
    <row r="6607" spans="2:17" hidden="1" x14ac:dyDescent="0.3">
      <c r="B6607" s="92" t="s">
        <v>1162</v>
      </c>
      <c r="C6607" s="92" t="s">
        <v>11947</v>
      </c>
      <c r="D6607" s="92" t="s">
        <v>30</v>
      </c>
      <c r="F6607" s="92" t="s">
        <v>11919</v>
      </c>
      <c r="G6607" s="92" t="s">
        <v>1229</v>
      </c>
      <c r="H6607" s="92" t="s">
        <v>11916</v>
      </c>
      <c r="I6607" s="92" t="s">
        <v>925</v>
      </c>
      <c r="J6607" s="92" t="s">
        <v>11948</v>
      </c>
      <c r="K6607" s="90" t="b">
        <v>0</v>
      </c>
      <c r="L6607" s="92" t="s">
        <v>867</v>
      </c>
      <c r="M6607" s="278">
        <f>IFERROR(VLOOKUP(C6607,'Budget Detail as of 11.30'!B:K,COLUMNS('Budget Detail as of 11.30'!B:K),FALSE),0)</f>
        <v>80</v>
      </c>
      <c r="N6607" s="155">
        <f>SUMIFS('Budget Detail as of 11.30'!L:L,'Budget Detail as of 11.30'!B:B,'Questica Mapping'!C6607)</f>
        <v>80</v>
      </c>
      <c r="O6607" s="100">
        <v>10500</v>
      </c>
      <c r="P6607" s="101">
        <f>+O6607</f>
        <v>10500</v>
      </c>
    </row>
    <row r="6608" spans="2:17" hidden="1" x14ac:dyDescent="0.3">
      <c r="B6608" s="92" t="s">
        <v>1162</v>
      </c>
      <c r="C6608" s="92" t="s">
        <v>11949</v>
      </c>
      <c r="D6608" s="92" t="s">
        <v>30</v>
      </c>
      <c r="F6608" s="92" t="s">
        <v>11919</v>
      </c>
      <c r="G6608" s="92" t="s">
        <v>1229</v>
      </c>
      <c r="H6608" s="92" t="s">
        <v>11916</v>
      </c>
      <c r="I6608" s="92" t="s">
        <v>928</v>
      </c>
      <c r="J6608" s="92" t="s">
        <v>1234</v>
      </c>
      <c r="K6608" s="90" t="b">
        <v>0</v>
      </c>
      <c r="L6608" s="92" t="s">
        <v>867</v>
      </c>
      <c r="M6608" s="278">
        <f>IFERROR(VLOOKUP(C6608,'Budget Detail as of 11.30'!B:K,COLUMNS('Budget Detail as of 11.30'!B:K),FALSE),0)</f>
        <v>260</v>
      </c>
      <c r="N6608" s="155">
        <f>SUMIFS('Budget Detail as of 11.30'!L:L,'Budget Detail as of 11.30'!B:B,'Questica Mapping'!C6608)</f>
        <v>260</v>
      </c>
      <c r="O6608" s="100">
        <v>0</v>
      </c>
      <c r="P6608" s="101">
        <f>+O6608</f>
        <v>0</v>
      </c>
    </row>
    <row r="6609" spans="2:17" hidden="1" x14ac:dyDescent="0.3">
      <c r="B6609" s="92" t="s">
        <v>1162</v>
      </c>
      <c r="C6609" s="92" t="s">
        <v>11950</v>
      </c>
      <c r="D6609" s="92" t="s">
        <v>30</v>
      </c>
      <c r="F6609" s="92" t="s">
        <v>11919</v>
      </c>
      <c r="G6609" s="92" t="s">
        <v>1229</v>
      </c>
      <c r="H6609" s="92" t="s">
        <v>11916</v>
      </c>
      <c r="I6609" s="92" t="s">
        <v>931</v>
      </c>
      <c r="J6609" s="92" t="s">
        <v>11951</v>
      </c>
      <c r="K6609" s="90" t="b">
        <v>0</v>
      </c>
      <c r="L6609" s="92" t="s">
        <v>867</v>
      </c>
      <c r="M6609" s="278">
        <f>IFERROR(VLOOKUP(C6609,'Budget Detail as of 11.30'!B:K,COLUMNS('Budget Detail as of 11.30'!B:K),FALSE),0)</f>
        <v>0</v>
      </c>
      <c r="N6609" s="155">
        <f>SUMIFS('Budget Detail as of 11.30'!L:L,'Budget Detail as of 11.30'!B:B,'Questica Mapping'!C6609)</f>
        <v>0</v>
      </c>
      <c r="O6609" s="100"/>
    </row>
    <row r="6610" spans="2:17" hidden="1" x14ac:dyDescent="0.3">
      <c r="B6610" s="92" t="s">
        <v>1162</v>
      </c>
      <c r="C6610" s="92" t="s">
        <v>11952</v>
      </c>
      <c r="D6610" s="92" t="s">
        <v>30</v>
      </c>
      <c r="F6610" s="92" t="s">
        <v>11919</v>
      </c>
      <c r="G6610" s="92" t="s">
        <v>1229</v>
      </c>
      <c r="H6610" s="92" t="s">
        <v>11916</v>
      </c>
      <c r="I6610" s="92" t="s">
        <v>944</v>
      </c>
      <c r="J6610" s="92" t="s">
        <v>6848</v>
      </c>
      <c r="K6610" s="90" t="b">
        <v>0</v>
      </c>
      <c r="L6610" s="92" t="s">
        <v>867</v>
      </c>
      <c r="M6610" s="278">
        <f>IFERROR(VLOOKUP(C6610,'Budget Detail as of 11.30'!B:K,COLUMNS('Budget Detail as of 11.30'!B:K),FALSE),0)</f>
        <v>100</v>
      </c>
      <c r="N6610" s="155">
        <f>SUMIFS('Budget Detail as of 11.30'!L:L,'Budget Detail as of 11.30'!B:B,'Questica Mapping'!C6610)</f>
        <v>100</v>
      </c>
    </row>
    <row r="6611" spans="2:17" hidden="1" x14ac:dyDescent="0.3">
      <c r="B6611" s="92" t="s">
        <v>1162</v>
      </c>
      <c r="C6611" s="92" t="s">
        <v>11953</v>
      </c>
      <c r="D6611" s="279" t="s">
        <v>30</v>
      </c>
      <c r="F6611" s="90" t="s">
        <v>11919</v>
      </c>
      <c r="G6611" s="90" t="s">
        <v>1229</v>
      </c>
      <c r="H6611" s="90" t="s">
        <v>11916</v>
      </c>
      <c r="I6611" s="90" t="s">
        <v>1060</v>
      </c>
      <c r="J6611" s="90" t="s">
        <v>11954</v>
      </c>
      <c r="K6611" s="90" t="b">
        <v>0</v>
      </c>
      <c r="L6611" s="90" t="s">
        <v>867</v>
      </c>
      <c r="M6611" s="278">
        <f>IFERROR(VLOOKUP(C6611,'Budget Detail as of 11.30'!B:K,COLUMNS('Budget Detail as of 11.30'!B:K),FALSE),0)</f>
        <v>2140</v>
      </c>
      <c r="N6611" s="155">
        <f>SUMIFS('Budget Detail as of 11.30'!L:L,'Budget Detail as of 11.30'!B:B,'Questica Mapping'!C6611)</f>
        <v>2140</v>
      </c>
      <c r="O6611" s="102">
        <f>SUM(O33:O6610)</f>
        <v>94177057</v>
      </c>
      <c r="Q6611" s="279" t="s">
        <v>1169</v>
      </c>
    </row>
    <row r="6612" spans="2:17" hidden="1" x14ac:dyDescent="0.3">
      <c r="B6612" s="92" t="s">
        <v>1162</v>
      </c>
      <c r="C6612" s="92" t="s">
        <v>11955</v>
      </c>
      <c r="D6612" s="92" t="s">
        <v>30</v>
      </c>
      <c r="F6612" s="92" t="s">
        <v>11919</v>
      </c>
      <c r="G6612" s="92" t="s">
        <v>1243</v>
      </c>
      <c r="H6612" s="92" t="s">
        <v>11916</v>
      </c>
      <c r="I6612" s="92" t="s">
        <v>865</v>
      </c>
      <c r="J6612" s="92" t="s">
        <v>1244</v>
      </c>
      <c r="K6612" s="90" t="b">
        <v>0</v>
      </c>
      <c r="L6612" s="92" t="s">
        <v>867</v>
      </c>
      <c r="M6612" s="278">
        <f>IFERROR(VLOOKUP(C6612,'Budget Detail as of 11.30'!B:K,COLUMNS('Budget Detail as of 11.30'!B:K),FALSE),0)</f>
        <v>6000</v>
      </c>
      <c r="N6612" s="155">
        <f>SUMIFS('Budget Detail as of 11.30'!L:L,'Budget Detail as of 11.30'!B:B,'Questica Mapping'!C6612)</f>
        <v>6000</v>
      </c>
      <c r="O6612" s="102"/>
    </row>
    <row r="6613" spans="2:17" hidden="1" x14ac:dyDescent="0.3">
      <c r="B6613" s="92" t="s">
        <v>1162</v>
      </c>
      <c r="C6613" s="92" t="s">
        <v>11956</v>
      </c>
      <c r="D6613" s="92" t="s">
        <v>30</v>
      </c>
      <c r="F6613" s="92" t="s">
        <v>11919</v>
      </c>
      <c r="G6613" s="92" t="s">
        <v>1246</v>
      </c>
      <c r="H6613" s="92" t="s">
        <v>11916</v>
      </c>
      <c r="I6613" s="92" t="s">
        <v>865</v>
      </c>
      <c r="J6613" s="92" t="s">
        <v>1326</v>
      </c>
      <c r="K6613" s="90" t="b">
        <v>0</v>
      </c>
      <c r="L6613" s="92" t="s">
        <v>867</v>
      </c>
      <c r="M6613" s="278">
        <f>IFERROR(VLOOKUP(C6613,'Budget Detail as of 11.30'!B:K,COLUMNS('Budget Detail as of 11.30'!B:K),FALSE),0)</f>
        <v>600</v>
      </c>
      <c r="N6613" s="155">
        <f>SUMIFS('Budget Detail as of 11.30'!L:L,'Budget Detail as of 11.30'!B:B,'Questica Mapping'!C6613)</f>
        <v>720</v>
      </c>
      <c r="O6613" s="100">
        <f>SUMIF($B$3:$B$6178,$L6613,O$3:O$6178)</f>
        <v>0</v>
      </c>
      <c r="P6613" s="100">
        <f>SUMIF($B$3:$B$6178,$L6613,P$3:P$6178)</f>
        <v>0</v>
      </c>
    </row>
    <row r="6614" spans="2:17" hidden="1" x14ac:dyDescent="0.3">
      <c r="B6614" s="92" t="s">
        <v>1162</v>
      </c>
      <c r="C6614" s="92" t="s">
        <v>11957</v>
      </c>
      <c r="D6614" s="92" t="s">
        <v>30</v>
      </c>
      <c r="F6614" s="92" t="s">
        <v>11919</v>
      </c>
      <c r="G6614" s="92" t="s">
        <v>1246</v>
      </c>
      <c r="H6614" s="92" t="s">
        <v>11916</v>
      </c>
      <c r="I6614" s="92" t="s">
        <v>925</v>
      </c>
      <c r="J6614" s="270" t="s">
        <v>1251</v>
      </c>
      <c r="K6614" s="90" t="b">
        <v>0</v>
      </c>
      <c r="L6614" s="92" t="s">
        <v>867</v>
      </c>
      <c r="M6614" s="278">
        <f>IFERROR(VLOOKUP(C6614,'Budget Detail as of 11.30'!B:K,COLUMNS('Budget Detail as of 11.30'!B:K),FALSE),0)</f>
        <v>120</v>
      </c>
      <c r="N6614" s="155">
        <f>SUMIFS('Budget Detail as of 11.30'!L:L,'Budget Detail as of 11.30'!B:B,'Questica Mapping'!C6614)</f>
        <v>0</v>
      </c>
      <c r="O6614" s="100">
        <f>SUMIF($B$3:$B$6178,$L6614,O$3:O$6178)</f>
        <v>0</v>
      </c>
      <c r="P6614" s="100">
        <f>SUMIF($B$3:$B$6178,$L6614,P$3:P$6178)</f>
        <v>0</v>
      </c>
    </row>
    <row r="6615" spans="2:17" hidden="1" x14ac:dyDescent="0.3">
      <c r="B6615" s="92" t="s">
        <v>1162</v>
      </c>
      <c r="C6615" s="92" t="s">
        <v>11958</v>
      </c>
      <c r="D6615" s="92" t="s">
        <v>30</v>
      </c>
      <c r="F6615" s="92" t="s">
        <v>11919</v>
      </c>
      <c r="G6615" s="92" t="s">
        <v>1253</v>
      </c>
      <c r="H6615" s="92" t="s">
        <v>11916</v>
      </c>
      <c r="I6615" s="92" t="s">
        <v>865</v>
      </c>
      <c r="J6615" s="92" t="s">
        <v>1254</v>
      </c>
      <c r="K6615" s="90" t="b">
        <v>0</v>
      </c>
      <c r="L6615" s="92" t="s">
        <v>867</v>
      </c>
      <c r="M6615" s="278">
        <f>IFERROR(VLOOKUP(C6615,'Budget Detail as of 11.30'!B:K,COLUMNS('Budget Detail as of 11.30'!B:K),FALSE),0)</f>
        <v>1780</v>
      </c>
      <c r="N6615" s="155">
        <f>SUMIFS('Budget Detail as of 11.30'!L:L,'Budget Detail as of 11.30'!B:B,'Questica Mapping'!C6615)</f>
        <v>1780</v>
      </c>
      <c r="O6615" s="101">
        <f>+O6613+O6614</f>
        <v>0</v>
      </c>
      <c r="P6615" s="101">
        <f>+P6613-P6614</f>
        <v>0</v>
      </c>
    </row>
    <row r="6616" spans="2:17" hidden="1" x14ac:dyDescent="0.3">
      <c r="B6616" s="92" t="s">
        <v>1162</v>
      </c>
      <c r="C6616" s="92" t="s">
        <v>11959</v>
      </c>
      <c r="D6616" s="92" t="s">
        <v>30</v>
      </c>
      <c r="F6616" s="92" t="s">
        <v>11919</v>
      </c>
      <c r="G6616" s="92" t="s">
        <v>1253</v>
      </c>
      <c r="H6616" s="92" t="s">
        <v>11916</v>
      </c>
      <c r="I6616" s="92" t="s">
        <v>925</v>
      </c>
      <c r="J6616" s="270" t="s">
        <v>1251</v>
      </c>
      <c r="K6616" s="90" t="b">
        <v>0</v>
      </c>
      <c r="L6616" s="92" t="s">
        <v>867</v>
      </c>
      <c r="M6616" s="278">
        <f>IFERROR(VLOOKUP(C6616,'Budget Detail as of 11.30'!B:K,COLUMNS('Budget Detail as of 11.30'!B:K),FALSE),0)</f>
        <v>0</v>
      </c>
      <c r="N6616" s="155">
        <f>SUMIFS('Budget Detail as of 11.30'!L:L,'Budget Detail as of 11.30'!B:B,'Questica Mapping'!C6616)</f>
        <v>0</v>
      </c>
    </row>
    <row r="6617" spans="2:17" hidden="1" x14ac:dyDescent="0.3">
      <c r="B6617" s="159" t="s">
        <v>1162</v>
      </c>
      <c r="C6617" s="159" t="s">
        <v>11960</v>
      </c>
      <c r="D6617" s="280" t="s">
        <v>30</v>
      </c>
      <c r="F6617" s="279" t="s">
        <v>11919</v>
      </c>
      <c r="G6617" s="279" t="s">
        <v>1253</v>
      </c>
      <c r="H6617" s="279" t="s">
        <v>11916</v>
      </c>
      <c r="I6617" s="279" t="s">
        <v>931</v>
      </c>
      <c r="J6617" s="279" t="s">
        <v>11961</v>
      </c>
      <c r="K6617" s="279" t="b">
        <v>0</v>
      </c>
      <c r="L6617" s="279" t="s">
        <v>867</v>
      </c>
      <c r="M6617" s="278">
        <f>IFERROR(VLOOKUP(C6617,'Budget Detail as of 11.30'!B:K,COLUMNS('Budget Detail as of 11.30'!B:K),FALSE),0)</f>
        <v>440</v>
      </c>
      <c r="N6617" s="155">
        <f>SUMIFS('Budget Detail as of 11.30'!L:L,'Budget Detail as of 11.30'!B:B,'Questica Mapping'!C6617)</f>
        <v>440</v>
      </c>
    </row>
    <row r="6618" spans="2:17" hidden="1" x14ac:dyDescent="0.3">
      <c r="B6618" s="92" t="s">
        <v>1162</v>
      </c>
      <c r="C6618" s="92" t="s">
        <v>11962</v>
      </c>
      <c r="D6618" s="279" t="s">
        <v>30</v>
      </c>
      <c r="F6618" s="90" t="s">
        <v>11919</v>
      </c>
      <c r="G6618" s="90" t="s">
        <v>1265</v>
      </c>
      <c r="H6618" s="90" t="s">
        <v>11916</v>
      </c>
      <c r="I6618" s="90" t="s">
        <v>865</v>
      </c>
      <c r="J6618" s="90" t="s">
        <v>1266</v>
      </c>
      <c r="K6618" s="90" t="b">
        <v>0</v>
      </c>
      <c r="L6618" s="90" t="s">
        <v>867</v>
      </c>
      <c r="M6618" s="278">
        <f>IFERROR(VLOOKUP(C6618,'Budget Detail as of 11.30'!B:K,COLUMNS('Budget Detail as of 11.30'!B:K),FALSE),0)</f>
        <v>4750</v>
      </c>
      <c r="N6618" s="155">
        <f>SUMIFS('Budget Detail as of 11.30'!L:L,'Budget Detail as of 11.30'!B:B,'Questica Mapping'!C6618)</f>
        <v>4750</v>
      </c>
    </row>
    <row r="6619" spans="2:17" hidden="1" x14ac:dyDescent="0.3">
      <c r="B6619" s="92" t="s">
        <v>1162</v>
      </c>
      <c r="C6619" s="92" t="s">
        <v>11963</v>
      </c>
      <c r="D6619" s="92" t="s">
        <v>30</v>
      </c>
      <c r="F6619" s="92" t="s">
        <v>11919</v>
      </c>
      <c r="G6619" s="92" t="s">
        <v>1268</v>
      </c>
      <c r="H6619" s="92" t="s">
        <v>11916</v>
      </c>
      <c r="I6619" s="92" t="s">
        <v>925</v>
      </c>
      <c r="J6619" s="92" t="s">
        <v>11964</v>
      </c>
      <c r="K6619" s="90" t="b">
        <v>0</v>
      </c>
      <c r="L6619" s="92" t="s">
        <v>867</v>
      </c>
      <c r="M6619" s="278">
        <f>IFERROR(VLOOKUP(C6619,'Budget Detail as of 11.30'!B:K,COLUMNS('Budget Detail as of 11.30'!B:K),FALSE),0)</f>
        <v>10500</v>
      </c>
      <c r="N6619" s="155">
        <f>SUMIFS('Budget Detail as of 11.30'!L:L,'Budget Detail as of 11.30'!B:B,'Questica Mapping'!C6619)</f>
        <v>10500</v>
      </c>
    </row>
    <row r="6620" spans="2:17" hidden="1" x14ac:dyDescent="0.3">
      <c r="B6620" s="92" t="s">
        <v>1162</v>
      </c>
      <c r="C6620" s="92" t="s">
        <v>11965</v>
      </c>
      <c r="D6620" s="92" t="s">
        <v>30</v>
      </c>
      <c r="F6620" s="92" t="s">
        <v>11919</v>
      </c>
      <c r="G6620" s="92" t="s">
        <v>1268</v>
      </c>
      <c r="H6620" s="92" t="s">
        <v>11916</v>
      </c>
      <c r="I6620" s="92" t="s">
        <v>928</v>
      </c>
      <c r="J6620" s="92" t="s">
        <v>11964</v>
      </c>
      <c r="K6620" s="90" t="b">
        <v>0</v>
      </c>
      <c r="L6620" s="92" t="s">
        <v>867</v>
      </c>
      <c r="M6620" s="278">
        <f>IFERROR(VLOOKUP(C6620,'Budget Detail as of 11.30'!B:K,COLUMNS('Budget Detail as of 11.30'!B:K),FALSE),0)</f>
        <v>0</v>
      </c>
      <c r="N6620" s="155">
        <f>SUMIFS('Budget Detail as of 11.30'!L:L,'Budget Detail as of 11.30'!B:B,'Questica Mapping'!C6620)</f>
        <v>0</v>
      </c>
    </row>
    <row r="6621" spans="2:17" s="226" customFormat="1" hidden="1" x14ac:dyDescent="0.3">
      <c r="B6621" s="159" t="s">
        <v>1162</v>
      </c>
      <c r="C6621" s="159" t="s">
        <v>11966</v>
      </c>
      <c r="D6621" s="181" t="s">
        <v>30</v>
      </c>
      <c r="E6621" s="178"/>
      <c r="F6621" s="179" t="s">
        <v>11919</v>
      </c>
      <c r="G6621" s="179" t="s">
        <v>1679</v>
      </c>
      <c r="H6621" s="179" t="s">
        <v>11916</v>
      </c>
      <c r="I6621" s="179" t="s">
        <v>865</v>
      </c>
      <c r="J6621" s="179" t="s">
        <v>326</v>
      </c>
      <c r="K6621" s="179" t="b">
        <f>VLOOKUP($C6621,'Budget Detail as of 11.30'!$B:$K,COLUMNS('Budget Detail as of 11.30'!$B:I),FALSE)</f>
        <v>0</v>
      </c>
      <c r="L6621" s="179" t="str">
        <f>VLOOKUP($C6621,'Budget Detail as of 11.30'!$B:$K,COLUMNS('Budget Detail as of 11.30'!$B:J),FALSE)</f>
        <v>Operating</v>
      </c>
      <c r="M6621" s="278">
        <f>IFERROR(VLOOKUP(C6621,'Budget Detail as of 11.30'!B:K,COLUMNS('Budget Detail as of 11.30'!B:K),FALSE),0)</f>
        <v>5000</v>
      </c>
      <c r="N6621" s="155">
        <f>SUMIFS('Budget Detail as of 11.30'!L:L,'Budget Detail as of 11.30'!B:B,'Questica Mapping'!C6621)</f>
        <v>5000</v>
      </c>
      <c r="O6621" s="99"/>
      <c r="P6621" s="99"/>
    </row>
    <row r="6622" spans="2:17" s="226" customFormat="1" hidden="1" x14ac:dyDescent="0.3">
      <c r="B6622" s="157" t="s">
        <v>1162</v>
      </c>
      <c r="C6622" s="157" t="s">
        <v>11967</v>
      </c>
      <c r="D6622" s="182" t="s">
        <v>10</v>
      </c>
      <c r="E6622" s="231" t="s">
        <v>195</v>
      </c>
      <c r="F6622" s="182" t="s">
        <v>1395</v>
      </c>
      <c r="G6622" s="182" t="s">
        <v>1265</v>
      </c>
      <c r="H6622" s="182" t="s">
        <v>1393</v>
      </c>
      <c r="I6622" s="182" t="s">
        <v>865</v>
      </c>
      <c r="J6622" s="182" t="s">
        <v>1266</v>
      </c>
      <c r="K6622" s="179" t="b">
        <f>VLOOKUP($C6622,'Budget Detail as of 11.30'!$B:$K,COLUMNS('Budget Detail as of 11.30'!$B:I),FALSE)</f>
        <v>0</v>
      </c>
      <c r="L6622" s="179" t="str">
        <f>VLOOKUP($C6622,'Budget Detail as of 11.30'!$B:$K,COLUMNS('Budget Detail as of 11.30'!$B:J),FALSE)</f>
        <v>Operating</v>
      </c>
      <c r="M6622" s="278">
        <f>IFERROR(VLOOKUP(C6622,'Budget Detail as of 11.30'!B:K,COLUMNS('Budget Detail as of 11.30'!B:K),FALSE),0)</f>
        <v>0</v>
      </c>
      <c r="N6622" s="155">
        <f>SUMIFS('Budget Detail as of 11.30'!L:L,'Budget Detail as of 11.30'!B:B,'Questica Mapping'!C6622)</f>
        <v>2650</v>
      </c>
      <c r="O6622" s="99"/>
      <c r="P6622" s="99"/>
    </row>
    <row r="6623" spans="2:17" s="226" customFormat="1" hidden="1" x14ac:dyDescent="0.3">
      <c r="B6623" s="157" t="s">
        <v>1162</v>
      </c>
      <c r="C6623" s="157" t="s">
        <v>11968</v>
      </c>
      <c r="D6623" s="182" t="s">
        <v>34</v>
      </c>
      <c r="E6623" s="231" t="s">
        <v>818</v>
      </c>
      <c r="F6623" s="182" t="s">
        <v>6281</v>
      </c>
      <c r="G6623" s="182" t="s">
        <v>1212</v>
      </c>
      <c r="H6623" s="182" t="s">
        <v>6229</v>
      </c>
      <c r="I6623" s="182" t="s">
        <v>925</v>
      </c>
      <c r="J6623" s="182" t="s">
        <v>11969</v>
      </c>
      <c r="K6623" s="179" t="b">
        <f>VLOOKUP($C6623,'Budget Detail as of 11.30'!$B:$K,COLUMNS('Budget Detail as of 11.30'!$B:I),FALSE)</f>
        <v>0</v>
      </c>
      <c r="L6623" s="179" t="str">
        <f>VLOOKUP($C6623,'Budget Detail as of 11.30'!$B:$K,COLUMNS('Budget Detail as of 11.30'!$B:J),FALSE)</f>
        <v>Operating</v>
      </c>
      <c r="M6623" s="278">
        <f>IFERROR(VLOOKUP(C6623,'Budget Detail as of 11.30'!B:K,COLUMNS('Budget Detail as of 11.30'!B:K),FALSE),0)</f>
        <v>0</v>
      </c>
      <c r="N6623" s="155">
        <f>SUMIFS('Budget Detail as of 11.30'!L:L,'Budget Detail as of 11.30'!B:B,'Questica Mapping'!C6623)</f>
        <v>5000</v>
      </c>
      <c r="O6623" s="99"/>
      <c r="P6623" s="99"/>
    </row>
    <row r="6624" spans="2:17" s="226" customFormat="1" hidden="1" x14ac:dyDescent="0.3">
      <c r="B6624" s="157" t="s">
        <v>1162</v>
      </c>
      <c r="C6624" s="157" t="s">
        <v>11970</v>
      </c>
      <c r="D6624" s="182" t="s">
        <v>34</v>
      </c>
      <c r="E6624" s="231" t="s">
        <v>821</v>
      </c>
      <c r="F6624" s="182" t="s">
        <v>6281</v>
      </c>
      <c r="G6624" s="182" t="s">
        <v>1576</v>
      </c>
      <c r="H6624" s="182" t="s">
        <v>6291</v>
      </c>
      <c r="I6624" s="182" t="s">
        <v>925</v>
      </c>
      <c r="J6624" s="182" t="s">
        <v>11971</v>
      </c>
      <c r="K6624" s="179" t="b">
        <f>VLOOKUP($C6624,'Budget Detail as of 11.30'!$B:$K,COLUMNS('Budget Detail as of 11.30'!$B:I),FALSE)</f>
        <v>0</v>
      </c>
      <c r="L6624" s="179" t="str">
        <f>VLOOKUP($C6624,'Budget Detail as of 11.30'!$B:$K,COLUMNS('Budget Detail as of 11.30'!$B:J),FALSE)</f>
        <v>Operating</v>
      </c>
      <c r="M6624" s="278">
        <f>IFERROR(VLOOKUP(C6624,'Budget Detail as of 11.30'!B:K,COLUMNS('Budget Detail as of 11.30'!B:K),FALSE),0)</f>
        <v>0</v>
      </c>
      <c r="N6624" s="155">
        <f>SUMIFS('Budget Detail as of 11.30'!L:L,'Budget Detail as of 11.30'!B:B,'Questica Mapping'!C6624)</f>
        <v>40000</v>
      </c>
      <c r="O6624" s="99"/>
      <c r="P6624" s="99"/>
    </row>
    <row r="6625" spans="2:16" s="226" customFormat="1" hidden="1" x14ac:dyDescent="0.3">
      <c r="B6625" s="157" t="s">
        <v>1162</v>
      </c>
      <c r="C6625" s="157" t="s">
        <v>11972</v>
      </c>
      <c r="D6625" s="182" t="s">
        <v>28</v>
      </c>
      <c r="E6625" s="103" t="s">
        <v>494</v>
      </c>
      <c r="F6625" s="182" t="s">
        <v>11320</v>
      </c>
      <c r="G6625" s="182" t="s">
        <v>1679</v>
      </c>
      <c r="H6625" s="182" t="s">
        <v>11024</v>
      </c>
      <c r="I6625" s="182" t="s">
        <v>944</v>
      </c>
      <c r="J6625" s="182" t="s">
        <v>11973</v>
      </c>
      <c r="K6625" s="179" t="b">
        <f>VLOOKUP($C6625,'Budget Detail as of 11.30'!$B:$K,COLUMNS('Budget Detail as of 11.30'!$B:I),FALSE)</f>
        <v>0</v>
      </c>
      <c r="L6625" s="179" t="str">
        <f>VLOOKUP($C6625,'Budget Detail as of 11.30'!$B:$K,COLUMNS('Budget Detail as of 11.30'!$B:J),FALSE)</f>
        <v>Operating</v>
      </c>
      <c r="M6625" s="278">
        <f>IFERROR(VLOOKUP(C6625,'Budget Detail as of 11.30'!B:K,COLUMNS('Budget Detail as of 11.30'!B:K),FALSE),0)</f>
        <v>0</v>
      </c>
      <c r="N6625" s="155">
        <f>SUMIFS('Budget Detail as of 11.30'!L:L,'Budget Detail as of 11.30'!B:B,'Questica Mapping'!C6625)</f>
        <v>18730</v>
      </c>
      <c r="O6625" s="99"/>
      <c r="P6625" s="99"/>
    </row>
    <row r="6626" spans="2:16" s="226" customFormat="1" hidden="1" x14ac:dyDescent="0.3">
      <c r="B6626" s="157" t="s">
        <v>1162</v>
      </c>
      <c r="C6626" s="157" t="s">
        <v>11974</v>
      </c>
      <c r="D6626" s="182" t="s">
        <v>28</v>
      </c>
      <c r="E6626" s="103" t="s">
        <v>494</v>
      </c>
      <c r="F6626" s="182" t="s">
        <v>11320</v>
      </c>
      <c r="G6626" s="182" t="s">
        <v>1679</v>
      </c>
      <c r="H6626" s="182" t="s">
        <v>11031</v>
      </c>
      <c r="I6626" s="182" t="s">
        <v>931</v>
      </c>
      <c r="J6626" s="182" t="s">
        <v>11975</v>
      </c>
      <c r="K6626" s="179" t="b">
        <f>VLOOKUP($C6626,'Budget Detail as of 11.30'!$B:$K,COLUMNS('Budget Detail as of 11.30'!$B:I),FALSE)</f>
        <v>0</v>
      </c>
      <c r="L6626" s="179" t="str">
        <f>VLOOKUP($C6626,'Budget Detail as of 11.30'!$B:$K,COLUMNS('Budget Detail as of 11.30'!$B:J),FALSE)</f>
        <v>Operating</v>
      </c>
      <c r="M6626" s="278">
        <f>IFERROR(VLOOKUP(C6626,'Budget Detail as of 11.30'!B:K,COLUMNS('Budget Detail as of 11.30'!B:K),FALSE),0)</f>
        <v>0</v>
      </c>
      <c r="N6626" s="155">
        <f>SUMIFS('Budget Detail as of 11.30'!L:L,'Budget Detail as of 11.30'!B:B,'Questica Mapping'!C6626)</f>
        <v>62000</v>
      </c>
      <c r="O6626" s="99"/>
      <c r="P6626" s="99"/>
    </row>
    <row r="6627" spans="2:16" s="226" customFormat="1" hidden="1" x14ac:dyDescent="0.3">
      <c r="B6627" s="157" t="s">
        <v>1162</v>
      </c>
      <c r="C6627" s="157" t="s">
        <v>11976</v>
      </c>
      <c r="D6627" s="182" t="s">
        <v>19</v>
      </c>
      <c r="E6627" s="231" t="s">
        <v>494</v>
      </c>
      <c r="F6627" s="182" t="s">
        <v>9591</v>
      </c>
      <c r="G6627" s="182" t="s">
        <v>1679</v>
      </c>
      <c r="H6627" s="182" t="s">
        <v>9249</v>
      </c>
      <c r="I6627" s="182" t="s">
        <v>928</v>
      </c>
      <c r="J6627" s="182" t="s">
        <v>7857</v>
      </c>
      <c r="K6627" s="179" t="b">
        <f>VLOOKUP($C6627,'Budget Detail as of 11.30'!$B:$K,COLUMNS('Budget Detail as of 11.30'!$B:I),FALSE)</f>
        <v>0</v>
      </c>
      <c r="L6627" s="179" t="str">
        <f>VLOOKUP($C6627,'Budget Detail as of 11.30'!$B:$K,COLUMNS('Budget Detail as of 11.30'!$B:J),FALSE)</f>
        <v>Operating</v>
      </c>
      <c r="M6627" s="278">
        <f>IFERROR(VLOOKUP(C6627,'Budget Detail as of 11.30'!B:K,COLUMNS('Budget Detail as of 11.30'!B:K),FALSE),0)</f>
        <v>0</v>
      </c>
      <c r="N6627" s="155">
        <f>SUMIFS('Budget Detail as of 11.30'!L:L,'Budget Detail as of 11.30'!B:B,'Questica Mapping'!C6627)</f>
        <v>172900</v>
      </c>
      <c r="O6627" s="99"/>
      <c r="P6627" s="99"/>
    </row>
    <row r="6628" spans="2:16" s="226" customFormat="1" hidden="1" x14ac:dyDescent="0.3">
      <c r="B6628" s="157" t="s">
        <v>1162</v>
      </c>
      <c r="C6628" s="157" t="s">
        <v>11977</v>
      </c>
      <c r="D6628" s="182" t="s">
        <v>14</v>
      </c>
      <c r="E6628" s="231" t="s">
        <v>494</v>
      </c>
      <c r="F6628" s="182" t="s">
        <v>8006</v>
      </c>
      <c r="G6628" s="182" t="s">
        <v>1679</v>
      </c>
      <c r="H6628" s="182" t="s">
        <v>7976</v>
      </c>
      <c r="I6628" s="182" t="s">
        <v>925</v>
      </c>
      <c r="J6628" s="182" t="s">
        <v>3690</v>
      </c>
      <c r="K6628" s="179" t="b">
        <f>VLOOKUP($C6628,'Budget Detail as of 11.30'!$B:$K,COLUMNS('Budget Detail as of 11.30'!$B:I),FALSE)</f>
        <v>0</v>
      </c>
      <c r="L6628" s="179" t="str">
        <f>VLOOKUP($C6628,'Budget Detail as of 11.30'!$B:$K,COLUMNS('Budget Detail as of 11.30'!$B:J),FALSE)</f>
        <v>Operating</v>
      </c>
      <c r="M6628" s="278">
        <f>IFERROR(VLOOKUP(C6628,'Budget Detail as of 11.30'!B:K,COLUMNS('Budget Detail as of 11.30'!B:K),FALSE),0)</f>
        <v>0</v>
      </c>
      <c r="N6628" s="155">
        <f>SUMIFS('Budget Detail as of 11.30'!L:L,'Budget Detail as of 11.30'!B:B,'Questica Mapping'!C6628)</f>
        <v>52750</v>
      </c>
      <c r="O6628" s="99"/>
      <c r="P6628" s="99"/>
    </row>
    <row r="6629" spans="2:16" s="226" customFormat="1" hidden="1" x14ac:dyDescent="0.3">
      <c r="B6629" s="157" t="s">
        <v>1162</v>
      </c>
      <c r="C6629" s="157" t="s">
        <v>11978</v>
      </c>
      <c r="D6629" s="182" t="s">
        <v>14</v>
      </c>
      <c r="E6629" s="231" t="s">
        <v>494</v>
      </c>
      <c r="F6629" s="182" t="s">
        <v>8006</v>
      </c>
      <c r="G6629" s="182" t="s">
        <v>1679</v>
      </c>
      <c r="H6629" s="182" t="s">
        <v>7976</v>
      </c>
      <c r="I6629" s="182" t="s">
        <v>928</v>
      </c>
      <c r="J6629" s="182" t="s">
        <v>7857</v>
      </c>
      <c r="K6629" s="179" t="b">
        <f>VLOOKUP($C6629,'Budget Detail as of 11.30'!$B:$K,COLUMNS('Budget Detail as of 11.30'!$B:I),FALSE)</f>
        <v>0</v>
      </c>
      <c r="L6629" s="179" t="str">
        <f>VLOOKUP($C6629,'Budget Detail as of 11.30'!$B:$K,COLUMNS('Budget Detail as of 11.30'!$B:J),FALSE)</f>
        <v>Operating</v>
      </c>
      <c r="M6629" s="278">
        <f>IFERROR(VLOOKUP(C6629,'Budget Detail as of 11.30'!B:K,COLUMNS('Budget Detail as of 11.30'!B:K),FALSE),0)</f>
        <v>0</v>
      </c>
      <c r="N6629" s="155">
        <f>SUMIFS('Budget Detail as of 11.30'!L:L,'Budget Detail as of 11.30'!B:B,'Questica Mapping'!C6629)</f>
        <v>30080</v>
      </c>
      <c r="O6629" s="99"/>
      <c r="P6629" s="99"/>
    </row>
    <row r="6630" spans="2:16" s="226" customFormat="1" hidden="1" x14ac:dyDescent="0.3">
      <c r="B6630" s="157" t="s">
        <v>1162</v>
      </c>
      <c r="C6630" s="157" t="s">
        <v>11979</v>
      </c>
      <c r="D6630" s="182" t="s">
        <v>16</v>
      </c>
      <c r="E6630" s="231" t="s">
        <v>513</v>
      </c>
      <c r="F6630" s="182" t="s">
        <v>8419</v>
      </c>
      <c r="G6630" s="182" t="s">
        <v>1265</v>
      </c>
      <c r="H6630" s="182" t="s">
        <v>8392</v>
      </c>
      <c r="I6630" s="182" t="s">
        <v>925</v>
      </c>
      <c r="J6630" s="182" t="s">
        <v>1266</v>
      </c>
      <c r="K6630" s="179" t="b">
        <f>VLOOKUP($C6630,'Budget Detail as of 11.30'!$B:$K,COLUMNS('Budget Detail as of 11.30'!$B:I),FALSE)</f>
        <v>0</v>
      </c>
      <c r="L6630" s="179" t="str">
        <f>VLOOKUP($C6630,'Budget Detail as of 11.30'!$B:$K,COLUMNS('Budget Detail as of 11.30'!$B:J),FALSE)</f>
        <v>Operating</v>
      </c>
      <c r="M6630" s="278">
        <f>IFERROR(VLOOKUP(C6630,'Budget Detail as of 11.30'!B:K,COLUMNS('Budget Detail as of 11.30'!B:K),FALSE),0)</f>
        <v>0</v>
      </c>
      <c r="N6630" s="155">
        <f>SUMIFS('Budget Detail as of 11.30'!L:L,'Budget Detail as of 11.30'!B:B,'Questica Mapping'!C6630)</f>
        <v>190</v>
      </c>
      <c r="O6630" s="99"/>
      <c r="P6630" s="99"/>
    </row>
    <row r="6631" spans="2:16" s="226" customFormat="1" hidden="1" x14ac:dyDescent="0.3">
      <c r="B6631" s="157" t="s">
        <v>1162</v>
      </c>
      <c r="C6631" s="157" t="s">
        <v>11980</v>
      </c>
      <c r="D6631" s="182" t="s">
        <v>15</v>
      </c>
      <c r="E6631" s="231" t="s">
        <v>494</v>
      </c>
      <c r="F6631" s="182" t="s">
        <v>8340</v>
      </c>
      <c r="G6631" s="182" t="s">
        <v>1679</v>
      </c>
      <c r="H6631" s="182" t="s">
        <v>8327</v>
      </c>
      <c r="I6631" s="182" t="s">
        <v>928</v>
      </c>
      <c r="J6631" s="182" t="s">
        <v>7857</v>
      </c>
      <c r="K6631" s="179" t="b">
        <f>VLOOKUP($C6631,'Budget Detail as of 11.30'!$B:$K,COLUMNS('Budget Detail as of 11.30'!$B:I),FALSE)</f>
        <v>0</v>
      </c>
      <c r="L6631" s="179" t="str">
        <f>VLOOKUP($C6631,'Budget Detail as of 11.30'!$B:$K,COLUMNS('Budget Detail as of 11.30'!$B:J),FALSE)</f>
        <v>Operating</v>
      </c>
      <c r="M6631" s="278">
        <f>IFERROR(VLOOKUP(C6631,'Budget Detail as of 11.30'!B:K,COLUMNS('Budget Detail as of 11.30'!B:K),FALSE),0)</f>
        <v>0</v>
      </c>
      <c r="N6631" s="155">
        <f>SUMIFS('Budget Detail as of 11.30'!L:L,'Budget Detail as of 11.30'!B:B,'Questica Mapping'!C6631)</f>
        <v>1900</v>
      </c>
      <c r="O6631" s="99"/>
      <c r="P6631" s="99"/>
    </row>
    <row r="6632" spans="2:16" s="226" customFormat="1" hidden="1" x14ac:dyDescent="0.3">
      <c r="B6632" s="157" t="s">
        <v>1162</v>
      </c>
      <c r="C6632" s="157" t="s">
        <v>11981</v>
      </c>
      <c r="D6632" s="182" t="s">
        <v>24</v>
      </c>
      <c r="E6632" s="103" t="s">
        <v>494</v>
      </c>
      <c r="F6632" s="182" t="s">
        <v>10115</v>
      </c>
      <c r="G6632" s="182" t="s">
        <v>1679</v>
      </c>
      <c r="H6632" s="182" t="s">
        <v>10098</v>
      </c>
      <c r="I6632" s="182" t="s">
        <v>925</v>
      </c>
      <c r="J6632" s="182" t="s">
        <v>7857</v>
      </c>
      <c r="K6632" s="179" t="b">
        <f>VLOOKUP($C6632,'Budget Detail as of 11.30'!$B:$K,COLUMNS('Budget Detail as of 11.30'!$B:I),FALSE)</f>
        <v>0</v>
      </c>
      <c r="L6632" s="179" t="str">
        <f>VLOOKUP($C6632,'Budget Detail as of 11.30'!$B:$K,COLUMNS('Budget Detail as of 11.30'!$B:J),FALSE)</f>
        <v>Operating</v>
      </c>
      <c r="M6632" s="278">
        <f>IFERROR(VLOOKUP(C6632,'Budget Detail as of 11.30'!B:K,COLUMNS('Budget Detail as of 11.30'!B:K),FALSE),0)</f>
        <v>0</v>
      </c>
      <c r="N6632" s="155">
        <f>SUMIFS('Budget Detail as of 11.30'!L:L,'Budget Detail as of 11.30'!B:B,'Questica Mapping'!C6632)</f>
        <v>27920</v>
      </c>
      <c r="O6632" s="99"/>
      <c r="P6632" s="99"/>
    </row>
    <row r="6633" spans="2:16" s="226" customFormat="1" hidden="1" x14ac:dyDescent="0.3">
      <c r="B6633" s="157" t="s">
        <v>1162</v>
      </c>
      <c r="C6633" s="157" t="s">
        <v>11982</v>
      </c>
      <c r="D6633" s="182" t="s">
        <v>13</v>
      </c>
      <c r="E6633" s="231" t="s">
        <v>485</v>
      </c>
      <c r="F6633" s="182" t="s">
        <v>2349</v>
      </c>
      <c r="G6633" s="182" t="s">
        <v>1576</v>
      </c>
      <c r="H6633" s="182" t="s">
        <v>6952</v>
      </c>
      <c r="I6633" s="182" t="s">
        <v>931</v>
      </c>
      <c r="J6633" s="182" t="s">
        <v>11983</v>
      </c>
      <c r="K6633" s="179" t="b">
        <f>VLOOKUP($C6633,'Budget Detail as of 11.30'!$B:$K,COLUMNS('Budget Detail as of 11.30'!$B:I),FALSE)</f>
        <v>0</v>
      </c>
      <c r="L6633" s="179" t="str">
        <f>VLOOKUP($C6633,'Budget Detail as of 11.30'!$B:$K,COLUMNS('Budget Detail as of 11.30'!$B:J),FALSE)</f>
        <v>Operating</v>
      </c>
      <c r="M6633" s="278">
        <f>IFERROR(VLOOKUP(C6633,'Budget Detail as of 11.30'!B:K,COLUMNS('Budget Detail as of 11.30'!B:K),FALSE),0)</f>
        <v>0</v>
      </c>
      <c r="N6633" s="155">
        <f>SUMIFS('Budget Detail as of 11.30'!L:L,'Budget Detail as of 11.30'!B:B,'Questica Mapping'!C6633)</f>
        <v>1290</v>
      </c>
      <c r="O6633" s="99"/>
      <c r="P6633" s="99"/>
    </row>
    <row r="6634" spans="2:16" s="226" customFormat="1" hidden="1" x14ac:dyDescent="0.3">
      <c r="B6634" s="157" t="s">
        <v>1162</v>
      </c>
      <c r="C6634" s="157" t="s">
        <v>11984</v>
      </c>
      <c r="D6634" s="182" t="s">
        <v>10</v>
      </c>
      <c r="E6634" s="231" t="s">
        <v>223</v>
      </c>
      <c r="F6634" s="182" t="s">
        <v>1941</v>
      </c>
      <c r="G6634" s="182" t="s">
        <v>1576</v>
      </c>
      <c r="H6634" s="182" t="s">
        <v>1942</v>
      </c>
      <c r="I6634" s="182" t="s">
        <v>925</v>
      </c>
      <c r="J6634" s="182" t="s">
        <v>11985</v>
      </c>
      <c r="K6634" s="179" t="b">
        <f>VLOOKUP($C6634,'Budget Detail as of 11.30'!$B:$K,COLUMNS('Budget Detail as of 11.30'!$B:I),FALSE)</f>
        <v>0</v>
      </c>
      <c r="L6634" s="179" t="str">
        <f>VLOOKUP($C6634,'Budget Detail as of 11.30'!$B:$K,COLUMNS('Budget Detail as of 11.30'!$B:J),FALSE)</f>
        <v>Operating</v>
      </c>
      <c r="M6634" s="278">
        <f>IFERROR(VLOOKUP(C6634,'Budget Detail as of 11.30'!B:K,COLUMNS('Budget Detail as of 11.30'!B:K),FALSE),0)</f>
        <v>0</v>
      </c>
      <c r="N6634" s="155">
        <f>SUMIFS('Budget Detail as of 11.30'!L:L,'Budget Detail as of 11.30'!B:B,'Questica Mapping'!C6634)</f>
        <v>20000</v>
      </c>
      <c r="O6634" s="99"/>
      <c r="P6634" s="99"/>
    </row>
    <row r="6635" spans="2:16" s="226" customFormat="1" hidden="1" x14ac:dyDescent="0.3">
      <c r="B6635" s="157" t="s">
        <v>1162</v>
      </c>
      <c r="C6635" s="157" t="s">
        <v>11986</v>
      </c>
      <c r="D6635" s="182" t="s">
        <v>13</v>
      </c>
      <c r="E6635" s="231" t="s">
        <v>485</v>
      </c>
      <c r="F6635" s="182" t="s">
        <v>2629</v>
      </c>
      <c r="G6635" s="182" t="s">
        <v>1229</v>
      </c>
      <c r="H6635" s="182" t="s">
        <v>6975</v>
      </c>
      <c r="I6635" s="182" t="s">
        <v>865</v>
      </c>
      <c r="J6635" s="182" t="s">
        <v>7723</v>
      </c>
      <c r="K6635" s="179" t="b">
        <f>VLOOKUP($C6635,'Budget Detail as of 11.30'!$B:$K,COLUMNS('Budget Detail as of 11.30'!$B:I),FALSE)</f>
        <v>0</v>
      </c>
      <c r="L6635" s="179" t="str">
        <f>VLOOKUP($C6635,'Budget Detail as of 11.30'!$B:$K,COLUMNS('Budget Detail as of 11.30'!$B:J),FALSE)</f>
        <v>Operating</v>
      </c>
      <c r="M6635" s="278">
        <f>IFERROR(VLOOKUP(C6635,'Budget Detail as of 11.30'!B:K,COLUMNS('Budget Detail as of 11.30'!B:K),FALSE),0)</f>
        <v>0</v>
      </c>
      <c r="N6635" s="155">
        <f>SUMIFS('Budget Detail as of 11.30'!L:L,'Budget Detail as of 11.30'!B:B,'Questica Mapping'!C6635)</f>
        <v>3690</v>
      </c>
      <c r="O6635" s="99"/>
      <c r="P6635" s="99"/>
    </row>
    <row r="6636" spans="2:16" s="226" customFormat="1" hidden="1" x14ac:dyDescent="0.3">
      <c r="B6636" s="157" t="s">
        <v>1162</v>
      </c>
      <c r="C6636" s="157" t="s">
        <v>11987</v>
      </c>
      <c r="D6636" s="182" t="s">
        <v>10</v>
      </c>
      <c r="E6636" s="231" t="s">
        <v>229</v>
      </c>
      <c r="F6636" s="182" t="s">
        <v>2817</v>
      </c>
      <c r="G6636" s="182" t="s">
        <v>1576</v>
      </c>
      <c r="H6636" s="182" t="s">
        <v>2821</v>
      </c>
      <c r="I6636" s="182" t="s">
        <v>925</v>
      </c>
      <c r="J6636" s="182" t="s">
        <v>11988</v>
      </c>
      <c r="K6636" s="179" t="b">
        <f>VLOOKUP($C6636,'Budget Detail as of 11.30'!$B:$K,COLUMNS('Budget Detail as of 11.30'!$B:I),FALSE)</f>
        <v>0</v>
      </c>
      <c r="L6636" s="179" t="str">
        <f>VLOOKUP($C6636,'Budget Detail as of 11.30'!$B:$K,COLUMNS('Budget Detail as of 11.30'!$B:J),FALSE)</f>
        <v>Operating</v>
      </c>
      <c r="M6636" s="278">
        <f>IFERROR(VLOOKUP(C6636,'Budget Detail as of 11.30'!B:K,COLUMNS('Budget Detail as of 11.30'!B:K),FALSE),0)</f>
        <v>0</v>
      </c>
      <c r="N6636" s="155">
        <f>SUMIFS('Budget Detail as of 11.30'!L:L,'Budget Detail as of 11.30'!B:B,'Questica Mapping'!C6636)</f>
        <v>170000</v>
      </c>
      <c r="O6636" s="99"/>
      <c r="P6636" s="99"/>
    </row>
    <row r="6637" spans="2:16" s="226" customFormat="1" hidden="1" x14ac:dyDescent="0.3">
      <c r="B6637" s="157" t="s">
        <v>1162</v>
      </c>
      <c r="C6637" s="157" t="s">
        <v>11989</v>
      </c>
      <c r="D6637" s="182" t="s">
        <v>10</v>
      </c>
      <c r="E6637" s="231" t="s">
        <v>229</v>
      </c>
      <c r="F6637" s="182" t="s">
        <v>2817</v>
      </c>
      <c r="G6637" s="182" t="s">
        <v>1586</v>
      </c>
      <c r="H6637" s="182" t="s">
        <v>2818</v>
      </c>
      <c r="I6637" s="182" t="s">
        <v>925</v>
      </c>
      <c r="J6637" s="182" t="s">
        <v>11990</v>
      </c>
      <c r="K6637" s="179" t="b">
        <f>VLOOKUP($C6637,'Budget Detail as of 11.30'!$B:$K,COLUMNS('Budget Detail as of 11.30'!$B:I),FALSE)</f>
        <v>0</v>
      </c>
      <c r="L6637" s="179" t="str">
        <f>VLOOKUP($C6637,'Budget Detail as of 11.30'!$B:$K,COLUMNS('Budget Detail as of 11.30'!$B:J),FALSE)</f>
        <v>Operating</v>
      </c>
      <c r="M6637" s="278">
        <f>IFERROR(VLOOKUP(C6637,'Budget Detail as of 11.30'!B:K,COLUMNS('Budget Detail as of 11.30'!B:K),FALSE),0)</f>
        <v>0</v>
      </c>
      <c r="N6637" s="155">
        <f>SUMIFS('Budget Detail as of 11.30'!L:L,'Budget Detail as of 11.30'!B:B,'Questica Mapping'!C6637)</f>
        <v>19700</v>
      </c>
      <c r="O6637" s="99"/>
      <c r="P6637" s="99"/>
    </row>
    <row r="6638" spans="2:16" s="226" customFormat="1" hidden="1" x14ac:dyDescent="0.3">
      <c r="B6638" s="157" t="s">
        <v>1162</v>
      </c>
      <c r="C6638" s="157" t="s">
        <v>11991</v>
      </c>
      <c r="D6638" s="182" t="s">
        <v>13</v>
      </c>
      <c r="E6638" s="231" t="s">
        <v>225</v>
      </c>
      <c r="F6638" s="182" t="s">
        <v>7744</v>
      </c>
      <c r="G6638" s="182" t="s">
        <v>1679</v>
      </c>
      <c r="H6638" s="182" t="s">
        <v>6968</v>
      </c>
      <c r="I6638" s="182" t="s">
        <v>865</v>
      </c>
      <c r="J6638" s="182" t="s">
        <v>7859</v>
      </c>
      <c r="K6638" s="179" t="b">
        <f>VLOOKUP($C6638,'Budget Detail as of 11.30'!$B:$K,COLUMNS('Budget Detail as of 11.30'!$B:I),FALSE)</f>
        <v>0</v>
      </c>
      <c r="L6638" s="179" t="str">
        <f>VLOOKUP($C6638,'Budget Detail as of 11.30'!$B:$K,COLUMNS('Budget Detail as of 11.30'!$B:J),FALSE)</f>
        <v>Operating</v>
      </c>
      <c r="M6638" s="278">
        <f>IFERROR(VLOOKUP(C6638,'Budget Detail as of 11.30'!B:K,COLUMNS('Budget Detail as of 11.30'!B:K),FALSE),0)</f>
        <v>0</v>
      </c>
      <c r="N6638" s="155">
        <f>SUMIFS('Budget Detail as of 11.30'!L:L,'Budget Detail as of 11.30'!B:B,'Questica Mapping'!C6638)</f>
        <v>1000000</v>
      </c>
      <c r="O6638" s="99"/>
      <c r="P6638" s="99"/>
    </row>
    <row r="6639" spans="2:16" s="226" customFormat="1" hidden="1" x14ac:dyDescent="0.3">
      <c r="B6639" s="157" t="s">
        <v>1162</v>
      </c>
      <c r="C6639" s="157" t="s">
        <v>11992</v>
      </c>
      <c r="D6639" s="182" t="s">
        <v>11</v>
      </c>
      <c r="E6639" s="231" t="s">
        <v>335</v>
      </c>
      <c r="F6639" s="182" t="s">
        <v>4841</v>
      </c>
      <c r="G6639" s="182" t="s">
        <v>1243</v>
      </c>
      <c r="H6639" s="182" t="s">
        <v>4137</v>
      </c>
      <c r="I6639" s="182" t="s">
        <v>925</v>
      </c>
      <c r="J6639" s="182" t="s">
        <v>10355</v>
      </c>
      <c r="K6639" s="179" t="b">
        <f>VLOOKUP($C6639,'Budget Detail as of 11.30'!$B:$K,COLUMNS('Budget Detail as of 11.30'!$B:I),FALSE)</f>
        <v>0</v>
      </c>
      <c r="L6639" s="179" t="str">
        <f>VLOOKUP($C6639,'Budget Detail as of 11.30'!$B:$K,COLUMNS('Budget Detail as of 11.30'!$B:J),FALSE)</f>
        <v>Operating</v>
      </c>
      <c r="M6639" s="278">
        <f>IFERROR(VLOOKUP(C6639,'Budget Detail as of 11.30'!B:K,COLUMNS('Budget Detail as of 11.30'!B:K),FALSE),0)</f>
        <v>0</v>
      </c>
      <c r="N6639" s="155">
        <f>SUMIFS('Budget Detail as of 11.30'!L:L,'Budget Detail as of 11.30'!B:B,'Questica Mapping'!C6639)</f>
        <v>200</v>
      </c>
      <c r="O6639" s="99"/>
      <c r="P6639" s="99"/>
    </row>
    <row r="6640" spans="2:16" s="226" customFormat="1" hidden="1" x14ac:dyDescent="0.3">
      <c r="B6640" s="157" t="s">
        <v>1162</v>
      </c>
      <c r="C6640" s="157" t="s">
        <v>11993</v>
      </c>
      <c r="D6640" s="182" t="s">
        <v>11</v>
      </c>
      <c r="E6640" s="231" t="s">
        <v>327</v>
      </c>
      <c r="F6640" s="182" t="s">
        <v>4565</v>
      </c>
      <c r="G6640" s="182" t="s">
        <v>1215</v>
      </c>
      <c r="H6640" s="182" t="s">
        <v>4012</v>
      </c>
      <c r="I6640" s="182" t="s">
        <v>928</v>
      </c>
      <c r="J6640" s="182" t="s">
        <v>11994</v>
      </c>
      <c r="K6640" s="179" t="b">
        <f>VLOOKUP($C6640,'Budget Detail as of 11.30'!$B:$K,COLUMNS('Budget Detail as of 11.30'!$B:I),FALSE)</f>
        <v>0</v>
      </c>
      <c r="L6640" s="179" t="str">
        <f>VLOOKUP($C6640,'Budget Detail as of 11.30'!$B:$K,COLUMNS('Budget Detail as of 11.30'!$B:J),FALSE)</f>
        <v>Operating</v>
      </c>
      <c r="M6640" s="278">
        <f>IFERROR(VLOOKUP(C6640,'Budget Detail as of 11.30'!B:K,COLUMNS('Budget Detail as of 11.30'!B:K),FALSE),0)</f>
        <v>0</v>
      </c>
      <c r="N6640" s="155">
        <f>SUMIFS('Budget Detail as of 11.30'!L:L,'Budget Detail as of 11.30'!B:B,'Questica Mapping'!C6640)</f>
        <v>600</v>
      </c>
      <c r="O6640" s="99"/>
      <c r="P6640" s="99"/>
    </row>
    <row r="6641" spans="2:16" s="226" customFormat="1" hidden="1" x14ac:dyDescent="0.3">
      <c r="B6641" s="157" t="s">
        <v>1162</v>
      </c>
      <c r="C6641" s="157" t="s">
        <v>11995</v>
      </c>
      <c r="D6641" s="182" t="s">
        <v>11</v>
      </c>
      <c r="E6641" s="231" t="s">
        <v>323</v>
      </c>
      <c r="F6641" s="182" t="s">
        <v>4260</v>
      </c>
      <c r="G6641" s="182" t="s">
        <v>1576</v>
      </c>
      <c r="H6641" s="182" t="s">
        <v>3721</v>
      </c>
      <c r="I6641" s="182" t="s">
        <v>925</v>
      </c>
      <c r="J6641" s="182" t="s">
        <v>11996</v>
      </c>
      <c r="K6641" s="179" t="b">
        <f>VLOOKUP($C6641,'Budget Detail as of 11.30'!$B:$K,COLUMNS('Budget Detail as of 11.30'!$B:I),FALSE)</f>
        <v>0</v>
      </c>
      <c r="L6641" s="179" t="str">
        <f>VLOOKUP($C6641,'Budget Detail as of 11.30'!$B:$K,COLUMNS('Budget Detail as of 11.30'!$B:J),FALSE)</f>
        <v>Operating</v>
      </c>
      <c r="M6641" s="278">
        <f>IFERROR(VLOOKUP(C6641,'Budget Detail as of 11.30'!B:K,COLUMNS('Budget Detail as of 11.30'!B:K),FALSE),0)</f>
        <v>0</v>
      </c>
      <c r="N6641" s="155">
        <f>SUMIFS('Budget Detail as of 11.30'!L:L,'Budget Detail as of 11.30'!B:B,'Questica Mapping'!C6641)</f>
        <v>21000</v>
      </c>
      <c r="O6641" s="99"/>
      <c r="P6641" s="99"/>
    </row>
    <row r="6642" spans="2:16" s="226" customFormat="1" hidden="1" x14ac:dyDescent="0.3">
      <c r="B6642" s="157" t="s">
        <v>1162</v>
      </c>
      <c r="C6642" s="157" t="s">
        <v>11997</v>
      </c>
      <c r="D6642" s="182" t="s">
        <v>11</v>
      </c>
      <c r="E6642" s="231" t="s">
        <v>323</v>
      </c>
      <c r="F6642" s="182" t="s">
        <v>4260</v>
      </c>
      <c r="G6642" s="182" t="s">
        <v>1253</v>
      </c>
      <c r="H6642" s="182" t="s">
        <v>3714</v>
      </c>
      <c r="I6642" s="182" t="s">
        <v>1088</v>
      </c>
      <c r="J6642" s="182" t="s">
        <v>11998</v>
      </c>
      <c r="K6642" s="179" t="b">
        <f>VLOOKUP($C6642,'Budget Detail as of 11.30'!$B:$K,COLUMNS('Budget Detail as of 11.30'!$B:I),FALSE)</f>
        <v>0</v>
      </c>
      <c r="L6642" s="179" t="str">
        <f>VLOOKUP($C6642,'Budget Detail as of 11.30'!$B:$K,COLUMNS('Budget Detail as of 11.30'!$B:J),FALSE)</f>
        <v>Operating</v>
      </c>
      <c r="M6642" s="278">
        <f>IFERROR(VLOOKUP(C6642,'Budget Detail as of 11.30'!B:K,COLUMNS('Budget Detail as of 11.30'!B:K),FALSE),0)</f>
        <v>0</v>
      </c>
      <c r="N6642" s="155">
        <f>SUMIFS('Budget Detail as of 11.30'!L:L,'Budget Detail as of 11.30'!B:B,'Questica Mapping'!C6642)</f>
        <v>2400</v>
      </c>
      <c r="O6642" s="99"/>
      <c r="P6642" s="99"/>
    </row>
    <row r="6643" spans="2:16" s="226" customFormat="1" hidden="1" x14ac:dyDescent="0.3">
      <c r="B6643" s="157" t="s">
        <v>1162</v>
      </c>
      <c r="C6643" s="157" t="s">
        <v>11999</v>
      </c>
      <c r="D6643" s="182" t="s">
        <v>11</v>
      </c>
      <c r="E6643" s="231" t="s">
        <v>325</v>
      </c>
      <c r="F6643" s="182" t="s">
        <v>4260</v>
      </c>
      <c r="G6643" s="182" t="s">
        <v>1679</v>
      </c>
      <c r="H6643" s="182" t="s">
        <v>3714</v>
      </c>
      <c r="I6643" s="182" t="s">
        <v>931</v>
      </c>
      <c r="J6643" s="182" t="s">
        <v>7857</v>
      </c>
      <c r="K6643" s="179" t="b">
        <f>VLOOKUP($C6643,'Budget Detail as of 11.30'!$B:$K,COLUMNS('Budget Detail as of 11.30'!$B:I),FALSE)</f>
        <v>0</v>
      </c>
      <c r="L6643" s="179" t="str">
        <f>VLOOKUP($C6643,'Budget Detail as of 11.30'!$B:$K,COLUMNS('Budget Detail as of 11.30'!$B:J),FALSE)</f>
        <v>Operating</v>
      </c>
      <c r="M6643" s="278">
        <f>IFERROR(VLOOKUP(C6643,'Budget Detail as of 11.30'!B:K,COLUMNS('Budget Detail as of 11.30'!B:K),FALSE),0)</f>
        <v>0</v>
      </c>
      <c r="N6643" s="155">
        <f>SUMIFS('Budget Detail as of 11.30'!L:L,'Budget Detail as of 11.30'!B:B,'Questica Mapping'!C6643)</f>
        <v>438130</v>
      </c>
      <c r="O6643" s="99"/>
      <c r="P6643" s="99"/>
    </row>
    <row r="6644" spans="2:16" s="226" customFormat="1" hidden="1" x14ac:dyDescent="0.3">
      <c r="B6644" s="157" t="s">
        <v>1162</v>
      </c>
      <c r="C6644" s="157" t="s">
        <v>12000</v>
      </c>
      <c r="D6644" s="182" t="s">
        <v>12</v>
      </c>
      <c r="E6644" s="231" t="s">
        <v>405</v>
      </c>
      <c r="F6644" s="182" t="s">
        <v>6581</v>
      </c>
      <c r="G6644" s="182" t="s">
        <v>1679</v>
      </c>
      <c r="H6644" s="182" t="s">
        <v>6543</v>
      </c>
      <c r="I6644" s="182" t="s">
        <v>928</v>
      </c>
      <c r="J6644" s="182" t="s">
        <v>7857</v>
      </c>
      <c r="K6644" s="179" t="b">
        <f>VLOOKUP($C6644,'Budget Detail as of 11.30'!$B:$K,COLUMNS('Budget Detail as of 11.30'!$B:I),FALSE)</f>
        <v>0</v>
      </c>
      <c r="L6644" s="179" t="str">
        <f>VLOOKUP($C6644,'Budget Detail as of 11.30'!$B:$K,COLUMNS('Budget Detail as of 11.30'!$B:J),FALSE)</f>
        <v>Operating</v>
      </c>
      <c r="M6644" s="278">
        <f>IFERROR(VLOOKUP(C6644,'Budget Detail as of 11.30'!B:K,COLUMNS('Budget Detail as of 11.30'!B:K),FALSE),0)</f>
        <v>0</v>
      </c>
      <c r="N6644" s="155">
        <f>SUMIFS('Budget Detail as of 11.30'!L:L,'Budget Detail as of 11.30'!B:B,'Questica Mapping'!C6644)</f>
        <v>23310</v>
      </c>
      <c r="O6644" s="99"/>
      <c r="P6644" s="99"/>
    </row>
    <row r="6645" spans="2:16" s="226" customFormat="1" hidden="1" x14ac:dyDescent="0.3">
      <c r="B6645" s="157" t="s">
        <v>1162</v>
      </c>
      <c r="C6645" s="157" t="s">
        <v>12001</v>
      </c>
      <c r="D6645" s="182" t="s">
        <v>10</v>
      </c>
      <c r="E6645" s="231" t="s">
        <v>292</v>
      </c>
      <c r="F6645" s="182" t="s">
        <v>3657</v>
      </c>
      <c r="G6645" s="182" t="s">
        <v>1679</v>
      </c>
      <c r="H6645" s="182" t="s">
        <v>864</v>
      </c>
      <c r="I6645" s="182" t="s">
        <v>1063</v>
      </c>
      <c r="J6645" s="182" t="s">
        <v>7857</v>
      </c>
      <c r="K6645" s="179" t="b">
        <f>VLOOKUP($C6645,'Budget Detail as of 11.30'!$B:$K,COLUMNS('Budget Detail as of 11.30'!$B:I),FALSE)</f>
        <v>0</v>
      </c>
      <c r="L6645" s="179" t="str">
        <f>VLOOKUP($C6645,'Budget Detail as of 11.30'!$B:$K,COLUMNS('Budget Detail as of 11.30'!$B:J),FALSE)</f>
        <v>Operating</v>
      </c>
      <c r="M6645" s="278">
        <f>IFERROR(VLOOKUP(C6645,'Budget Detail as of 11.30'!B:K,COLUMNS('Budget Detail as of 11.30'!B:K),FALSE),0)</f>
        <v>0</v>
      </c>
      <c r="N6645" s="155">
        <f>SUMIFS('Budget Detail as of 11.30'!L:L,'Budget Detail as of 11.30'!B:B,'Questica Mapping'!C6645)</f>
        <v>1161880</v>
      </c>
      <c r="O6645" s="99"/>
      <c r="P6645" s="99"/>
    </row>
    <row r="6646" spans="2:16" s="226" customFormat="1" hidden="1" x14ac:dyDescent="0.3">
      <c r="B6646" s="157" t="s">
        <v>1162</v>
      </c>
      <c r="C6646" s="157" t="s">
        <v>12002</v>
      </c>
      <c r="D6646" s="182" t="s">
        <v>25</v>
      </c>
      <c r="E6646" s="103" t="s">
        <v>494</v>
      </c>
      <c r="F6646" s="182" t="s">
        <v>10834</v>
      </c>
      <c r="G6646" s="182" t="s">
        <v>1679</v>
      </c>
      <c r="H6646" s="182" t="s">
        <v>10213</v>
      </c>
      <c r="I6646" s="182" t="s">
        <v>931</v>
      </c>
      <c r="J6646" s="182" t="s">
        <v>7857</v>
      </c>
      <c r="K6646" s="179" t="b">
        <f>VLOOKUP($C6646,'Budget Detail as of 11.30'!$B:$K,COLUMNS('Budget Detail as of 11.30'!$B:I),FALSE)</f>
        <v>0</v>
      </c>
      <c r="L6646" s="179" t="str">
        <f>VLOOKUP($C6646,'Budget Detail as of 11.30'!$B:$K,COLUMNS('Budget Detail as of 11.30'!$B:J),FALSE)</f>
        <v>Operating</v>
      </c>
      <c r="M6646" s="278">
        <f>IFERROR(VLOOKUP(C6646,'Budget Detail as of 11.30'!B:K,COLUMNS('Budget Detail as of 11.30'!B:K),FALSE),0)</f>
        <v>0</v>
      </c>
      <c r="N6646" s="155">
        <f>SUMIFS('Budget Detail as of 11.30'!L:L,'Budget Detail as of 11.30'!B:B,'Questica Mapping'!C6646)</f>
        <v>43250</v>
      </c>
      <c r="O6646" s="99"/>
      <c r="P6646" s="99"/>
    </row>
    <row r="6647" spans="2:16" s="226" customFormat="1" hidden="1" x14ac:dyDescent="0.3">
      <c r="B6647" s="157" t="s">
        <v>1162</v>
      </c>
      <c r="C6647" s="157" t="s">
        <v>12003</v>
      </c>
      <c r="D6647" s="182" t="s">
        <v>23</v>
      </c>
      <c r="E6647" s="103" t="s">
        <v>494</v>
      </c>
      <c r="F6647" s="182" t="s">
        <v>10080</v>
      </c>
      <c r="G6647" s="182" t="s">
        <v>1679</v>
      </c>
      <c r="H6647" s="182" t="s">
        <v>9732</v>
      </c>
      <c r="I6647" s="182" t="s">
        <v>1807</v>
      </c>
      <c r="J6647" s="182" t="s">
        <v>7857</v>
      </c>
      <c r="K6647" s="179" t="b">
        <f>VLOOKUP($C6647,'Budget Detail as of 11.30'!$B:$K,COLUMNS('Budget Detail as of 11.30'!$B:I),FALSE)</f>
        <v>0</v>
      </c>
      <c r="L6647" s="179" t="str">
        <f>VLOOKUP($C6647,'Budget Detail as of 11.30'!$B:$K,COLUMNS('Budget Detail as of 11.30'!$B:J),FALSE)</f>
        <v>Operating</v>
      </c>
      <c r="M6647" s="278">
        <f>IFERROR(VLOOKUP(C6647,'Budget Detail as of 11.30'!B:K,COLUMNS('Budget Detail as of 11.30'!B:K),FALSE),0)</f>
        <v>0</v>
      </c>
      <c r="N6647" s="155">
        <f>SUMIFS('Budget Detail as of 11.30'!L:L,'Budget Detail as of 11.30'!B:B,'Questica Mapping'!C6647)</f>
        <v>16810</v>
      </c>
      <c r="O6647" s="99"/>
      <c r="P6647" s="99"/>
    </row>
    <row r="6648" spans="2:16" s="226" customFormat="1" hidden="1" x14ac:dyDescent="0.3">
      <c r="B6648" s="157" t="s">
        <v>1162</v>
      </c>
      <c r="C6648" s="157" t="s">
        <v>12004</v>
      </c>
      <c r="D6648" s="182" t="s">
        <v>27</v>
      </c>
      <c r="E6648" s="103" t="s">
        <v>494</v>
      </c>
      <c r="F6648" s="182" t="s">
        <v>11019</v>
      </c>
      <c r="G6648" s="182" t="s">
        <v>1679</v>
      </c>
      <c r="H6648" s="182" t="s">
        <v>10943</v>
      </c>
      <c r="I6648" s="182" t="s">
        <v>931</v>
      </c>
      <c r="J6648" s="182" t="s">
        <v>7857</v>
      </c>
      <c r="K6648" s="179" t="b">
        <f>VLOOKUP($C6648,'Budget Detail as of 11.30'!$B:$K,COLUMNS('Budget Detail as of 11.30'!$B:I),FALSE)</f>
        <v>0</v>
      </c>
      <c r="L6648" s="179" t="str">
        <f>VLOOKUP($C6648,'Budget Detail as of 11.30'!$B:$K,COLUMNS('Budget Detail as of 11.30'!$B:J),FALSE)</f>
        <v>Operating</v>
      </c>
      <c r="M6648" s="278">
        <f>IFERROR(VLOOKUP(C6648,'Budget Detail as of 11.30'!B:K,COLUMNS('Budget Detail as of 11.30'!B:K),FALSE),0)</f>
        <v>0</v>
      </c>
      <c r="N6648" s="155">
        <f>SUMIFS('Budget Detail as of 11.30'!L:L,'Budget Detail as of 11.30'!B:B,'Questica Mapping'!C6648)</f>
        <v>1860</v>
      </c>
      <c r="O6648" s="99"/>
      <c r="P6648" s="99"/>
    </row>
    <row r="6649" spans="2:16" s="226" customFormat="1" hidden="1" x14ac:dyDescent="0.3">
      <c r="B6649" s="157" t="s">
        <v>1162</v>
      </c>
      <c r="C6649" s="157" t="s">
        <v>12005</v>
      </c>
      <c r="D6649" s="182" t="s">
        <v>26</v>
      </c>
      <c r="E6649" s="103" t="s">
        <v>494</v>
      </c>
      <c r="F6649" s="182" t="s">
        <v>10939</v>
      </c>
      <c r="G6649" s="182" t="s">
        <v>1679</v>
      </c>
      <c r="H6649" s="182" t="s">
        <v>10840</v>
      </c>
      <c r="I6649" s="182" t="s">
        <v>928</v>
      </c>
      <c r="J6649" s="182" t="s">
        <v>7857</v>
      </c>
      <c r="K6649" s="179" t="b">
        <f>VLOOKUP($C6649,'Budget Detail as of 11.30'!$B:$K,COLUMNS('Budget Detail as of 11.30'!$B:I),FALSE)</f>
        <v>0</v>
      </c>
      <c r="L6649" s="179" t="str">
        <f>VLOOKUP($C6649,'Budget Detail as of 11.30'!$B:$K,COLUMNS('Budget Detail as of 11.30'!$B:J),FALSE)</f>
        <v>Operating</v>
      </c>
      <c r="M6649" s="278">
        <f>IFERROR(VLOOKUP(C6649,'Budget Detail as of 11.30'!B:K,COLUMNS('Budget Detail as of 11.30'!B:K),FALSE),0)</f>
        <v>0</v>
      </c>
      <c r="N6649" s="155">
        <f>SUMIFS('Budget Detail as of 11.30'!L:L,'Budget Detail as of 11.30'!B:B,'Questica Mapping'!C6649)</f>
        <v>4340</v>
      </c>
      <c r="O6649" s="99"/>
      <c r="P6649" s="99"/>
    </row>
    <row r="6650" spans="2:16" s="226" customFormat="1" hidden="1" x14ac:dyDescent="0.3">
      <c r="B6650" s="157" t="s">
        <v>1162</v>
      </c>
      <c r="C6650" s="157" t="s">
        <v>12006</v>
      </c>
      <c r="D6650" s="182" t="s">
        <v>34</v>
      </c>
      <c r="E6650" s="103" t="s">
        <v>494</v>
      </c>
      <c r="F6650" s="182" t="s">
        <v>6403</v>
      </c>
      <c r="G6650" s="182" t="s">
        <v>1679</v>
      </c>
      <c r="H6650" s="182" t="s">
        <v>6219</v>
      </c>
      <c r="I6650" s="182" t="s">
        <v>928</v>
      </c>
      <c r="J6650" s="182" t="s">
        <v>7857</v>
      </c>
      <c r="K6650" s="179" t="b">
        <f>VLOOKUP($C6650,'Budget Detail as of 11.30'!$B:$K,COLUMNS('Budget Detail as of 11.30'!$B:I),FALSE)</f>
        <v>0</v>
      </c>
      <c r="L6650" s="179" t="str">
        <f>VLOOKUP($C6650,'Budget Detail as of 11.30'!$B:$K,COLUMNS('Budget Detail as of 11.30'!$B:J),FALSE)</f>
        <v>Operating</v>
      </c>
      <c r="M6650" s="278">
        <f>IFERROR(VLOOKUP(C6650,'Budget Detail as of 11.30'!B:K,COLUMNS('Budget Detail as of 11.30'!B:K),FALSE),0)</f>
        <v>0</v>
      </c>
      <c r="N6650" s="155">
        <f>SUMIFS('Budget Detail as of 11.30'!L:L,'Budget Detail as of 11.30'!B:B,'Questica Mapping'!C6650)</f>
        <v>17820</v>
      </c>
      <c r="O6650" s="99"/>
      <c r="P6650" s="99"/>
    </row>
    <row r="6651" spans="2:16" s="226" customFormat="1" hidden="1" x14ac:dyDescent="0.3">
      <c r="B6651" s="157" t="s">
        <v>1162</v>
      </c>
      <c r="C6651" s="157" t="s">
        <v>12007</v>
      </c>
      <c r="D6651" s="182" t="s">
        <v>32</v>
      </c>
      <c r="E6651" s="231" t="s">
        <v>494</v>
      </c>
      <c r="F6651" s="182" t="s">
        <v>6123</v>
      </c>
      <c r="G6651" s="182" t="s">
        <v>1679</v>
      </c>
      <c r="H6651" s="182" t="s">
        <v>6084</v>
      </c>
      <c r="I6651" s="182" t="s">
        <v>928</v>
      </c>
      <c r="J6651" s="182" t="s">
        <v>7857</v>
      </c>
      <c r="K6651" s="179" t="b">
        <f>VLOOKUP($C6651,'Budget Detail as of 11.30'!$B:$K,COLUMNS('Budget Detail as of 11.30'!$B:I),FALSE)</f>
        <v>0</v>
      </c>
      <c r="L6651" s="179" t="str">
        <f>VLOOKUP($C6651,'Budget Detail as of 11.30'!$B:$K,COLUMNS('Budget Detail as of 11.30'!$B:J),FALSE)</f>
        <v>Operating</v>
      </c>
      <c r="M6651" s="278">
        <f>IFERROR(VLOOKUP(C6651,'Budget Detail as of 11.30'!B:K,COLUMNS('Budget Detail as of 11.30'!B:K),FALSE),0)</f>
        <v>0</v>
      </c>
      <c r="N6651" s="155">
        <f>SUMIFS('Budget Detail as of 11.30'!L:L,'Budget Detail as of 11.30'!B:B,'Questica Mapping'!C6651)</f>
        <v>71800</v>
      </c>
      <c r="O6651" s="99"/>
      <c r="P6651" s="99"/>
    </row>
    <row r="6652" spans="2:16" s="226" customFormat="1" hidden="1" x14ac:dyDescent="0.3">
      <c r="B6652" s="157" t="s">
        <v>1162</v>
      </c>
      <c r="C6652" s="157" t="s">
        <v>12008</v>
      </c>
      <c r="D6652" s="182" t="s">
        <v>36</v>
      </c>
      <c r="E6652" s="231" t="s">
        <v>838</v>
      </c>
      <c r="F6652" s="182" t="s">
        <v>3701</v>
      </c>
      <c r="G6652" s="182" t="s">
        <v>1212</v>
      </c>
      <c r="H6652" s="182" t="s">
        <v>6451</v>
      </c>
      <c r="I6652" s="182" t="s">
        <v>931</v>
      </c>
      <c r="J6652" s="182" t="s">
        <v>1266</v>
      </c>
      <c r="K6652" s="179" t="b">
        <f>VLOOKUP($C6652,'Budget Detail as of 11.30'!$B:$K,COLUMNS('Budget Detail as of 11.30'!$B:I),FALSE)</f>
        <v>0</v>
      </c>
      <c r="L6652" s="179" t="str">
        <f>VLOOKUP($C6652,'Budget Detail as of 11.30'!$B:$K,COLUMNS('Budget Detail as of 11.30'!$B:J),FALSE)</f>
        <v>Operating</v>
      </c>
      <c r="M6652" s="278">
        <f>IFERROR(VLOOKUP(C6652,'Budget Detail as of 11.30'!B:K,COLUMNS('Budget Detail as of 11.30'!B:K),FALSE),0)</f>
        <v>0</v>
      </c>
      <c r="N6652" s="155">
        <f>SUMIFS('Budget Detail as of 11.30'!L:L,'Budget Detail as of 11.30'!B:B,'Questica Mapping'!C6652)</f>
        <v>2500</v>
      </c>
      <c r="O6652" s="99"/>
      <c r="P6652" s="99"/>
    </row>
    <row r="6653" spans="2:16" s="226" customFormat="1" hidden="1" x14ac:dyDescent="0.3">
      <c r="B6653" s="157" t="s">
        <v>1162</v>
      </c>
      <c r="C6653" s="157" t="s">
        <v>12009</v>
      </c>
      <c r="D6653" s="182" t="s">
        <v>33</v>
      </c>
      <c r="E6653" s="231" t="s">
        <v>494</v>
      </c>
      <c r="F6653" s="182" t="s">
        <v>6164</v>
      </c>
      <c r="G6653" s="182" t="s">
        <v>1679</v>
      </c>
      <c r="H6653" s="182" t="s">
        <v>6131</v>
      </c>
      <c r="I6653" s="182" t="s">
        <v>928</v>
      </c>
      <c r="J6653" s="182" t="s">
        <v>7857</v>
      </c>
      <c r="K6653" s="179" t="b">
        <f>VLOOKUP($C6653,'Budget Detail as of 11.30'!$B:$K,COLUMNS('Budget Detail as of 11.30'!$B:I),FALSE)</f>
        <v>0</v>
      </c>
      <c r="L6653" s="179" t="str">
        <f>VLOOKUP($C6653,'Budget Detail as of 11.30'!$B:$K,COLUMNS('Budget Detail as of 11.30'!$B:J),FALSE)</f>
        <v>Operating</v>
      </c>
      <c r="M6653" s="278">
        <f>IFERROR(VLOOKUP(C6653,'Budget Detail as of 11.30'!B:K,COLUMNS('Budget Detail as of 11.30'!B:K),FALSE),0)</f>
        <v>0</v>
      </c>
      <c r="N6653" s="155">
        <f>SUMIFS('Budget Detail as of 11.30'!L:L,'Budget Detail as of 11.30'!B:B,'Questica Mapping'!C6653)</f>
        <v>3760</v>
      </c>
      <c r="O6653" s="99"/>
      <c r="P6653" s="99"/>
    </row>
    <row r="6654" spans="2:16" s="226" customFormat="1" hidden="1" x14ac:dyDescent="0.3">
      <c r="B6654" s="157" t="s">
        <v>1162</v>
      </c>
      <c r="C6654" s="157" t="s">
        <v>12010</v>
      </c>
      <c r="D6654" s="182" t="s">
        <v>10</v>
      </c>
      <c r="E6654" s="231"/>
      <c r="F6654" s="182" t="s">
        <v>1603</v>
      </c>
      <c r="G6654" s="182" t="s">
        <v>1253</v>
      </c>
      <c r="H6654" s="182" t="s">
        <v>12011</v>
      </c>
      <c r="I6654" s="182" t="s">
        <v>865</v>
      </c>
      <c r="J6654" s="182" t="s">
        <v>1254</v>
      </c>
      <c r="K6654" s="179" t="b">
        <f>VLOOKUP($C6654,'Budget Detail as of 11.30'!$B:$K,COLUMNS('Budget Detail as of 11.30'!$B:I),FALSE)</f>
        <v>0</v>
      </c>
      <c r="L6654" s="179" t="str">
        <f>VLOOKUP($C6654,'Budget Detail as of 11.30'!$B:$K,COLUMNS('Budget Detail as of 11.30'!$B:J),FALSE)</f>
        <v>Operating</v>
      </c>
      <c r="M6654" s="278">
        <f>IFERROR(VLOOKUP(C6654,'Budget Detail as of 11.30'!B:K,COLUMNS('Budget Detail as of 11.30'!B:K),FALSE),0)</f>
        <v>0</v>
      </c>
      <c r="N6654" s="155">
        <f>SUMIFS('Budget Detail as of 11.30'!L:L,'Budget Detail as of 11.30'!B:B,'Questica Mapping'!C6654)</f>
        <v>0</v>
      </c>
      <c r="O6654" s="99"/>
      <c r="P6654" s="99"/>
    </row>
    <row r="6655" spans="2:16" s="226" customFormat="1" hidden="1" x14ac:dyDescent="0.3">
      <c r="B6655" s="157" t="s">
        <v>1162</v>
      </c>
      <c r="C6655" s="157" t="s">
        <v>12012</v>
      </c>
      <c r="D6655" s="182" t="s">
        <v>10</v>
      </c>
      <c r="E6655" s="231"/>
      <c r="F6655" s="182" t="s">
        <v>1603</v>
      </c>
      <c r="G6655" s="182" t="s">
        <v>1253</v>
      </c>
      <c r="H6655" s="182" t="s">
        <v>12011</v>
      </c>
      <c r="I6655" s="182" t="s">
        <v>925</v>
      </c>
      <c r="J6655" s="182" t="s">
        <v>1497</v>
      </c>
      <c r="K6655" s="179" t="b">
        <f>VLOOKUP($C6655,'Budget Detail as of 11.30'!$B:$K,COLUMNS('Budget Detail as of 11.30'!$B:I),FALSE)</f>
        <v>0</v>
      </c>
      <c r="L6655" s="179" t="str">
        <f>VLOOKUP($C6655,'Budget Detail as of 11.30'!$B:$K,COLUMNS('Budget Detail as of 11.30'!$B:J),FALSE)</f>
        <v>Operating</v>
      </c>
      <c r="M6655" s="278">
        <f>IFERROR(VLOOKUP(C6655,'Budget Detail as of 11.30'!B:K,COLUMNS('Budget Detail as of 11.30'!B:K),FALSE),0)</f>
        <v>0</v>
      </c>
      <c r="N6655" s="155">
        <f>SUMIFS('Budget Detail as of 11.30'!L:L,'Budget Detail as of 11.30'!B:B,'Questica Mapping'!C6655)</f>
        <v>0</v>
      </c>
      <c r="O6655" s="99"/>
      <c r="P6655" s="99"/>
    </row>
    <row r="6656" spans="2:16" s="226" customFormat="1" hidden="1" x14ac:dyDescent="0.3">
      <c r="B6656" s="157" t="s">
        <v>1162</v>
      </c>
      <c r="C6656" s="157" t="s">
        <v>12013</v>
      </c>
      <c r="D6656" s="182" t="s">
        <v>10</v>
      </c>
      <c r="E6656" s="231"/>
      <c r="F6656" s="182" t="s">
        <v>1603</v>
      </c>
      <c r="G6656" s="182" t="s">
        <v>1253</v>
      </c>
      <c r="H6656" s="182" t="s">
        <v>12011</v>
      </c>
      <c r="I6656" s="182" t="s">
        <v>928</v>
      </c>
      <c r="J6656" s="182" t="s">
        <v>1259</v>
      </c>
      <c r="K6656" s="179" t="b">
        <f>VLOOKUP($C6656,'Budget Detail as of 11.30'!$B:$K,COLUMNS('Budget Detail as of 11.30'!$B:I),FALSE)</f>
        <v>0</v>
      </c>
      <c r="L6656" s="179" t="str">
        <f>VLOOKUP($C6656,'Budget Detail as of 11.30'!$B:$K,COLUMNS('Budget Detail as of 11.30'!$B:J),FALSE)</f>
        <v>Operating</v>
      </c>
      <c r="M6656" s="278">
        <f>IFERROR(VLOOKUP(C6656,'Budget Detail as of 11.30'!B:K,COLUMNS('Budget Detail as of 11.30'!B:K),FALSE),0)</f>
        <v>0</v>
      </c>
      <c r="N6656" s="155">
        <f>SUMIFS('Budget Detail as of 11.30'!L:L,'Budget Detail as of 11.30'!B:B,'Questica Mapping'!C6656)</f>
        <v>0</v>
      </c>
      <c r="O6656" s="99"/>
      <c r="P6656" s="99"/>
    </row>
    <row r="6657" spans="2:16" s="226" customFormat="1" hidden="1" x14ac:dyDescent="0.3">
      <c r="B6657" s="157" t="s">
        <v>1162</v>
      </c>
      <c r="C6657" s="157" t="s">
        <v>12014</v>
      </c>
      <c r="D6657" s="182" t="s">
        <v>29</v>
      </c>
      <c r="E6657" s="231" t="s">
        <v>494</v>
      </c>
      <c r="F6657" s="182" t="s">
        <v>11897</v>
      </c>
      <c r="G6657" s="182" t="s">
        <v>1679</v>
      </c>
      <c r="H6657" s="182" t="s">
        <v>11409</v>
      </c>
      <c r="I6657" s="182" t="s">
        <v>925</v>
      </c>
      <c r="J6657" s="182" t="s">
        <v>7857</v>
      </c>
      <c r="K6657" s="179" t="b">
        <f>VLOOKUP($C6657,'Budget Detail as of 11.30'!$B:$K,COLUMNS('Budget Detail as of 11.30'!$B:I),FALSE)</f>
        <v>0</v>
      </c>
      <c r="L6657" s="179" t="str">
        <f>VLOOKUP($C6657,'Budget Detail as of 11.30'!$B:$K,COLUMNS('Budget Detail as of 11.30'!$B:J),FALSE)</f>
        <v>Operating</v>
      </c>
      <c r="M6657" s="278">
        <f>IFERROR(VLOOKUP(C6657,'Budget Detail as of 11.30'!B:K,COLUMNS('Budget Detail as of 11.30'!B:K),FALSE),0)</f>
        <v>0</v>
      </c>
      <c r="N6657" s="155">
        <f>SUMIFS('Budget Detail as of 11.30'!L:L,'Budget Detail as of 11.30'!B:B,'Questica Mapping'!C6657)</f>
        <v>129310</v>
      </c>
      <c r="O6657" s="99"/>
      <c r="P6657" s="99"/>
    </row>
    <row r="6658" spans="2:16" s="226" customFormat="1" hidden="1" x14ac:dyDescent="0.3">
      <c r="B6658" s="157"/>
      <c r="C6658" s="157" t="s">
        <v>12015</v>
      </c>
      <c r="D6658" s="182" t="s">
        <v>16</v>
      </c>
      <c r="F6658" s="231" t="s">
        <v>8419</v>
      </c>
      <c r="G6658" s="182" t="s">
        <v>1679</v>
      </c>
      <c r="H6658" s="182" t="s">
        <v>8397</v>
      </c>
      <c r="I6658" s="182" t="s">
        <v>931</v>
      </c>
      <c r="J6658" s="182" t="s">
        <v>8585</v>
      </c>
      <c r="K6658" s="179" t="b">
        <f>VLOOKUP($C6658,'Budget Detail as of 11.30'!$B:$K,COLUMNS('Budget Detail as of 11.30'!$B:I),FALSE)</f>
        <v>0</v>
      </c>
      <c r="L6658" s="179" t="str">
        <f>VLOOKUP($C6658,'Budget Detail as of 11.30'!$B:$K,COLUMNS('Budget Detail as of 11.30'!$B:J),FALSE)</f>
        <v>Operating</v>
      </c>
      <c r="M6658" s="278">
        <f>IFERROR(VLOOKUP(C6658,'Budget Detail as of 11.30'!B:K,COLUMNS('Budget Detail as of 11.30'!B:K),FALSE),0)</f>
        <v>0</v>
      </c>
      <c r="N6658" s="155">
        <f>SUMIFS('Budget Detail as of 11.30'!L:L,'Budget Detail as of 11.30'!B:B,'Questica Mapping'!C6658)</f>
        <v>0</v>
      </c>
      <c r="O6658" s="99"/>
      <c r="P6658" s="99"/>
    </row>
    <row r="6659" spans="2:16" s="226" customFormat="1" hidden="1" x14ac:dyDescent="0.3">
      <c r="B6659" s="157"/>
      <c r="C6659" s="157" t="s">
        <v>12016</v>
      </c>
      <c r="D6659" s="182" t="s">
        <v>36</v>
      </c>
      <c r="E6659" s="103">
        <v>49251</v>
      </c>
      <c r="F6659" s="231" t="s">
        <v>3701</v>
      </c>
      <c r="G6659" s="182" t="s">
        <v>1207</v>
      </c>
      <c r="H6659" s="182" t="s">
        <v>6451</v>
      </c>
      <c r="I6659" s="182" t="s">
        <v>865</v>
      </c>
      <c r="J6659" s="182" t="s">
        <v>12017</v>
      </c>
      <c r="K6659" s="179" t="b">
        <f>VLOOKUP($C6659,'Budget Detail as of 11.30'!$B:$K,COLUMNS('Budget Detail as of 11.30'!$B:I),FALSE)</f>
        <v>0</v>
      </c>
      <c r="L6659" s="179" t="str">
        <f>VLOOKUP($C6659,'Budget Detail as of 11.30'!$B:$K,COLUMNS('Budget Detail as of 11.30'!$B:J),FALSE)</f>
        <v>Operating</v>
      </c>
      <c r="M6659" s="278">
        <f>IFERROR(VLOOKUP(C6659,'Budget Detail as of 11.30'!B:K,COLUMNS('Budget Detail as of 11.30'!B:K),FALSE),0)</f>
        <v>0</v>
      </c>
      <c r="N6659" s="155">
        <f>SUMIFS('Budget Detail as of 11.30'!L:L,'Budget Detail as of 11.30'!B:B,'Questica Mapping'!C6659)</f>
        <v>2500</v>
      </c>
      <c r="O6659" s="99"/>
      <c r="P6659" s="99"/>
    </row>
    <row r="6660" spans="2:16" hidden="1" x14ac:dyDescent="0.3">
      <c r="B6660" s="176" t="s">
        <v>12018</v>
      </c>
      <c r="C6660" s="177"/>
      <c r="D6660" s="177"/>
      <c r="E6660" s="232"/>
      <c r="F6660" s="177"/>
      <c r="G6660" s="177"/>
      <c r="H6660" s="177"/>
      <c r="I6660" s="177"/>
      <c r="J6660" s="177"/>
      <c r="K6660" s="177"/>
      <c r="L6660" s="177"/>
      <c r="M6660" s="177"/>
    </row>
    <row r="6662" spans="2:16" x14ac:dyDescent="0.3">
      <c r="M6662" s="97">
        <f>SUM(M3:M6661)</f>
        <v>1681468670</v>
      </c>
      <c r="N6662" s="97">
        <f>SUM(N3:N6661)</f>
        <v>1678694550</v>
      </c>
    </row>
    <row r="6663" spans="2:16" x14ac:dyDescent="0.3">
      <c r="N6663" s="266">
        <f>+N6662-'Budget Detail as of 11.30'!L6322</f>
        <v>0</v>
      </c>
    </row>
  </sheetData>
  <sheetProtection formatCells="0" formatColumns="0" formatRows="0" sort="0" autoFilter="0"/>
  <autoFilter ref="B2:Q6660" xr:uid="{F9E2F6E9-3261-46C6-A3C6-AE7BE44CEF46}">
    <filterColumn colId="2">
      <filters>
        <filter val="241 - Special Service Area 6"/>
      </filters>
    </filterColumn>
    <filterColumn colId="8">
      <filters>
        <filter val="Additional Request - Add 1 &quot;Time Limited&quot; employee for &quot;Evidence Custodian&quot;"/>
        <filter val="Additional Request - Evidence locker and sofware upgrade"/>
        <filter val="Additional Request - New line item, monies to purchase newCrime Scene Camera )"/>
      </filters>
    </filterColumn>
  </autoFilter>
  <conditionalFormatting sqref="C6661:C1048576 C1">
    <cfRule type="duplicateValues" dxfId="6" priority="5"/>
  </conditionalFormatting>
  <conditionalFormatting sqref="C6590">
    <cfRule type="duplicateValues" dxfId="5" priority="1"/>
  </conditionalFormatting>
  <conditionalFormatting sqref="C6591:C6660 C2:C6589">
    <cfRule type="duplicateValues" dxfId="4" priority="35"/>
  </conditionalFormatting>
  <dataValidations count="1">
    <dataValidation type="decimal" operator="greaterThanOrEqual" showDropDown="1" showErrorMessage="1" sqref="J3604:J3607 J3601:J3602 O3:O6578 M3:M6659" xr:uid="{00000000-0002-0000-0000-000000000000}">
      <formula1>-7.92281625142643E+28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00756-4CFB-4049-B1C6-54899277800E}">
  <sheetPr filterMode="1"/>
  <dimension ref="A1:M6324"/>
  <sheetViews>
    <sheetView topLeftCell="B1" workbookViewId="0">
      <pane xSplit="1" ySplit="5" topLeftCell="K4331" activePane="bottomRight" state="frozen"/>
      <selection pane="topRight"/>
      <selection pane="bottomLeft" activeCell="B1" sqref="B1"/>
      <selection pane="bottomRight" activeCell="K4331" sqref="K4331:K4335"/>
    </sheetView>
  </sheetViews>
  <sheetFormatPr defaultColWidth="9.109375" defaultRowHeight="14.4" x14ac:dyDescent="0.3"/>
  <cols>
    <col min="1" max="1" width="9.109375" style="108" hidden="1" customWidth="1"/>
    <col min="2" max="2" width="26.88671875" style="108" customWidth="1"/>
    <col min="3" max="3" width="31.6640625" style="108" bestFit="1" customWidth="1"/>
    <col min="4" max="4" width="37.109375" style="108" bestFit="1" customWidth="1"/>
    <col min="5" max="5" width="34.33203125" style="108" bestFit="1" customWidth="1"/>
    <col min="6" max="6" width="46" style="108" bestFit="1" customWidth="1"/>
    <col min="7" max="7" width="21" style="108" customWidth="1"/>
    <col min="8" max="8" width="38.33203125" style="108" customWidth="1"/>
    <col min="9" max="10" width="21" style="108" customWidth="1"/>
    <col min="11" max="12" width="13.88671875" style="108" customWidth="1"/>
    <col min="13" max="13" width="11.88671875" style="108" bestFit="1" customWidth="1"/>
    <col min="14" max="16384" width="9.109375" style="108"/>
  </cols>
  <sheetData>
    <row r="1" spans="1:13" x14ac:dyDescent="0.3">
      <c r="B1" s="164" t="s">
        <v>0</v>
      </c>
    </row>
    <row r="2" spans="1:13" x14ac:dyDescent="0.3">
      <c r="B2" s="164" t="s">
        <v>12019</v>
      </c>
    </row>
    <row r="3" spans="1:13" x14ac:dyDescent="0.3">
      <c r="B3" s="165" t="s">
        <v>12020</v>
      </c>
    </row>
    <row r="4" spans="1:13" x14ac:dyDescent="0.3">
      <c r="K4" s="259" t="s">
        <v>12021</v>
      </c>
      <c r="L4" s="265" t="s">
        <v>12022</v>
      </c>
    </row>
    <row r="5" spans="1:13" x14ac:dyDescent="0.3">
      <c r="B5" s="93" t="s">
        <v>850</v>
      </c>
      <c r="C5" s="93" t="s">
        <v>851</v>
      </c>
      <c r="D5" s="93" t="s">
        <v>852</v>
      </c>
      <c r="E5" s="93" t="s">
        <v>853</v>
      </c>
      <c r="F5" s="93" t="s">
        <v>854</v>
      </c>
      <c r="G5" s="93" t="s">
        <v>855</v>
      </c>
      <c r="H5" s="93" t="s">
        <v>12023</v>
      </c>
      <c r="I5" s="93" t="s">
        <v>857</v>
      </c>
      <c r="J5" s="93" t="s">
        <v>858</v>
      </c>
      <c r="K5" s="93" t="s">
        <v>859</v>
      </c>
      <c r="L5" s="93" t="s">
        <v>859</v>
      </c>
      <c r="M5" s="93" t="s">
        <v>12024</v>
      </c>
    </row>
    <row r="6" spans="1:13" hidden="1" x14ac:dyDescent="0.3">
      <c r="A6" s="108">
        <v>595551</v>
      </c>
      <c r="B6" s="133" t="s">
        <v>861</v>
      </c>
      <c r="C6" s="133" t="s">
        <v>10</v>
      </c>
      <c r="D6" s="133" t="s">
        <v>862</v>
      </c>
      <c r="E6" s="133" t="s">
        <v>863</v>
      </c>
      <c r="F6" s="133" t="s">
        <v>864</v>
      </c>
      <c r="G6" s="133" t="s">
        <v>865</v>
      </c>
      <c r="H6" s="267" t="s">
        <v>866</v>
      </c>
      <c r="I6" t="b">
        <v>0</v>
      </c>
      <c r="J6" s="133" t="s">
        <v>867</v>
      </c>
      <c r="K6" s="91">
        <v>49000000</v>
      </c>
      <c r="L6" s="278">
        <v>49000000</v>
      </c>
      <c r="M6" s="278">
        <f t="shared" ref="M6:M69" si="0">+L6-K6</f>
        <v>0</v>
      </c>
    </row>
    <row r="7" spans="1:13" hidden="1" x14ac:dyDescent="0.3">
      <c r="A7" s="108">
        <v>595552</v>
      </c>
      <c r="B7" s="133" t="s">
        <v>868</v>
      </c>
      <c r="C7" s="133" t="s">
        <v>10</v>
      </c>
      <c r="D7" s="133" t="s">
        <v>869</v>
      </c>
      <c r="E7" s="133" t="s">
        <v>863</v>
      </c>
      <c r="F7" s="133" t="s">
        <v>864</v>
      </c>
      <c r="G7" s="133" t="s">
        <v>865</v>
      </c>
      <c r="H7" s="267" t="s">
        <v>870</v>
      </c>
      <c r="I7" t="b">
        <v>0</v>
      </c>
      <c r="J7" s="133" t="s">
        <v>867</v>
      </c>
      <c r="K7" s="91">
        <v>3400000</v>
      </c>
      <c r="L7" s="278">
        <v>3400000</v>
      </c>
      <c r="M7" s="278">
        <f t="shared" si="0"/>
        <v>0</v>
      </c>
    </row>
    <row r="8" spans="1:13" hidden="1" x14ac:dyDescent="0.3">
      <c r="A8" s="108">
        <v>595553</v>
      </c>
      <c r="B8" s="133" t="s">
        <v>871</v>
      </c>
      <c r="C8" s="133" t="s">
        <v>10</v>
      </c>
      <c r="D8" s="133" t="s">
        <v>872</v>
      </c>
      <c r="E8" s="133" t="s">
        <v>863</v>
      </c>
      <c r="F8" s="133" t="s">
        <v>864</v>
      </c>
      <c r="G8" s="133" t="s">
        <v>865</v>
      </c>
      <c r="H8" s="267" t="s">
        <v>873</v>
      </c>
      <c r="I8" t="b">
        <v>0</v>
      </c>
      <c r="J8" s="133" t="s">
        <v>867</v>
      </c>
      <c r="K8" s="91">
        <v>0</v>
      </c>
      <c r="L8" s="278">
        <v>0</v>
      </c>
      <c r="M8" s="278">
        <f t="shared" si="0"/>
        <v>0</v>
      </c>
    </row>
    <row r="9" spans="1:13" hidden="1" x14ac:dyDescent="0.3">
      <c r="A9" s="108">
        <v>595554</v>
      </c>
      <c r="B9" s="133" t="s">
        <v>874</v>
      </c>
      <c r="C9" s="133" t="s">
        <v>10</v>
      </c>
      <c r="D9" s="133" t="s">
        <v>875</v>
      </c>
      <c r="E9" s="133" t="s">
        <v>863</v>
      </c>
      <c r="F9" s="133" t="s">
        <v>864</v>
      </c>
      <c r="G9" s="133" t="s">
        <v>865</v>
      </c>
      <c r="H9" s="267" t="s">
        <v>876</v>
      </c>
      <c r="I9" t="b">
        <v>0</v>
      </c>
      <c r="J9" s="133" t="s">
        <v>867</v>
      </c>
      <c r="K9" s="91">
        <v>2100000</v>
      </c>
      <c r="L9" s="278">
        <v>2100000</v>
      </c>
      <c r="M9" s="278">
        <f t="shared" si="0"/>
        <v>0</v>
      </c>
    </row>
    <row r="10" spans="1:13" hidden="1" x14ac:dyDescent="0.3">
      <c r="A10" s="108">
        <v>595555</v>
      </c>
      <c r="B10" s="133" t="s">
        <v>877</v>
      </c>
      <c r="C10" s="133" t="s">
        <v>10</v>
      </c>
      <c r="D10" s="133" t="s">
        <v>878</v>
      </c>
      <c r="E10" s="133" t="s">
        <v>863</v>
      </c>
      <c r="F10" s="133" t="s">
        <v>864</v>
      </c>
      <c r="G10" s="133" t="s">
        <v>865</v>
      </c>
      <c r="H10" s="267" t="s">
        <v>879</v>
      </c>
      <c r="I10" t="b">
        <v>0</v>
      </c>
      <c r="J10" s="133" t="s">
        <v>867</v>
      </c>
      <c r="K10" s="91">
        <v>950000</v>
      </c>
      <c r="L10" s="278">
        <v>950000</v>
      </c>
      <c r="M10" s="278">
        <f t="shared" si="0"/>
        <v>0</v>
      </c>
    </row>
    <row r="11" spans="1:13" hidden="1" x14ac:dyDescent="0.3">
      <c r="A11" s="108">
        <v>595556</v>
      </c>
      <c r="B11" s="133" t="s">
        <v>880</v>
      </c>
      <c r="C11" s="133" t="s">
        <v>10</v>
      </c>
      <c r="D11" s="133" t="s">
        <v>881</v>
      </c>
      <c r="E11" s="133" t="s">
        <v>882</v>
      </c>
      <c r="F11" s="133" t="s">
        <v>864</v>
      </c>
      <c r="G11" s="133" t="s">
        <v>865</v>
      </c>
      <c r="H11" s="267" t="s">
        <v>883</v>
      </c>
      <c r="I11" t="b">
        <v>0</v>
      </c>
      <c r="J11" s="133" t="s">
        <v>867</v>
      </c>
      <c r="K11" s="91">
        <v>2750000</v>
      </c>
      <c r="L11" s="278">
        <v>2750000</v>
      </c>
      <c r="M11" s="278">
        <f t="shared" si="0"/>
        <v>0</v>
      </c>
    </row>
    <row r="12" spans="1:13" hidden="1" x14ac:dyDescent="0.3">
      <c r="A12" s="108">
        <v>595557</v>
      </c>
      <c r="B12" s="133" t="s">
        <v>884</v>
      </c>
      <c r="C12" s="133" t="s">
        <v>10</v>
      </c>
      <c r="D12" s="133" t="s">
        <v>885</v>
      </c>
      <c r="E12" s="133" t="s">
        <v>882</v>
      </c>
      <c r="F12" s="133" t="s">
        <v>864</v>
      </c>
      <c r="G12" s="133" t="s">
        <v>865</v>
      </c>
      <c r="H12" s="267" t="s">
        <v>886</v>
      </c>
      <c r="I12" t="b">
        <v>0</v>
      </c>
      <c r="J12" s="133" t="s">
        <v>867</v>
      </c>
      <c r="K12" s="91">
        <v>46200000</v>
      </c>
      <c r="L12" s="278">
        <v>46200000</v>
      </c>
      <c r="M12" s="278">
        <f t="shared" si="0"/>
        <v>0</v>
      </c>
    </row>
    <row r="13" spans="1:13" hidden="1" x14ac:dyDescent="0.3">
      <c r="A13" s="108">
        <v>595558</v>
      </c>
      <c r="B13" s="133" t="s">
        <v>887</v>
      </c>
      <c r="C13" s="133" t="s">
        <v>10</v>
      </c>
      <c r="D13" s="133" t="s">
        <v>888</v>
      </c>
      <c r="E13" s="133" t="s">
        <v>863</v>
      </c>
      <c r="F13" s="133" t="s">
        <v>864</v>
      </c>
      <c r="G13" s="133" t="s">
        <v>865</v>
      </c>
      <c r="H13" s="267" t="s">
        <v>889</v>
      </c>
      <c r="I13" t="b">
        <v>0</v>
      </c>
      <c r="J13" s="133" t="s">
        <v>867</v>
      </c>
      <c r="K13" s="91">
        <v>0</v>
      </c>
      <c r="L13" s="278">
        <v>0</v>
      </c>
      <c r="M13" s="278">
        <f t="shared" si="0"/>
        <v>0</v>
      </c>
    </row>
    <row r="14" spans="1:13" hidden="1" x14ac:dyDescent="0.3">
      <c r="A14" s="108">
        <v>595559</v>
      </c>
      <c r="B14" s="133" t="s">
        <v>890</v>
      </c>
      <c r="C14" s="133" t="s">
        <v>10</v>
      </c>
      <c r="D14" s="133" t="s">
        <v>891</v>
      </c>
      <c r="E14" s="133" t="s">
        <v>882</v>
      </c>
      <c r="F14" s="133" t="s">
        <v>864</v>
      </c>
      <c r="G14" s="133" t="s">
        <v>865</v>
      </c>
      <c r="H14" s="267" t="s">
        <v>892</v>
      </c>
      <c r="I14" t="b">
        <v>0</v>
      </c>
      <c r="J14" s="133" t="s">
        <v>867</v>
      </c>
      <c r="K14" s="91">
        <v>4000</v>
      </c>
      <c r="L14" s="278">
        <v>4000</v>
      </c>
      <c r="M14" s="278">
        <f t="shared" si="0"/>
        <v>0</v>
      </c>
    </row>
    <row r="15" spans="1:13" hidden="1" x14ac:dyDescent="0.3">
      <c r="A15" s="108">
        <v>595560</v>
      </c>
      <c r="B15" s="133" t="s">
        <v>893</v>
      </c>
      <c r="C15" s="133" t="s">
        <v>10</v>
      </c>
      <c r="D15" s="133" t="s">
        <v>894</v>
      </c>
      <c r="E15" s="133" t="s">
        <v>863</v>
      </c>
      <c r="F15" s="133" t="s">
        <v>864</v>
      </c>
      <c r="G15" s="133" t="s">
        <v>865</v>
      </c>
      <c r="H15" s="267" t="s">
        <v>895</v>
      </c>
      <c r="I15" t="b">
        <v>0</v>
      </c>
      <c r="J15" s="133" t="s">
        <v>867</v>
      </c>
      <c r="K15" s="91">
        <v>1000000</v>
      </c>
      <c r="L15" s="278">
        <v>1000000</v>
      </c>
      <c r="M15" s="278">
        <f t="shared" si="0"/>
        <v>0</v>
      </c>
    </row>
    <row r="16" spans="1:13" hidden="1" x14ac:dyDescent="0.3">
      <c r="A16" s="108">
        <v>597571</v>
      </c>
      <c r="B16" s="133" t="s">
        <v>896</v>
      </c>
      <c r="C16" s="133" t="s">
        <v>10</v>
      </c>
      <c r="D16" s="133" t="s">
        <v>897</v>
      </c>
      <c r="E16" s="133" t="s">
        <v>863</v>
      </c>
      <c r="F16" s="133" t="s">
        <v>864</v>
      </c>
      <c r="G16" s="133" t="s">
        <v>865</v>
      </c>
      <c r="H16" s="267" t="s">
        <v>898</v>
      </c>
      <c r="I16" t="b">
        <v>0</v>
      </c>
      <c r="J16" s="133" t="s">
        <v>867</v>
      </c>
      <c r="K16" s="91">
        <v>0</v>
      </c>
      <c r="L16" s="278">
        <v>0</v>
      </c>
      <c r="M16" s="278">
        <f t="shared" si="0"/>
        <v>0</v>
      </c>
    </row>
    <row r="17" spans="1:13" hidden="1" x14ac:dyDescent="0.3">
      <c r="A17" s="108">
        <v>597572</v>
      </c>
      <c r="B17" s="133" t="s">
        <v>899</v>
      </c>
      <c r="C17" s="133" t="s">
        <v>10</v>
      </c>
      <c r="D17" s="133" t="s">
        <v>900</v>
      </c>
      <c r="E17" s="133" t="s">
        <v>863</v>
      </c>
      <c r="F17" s="133" t="s">
        <v>864</v>
      </c>
      <c r="G17" s="133" t="s">
        <v>865</v>
      </c>
      <c r="H17" s="267" t="s">
        <v>901</v>
      </c>
      <c r="I17" t="b">
        <v>0</v>
      </c>
      <c r="J17" s="133" t="s">
        <v>867</v>
      </c>
      <c r="K17" s="91">
        <v>0</v>
      </c>
      <c r="L17" s="278">
        <v>0</v>
      </c>
      <c r="M17" s="278">
        <f t="shared" si="0"/>
        <v>0</v>
      </c>
    </row>
    <row r="18" spans="1:13" hidden="1" x14ac:dyDescent="0.3">
      <c r="A18" s="108">
        <v>597581</v>
      </c>
      <c r="B18" s="133" t="s">
        <v>902</v>
      </c>
      <c r="C18" s="133" t="s">
        <v>10</v>
      </c>
      <c r="D18" s="133" t="s">
        <v>903</v>
      </c>
      <c r="E18" s="133" t="s">
        <v>863</v>
      </c>
      <c r="F18" s="133" t="s">
        <v>864</v>
      </c>
      <c r="G18" s="133" t="s">
        <v>865</v>
      </c>
      <c r="H18" s="267" t="s">
        <v>904</v>
      </c>
      <c r="I18" t="b">
        <v>0</v>
      </c>
      <c r="J18" s="133" t="s">
        <v>867</v>
      </c>
      <c r="K18" s="91">
        <v>0</v>
      </c>
      <c r="L18" s="278">
        <v>0</v>
      </c>
      <c r="M18" s="278">
        <f t="shared" si="0"/>
        <v>0</v>
      </c>
    </row>
    <row r="19" spans="1:13" hidden="1" x14ac:dyDescent="0.3">
      <c r="A19" s="108">
        <v>597582</v>
      </c>
      <c r="B19" s="133" t="s">
        <v>905</v>
      </c>
      <c r="C19" s="133" t="s">
        <v>10</v>
      </c>
      <c r="D19" s="133" t="s">
        <v>906</v>
      </c>
      <c r="E19" s="133" t="s">
        <v>882</v>
      </c>
      <c r="F19" s="133" t="s">
        <v>907</v>
      </c>
      <c r="G19" s="133" t="s">
        <v>865</v>
      </c>
      <c r="H19" s="267" t="s">
        <v>908</v>
      </c>
      <c r="I19" t="b">
        <v>0</v>
      </c>
      <c r="J19" s="133" t="s">
        <v>867</v>
      </c>
      <c r="K19" s="91">
        <v>600000</v>
      </c>
      <c r="L19" s="278">
        <v>600000</v>
      </c>
      <c r="M19" s="278">
        <f t="shared" si="0"/>
        <v>0</v>
      </c>
    </row>
    <row r="20" spans="1:13" hidden="1" x14ac:dyDescent="0.3">
      <c r="A20" s="108">
        <v>597583</v>
      </c>
      <c r="B20" s="133" t="s">
        <v>909</v>
      </c>
      <c r="C20" s="133" t="s">
        <v>10</v>
      </c>
      <c r="D20" s="133" t="s">
        <v>910</v>
      </c>
      <c r="E20" s="133" t="s">
        <v>882</v>
      </c>
      <c r="F20" s="133" t="s">
        <v>911</v>
      </c>
      <c r="G20" s="133" t="s">
        <v>865</v>
      </c>
      <c r="H20" s="267" t="s">
        <v>912</v>
      </c>
      <c r="I20" t="b">
        <v>0</v>
      </c>
      <c r="J20" s="133" t="s">
        <v>867</v>
      </c>
      <c r="K20" s="91">
        <v>288900</v>
      </c>
      <c r="L20" s="278">
        <v>288900</v>
      </c>
      <c r="M20" s="278">
        <f t="shared" si="0"/>
        <v>0</v>
      </c>
    </row>
    <row r="21" spans="1:13" hidden="1" x14ac:dyDescent="0.3">
      <c r="A21" s="108">
        <v>597584</v>
      </c>
      <c r="B21" s="133" t="s">
        <v>913</v>
      </c>
      <c r="C21" s="133" t="s">
        <v>10</v>
      </c>
      <c r="D21" s="133" t="s">
        <v>914</v>
      </c>
      <c r="E21" s="133" t="s">
        <v>882</v>
      </c>
      <c r="F21" s="133" t="s">
        <v>864</v>
      </c>
      <c r="G21" s="133" t="s">
        <v>865</v>
      </c>
      <c r="H21" s="267" t="s">
        <v>915</v>
      </c>
      <c r="I21" t="b">
        <v>0</v>
      </c>
      <c r="J21" s="133" t="s">
        <v>867</v>
      </c>
      <c r="K21" s="91">
        <v>530000</v>
      </c>
      <c r="L21" s="278">
        <v>530000</v>
      </c>
      <c r="M21" s="278">
        <f t="shared" si="0"/>
        <v>0</v>
      </c>
    </row>
    <row r="22" spans="1:13" hidden="1" x14ac:dyDescent="0.3">
      <c r="A22" s="108">
        <v>597585</v>
      </c>
      <c r="B22" s="133" t="s">
        <v>916</v>
      </c>
      <c r="C22" s="133" t="s">
        <v>10</v>
      </c>
      <c r="D22" s="133" t="s">
        <v>917</v>
      </c>
      <c r="E22" s="133" t="s">
        <v>882</v>
      </c>
      <c r="F22" s="133" t="s">
        <v>918</v>
      </c>
      <c r="G22" s="133" t="s">
        <v>865</v>
      </c>
      <c r="H22" s="267" t="s">
        <v>919</v>
      </c>
      <c r="I22" t="b">
        <v>0</v>
      </c>
      <c r="J22" s="133" t="s">
        <v>867</v>
      </c>
      <c r="K22" s="91">
        <v>33000</v>
      </c>
      <c r="L22" s="278">
        <v>33000</v>
      </c>
      <c r="M22" s="278">
        <f t="shared" si="0"/>
        <v>0</v>
      </c>
    </row>
    <row r="23" spans="1:13" hidden="1" x14ac:dyDescent="0.3">
      <c r="A23" s="108">
        <v>597586</v>
      </c>
      <c r="B23" s="133" t="s">
        <v>920</v>
      </c>
      <c r="C23" s="133" t="s">
        <v>10</v>
      </c>
      <c r="D23" s="133" t="s">
        <v>921</v>
      </c>
      <c r="E23" s="133" t="s">
        <v>882</v>
      </c>
      <c r="F23" s="133" t="s">
        <v>922</v>
      </c>
      <c r="G23" s="133" t="s">
        <v>865</v>
      </c>
      <c r="H23" s="267" t="s">
        <v>923</v>
      </c>
      <c r="I23" t="b">
        <v>0</v>
      </c>
      <c r="J23" s="133" t="s">
        <v>867</v>
      </c>
      <c r="K23" s="91">
        <v>15000</v>
      </c>
      <c r="L23" s="278">
        <v>15000</v>
      </c>
      <c r="M23" s="278">
        <f t="shared" si="0"/>
        <v>0</v>
      </c>
    </row>
    <row r="24" spans="1:13" hidden="1" x14ac:dyDescent="0.3">
      <c r="A24" s="108">
        <v>597587</v>
      </c>
      <c r="B24" s="133" t="s">
        <v>924</v>
      </c>
      <c r="C24" s="133" t="s">
        <v>10</v>
      </c>
      <c r="D24" s="133" t="s">
        <v>921</v>
      </c>
      <c r="E24" s="133" t="s">
        <v>882</v>
      </c>
      <c r="F24" s="133" t="s">
        <v>922</v>
      </c>
      <c r="G24" s="133" t="s">
        <v>925</v>
      </c>
      <c r="H24" s="267" t="s">
        <v>926</v>
      </c>
      <c r="I24" t="b">
        <v>0</v>
      </c>
      <c r="J24" s="133" t="s">
        <v>867</v>
      </c>
      <c r="K24" s="91">
        <v>100000</v>
      </c>
      <c r="L24" s="278">
        <v>100000</v>
      </c>
      <c r="M24" s="278">
        <f t="shared" si="0"/>
        <v>0</v>
      </c>
    </row>
    <row r="25" spans="1:13" hidden="1" x14ac:dyDescent="0.3">
      <c r="A25" s="108">
        <v>597588</v>
      </c>
      <c r="B25" s="133" t="s">
        <v>927</v>
      </c>
      <c r="C25" s="133" t="s">
        <v>10</v>
      </c>
      <c r="D25" s="133" t="s">
        <v>921</v>
      </c>
      <c r="E25" s="133" t="s">
        <v>882</v>
      </c>
      <c r="F25" s="133" t="s">
        <v>922</v>
      </c>
      <c r="G25" s="133" t="s">
        <v>928</v>
      </c>
      <c r="H25" s="267" t="s">
        <v>929</v>
      </c>
      <c r="I25" t="b">
        <v>0</v>
      </c>
      <c r="J25" s="133" t="s">
        <v>867</v>
      </c>
      <c r="K25" s="91">
        <v>0</v>
      </c>
      <c r="L25" s="278">
        <v>0</v>
      </c>
      <c r="M25" s="278">
        <f t="shared" si="0"/>
        <v>0</v>
      </c>
    </row>
    <row r="26" spans="1:13" hidden="1" x14ac:dyDescent="0.3">
      <c r="A26" s="108">
        <v>597589</v>
      </c>
      <c r="B26" s="133" t="s">
        <v>930</v>
      </c>
      <c r="C26" s="133" t="s">
        <v>10</v>
      </c>
      <c r="D26" s="133" t="s">
        <v>921</v>
      </c>
      <c r="E26" s="133" t="s">
        <v>882</v>
      </c>
      <c r="F26" s="133" t="s">
        <v>922</v>
      </c>
      <c r="G26" s="133" t="s">
        <v>931</v>
      </c>
      <c r="H26" s="267" t="s">
        <v>932</v>
      </c>
      <c r="I26" t="b">
        <v>0</v>
      </c>
      <c r="J26" s="133" t="s">
        <v>867</v>
      </c>
      <c r="K26" s="91">
        <v>0</v>
      </c>
      <c r="L26" s="278">
        <v>0</v>
      </c>
      <c r="M26" s="278">
        <f t="shared" si="0"/>
        <v>0</v>
      </c>
    </row>
    <row r="27" spans="1:13" hidden="1" x14ac:dyDescent="0.3">
      <c r="A27" s="108">
        <v>597590</v>
      </c>
      <c r="B27" s="133" t="s">
        <v>933</v>
      </c>
      <c r="C27" s="133" t="s">
        <v>10</v>
      </c>
      <c r="D27" s="133" t="s">
        <v>934</v>
      </c>
      <c r="E27" s="133" t="s">
        <v>935</v>
      </c>
      <c r="F27" s="133" t="s">
        <v>907</v>
      </c>
      <c r="G27" s="133" t="s">
        <v>865</v>
      </c>
      <c r="H27" s="267" t="s">
        <v>936</v>
      </c>
      <c r="I27" t="b">
        <v>0</v>
      </c>
      <c r="J27" s="133" t="s">
        <v>867</v>
      </c>
      <c r="K27" s="91">
        <v>100000</v>
      </c>
      <c r="L27" s="278">
        <v>100000</v>
      </c>
      <c r="M27" s="278">
        <f t="shared" si="0"/>
        <v>0</v>
      </c>
    </row>
    <row r="28" spans="1:13" hidden="1" x14ac:dyDescent="0.3">
      <c r="A28" s="108">
        <v>597573</v>
      </c>
      <c r="B28" s="133" t="s">
        <v>937</v>
      </c>
      <c r="C28" s="133" t="s">
        <v>10</v>
      </c>
      <c r="D28" s="133" t="s">
        <v>934</v>
      </c>
      <c r="E28" s="133" t="s">
        <v>935</v>
      </c>
      <c r="F28" s="133" t="s">
        <v>907</v>
      </c>
      <c r="G28" s="133" t="s">
        <v>925</v>
      </c>
      <c r="H28" s="267" t="s">
        <v>938</v>
      </c>
      <c r="I28" t="b">
        <v>0</v>
      </c>
      <c r="J28" s="133" t="s">
        <v>867</v>
      </c>
      <c r="K28" s="91">
        <v>20000</v>
      </c>
      <c r="L28" s="278">
        <v>20000</v>
      </c>
      <c r="M28" s="278">
        <f t="shared" si="0"/>
        <v>0</v>
      </c>
    </row>
    <row r="29" spans="1:13" hidden="1" x14ac:dyDescent="0.3">
      <c r="A29" s="108">
        <v>597591</v>
      </c>
      <c r="B29" s="133" t="s">
        <v>939</v>
      </c>
      <c r="C29" s="133" t="s">
        <v>10</v>
      </c>
      <c r="D29" s="133" t="s">
        <v>934</v>
      </c>
      <c r="E29" s="133" t="s">
        <v>935</v>
      </c>
      <c r="F29" s="133" t="s">
        <v>907</v>
      </c>
      <c r="G29" s="133" t="s">
        <v>928</v>
      </c>
      <c r="H29" s="267" t="s">
        <v>940</v>
      </c>
      <c r="I29" t="b">
        <v>0</v>
      </c>
      <c r="J29" s="133" t="s">
        <v>867</v>
      </c>
      <c r="K29" s="91">
        <v>120000</v>
      </c>
      <c r="L29" s="278">
        <v>120000</v>
      </c>
      <c r="M29" s="278">
        <f t="shared" si="0"/>
        <v>0</v>
      </c>
    </row>
    <row r="30" spans="1:13" hidden="1" x14ac:dyDescent="0.3">
      <c r="A30" s="108">
        <v>597592</v>
      </c>
      <c r="B30" s="133" t="s">
        <v>941</v>
      </c>
      <c r="C30" s="133" t="s">
        <v>10</v>
      </c>
      <c r="D30" s="133" t="s">
        <v>934</v>
      </c>
      <c r="E30" s="133" t="s">
        <v>935</v>
      </c>
      <c r="F30" s="133" t="s">
        <v>907</v>
      </c>
      <c r="G30" s="133" t="s">
        <v>931</v>
      </c>
      <c r="H30" s="267" t="s">
        <v>942</v>
      </c>
      <c r="I30" t="b">
        <v>0</v>
      </c>
      <c r="J30" s="133" t="s">
        <v>867</v>
      </c>
      <c r="K30" s="91">
        <v>140000</v>
      </c>
      <c r="L30" s="278">
        <v>140000</v>
      </c>
      <c r="M30" s="278">
        <f t="shared" si="0"/>
        <v>0</v>
      </c>
    </row>
    <row r="31" spans="1:13" hidden="1" x14ac:dyDescent="0.3">
      <c r="A31" s="108">
        <v>597593</v>
      </c>
      <c r="B31" s="133" t="s">
        <v>943</v>
      </c>
      <c r="C31" s="133" t="s">
        <v>10</v>
      </c>
      <c r="D31" s="133" t="s">
        <v>934</v>
      </c>
      <c r="E31" s="133" t="s">
        <v>935</v>
      </c>
      <c r="F31" s="133" t="s">
        <v>907</v>
      </c>
      <c r="G31" s="133" t="s">
        <v>944</v>
      </c>
      <c r="H31" s="267" t="s">
        <v>945</v>
      </c>
      <c r="I31" t="b">
        <v>0</v>
      </c>
      <c r="J31" s="133" t="s">
        <v>867</v>
      </c>
      <c r="K31" s="91">
        <v>0</v>
      </c>
      <c r="L31" s="278">
        <v>0</v>
      </c>
      <c r="M31" s="278">
        <f t="shared" si="0"/>
        <v>0</v>
      </c>
    </row>
    <row r="32" spans="1:13" hidden="1" x14ac:dyDescent="0.3">
      <c r="A32" s="108">
        <v>597594</v>
      </c>
      <c r="B32" s="133" t="s">
        <v>946</v>
      </c>
      <c r="C32" s="133" t="s">
        <v>10</v>
      </c>
      <c r="D32" s="133" t="s">
        <v>934</v>
      </c>
      <c r="E32" s="133" t="s">
        <v>947</v>
      </c>
      <c r="F32" s="133" t="s">
        <v>907</v>
      </c>
      <c r="G32" s="133" t="s">
        <v>865</v>
      </c>
      <c r="H32" s="267" t="s">
        <v>948</v>
      </c>
      <c r="I32" t="b">
        <v>0</v>
      </c>
      <c r="J32" s="133" t="s">
        <v>867</v>
      </c>
      <c r="K32" s="91">
        <v>225000</v>
      </c>
      <c r="L32" s="278">
        <v>225000</v>
      </c>
      <c r="M32" s="278">
        <f t="shared" si="0"/>
        <v>0</v>
      </c>
    </row>
    <row r="33" spans="1:13" hidden="1" x14ac:dyDescent="0.3">
      <c r="A33" s="108">
        <v>597648</v>
      </c>
      <c r="B33" s="133" t="s">
        <v>949</v>
      </c>
      <c r="C33" s="133" t="s">
        <v>10</v>
      </c>
      <c r="D33" s="133" t="s">
        <v>934</v>
      </c>
      <c r="E33" s="133" t="s">
        <v>947</v>
      </c>
      <c r="F33" s="133" t="s">
        <v>907</v>
      </c>
      <c r="G33" s="133" t="s">
        <v>925</v>
      </c>
      <c r="H33" s="267" t="s">
        <v>950</v>
      </c>
      <c r="I33" t="b">
        <v>0</v>
      </c>
      <c r="J33" s="133" t="s">
        <v>867</v>
      </c>
      <c r="K33" s="91">
        <v>50000</v>
      </c>
      <c r="L33" s="278">
        <v>50000</v>
      </c>
      <c r="M33" s="278">
        <f t="shared" si="0"/>
        <v>0</v>
      </c>
    </row>
    <row r="34" spans="1:13" hidden="1" x14ac:dyDescent="0.3">
      <c r="A34" s="108">
        <v>850770</v>
      </c>
      <c r="B34" s="133" t="s">
        <v>951</v>
      </c>
      <c r="C34" s="133" t="s">
        <v>10</v>
      </c>
      <c r="D34" s="133" t="s">
        <v>934</v>
      </c>
      <c r="E34" s="133" t="s">
        <v>952</v>
      </c>
      <c r="F34" s="133" t="s">
        <v>953</v>
      </c>
      <c r="G34" s="133" t="s">
        <v>865</v>
      </c>
      <c r="H34" s="267" t="s">
        <v>954</v>
      </c>
      <c r="I34" t="b">
        <v>0</v>
      </c>
      <c r="J34" s="133" t="s">
        <v>867</v>
      </c>
      <c r="K34" s="91">
        <v>10000</v>
      </c>
      <c r="L34" s="278">
        <v>10000</v>
      </c>
      <c r="M34" s="278">
        <f t="shared" si="0"/>
        <v>0</v>
      </c>
    </row>
    <row r="35" spans="1:13" hidden="1" x14ac:dyDescent="0.3">
      <c r="A35" s="108">
        <v>597647</v>
      </c>
      <c r="B35" s="133" t="s">
        <v>955</v>
      </c>
      <c r="C35" s="133" t="s">
        <v>10</v>
      </c>
      <c r="D35" s="133" t="s">
        <v>956</v>
      </c>
      <c r="E35" s="133" t="s">
        <v>863</v>
      </c>
      <c r="F35" s="133" t="s">
        <v>957</v>
      </c>
      <c r="G35" s="133" t="s">
        <v>865</v>
      </c>
      <c r="H35" s="267" t="s">
        <v>958</v>
      </c>
      <c r="I35" t="b">
        <v>0</v>
      </c>
      <c r="J35" s="133" t="s">
        <v>867</v>
      </c>
      <c r="K35" s="91">
        <v>3200</v>
      </c>
      <c r="L35" s="278">
        <v>3200</v>
      </c>
      <c r="M35" s="278">
        <f t="shared" si="0"/>
        <v>0</v>
      </c>
    </row>
    <row r="36" spans="1:13" hidden="1" x14ac:dyDescent="0.3">
      <c r="A36" s="108">
        <v>850771</v>
      </c>
      <c r="B36" s="133" t="s">
        <v>959</v>
      </c>
      <c r="C36" s="133" t="s">
        <v>10</v>
      </c>
      <c r="D36" s="133" t="s">
        <v>960</v>
      </c>
      <c r="E36" s="133" t="s">
        <v>882</v>
      </c>
      <c r="F36" s="133" t="s">
        <v>961</v>
      </c>
      <c r="G36" s="133" t="s">
        <v>865</v>
      </c>
      <c r="H36" s="267" t="s">
        <v>962</v>
      </c>
      <c r="I36" t="b">
        <v>0</v>
      </c>
      <c r="J36" s="133" t="s">
        <v>867</v>
      </c>
      <c r="K36" s="91">
        <v>3000</v>
      </c>
      <c r="L36" s="278">
        <v>3000</v>
      </c>
      <c r="M36" s="278">
        <f t="shared" si="0"/>
        <v>0</v>
      </c>
    </row>
    <row r="37" spans="1:13" hidden="1" x14ac:dyDescent="0.3">
      <c r="A37" s="108">
        <v>597574</v>
      </c>
      <c r="B37" s="133" t="s">
        <v>963</v>
      </c>
      <c r="C37" s="133" t="s">
        <v>10</v>
      </c>
      <c r="D37" s="133" t="s">
        <v>964</v>
      </c>
      <c r="E37" s="133" t="s">
        <v>863</v>
      </c>
      <c r="F37" s="133" t="s">
        <v>965</v>
      </c>
      <c r="G37" s="133" t="s">
        <v>865</v>
      </c>
      <c r="H37" s="267" t="s">
        <v>966</v>
      </c>
      <c r="I37" t="b">
        <v>0</v>
      </c>
      <c r="J37" s="133" t="s">
        <v>867</v>
      </c>
      <c r="K37" s="91">
        <v>570700</v>
      </c>
      <c r="L37" s="278">
        <v>570700</v>
      </c>
      <c r="M37" s="278">
        <f t="shared" si="0"/>
        <v>0</v>
      </c>
    </row>
    <row r="38" spans="1:13" hidden="1" x14ac:dyDescent="0.3">
      <c r="A38" s="108">
        <v>850772</v>
      </c>
      <c r="B38" s="133" t="s">
        <v>967</v>
      </c>
      <c r="C38" s="133" t="s">
        <v>10</v>
      </c>
      <c r="D38" s="133" t="s">
        <v>964</v>
      </c>
      <c r="E38" s="133" t="s">
        <v>863</v>
      </c>
      <c r="F38" s="133" t="s">
        <v>965</v>
      </c>
      <c r="G38" s="133" t="s">
        <v>925</v>
      </c>
      <c r="H38" s="267" t="s">
        <v>968</v>
      </c>
      <c r="I38" t="b">
        <v>0</v>
      </c>
      <c r="J38" s="133" t="s">
        <v>867</v>
      </c>
      <c r="K38" s="91">
        <v>841900</v>
      </c>
      <c r="L38" s="278">
        <v>841900</v>
      </c>
      <c r="M38" s="278">
        <f t="shared" si="0"/>
        <v>0</v>
      </c>
    </row>
    <row r="39" spans="1:13" hidden="1" x14ac:dyDescent="0.3">
      <c r="A39" s="108">
        <v>850773</v>
      </c>
      <c r="B39" s="133" t="s">
        <v>969</v>
      </c>
      <c r="C39" s="133" t="s">
        <v>10</v>
      </c>
      <c r="D39" s="133" t="s">
        <v>964</v>
      </c>
      <c r="E39" s="133" t="s">
        <v>947</v>
      </c>
      <c r="F39" s="133" t="s">
        <v>965</v>
      </c>
      <c r="G39" s="133" t="s">
        <v>865</v>
      </c>
      <c r="H39" s="267" t="s">
        <v>970</v>
      </c>
      <c r="I39" t="b">
        <v>0</v>
      </c>
      <c r="J39" s="133" t="s">
        <v>867</v>
      </c>
      <c r="K39" s="91">
        <v>0</v>
      </c>
      <c r="L39" s="278">
        <v>0</v>
      </c>
      <c r="M39" s="278">
        <f t="shared" si="0"/>
        <v>0</v>
      </c>
    </row>
    <row r="40" spans="1:13" hidden="1" x14ac:dyDescent="0.3">
      <c r="A40" s="108">
        <v>850774</v>
      </c>
      <c r="B40" s="133" t="s">
        <v>971</v>
      </c>
      <c r="C40" s="133" t="s">
        <v>10</v>
      </c>
      <c r="D40" s="133" t="s">
        <v>964</v>
      </c>
      <c r="E40" s="133" t="s">
        <v>947</v>
      </c>
      <c r="F40" s="133" t="s">
        <v>965</v>
      </c>
      <c r="G40" s="133" t="s">
        <v>925</v>
      </c>
      <c r="H40" s="267" t="s">
        <v>972</v>
      </c>
      <c r="I40" t="b">
        <v>0</v>
      </c>
      <c r="J40" s="133" t="s">
        <v>867</v>
      </c>
      <c r="K40" s="91">
        <v>244700</v>
      </c>
      <c r="L40" s="278">
        <v>244700</v>
      </c>
      <c r="M40" s="278">
        <f t="shared" si="0"/>
        <v>0</v>
      </c>
    </row>
    <row r="41" spans="1:13" hidden="1" x14ac:dyDescent="0.3">
      <c r="A41" s="108">
        <v>850775</v>
      </c>
      <c r="B41" s="133" t="s">
        <v>973</v>
      </c>
      <c r="C41" s="133" t="s">
        <v>10</v>
      </c>
      <c r="D41" s="133" t="s">
        <v>974</v>
      </c>
      <c r="E41" s="133" t="s">
        <v>863</v>
      </c>
      <c r="F41" s="133" t="s">
        <v>965</v>
      </c>
      <c r="G41" s="133" t="s">
        <v>865</v>
      </c>
      <c r="H41" s="267" t="s">
        <v>975</v>
      </c>
      <c r="I41" t="b">
        <v>0</v>
      </c>
      <c r="J41" s="133" t="s">
        <v>867</v>
      </c>
      <c r="K41" s="91">
        <v>2000</v>
      </c>
      <c r="L41" s="278">
        <v>2000</v>
      </c>
      <c r="M41" s="278">
        <f t="shared" si="0"/>
        <v>0</v>
      </c>
    </row>
    <row r="42" spans="1:13" hidden="1" x14ac:dyDescent="0.3">
      <c r="A42" s="108">
        <v>597575</v>
      </c>
      <c r="B42" s="133" t="s">
        <v>976</v>
      </c>
      <c r="C42" s="133" t="s">
        <v>10</v>
      </c>
      <c r="D42" s="133" t="s">
        <v>974</v>
      </c>
      <c r="E42" s="133" t="s">
        <v>935</v>
      </c>
      <c r="F42" s="133" t="s">
        <v>965</v>
      </c>
      <c r="G42" s="133" t="s">
        <v>865</v>
      </c>
      <c r="H42" s="267" t="s">
        <v>977</v>
      </c>
      <c r="I42" t="b">
        <v>0</v>
      </c>
      <c r="J42" s="133" t="s">
        <v>867</v>
      </c>
      <c r="K42" s="91">
        <v>30400</v>
      </c>
      <c r="L42" s="278">
        <v>30400</v>
      </c>
      <c r="M42" s="278">
        <f t="shared" si="0"/>
        <v>0</v>
      </c>
    </row>
    <row r="43" spans="1:13" hidden="1" x14ac:dyDescent="0.3">
      <c r="A43" s="108">
        <v>597576</v>
      </c>
      <c r="B43" s="133" t="s">
        <v>978</v>
      </c>
      <c r="C43" s="133" t="s">
        <v>10</v>
      </c>
      <c r="D43" s="133" t="s">
        <v>979</v>
      </c>
      <c r="E43" s="133" t="s">
        <v>882</v>
      </c>
      <c r="F43" s="133" t="s">
        <v>965</v>
      </c>
      <c r="G43" s="133" t="s">
        <v>865</v>
      </c>
      <c r="H43" s="267" t="s">
        <v>980</v>
      </c>
      <c r="I43" t="b">
        <v>0</v>
      </c>
      <c r="J43" s="133" t="s">
        <v>867</v>
      </c>
      <c r="K43" s="91">
        <v>7000</v>
      </c>
      <c r="L43" s="278">
        <v>7000</v>
      </c>
      <c r="M43" s="278">
        <f t="shared" si="0"/>
        <v>0</v>
      </c>
    </row>
    <row r="44" spans="1:13" hidden="1" x14ac:dyDescent="0.3">
      <c r="A44" s="108">
        <v>597577</v>
      </c>
      <c r="B44" s="133" t="s">
        <v>981</v>
      </c>
      <c r="C44" s="133" t="s">
        <v>10</v>
      </c>
      <c r="D44" s="133" t="s">
        <v>982</v>
      </c>
      <c r="E44" s="133" t="s">
        <v>882</v>
      </c>
      <c r="F44" s="133" t="s">
        <v>983</v>
      </c>
      <c r="G44" s="133" t="s">
        <v>865</v>
      </c>
      <c r="H44" s="267" t="s">
        <v>984</v>
      </c>
      <c r="I44" t="b">
        <v>0</v>
      </c>
      <c r="J44" s="133" t="s">
        <v>867</v>
      </c>
      <c r="K44" s="91">
        <v>0</v>
      </c>
      <c r="L44" s="278">
        <v>0</v>
      </c>
      <c r="M44" s="278">
        <f t="shared" si="0"/>
        <v>0</v>
      </c>
    </row>
    <row r="45" spans="1:13" hidden="1" x14ac:dyDescent="0.3">
      <c r="A45" s="108">
        <v>597578</v>
      </c>
      <c r="B45" s="133" t="s">
        <v>985</v>
      </c>
      <c r="C45" s="133" t="s">
        <v>10</v>
      </c>
      <c r="D45" s="133" t="s">
        <v>986</v>
      </c>
      <c r="E45" s="133" t="s">
        <v>882</v>
      </c>
      <c r="F45" s="133" t="s">
        <v>987</v>
      </c>
      <c r="G45" s="133" t="s">
        <v>865</v>
      </c>
      <c r="H45" s="267" t="s">
        <v>988</v>
      </c>
      <c r="I45" t="b">
        <v>0</v>
      </c>
      <c r="J45" s="133" t="s">
        <v>867</v>
      </c>
      <c r="K45" s="91">
        <v>7000</v>
      </c>
      <c r="L45" s="278">
        <v>7000</v>
      </c>
      <c r="M45" s="278">
        <f t="shared" si="0"/>
        <v>0</v>
      </c>
    </row>
    <row r="46" spans="1:13" hidden="1" x14ac:dyDescent="0.3">
      <c r="A46" s="108">
        <v>597579</v>
      </c>
      <c r="B46" s="133" t="s">
        <v>989</v>
      </c>
      <c r="C46" s="133" t="s">
        <v>10</v>
      </c>
      <c r="D46" s="133" t="s">
        <v>990</v>
      </c>
      <c r="E46" s="133" t="s">
        <v>882</v>
      </c>
      <c r="F46" s="133" t="s">
        <v>991</v>
      </c>
      <c r="G46" s="133" t="s">
        <v>865</v>
      </c>
      <c r="H46" s="267" t="s">
        <v>992</v>
      </c>
      <c r="I46" t="b">
        <v>0</v>
      </c>
      <c r="J46" s="133" t="s">
        <v>867</v>
      </c>
      <c r="K46" s="91">
        <v>30000</v>
      </c>
      <c r="L46" s="278">
        <v>30000</v>
      </c>
      <c r="M46" s="278">
        <f t="shared" si="0"/>
        <v>0</v>
      </c>
    </row>
    <row r="47" spans="1:13" hidden="1" x14ac:dyDescent="0.3">
      <c r="A47" s="108">
        <v>597580</v>
      </c>
      <c r="B47" s="133" t="s">
        <v>993</v>
      </c>
      <c r="C47" s="133" t="s">
        <v>10</v>
      </c>
      <c r="D47" s="133" t="s">
        <v>994</v>
      </c>
      <c r="E47" s="133" t="s">
        <v>882</v>
      </c>
      <c r="F47" s="133" t="s">
        <v>995</v>
      </c>
      <c r="G47" s="133" t="s">
        <v>865</v>
      </c>
      <c r="H47" s="267" t="s">
        <v>996</v>
      </c>
      <c r="I47" t="b">
        <v>0</v>
      </c>
      <c r="J47" s="133" t="s">
        <v>867</v>
      </c>
      <c r="K47" s="91">
        <v>1500</v>
      </c>
      <c r="L47" s="278">
        <v>1500</v>
      </c>
      <c r="M47" s="278">
        <f t="shared" si="0"/>
        <v>0</v>
      </c>
    </row>
    <row r="48" spans="1:13" hidden="1" x14ac:dyDescent="0.3">
      <c r="A48" s="108">
        <v>1191167</v>
      </c>
      <c r="B48" s="133" t="s">
        <v>997</v>
      </c>
      <c r="C48" s="133" t="s">
        <v>10</v>
      </c>
      <c r="D48" s="133" t="s">
        <v>998</v>
      </c>
      <c r="E48" s="133" t="s">
        <v>882</v>
      </c>
      <c r="F48" s="133" t="s">
        <v>999</v>
      </c>
      <c r="G48" s="133" t="s">
        <v>865</v>
      </c>
      <c r="H48" s="267" t="s">
        <v>1000</v>
      </c>
      <c r="I48" t="b">
        <v>0</v>
      </c>
      <c r="J48" s="133" t="s">
        <v>867</v>
      </c>
      <c r="K48" s="91">
        <v>4500</v>
      </c>
      <c r="L48" s="278">
        <v>4500</v>
      </c>
      <c r="M48" s="278">
        <f t="shared" si="0"/>
        <v>0</v>
      </c>
    </row>
    <row r="49" spans="1:13" hidden="1" x14ac:dyDescent="0.3">
      <c r="A49" s="108">
        <v>1858217</v>
      </c>
      <c r="B49" s="133" t="s">
        <v>1001</v>
      </c>
      <c r="C49" s="133" t="s">
        <v>10</v>
      </c>
      <c r="D49" s="133" t="s">
        <v>1002</v>
      </c>
      <c r="E49" s="133" t="s">
        <v>882</v>
      </c>
      <c r="F49" s="133" t="s">
        <v>1003</v>
      </c>
      <c r="G49" s="133" t="s">
        <v>865</v>
      </c>
      <c r="H49" s="267" t="s">
        <v>1004</v>
      </c>
      <c r="I49" t="b">
        <v>0</v>
      </c>
      <c r="J49" s="133" t="s">
        <v>867</v>
      </c>
      <c r="K49" s="91">
        <v>9500</v>
      </c>
      <c r="L49" s="278">
        <v>9500</v>
      </c>
      <c r="M49" s="278">
        <f t="shared" si="0"/>
        <v>0</v>
      </c>
    </row>
    <row r="50" spans="1:13" hidden="1" x14ac:dyDescent="0.3">
      <c r="A50" s="108">
        <v>1858218</v>
      </c>
      <c r="B50" s="133" t="s">
        <v>1005</v>
      </c>
      <c r="C50" s="133" t="s">
        <v>10</v>
      </c>
      <c r="D50" s="133" t="s">
        <v>1006</v>
      </c>
      <c r="E50" s="133" t="s">
        <v>882</v>
      </c>
      <c r="F50" s="133" t="s">
        <v>1003</v>
      </c>
      <c r="G50" s="133" t="s">
        <v>865</v>
      </c>
      <c r="H50" s="267" t="s">
        <v>1007</v>
      </c>
      <c r="I50" t="b">
        <v>0</v>
      </c>
      <c r="J50" s="133" t="s">
        <v>867</v>
      </c>
      <c r="K50" s="91">
        <v>100</v>
      </c>
      <c r="L50" s="278">
        <v>100</v>
      </c>
      <c r="M50" s="278">
        <f t="shared" si="0"/>
        <v>0</v>
      </c>
    </row>
    <row r="51" spans="1:13" hidden="1" x14ac:dyDescent="0.3">
      <c r="A51" s="108">
        <v>1858219</v>
      </c>
      <c r="B51" s="133" t="s">
        <v>1008</v>
      </c>
      <c r="C51" s="133" t="s">
        <v>10</v>
      </c>
      <c r="D51" s="133" t="s">
        <v>1009</v>
      </c>
      <c r="E51" s="133" t="s">
        <v>882</v>
      </c>
      <c r="F51" s="133" t="s">
        <v>1010</v>
      </c>
      <c r="G51" s="133" t="s">
        <v>865</v>
      </c>
      <c r="H51" s="267" t="s">
        <v>1011</v>
      </c>
      <c r="I51" t="b">
        <v>0</v>
      </c>
      <c r="J51" s="133" t="s">
        <v>867</v>
      </c>
      <c r="K51" s="91">
        <v>4500</v>
      </c>
      <c r="L51" s="278">
        <v>4500</v>
      </c>
      <c r="M51" s="278">
        <f t="shared" si="0"/>
        <v>0</v>
      </c>
    </row>
    <row r="52" spans="1:13" hidden="1" x14ac:dyDescent="0.3">
      <c r="A52" s="108">
        <v>1858220</v>
      </c>
      <c r="B52" s="133" t="s">
        <v>1012</v>
      </c>
      <c r="C52" s="133" t="s">
        <v>10</v>
      </c>
      <c r="D52" s="133" t="s">
        <v>1013</v>
      </c>
      <c r="E52" s="133" t="s">
        <v>882</v>
      </c>
      <c r="F52" s="133" t="s">
        <v>911</v>
      </c>
      <c r="G52" s="133" t="s">
        <v>865</v>
      </c>
      <c r="H52" s="267" t="s">
        <v>1014</v>
      </c>
      <c r="I52" t="b">
        <v>0</v>
      </c>
      <c r="J52" s="133" t="s">
        <v>867</v>
      </c>
      <c r="K52" s="91">
        <v>1900000</v>
      </c>
      <c r="L52" s="278">
        <v>1900000</v>
      </c>
      <c r="M52" s="278">
        <f t="shared" si="0"/>
        <v>0</v>
      </c>
    </row>
    <row r="53" spans="1:13" hidden="1" x14ac:dyDescent="0.3">
      <c r="A53" s="108">
        <v>1858221</v>
      </c>
      <c r="B53" s="133" t="s">
        <v>1015</v>
      </c>
      <c r="C53" s="133" t="s">
        <v>10</v>
      </c>
      <c r="D53" s="133" t="s">
        <v>1016</v>
      </c>
      <c r="E53" s="133" t="s">
        <v>882</v>
      </c>
      <c r="F53" s="133" t="s">
        <v>1017</v>
      </c>
      <c r="G53" s="133" t="s">
        <v>865</v>
      </c>
      <c r="H53" s="267" t="s">
        <v>1018</v>
      </c>
      <c r="I53" t="b">
        <v>0</v>
      </c>
      <c r="J53" s="133" t="s">
        <v>867</v>
      </c>
      <c r="K53" s="91">
        <v>525000</v>
      </c>
      <c r="L53" s="278">
        <v>525000</v>
      </c>
      <c r="M53" s="278">
        <f t="shared" si="0"/>
        <v>0</v>
      </c>
    </row>
    <row r="54" spans="1:13" hidden="1" x14ac:dyDescent="0.3">
      <c r="A54" s="108">
        <v>1858222</v>
      </c>
      <c r="B54" s="133" t="s">
        <v>1019</v>
      </c>
      <c r="C54" s="133" t="s">
        <v>10</v>
      </c>
      <c r="D54" s="133" t="s">
        <v>1020</v>
      </c>
      <c r="E54" s="133" t="s">
        <v>863</v>
      </c>
      <c r="F54" s="133" t="s">
        <v>911</v>
      </c>
      <c r="G54" s="133" t="s">
        <v>865</v>
      </c>
      <c r="H54" s="267" t="s">
        <v>1021</v>
      </c>
      <c r="I54" t="b">
        <v>0</v>
      </c>
      <c r="J54" s="133" t="s">
        <v>867</v>
      </c>
      <c r="K54" s="91">
        <v>150000</v>
      </c>
      <c r="L54" s="278">
        <v>150000</v>
      </c>
      <c r="M54" s="278">
        <f t="shared" si="0"/>
        <v>0</v>
      </c>
    </row>
    <row r="55" spans="1:13" hidden="1" x14ac:dyDescent="0.3">
      <c r="A55" s="108">
        <v>604856</v>
      </c>
      <c r="B55" s="133" t="s">
        <v>1022</v>
      </c>
      <c r="C55" s="133" t="s">
        <v>10</v>
      </c>
      <c r="D55" s="133" t="s">
        <v>1020</v>
      </c>
      <c r="E55" s="133" t="s">
        <v>935</v>
      </c>
      <c r="F55" s="133" t="s">
        <v>1023</v>
      </c>
      <c r="G55" s="133" t="s">
        <v>865</v>
      </c>
      <c r="H55" s="267" t="s">
        <v>1024</v>
      </c>
      <c r="I55" t="b">
        <v>0</v>
      </c>
      <c r="J55" s="133" t="s">
        <v>867</v>
      </c>
      <c r="K55" s="91">
        <v>55000</v>
      </c>
      <c r="L55" s="278">
        <v>55000</v>
      </c>
      <c r="M55" s="278">
        <f t="shared" si="0"/>
        <v>0</v>
      </c>
    </row>
    <row r="56" spans="1:13" hidden="1" x14ac:dyDescent="0.3">
      <c r="A56" s="108">
        <v>604857</v>
      </c>
      <c r="B56" s="133" t="s">
        <v>1025</v>
      </c>
      <c r="C56" s="133" t="s">
        <v>10</v>
      </c>
      <c r="D56" s="133" t="s">
        <v>1026</v>
      </c>
      <c r="E56" s="133" t="s">
        <v>882</v>
      </c>
      <c r="F56" s="133" t="s">
        <v>1027</v>
      </c>
      <c r="G56" s="133" t="s">
        <v>865</v>
      </c>
      <c r="H56" s="267" t="s">
        <v>1028</v>
      </c>
      <c r="I56" t="b">
        <v>0</v>
      </c>
      <c r="J56" s="133" t="s">
        <v>867</v>
      </c>
      <c r="K56" s="91">
        <v>20000</v>
      </c>
      <c r="L56" s="278">
        <v>20000</v>
      </c>
      <c r="M56" s="278">
        <f t="shared" si="0"/>
        <v>0</v>
      </c>
    </row>
    <row r="57" spans="1:13" hidden="1" x14ac:dyDescent="0.3">
      <c r="A57" s="108">
        <v>604855</v>
      </c>
      <c r="B57" s="133" t="s">
        <v>1029</v>
      </c>
      <c r="C57" s="133" t="s">
        <v>10</v>
      </c>
      <c r="D57" s="133" t="s">
        <v>1030</v>
      </c>
      <c r="E57" s="133" t="s">
        <v>882</v>
      </c>
      <c r="F57" s="133" t="s">
        <v>1027</v>
      </c>
      <c r="G57" s="133" t="s">
        <v>865</v>
      </c>
      <c r="H57" s="267" t="s">
        <v>1031</v>
      </c>
      <c r="I57" t="b">
        <v>0</v>
      </c>
      <c r="J57" s="133" t="s">
        <v>867</v>
      </c>
      <c r="K57" s="91">
        <v>100000</v>
      </c>
      <c r="L57" s="278">
        <v>100000</v>
      </c>
      <c r="M57" s="278">
        <f t="shared" si="0"/>
        <v>0</v>
      </c>
    </row>
    <row r="58" spans="1:13" hidden="1" x14ac:dyDescent="0.3">
      <c r="A58" s="108">
        <v>1858212</v>
      </c>
      <c r="B58" s="133" t="s">
        <v>1032</v>
      </c>
      <c r="C58" s="133" t="s">
        <v>10</v>
      </c>
      <c r="D58" s="133" t="s">
        <v>1033</v>
      </c>
      <c r="E58" s="133" t="s">
        <v>863</v>
      </c>
      <c r="F58" s="133" t="s">
        <v>911</v>
      </c>
      <c r="G58" s="133" t="s">
        <v>865</v>
      </c>
      <c r="H58" s="267" t="s">
        <v>1034</v>
      </c>
      <c r="I58" t="b">
        <v>0</v>
      </c>
      <c r="J58" s="133" t="s">
        <v>867</v>
      </c>
      <c r="K58" s="91">
        <v>4000</v>
      </c>
      <c r="L58" s="278">
        <v>4000</v>
      </c>
      <c r="M58" s="278">
        <f t="shared" si="0"/>
        <v>0</v>
      </c>
    </row>
    <row r="59" spans="1:13" hidden="1" x14ac:dyDescent="0.3">
      <c r="A59" s="108">
        <v>1858213</v>
      </c>
      <c r="B59" s="133" t="s">
        <v>1035</v>
      </c>
      <c r="C59" s="133" t="s">
        <v>10</v>
      </c>
      <c r="D59" s="133" t="s">
        <v>1036</v>
      </c>
      <c r="E59" s="133" t="s">
        <v>882</v>
      </c>
      <c r="F59" s="133" t="s">
        <v>1037</v>
      </c>
      <c r="G59" s="133" t="s">
        <v>865</v>
      </c>
      <c r="H59" s="267" t="s">
        <v>1038</v>
      </c>
      <c r="I59" t="b">
        <v>0</v>
      </c>
      <c r="J59" s="133" t="s">
        <v>867</v>
      </c>
      <c r="K59" s="91">
        <v>24000</v>
      </c>
      <c r="L59" s="278">
        <v>24000</v>
      </c>
      <c r="M59" s="278">
        <f t="shared" si="0"/>
        <v>0</v>
      </c>
    </row>
    <row r="60" spans="1:13" hidden="1" x14ac:dyDescent="0.3">
      <c r="A60" s="108">
        <v>1858214</v>
      </c>
      <c r="B60" s="133" t="s">
        <v>1039</v>
      </c>
      <c r="C60" s="133" t="s">
        <v>10</v>
      </c>
      <c r="D60" s="133" t="s">
        <v>1036</v>
      </c>
      <c r="E60" s="133" t="s">
        <v>882</v>
      </c>
      <c r="F60" s="133" t="s">
        <v>1037</v>
      </c>
      <c r="G60" s="133" t="s">
        <v>925</v>
      </c>
      <c r="H60" s="267" t="s">
        <v>1040</v>
      </c>
      <c r="I60" t="b">
        <v>0</v>
      </c>
      <c r="J60" s="133" t="s">
        <v>867</v>
      </c>
      <c r="K60" s="91">
        <v>20000</v>
      </c>
      <c r="L60" s="278">
        <v>20000</v>
      </c>
      <c r="M60" s="278">
        <f t="shared" si="0"/>
        <v>0</v>
      </c>
    </row>
    <row r="61" spans="1:13" hidden="1" x14ac:dyDescent="0.3">
      <c r="A61" s="108">
        <v>1858215</v>
      </c>
      <c r="B61" s="133" t="s">
        <v>1041</v>
      </c>
      <c r="C61" s="133" t="s">
        <v>10</v>
      </c>
      <c r="D61" s="133" t="s">
        <v>1036</v>
      </c>
      <c r="E61" s="133" t="s">
        <v>863</v>
      </c>
      <c r="F61" s="133" t="s">
        <v>1037</v>
      </c>
      <c r="G61" s="133" t="s">
        <v>865</v>
      </c>
      <c r="H61" s="267" t="s">
        <v>1042</v>
      </c>
      <c r="I61" t="b">
        <v>0</v>
      </c>
      <c r="J61" s="133" t="s">
        <v>867</v>
      </c>
      <c r="K61" s="91">
        <v>10000</v>
      </c>
      <c r="L61" s="278">
        <v>10000</v>
      </c>
      <c r="M61" s="278">
        <f t="shared" si="0"/>
        <v>0</v>
      </c>
    </row>
    <row r="62" spans="1:13" hidden="1" x14ac:dyDescent="0.3">
      <c r="A62" s="108">
        <v>1858216</v>
      </c>
      <c r="B62" s="133" t="s">
        <v>1043</v>
      </c>
      <c r="C62" s="133" t="s">
        <v>10</v>
      </c>
      <c r="D62" s="133" t="s">
        <v>1036</v>
      </c>
      <c r="E62" s="133" t="s">
        <v>935</v>
      </c>
      <c r="F62" s="133" t="s">
        <v>1037</v>
      </c>
      <c r="G62" s="133" t="s">
        <v>865</v>
      </c>
      <c r="H62" s="267" t="s">
        <v>1044</v>
      </c>
      <c r="I62" t="b">
        <v>0</v>
      </c>
      <c r="J62" s="133" t="s">
        <v>867</v>
      </c>
      <c r="K62" s="91">
        <v>10000</v>
      </c>
      <c r="L62" s="278">
        <v>10000</v>
      </c>
      <c r="M62" s="278">
        <f t="shared" si="0"/>
        <v>0</v>
      </c>
    </row>
    <row r="63" spans="1:13" hidden="1" x14ac:dyDescent="0.3">
      <c r="A63" s="108">
        <v>1209943</v>
      </c>
      <c r="B63" s="133" t="s">
        <v>1045</v>
      </c>
      <c r="C63" s="133" t="s">
        <v>10</v>
      </c>
      <c r="D63" s="133" t="s">
        <v>1046</v>
      </c>
      <c r="E63" s="133" t="s">
        <v>882</v>
      </c>
      <c r="F63" s="133" t="s">
        <v>1023</v>
      </c>
      <c r="G63" s="133" t="s">
        <v>865</v>
      </c>
      <c r="H63" s="267" t="s">
        <v>1047</v>
      </c>
      <c r="I63" t="b">
        <v>0</v>
      </c>
      <c r="J63" s="133" t="s">
        <v>867</v>
      </c>
      <c r="K63" s="91">
        <v>100000</v>
      </c>
      <c r="L63" s="278">
        <v>100000</v>
      </c>
      <c r="M63" s="278">
        <f t="shared" si="0"/>
        <v>0</v>
      </c>
    </row>
    <row r="64" spans="1:13" hidden="1" x14ac:dyDescent="0.3">
      <c r="A64" s="108">
        <v>2617323</v>
      </c>
      <c r="B64" s="133" t="s">
        <v>1048</v>
      </c>
      <c r="C64" s="133" t="s">
        <v>10</v>
      </c>
      <c r="D64" s="133" t="s">
        <v>1049</v>
      </c>
      <c r="E64" s="133" t="s">
        <v>882</v>
      </c>
      <c r="F64" s="133" t="s">
        <v>1050</v>
      </c>
      <c r="G64" s="133" t="s">
        <v>865</v>
      </c>
      <c r="H64" s="267" t="s">
        <v>1051</v>
      </c>
      <c r="I64" t="b">
        <v>0</v>
      </c>
      <c r="J64" s="133" t="s">
        <v>867</v>
      </c>
      <c r="K64" s="91">
        <v>35000</v>
      </c>
      <c r="L64" s="278">
        <v>35000</v>
      </c>
      <c r="M64" s="278">
        <f t="shared" si="0"/>
        <v>0</v>
      </c>
    </row>
    <row r="65" spans="1:13" hidden="1" x14ac:dyDescent="0.3">
      <c r="A65" s="108">
        <v>2617324</v>
      </c>
      <c r="B65" s="133" t="s">
        <v>1052</v>
      </c>
      <c r="C65" s="133" t="s">
        <v>10</v>
      </c>
      <c r="D65" s="133" t="s">
        <v>1053</v>
      </c>
      <c r="E65" s="133" t="s">
        <v>882</v>
      </c>
      <c r="F65" s="133" t="s">
        <v>1010</v>
      </c>
      <c r="G65" s="133" t="s">
        <v>865</v>
      </c>
      <c r="H65" s="267" t="s">
        <v>1054</v>
      </c>
      <c r="I65" t="b">
        <v>0</v>
      </c>
      <c r="J65" s="133" t="s">
        <v>867</v>
      </c>
      <c r="K65" s="91">
        <v>35000</v>
      </c>
      <c r="L65" s="278">
        <v>35000</v>
      </c>
      <c r="M65" s="278">
        <f t="shared" si="0"/>
        <v>0</v>
      </c>
    </row>
    <row r="66" spans="1:13" hidden="1" x14ac:dyDescent="0.3">
      <c r="A66" s="108">
        <v>2617325</v>
      </c>
      <c r="B66" s="133" t="s">
        <v>1055</v>
      </c>
      <c r="C66" s="133" t="s">
        <v>10</v>
      </c>
      <c r="D66" s="133" t="s">
        <v>1053</v>
      </c>
      <c r="E66" s="133" t="s">
        <v>882</v>
      </c>
      <c r="F66" s="133" t="s">
        <v>1010</v>
      </c>
      <c r="G66" s="133" t="s">
        <v>925</v>
      </c>
      <c r="H66" s="267" t="s">
        <v>1056</v>
      </c>
      <c r="I66" t="b">
        <v>0</v>
      </c>
      <c r="J66" s="133" t="s">
        <v>867</v>
      </c>
      <c r="K66" s="91">
        <v>0</v>
      </c>
      <c r="L66" s="278">
        <v>0</v>
      </c>
      <c r="M66" s="278">
        <f t="shared" si="0"/>
        <v>0</v>
      </c>
    </row>
    <row r="67" spans="1:13" hidden="1" x14ac:dyDescent="0.3">
      <c r="A67" s="108">
        <v>2617326</v>
      </c>
      <c r="B67" s="133" t="s">
        <v>1057</v>
      </c>
      <c r="C67" s="133" t="s">
        <v>10</v>
      </c>
      <c r="D67" s="133" t="s">
        <v>1053</v>
      </c>
      <c r="E67" s="133" t="s">
        <v>882</v>
      </c>
      <c r="F67" s="133" t="s">
        <v>1010</v>
      </c>
      <c r="G67" s="133" t="s">
        <v>944</v>
      </c>
      <c r="H67" s="267" t="s">
        <v>1058</v>
      </c>
      <c r="I67" t="b">
        <v>0</v>
      </c>
      <c r="J67" s="133" t="s">
        <v>867</v>
      </c>
      <c r="K67" s="91">
        <v>2000</v>
      </c>
      <c r="L67" s="278">
        <v>2000</v>
      </c>
      <c r="M67" s="278">
        <f t="shared" si="0"/>
        <v>0</v>
      </c>
    </row>
    <row r="68" spans="1:13" hidden="1" x14ac:dyDescent="0.3">
      <c r="A68" s="108">
        <v>583480</v>
      </c>
      <c r="B68" s="133" t="s">
        <v>1059</v>
      </c>
      <c r="C68" s="133" t="s">
        <v>10</v>
      </c>
      <c r="D68" s="133" t="s">
        <v>1053</v>
      </c>
      <c r="E68" s="133" t="s">
        <v>882</v>
      </c>
      <c r="F68" s="133" t="s">
        <v>1010</v>
      </c>
      <c r="G68" s="133" t="s">
        <v>1060</v>
      </c>
      <c r="H68" s="267" t="s">
        <v>1061</v>
      </c>
      <c r="I68" t="b">
        <v>0</v>
      </c>
      <c r="J68" s="133" t="s">
        <v>867</v>
      </c>
      <c r="K68" s="91">
        <v>0</v>
      </c>
      <c r="L68" s="278">
        <v>0</v>
      </c>
      <c r="M68" s="278">
        <f t="shared" si="0"/>
        <v>0</v>
      </c>
    </row>
    <row r="69" spans="1:13" hidden="1" x14ac:dyDescent="0.3">
      <c r="A69" s="108">
        <v>583401</v>
      </c>
      <c r="B69" s="133" t="s">
        <v>1062</v>
      </c>
      <c r="C69" s="133" t="s">
        <v>10</v>
      </c>
      <c r="D69" s="133" t="s">
        <v>1053</v>
      </c>
      <c r="E69" s="133" t="s">
        <v>882</v>
      </c>
      <c r="F69" s="133" t="s">
        <v>1010</v>
      </c>
      <c r="G69" s="133" t="s">
        <v>1063</v>
      </c>
      <c r="H69" s="267" t="s">
        <v>1064</v>
      </c>
      <c r="I69" t="b">
        <v>0</v>
      </c>
      <c r="J69" s="133" t="s">
        <v>867</v>
      </c>
      <c r="K69" s="91">
        <v>34300</v>
      </c>
      <c r="L69" s="278">
        <v>34300</v>
      </c>
      <c r="M69" s="278">
        <f t="shared" si="0"/>
        <v>0</v>
      </c>
    </row>
    <row r="70" spans="1:13" hidden="1" x14ac:dyDescent="0.3">
      <c r="A70" s="108">
        <v>1209944</v>
      </c>
      <c r="B70" s="133" t="s">
        <v>1065</v>
      </c>
      <c r="C70" s="133" t="s">
        <v>10</v>
      </c>
      <c r="D70" s="133" t="s">
        <v>1053</v>
      </c>
      <c r="E70" s="133" t="s">
        <v>882</v>
      </c>
      <c r="F70" s="133" t="s">
        <v>1010</v>
      </c>
      <c r="G70" s="133" t="s">
        <v>1066</v>
      </c>
      <c r="H70" s="267" t="s">
        <v>1067</v>
      </c>
      <c r="I70" t="b">
        <v>0</v>
      </c>
      <c r="J70" s="133" t="s">
        <v>867</v>
      </c>
      <c r="K70" s="91">
        <v>0</v>
      </c>
      <c r="L70" s="278">
        <v>0</v>
      </c>
      <c r="M70" s="278">
        <f t="shared" ref="M70:M133" si="1">+L70-K70</f>
        <v>0</v>
      </c>
    </row>
    <row r="71" spans="1:13" hidden="1" x14ac:dyDescent="0.3">
      <c r="A71" s="108">
        <v>583404</v>
      </c>
      <c r="B71" s="133" t="s">
        <v>1068</v>
      </c>
      <c r="C71" s="133" t="s">
        <v>10</v>
      </c>
      <c r="D71" s="133" t="s">
        <v>1069</v>
      </c>
      <c r="E71" s="133" t="s">
        <v>882</v>
      </c>
      <c r="F71" s="133" t="s">
        <v>1023</v>
      </c>
      <c r="G71" s="133" t="s">
        <v>865</v>
      </c>
      <c r="H71" s="267" t="s">
        <v>1070</v>
      </c>
      <c r="I71" t="b">
        <v>0</v>
      </c>
      <c r="J71" s="133" t="s">
        <v>867</v>
      </c>
      <c r="K71" s="91">
        <v>1200</v>
      </c>
      <c r="L71" s="278">
        <v>1200</v>
      </c>
      <c r="M71" s="278">
        <f t="shared" si="1"/>
        <v>0</v>
      </c>
    </row>
    <row r="72" spans="1:13" hidden="1" x14ac:dyDescent="0.3">
      <c r="A72" s="108">
        <v>583492</v>
      </c>
      <c r="B72" s="133" t="s">
        <v>1071</v>
      </c>
      <c r="C72" s="133" t="s">
        <v>10</v>
      </c>
      <c r="D72" s="133" t="s">
        <v>1069</v>
      </c>
      <c r="E72" s="133" t="s">
        <v>882</v>
      </c>
      <c r="F72" s="133" t="s">
        <v>1023</v>
      </c>
      <c r="G72" s="133" t="s">
        <v>1072</v>
      </c>
      <c r="H72" s="267" t="s">
        <v>1073</v>
      </c>
      <c r="I72" t="b">
        <v>0</v>
      </c>
      <c r="J72" s="133" t="s">
        <v>867</v>
      </c>
      <c r="K72" s="91">
        <v>2500</v>
      </c>
      <c r="L72" s="278">
        <v>2500</v>
      </c>
      <c r="M72" s="278">
        <f t="shared" si="1"/>
        <v>0</v>
      </c>
    </row>
    <row r="73" spans="1:13" hidden="1" x14ac:dyDescent="0.3">
      <c r="A73" s="108">
        <v>583405</v>
      </c>
      <c r="B73" s="133" t="s">
        <v>1074</v>
      </c>
      <c r="C73" s="133" t="s">
        <v>10</v>
      </c>
      <c r="D73" s="133" t="s">
        <v>1069</v>
      </c>
      <c r="E73" s="133" t="s">
        <v>882</v>
      </c>
      <c r="F73" s="133" t="s">
        <v>1023</v>
      </c>
      <c r="G73" s="133" t="s">
        <v>1075</v>
      </c>
      <c r="H73" s="267" t="s">
        <v>1076</v>
      </c>
      <c r="I73" t="b">
        <v>0</v>
      </c>
      <c r="J73" s="133" t="s">
        <v>867</v>
      </c>
      <c r="K73" s="91">
        <v>0</v>
      </c>
      <c r="L73" s="278">
        <v>0</v>
      </c>
      <c r="M73" s="278">
        <f t="shared" si="1"/>
        <v>0</v>
      </c>
    </row>
    <row r="74" spans="1:13" hidden="1" x14ac:dyDescent="0.3">
      <c r="A74" s="108">
        <v>583406</v>
      </c>
      <c r="B74" s="133" t="s">
        <v>1077</v>
      </c>
      <c r="C74" s="133" t="s">
        <v>10</v>
      </c>
      <c r="D74" s="133" t="s">
        <v>1069</v>
      </c>
      <c r="E74" s="133" t="s">
        <v>882</v>
      </c>
      <c r="F74" s="133" t="s">
        <v>1023</v>
      </c>
      <c r="G74" s="133" t="s">
        <v>925</v>
      </c>
      <c r="H74" s="267" t="s">
        <v>1078</v>
      </c>
      <c r="I74" t="b">
        <v>0</v>
      </c>
      <c r="J74" s="133" t="s">
        <v>867</v>
      </c>
      <c r="K74" s="91">
        <v>1500</v>
      </c>
      <c r="L74" s="278">
        <v>1500</v>
      </c>
      <c r="M74" s="278">
        <f t="shared" si="1"/>
        <v>0</v>
      </c>
    </row>
    <row r="75" spans="1:13" hidden="1" x14ac:dyDescent="0.3">
      <c r="A75" s="108">
        <v>583407</v>
      </c>
      <c r="B75" s="133" t="s">
        <v>1079</v>
      </c>
      <c r="C75" s="133" t="s">
        <v>10</v>
      </c>
      <c r="D75" s="133" t="s">
        <v>1069</v>
      </c>
      <c r="E75" s="133" t="s">
        <v>882</v>
      </c>
      <c r="F75" s="133" t="s">
        <v>1023</v>
      </c>
      <c r="G75" s="133" t="s">
        <v>931</v>
      </c>
      <c r="H75" s="267" t="s">
        <v>1080</v>
      </c>
      <c r="I75" t="b">
        <v>0</v>
      </c>
      <c r="J75" s="133" t="s">
        <v>867</v>
      </c>
      <c r="K75" s="91">
        <v>2000</v>
      </c>
      <c r="L75" s="278">
        <v>2000</v>
      </c>
      <c r="M75" s="278">
        <f t="shared" si="1"/>
        <v>0</v>
      </c>
    </row>
    <row r="76" spans="1:13" hidden="1" x14ac:dyDescent="0.3">
      <c r="A76" s="108">
        <v>583408</v>
      </c>
      <c r="B76" s="133" t="s">
        <v>1081</v>
      </c>
      <c r="C76" s="133" t="s">
        <v>10</v>
      </c>
      <c r="D76" s="133" t="s">
        <v>1069</v>
      </c>
      <c r="E76" s="133" t="s">
        <v>882</v>
      </c>
      <c r="F76" s="133" t="s">
        <v>1023</v>
      </c>
      <c r="G76" s="133" t="s">
        <v>944</v>
      </c>
      <c r="H76" s="267" t="s">
        <v>1082</v>
      </c>
      <c r="I76" t="b">
        <v>0</v>
      </c>
      <c r="J76" s="133" t="s">
        <v>867</v>
      </c>
      <c r="K76" s="91">
        <v>3000</v>
      </c>
      <c r="L76" s="278">
        <v>3000</v>
      </c>
      <c r="M76" s="278">
        <f t="shared" si="1"/>
        <v>0</v>
      </c>
    </row>
    <row r="77" spans="1:13" hidden="1" x14ac:dyDescent="0.3">
      <c r="A77" s="108">
        <v>583409</v>
      </c>
      <c r="B77" s="133" t="s">
        <v>1083</v>
      </c>
      <c r="C77" s="133" t="s">
        <v>10</v>
      </c>
      <c r="D77" s="133" t="s">
        <v>1069</v>
      </c>
      <c r="E77" s="133" t="s">
        <v>882</v>
      </c>
      <c r="F77" s="133" t="s">
        <v>1023</v>
      </c>
      <c r="G77" s="133" t="s">
        <v>1060</v>
      </c>
      <c r="H77" s="267" t="s">
        <v>1084</v>
      </c>
      <c r="I77" t="b">
        <v>0</v>
      </c>
      <c r="J77" s="133" t="s">
        <v>867</v>
      </c>
      <c r="K77" s="91">
        <v>0</v>
      </c>
      <c r="L77" s="278">
        <v>0</v>
      </c>
      <c r="M77" s="278">
        <f t="shared" si="1"/>
        <v>0</v>
      </c>
    </row>
    <row r="78" spans="1:13" hidden="1" x14ac:dyDescent="0.3">
      <c r="A78" s="108">
        <v>583410</v>
      </c>
      <c r="B78" s="133" t="s">
        <v>1085</v>
      </c>
      <c r="C78" s="133" t="s">
        <v>10</v>
      </c>
      <c r="D78" s="133" t="s">
        <v>1069</v>
      </c>
      <c r="E78" s="133" t="s">
        <v>882</v>
      </c>
      <c r="F78" s="133" t="s">
        <v>1023</v>
      </c>
      <c r="G78" s="133" t="s">
        <v>1063</v>
      </c>
      <c r="H78" s="267" t="s">
        <v>1086</v>
      </c>
      <c r="I78" t="b">
        <v>0</v>
      </c>
      <c r="J78" s="133" t="s">
        <v>867</v>
      </c>
      <c r="K78" s="91">
        <v>12000</v>
      </c>
      <c r="L78" s="278">
        <v>12000</v>
      </c>
      <c r="M78" s="278">
        <f t="shared" si="1"/>
        <v>0</v>
      </c>
    </row>
    <row r="79" spans="1:13" hidden="1" x14ac:dyDescent="0.3">
      <c r="A79" s="108">
        <v>583411</v>
      </c>
      <c r="B79" s="133" t="s">
        <v>1087</v>
      </c>
      <c r="C79" s="133" t="s">
        <v>10</v>
      </c>
      <c r="D79" s="133" t="s">
        <v>1069</v>
      </c>
      <c r="E79" s="133" t="s">
        <v>882</v>
      </c>
      <c r="F79" s="133" t="s">
        <v>1023</v>
      </c>
      <c r="G79" s="133" t="s">
        <v>1088</v>
      </c>
      <c r="H79" s="267" t="s">
        <v>1089</v>
      </c>
      <c r="I79" t="b">
        <v>0</v>
      </c>
      <c r="J79" s="133" t="s">
        <v>867</v>
      </c>
      <c r="K79" s="91">
        <v>1000</v>
      </c>
      <c r="L79" s="278">
        <v>1000</v>
      </c>
      <c r="M79" s="278">
        <f t="shared" si="1"/>
        <v>0</v>
      </c>
    </row>
    <row r="80" spans="1:13" hidden="1" x14ac:dyDescent="0.3">
      <c r="A80" s="108">
        <v>583412</v>
      </c>
      <c r="B80" s="133" t="s">
        <v>1090</v>
      </c>
      <c r="C80" s="133" t="s">
        <v>10</v>
      </c>
      <c r="D80" s="133" t="s">
        <v>1069</v>
      </c>
      <c r="E80" s="133" t="s">
        <v>882</v>
      </c>
      <c r="F80" s="133" t="s">
        <v>1023</v>
      </c>
      <c r="G80" s="133" t="s">
        <v>1066</v>
      </c>
      <c r="H80" s="267" t="s">
        <v>1091</v>
      </c>
      <c r="I80" t="b">
        <v>0</v>
      </c>
      <c r="J80" s="133" t="s">
        <v>867</v>
      </c>
      <c r="K80" s="91">
        <v>600</v>
      </c>
      <c r="L80" s="278">
        <v>600</v>
      </c>
      <c r="M80" s="278">
        <f t="shared" si="1"/>
        <v>0</v>
      </c>
    </row>
    <row r="81" spans="1:13" hidden="1" x14ac:dyDescent="0.3">
      <c r="A81" s="108">
        <v>583413</v>
      </c>
      <c r="B81" s="133" t="s">
        <v>1092</v>
      </c>
      <c r="C81" s="133" t="s">
        <v>10</v>
      </c>
      <c r="D81" s="133" t="s">
        <v>1093</v>
      </c>
      <c r="E81" s="133" t="s">
        <v>882</v>
      </c>
      <c r="F81" s="133" t="s">
        <v>1094</v>
      </c>
      <c r="G81" s="133" t="s">
        <v>865</v>
      </c>
      <c r="H81" s="267" t="s">
        <v>1095</v>
      </c>
      <c r="I81" t="b">
        <v>0</v>
      </c>
      <c r="J81" s="133" t="s">
        <v>867</v>
      </c>
      <c r="K81" s="91">
        <v>20000</v>
      </c>
      <c r="L81" s="278">
        <v>20000</v>
      </c>
      <c r="M81" s="278">
        <f t="shared" si="1"/>
        <v>0</v>
      </c>
    </row>
    <row r="82" spans="1:13" hidden="1" x14ac:dyDescent="0.3">
      <c r="A82" s="108">
        <v>583414</v>
      </c>
      <c r="B82" s="133" t="s">
        <v>1096</v>
      </c>
      <c r="C82" s="133" t="s">
        <v>10</v>
      </c>
      <c r="D82" s="133" t="s">
        <v>1097</v>
      </c>
      <c r="E82" s="133" t="s">
        <v>882</v>
      </c>
      <c r="F82" s="133" t="s">
        <v>1098</v>
      </c>
      <c r="G82" s="133" t="s">
        <v>865</v>
      </c>
      <c r="H82" s="267" t="s">
        <v>1099</v>
      </c>
      <c r="I82" t="b">
        <v>0</v>
      </c>
      <c r="J82" s="133" t="s">
        <v>867</v>
      </c>
      <c r="K82" s="91">
        <v>20000</v>
      </c>
      <c r="L82" s="278">
        <v>20000</v>
      </c>
      <c r="M82" s="278">
        <f t="shared" si="1"/>
        <v>0</v>
      </c>
    </row>
    <row r="83" spans="1:13" hidden="1" x14ac:dyDescent="0.3">
      <c r="A83" s="108">
        <v>583415</v>
      </c>
      <c r="B83" s="133" t="s">
        <v>1100</v>
      </c>
      <c r="C83" s="133" t="s">
        <v>10</v>
      </c>
      <c r="D83" s="133" t="s">
        <v>1097</v>
      </c>
      <c r="E83" s="133" t="s">
        <v>882</v>
      </c>
      <c r="F83" s="133" t="s">
        <v>1101</v>
      </c>
      <c r="G83" s="133" t="s">
        <v>865</v>
      </c>
      <c r="H83" s="267" t="s">
        <v>1102</v>
      </c>
      <c r="I83" t="b">
        <v>0</v>
      </c>
      <c r="J83" s="133" t="s">
        <v>867</v>
      </c>
      <c r="K83" s="91">
        <v>8000</v>
      </c>
      <c r="L83" s="278">
        <v>8000</v>
      </c>
      <c r="M83" s="278">
        <f t="shared" si="1"/>
        <v>0</v>
      </c>
    </row>
    <row r="84" spans="1:13" hidden="1" x14ac:dyDescent="0.3">
      <c r="A84" s="108">
        <v>583416</v>
      </c>
      <c r="B84" s="133" t="s">
        <v>1103</v>
      </c>
      <c r="C84" s="133" t="s">
        <v>10</v>
      </c>
      <c r="D84" s="133" t="s">
        <v>1104</v>
      </c>
      <c r="E84" s="133" t="s">
        <v>882</v>
      </c>
      <c r="F84" s="133" t="s">
        <v>1105</v>
      </c>
      <c r="G84" s="133" t="s">
        <v>865</v>
      </c>
      <c r="H84" s="267" t="s">
        <v>1106</v>
      </c>
      <c r="I84" t="b">
        <v>0</v>
      </c>
      <c r="J84" s="133" t="s">
        <v>867</v>
      </c>
      <c r="K84" s="91">
        <v>8000</v>
      </c>
      <c r="L84" s="278">
        <v>8000</v>
      </c>
      <c r="M84" s="278">
        <f t="shared" si="1"/>
        <v>0</v>
      </c>
    </row>
    <row r="85" spans="1:13" hidden="1" x14ac:dyDescent="0.3">
      <c r="A85" s="108">
        <v>583417</v>
      </c>
      <c r="B85" s="133" t="s">
        <v>1107</v>
      </c>
      <c r="C85" s="133" t="s">
        <v>10</v>
      </c>
      <c r="D85" s="133" t="s">
        <v>1104</v>
      </c>
      <c r="E85" s="133" t="s">
        <v>882</v>
      </c>
      <c r="F85" s="133" t="s">
        <v>1105</v>
      </c>
      <c r="G85" s="133" t="s">
        <v>925</v>
      </c>
      <c r="H85" s="267" t="s">
        <v>1109</v>
      </c>
      <c r="I85" t="b">
        <v>0</v>
      </c>
      <c r="J85" s="133" t="s">
        <v>867</v>
      </c>
      <c r="K85" s="91">
        <v>10000</v>
      </c>
      <c r="L85" s="278">
        <v>10000</v>
      </c>
      <c r="M85" s="278">
        <f t="shared" si="1"/>
        <v>0</v>
      </c>
    </row>
    <row r="86" spans="1:13" hidden="1" x14ac:dyDescent="0.3">
      <c r="A86" s="108">
        <v>583418</v>
      </c>
      <c r="B86" s="133" t="s">
        <v>1110</v>
      </c>
      <c r="C86" s="133" t="s">
        <v>10</v>
      </c>
      <c r="D86" s="133" t="s">
        <v>1111</v>
      </c>
      <c r="E86" s="133" t="s">
        <v>882</v>
      </c>
      <c r="F86" s="133" t="s">
        <v>965</v>
      </c>
      <c r="G86" s="133" t="s">
        <v>865</v>
      </c>
      <c r="H86" s="267" t="s">
        <v>1112</v>
      </c>
      <c r="I86" t="b">
        <v>0</v>
      </c>
      <c r="J86" s="133" t="s">
        <v>867</v>
      </c>
      <c r="K86" s="91">
        <v>100</v>
      </c>
      <c r="L86" s="278">
        <v>100</v>
      </c>
      <c r="M86" s="278">
        <f t="shared" si="1"/>
        <v>0</v>
      </c>
    </row>
    <row r="87" spans="1:13" hidden="1" x14ac:dyDescent="0.3">
      <c r="A87" s="108">
        <v>583419</v>
      </c>
      <c r="B87" s="133" t="s">
        <v>1113</v>
      </c>
      <c r="C87" s="133" t="s">
        <v>10</v>
      </c>
      <c r="D87" s="133" t="s">
        <v>1114</v>
      </c>
      <c r="E87" s="133" t="s">
        <v>882</v>
      </c>
      <c r="F87" s="133" t="s">
        <v>918</v>
      </c>
      <c r="G87" s="133" t="s">
        <v>865</v>
      </c>
      <c r="H87" s="267" t="s">
        <v>1115</v>
      </c>
      <c r="I87" t="b">
        <v>0</v>
      </c>
      <c r="J87" s="133" t="s">
        <v>867</v>
      </c>
      <c r="K87" s="91">
        <v>950000</v>
      </c>
      <c r="L87" s="278">
        <v>950000</v>
      </c>
      <c r="M87" s="278">
        <f t="shared" si="1"/>
        <v>0</v>
      </c>
    </row>
    <row r="88" spans="1:13" hidden="1" x14ac:dyDescent="0.3">
      <c r="A88" s="108">
        <v>851412</v>
      </c>
      <c r="B88" s="133" t="s">
        <v>1116</v>
      </c>
      <c r="C88" s="133" t="s">
        <v>10</v>
      </c>
      <c r="D88" s="133" t="s">
        <v>1114</v>
      </c>
      <c r="E88" s="133" t="s">
        <v>882</v>
      </c>
      <c r="F88" s="133" t="s">
        <v>918</v>
      </c>
      <c r="G88" s="133" t="s">
        <v>925</v>
      </c>
      <c r="H88" s="267" t="s">
        <v>1117</v>
      </c>
      <c r="I88" t="b">
        <v>0</v>
      </c>
      <c r="J88" s="133" t="s">
        <v>867</v>
      </c>
      <c r="K88" s="91">
        <v>0</v>
      </c>
      <c r="L88" s="278">
        <v>0</v>
      </c>
      <c r="M88" s="278">
        <f t="shared" si="1"/>
        <v>0</v>
      </c>
    </row>
    <row r="89" spans="1:13" hidden="1" x14ac:dyDescent="0.3">
      <c r="A89" s="108">
        <v>583420</v>
      </c>
      <c r="B89" s="133" t="s">
        <v>1118</v>
      </c>
      <c r="C89" s="133" t="s">
        <v>10</v>
      </c>
      <c r="D89" s="133" t="s">
        <v>1114</v>
      </c>
      <c r="E89" s="133" t="s">
        <v>882</v>
      </c>
      <c r="F89" s="133" t="s">
        <v>918</v>
      </c>
      <c r="G89" s="133" t="s">
        <v>928</v>
      </c>
      <c r="H89" s="267" t="s">
        <v>1119</v>
      </c>
      <c r="I89" t="b">
        <v>0</v>
      </c>
      <c r="J89" s="133" t="s">
        <v>867</v>
      </c>
      <c r="K89" s="91">
        <v>0</v>
      </c>
      <c r="L89" s="278">
        <v>0</v>
      </c>
      <c r="M89" s="278">
        <f t="shared" si="1"/>
        <v>0</v>
      </c>
    </row>
    <row r="90" spans="1:13" hidden="1" x14ac:dyDescent="0.3">
      <c r="A90" s="108">
        <v>583421</v>
      </c>
      <c r="B90" s="133" t="s">
        <v>1120</v>
      </c>
      <c r="C90" s="133" t="s">
        <v>10</v>
      </c>
      <c r="D90" s="133" t="s">
        <v>1114</v>
      </c>
      <c r="E90" s="133" t="s">
        <v>882</v>
      </c>
      <c r="F90" s="133" t="s">
        <v>918</v>
      </c>
      <c r="G90" s="133" t="s">
        <v>931</v>
      </c>
      <c r="H90" s="267" t="s">
        <v>1121</v>
      </c>
      <c r="I90" t="b">
        <v>0</v>
      </c>
      <c r="J90" s="133" t="s">
        <v>867</v>
      </c>
      <c r="K90" s="91">
        <v>0</v>
      </c>
      <c r="L90" s="278">
        <v>0</v>
      </c>
      <c r="M90" s="278">
        <f t="shared" si="1"/>
        <v>0</v>
      </c>
    </row>
    <row r="91" spans="1:13" hidden="1" x14ac:dyDescent="0.3">
      <c r="A91" s="108">
        <v>583422</v>
      </c>
      <c r="B91" s="133" t="s">
        <v>1122</v>
      </c>
      <c r="C91" s="133" t="s">
        <v>10</v>
      </c>
      <c r="D91" s="133" t="s">
        <v>1114</v>
      </c>
      <c r="E91" s="133" t="s">
        <v>882</v>
      </c>
      <c r="F91" s="133" t="s">
        <v>918</v>
      </c>
      <c r="G91" s="133" t="s">
        <v>944</v>
      </c>
      <c r="H91" s="267" t="s">
        <v>1123</v>
      </c>
      <c r="I91" t="b">
        <v>0</v>
      </c>
      <c r="J91" s="133" t="s">
        <v>867</v>
      </c>
      <c r="K91" s="91">
        <v>0</v>
      </c>
      <c r="L91" s="278">
        <v>0</v>
      </c>
      <c r="M91" s="278">
        <f t="shared" si="1"/>
        <v>0</v>
      </c>
    </row>
    <row r="92" spans="1:13" hidden="1" x14ac:dyDescent="0.3">
      <c r="A92" s="108">
        <v>583423</v>
      </c>
      <c r="B92" s="133" t="s">
        <v>1124</v>
      </c>
      <c r="C92" s="133" t="s">
        <v>10</v>
      </c>
      <c r="D92" s="133" t="s">
        <v>1114</v>
      </c>
      <c r="E92" s="133" t="s">
        <v>882</v>
      </c>
      <c r="F92" s="133" t="s">
        <v>918</v>
      </c>
      <c r="G92" s="133" t="s">
        <v>1060</v>
      </c>
      <c r="H92" s="267" t="s">
        <v>1125</v>
      </c>
      <c r="I92" t="b">
        <v>0</v>
      </c>
      <c r="J92" s="133" t="s">
        <v>867</v>
      </c>
      <c r="K92" s="91">
        <v>95000</v>
      </c>
      <c r="L92" s="278">
        <v>95000</v>
      </c>
      <c r="M92" s="278">
        <f t="shared" si="1"/>
        <v>0</v>
      </c>
    </row>
    <row r="93" spans="1:13" hidden="1" x14ac:dyDescent="0.3">
      <c r="A93" s="108">
        <v>583424</v>
      </c>
      <c r="B93" s="133" t="s">
        <v>1126</v>
      </c>
      <c r="C93" s="133" t="s">
        <v>10</v>
      </c>
      <c r="D93" s="133" t="s">
        <v>1114</v>
      </c>
      <c r="E93" s="133" t="s">
        <v>882</v>
      </c>
      <c r="F93" s="133" t="s">
        <v>918</v>
      </c>
      <c r="G93" s="133" t="s">
        <v>1063</v>
      </c>
      <c r="H93" s="267" t="s">
        <v>1127</v>
      </c>
      <c r="I93" t="b">
        <v>0</v>
      </c>
      <c r="J93" s="133" t="s">
        <v>867</v>
      </c>
      <c r="K93" s="91">
        <v>0</v>
      </c>
      <c r="L93" s="278">
        <v>0</v>
      </c>
      <c r="M93" s="278">
        <f t="shared" si="1"/>
        <v>0</v>
      </c>
    </row>
    <row r="94" spans="1:13" hidden="1" x14ac:dyDescent="0.3">
      <c r="A94" s="108">
        <v>583425</v>
      </c>
      <c r="B94" s="133" t="s">
        <v>1128</v>
      </c>
      <c r="C94" s="133" t="s">
        <v>10</v>
      </c>
      <c r="D94" s="133" t="s">
        <v>1129</v>
      </c>
      <c r="E94" s="133" t="s">
        <v>882</v>
      </c>
      <c r="F94" s="133" t="s">
        <v>911</v>
      </c>
      <c r="G94" s="133" t="s">
        <v>865</v>
      </c>
      <c r="H94" s="267" t="s">
        <v>1130</v>
      </c>
      <c r="I94" t="b">
        <v>0</v>
      </c>
      <c r="J94" s="133" t="s">
        <v>867</v>
      </c>
      <c r="K94" s="91">
        <v>482000</v>
      </c>
      <c r="L94" s="278">
        <v>482000</v>
      </c>
      <c r="M94" s="278">
        <f t="shared" si="1"/>
        <v>0</v>
      </c>
    </row>
    <row r="95" spans="1:13" hidden="1" x14ac:dyDescent="0.3">
      <c r="A95" s="108">
        <v>583426</v>
      </c>
      <c r="B95" s="133" t="s">
        <v>1131</v>
      </c>
      <c r="C95" s="133" t="s">
        <v>10</v>
      </c>
      <c r="D95" s="133" t="s">
        <v>1132</v>
      </c>
      <c r="E95" s="133" t="s">
        <v>882</v>
      </c>
      <c r="F95" s="133" t="s">
        <v>864</v>
      </c>
      <c r="G95" s="133" t="s">
        <v>865</v>
      </c>
      <c r="H95" s="267" t="s">
        <v>1133</v>
      </c>
      <c r="I95" t="b">
        <v>0</v>
      </c>
      <c r="J95" s="133" t="s">
        <v>867</v>
      </c>
      <c r="K95" s="91">
        <v>200000</v>
      </c>
      <c r="L95" s="278">
        <v>200000</v>
      </c>
      <c r="M95" s="278">
        <f t="shared" si="1"/>
        <v>0</v>
      </c>
    </row>
    <row r="96" spans="1:13" hidden="1" x14ac:dyDescent="0.3">
      <c r="A96" s="108">
        <v>583427</v>
      </c>
      <c r="B96" s="133" t="s">
        <v>1134</v>
      </c>
      <c r="C96" s="133" t="s">
        <v>10</v>
      </c>
      <c r="D96" s="133" t="s">
        <v>1135</v>
      </c>
      <c r="E96" s="133" t="s">
        <v>882</v>
      </c>
      <c r="F96" s="133" t="s">
        <v>864</v>
      </c>
      <c r="G96" s="133" t="s">
        <v>865</v>
      </c>
      <c r="H96" s="267" t="s">
        <v>1136</v>
      </c>
      <c r="I96" t="b">
        <v>0</v>
      </c>
      <c r="J96" s="133" t="s">
        <v>867</v>
      </c>
      <c r="K96" s="91">
        <v>200000</v>
      </c>
      <c r="L96" s="278">
        <v>200000</v>
      </c>
      <c r="M96" s="278">
        <f t="shared" si="1"/>
        <v>0</v>
      </c>
    </row>
    <row r="97" spans="1:13" hidden="1" x14ac:dyDescent="0.3">
      <c r="A97" s="108">
        <v>583428</v>
      </c>
      <c r="B97" s="133" t="s">
        <v>1137</v>
      </c>
      <c r="C97" s="133" t="s">
        <v>10</v>
      </c>
      <c r="D97" s="133" t="s">
        <v>1135</v>
      </c>
      <c r="E97" s="133" t="s">
        <v>882</v>
      </c>
      <c r="F97" s="133" t="s">
        <v>864</v>
      </c>
      <c r="G97" s="133" t="s">
        <v>928</v>
      </c>
      <c r="H97" s="267" t="s">
        <v>1138</v>
      </c>
      <c r="I97" t="b">
        <v>0</v>
      </c>
      <c r="J97" s="133" t="s">
        <v>867</v>
      </c>
      <c r="K97" s="91">
        <v>0</v>
      </c>
      <c r="L97" s="278">
        <v>0</v>
      </c>
      <c r="M97" s="278">
        <f t="shared" si="1"/>
        <v>0</v>
      </c>
    </row>
    <row r="98" spans="1:13" hidden="1" x14ac:dyDescent="0.3">
      <c r="A98" s="108">
        <v>583429</v>
      </c>
      <c r="B98" s="133" t="s">
        <v>1139</v>
      </c>
      <c r="C98" s="133" t="s">
        <v>10</v>
      </c>
      <c r="D98" s="133" t="s">
        <v>1135</v>
      </c>
      <c r="E98" s="133" t="s">
        <v>882</v>
      </c>
      <c r="F98" s="133" t="s">
        <v>864</v>
      </c>
      <c r="G98" s="133" t="s">
        <v>931</v>
      </c>
      <c r="H98" s="267" t="s">
        <v>1140</v>
      </c>
      <c r="I98" t="b">
        <v>0</v>
      </c>
      <c r="J98" s="133" t="s">
        <v>867</v>
      </c>
      <c r="K98" s="91">
        <v>0</v>
      </c>
      <c r="L98" s="278">
        <v>0</v>
      </c>
      <c r="M98" s="278">
        <f t="shared" si="1"/>
        <v>0</v>
      </c>
    </row>
    <row r="99" spans="1:13" hidden="1" x14ac:dyDescent="0.3">
      <c r="A99" s="108">
        <v>583430</v>
      </c>
      <c r="B99" s="133" t="s">
        <v>1141</v>
      </c>
      <c r="C99" s="133" t="s">
        <v>10</v>
      </c>
      <c r="D99" s="133" t="s">
        <v>1135</v>
      </c>
      <c r="E99" s="133" t="s">
        <v>882</v>
      </c>
      <c r="F99" s="133" t="s">
        <v>864</v>
      </c>
      <c r="G99" s="133" t="s">
        <v>1060</v>
      </c>
      <c r="H99" s="267" t="s">
        <v>1142</v>
      </c>
      <c r="I99" t="b">
        <v>0</v>
      </c>
      <c r="J99" s="133" t="s">
        <v>867</v>
      </c>
      <c r="K99" s="91">
        <v>0</v>
      </c>
      <c r="L99" s="278">
        <v>0</v>
      </c>
      <c r="M99" s="278">
        <f t="shared" si="1"/>
        <v>0</v>
      </c>
    </row>
    <row r="100" spans="1:13" hidden="1" x14ac:dyDescent="0.3">
      <c r="A100" s="108">
        <v>583431</v>
      </c>
      <c r="B100" s="133" t="s">
        <v>1143</v>
      </c>
      <c r="C100" s="133" t="s">
        <v>10</v>
      </c>
      <c r="D100" s="133" t="s">
        <v>1135</v>
      </c>
      <c r="E100" s="133" t="s">
        <v>882</v>
      </c>
      <c r="F100" s="133" t="s">
        <v>864</v>
      </c>
      <c r="G100" s="133" t="s">
        <v>1063</v>
      </c>
      <c r="H100" s="267" t="s">
        <v>1144</v>
      </c>
      <c r="I100" t="b">
        <v>0</v>
      </c>
      <c r="J100" s="133" t="s">
        <v>867</v>
      </c>
      <c r="K100" s="91">
        <v>0</v>
      </c>
      <c r="L100" s="278">
        <v>0</v>
      </c>
      <c r="M100" s="278">
        <f t="shared" si="1"/>
        <v>0</v>
      </c>
    </row>
    <row r="101" spans="1:13" hidden="1" x14ac:dyDescent="0.3">
      <c r="A101" s="108">
        <v>583432</v>
      </c>
      <c r="B101" s="133" t="s">
        <v>1145</v>
      </c>
      <c r="C101" s="133" t="s">
        <v>10</v>
      </c>
      <c r="D101" s="133" t="s">
        <v>1146</v>
      </c>
      <c r="E101" s="133" t="s">
        <v>882</v>
      </c>
      <c r="F101" s="133" t="s">
        <v>864</v>
      </c>
      <c r="G101" s="133" t="s">
        <v>865</v>
      </c>
      <c r="H101" s="267" t="s">
        <v>1147</v>
      </c>
      <c r="I101" t="b">
        <v>0</v>
      </c>
      <c r="J101" s="133" t="s">
        <v>867</v>
      </c>
      <c r="K101" s="91">
        <v>0</v>
      </c>
      <c r="L101" s="278">
        <v>0</v>
      </c>
      <c r="M101" s="278">
        <f t="shared" si="1"/>
        <v>0</v>
      </c>
    </row>
    <row r="102" spans="1:13" hidden="1" x14ac:dyDescent="0.3">
      <c r="A102" s="108">
        <v>583433</v>
      </c>
      <c r="B102" s="133" t="s">
        <v>1148</v>
      </c>
      <c r="C102" s="133" t="s">
        <v>10</v>
      </c>
      <c r="D102" s="133" t="s">
        <v>1149</v>
      </c>
      <c r="E102" s="133" t="s">
        <v>882</v>
      </c>
      <c r="F102" s="133" t="s">
        <v>864</v>
      </c>
      <c r="G102" s="133" t="s">
        <v>865</v>
      </c>
      <c r="H102" s="267" t="s">
        <v>1150</v>
      </c>
      <c r="I102" t="b">
        <v>0</v>
      </c>
      <c r="J102" s="133" t="s">
        <v>867</v>
      </c>
      <c r="K102" s="91">
        <v>0</v>
      </c>
      <c r="L102" s="278">
        <v>0</v>
      </c>
      <c r="M102" s="278">
        <f t="shared" si="1"/>
        <v>0</v>
      </c>
    </row>
    <row r="103" spans="1:13" hidden="1" x14ac:dyDescent="0.3">
      <c r="A103" s="108">
        <v>583434</v>
      </c>
      <c r="B103" s="133" t="s">
        <v>1151</v>
      </c>
      <c r="C103" s="133" t="s">
        <v>10</v>
      </c>
      <c r="D103" s="133" t="s">
        <v>1149</v>
      </c>
      <c r="E103" s="133" t="s">
        <v>882</v>
      </c>
      <c r="F103" s="133" t="s">
        <v>864</v>
      </c>
      <c r="G103" s="133" t="s">
        <v>925</v>
      </c>
      <c r="H103" s="267" t="s">
        <v>1152</v>
      </c>
      <c r="I103" t="b">
        <v>0</v>
      </c>
      <c r="J103" s="133" t="s">
        <v>867</v>
      </c>
      <c r="K103" s="91">
        <v>0</v>
      </c>
      <c r="L103" s="278">
        <v>0</v>
      </c>
      <c r="M103" s="278">
        <f t="shared" si="1"/>
        <v>0</v>
      </c>
    </row>
    <row r="104" spans="1:13" hidden="1" x14ac:dyDescent="0.3">
      <c r="A104" s="108">
        <v>583435</v>
      </c>
      <c r="B104" s="133" t="s">
        <v>1153</v>
      </c>
      <c r="C104" s="133" t="s">
        <v>10</v>
      </c>
      <c r="D104" s="133" t="s">
        <v>1154</v>
      </c>
      <c r="E104" s="133" t="s">
        <v>882</v>
      </c>
      <c r="F104" s="133" t="s">
        <v>864</v>
      </c>
      <c r="G104" s="133" t="s">
        <v>865</v>
      </c>
      <c r="H104" s="267" t="s">
        <v>1155</v>
      </c>
      <c r="I104" t="b">
        <v>0</v>
      </c>
      <c r="J104" s="133" t="s">
        <v>867</v>
      </c>
      <c r="K104" s="91">
        <v>0</v>
      </c>
      <c r="L104" s="278">
        <v>0</v>
      </c>
      <c r="M104" s="278">
        <f t="shared" si="1"/>
        <v>0</v>
      </c>
    </row>
    <row r="105" spans="1:13" hidden="1" x14ac:dyDescent="0.3">
      <c r="A105" s="108">
        <v>583471</v>
      </c>
      <c r="B105" s="133" t="s">
        <v>1156</v>
      </c>
      <c r="C105" s="133" t="s">
        <v>10</v>
      </c>
      <c r="D105" s="133" t="s">
        <v>1154</v>
      </c>
      <c r="E105" s="133" t="s">
        <v>882</v>
      </c>
      <c r="F105" s="133" t="s">
        <v>864</v>
      </c>
      <c r="G105" s="133" t="s">
        <v>925</v>
      </c>
      <c r="H105" s="267" t="s">
        <v>1157</v>
      </c>
      <c r="I105" t="b">
        <v>0</v>
      </c>
      <c r="J105" s="133" t="s">
        <v>867</v>
      </c>
      <c r="K105" s="91">
        <v>0</v>
      </c>
      <c r="L105" s="278">
        <v>0</v>
      </c>
      <c r="M105" s="278">
        <f t="shared" si="1"/>
        <v>0</v>
      </c>
    </row>
    <row r="106" spans="1:13" hidden="1" x14ac:dyDescent="0.3">
      <c r="A106" s="108">
        <v>851410</v>
      </c>
      <c r="B106" s="133" t="s">
        <v>1158</v>
      </c>
      <c r="C106" s="133" t="s">
        <v>10</v>
      </c>
      <c r="D106" s="133" t="s">
        <v>1159</v>
      </c>
      <c r="E106" s="133" t="s">
        <v>882</v>
      </c>
      <c r="F106" s="133" t="s">
        <v>1160</v>
      </c>
      <c r="G106" s="133" t="s">
        <v>865</v>
      </c>
      <c r="H106" s="267" t="s">
        <v>1161</v>
      </c>
      <c r="I106" t="b">
        <v>0</v>
      </c>
      <c r="J106" s="133" t="s">
        <v>867</v>
      </c>
      <c r="K106" s="91">
        <v>1000</v>
      </c>
      <c r="L106" s="278">
        <v>1000</v>
      </c>
      <c r="M106" s="278">
        <f t="shared" si="1"/>
        <v>0</v>
      </c>
    </row>
    <row r="107" spans="1:13" hidden="1" x14ac:dyDescent="0.3">
      <c r="A107" s="108">
        <v>851411</v>
      </c>
      <c r="B107" s="133" t="s">
        <v>1163</v>
      </c>
      <c r="C107" s="133" t="s">
        <v>10</v>
      </c>
      <c r="D107" s="133" t="s">
        <v>1164</v>
      </c>
      <c r="E107" s="133" t="s">
        <v>1165</v>
      </c>
      <c r="F107" s="133" t="s">
        <v>918</v>
      </c>
      <c r="G107" s="133" t="s">
        <v>865</v>
      </c>
      <c r="H107" s="133">
        <v>0</v>
      </c>
      <c r="I107" t="b">
        <v>0</v>
      </c>
      <c r="J107" s="133" t="s">
        <v>1166</v>
      </c>
      <c r="K107" s="91">
        <v>772790</v>
      </c>
      <c r="L107" s="278">
        <v>739500</v>
      </c>
      <c r="M107" s="278">
        <f t="shared" si="1"/>
        <v>-33290</v>
      </c>
    </row>
    <row r="108" spans="1:13" hidden="1" x14ac:dyDescent="0.3">
      <c r="A108" s="108">
        <v>583436</v>
      </c>
      <c r="B108" s="133" t="s">
        <v>1167</v>
      </c>
      <c r="C108" s="133" t="s">
        <v>10</v>
      </c>
      <c r="D108" s="133" t="s">
        <v>1164</v>
      </c>
      <c r="E108" s="133" t="s">
        <v>1165</v>
      </c>
      <c r="F108" s="133" t="s">
        <v>918</v>
      </c>
      <c r="G108" s="133" t="s">
        <v>925</v>
      </c>
      <c r="H108" s="133" t="s">
        <v>1168</v>
      </c>
      <c r="I108" t="b">
        <v>0</v>
      </c>
      <c r="J108" s="133" t="s">
        <v>867</v>
      </c>
      <c r="K108" s="91">
        <v>34240</v>
      </c>
      <c r="L108" s="278">
        <v>34240</v>
      </c>
      <c r="M108" s="278">
        <f t="shared" si="1"/>
        <v>0</v>
      </c>
    </row>
    <row r="109" spans="1:13" hidden="1" x14ac:dyDescent="0.3">
      <c r="A109" s="108">
        <v>583445</v>
      </c>
      <c r="B109" s="133" t="s">
        <v>1170</v>
      </c>
      <c r="C109" s="133" t="s">
        <v>10</v>
      </c>
      <c r="D109" s="133" t="s">
        <v>1164</v>
      </c>
      <c r="E109" s="133" t="s">
        <v>1165</v>
      </c>
      <c r="F109" s="133" t="s">
        <v>918</v>
      </c>
      <c r="G109" s="133" t="s">
        <v>931</v>
      </c>
      <c r="H109" s="133" t="s">
        <v>1171</v>
      </c>
      <c r="I109" t="b">
        <v>0</v>
      </c>
      <c r="J109" s="133" t="s">
        <v>867</v>
      </c>
      <c r="K109" s="91">
        <v>39320</v>
      </c>
      <c r="L109" s="278">
        <v>39320</v>
      </c>
      <c r="M109" s="278">
        <f t="shared" si="1"/>
        <v>0</v>
      </c>
    </row>
    <row r="110" spans="1:13" hidden="1" x14ac:dyDescent="0.3">
      <c r="A110" s="108">
        <v>851413</v>
      </c>
      <c r="B110" s="133" t="s">
        <v>1172</v>
      </c>
      <c r="C110" s="133" t="s">
        <v>10</v>
      </c>
      <c r="D110" s="133" t="s">
        <v>1164</v>
      </c>
      <c r="E110" s="133" t="s">
        <v>1173</v>
      </c>
      <c r="F110" s="133" t="s">
        <v>918</v>
      </c>
      <c r="G110" s="133" t="s">
        <v>865</v>
      </c>
      <c r="H110" s="133" t="s">
        <v>1174</v>
      </c>
      <c r="I110" t="b">
        <v>0</v>
      </c>
      <c r="J110" s="133" t="s">
        <v>867</v>
      </c>
      <c r="K110" s="91">
        <v>0</v>
      </c>
      <c r="L110" s="278">
        <v>0</v>
      </c>
      <c r="M110" s="278">
        <f t="shared" si="1"/>
        <v>0</v>
      </c>
    </row>
    <row r="111" spans="1:13" hidden="1" x14ac:dyDescent="0.3">
      <c r="A111" s="108">
        <v>2617322</v>
      </c>
      <c r="B111" s="133" t="s">
        <v>1175</v>
      </c>
      <c r="C111" s="133" t="s">
        <v>10</v>
      </c>
      <c r="D111" s="133" t="s">
        <v>1164</v>
      </c>
      <c r="E111" s="133" t="s">
        <v>1176</v>
      </c>
      <c r="F111" s="133" t="s">
        <v>918</v>
      </c>
      <c r="G111" s="133" t="s">
        <v>865</v>
      </c>
      <c r="H111" s="133">
        <v>0</v>
      </c>
      <c r="I111" t="b">
        <v>0</v>
      </c>
      <c r="J111" s="133" t="s">
        <v>1166</v>
      </c>
      <c r="K111" s="91">
        <v>305190</v>
      </c>
      <c r="L111" s="278">
        <v>297590</v>
      </c>
      <c r="M111" s="278">
        <f t="shared" si="1"/>
        <v>-7600</v>
      </c>
    </row>
    <row r="112" spans="1:13" hidden="1" x14ac:dyDescent="0.3">
      <c r="A112" s="108">
        <v>583437</v>
      </c>
      <c r="B112" s="133" t="s">
        <v>1177</v>
      </c>
      <c r="C112" s="133" t="s">
        <v>10</v>
      </c>
      <c r="D112" s="133" t="s">
        <v>1164</v>
      </c>
      <c r="E112" s="133" t="s">
        <v>1176</v>
      </c>
      <c r="F112" s="133" t="s">
        <v>918</v>
      </c>
      <c r="G112" s="133" t="s">
        <v>925</v>
      </c>
      <c r="H112" s="133" t="s">
        <v>1178</v>
      </c>
      <c r="I112" t="b">
        <v>0</v>
      </c>
      <c r="J112" s="133" t="s">
        <v>867</v>
      </c>
      <c r="K112" s="91">
        <v>30280</v>
      </c>
      <c r="L112" s="278">
        <v>30280</v>
      </c>
      <c r="M112" s="278">
        <f t="shared" si="1"/>
        <v>0</v>
      </c>
    </row>
    <row r="113" spans="1:13" hidden="1" x14ac:dyDescent="0.3">
      <c r="A113" s="108">
        <v>583438</v>
      </c>
      <c r="B113" s="133" t="s">
        <v>1179</v>
      </c>
      <c r="C113" s="133" t="s">
        <v>10</v>
      </c>
      <c r="D113" s="133" t="s">
        <v>1164</v>
      </c>
      <c r="E113" s="133" t="s">
        <v>1176</v>
      </c>
      <c r="F113" s="133" t="s">
        <v>918</v>
      </c>
      <c r="G113" s="133" t="s">
        <v>931</v>
      </c>
      <c r="H113" s="133" t="s">
        <v>1180</v>
      </c>
      <c r="I113" t="b">
        <v>0</v>
      </c>
      <c r="J113" s="133" t="s">
        <v>867</v>
      </c>
      <c r="K113" s="91">
        <v>31560</v>
      </c>
      <c r="L113" s="278">
        <v>31560</v>
      </c>
      <c r="M113" s="278">
        <f t="shared" si="1"/>
        <v>0</v>
      </c>
    </row>
    <row r="114" spans="1:13" hidden="1" x14ac:dyDescent="0.3">
      <c r="A114" s="108">
        <v>583439</v>
      </c>
      <c r="B114" s="133" t="s">
        <v>1181</v>
      </c>
      <c r="C114" s="133" t="s">
        <v>10</v>
      </c>
      <c r="D114" s="133" t="s">
        <v>1164</v>
      </c>
      <c r="E114" s="133" t="s">
        <v>1182</v>
      </c>
      <c r="F114" s="133" t="s">
        <v>918</v>
      </c>
      <c r="G114" s="133" t="s">
        <v>865</v>
      </c>
      <c r="H114" s="133" t="s">
        <v>1183</v>
      </c>
      <c r="I114" t="b">
        <v>0</v>
      </c>
      <c r="J114" s="133" t="s">
        <v>867</v>
      </c>
      <c r="K114" s="91">
        <v>0</v>
      </c>
      <c r="L114" s="278">
        <v>0</v>
      </c>
      <c r="M114" s="278">
        <f t="shared" si="1"/>
        <v>0</v>
      </c>
    </row>
    <row r="115" spans="1:13" hidden="1" x14ac:dyDescent="0.3">
      <c r="A115" s="108">
        <v>583440</v>
      </c>
      <c r="B115" s="133" t="s">
        <v>1184</v>
      </c>
      <c r="C115" s="133" t="s">
        <v>10</v>
      </c>
      <c r="D115" s="133" t="s">
        <v>1164</v>
      </c>
      <c r="E115" s="133" t="s">
        <v>1185</v>
      </c>
      <c r="F115" s="133" t="s">
        <v>918</v>
      </c>
      <c r="G115" s="133" t="s">
        <v>865</v>
      </c>
      <c r="H115" s="133" t="s">
        <v>1186</v>
      </c>
      <c r="I115" t="b">
        <v>0</v>
      </c>
      <c r="J115" s="133" t="s">
        <v>867</v>
      </c>
      <c r="K115" s="91">
        <v>1550</v>
      </c>
      <c r="L115" s="278">
        <v>1550</v>
      </c>
      <c r="M115" s="278">
        <f t="shared" si="1"/>
        <v>0</v>
      </c>
    </row>
    <row r="116" spans="1:13" hidden="1" x14ac:dyDescent="0.3">
      <c r="A116" s="108">
        <v>583441</v>
      </c>
      <c r="B116" s="133" t="s">
        <v>1187</v>
      </c>
      <c r="C116" s="133" t="s">
        <v>10</v>
      </c>
      <c r="D116" s="133" t="s">
        <v>1164</v>
      </c>
      <c r="E116" s="133" t="s">
        <v>1188</v>
      </c>
      <c r="F116" s="133" t="s">
        <v>918</v>
      </c>
      <c r="G116" s="133" t="s">
        <v>865</v>
      </c>
      <c r="H116" s="133" t="s">
        <v>1189</v>
      </c>
      <c r="I116" t="b">
        <v>0</v>
      </c>
      <c r="J116" s="133" t="s">
        <v>867</v>
      </c>
      <c r="K116" s="91">
        <v>360</v>
      </c>
      <c r="L116" s="278">
        <v>360</v>
      </c>
      <c r="M116" s="278">
        <f t="shared" si="1"/>
        <v>0</v>
      </c>
    </row>
    <row r="117" spans="1:13" hidden="1" x14ac:dyDescent="0.3">
      <c r="A117" s="108">
        <v>583442</v>
      </c>
      <c r="B117" s="133" t="s">
        <v>1190</v>
      </c>
      <c r="C117" s="133" t="s">
        <v>10</v>
      </c>
      <c r="D117" s="133" t="s">
        <v>1164</v>
      </c>
      <c r="E117" s="133" t="s">
        <v>1191</v>
      </c>
      <c r="F117" s="133" t="s">
        <v>918</v>
      </c>
      <c r="G117" s="133" t="s">
        <v>865</v>
      </c>
      <c r="H117" s="133" t="s">
        <v>1192</v>
      </c>
      <c r="I117" t="b">
        <v>0</v>
      </c>
      <c r="J117" s="133" t="s">
        <v>867</v>
      </c>
      <c r="K117" s="91">
        <v>4390</v>
      </c>
      <c r="L117" s="278">
        <v>4390</v>
      </c>
      <c r="M117" s="278">
        <f t="shared" si="1"/>
        <v>0</v>
      </c>
    </row>
    <row r="118" spans="1:13" hidden="1" x14ac:dyDescent="0.3">
      <c r="A118" s="108">
        <v>583443</v>
      </c>
      <c r="B118" s="133" t="s">
        <v>1193</v>
      </c>
      <c r="C118" s="133" t="s">
        <v>10</v>
      </c>
      <c r="D118" s="133" t="s">
        <v>1164</v>
      </c>
      <c r="E118" s="133" t="s">
        <v>1194</v>
      </c>
      <c r="F118" s="133" t="s">
        <v>918</v>
      </c>
      <c r="G118" s="133" t="s">
        <v>865</v>
      </c>
      <c r="H118" s="133" t="s">
        <v>1195</v>
      </c>
      <c r="I118" t="b">
        <v>0</v>
      </c>
      <c r="J118" s="133" t="s">
        <v>867</v>
      </c>
      <c r="K118" s="91">
        <v>18660</v>
      </c>
      <c r="L118" s="278">
        <v>18660</v>
      </c>
      <c r="M118" s="278">
        <f t="shared" si="1"/>
        <v>0</v>
      </c>
    </row>
    <row r="119" spans="1:13" hidden="1" x14ac:dyDescent="0.3">
      <c r="A119" s="108">
        <v>583444</v>
      </c>
      <c r="B119" s="133" t="s">
        <v>1196</v>
      </c>
      <c r="C119" s="133" t="s">
        <v>10</v>
      </c>
      <c r="D119" s="133" t="s">
        <v>1164</v>
      </c>
      <c r="E119" s="133" t="s">
        <v>1197</v>
      </c>
      <c r="F119" s="133" t="s">
        <v>918</v>
      </c>
      <c r="G119" s="133" t="s">
        <v>865</v>
      </c>
      <c r="H119" s="133" t="s">
        <v>1198</v>
      </c>
      <c r="I119" t="b">
        <v>0</v>
      </c>
      <c r="J119" s="133" t="s">
        <v>867</v>
      </c>
      <c r="K119" s="91">
        <v>290</v>
      </c>
      <c r="L119" s="278">
        <v>290</v>
      </c>
      <c r="M119" s="278">
        <f t="shared" si="1"/>
        <v>0</v>
      </c>
    </row>
    <row r="120" spans="1:13" hidden="1" x14ac:dyDescent="0.3">
      <c r="A120" s="108">
        <v>583446</v>
      </c>
      <c r="B120" s="133" t="s">
        <v>1199</v>
      </c>
      <c r="C120" s="133" t="s">
        <v>10</v>
      </c>
      <c r="D120" s="133" t="s">
        <v>1164</v>
      </c>
      <c r="E120" s="133" t="s">
        <v>1197</v>
      </c>
      <c r="F120" s="133" t="s">
        <v>918</v>
      </c>
      <c r="G120" s="133" t="s">
        <v>925</v>
      </c>
      <c r="H120" s="133" t="s">
        <v>1200</v>
      </c>
      <c r="I120" t="b">
        <v>0</v>
      </c>
      <c r="J120" s="133" t="s">
        <v>867</v>
      </c>
      <c r="K120" s="91">
        <v>1910</v>
      </c>
      <c r="L120" s="278">
        <v>1910</v>
      </c>
      <c r="M120" s="278">
        <f t="shared" si="1"/>
        <v>0</v>
      </c>
    </row>
    <row r="121" spans="1:13" hidden="1" x14ac:dyDescent="0.3">
      <c r="A121" s="108">
        <v>583447</v>
      </c>
      <c r="B121" s="133" t="s">
        <v>1201</v>
      </c>
      <c r="C121" s="133" t="s">
        <v>10</v>
      </c>
      <c r="D121" s="133" t="s">
        <v>1164</v>
      </c>
      <c r="E121" s="133" t="s">
        <v>1202</v>
      </c>
      <c r="F121" s="133" t="s">
        <v>918</v>
      </c>
      <c r="G121" s="133" t="s">
        <v>865</v>
      </c>
      <c r="H121" s="133" t="s">
        <v>1203</v>
      </c>
      <c r="I121" t="b">
        <v>0</v>
      </c>
      <c r="J121" s="133" t="s">
        <v>867</v>
      </c>
      <c r="K121" s="91">
        <v>3100</v>
      </c>
      <c r="L121" s="278">
        <v>3100</v>
      </c>
      <c r="M121" s="278">
        <f t="shared" si="1"/>
        <v>0</v>
      </c>
    </row>
    <row r="122" spans="1:13" hidden="1" x14ac:dyDescent="0.3">
      <c r="A122" s="108">
        <v>583448</v>
      </c>
      <c r="B122" s="133" t="s">
        <v>1204</v>
      </c>
      <c r="C122" s="133" t="s">
        <v>10</v>
      </c>
      <c r="D122" s="133" t="s">
        <v>1164</v>
      </c>
      <c r="E122" s="133" t="s">
        <v>1202</v>
      </c>
      <c r="F122" s="133" t="s">
        <v>918</v>
      </c>
      <c r="G122" s="133" t="s">
        <v>925</v>
      </c>
      <c r="H122" s="133" t="s">
        <v>1205</v>
      </c>
      <c r="I122" t="b">
        <v>0</v>
      </c>
      <c r="J122" s="133" t="s">
        <v>867</v>
      </c>
      <c r="K122" s="91">
        <v>200</v>
      </c>
      <c r="L122" s="278">
        <v>200</v>
      </c>
      <c r="M122" s="278">
        <f t="shared" si="1"/>
        <v>0</v>
      </c>
    </row>
    <row r="123" spans="1:13" hidden="1" x14ac:dyDescent="0.3">
      <c r="A123" s="108">
        <v>583449</v>
      </c>
      <c r="B123" s="133" t="s">
        <v>1206</v>
      </c>
      <c r="C123" s="133" t="s">
        <v>10</v>
      </c>
      <c r="D123" s="133" t="s">
        <v>1164</v>
      </c>
      <c r="E123" s="133" t="s">
        <v>1207</v>
      </c>
      <c r="F123" s="133" t="s">
        <v>918</v>
      </c>
      <c r="G123" s="133" t="s">
        <v>865</v>
      </c>
      <c r="H123" s="133" t="s">
        <v>1208</v>
      </c>
      <c r="I123" t="b">
        <v>0</v>
      </c>
      <c r="J123" s="133" t="s">
        <v>867</v>
      </c>
      <c r="K123" s="91">
        <v>1000</v>
      </c>
      <c r="L123" s="278">
        <v>1000</v>
      </c>
      <c r="M123" s="278">
        <f t="shared" si="1"/>
        <v>0</v>
      </c>
    </row>
    <row r="124" spans="1:13" hidden="1" x14ac:dyDescent="0.3">
      <c r="A124" s="108">
        <v>583450</v>
      </c>
      <c r="B124" s="133" t="s">
        <v>1209</v>
      </c>
      <c r="C124" s="133" t="s">
        <v>10</v>
      </c>
      <c r="D124" s="133" t="s">
        <v>1164</v>
      </c>
      <c r="E124" s="133" t="s">
        <v>1207</v>
      </c>
      <c r="F124" s="133" t="s">
        <v>918</v>
      </c>
      <c r="G124" s="133" t="s">
        <v>925</v>
      </c>
      <c r="H124" s="133" t="s">
        <v>1210</v>
      </c>
      <c r="I124" t="b">
        <v>0</v>
      </c>
      <c r="J124" s="133" t="s">
        <v>867</v>
      </c>
      <c r="K124" s="91">
        <v>1000</v>
      </c>
      <c r="L124" s="278">
        <v>1000</v>
      </c>
      <c r="M124" s="278">
        <f t="shared" si="1"/>
        <v>0</v>
      </c>
    </row>
    <row r="125" spans="1:13" hidden="1" x14ac:dyDescent="0.3">
      <c r="A125" s="108">
        <v>583451</v>
      </c>
      <c r="B125" s="133" t="s">
        <v>1211</v>
      </c>
      <c r="C125" s="133" t="s">
        <v>10</v>
      </c>
      <c r="D125" s="133" t="s">
        <v>1164</v>
      </c>
      <c r="E125" s="133" t="s">
        <v>1212</v>
      </c>
      <c r="F125" s="133" t="s">
        <v>918</v>
      </c>
      <c r="G125" s="133" t="s">
        <v>865</v>
      </c>
      <c r="H125" s="133" t="s">
        <v>1213</v>
      </c>
      <c r="I125" t="b">
        <v>0</v>
      </c>
      <c r="J125" s="133" t="s">
        <v>867</v>
      </c>
      <c r="K125" s="91">
        <v>3950</v>
      </c>
      <c r="L125" s="278">
        <v>3950</v>
      </c>
      <c r="M125" s="278">
        <f t="shared" si="1"/>
        <v>0</v>
      </c>
    </row>
    <row r="126" spans="1:13" hidden="1" x14ac:dyDescent="0.3">
      <c r="A126" s="108">
        <v>583452</v>
      </c>
      <c r="B126" s="133" t="s">
        <v>1214</v>
      </c>
      <c r="C126" s="133" t="s">
        <v>10</v>
      </c>
      <c r="D126" s="133" t="s">
        <v>1164</v>
      </c>
      <c r="E126" s="133" t="s">
        <v>1215</v>
      </c>
      <c r="F126" s="133" t="s">
        <v>918</v>
      </c>
      <c r="G126" s="133" t="s">
        <v>865</v>
      </c>
      <c r="H126" s="133" t="s">
        <v>1216</v>
      </c>
      <c r="I126" t="b">
        <v>0</v>
      </c>
      <c r="J126" s="133" t="s">
        <v>867</v>
      </c>
      <c r="K126" s="91">
        <v>200</v>
      </c>
      <c r="L126" s="278">
        <v>200</v>
      </c>
      <c r="M126" s="278">
        <f t="shared" si="1"/>
        <v>0</v>
      </c>
    </row>
    <row r="127" spans="1:13" hidden="1" x14ac:dyDescent="0.3">
      <c r="A127" s="108">
        <v>583453</v>
      </c>
      <c r="B127" s="133" t="s">
        <v>1217</v>
      </c>
      <c r="C127" s="133" t="s">
        <v>10</v>
      </c>
      <c r="D127" s="133" t="s">
        <v>1164</v>
      </c>
      <c r="E127" s="133" t="s">
        <v>1215</v>
      </c>
      <c r="F127" s="133" t="s">
        <v>918</v>
      </c>
      <c r="G127" s="133" t="s">
        <v>925</v>
      </c>
      <c r="H127" s="133" t="s">
        <v>1218</v>
      </c>
      <c r="I127" t="b">
        <v>0</v>
      </c>
      <c r="J127" s="133" t="s">
        <v>867</v>
      </c>
      <c r="K127" s="91">
        <v>150</v>
      </c>
      <c r="L127" s="278">
        <v>150</v>
      </c>
      <c r="M127" s="278">
        <f t="shared" si="1"/>
        <v>0</v>
      </c>
    </row>
    <row r="128" spans="1:13" hidden="1" x14ac:dyDescent="0.3">
      <c r="A128" s="108">
        <v>583454</v>
      </c>
      <c r="B128" s="133" t="s">
        <v>1219</v>
      </c>
      <c r="C128" s="133" t="s">
        <v>10</v>
      </c>
      <c r="D128" s="133" t="s">
        <v>1164</v>
      </c>
      <c r="E128" s="133" t="s">
        <v>1220</v>
      </c>
      <c r="F128" s="133" t="s">
        <v>918</v>
      </c>
      <c r="G128" s="133" t="s">
        <v>865</v>
      </c>
      <c r="H128" s="133" t="s">
        <v>1221</v>
      </c>
      <c r="I128" t="b">
        <v>0</v>
      </c>
      <c r="J128" s="133" t="s">
        <v>867</v>
      </c>
      <c r="K128" s="91">
        <v>5440</v>
      </c>
      <c r="L128" s="278">
        <v>5440</v>
      </c>
      <c r="M128" s="278">
        <f t="shared" si="1"/>
        <v>0</v>
      </c>
    </row>
    <row r="129" spans="1:13" hidden="1" x14ac:dyDescent="0.3">
      <c r="A129" s="108">
        <v>583478</v>
      </c>
      <c r="B129" s="133" t="s">
        <v>1222</v>
      </c>
      <c r="C129" s="133" t="s">
        <v>10</v>
      </c>
      <c r="D129" s="133" t="s">
        <v>1164</v>
      </c>
      <c r="E129" s="133" t="s">
        <v>1220</v>
      </c>
      <c r="F129" s="133" t="s">
        <v>918</v>
      </c>
      <c r="G129" s="133" t="s">
        <v>925</v>
      </c>
      <c r="H129" s="133" t="s">
        <v>1223</v>
      </c>
      <c r="I129" t="b">
        <v>0</v>
      </c>
      <c r="J129" s="133" t="s">
        <v>867</v>
      </c>
      <c r="K129" s="91">
        <v>2450</v>
      </c>
      <c r="L129" s="278">
        <v>2450</v>
      </c>
      <c r="M129" s="278">
        <f t="shared" si="1"/>
        <v>0</v>
      </c>
    </row>
    <row r="130" spans="1:13" hidden="1" x14ac:dyDescent="0.3">
      <c r="A130" s="108">
        <v>2617725</v>
      </c>
      <c r="B130" s="133" t="s">
        <v>1224</v>
      </c>
      <c r="C130" s="133" t="s">
        <v>10</v>
      </c>
      <c r="D130" s="133" t="s">
        <v>1164</v>
      </c>
      <c r="E130" s="133" t="s">
        <v>1220</v>
      </c>
      <c r="F130" s="133" t="s">
        <v>918</v>
      </c>
      <c r="G130" s="133" t="s">
        <v>928</v>
      </c>
      <c r="H130" s="133" t="s">
        <v>1225</v>
      </c>
      <c r="I130" t="b">
        <v>0</v>
      </c>
      <c r="J130" s="133" t="s">
        <v>867</v>
      </c>
      <c r="K130" s="91">
        <v>1200</v>
      </c>
      <c r="L130" s="278">
        <v>1200</v>
      </c>
      <c r="M130" s="278">
        <f t="shared" si="1"/>
        <v>0</v>
      </c>
    </row>
    <row r="131" spans="1:13" hidden="1" x14ac:dyDescent="0.3">
      <c r="A131" s="108">
        <v>2617726</v>
      </c>
      <c r="B131" s="133" t="s">
        <v>1226</v>
      </c>
      <c r="C131" s="133" t="s">
        <v>10</v>
      </c>
      <c r="D131" s="133" t="s">
        <v>1164</v>
      </c>
      <c r="E131" s="133" t="s">
        <v>1220</v>
      </c>
      <c r="F131" s="133" t="s">
        <v>918</v>
      </c>
      <c r="G131" s="133" t="s">
        <v>931</v>
      </c>
      <c r="H131" s="133" t="s">
        <v>1227</v>
      </c>
      <c r="I131" t="b">
        <v>0</v>
      </c>
      <c r="J131" s="133" t="s">
        <v>867</v>
      </c>
      <c r="K131" s="91">
        <v>2450</v>
      </c>
      <c r="L131" s="278">
        <v>2450</v>
      </c>
      <c r="M131" s="278">
        <f t="shared" si="1"/>
        <v>0</v>
      </c>
    </row>
    <row r="132" spans="1:13" hidden="1" x14ac:dyDescent="0.3">
      <c r="A132" s="108">
        <v>583455</v>
      </c>
      <c r="B132" s="133" t="s">
        <v>1228</v>
      </c>
      <c r="C132" s="133" t="s">
        <v>10</v>
      </c>
      <c r="D132" s="133" t="s">
        <v>1164</v>
      </c>
      <c r="E132" s="133" t="s">
        <v>1229</v>
      </c>
      <c r="F132" s="133" t="s">
        <v>918</v>
      </c>
      <c r="G132" s="133" t="s">
        <v>865</v>
      </c>
      <c r="H132" s="133" t="s">
        <v>1230</v>
      </c>
      <c r="I132" t="b">
        <v>0</v>
      </c>
      <c r="J132" s="133" t="s">
        <v>867</v>
      </c>
      <c r="K132" s="91">
        <v>3210</v>
      </c>
      <c r="L132" s="278">
        <v>3210</v>
      </c>
      <c r="M132" s="278">
        <f t="shared" si="1"/>
        <v>0</v>
      </c>
    </row>
    <row r="133" spans="1:13" hidden="1" x14ac:dyDescent="0.3">
      <c r="A133" s="108">
        <v>583456</v>
      </c>
      <c r="B133" s="133" t="s">
        <v>1231</v>
      </c>
      <c r="C133" s="133" t="s">
        <v>10</v>
      </c>
      <c r="D133" s="133" t="s">
        <v>1164</v>
      </c>
      <c r="E133" s="133" t="s">
        <v>1229</v>
      </c>
      <c r="F133" s="133" t="s">
        <v>918</v>
      </c>
      <c r="G133" s="133" t="s">
        <v>925</v>
      </c>
      <c r="H133" s="133" t="s">
        <v>1232</v>
      </c>
      <c r="I133" t="b">
        <v>0</v>
      </c>
      <c r="J133" s="133" t="s">
        <v>867</v>
      </c>
      <c r="K133" s="91">
        <v>200</v>
      </c>
      <c r="L133" s="278">
        <v>200</v>
      </c>
      <c r="M133" s="278">
        <f t="shared" si="1"/>
        <v>0</v>
      </c>
    </row>
    <row r="134" spans="1:13" hidden="1" x14ac:dyDescent="0.3">
      <c r="A134" s="108">
        <v>583495</v>
      </c>
      <c r="B134" s="133" t="s">
        <v>1233</v>
      </c>
      <c r="C134" s="133" t="s">
        <v>10</v>
      </c>
      <c r="D134" s="133" t="s">
        <v>1164</v>
      </c>
      <c r="E134" s="133" t="s">
        <v>1229</v>
      </c>
      <c r="F134" s="133" t="s">
        <v>918</v>
      </c>
      <c r="G134" s="133" t="s">
        <v>928</v>
      </c>
      <c r="H134" s="133" t="s">
        <v>1234</v>
      </c>
      <c r="I134" t="b">
        <v>0</v>
      </c>
      <c r="J134" s="133" t="s">
        <v>867</v>
      </c>
      <c r="K134" s="91">
        <v>460</v>
      </c>
      <c r="L134" s="278">
        <v>460</v>
      </c>
      <c r="M134" s="278">
        <f t="shared" ref="M134:M197" si="2">+L134-K134</f>
        <v>0</v>
      </c>
    </row>
    <row r="135" spans="1:13" hidden="1" x14ac:dyDescent="0.3">
      <c r="A135" s="108">
        <v>583472</v>
      </c>
      <c r="B135" s="133" t="s">
        <v>1235</v>
      </c>
      <c r="C135" s="133" t="s">
        <v>10</v>
      </c>
      <c r="D135" s="133" t="s">
        <v>1164</v>
      </c>
      <c r="E135" s="133" t="s">
        <v>1229</v>
      </c>
      <c r="F135" s="133" t="s">
        <v>918</v>
      </c>
      <c r="G135" s="133" t="s">
        <v>931</v>
      </c>
      <c r="H135" s="133" t="s">
        <v>1236</v>
      </c>
      <c r="I135" t="b">
        <v>0</v>
      </c>
      <c r="J135" s="133" t="s">
        <v>867</v>
      </c>
      <c r="K135" s="91">
        <v>4150</v>
      </c>
      <c r="L135" s="278">
        <v>4150</v>
      </c>
      <c r="M135" s="278">
        <f t="shared" si="2"/>
        <v>0</v>
      </c>
    </row>
    <row r="136" spans="1:13" hidden="1" x14ac:dyDescent="0.3">
      <c r="A136" s="108">
        <v>583477</v>
      </c>
      <c r="B136" s="133" t="s">
        <v>1237</v>
      </c>
      <c r="C136" s="133" t="s">
        <v>10</v>
      </c>
      <c r="D136" s="133" t="s">
        <v>1164</v>
      </c>
      <c r="E136" s="133" t="s">
        <v>1229</v>
      </c>
      <c r="F136" s="133" t="s">
        <v>918</v>
      </c>
      <c r="G136" s="133" t="s">
        <v>944</v>
      </c>
      <c r="H136" s="133" t="s">
        <v>1238</v>
      </c>
      <c r="I136" t="b">
        <v>0</v>
      </c>
      <c r="J136" s="133" t="s">
        <v>867</v>
      </c>
      <c r="K136" s="91">
        <v>0</v>
      </c>
      <c r="L136" s="278">
        <v>0</v>
      </c>
      <c r="M136" s="278">
        <f t="shared" si="2"/>
        <v>0</v>
      </c>
    </row>
    <row r="137" spans="1:13" hidden="1" x14ac:dyDescent="0.3">
      <c r="A137" s="108">
        <v>1209947</v>
      </c>
      <c r="B137" s="133" t="s">
        <v>1239</v>
      </c>
      <c r="C137" s="133" t="s">
        <v>10</v>
      </c>
      <c r="D137" s="133" t="s">
        <v>1164</v>
      </c>
      <c r="E137" s="133" t="s">
        <v>1240</v>
      </c>
      <c r="F137" s="133" t="s">
        <v>918</v>
      </c>
      <c r="G137" s="133" t="s">
        <v>865</v>
      </c>
      <c r="H137" s="133" t="s">
        <v>1241</v>
      </c>
      <c r="I137" t="b">
        <v>0</v>
      </c>
      <c r="J137" s="133" t="s">
        <v>867</v>
      </c>
      <c r="K137" s="91">
        <v>240</v>
      </c>
      <c r="L137" s="278">
        <v>240</v>
      </c>
      <c r="M137" s="278">
        <f t="shared" si="2"/>
        <v>0</v>
      </c>
    </row>
    <row r="138" spans="1:13" hidden="1" x14ac:dyDescent="0.3">
      <c r="A138" s="108">
        <v>583553</v>
      </c>
      <c r="B138" s="133" t="s">
        <v>1242</v>
      </c>
      <c r="C138" s="133" t="s">
        <v>10</v>
      </c>
      <c r="D138" s="133" t="s">
        <v>1164</v>
      </c>
      <c r="E138" s="133" t="s">
        <v>1243</v>
      </c>
      <c r="F138" s="133" t="s">
        <v>918</v>
      </c>
      <c r="G138" s="133" t="s">
        <v>865</v>
      </c>
      <c r="H138" s="133" t="s">
        <v>1244</v>
      </c>
      <c r="I138" t="b">
        <v>0</v>
      </c>
      <c r="J138" s="133" t="s">
        <v>867</v>
      </c>
      <c r="K138" s="91">
        <v>132000</v>
      </c>
      <c r="L138" s="278">
        <v>132000</v>
      </c>
      <c r="M138" s="278">
        <f t="shared" si="2"/>
        <v>0</v>
      </c>
    </row>
    <row r="139" spans="1:13" hidden="1" x14ac:dyDescent="0.3">
      <c r="A139" s="108">
        <v>1209945</v>
      </c>
      <c r="B139" s="133" t="s">
        <v>1245</v>
      </c>
      <c r="C139" s="133" t="s">
        <v>10</v>
      </c>
      <c r="D139" s="133" t="s">
        <v>1164</v>
      </c>
      <c r="E139" s="133" t="s">
        <v>1246</v>
      </c>
      <c r="F139" s="133" t="s">
        <v>918</v>
      </c>
      <c r="G139" s="133" t="s">
        <v>865</v>
      </c>
      <c r="H139" s="133" t="s">
        <v>1247</v>
      </c>
      <c r="I139" t="b">
        <v>0</v>
      </c>
      <c r="J139" s="133" t="s">
        <v>867</v>
      </c>
      <c r="K139" s="91">
        <v>14400</v>
      </c>
      <c r="L139" s="278">
        <v>17280</v>
      </c>
      <c r="M139" s="278">
        <f t="shared" si="2"/>
        <v>2880</v>
      </c>
    </row>
    <row r="140" spans="1:13" hidden="1" x14ac:dyDescent="0.3">
      <c r="A140" s="108">
        <v>583580</v>
      </c>
      <c r="B140" s="133" t="s">
        <v>1248</v>
      </c>
      <c r="C140" s="133" t="s">
        <v>10</v>
      </c>
      <c r="D140" s="133" t="s">
        <v>1164</v>
      </c>
      <c r="E140" s="133" t="s">
        <v>1246</v>
      </c>
      <c r="F140" s="133" t="s">
        <v>918</v>
      </c>
      <c r="G140" s="133" t="s">
        <v>925</v>
      </c>
      <c r="H140" s="133" t="s">
        <v>1249</v>
      </c>
      <c r="I140" t="b">
        <v>0</v>
      </c>
      <c r="J140" s="133" t="s">
        <v>867</v>
      </c>
      <c r="K140" s="91">
        <v>2880</v>
      </c>
      <c r="L140" s="278">
        <v>800</v>
      </c>
      <c r="M140" s="278">
        <f t="shared" si="2"/>
        <v>-2080</v>
      </c>
    </row>
    <row r="141" spans="1:13" hidden="1" x14ac:dyDescent="0.3">
      <c r="A141" s="108">
        <v>583555</v>
      </c>
      <c r="B141" s="133" t="s">
        <v>1250</v>
      </c>
      <c r="C141" s="133" t="s">
        <v>10</v>
      </c>
      <c r="D141" s="133" t="s">
        <v>1164</v>
      </c>
      <c r="E141" s="133" t="s">
        <v>1246</v>
      </c>
      <c r="F141" s="133" t="s">
        <v>918</v>
      </c>
      <c r="G141" s="133" t="s">
        <v>931</v>
      </c>
      <c r="H141" s="268" t="s">
        <v>1251</v>
      </c>
      <c r="I141" t="b">
        <v>0</v>
      </c>
      <c r="J141" s="133" t="s">
        <v>867</v>
      </c>
      <c r="K141" s="91">
        <v>800</v>
      </c>
      <c r="L141" s="278">
        <v>0</v>
      </c>
      <c r="M141" s="278">
        <f t="shared" si="2"/>
        <v>-800</v>
      </c>
    </row>
    <row r="142" spans="1:13" hidden="1" x14ac:dyDescent="0.3">
      <c r="A142" s="108">
        <v>849948</v>
      </c>
      <c r="B142" s="133" t="s">
        <v>1252</v>
      </c>
      <c r="C142" s="133" t="s">
        <v>10</v>
      </c>
      <c r="D142" s="133" t="s">
        <v>1164</v>
      </c>
      <c r="E142" s="133" t="s">
        <v>1253</v>
      </c>
      <c r="F142" s="133" t="s">
        <v>918</v>
      </c>
      <c r="G142" s="133" t="s">
        <v>865</v>
      </c>
      <c r="H142" s="133" t="s">
        <v>1254</v>
      </c>
      <c r="I142" t="b">
        <v>0</v>
      </c>
      <c r="J142" s="133" t="s">
        <v>867</v>
      </c>
      <c r="K142" s="91">
        <v>74550</v>
      </c>
      <c r="L142" s="278">
        <v>74550</v>
      </c>
      <c r="M142" s="278">
        <f t="shared" si="2"/>
        <v>0</v>
      </c>
    </row>
    <row r="143" spans="1:13" hidden="1" x14ac:dyDescent="0.3">
      <c r="A143" s="108">
        <v>583556</v>
      </c>
      <c r="B143" s="133" t="s">
        <v>1255</v>
      </c>
      <c r="C143" s="133" t="s">
        <v>10</v>
      </c>
      <c r="D143" s="133" t="s">
        <v>1164</v>
      </c>
      <c r="E143" s="133" t="s">
        <v>1253</v>
      </c>
      <c r="F143" s="133" t="s">
        <v>918</v>
      </c>
      <c r="G143" s="133" t="s">
        <v>925</v>
      </c>
      <c r="H143" s="133" t="s">
        <v>1256</v>
      </c>
      <c r="I143" t="b">
        <v>0</v>
      </c>
      <c r="J143" s="133" t="s">
        <v>867</v>
      </c>
      <c r="K143" s="91">
        <v>0</v>
      </c>
      <c r="L143" s="278">
        <v>0</v>
      </c>
      <c r="M143" s="278">
        <f t="shared" si="2"/>
        <v>0</v>
      </c>
    </row>
    <row r="144" spans="1:13" hidden="1" x14ac:dyDescent="0.3">
      <c r="A144" s="108">
        <v>583557</v>
      </c>
      <c r="B144" s="133" t="s">
        <v>1257</v>
      </c>
      <c r="C144" s="133" t="s">
        <v>10</v>
      </c>
      <c r="D144" s="133" t="s">
        <v>1164</v>
      </c>
      <c r="E144" s="133" t="s">
        <v>1253</v>
      </c>
      <c r="F144" s="133" t="s">
        <v>918</v>
      </c>
      <c r="G144" s="133" t="s">
        <v>928</v>
      </c>
      <c r="H144" s="133" t="s">
        <v>1259</v>
      </c>
      <c r="I144" t="b">
        <v>0</v>
      </c>
      <c r="J144" s="133" t="s">
        <v>867</v>
      </c>
      <c r="K144" s="91">
        <v>0</v>
      </c>
      <c r="L144" s="278">
        <v>0</v>
      </c>
      <c r="M144" s="278">
        <f t="shared" si="2"/>
        <v>0</v>
      </c>
    </row>
    <row r="145" spans="1:13" hidden="1" x14ac:dyDescent="0.3">
      <c r="A145" s="108">
        <v>583558</v>
      </c>
      <c r="B145" s="133" t="s">
        <v>1260</v>
      </c>
      <c r="C145" s="133" t="s">
        <v>10</v>
      </c>
      <c r="D145" s="133" t="s">
        <v>1164</v>
      </c>
      <c r="E145" s="133" t="s">
        <v>1253</v>
      </c>
      <c r="F145" s="133" t="s">
        <v>918</v>
      </c>
      <c r="G145" s="133" t="s">
        <v>931</v>
      </c>
      <c r="H145" s="133" t="s">
        <v>1261</v>
      </c>
      <c r="I145" t="b">
        <v>0</v>
      </c>
      <c r="J145" s="133" t="s">
        <v>867</v>
      </c>
      <c r="K145" s="91">
        <v>2500</v>
      </c>
      <c r="L145" s="278">
        <v>2500</v>
      </c>
      <c r="M145" s="278">
        <f t="shared" si="2"/>
        <v>0</v>
      </c>
    </row>
    <row r="146" spans="1:13" hidden="1" x14ac:dyDescent="0.3">
      <c r="A146" s="108">
        <v>583559</v>
      </c>
      <c r="B146" s="133" t="s">
        <v>1262</v>
      </c>
      <c r="C146" s="133" t="s">
        <v>10</v>
      </c>
      <c r="D146" s="133" t="s">
        <v>1164</v>
      </c>
      <c r="E146" s="133" t="s">
        <v>1253</v>
      </c>
      <c r="F146" s="133" t="s">
        <v>918</v>
      </c>
      <c r="G146" s="133" t="s">
        <v>944</v>
      </c>
      <c r="H146" s="133" t="s">
        <v>1263</v>
      </c>
      <c r="I146" t="b">
        <v>0</v>
      </c>
      <c r="J146" s="133" t="s">
        <v>867</v>
      </c>
      <c r="K146" s="91">
        <v>2500</v>
      </c>
      <c r="L146" s="278">
        <v>2500</v>
      </c>
      <c r="M146" s="278">
        <f t="shared" si="2"/>
        <v>0</v>
      </c>
    </row>
    <row r="147" spans="1:13" hidden="1" x14ac:dyDescent="0.3">
      <c r="A147" s="108">
        <v>583560</v>
      </c>
      <c r="B147" s="133" t="s">
        <v>1264</v>
      </c>
      <c r="C147" s="133" t="s">
        <v>10</v>
      </c>
      <c r="D147" s="133" t="s">
        <v>1164</v>
      </c>
      <c r="E147" s="133" t="s">
        <v>1265</v>
      </c>
      <c r="F147" s="133" t="s">
        <v>918</v>
      </c>
      <c r="G147" s="133" t="s">
        <v>865</v>
      </c>
      <c r="H147" s="133" t="s">
        <v>1266</v>
      </c>
      <c r="I147" t="b">
        <v>0</v>
      </c>
      <c r="J147" s="133" t="s">
        <v>867</v>
      </c>
      <c r="K147" s="91">
        <v>52940</v>
      </c>
      <c r="L147" s="278">
        <v>52940</v>
      </c>
      <c r="M147" s="278">
        <f t="shared" si="2"/>
        <v>0</v>
      </c>
    </row>
    <row r="148" spans="1:13" hidden="1" x14ac:dyDescent="0.3">
      <c r="A148" s="108">
        <v>583561</v>
      </c>
      <c r="B148" s="133" t="s">
        <v>1267</v>
      </c>
      <c r="C148" s="133" t="s">
        <v>10</v>
      </c>
      <c r="D148" s="133" t="s">
        <v>1164</v>
      </c>
      <c r="E148" s="133" t="s">
        <v>1268</v>
      </c>
      <c r="F148" s="133" t="s">
        <v>918</v>
      </c>
      <c r="G148" s="133" t="s">
        <v>865</v>
      </c>
      <c r="H148" s="133" t="s">
        <v>1269</v>
      </c>
      <c r="I148" t="b">
        <v>0</v>
      </c>
      <c r="J148" s="133" t="s">
        <v>867</v>
      </c>
      <c r="K148" s="91">
        <v>360</v>
      </c>
      <c r="L148" s="278">
        <v>360</v>
      </c>
      <c r="M148" s="278">
        <f t="shared" si="2"/>
        <v>0</v>
      </c>
    </row>
    <row r="149" spans="1:13" hidden="1" x14ac:dyDescent="0.3">
      <c r="A149" s="108">
        <v>583562</v>
      </c>
      <c r="B149" s="133" t="s">
        <v>1270</v>
      </c>
      <c r="C149" s="133" t="s">
        <v>10</v>
      </c>
      <c r="D149" s="133" t="s">
        <v>1164</v>
      </c>
      <c r="E149" s="133" t="s">
        <v>1268</v>
      </c>
      <c r="F149" s="133" t="s">
        <v>918</v>
      </c>
      <c r="G149" s="133" t="s">
        <v>925</v>
      </c>
      <c r="H149" s="133" t="s">
        <v>1271</v>
      </c>
      <c r="I149" t="b">
        <v>0</v>
      </c>
      <c r="J149" s="133" t="s">
        <v>867</v>
      </c>
      <c r="K149" s="91">
        <v>100</v>
      </c>
      <c r="L149" s="278">
        <v>100</v>
      </c>
      <c r="M149" s="278">
        <f t="shared" si="2"/>
        <v>0</v>
      </c>
    </row>
    <row r="150" spans="1:13" hidden="1" x14ac:dyDescent="0.3">
      <c r="A150" s="108">
        <v>583563</v>
      </c>
      <c r="B150" s="133" t="s">
        <v>1272</v>
      </c>
      <c r="C150" s="133" t="s">
        <v>10</v>
      </c>
      <c r="D150" s="133" t="s">
        <v>1164</v>
      </c>
      <c r="E150" s="133" t="s">
        <v>1273</v>
      </c>
      <c r="F150" s="133" t="s">
        <v>918</v>
      </c>
      <c r="G150" s="133" t="s">
        <v>865</v>
      </c>
      <c r="H150" s="133" t="s">
        <v>1274</v>
      </c>
      <c r="I150" t="b">
        <v>0</v>
      </c>
      <c r="J150" s="133" t="s">
        <v>867</v>
      </c>
      <c r="K150" s="91">
        <v>1500</v>
      </c>
      <c r="L150" s="278">
        <v>1500</v>
      </c>
      <c r="M150" s="278">
        <f t="shared" si="2"/>
        <v>0</v>
      </c>
    </row>
    <row r="151" spans="1:13" hidden="1" x14ac:dyDescent="0.3">
      <c r="A151" s="108">
        <v>583564</v>
      </c>
      <c r="B151" s="133" t="s">
        <v>1275</v>
      </c>
      <c r="C151" s="133" t="s">
        <v>10</v>
      </c>
      <c r="D151" s="133" t="s">
        <v>1276</v>
      </c>
      <c r="E151" s="133" t="s">
        <v>1165</v>
      </c>
      <c r="F151" s="133" t="s">
        <v>907</v>
      </c>
      <c r="G151" s="133" t="s">
        <v>865</v>
      </c>
      <c r="H151" s="133">
        <v>0</v>
      </c>
      <c r="I151" t="b">
        <v>0</v>
      </c>
      <c r="J151" s="133" t="s">
        <v>1166</v>
      </c>
      <c r="K151" s="91">
        <v>166480</v>
      </c>
      <c r="L151" s="278">
        <v>160410</v>
      </c>
      <c r="M151" s="278">
        <f t="shared" si="2"/>
        <v>-6070</v>
      </c>
    </row>
    <row r="152" spans="1:13" hidden="1" x14ac:dyDescent="0.3">
      <c r="A152" s="108">
        <v>583565</v>
      </c>
      <c r="B152" s="133" t="s">
        <v>1277</v>
      </c>
      <c r="C152" s="133" t="s">
        <v>10</v>
      </c>
      <c r="D152" s="133" t="s">
        <v>1276</v>
      </c>
      <c r="E152" s="133" t="s">
        <v>1165</v>
      </c>
      <c r="F152" s="133" t="s">
        <v>907</v>
      </c>
      <c r="G152" s="133" t="s">
        <v>925</v>
      </c>
      <c r="H152" s="133" t="s">
        <v>1278</v>
      </c>
      <c r="I152" t="b">
        <v>0</v>
      </c>
      <c r="J152" s="133" t="s">
        <v>867</v>
      </c>
      <c r="K152" s="91">
        <v>62400</v>
      </c>
      <c r="L152" s="278">
        <v>62400</v>
      </c>
      <c r="M152" s="278">
        <f t="shared" si="2"/>
        <v>0</v>
      </c>
    </row>
    <row r="153" spans="1:13" hidden="1" x14ac:dyDescent="0.3">
      <c r="A153" s="108">
        <v>583566</v>
      </c>
      <c r="B153" s="133" t="s">
        <v>1279</v>
      </c>
      <c r="C153" s="133" t="s">
        <v>10</v>
      </c>
      <c r="D153" s="133" t="s">
        <v>1276</v>
      </c>
      <c r="E153" s="133" t="s">
        <v>1165</v>
      </c>
      <c r="F153" s="133" t="s">
        <v>907</v>
      </c>
      <c r="G153" s="133" t="s">
        <v>928</v>
      </c>
      <c r="H153" s="133" t="s">
        <v>1280</v>
      </c>
      <c r="I153" t="b">
        <v>0</v>
      </c>
      <c r="J153" s="133" t="s">
        <v>867</v>
      </c>
      <c r="K153" s="91">
        <v>25000</v>
      </c>
      <c r="L153" s="278">
        <v>25000</v>
      </c>
      <c r="M153" s="278">
        <f t="shared" si="2"/>
        <v>0</v>
      </c>
    </row>
    <row r="154" spans="1:13" hidden="1" x14ac:dyDescent="0.3">
      <c r="A154" s="108">
        <v>583567</v>
      </c>
      <c r="B154" s="133" t="s">
        <v>1281</v>
      </c>
      <c r="C154" s="133" t="s">
        <v>10</v>
      </c>
      <c r="D154" s="133" t="s">
        <v>1276</v>
      </c>
      <c r="E154" s="133" t="s">
        <v>1165</v>
      </c>
      <c r="F154" s="133" t="s">
        <v>907</v>
      </c>
      <c r="G154" s="133" t="s">
        <v>931</v>
      </c>
      <c r="H154" s="133" t="s">
        <v>1283</v>
      </c>
      <c r="I154" t="b">
        <v>0</v>
      </c>
      <c r="J154" s="133" t="s">
        <v>867</v>
      </c>
      <c r="K154" s="91">
        <v>25000</v>
      </c>
      <c r="L154" s="278">
        <v>25000</v>
      </c>
      <c r="M154" s="278">
        <f t="shared" si="2"/>
        <v>0</v>
      </c>
    </row>
    <row r="155" spans="1:13" hidden="1" x14ac:dyDescent="0.3">
      <c r="A155" s="108">
        <v>849950</v>
      </c>
      <c r="B155" s="133" t="s">
        <v>1284</v>
      </c>
      <c r="C155" s="133" t="s">
        <v>10</v>
      </c>
      <c r="D155" s="133" t="s">
        <v>1276</v>
      </c>
      <c r="E155" s="133" t="s">
        <v>1173</v>
      </c>
      <c r="F155" s="133" t="s">
        <v>907</v>
      </c>
      <c r="G155" s="133" t="s">
        <v>865</v>
      </c>
      <c r="H155" s="133" t="s">
        <v>1174</v>
      </c>
      <c r="I155" t="b">
        <v>0</v>
      </c>
      <c r="J155" s="133" t="s">
        <v>867</v>
      </c>
      <c r="K155" s="91">
        <v>16520</v>
      </c>
      <c r="L155" s="278">
        <v>16520</v>
      </c>
      <c r="M155" s="278">
        <f t="shared" si="2"/>
        <v>0</v>
      </c>
    </row>
    <row r="156" spans="1:13" hidden="1" x14ac:dyDescent="0.3">
      <c r="A156" s="108">
        <v>583568</v>
      </c>
      <c r="B156" s="133" t="s">
        <v>1285</v>
      </c>
      <c r="C156" s="133" t="s">
        <v>10</v>
      </c>
      <c r="D156" s="133" t="s">
        <v>1276</v>
      </c>
      <c r="E156" s="133" t="s">
        <v>1286</v>
      </c>
      <c r="F156" s="133" t="s">
        <v>907</v>
      </c>
      <c r="G156" s="133" t="s">
        <v>865</v>
      </c>
      <c r="H156" s="133" t="s">
        <v>1287</v>
      </c>
      <c r="I156" t="b">
        <v>0</v>
      </c>
      <c r="J156" s="133" t="s">
        <v>867</v>
      </c>
      <c r="K156" s="91">
        <v>280000</v>
      </c>
      <c r="L156" s="278">
        <v>280000</v>
      </c>
      <c r="M156" s="278">
        <f t="shared" si="2"/>
        <v>0</v>
      </c>
    </row>
    <row r="157" spans="1:13" hidden="1" x14ac:dyDescent="0.3">
      <c r="A157" s="108">
        <v>583569</v>
      </c>
      <c r="B157" s="133" t="s">
        <v>1288</v>
      </c>
      <c r="C157" s="133" t="s">
        <v>10</v>
      </c>
      <c r="D157" s="133" t="s">
        <v>1276</v>
      </c>
      <c r="E157" s="133" t="s">
        <v>1176</v>
      </c>
      <c r="F157" s="133" t="s">
        <v>907</v>
      </c>
      <c r="G157" s="133" t="s">
        <v>865</v>
      </c>
      <c r="H157" s="133">
        <v>0</v>
      </c>
      <c r="I157" t="b">
        <v>0</v>
      </c>
      <c r="J157" s="133" t="s">
        <v>1166</v>
      </c>
      <c r="K157" s="91">
        <v>94970</v>
      </c>
      <c r="L157" s="278">
        <v>93390</v>
      </c>
      <c r="M157" s="278">
        <f t="shared" si="2"/>
        <v>-1580</v>
      </c>
    </row>
    <row r="158" spans="1:13" hidden="1" x14ac:dyDescent="0.3">
      <c r="A158" s="108">
        <v>583570</v>
      </c>
      <c r="B158" s="133" t="s">
        <v>1290</v>
      </c>
      <c r="C158" s="133" t="s">
        <v>10</v>
      </c>
      <c r="D158" s="133" t="s">
        <v>1276</v>
      </c>
      <c r="E158" s="133" t="s">
        <v>1182</v>
      </c>
      <c r="F158" s="133" t="s">
        <v>907</v>
      </c>
      <c r="G158" s="133" t="s">
        <v>865</v>
      </c>
      <c r="H158" s="133" t="s">
        <v>1183</v>
      </c>
      <c r="I158" t="b">
        <v>0</v>
      </c>
      <c r="J158" s="133" t="s">
        <v>867</v>
      </c>
      <c r="K158" s="91">
        <v>0</v>
      </c>
      <c r="L158" s="278">
        <v>0</v>
      </c>
      <c r="M158" s="278">
        <f t="shared" si="2"/>
        <v>0</v>
      </c>
    </row>
    <row r="159" spans="1:13" hidden="1" x14ac:dyDescent="0.3">
      <c r="A159" s="108">
        <v>583571</v>
      </c>
      <c r="B159" s="133" t="s">
        <v>1291</v>
      </c>
      <c r="C159" s="133" t="s">
        <v>10</v>
      </c>
      <c r="D159" s="133" t="s">
        <v>1276</v>
      </c>
      <c r="E159" s="133" t="s">
        <v>1185</v>
      </c>
      <c r="F159" s="133" t="s">
        <v>907</v>
      </c>
      <c r="G159" s="133" t="s">
        <v>865</v>
      </c>
      <c r="H159" s="133" t="s">
        <v>1186</v>
      </c>
      <c r="I159" t="b">
        <v>0</v>
      </c>
      <c r="J159" s="133" t="s">
        <v>867</v>
      </c>
      <c r="K159" s="91">
        <v>5000</v>
      </c>
      <c r="L159" s="278">
        <v>5000</v>
      </c>
      <c r="M159" s="278">
        <f t="shared" si="2"/>
        <v>0</v>
      </c>
    </row>
    <row r="160" spans="1:13" hidden="1" x14ac:dyDescent="0.3">
      <c r="A160" s="108">
        <v>583572</v>
      </c>
      <c r="B160" s="133" t="s">
        <v>1292</v>
      </c>
      <c r="C160" s="133" t="s">
        <v>10</v>
      </c>
      <c r="D160" s="133" t="s">
        <v>1276</v>
      </c>
      <c r="E160" s="133" t="s">
        <v>1188</v>
      </c>
      <c r="F160" s="133" t="s">
        <v>907</v>
      </c>
      <c r="G160" s="133" t="s">
        <v>865</v>
      </c>
      <c r="H160" s="133" t="s">
        <v>1189</v>
      </c>
      <c r="I160" t="b">
        <v>0</v>
      </c>
      <c r="J160" s="133" t="s">
        <v>867</v>
      </c>
      <c r="K160" s="91">
        <v>100</v>
      </c>
      <c r="L160" s="278">
        <v>100</v>
      </c>
      <c r="M160" s="278">
        <f t="shared" si="2"/>
        <v>0</v>
      </c>
    </row>
    <row r="161" spans="1:13" hidden="1" x14ac:dyDescent="0.3">
      <c r="A161" s="108">
        <v>583573</v>
      </c>
      <c r="B161" s="133" t="s">
        <v>1293</v>
      </c>
      <c r="C161" s="133" t="s">
        <v>10</v>
      </c>
      <c r="D161" s="133" t="s">
        <v>1276</v>
      </c>
      <c r="E161" s="133" t="s">
        <v>1191</v>
      </c>
      <c r="F161" s="133" t="s">
        <v>907</v>
      </c>
      <c r="G161" s="133" t="s">
        <v>865</v>
      </c>
      <c r="H161" s="133" t="s">
        <v>1192</v>
      </c>
      <c r="I161" t="b">
        <v>0</v>
      </c>
      <c r="J161" s="133" t="s">
        <v>867</v>
      </c>
      <c r="K161" s="91">
        <v>6000</v>
      </c>
      <c r="L161" s="278">
        <v>6000</v>
      </c>
      <c r="M161" s="278">
        <f t="shared" si="2"/>
        <v>0</v>
      </c>
    </row>
    <row r="162" spans="1:13" hidden="1" x14ac:dyDescent="0.3">
      <c r="A162" s="108">
        <v>849951</v>
      </c>
      <c r="B162" s="133" t="s">
        <v>1294</v>
      </c>
      <c r="C162" s="133" t="s">
        <v>10</v>
      </c>
      <c r="D162" s="133" t="s">
        <v>1276</v>
      </c>
      <c r="E162" s="133" t="s">
        <v>1194</v>
      </c>
      <c r="F162" s="133" t="s">
        <v>907</v>
      </c>
      <c r="G162" s="133" t="s">
        <v>865</v>
      </c>
      <c r="H162" s="133" t="s">
        <v>1195</v>
      </c>
      <c r="I162" t="b">
        <v>0</v>
      </c>
      <c r="J162" s="133" t="s">
        <v>867</v>
      </c>
      <c r="K162" s="91">
        <v>71000</v>
      </c>
      <c r="L162" s="278">
        <v>71000</v>
      </c>
      <c r="M162" s="278">
        <f t="shared" si="2"/>
        <v>0</v>
      </c>
    </row>
    <row r="163" spans="1:13" hidden="1" x14ac:dyDescent="0.3">
      <c r="A163" s="108">
        <v>849952</v>
      </c>
      <c r="B163" s="133" t="s">
        <v>1295</v>
      </c>
      <c r="C163" s="133" t="s">
        <v>10</v>
      </c>
      <c r="D163" s="133" t="s">
        <v>1276</v>
      </c>
      <c r="E163" s="133" t="s">
        <v>1197</v>
      </c>
      <c r="F163" s="133" t="s">
        <v>907</v>
      </c>
      <c r="G163" s="133" t="s">
        <v>865</v>
      </c>
      <c r="H163" s="133" t="s">
        <v>1198</v>
      </c>
      <c r="I163" t="b">
        <v>0</v>
      </c>
      <c r="J163" s="133" t="s">
        <v>867</v>
      </c>
      <c r="K163" s="91">
        <v>0</v>
      </c>
      <c r="L163" s="278">
        <v>0</v>
      </c>
      <c r="M163" s="278">
        <f t="shared" si="2"/>
        <v>0</v>
      </c>
    </row>
    <row r="164" spans="1:13" hidden="1" x14ac:dyDescent="0.3">
      <c r="A164" s="108">
        <v>583574</v>
      </c>
      <c r="B164" s="133" t="s">
        <v>1296</v>
      </c>
      <c r="C164" s="133" t="s">
        <v>10</v>
      </c>
      <c r="D164" s="133" t="s">
        <v>1276</v>
      </c>
      <c r="E164" s="133" t="s">
        <v>1202</v>
      </c>
      <c r="F164" s="133" t="s">
        <v>907</v>
      </c>
      <c r="G164" s="133" t="s">
        <v>865</v>
      </c>
      <c r="H164" s="133" t="s">
        <v>1203</v>
      </c>
      <c r="I164" t="b">
        <v>0</v>
      </c>
      <c r="J164" s="133" t="s">
        <v>867</v>
      </c>
      <c r="K164" s="91">
        <v>1800</v>
      </c>
      <c r="L164" s="278">
        <v>1800</v>
      </c>
      <c r="M164" s="278">
        <f t="shared" si="2"/>
        <v>0</v>
      </c>
    </row>
    <row r="165" spans="1:13" hidden="1" x14ac:dyDescent="0.3">
      <c r="A165" s="108">
        <v>583575</v>
      </c>
      <c r="B165" s="133" t="s">
        <v>1297</v>
      </c>
      <c r="C165" s="133" t="s">
        <v>10</v>
      </c>
      <c r="D165" s="133" t="s">
        <v>1276</v>
      </c>
      <c r="E165" s="133" t="s">
        <v>1207</v>
      </c>
      <c r="F165" s="133" t="s">
        <v>907</v>
      </c>
      <c r="G165" s="133" t="s">
        <v>865</v>
      </c>
      <c r="H165" s="133" t="s">
        <v>1298</v>
      </c>
      <c r="I165" t="b">
        <v>0</v>
      </c>
      <c r="J165" s="133" t="s">
        <v>867</v>
      </c>
      <c r="K165" s="91">
        <v>50</v>
      </c>
      <c r="L165" s="278">
        <v>50</v>
      </c>
      <c r="M165" s="278">
        <f t="shared" si="2"/>
        <v>0</v>
      </c>
    </row>
    <row r="166" spans="1:13" hidden="1" x14ac:dyDescent="0.3">
      <c r="A166" s="108">
        <v>2061327</v>
      </c>
      <c r="B166" s="133" t="s">
        <v>1299</v>
      </c>
      <c r="C166" s="133" t="s">
        <v>10</v>
      </c>
      <c r="D166" s="133" t="s">
        <v>1276</v>
      </c>
      <c r="E166" s="133" t="s">
        <v>1207</v>
      </c>
      <c r="F166" s="133" t="s">
        <v>907</v>
      </c>
      <c r="G166" s="133" t="s">
        <v>925</v>
      </c>
      <c r="H166" s="133" t="s">
        <v>1300</v>
      </c>
      <c r="I166" t="b">
        <v>0</v>
      </c>
      <c r="J166" s="133" t="s">
        <v>867</v>
      </c>
      <c r="K166" s="91">
        <v>500</v>
      </c>
      <c r="L166" s="278">
        <v>500</v>
      </c>
      <c r="M166" s="278">
        <f t="shared" si="2"/>
        <v>0</v>
      </c>
    </row>
    <row r="167" spans="1:13" hidden="1" x14ac:dyDescent="0.3">
      <c r="A167" s="108">
        <v>583576</v>
      </c>
      <c r="B167" s="133" t="s">
        <v>1301</v>
      </c>
      <c r="C167" s="133" t="s">
        <v>10</v>
      </c>
      <c r="D167" s="133" t="s">
        <v>1276</v>
      </c>
      <c r="E167" s="133" t="s">
        <v>1212</v>
      </c>
      <c r="F167" s="133" t="s">
        <v>907</v>
      </c>
      <c r="G167" s="133" t="s">
        <v>865</v>
      </c>
      <c r="H167" s="133" t="s">
        <v>1302</v>
      </c>
      <c r="I167" t="b">
        <v>0</v>
      </c>
      <c r="J167" s="133" t="s">
        <v>867</v>
      </c>
      <c r="K167" s="91">
        <v>43000</v>
      </c>
      <c r="L167" s="278">
        <v>43000</v>
      </c>
      <c r="M167" s="278">
        <f t="shared" si="2"/>
        <v>0</v>
      </c>
    </row>
    <row r="168" spans="1:13" hidden="1" x14ac:dyDescent="0.3">
      <c r="A168" s="108">
        <v>583577</v>
      </c>
      <c r="B168" s="133" t="s">
        <v>1303</v>
      </c>
      <c r="C168" s="133" t="s">
        <v>10</v>
      </c>
      <c r="D168" s="133" t="s">
        <v>1276</v>
      </c>
      <c r="E168" s="133" t="s">
        <v>1215</v>
      </c>
      <c r="F168" s="133" t="s">
        <v>907</v>
      </c>
      <c r="G168" s="133" t="s">
        <v>865</v>
      </c>
      <c r="H168" s="133" t="s">
        <v>1304</v>
      </c>
      <c r="I168" t="b">
        <v>0</v>
      </c>
      <c r="J168" s="133" t="s">
        <v>867</v>
      </c>
      <c r="K168" s="91">
        <v>1000</v>
      </c>
      <c r="L168" s="278">
        <v>1000</v>
      </c>
      <c r="M168" s="278">
        <f t="shared" si="2"/>
        <v>0</v>
      </c>
    </row>
    <row r="169" spans="1:13" hidden="1" x14ac:dyDescent="0.3">
      <c r="A169" s="108">
        <v>2617637</v>
      </c>
      <c r="B169" s="133" t="s">
        <v>1305</v>
      </c>
      <c r="C169" s="133" t="s">
        <v>10</v>
      </c>
      <c r="D169" s="133" t="s">
        <v>1276</v>
      </c>
      <c r="E169" s="133" t="s">
        <v>1215</v>
      </c>
      <c r="F169" s="133" t="s">
        <v>907</v>
      </c>
      <c r="G169" s="133" t="s">
        <v>925</v>
      </c>
      <c r="H169" s="133" t="s">
        <v>1306</v>
      </c>
      <c r="I169" t="b">
        <v>0</v>
      </c>
      <c r="J169" s="133" t="s">
        <v>867</v>
      </c>
      <c r="K169" s="91">
        <v>0</v>
      </c>
      <c r="L169" s="278">
        <v>0</v>
      </c>
      <c r="M169" s="278">
        <f t="shared" si="2"/>
        <v>0</v>
      </c>
    </row>
    <row r="170" spans="1:13" hidden="1" x14ac:dyDescent="0.3">
      <c r="A170" s="108">
        <v>2617638</v>
      </c>
      <c r="B170" s="133" t="s">
        <v>1307</v>
      </c>
      <c r="C170" s="133" t="s">
        <v>10</v>
      </c>
      <c r="D170" s="133" t="s">
        <v>1276</v>
      </c>
      <c r="E170" s="133" t="s">
        <v>1229</v>
      </c>
      <c r="F170" s="133" t="s">
        <v>907</v>
      </c>
      <c r="G170" s="133" t="s">
        <v>865</v>
      </c>
      <c r="H170" s="133" t="s">
        <v>1308</v>
      </c>
      <c r="I170" t="b">
        <v>0</v>
      </c>
      <c r="J170" s="133" t="s">
        <v>867</v>
      </c>
      <c r="K170" s="91">
        <v>48100</v>
      </c>
      <c r="L170" s="278">
        <v>48100</v>
      </c>
      <c r="M170" s="278">
        <f t="shared" si="2"/>
        <v>0</v>
      </c>
    </row>
    <row r="171" spans="1:13" hidden="1" x14ac:dyDescent="0.3">
      <c r="A171" s="108">
        <v>2617701</v>
      </c>
      <c r="B171" s="133" t="s">
        <v>1309</v>
      </c>
      <c r="C171" s="133" t="s">
        <v>10</v>
      </c>
      <c r="D171" s="133" t="s">
        <v>1276</v>
      </c>
      <c r="E171" s="133" t="s">
        <v>1229</v>
      </c>
      <c r="F171" s="133" t="s">
        <v>907</v>
      </c>
      <c r="G171" s="133" t="s">
        <v>925</v>
      </c>
      <c r="H171" s="133" t="s">
        <v>1310</v>
      </c>
      <c r="I171" t="b">
        <v>0</v>
      </c>
      <c r="J171" s="133" t="s">
        <v>867</v>
      </c>
      <c r="K171" s="91">
        <v>25500</v>
      </c>
      <c r="L171" s="278">
        <v>25500</v>
      </c>
      <c r="M171" s="278">
        <f t="shared" si="2"/>
        <v>0</v>
      </c>
    </row>
    <row r="172" spans="1:13" hidden="1" x14ac:dyDescent="0.3">
      <c r="A172" s="108">
        <v>583578</v>
      </c>
      <c r="B172" s="133" t="s">
        <v>1311</v>
      </c>
      <c r="C172" s="133" t="s">
        <v>10</v>
      </c>
      <c r="D172" s="133" t="s">
        <v>1276</v>
      </c>
      <c r="E172" s="133" t="s">
        <v>1229</v>
      </c>
      <c r="F172" s="133" t="s">
        <v>907</v>
      </c>
      <c r="G172" s="133" t="s">
        <v>928</v>
      </c>
      <c r="H172" s="133" t="s">
        <v>1312</v>
      </c>
      <c r="I172" t="b">
        <v>0</v>
      </c>
      <c r="J172" s="133" t="s">
        <v>867</v>
      </c>
      <c r="K172" s="91">
        <v>60</v>
      </c>
      <c r="L172" s="278">
        <v>60</v>
      </c>
      <c r="M172" s="278">
        <f t="shared" si="2"/>
        <v>0</v>
      </c>
    </row>
    <row r="173" spans="1:13" hidden="1" x14ac:dyDescent="0.3">
      <c r="A173" s="108">
        <v>1209948</v>
      </c>
      <c r="B173" s="133" t="s">
        <v>1313</v>
      </c>
      <c r="C173" s="133" t="s">
        <v>10</v>
      </c>
      <c r="D173" s="133" t="s">
        <v>1276</v>
      </c>
      <c r="E173" s="133" t="s">
        <v>1229</v>
      </c>
      <c r="F173" s="133" t="s">
        <v>907</v>
      </c>
      <c r="G173" s="133" t="s">
        <v>931</v>
      </c>
      <c r="H173" s="133" t="s">
        <v>1314</v>
      </c>
      <c r="I173" t="b">
        <v>0</v>
      </c>
      <c r="J173" s="133" t="s">
        <v>867</v>
      </c>
      <c r="K173" s="91">
        <v>200</v>
      </c>
      <c r="L173" s="278">
        <v>200</v>
      </c>
      <c r="M173" s="278">
        <f t="shared" si="2"/>
        <v>0</v>
      </c>
    </row>
    <row r="174" spans="1:13" hidden="1" x14ac:dyDescent="0.3">
      <c r="A174" s="108">
        <v>583590</v>
      </c>
      <c r="B174" s="133" t="s">
        <v>1315</v>
      </c>
      <c r="C174" s="133" t="s">
        <v>10</v>
      </c>
      <c r="D174" s="133" t="s">
        <v>1276</v>
      </c>
      <c r="E174" s="133" t="s">
        <v>1240</v>
      </c>
      <c r="F174" s="133" t="s">
        <v>907</v>
      </c>
      <c r="G174" s="133" t="s">
        <v>865</v>
      </c>
      <c r="H174" s="133" t="s">
        <v>1316</v>
      </c>
      <c r="I174" t="b">
        <v>0</v>
      </c>
      <c r="J174" s="133" t="s">
        <v>867</v>
      </c>
      <c r="K174" s="91">
        <v>300</v>
      </c>
      <c r="L174" s="278">
        <v>300</v>
      </c>
      <c r="M174" s="278">
        <f t="shared" si="2"/>
        <v>0</v>
      </c>
    </row>
    <row r="175" spans="1:13" hidden="1" x14ac:dyDescent="0.3">
      <c r="A175" s="108">
        <v>1209949</v>
      </c>
      <c r="B175" s="133" t="s">
        <v>1317</v>
      </c>
      <c r="C175" s="133" t="s">
        <v>10</v>
      </c>
      <c r="D175" s="133" t="s">
        <v>1276</v>
      </c>
      <c r="E175" s="133" t="s">
        <v>1240</v>
      </c>
      <c r="F175" s="133" t="s">
        <v>907</v>
      </c>
      <c r="G175" s="133" t="s">
        <v>925</v>
      </c>
      <c r="H175" s="133" t="s">
        <v>1318</v>
      </c>
      <c r="I175" t="b">
        <v>0</v>
      </c>
      <c r="J175" s="133" t="s">
        <v>867</v>
      </c>
      <c r="K175" s="91">
        <v>500</v>
      </c>
      <c r="L175" s="278">
        <v>500</v>
      </c>
      <c r="M175" s="278">
        <f t="shared" si="2"/>
        <v>0</v>
      </c>
    </row>
    <row r="176" spans="1:13" hidden="1" x14ac:dyDescent="0.3">
      <c r="A176" s="108">
        <v>583592</v>
      </c>
      <c r="B176" s="133" t="s">
        <v>1319</v>
      </c>
      <c r="C176" s="133" t="s">
        <v>10</v>
      </c>
      <c r="D176" s="133" t="s">
        <v>1276</v>
      </c>
      <c r="E176" s="133" t="s">
        <v>1240</v>
      </c>
      <c r="F176" s="133" t="s">
        <v>907</v>
      </c>
      <c r="G176" s="133" t="s">
        <v>928</v>
      </c>
      <c r="H176" s="133" t="s">
        <v>1320</v>
      </c>
      <c r="I176" t="b">
        <v>0</v>
      </c>
      <c r="J176" s="133" t="s">
        <v>867</v>
      </c>
      <c r="K176" s="91">
        <v>8000</v>
      </c>
      <c r="L176" s="278">
        <v>8000</v>
      </c>
      <c r="M176" s="278">
        <f t="shared" si="2"/>
        <v>0</v>
      </c>
    </row>
    <row r="177" spans="1:13" hidden="1" x14ac:dyDescent="0.3">
      <c r="A177" s="108">
        <v>583593</v>
      </c>
      <c r="B177" s="133" t="s">
        <v>1321</v>
      </c>
      <c r="C177" s="133" t="s">
        <v>10</v>
      </c>
      <c r="D177" s="133" t="s">
        <v>1276</v>
      </c>
      <c r="E177" s="133" t="s">
        <v>1243</v>
      </c>
      <c r="F177" s="133" t="s">
        <v>907</v>
      </c>
      <c r="G177" s="133" t="s">
        <v>865</v>
      </c>
      <c r="H177" s="133" t="s">
        <v>1322</v>
      </c>
      <c r="I177" t="b">
        <v>0</v>
      </c>
      <c r="J177" s="133" t="s">
        <v>867</v>
      </c>
      <c r="K177" s="91">
        <v>33700</v>
      </c>
      <c r="L177" s="278">
        <v>33700</v>
      </c>
      <c r="M177" s="278">
        <f t="shared" si="2"/>
        <v>0</v>
      </c>
    </row>
    <row r="178" spans="1:13" hidden="1" x14ac:dyDescent="0.3">
      <c r="A178" s="108">
        <v>583594</v>
      </c>
      <c r="B178" s="133" t="s">
        <v>1323</v>
      </c>
      <c r="C178" s="133" t="s">
        <v>10</v>
      </c>
      <c r="D178" s="133" t="s">
        <v>1276</v>
      </c>
      <c r="E178" s="133" t="s">
        <v>1243</v>
      </c>
      <c r="F178" s="133" t="s">
        <v>907</v>
      </c>
      <c r="G178" s="133" t="s">
        <v>1060</v>
      </c>
      <c r="H178" s="133" t="s">
        <v>1324</v>
      </c>
      <c r="I178" t="b">
        <v>0</v>
      </c>
      <c r="J178" s="133" t="s">
        <v>867</v>
      </c>
      <c r="K178" s="91">
        <v>3300</v>
      </c>
      <c r="L178" s="278">
        <v>3300</v>
      </c>
      <c r="M178" s="278">
        <f t="shared" si="2"/>
        <v>0</v>
      </c>
    </row>
    <row r="179" spans="1:13" hidden="1" x14ac:dyDescent="0.3">
      <c r="A179" s="108">
        <v>583595</v>
      </c>
      <c r="B179" s="133" t="s">
        <v>1325</v>
      </c>
      <c r="C179" s="133" t="s">
        <v>10</v>
      </c>
      <c r="D179" s="133" t="s">
        <v>1276</v>
      </c>
      <c r="E179" s="133" t="s">
        <v>1246</v>
      </c>
      <c r="F179" s="133" t="s">
        <v>907</v>
      </c>
      <c r="G179" s="133" t="s">
        <v>865</v>
      </c>
      <c r="H179" s="133" t="s">
        <v>1326</v>
      </c>
      <c r="I179" t="b">
        <v>0</v>
      </c>
      <c r="J179" s="133" t="s">
        <v>867</v>
      </c>
      <c r="K179" s="91">
        <v>4200</v>
      </c>
      <c r="L179" s="278">
        <v>5040</v>
      </c>
      <c r="M179" s="278">
        <f t="shared" si="2"/>
        <v>840</v>
      </c>
    </row>
    <row r="180" spans="1:13" hidden="1" x14ac:dyDescent="0.3">
      <c r="A180" s="108">
        <v>583596</v>
      </c>
      <c r="B180" s="133" t="s">
        <v>1327</v>
      </c>
      <c r="C180" s="133" t="s">
        <v>10</v>
      </c>
      <c r="D180" s="133" t="s">
        <v>1276</v>
      </c>
      <c r="E180" s="133" t="s">
        <v>1246</v>
      </c>
      <c r="F180" s="133" t="s">
        <v>907</v>
      </c>
      <c r="G180" s="133" t="s">
        <v>925</v>
      </c>
      <c r="H180" s="268" t="s">
        <v>1251</v>
      </c>
      <c r="I180" t="b">
        <v>0</v>
      </c>
      <c r="J180" s="133" t="s">
        <v>867</v>
      </c>
      <c r="K180" s="91">
        <v>840</v>
      </c>
      <c r="L180" s="278">
        <v>0</v>
      </c>
      <c r="M180" s="278">
        <f t="shared" si="2"/>
        <v>-840</v>
      </c>
    </row>
    <row r="181" spans="1:13" hidden="1" x14ac:dyDescent="0.3">
      <c r="A181" s="108">
        <v>583597</v>
      </c>
      <c r="B181" s="133" t="s">
        <v>1328</v>
      </c>
      <c r="C181" s="133" t="s">
        <v>10</v>
      </c>
      <c r="D181" s="133" t="s">
        <v>1276</v>
      </c>
      <c r="E181" s="133" t="s">
        <v>1253</v>
      </c>
      <c r="F181" s="133" t="s">
        <v>907</v>
      </c>
      <c r="G181" s="133" t="s">
        <v>865</v>
      </c>
      <c r="H181" s="133" t="s">
        <v>1254</v>
      </c>
      <c r="I181" t="b">
        <v>0</v>
      </c>
      <c r="J181" s="133" t="s">
        <v>867</v>
      </c>
      <c r="K181" s="91">
        <v>27380</v>
      </c>
      <c r="L181" s="278">
        <v>27380</v>
      </c>
      <c r="M181" s="278">
        <f t="shared" si="2"/>
        <v>0</v>
      </c>
    </row>
    <row r="182" spans="1:13" hidden="1" x14ac:dyDescent="0.3">
      <c r="A182" s="108">
        <v>583598</v>
      </c>
      <c r="B182" s="133" t="s">
        <v>1329</v>
      </c>
      <c r="C182" s="133" t="s">
        <v>10</v>
      </c>
      <c r="D182" s="133" t="s">
        <v>1276</v>
      </c>
      <c r="E182" s="133" t="s">
        <v>1253</v>
      </c>
      <c r="F182" s="133" t="s">
        <v>907</v>
      </c>
      <c r="G182" s="133" t="s">
        <v>925</v>
      </c>
      <c r="H182" s="133" t="s">
        <v>1256</v>
      </c>
      <c r="I182" t="b">
        <v>0</v>
      </c>
      <c r="J182" s="133" t="s">
        <v>867</v>
      </c>
      <c r="K182" s="91">
        <v>247290</v>
      </c>
      <c r="L182" s="278">
        <v>247290</v>
      </c>
      <c r="M182" s="278">
        <f t="shared" si="2"/>
        <v>0</v>
      </c>
    </row>
    <row r="183" spans="1:13" hidden="1" x14ac:dyDescent="0.3">
      <c r="A183" s="108">
        <v>583599</v>
      </c>
      <c r="B183" s="133" t="s">
        <v>1330</v>
      </c>
      <c r="C183" s="133" t="s">
        <v>10</v>
      </c>
      <c r="D183" s="133" t="s">
        <v>1276</v>
      </c>
      <c r="E183" s="133" t="s">
        <v>1253</v>
      </c>
      <c r="F183" s="133" t="s">
        <v>907</v>
      </c>
      <c r="G183" s="133" t="s">
        <v>928</v>
      </c>
      <c r="H183" s="133" t="s">
        <v>1259</v>
      </c>
      <c r="I183" t="b">
        <v>0</v>
      </c>
      <c r="J183" s="133" t="s">
        <v>867</v>
      </c>
      <c r="K183" s="91">
        <v>400</v>
      </c>
      <c r="L183" s="278">
        <v>400</v>
      </c>
      <c r="M183" s="278">
        <f t="shared" si="2"/>
        <v>0</v>
      </c>
    </row>
    <row r="184" spans="1:13" hidden="1" x14ac:dyDescent="0.3">
      <c r="A184" s="108">
        <v>583600</v>
      </c>
      <c r="B184" s="133" t="s">
        <v>1331</v>
      </c>
      <c r="C184" s="133" t="s">
        <v>10</v>
      </c>
      <c r="D184" s="133" t="s">
        <v>1276</v>
      </c>
      <c r="E184" s="133" t="s">
        <v>1265</v>
      </c>
      <c r="F184" s="133" t="s">
        <v>907</v>
      </c>
      <c r="G184" s="133" t="s">
        <v>865</v>
      </c>
      <c r="H184" s="133" t="s">
        <v>1266</v>
      </c>
      <c r="I184" t="b">
        <v>0</v>
      </c>
      <c r="J184" s="133" t="s">
        <v>867</v>
      </c>
      <c r="K184" s="91">
        <v>26290</v>
      </c>
      <c r="L184" s="278">
        <v>26290</v>
      </c>
      <c r="M184" s="278">
        <f t="shared" si="2"/>
        <v>0</v>
      </c>
    </row>
    <row r="185" spans="1:13" hidden="1" x14ac:dyDescent="0.3">
      <c r="A185" s="108">
        <v>583601</v>
      </c>
      <c r="B185" s="133" t="s">
        <v>1332</v>
      </c>
      <c r="C185" s="133" t="s">
        <v>10</v>
      </c>
      <c r="D185" s="133" t="s">
        <v>1276</v>
      </c>
      <c r="E185" s="133" t="s">
        <v>1268</v>
      </c>
      <c r="F185" s="133" t="s">
        <v>907</v>
      </c>
      <c r="G185" s="133" t="s">
        <v>865</v>
      </c>
      <c r="H185" s="133" t="s">
        <v>1333</v>
      </c>
      <c r="I185" t="b">
        <v>0</v>
      </c>
      <c r="J185" s="133" t="s">
        <v>867</v>
      </c>
      <c r="K185" s="91">
        <v>120</v>
      </c>
      <c r="L185" s="278">
        <v>120</v>
      </c>
      <c r="M185" s="278">
        <f t="shared" si="2"/>
        <v>0</v>
      </c>
    </row>
    <row r="186" spans="1:13" hidden="1" x14ac:dyDescent="0.3">
      <c r="A186" s="108">
        <v>583602</v>
      </c>
      <c r="B186" s="133" t="s">
        <v>1334</v>
      </c>
      <c r="C186" s="133" t="s">
        <v>10</v>
      </c>
      <c r="D186" s="133" t="s">
        <v>1335</v>
      </c>
      <c r="E186" s="133" t="s">
        <v>1165</v>
      </c>
      <c r="F186" s="133" t="s">
        <v>1336</v>
      </c>
      <c r="G186" s="133" t="s">
        <v>865</v>
      </c>
      <c r="H186" s="133">
        <v>0</v>
      </c>
      <c r="I186" t="b">
        <v>0</v>
      </c>
      <c r="J186" s="133" t="s">
        <v>1166</v>
      </c>
      <c r="K186" s="91">
        <v>530550</v>
      </c>
      <c r="L186" s="278">
        <v>523180</v>
      </c>
      <c r="M186" s="278">
        <f t="shared" si="2"/>
        <v>-7370</v>
      </c>
    </row>
    <row r="187" spans="1:13" hidden="1" x14ac:dyDescent="0.3">
      <c r="A187" s="108">
        <v>583603</v>
      </c>
      <c r="B187" s="133" t="s">
        <v>1337</v>
      </c>
      <c r="C187" s="133" t="s">
        <v>10</v>
      </c>
      <c r="D187" s="133" t="s">
        <v>1335</v>
      </c>
      <c r="E187" s="133" t="s">
        <v>1286</v>
      </c>
      <c r="F187" s="133" t="s">
        <v>1336</v>
      </c>
      <c r="G187" s="133" t="s">
        <v>865</v>
      </c>
      <c r="H187" s="133" t="s">
        <v>12025</v>
      </c>
      <c r="I187" t="b">
        <v>0</v>
      </c>
      <c r="J187" s="133" t="s">
        <v>867</v>
      </c>
      <c r="K187" s="91">
        <v>46000</v>
      </c>
      <c r="L187" s="278">
        <v>46000</v>
      </c>
      <c r="M187" s="278">
        <f t="shared" si="2"/>
        <v>0</v>
      </c>
    </row>
    <row r="188" spans="1:13" hidden="1" x14ac:dyDescent="0.3">
      <c r="A188" s="108">
        <v>583626</v>
      </c>
      <c r="B188" s="133" t="s">
        <v>1338</v>
      </c>
      <c r="C188" s="133" t="s">
        <v>10</v>
      </c>
      <c r="D188" s="133" t="s">
        <v>1335</v>
      </c>
      <c r="E188" s="133" t="s">
        <v>1176</v>
      </c>
      <c r="F188" s="133" t="s">
        <v>1336</v>
      </c>
      <c r="G188" s="133" t="s">
        <v>865</v>
      </c>
      <c r="H188" s="133">
        <v>0</v>
      </c>
      <c r="I188" t="b">
        <v>0</v>
      </c>
      <c r="J188" s="133" t="s">
        <v>1166</v>
      </c>
      <c r="K188" s="91">
        <v>232070</v>
      </c>
      <c r="L188" s="278">
        <v>230350</v>
      </c>
      <c r="M188" s="278">
        <f t="shared" si="2"/>
        <v>-1720</v>
      </c>
    </row>
    <row r="189" spans="1:13" hidden="1" x14ac:dyDescent="0.3">
      <c r="A189" s="108">
        <v>583604</v>
      </c>
      <c r="B189" s="133" t="s">
        <v>1339</v>
      </c>
      <c r="C189" s="133" t="s">
        <v>10</v>
      </c>
      <c r="D189" s="133" t="s">
        <v>1335</v>
      </c>
      <c r="E189" s="133" t="s">
        <v>1182</v>
      </c>
      <c r="F189" s="133" t="s">
        <v>1336</v>
      </c>
      <c r="G189" s="133" t="s">
        <v>865</v>
      </c>
      <c r="H189" s="133" t="s">
        <v>1183</v>
      </c>
      <c r="I189" t="b">
        <v>0</v>
      </c>
      <c r="J189" s="133" t="s">
        <v>867</v>
      </c>
      <c r="K189" s="91">
        <v>0</v>
      </c>
      <c r="L189" s="278">
        <v>0</v>
      </c>
      <c r="M189" s="278">
        <f t="shared" si="2"/>
        <v>0</v>
      </c>
    </row>
    <row r="190" spans="1:13" hidden="1" x14ac:dyDescent="0.3">
      <c r="A190" s="108">
        <v>583605</v>
      </c>
      <c r="B190" s="133" t="s">
        <v>1340</v>
      </c>
      <c r="C190" s="133" t="s">
        <v>10</v>
      </c>
      <c r="D190" s="133" t="s">
        <v>1335</v>
      </c>
      <c r="E190" s="133" t="s">
        <v>1185</v>
      </c>
      <c r="F190" s="133" t="s">
        <v>1336</v>
      </c>
      <c r="G190" s="133" t="s">
        <v>865</v>
      </c>
      <c r="H190" s="133" t="s">
        <v>1341</v>
      </c>
      <c r="I190" t="b">
        <v>0</v>
      </c>
      <c r="J190" s="133" t="s">
        <v>867</v>
      </c>
      <c r="K190" s="91">
        <v>880</v>
      </c>
      <c r="L190" s="278">
        <v>880</v>
      </c>
      <c r="M190" s="278">
        <f t="shared" si="2"/>
        <v>0</v>
      </c>
    </row>
    <row r="191" spans="1:13" hidden="1" x14ac:dyDescent="0.3">
      <c r="A191" s="108">
        <v>583606</v>
      </c>
      <c r="B191" s="133" t="s">
        <v>1342</v>
      </c>
      <c r="C191" s="133" t="s">
        <v>10</v>
      </c>
      <c r="D191" s="133" t="s">
        <v>1335</v>
      </c>
      <c r="E191" s="133" t="s">
        <v>1185</v>
      </c>
      <c r="F191" s="133" t="s">
        <v>1336</v>
      </c>
      <c r="G191" s="133" t="s">
        <v>925</v>
      </c>
      <c r="H191" s="133" t="s">
        <v>1343</v>
      </c>
      <c r="I191" t="b">
        <v>0</v>
      </c>
      <c r="J191" s="133" t="s">
        <v>867</v>
      </c>
      <c r="K191" s="91">
        <v>0</v>
      </c>
      <c r="L191" s="278">
        <v>0</v>
      </c>
      <c r="M191" s="278">
        <f t="shared" si="2"/>
        <v>0</v>
      </c>
    </row>
    <row r="192" spans="1:13" hidden="1" x14ac:dyDescent="0.3">
      <c r="A192" s="108">
        <v>583607</v>
      </c>
      <c r="B192" s="133" t="s">
        <v>1344</v>
      </c>
      <c r="C192" s="133" t="s">
        <v>10</v>
      </c>
      <c r="D192" s="133" t="s">
        <v>1335</v>
      </c>
      <c r="E192" s="133" t="s">
        <v>1185</v>
      </c>
      <c r="F192" s="133" t="s">
        <v>1336</v>
      </c>
      <c r="G192" s="133" t="s">
        <v>928</v>
      </c>
      <c r="H192" s="133" t="s">
        <v>1345</v>
      </c>
      <c r="I192" t="b">
        <v>0</v>
      </c>
      <c r="J192" s="133" t="s">
        <v>867</v>
      </c>
      <c r="K192" s="91">
        <v>24800</v>
      </c>
      <c r="L192" s="278">
        <v>24800</v>
      </c>
      <c r="M192" s="278">
        <f t="shared" si="2"/>
        <v>0</v>
      </c>
    </row>
    <row r="193" spans="1:13" hidden="1" x14ac:dyDescent="0.3">
      <c r="A193" s="108">
        <v>583608</v>
      </c>
      <c r="B193" s="133" t="s">
        <v>1346</v>
      </c>
      <c r="C193" s="133" t="s">
        <v>10</v>
      </c>
      <c r="D193" s="133" t="s">
        <v>1335</v>
      </c>
      <c r="E193" s="133" t="s">
        <v>1185</v>
      </c>
      <c r="F193" s="133" t="s">
        <v>1336</v>
      </c>
      <c r="G193" s="133" t="s">
        <v>931</v>
      </c>
      <c r="H193" s="133" t="s">
        <v>1347</v>
      </c>
      <c r="I193" t="b">
        <v>0</v>
      </c>
      <c r="J193" s="133" t="s">
        <v>867</v>
      </c>
      <c r="K193" s="91">
        <v>750</v>
      </c>
      <c r="L193" s="278">
        <v>750</v>
      </c>
      <c r="M193" s="278">
        <f t="shared" si="2"/>
        <v>0</v>
      </c>
    </row>
    <row r="194" spans="1:13" hidden="1" x14ac:dyDescent="0.3">
      <c r="A194" s="108">
        <v>583609</v>
      </c>
      <c r="B194" s="133" t="s">
        <v>1348</v>
      </c>
      <c r="C194" s="133" t="s">
        <v>10</v>
      </c>
      <c r="D194" s="133" t="s">
        <v>1335</v>
      </c>
      <c r="E194" s="133" t="s">
        <v>1188</v>
      </c>
      <c r="F194" s="133" t="s">
        <v>1336</v>
      </c>
      <c r="G194" s="133" t="s">
        <v>865</v>
      </c>
      <c r="H194" s="133" t="s">
        <v>1189</v>
      </c>
      <c r="I194" t="b">
        <v>0</v>
      </c>
      <c r="J194" s="133" t="s">
        <v>867</v>
      </c>
      <c r="K194" s="91">
        <v>1500</v>
      </c>
      <c r="L194" s="278">
        <v>1500</v>
      </c>
      <c r="M194" s="278">
        <f t="shared" si="2"/>
        <v>0</v>
      </c>
    </row>
    <row r="195" spans="1:13" hidden="1" x14ac:dyDescent="0.3">
      <c r="A195" s="108">
        <v>583610</v>
      </c>
      <c r="B195" s="133" t="s">
        <v>1349</v>
      </c>
      <c r="C195" s="133" t="s">
        <v>10</v>
      </c>
      <c r="D195" s="133" t="s">
        <v>1335</v>
      </c>
      <c r="E195" s="133" t="s">
        <v>1188</v>
      </c>
      <c r="F195" s="133" t="s">
        <v>1336</v>
      </c>
      <c r="G195" s="133" t="s">
        <v>925</v>
      </c>
      <c r="H195" s="133" t="s">
        <v>1350</v>
      </c>
      <c r="I195" t="b">
        <v>0</v>
      </c>
      <c r="J195" s="133" t="s">
        <v>867</v>
      </c>
      <c r="K195" s="91">
        <v>50</v>
      </c>
      <c r="L195" s="278">
        <v>50</v>
      </c>
      <c r="M195" s="278">
        <f t="shared" si="2"/>
        <v>0</v>
      </c>
    </row>
    <row r="196" spans="1:13" hidden="1" x14ac:dyDescent="0.3">
      <c r="A196" s="108">
        <v>583611</v>
      </c>
      <c r="B196" s="133" t="s">
        <v>1351</v>
      </c>
      <c r="C196" s="133" t="s">
        <v>10</v>
      </c>
      <c r="D196" s="133" t="s">
        <v>1335</v>
      </c>
      <c r="E196" s="133" t="s">
        <v>1191</v>
      </c>
      <c r="F196" s="133" t="s">
        <v>1336</v>
      </c>
      <c r="G196" s="133" t="s">
        <v>865</v>
      </c>
      <c r="H196" s="133" t="s">
        <v>1192</v>
      </c>
      <c r="I196" t="b">
        <v>0</v>
      </c>
      <c r="J196" s="133" t="s">
        <v>867</v>
      </c>
      <c r="K196" s="91">
        <v>500</v>
      </c>
      <c r="L196" s="278">
        <v>500</v>
      </c>
      <c r="M196" s="278">
        <f t="shared" si="2"/>
        <v>0</v>
      </c>
    </row>
    <row r="197" spans="1:13" hidden="1" x14ac:dyDescent="0.3">
      <c r="A197" s="108">
        <v>583612</v>
      </c>
      <c r="B197" s="133" t="s">
        <v>1352</v>
      </c>
      <c r="C197" s="133" t="s">
        <v>10</v>
      </c>
      <c r="D197" s="133" t="s">
        <v>1335</v>
      </c>
      <c r="E197" s="133" t="s">
        <v>1202</v>
      </c>
      <c r="F197" s="133" t="s">
        <v>1336</v>
      </c>
      <c r="G197" s="133" t="s">
        <v>865</v>
      </c>
      <c r="H197" s="133" t="s">
        <v>1203</v>
      </c>
      <c r="I197" t="b">
        <v>0</v>
      </c>
      <c r="J197" s="133" t="s">
        <v>867</v>
      </c>
      <c r="K197" s="91">
        <v>440</v>
      </c>
      <c r="L197" s="278">
        <v>440</v>
      </c>
      <c r="M197" s="278">
        <f t="shared" si="2"/>
        <v>0</v>
      </c>
    </row>
    <row r="198" spans="1:13" hidden="1" x14ac:dyDescent="0.3">
      <c r="A198" s="108">
        <v>583613</v>
      </c>
      <c r="B198" s="133" t="s">
        <v>1353</v>
      </c>
      <c r="C198" s="133" t="s">
        <v>10</v>
      </c>
      <c r="D198" s="133" t="s">
        <v>1335</v>
      </c>
      <c r="E198" s="133" t="s">
        <v>1354</v>
      </c>
      <c r="F198" s="133" t="s">
        <v>1336</v>
      </c>
      <c r="G198" s="133" t="s">
        <v>865</v>
      </c>
      <c r="H198" s="133" t="s">
        <v>1355</v>
      </c>
      <c r="I198" t="b">
        <v>0</v>
      </c>
      <c r="J198" s="133" t="s">
        <v>867</v>
      </c>
      <c r="K198" s="91">
        <v>1880</v>
      </c>
      <c r="L198" s="278">
        <v>1880</v>
      </c>
      <c r="M198" s="278">
        <f t="shared" ref="M198:M261" si="3">+L198-K198</f>
        <v>0</v>
      </c>
    </row>
    <row r="199" spans="1:13" hidden="1" x14ac:dyDescent="0.3">
      <c r="A199" s="108">
        <v>583614</v>
      </c>
      <c r="B199" s="133" t="s">
        <v>1356</v>
      </c>
      <c r="C199" s="133" t="s">
        <v>10</v>
      </c>
      <c r="D199" s="133" t="s">
        <v>1335</v>
      </c>
      <c r="E199" s="133" t="s">
        <v>1207</v>
      </c>
      <c r="F199" s="133" t="s">
        <v>1336</v>
      </c>
      <c r="G199" s="133" t="s">
        <v>865</v>
      </c>
      <c r="H199" s="133" t="s">
        <v>1357</v>
      </c>
      <c r="I199" t="b">
        <v>0</v>
      </c>
      <c r="J199" s="133" t="s">
        <v>867</v>
      </c>
      <c r="K199" s="91">
        <v>550</v>
      </c>
      <c r="L199" s="278">
        <v>550</v>
      </c>
      <c r="M199" s="278">
        <f t="shared" si="3"/>
        <v>0</v>
      </c>
    </row>
    <row r="200" spans="1:13" hidden="1" x14ac:dyDescent="0.3">
      <c r="A200" s="108">
        <v>583615</v>
      </c>
      <c r="B200" s="133" t="s">
        <v>1358</v>
      </c>
      <c r="C200" s="133" t="s">
        <v>10</v>
      </c>
      <c r="D200" s="133" t="s">
        <v>1335</v>
      </c>
      <c r="E200" s="133" t="s">
        <v>1212</v>
      </c>
      <c r="F200" s="133" t="s">
        <v>1336</v>
      </c>
      <c r="G200" s="133" t="s">
        <v>865</v>
      </c>
      <c r="H200" s="133" t="s">
        <v>1359</v>
      </c>
      <c r="I200" t="b">
        <v>0</v>
      </c>
      <c r="J200" s="133" t="s">
        <v>867</v>
      </c>
      <c r="K200" s="91">
        <v>640</v>
      </c>
      <c r="L200" s="278">
        <v>640</v>
      </c>
      <c r="M200" s="278">
        <f t="shared" si="3"/>
        <v>0</v>
      </c>
    </row>
    <row r="201" spans="1:13" hidden="1" x14ac:dyDescent="0.3">
      <c r="A201" s="108">
        <v>583616</v>
      </c>
      <c r="B201" s="133" t="s">
        <v>1360</v>
      </c>
      <c r="C201" s="133" t="s">
        <v>10</v>
      </c>
      <c r="D201" s="133" t="s">
        <v>1335</v>
      </c>
      <c r="E201" s="133" t="s">
        <v>1212</v>
      </c>
      <c r="F201" s="133" t="s">
        <v>1336</v>
      </c>
      <c r="G201" s="133" t="s">
        <v>925</v>
      </c>
      <c r="H201" s="133" t="s">
        <v>1361</v>
      </c>
      <c r="I201" t="b">
        <v>0</v>
      </c>
      <c r="J201" s="133" t="s">
        <v>867</v>
      </c>
      <c r="K201" s="91">
        <v>75000</v>
      </c>
      <c r="L201" s="278">
        <v>75000</v>
      </c>
      <c r="M201" s="278">
        <f t="shared" si="3"/>
        <v>0</v>
      </c>
    </row>
    <row r="202" spans="1:13" hidden="1" x14ac:dyDescent="0.3">
      <c r="A202" s="108">
        <v>583628</v>
      </c>
      <c r="B202" s="133" t="s">
        <v>1362</v>
      </c>
      <c r="C202" s="133" t="s">
        <v>10</v>
      </c>
      <c r="D202" s="133" t="s">
        <v>1335</v>
      </c>
      <c r="E202" s="133" t="s">
        <v>1215</v>
      </c>
      <c r="F202" s="133" t="s">
        <v>1336</v>
      </c>
      <c r="G202" s="133" t="s">
        <v>865</v>
      </c>
      <c r="H202" s="133" t="s">
        <v>1363</v>
      </c>
      <c r="I202" t="b">
        <v>0</v>
      </c>
      <c r="J202" s="133" t="s">
        <v>867</v>
      </c>
      <c r="K202" s="91">
        <v>200</v>
      </c>
      <c r="L202" s="278">
        <v>200</v>
      </c>
      <c r="M202" s="278">
        <f t="shared" si="3"/>
        <v>0</v>
      </c>
    </row>
    <row r="203" spans="1:13" hidden="1" x14ac:dyDescent="0.3">
      <c r="A203" s="108">
        <v>583617</v>
      </c>
      <c r="B203" s="133" t="s">
        <v>1364</v>
      </c>
      <c r="C203" s="133" t="s">
        <v>10</v>
      </c>
      <c r="D203" s="133" t="s">
        <v>1335</v>
      </c>
      <c r="E203" s="133" t="s">
        <v>1215</v>
      </c>
      <c r="F203" s="133" t="s">
        <v>1336</v>
      </c>
      <c r="G203" s="133" t="s">
        <v>925</v>
      </c>
      <c r="H203" s="133" t="s">
        <v>1365</v>
      </c>
      <c r="I203" t="b">
        <v>0</v>
      </c>
      <c r="J203" s="133" t="s">
        <v>867</v>
      </c>
      <c r="K203" s="91">
        <v>200</v>
      </c>
      <c r="L203" s="278">
        <v>200</v>
      </c>
      <c r="M203" s="278">
        <f t="shared" si="3"/>
        <v>0</v>
      </c>
    </row>
    <row r="204" spans="1:13" hidden="1" x14ac:dyDescent="0.3">
      <c r="A204" s="108">
        <v>583618</v>
      </c>
      <c r="B204" s="133" t="s">
        <v>1366</v>
      </c>
      <c r="C204" s="133" t="s">
        <v>10</v>
      </c>
      <c r="D204" s="133" t="s">
        <v>1335</v>
      </c>
      <c r="E204" s="133" t="s">
        <v>1215</v>
      </c>
      <c r="F204" s="133" t="s">
        <v>1336</v>
      </c>
      <c r="G204" s="133" t="s">
        <v>928</v>
      </c>
      <c r="H204" s="133" t="s">
        <v>1367</v>
      </c>
      <c r="I204" t="b">
        <v>0</v>
      </c>
      <c r="J204" s="133" t="s">
        <v>867</v>
      </c>
      <c r="K204" s="91">
        <v>200</v>
      </c>
      <c r="L204" s="278">
        <v>200</v>
      </c>
      <c r="M204" s="278">
        <f t="shared" si="3"/>
        <v>0</v>
      </c>
    </row>
    <row r="205" spans="1:13" hidden="1" x14ac:dyDescent="0.3">
      <c r="A205" s="108">
        <v>2061328</v>
      </c>
      <c r="B205" s="133" t="s">
        <v>1368</v>
      </c>
      <c r="C205" s="133" t="s">
        <v>10</v>
      </c>
      <c r="D205" s="133" t="s">
        <v>1335</v>
      </c>
      <c r="E205" s="133" t="s">
        <v>1220</v>
      </c>
      <c r="F205" s="133" t="s">
        <v>1336</v>
      </c>
      <c r="G205" s="133" t="s">
        <v>865</v>
      </c>
      <c r="H205" s="133" t="s">
        <v>1369</v>
      </c>
      <c r="I205" t="b">
        <v>0</v>
      </c>
      <c r="J205" s="133" t="s">
        <v>867</v>
      </c>
      <c r="K205" s="91">
        <v>2100</v>
      </c>
      <c r="L205" s="278">
        <v>2100</v>
      </c>
      <c r="M205" s="278">
        <f t="shared" si="3"/>
        <v>0</v>
      </c>
    </row>
    <row r="206" spans="1:13" hidden="1" x14ac:dyDescent="0.3">
      <c r="A206" s="108">
        <v>583619</v>
      </c>
      <c r="B206" s="133" t="s">
        <v>1370</v>
      </c>
      <c r="C206" s="133" t="s">
        <v>10</v>
      </c>
      <c r="D206" s="133" t="s">
        <v>1335</v>
      </c>
      <c r="E206" s="133" t="s">
        <v>1220</v>
      </c>
      <c r="F206" s="133" t="s">
        <v>1336</v>
      </c>
      <c r="G206" s="133" t="s">
        <v>925</v>
      </c>
      <c r="H206" s="133" t="s">
        <v>1371</v>
      </c>
      <c r="I206" t="b">
        <v>0</v>
      </c>
      <c r="J206" s="133" t="s">
        <v>867</v>
      </c>
      <c r="K206" s="91">
        <v>2100</v>
      </c>
      <c r="L206" s="278">
        <v>2100</v>
      </c>
      <c r="M206" s="278">
        <f t="shared" si="3"/>
        <v>0</v>
      </c>
    </row>
    <row r="207" spans="1:13" hidden="1" x14ac:dyDescent="0.3">
      <c r="A207" s="108">
        <v>583620</v>
      </c>
      <c r="B207" s="133" t="s">
        <v>1372</v>
      </c>
      <c r="C207" s="133" t="s">
        <v>10</v>
      </c>
      <c r="D207" s="133" t="s">
        <v>1335</v>
      </c>
      <c r="E207" s="133" t="s">
        <v>1229</v>
      </c>
      <c r="F207" s="133" t="s">
        <v>1336</v>
      </c>
      <c r="G207" s="133" t="s">
        <v>865</v>
      </c>
      <c r="H207" s="133" t="s">
        <v>1373</v>
      </c>
      <c r="I207" t="b">
        <v>0</v>
      </c>
      <c r="J207" s="133" t="s">
        <v>867</v>
      </c>
      <c r="K207" s="91">
        <v>850</v>
      </c>
      <c r="L207" s="278">
        <v>850</v>
      </c>
      <c r="M207" s="278">
        <f t="shared" si="3"/>
        <v>0</v>
      </c>
    </row>
    <row r="208" spans="1:13" hidden="1" x14ac:dyDescent="0.3">
      <c r="A208" s="108">
        <v>583621</v>
      </c>
      <c r="B208" s="133" t="s">
        <v>1374</v>
      </c>
      <c r="C208" s="133" t="s">
        <v>10</v>
      </c>
      <c r="D208" s="133" t="s">
        <v>1335</v>
      </c>
      <c r="E208" s="133" t="s">
        <v>1229</v>
      </c>
      <c r="F208" s="133" t="s">
        <v>1336</v>
      </c>
      <c r="G208" s="133" t="s">
        <v>925</v>
      </c>
      <c r="H208" s="133" t="s">
        <v>1375</v>
      </c>
      <c r="I208" t="b">
        <v>0</v>
      </c>
      <c r="J208" s="133" t="s">
        <v>867</v>
      </c>
      <c r="K208" s="91">
        <v>1000</v>
      </c>
      <c r="L208" s="278">
        <v>1000</v>
      </c>
      <c r="M208" s="278">
        <f t="shared" si="3"/>
        <v>0</v>
      </c>
    </row>
    <row r="209" spans="1:13" hidden="1" x14ac:dyDescent="0.3">
      <c r="A209" s="108">
        <v>1209952</v>
      </c>
      <c r="B209" s="133" t="s">
        <v>1376</v>
      </c>
      <c r="C209" s="133" t="s">
        <v>10</v>
      </c>
      <c r="D209" s="133" t="s">
        <v>1335</v>
      </c>
      <c r="E209" s="133" t="s">
        <v>1229</v>
      </c>
      <c r="F209" s="133" t="s">
        <v>1336</v>
      </c>
      <c r="G209" s="133" t="s">
        <v>928</v>
      </c>
      <c r="H209" s="133" t="s">
        <v>1377</v>
      </c>
      <c r="I209" t="b">
        <v>0</v>
      </c>
      <c r="J209" s="133" t="s">
        <v>867</v>
      </c>
      <c r="K209" s="91">
        <v>50</v>
      </c>
      <c r="L209" s="278">
        <v>50</v>
      </c>
      <c r="M209" s="278">
        <f t="shared" si="3"/>
        <v>0</v>
      </c>
    </row>
    <row r="210" spans="1:13" hidden="1" x14ac:dyDescent="0.3">
      <c r="A210" s="108">
        <v>583633</v>
      </c>
      <c r="B210" s="133" t="s">
        <v>1378</v>
      </c>
      <c r="C210" s="133" t="s">
        <v>10</v>
      </c>
      <c r="D210" s="133" t="s">
        <v>1335</v>
      </c>
      <c r="E210" s="133" t="s">
        <v>1229</v>
      </c>
      <c r="F210" s="133" t="s">
        <v>1336</v>
      </c>
      <c r="G210" s="133" t="s">
        <v>931</v>
      </c>
      <c r="H210" s="133" t="s">
        <v>1379</v>
      </c>
      <c r="I210" t="b">
        <v>0</v>
      </c>
      <c r="J210" s="133" t="s">
        <v>867</v>
      </c>
      <c r="K210" s="91">
        <v>250</v>
      </c>
      <c r="L210" s="278">
        <v>250</v>
      </c>
      <c r="M210" s="278">
        <f t="shared" si="3"/>
        <v>0</v>
      </c>
    </row>
    <row r="211" spans="1:13" hidden="1" x14ac:dyDescent="0.3">
      <c r="A211" s="108">
        <v>2061323</v>
      </c>
      <c r="B211" s="133" t="s">
        <v>1380</v>
      </c>
      <c r="C211" s="133" t="s">
        <v>10</v>
      </c>
      <c r="D211" s="133" t="s">
        <v>1335</v>
      </c>
      <c r="E211" s="133" t="s">
        <v>1229</v>
      </c>
      <c r="F211" s="133" t="s">
        <v>1336</v>
      </c>
      <c r="G211" s="133" t="s">
        <v>944</v>
      </c>
      <c r="H211" s="133" t="s">
        <v>1381</v>
      </c>
      <c r="I211" t="b">
        <v>0</v>
      </c>
      <c r="J211" s="133" t="s">
        <v>867</v>
      </c>
      <c r="K211" s="91">
        <v>120</v>
      </c>
      <c r="L211" s="278">
        <v>120</v>
      </c>
      <c r="M211" s="278">
        <f t="shared" si="3"/>
        <v>0</v>
      </c>
    </row>
    <row r="212" spans="1:13" hidden="1" x14ac:dyDescent="0.3">
      <c r="A212" s="108">
        <v>1209951</v>
      </c>
      <c r="B212" s="133" t="s">
        <v>1382</v>
      </c>
      <c r="C212" s="133" t="s">
        <v>10</v>
      </c>
      <c r="D212" s="133" t="s">
        <v>1335</v>
      </c>
      <c r="E212" s="133" t="s">
        <v>1240</v>
      </c>
      <c r="F212" s="133" t="s">
        <v>1336</v>
      </c>
      <c r="G212" s="133" t="s">
        <v>865</v>
      </c>
      <c r="H212" s="133" t="s">
        <v>1259</v>
      </c>
      <c r="I212" t="b">
        <v>0</v>
      </c>
      <c r="J212" s="133" t="s">
        <v>867</v>
      </c>
      <c r="K212" s="91">
        <v>150</v>
      </c>
      <c r="L212" s="278">
        <v>150</v>
      </c>
      <c r="M212" s="278">
        <f t="shared" si="3"/>
        <v>0</v>
      </c>
    </row>
    <row r="213" spans="1:13" hidden="1" x14ac:dyDescent="0.3">
      <c r="A213" s="108">
        <v>583635</v>
      </c>
      <c r="B213" s="133" t="s">
        <v>1383</v>
      </c>
      <c r="C213" s="133" t="s">
        <v>10</v>
      </c>
      <c r="D213" s="133" t="s">
        <v>1335</v>
      </c>
      <c r="E213" s="133" t="s">
        <v>1243</v>
      </c>
      <c r="F213" s="133" t="s">
        <v>1336</v>
      </c>
      <c r="G213" s="133" t="s">
        <v>865</v>
      </c>
      <c r="H213" s="133" t="s">
        <v>1244</v>
      </c>
      <c r="I213" t="b">
        <v>0</v>
      </c>
      <c r="J213" s="133" t="s">
        <v>867</v>
      </c>
      <c r="K213" s="91">
        <v>38000</v>
      </c>
      <c r="L213" s="278">
        <v>38000</v>
      </c>
      <c r="M213" s="278">
        <f t="shared" si="3"/>
        <v>0</v>
      </c>
    </row>
    <row r="214" spans="1:13" hidden="1" x14ac:dyDescent="0.3">
      <c r="A214" s="108">
        <v>583636</v>
      </c>
      <c r="B214" s="133" t="s">
        <v>1384</v>
      </c>
      <c r="C214" s="133" t="s">
        <v>10</v>
      </c>
      <c r="D214" s="133" t="s">
        <v>1335</v>
      </c>
      <c r="E214" s="133" t="s">
        <v>1246</v>
      </c>
      <c r="F214" s="133" t="s">
        <v>1336</v>
      </c>
      <c r="G214" s="133" t="s">
        <v>865</v>
      </c>
      <c r="H214" s="133" t="s">
        <v>1326</v>
      </c>
      <c r="I214" t="b">
        <v>0</v>
      </c>
      <c r="J214" s="133" t="s">
        <v>867</v>
      </c>
      <c r="K214" s="91">
        <v>4440</v>
      </c>
      <c r="L214" s="278">
        <v>5400</v>
      </c>
      <c r="M214" s="278">
        <f t="shared" si="3"/>
        <v>960</v>
      </c>
    </row>
    <row r="215" spans="1:13" hidden="1" x14ac:dyDescent="0.3">
      <c r="A215" s="108">
        <v>583669</v>
      </c>
      <c r="B215" s="133" t="s">
        <v>1385</v>
      </c>
      <c r="C215" s="133" t="s">
        <v>10</v>
      </c>
      <c r="D215" s="133" t="s">
        <v>1335</v>
      </c>
      <c r="E215" s="133" t="s">
        <v>1246</v>
      </c>
      <c r="F215" s="133" t="s">
        <v>1336</v>
      </c>
      <c r="G215" s="133" t="s">
        <v>925</v>
      </c>
      <c r="H215" s="268" t="s">
        <v>1251</v>
      </c>
      <c r="I215" t="b">
        <v>0</v>
      </c>
      <c r="J215" s="133" t="s">
        <v>867</v>
      </c>
      <c r="K215" s="91">
        <v>960</v>
      </c>
      <c r="L215" s="278">
        <v>0</v>
      </c>
      <c r="M215" s="278">
        <f t="shared" si="3"/>
        <v>-960</v>
      </c>
    </row>
    <row r="216" spans="1:13" hidden="1" x14ac:dyDescent="0.3">
      <c r="A216" s="108">
        <v>583637</v>
      </c>
      <c r="B216" s="133" t="s">
        <v>1386</v>
      </c>
      <c r="C216" s="133" t="s">
        <v>10</v>
      </c>
      <c r="D216" s="133" t="s">
        <v>1335</v>
      </c>
      <c r="E216" s="133" t="s">
        <v>1253</v>
      </c>
      <c r="F216" s="133" t="s">
        <v>1336</v>
      </c>
      <c r="G216" s="133" t="s">
        <v>865</v>
      </c>
      <c r="H216" s="133" t="s">
        <v>1254</v>
      </c>
      <c r="I216" t="b">
        <v>0</v>
      </c>
      <c r="J216" s="133" t="s">
        <v>867</v>
      </c>
      <c r="K216" s="91">
        <v>14520</v>
      </c>
      <c r="L216" s="278">
        <v>14520</v>
      </c>
      <c r="M216" s="278">
        <f t="shared" si="3"/>
        <v>0</v>
      </c>
    </row>
    <row r="217" spans="1:13" hidden="1" x14ac:dyDescent="0.3">
      <c r="A217" s="108">
        <v>583638</v>
      </c>
      <c r="B217" s="133" t="s">
        <v>1387</v>
      </c>
      <c r="C217" s="133" t="s">
        <v>10</v>
      </c>
      <c r="D217" s="133" t="s">
        <v>1335</v>
      </c>
      <c r="E217" s="133" t="s">
        <v>1253</v>
      </c>
      <c r="F217" s="133" t="s">
        <v>1336</v>
      </c>
      <c r="G217" s="133" t="s">
        <v>925</v>
      </c>
      <c r="H217" s="133" t="s">
        <v>1256</v>
      </c>
      <c r="I217" t="b">
        <v>0</v>
      </c>
      <c r="J217" s="133" t="s">
        <v>867</v>
      </c>
      <c r="K217" s="91">
        <v>105100</v>
      </c>
      <c r="L217" s="278">
        <v>105100</v>
      </c>
      <c r="M217" s="278">
        <f t="shared" si="3"/>
        <v>0</v>
      </c>
    </row>
    <row r="218" spans="1:13" hidden="1" x14ac:dyDescent="0.3">
      <c r="A218" s="108">
        <v>583639</v>
      </c>
      <c r="B218" s="133" t="s">
        <v>1388</v>
      </c>
      <c r="C218" s="133" t="s">
        <v>10</v>
      </c>
      <c r="D218" s="133" t="s">
        <v>1335</v>
      </c>
      <c r="E218" s="133" t="s">
        <v>1253</v>
      </c>
      <c r="F218" s="133" t="s">
        <v>1336</v>
      </c>
      <c r="G218" s="133" t="s">
        <v>928</v>
      </c>
      <c r="H218" s="133" t="s">
        <v>1259</v>
      </c>
      <c r="I218" t="b">
        <v>0</v>
      </c>
      <c r="J218" s="133" t="s">
        <v>867</v>
      </c>
      <c r="K218" s="91">
        <v>400</v>
      </c>
      <c r="L218" s="278">
        <v>400</v>
      </c>
      <c r="M218" s="278">
        <f t="shared" si="3"/>
        <v>0</v>
      </c>
    </row>
    <row r="219" spans="1:13" hidden="1" x14ac:dyDescent="0.3">
      <c r="A219" s="108">
        <v>1191728</v>
      </c>
      <c r="B219" s="133" t="s">
        <v>1389</v>
      </c>
      <c r="C219" s="133" t="s">
        <v>10</v>
      </c>
      <c r="D219" s="133" t="s">
        <v>1335</v>
      </c>
      <c r="E219" s="133" t="s">
        <v>1265</v>
      </c>
      <c r="F219" s="133" t="s">
        <v>1336</v>
      </c>
      <c r="G219" s="133" t="s">
        <v>865</v>
      </c>
      <c r="H219" s="133" t="s">
        <v>1266</v>
      </c>
      <c r="I219" t="b">
        <v>0</v>
      </c>
      <c r="J219" s="133" t="s">
        <v>867</v>
      </c>
      <c r="K219" s="91">
        <v>42960</v>
      </c>
      <c r="L219" s="278">
        <v>42960</v>
      </c>
      <c r="M219" s="278">
        <f t="shared" si="3"/>
        <v>0</v>
      </c>
    </row>
    <row r="220" spans="1:13" hidden="1" x14ac:dyDescent="0.3">
      <c r="A220" s="108">
        <v>583640</v>
      </c>
      <c r="B220" s="133" t="s">
        <v>1390</v>
      </c>
      <c r="C220" s="133" t="s">
        <v>10</v>
      </c>
      <c r="D220" s="133" t="s">
        <v>1335</v>
      </c>
      <c r="E220" s="133" t="s">
        <v>1265</v>
      </c>
      <c r="F220" s="133" t="s">
        <v>1336</v>
      </c>
      <c r="G220" s="133" t="s">
        <v>925</v>
      </c>
      <c r="H220" s="133" t="s">
        <v>1391</v>
      </c>
      <c r="I220" t="b">
        <v>0</v>
      </c>
      <c r="J220" s="133" t="s">
        <v>867</v>
      </c>
      <c r="K220" s="91">
        <v>1090</v>
      </c>
      <c r="L220" s="278">
        <v>1090</v>
      </c>
      <c r="M220" s="278">
        <f t="shared" si="3"/>
        <v>0</v>
      </c>
    </row>
    <row r="221" spans="1:13" hidden="1" x14ac:dyDescent="0.3">
      <c r="A221" s="108">
        <v>583641</v>
      </c>
      <c r="B221" s="133" t="s">
        <v>1392</v>
      </c>
      <c r="C221" s="133" t="s">
        <v>10</v>
      </c>
      <c r="D221" s="133" t="s">
        <v>1335</v>
      </c>
      <c r="E221" s="133" t="s">
        <v>1265</v>
      </c>
      <c r="F221" s="133" t="s">
        <v>1393</v>
      </c>
      <c r="G221" s="133" t="s">
        <v>865</v>
      </c>
      <c r="H221" s="268" t="s">
        <v>1251</v>
      </c>
      <c r="I221" t="b">
        <v>0</v>
      </c>
      <c r="J221" s="133" t="s">
        <v>867</v>
      </c>
      <c r="K221" s="91">
        <v>2650</v>
      </c>
      <c r="L221" s="278">
        <v>0</v>
      </c>
      <c r="M221" s="278">
        <f t="shared" si="3"/>
        <v>-2650</v>
      </c>
    </row>
    <row r="222" spans="1:13" hidden="1" x14ac:dyDescent="0.3">
      <c r="A222" s="108">
        <v>583642</v>
      </c>
      <c r="B222" s="133" t="s">
        <v>1394</v>
      </c>
      <c r="C222" s="133" t="s">
        <v>10</v>
      </c>
      <c r="D222" s="133" t="s">
        <v>1395</v>
      </c>
      <c r="E222" s="133" t="s">
        <v>1165</v>
      </c>
      <c r="F222" s="133" t="s">
        <v>922</v>
      </c>
      <c r="G222" s="133" t="s">
        <v>865</v>
      </c>
      <c r="H222" s="133">
        <v>0</v>
      </c>
      <c r="I222" t="b">
        <v>0</v>
      </c>
      <c r="J222" s="133" t="s">
        <v>1166</v>
      </c>
      <c r="K222" s="91">
        <v>5515870</v>
      </c>
      <c r="L222" s="278">
        <v>5291320</v>
      </c>
      <c r="M222" s="278">
        <f t="shared" si="3"/>
        <v>-224550</v>
      </c>
    </row>
    <row r="223" spans="1:13" hidden="1" x14ac:dyDescent="0.3">
      <c r="A223" s="108">
        <v>583643</v>
      </c>
      <c r="B223" s="133" t="s">
        <v>1396</v>
      </c>
      <c r="C223" s="133" t="s">
        <v>10</v>
      </c>
      <c r="D223" s="133" t="s">
        <v>1395</v>
      </c>
      <c r="E223" s="133" t="s">
        <v>1165</v>
      </c>
      <c r="F223" s="133" t="s">
        <v>922</v>
      </c>
      <c r="G223" s="133" t="s">
        <v>925</v>
      </c>
      <c r="H223" s="133" t="s">
        <v>1397</v>
      </c>
      <c r="I223" t="b">
        <v>0</v>
      </c>
      <c r="J223" s="133" t="s">
        <v>867</v>
      </c>
      <c r="K223" s="91">
        <v>39650</v>
      </c>
      <c r="L223" s="278">
        <v>39650</v>
      </c>
      <c r="M223" s="278">
        <f t="shared" si="3"/>
        <v>0</v>
      </c>
    </row>
    <row r="224" spans="1:13" hidden="1" x14ac:dyDescent="0.3">
      <c r="A224" s="108">
        <v>849958</v>
      </c>
      <c r="B224" s="133" t="s">
        <v>1401</v>
      </c>
      <c r="C224" s="133" t="s">
        <v>10</v>
      </c>
      <c r="D224" s="133" t="s">
        <v>1395</v>
      </c>
      <c r="E224" s="133" t="s">
        <v>1173</v>
      </c>
      <c r="F224" s="133" t="s">
        <v>922</v>
      </c>
      <c r="G224" s="133" t="s">
        <v>865</v>
      </c>
      <c r="H224" s="133" t="s">
        <v>1174</v>
      </c>
      <c r="I224" t="b">
        <v>0</v>
      </c>
      <c r="J224" s="133" t="s">
        <v>867</v>
      </c>
      <c r="K224" s="91">
        <v>4100</v>
      </c>
      <c r="L224" s="278">
        <v>4100</v>
      </c>
      <c r="M224" s="278">
        <f t="shared" si="3"/>
        <v>0</v>
      </c>
    </row>
    <row r="225" spans="1:13" hidden="1" x14ac:dyDescent="0.3">
      <c r="A225" s="108">
        <v>2617336</v>
      </c>
      <c r="B225" s="133" t="s">
        <v>1402</v>
      </c>
      <c r="C225" s="133" t="s">
        <v>10</v>
      </c>
      <c r="D225" s="133" t="s">
        <v>1395</v>
      </c>
      <c r="E225" s="133" t="s">
        <v>1286</v>
      </c>
      <c r="F225" s="133" t="s">
        <v>922</v>
      </c>
      <c r="G225" s="133" t="s">
        <v>865</v>
      </c>
      <c r="H225" s="133" t="s">
        <v>1287</v>
      </c>
      <c r="I225" t="b">
        <v>0</v>
      </c>
      <c r="J225" s="133" t="s">
        <v>867</v>
      </c>
      <c r="K225" s="91">
        <v>140000</v>
      </c>
      <c r="L225" s="278">
        <v>140000</v>
      </c>
      <c r="M225" s="278">
        <f t="shared" si="3"/>
        <v>0</v>
      </c>
    </row>
    <row r="226" spans="1:13" hidden="1" x14ac:dyDescent="0.3">
      <c r="A226" s="108">
        <v>583644</v>
      </c>
      <c r="B226" s="133" t="s">
        <v>1403</v>
      </c>
      <c r="C226" s="133" t="s">
        <v>10</v>
      </c>
      <c r="D226" s="133" t="s">
        <v>1395</v>
      </c>
      <c r="E226" s="133" t="s">
        <v>1176</v>
      </c>
      <c r="F226" s="133" t="s">
        <v>922</v>
      </c>
      <c r="G226" s="133" t="s">
        <v>865</v>
      </c>
      <c r="H226" s="133">
        <v>0</v>
      </c>
      <c r="I226" t="b">
        <v>0</v>
      </c>
      <c r="J226" s="133" t="s">
        <v>1166</v>
      </c>
      <c r="K226" s="91">
        <v>2523110</v>
      </c>
      <c r="L226" s="278">
        <v>2467210</v>
      </c>
      <c r="M226" s="278">
        <f t="shared" si="3"/>
        <v>-55900</v>
      </c>
    </row>
    <row r="227" spans="1:13" hidden="1" x14ac:dyDescent="0.3">
      <c r="A227" s="108">
        <v>583645</v>
      </c>
      <c r="B227" s="133" t="s">
        <v>1404</v>
      </c>
      <c r="C227" s="133" t="s">
        <v>10</v>
      </c>
      <c r="D227" s="133" t="s">
        <v>1395</v>
      </c>
      <c r="E227" s="133" t="s">
        <v>1176</v>
      </c>
      <c r="F227" s="133" t="s">
        <v>922</v>
      </c>
      <c r="G227" s="133" t="s">
        <v>925</v>
      </c>
      <c r="H227" s="133" t="s">
        <v>1405</v>
      </c>
      <c r="I227" t="b">
        <v>0</v>
      </c>
      <c r="J227" s="133" t="s">
        <v>867</v>
      </c>
      <c r="K227" s="91">
        <v>31380</v>
      </c>
      <c r="L227" s="278">
        <v>31380</v>
      </c>
      <c r="M227" s="278">
        <f t="shared" si="3"/>
        <v>0</v>
      </c>
    </row>
    <row r="228" spans="1:13" hidden="1" x14ac:dyDescent="0.3">
      <c r="A228" s="108">
        <v>583646</v>
      </c>
      <c r="B228" s="133" t="s">
        <v>1407</v>
      </c>
      <c r="C228" s="133" t="s">
        <v>10</v>
      </c>
      <c r="D228" s="133" t="s">
        <v>1395</v>
      </c>
      <c r="E228" s="133" t="s">
        <v>1182</v>
      </c>
      <c r="F228" s="133" t="s">
        <v>922</v>
      </c>
      <c r="G228" s="133" t="s">
        <v>865</v>
      </c>
      <c r="H228" s="133" t="s">
        <v>1183</v>
      </c>
      <c r="I228" t="b">
        <v>0</v>
      </c>
      <c r="J228" s="133" t="s">
        <v>867</v>
      </c>
      <c r="K228" s="91">
        <v>0</v>
      </c>
      <c r="L228" s="278">
        <v>0</v>
      </c>
      <c r="M228" s="278">
        <f t="shared" si="3"/>
        <v>0</v>
      </c>
    </row>
    <row r="229" spans="1:13" hidden="1" x14ac:dyDescent="0.3">
      <c r="A229" s="108">
        <v>583647</v>
      </c>
      <c r="B229" s="133" t="s">
        <v>1408</v>
      </c>
      <c r="C229" s="133" t="s">
        <v>10</v>
      </c>
      <c r="D229" s="133" t="s">
        <v>1395</v>
      </c>
      <c r="E229" s="133" t="s">
        <v>1182</v>
      </c>
      <c r="F229" s="133" t="s">
        <v>1393</v>
      </c>
      <c r="G229" s="133" t="s">
        <v>865</v>
      </c>
      <c r="H229" s="133" t="s">
        <v>1183</v>
      </c>
      <c r="I229" t="b">
        <v>0</v>
      </c>
      <c r="J229" s="133" t="s">
        <v>867</v>
      </c>
      <c r="K229" s="91">
        <v>0</v>
      </c>
      <c r="L229" s="278">
        <v>0</v>
      </c>
      <c r="M229" s="278">
        <f t="shared" si="3"/>
        <v>0</v>
      </c>
    </row>
    <row r="230" spans="1:13" hidden="1" x14ac:dyDescent="0.3">
      <c r="A230" s="108">
        <v>583648</v>
      </c>
      <c r="B230" s="133" t="s">
        <v>1409</v>
      </c>
      <c r="C230" s="133" t="s">
        <v>10</v>
      </c>
      <c r="D230" s="133" t="s">
        <v>1395</v>
      </c>
      <c r="E230" s="133" t="s">
        <v>1185</v>
      </c>
      <c r="F230" s="133" t="s">
        <v>922</v>
      </c>
      <c r="G230" s="133" t="s">
        <v>865</v>
      </c>
      <c r="H230" s="133" t="s">
        <v>1341</v>
      </c>
      <c r="I230" t="b">
        <v>0</v>
      </c>
      <c r="J230" s="133" t="s">
        <v>867</v>
      </c>
      <c r="K230" s="91">
        <v>15800</v>
      </c>
      <c r="L230" s="278">
        <v>15800</v>
      </c>
      <c r="M230" s="278">
        <f t="shared" si="3"/>
        <v>0</v>
      </c>
    </row>
    <row r="231" spans="1:13" hidden="1" x14ac:dyDescent="0.3">
      <c r="A231" s="108">
        <v>583649</v>
      </c>
      <c r="B231" s="133" t="s">
        <v>1410</v>
      </c>
      <c r="C231" s="133" t="s">
        <v>10</v>
      </c>
      <c r="D231" s="133" t="s">
        <v>1395</v>
      </c>
      <c r="E231" s="133" t="s">
        <v>1185</v>
      </c>
      <c r="F231" s="133" t="s">
        <v>922</v>
      </c>
      <c r="G231" s="133" t="s">
        <v>925</v>
      </c>
      <c r="H231" s="133" t="s">
        <v>1411</v>
      </c>
      <c r="I231" t="b">
        <v>0</v>
      </c>
      <c r="J231" s="133" t="s">
        <v>867</v>
      </c>
      <c r="K231" s="91">
        <v>200</v>
      </c>
      <c r="L231" s="278">
        <v>200</v>
      </c>
      <c r="M231" s="278">
        <f t="shared" si="3"/>
        <v>0</v>
      </c>
    </row>
    <row r="232" spans="1:13" hidden="1" x14ac:dyDescent="0.3">
      <c r="A232" s="108">
        <v>583650</v>
      </c>
      <c r="B232" s="133" t="s">
        <v>1412</v>
      </c>
      <c r="C232" s="133" t="s">
        <v>10</v>
      </c>
      <c r="D232" s="133" t="s">
        <v>1395</v>
      </c>
      <c r="E232" s="133" t="s">
        <v>1185</v>
      </c>
      <c r="F232" s="133" t="s">
        <v>922</v>
      </c>
      <c r="G232" s="133" t="s">
        <v>928</v>
      </c>
      <c r="H232" s="133" t="s">
        <v>1413</v>
      </c>
      <c r="I232" t="b">
        <v>0</v>
      </c>
      <c r="J232" s="133" t="s">
        <v>867</v>
      </c>
      <c r="K232" s="91">
        <v>2500</v>
      </c>
      <c r="L232" s="278">
        <v>2500</v>
      </c>
      <c r="M232" s="278">
        <f t="shared" si="3"/>
        <v>0</v>
      </c>
    </row>
    <row r="233" spans="1:13" hidden="1" x14ac:dyDescent="0.3">
      <c r="A233" s="108">
        <v>583651</v>
      </c>
      <c r="B233" s="133" t="s">
        <v>1414</v>
      </c>
      <c r="C233" s="133" t="s">
        <v>10</v>
      </c>
      <c r="D233" s="133" t="s">
        <v>1395</v>
      </c>
      <c r="E233" s="133" t="s">
        <v>1185</v>
      </c>
      <c r="F233" s="133" t="s">
        <v>922</v>
      </c>
      <c r="G233" s="133" t="s">
        <v>931</v>
      </c>
      <c r="H233" s="133" t="s">
        <v>1347</v>
      </c>
      <c r="I233" t="b">
        <v>0</v>
      </c>
      <c r="J233" s="133" t="s">
        <v>867</v>
      </c>
      <c r="K233" s="91">
        <v>310</v>
      </c>
      <c r="L233" s="278">
        <v>310</v>
      </c>
      <c r="M233" s="278">
        <f t="shared" si="3"/>
        <v>0</v>
      </c>
    </row>
    <row r="234" spans="1:13" hidden="1" x14ac:dyDescent="0.3">
      <c r="A234" s="108">
        <v>583652</v>
      </c>
      <c r="B234" s="133" t="s">
        <v>1415</v>
      </c>
      <c r="C234" s="133" t="s">
        <v>10</v>
      </c>
      <c r="D234" s="133" t="s">
        <v>1395</v>
      </c>
      <c r="E234" s="133" t="s">
        <v>1185</v>
      </c>
      <c r="F234" s="133" t="s">
        <v>922</v>
      </c>
      <c r="G234" s="133" t="s">
        <v>944</v>
      </c>
      <c r="H234" s="133" t="s">
        <v>1416</v>
      </c>
      <c r="I234" t="b">
        <v>0</v>
      </c>
      <c r="J234" s="133" t="s">
        <v>867</v>
      </c>
      <c r="K234" s="91">
        <v>200</v>
      </c>
      <c r="L234" s="278">
        <v>200</v>
      </c>
      <c r="M234" s="278">
        <f t="shared" si="3"/>
        <v>0</v>
      </c>
    </row>
    <row r="235" spans="1:13" hidden="1" x14ac:dyDescent="0.3">
      <c r="A235" s="108">
        <v>583653</v>
      </c>
      <c r="B235" s="133" t="s">
        <v>1417</v>
      </c>
      <c r="C235" s="133" t="s">
        <v>10</v>
      </c>
      <c r="D235" s="133" t="s">
        <v>1395</v>
      </c>
      <c r="E235" s="133" t="s">
        <v>1418</v>
      </c>
      <c r="F235" s="133" t="s">
        <v>922</v>
      </c>
      <c r="G235" s="133" t="s">
        <v>865</v>
      </c>
      <c r="H235" s="133" t="s">
        <v>1419</v>
      </c>
      <c r="I235" t="b">
        <v>0</v>
      </c>
      <c r="J235" s="133" t="s">
        <v>867</v>
      </c>
      <c r="K235" s="91">
        <v>70</v>
      </c>
      <c r="L235" s="278">
        <v>70</v>
      </c>
      <c r="M235" s="278">
        <f t="shared" si="3"/>
        <v>0</v>
      </c>
    </row>
    <row r="236" spans="1:13" hidden="1" x14ac:dyDescent="0.3">
      <c r="A236" s="108">
        <v>583654</v>
      </c>
      <c r="B236" s="133" t="s">
        <v>1420</v>
      </c>
      <c r="C236" s="133" t="s">
        <v>10</v>
      </c>
      <c r="D236" s="133" t="s">
        <v>1395</v>
      </c>
      <c r="E236" s="133" t="s">
        <v>1188</v>
      </c>
      <c r="F236" s="133" t="s">
        <v>922</v>
      </c>
      <c r="G236" s="133" t="s">
        <v>865</v>
      </c>
      <c r="H236" s="133" t="s">
        <v>1189</v>
      </c>
      <c r="I236" t="b">
        <v>0</v>
      </c>
      <c r="J236" s="133" t="s">
        <v>867</v>
      </c>
      <c r="K236" s="91">
        <v>10950</v>
      </c>
      <c r="L236" s="278">
        <v>10950</v>
      </c>
      <c r="M236" s="278">
        <f t="shared" si="3"/>
        <v>0</v>
      </c>
    </row>
    <row r="237" spans="1:13" hidden="1" x14ac:dyDescent="0.3">
      <c r="A237" s="108">
        <v>583656</v>
      </c>
      <c r="B237" s="133" t="s">
        <v>1421</v>
      </c>
      <c r="C237" s="133" t="s">
        <v>10</v>
      </c>
      <c r="D237" s="133" t="s">
        <v>1395</v>
      </c>
      <c r="E237" s="133" t="s">
        <v>1188</v>
      </c>
      <c r="F237" s="133" t="s">
        <v>1393</v>
      </c>
      <c r="G237" s="133" t="s">
        <v>865</v>
      </c>
      <c r="H237" s="133" t="s">
        <v>1189</v>
      </c>
      <c r="I237" t="b">
        <v>0</v>
      </c>
      <c r="J237" s="133" t="s">
        <v>867</v>
      </c>
      <c r="K237" s="91">
        <v>0</v>
      </c>
      <c r="L237" s="278">
        <v>0</v>
      </c>
      <c r="M237" s="278">
        <f t="shared" si="3"/>
        <v>0</v>
      </c>
    </row>
    <row r="238" spans="1:13" hidden="1" x14ac:dyDescent="0.3">
      <c r="A238" s="108">
        <v>583657</v>
      </c>
      <c r="B238" s="133" t="s">
        <v>1422</v>
      </c>
      <c r="C238" s="133" t="s">
        <v>10</v>
      </c>
      <c r="D238" s="133" t="s">
        <v>1395</v>
      </c>
      <c r="E238" s="133" t="s">
        <v>1191</v>
      </c>
      <c r="F238" s="133" t="s">
        <v>922</v>
      </c>
      <c r="G238" s="133" t="s">
        <v>865</v>
      </c>
      <c r="H238" s="133" t="s">
        <v>1192</v>
      </c>
      <c r="I238" t="b">
        <v>0</v>
      </c>
      <c r="J238" s="133" t="s">
        <v>867</v>
      </c>
      <c r="K238" s="91">
        <v>5500</v>
      </c>
      <c r="L238" s="278">
        <v>5500</v>
      </c>
      <c r="M238" s="278">
        <f t="shared" si="3"/>
        <v>0</v>
      </c>
    </row>
    <row r="239" spans="1:13" hidden="1" x14ac:dyDescent="0.3">
      <c r="A239" s="108">
        <v>583658</v>
      </c>
      <c r="B239" s="133" t="s">
        <v>1423</v>
      </c>
      <c r="C239" s="133" t="s">
        <v>10</v>
      </c>
      <c r="D239" s="133" t="s">
        <v>1395</v>
      </c>
      <c r="E239" s="133" t="s">
        <v>1191</v>
      </c>
      <c r="F239" s="133" t="s">
        <v>922</v>
      </c>
      <c r="G239" s="133" t="s">
        <v>925</v>
      </c>
      <c r="H239" s="133" t="s">
        <v>1424</v>
      </c>
      <c r="I239" t="b">
        <v>0</v>
      </c>
      <c r="J239" s="133" t="s">
        <v>867</v>
      </c>
      <c r="K239" s="91">
        <v>500</v>
      </c>
      <c r="L239" s="278">
        <v>500</v>
      </c>
      <c r="M239" s="278">
        <f t="shared" si="3"/>
        <v>0</v>
      </c>
    </row>
    <row r="240" spans="1:13" hidden="1" x14ac:dyDescent="0.3">
      <c r="A240" s="108">
        <v>583659</v>
      </c>
      <c r="B240" s="133" t="s">
        <v>1425</v>
      </c>
      <c r="C240" s="133" t="s">
        <v>10</v>
      </c>
      <c r="D240" s="133" t="s">
        <v>1395</v>
      </c>
      <c r="E240" s="133" t="s">
        <v>1194</v>
      </c>
      <c r="F240" s="133" t="s">
        <v>922</v>
      </c>
      <c r="G240" s="133" t="s">
        <v>865</v>
      </c>
      <c r="H240" s="133" t="s">
        <v>1195</v>
      </c>
      <c r="I240" t="b">
        <v>0</v>
      </c>
      <c r="J240" s="133" t="s">
        <v>867</v>
      </c>
      <c r="K240" s="91">
        <v>2350</v>
      </c>
      <c r="L240" s="278">
        <v>2350</v>
      </c>
      <c r="M240" s="278">
        <f t="shared" si="3"/>
        <v>0</v>
      </c>
    </row>
    <row r="241" spans="1:13" hidden="1" x14ac:dyDescent="0.3">
      <c r="A241" s="108">
        <v>583660</v>
      </c>
      <c r="B241" s="133" t="s">
        <v>1426</v>
      </c>
      <c r="C241" s="133" t="s">
        <v>10</v>
      </c>
      <c r="D241" s="133" t="s">
        <v>1395</v>
      </c>
      <c r="E241" s="133" t="s">
        <v>1202</v>
      </c>
      <c r="F241" s="133" t="s">
        <v>922</v>
      </c>
      <c r="G241" s="133" t="s">
        <v>865</v>
      </c>
      <c r="H241" s="133" t="s">
        <v>1203</v>
      </c>
      <c r="I241" t="b">
        <v>0</v>
      </c>
      <c r="J241" s="133" t="s">
        <v>867</v>
      </c>
      <c r="K241" s="91">
        <v>8210</v>
      </c>
      <c r="L241" s="278">
        <v>8210</v>
      </c>
      <c r="M241" s="278">
        <f t="shared" si="3"/>
        <v>0</v>
      </c>
    </row>
    <row r="242" spans="1:13" hidden="1" x14ac:dyDescent="0.3">
      <c r="A242" s="108">
        <v>583661</v>
      </c>
      <c r="B242" s="133" t="s">
        <v>1427</v>
      </c>
      <c r="C242" s="133" t="s">
        <v>10</v>
      </c>
      <c r="D242" s="133" t="s">
        <v>1395</v>
      </c>
      <c r="E242" s="133" t="s">
        <v>1354</v>
      </c>
      <c r="F242" s="133" t="s">
        <v>922</v>
      </c>
      <c r="G242" s="133" t="s">
        <v>865</v>
      </c>
      <c r="H242" s="133" t="s">
        <v>1355</v>
      </c>
      <c r="I242" t="b">
        <v>0</v>
      </c>
      <c r="J242" s="133" t="s">
        <v>867</v>
      </c>
      <c r="K242" s="91">
        <v>11000</v>
      </c>
      <c r="L242" s="278">
        <v>11000</v>
      </c>
      <c r="M242" s="278">
        <f t="shared" si="3"/>
        <v>0</v>
      </c>
    </row>
    <row r="243" spans="1:13" hidden="1" x14ac:dyDescent="0.3">
      <c r="A243" s="108">
        <v>583677</v>
      </c>
      <c r="B243" s="133" t="s">
        <v>1428</v>
      </c>
      <c r="C243" s="133" t="s">
        <v>10</v>
      </c>
      <c r="D243" s="133" t="s">
        <v>1395</v>
      </c>
      <c r="E243" s="133" t="s">
        <v>1354</v>
      </c>
      <c r="F243" s="133" t="s">
        <v>1393</v>
      </c>
      <c r="G243" s="133" t="s">
        <v>865</v>
      </c>
      <c r="H243" s="133" t="s">
        <v>1429</v>
      </c>
      <c r="I243" t="b">
        <v>0</v>
      </c>
      <c r="J243" s="133" t="s">
        <v>867</v>
      </c>
      <c r="K243" s="91">
        <v>0</v>
      </c>
      <c r="L243" s="278">
        <v>0</v>
      </c>
      <c r="M243" s="278">
        <f t="shared" si="3"/>
        <v>0</v>
      </c>
    </row>
    <row r="244" spans="1:13" hidden="1" x14ac:dyDescent="0.3">
      <c r="A244" s="108">
        <v>583662</v>
      </c>
      <c r="B244" s="133" t="s">
        <v>1430</v>
      </c>
      <c r="C244" s="133" t="s">
        <v>10</v>
      </c>
      <c r="D244" s="133" t="s">
        <v>1395</v>
      </c>
      <c r="E244" s="133" t="s">
        <v>1207</v>
      </c>
      <c r="F244" s="133" t="s">
        <v>922</v>
      </c>
      <c r="G244" s="133" t="s">
        <v>925</v>
      </c>
      <c r="H244" s="133" t="s">
        <v>1431</v>
      </c>
      <c r="I244" t="b">
        <v>0</v>
      </c>
      <c r="J244" s="133" t="s">
        <v>867</v>
      </c>
      <c r="K244" s="91">
        <v>1900</v>
      </c>
      <c r="L244" s="278">
        <v>1900</v>
      </c>
      <c r="M244" s="278">
        <f t="shared" si="3"/>
        <v>0</v>
      </c>
    </row>
    <row r="245" spans="1:13" hidden="1" x14ac:dyDescent="0.3">
      <c r="A245" s="108">
        <v>583680</v>
      </c>
      <c r="B245" s="133" t="s">
        <v>1432</v>
      </c>
      <c r="C245" s="133" t="s">
        <v>10</v>
      </c>
      <c r="D245" s="133" t="s">
        <v>1395</v>
      </c>
      <c r="E245" s="133" t="s">
        <v>1207</v>
      </c>
      <c r="F245" s="133" t="s">
        <v>922</v>
      </c>
      <c r="G245" s="133" t="s">
        <v>928</v>
      </c>
      <c r="H245" s="133" t="s">
        <v>1433</v>
      </c>
      <c r="I245" t="b">
        <v>0</v>
      </c>
      <c r="J245" s="133" t="s">
        <v>867</v>
      </c>
      <c r="K245" s="91">
        <v>290</v>
      </c>
      <c r="L245" s="278">
        <v>290</v>
      </c>
      <c r="M245" s="278">
        <f t="shared" si="3"/>
        <v>0</v>
      </c>
    </row>
    <row r="246" spans="1:13" hidden="1" x14ac:dyDescent="0.3">
      <c r="A246" s="108">
        <v>583663</v>
      </c>
      <c r="B246" s="133" t="s">
        <v>1434</v>
      </c>
      <c r="C246" s="133" t="s">
        <v>10</v>
      </c>
      <c r="D246" s="133" t="s">
        <v>1395</v>
      </c>
      <c r="E246" s="133" t="s">
        <v>1207</v>
      </c>
      <c r="F246" s="133" t="s">
        <v>922</v>
      </c>
      <c r="G246" s="133" t="s">
        <v>931</v>
      </c>
      <c r="H246" s="133" t="s">
        <v>1435</v>
      </c>
      <c r="I246" t="b">
        <v>0</v>
      </c>
      <c r="J246" s="133" t="s">
        <v>867</v>
      </c>
      <c r="K246" s="91">
        <v>500</v>
      </c>
      <c r="L246" s="278">
        <v>500</v>
      </c>
      <c r="M246" s="278">
        <f t="shared" si="3"/>
        <v>0</v>
      </c>
    </row>
    <row r="247" spans="1:13" hidden="1" x14ac:dyDescent="0.3">
      <c r="A247" s="108">
        <v>2061331</v>
      </c>
      <c r="B247" s="133" t="s">
        <v>1436</v>
      </c>
      <c r="C247" s="133" t="s">
        <v>10</v>
      </c>
      <c r="D247" s="133" t="s">
        <v>1395</v>
      </c>
      <c r="E247" s="133" t="s">
        <v>1207</v>
      </c>
      <c r="F247" s="133" t="s">
        <v>922</v>
      </c>
      <c r="G247" s="133" t="s">
        <v>944</v>
      </c>
      <c r="H247" s="133" t="s">
        <v>1437</v>
      </c>
      <c r="I247" t="b">
        <v>0</v>
      </c>
      <c r="J247" s="133" t="s">
        <v>867</v>
      </c>
      <c r="K247" s="91">
        <v>600</v>
      </c>
      <c r="L247" s="278">
        <v>600</v>
      </c>
      <c r="M247" s="278">
        <f t="shared" si="3"/>
        <v>0</v>
      </c>
    </row>
    <row r="248" spans="1:13" hidden="1" x14ac:dyDescent="0.3">
      <c r="A248" s="108">
        <v>583664</v>
      </c>
      <c r="B248" s="133" t="s">
        <v>1438</v>
      </c>
      <c r="C248" s="133" t="s">
        <v>10</v>
      </c>
      <c r="D248" s="133" t="s">
        <v>1395</v>
      </c>
      <c r="E248" s="133" t="s">
        <v>1207</v>
      </c>
      <c r="F248" s="133" t="s">
        <v>922</v>
      </c>
      <c r="G248" s="133" t="s">
        <v>1060</v>
      </c>
      <c r="H248" s="133" t="s">
        <v>1439</v>
      </c>
      <c r="I248" t="b">
        <v>0</v>
      </c>
      <c r="J248" s="133" t="s">
        <v>867</v>
      </c>
      <c r="K248" s="91">
        <v>100</v>
      </c>
      <c r="L248" s="278">
        <v>100</v>
      </c>
      <c r="M248" s="278">
        <f t="shared" si="3"/>
        <v>0</v>
      </c>
    </row>
    <row r="249" spans="1:13" hidden="1" x14ac:dyDescent="0.3">
      <c r="A249" s="108">
        <v>2061334</v>
      </c>
      <c r="B249" s="133" t="s">
        <v>1440</v>
      </c>
      <c r="C249" s="133" t="s">
        <v>10</v>
      </c>
      <c r="D249" s="133" t="s">
        <v>1395</v>
      </c>
      <c r="E249" s="133" t="s">
        <v>1212</v>
      </c>
      <c r="F249" s="133" t="s">
        <v>922</v>
      </c>
      <c r="G249" s="133" t="s">
        <v>865</v>
      </c>
      <c r="H249" s="133" t="s">
        <v>1441</v>
      </c>
      <c r="I249" t="b">
        <v>0</v>
      </c>
      <c r="J249" s="133" t="s">
        <v>867</v>
      </c>
      <c r="K249" s="91">
        <v>140000</v>
      </c>
      <c r="L249" s="278">
        <v>140000</v>
      </c>
      <c r="M249" s="278">
        <f t="shared" si="3"/>
        <v>0</v>
      </c>
    </row>
    <row r="250" spans="1:13" hidden="1" x14ac:dyDescent="0.3">
      <c r="A250" s="108">
        <v>2617335</v>
      </c>
      <c r="B250" s="133" t="s">
        <v>1442</v>
      </c>
      <c r="C250" s="133" t="s">
        <v>10</v>
      </c>
      <c r="D250" s="133" t="s">
        <v>1395</v>
      </c>
      <c r="E250" s="133" t="s">
        <v>1215</v>
      </c>
      <c r="F250" s="133" t="s">
        <v>922</v>
      </c>
      <c r="G250" s="133" t="s">
        <v>865</v>
      </c>
      <c r="H250" s="133" t="s">
        <v>1443</v>
      </c>
      <c r="I250" t="b">
        <v>0</v>
      </c>
      <c r="J250" s="133" t="s">
        <v>867</v>
      </c>
      <c r="K250" s="91">
        <v>7510</v>
      </c>
      <c r="L250" s="278">
        <v>7510</v>
      </c>
      <c r="M250" s="278">
        <f t="shared" si="3"/>
        <v>0</v>
      </c>
    </row>
    <row r="251" spans="1:13" hidden="1" x14ac:dyDescent="0.3">
      <c r="A251" s="108">
        <v>583665</v>
      </c>
      <c r="B251" s="133" t="s">
        <v>1444</v>
      </c>
      <c r="C251" s="133" t="s">
        <v>10</v>
      </c>
      <c r="D251" s="133" t="s">
        <v>1395</v>
      </c>
      <c r="E251" s="133" t="s">
        <v>1215</v>
      </c>
      <c r="F251" s="133" t="s">
        <v>922</v>
      </c>
      <c r="G251" s="133" t="s">
        <v>925</v>
      </c>
      <c r="H251" s="133" t="s">
        <v>1445</v>
      </c>
      <c r="I251" t="b">
        <v>0</v>
      </c>
      <c r="J251" s="133" t="s">
        <v>867</v>
      </c>
      <c r="K251" s="91">
        <v>1300</v>
      </c>
      <c r="L251" s="278">
        <v>1300</v>
      </c>
      <c r="M251" s="278">
        <f t="shared" si="3"/>
        <v>0</v>
      </c>
    </row>
    <row r="252" spans="1:13" hidden="1" x14ac:dyDescent="0.3">
      <c r="A252" s="108">
        <v>2617641</v>
      </c>
      <c r="B252" s="133" t="s">
        <v>1446</v>
      </c>
      <c r="C252" s="133" t="s">
        <v>10</v>
      </c>
      <c r="D252" s="133" t="s">
        <v>1395</v>
      </c>
      <c r="E252" s="133" t="s">
        <v>1215</v>
      </c>
      <c r="F252" s="133" t="s">
        <v>1393</v>
      </c>
      <c r="G252" s="133" t="s">
        <v>865</v>
      </c>
      <c r="H252" s="133" t="s">
        <v>1447</v>
      </c>
      <c r="I252" t="b">
        <v>0</v>
      </c>
      <c r="J252" s="133" t="s">
        <v>867</v>
      </c>
      <c r="K252" s="91">
        <v>1800</v>
      </c>
      <c r="L252" s="278">
        <v>1800</v>
      </c>
      <c r="M252" s="278">
        <f t="shared" si="3"/>
        <v>0</v>
      </c>
    </row>
    <row r="253" spans="1:13" hidden="1" x14ac:dyDescent="0.3">
      <c r="A253" s="108">
        <v>2617642</v>
      </c>
      <c r="B253" s="133" t="s">
        <v>1448</v>
      </c>
      <c r="C253" s="133" t="s">
        <v>10</v>
      </c>
      <c r="D253" s="133" t="s">
        <v>1395</v>
      </c>
      <c r="E253" s="133" t="s">
        <v>1220</v>
      </c>
      <c r="F253" s="133" t="s">
        <v>922</v>
      </c>
      <c r="G253" s="133" t="s">
        <v>865</v>
      </c>
      <c r="H253" s="133" t="s">
        <v>1449</v>
      </c>
      <c r="I253" t="b">
        <v>0</v>
      </c>
      <c r="J253" s="133" t="s">
        <v>867</v>
      </c>
      <c r="K253" s="91">
        <v>15000</v>
      </c>
      <c r="L253" s="278">
        <v>15000</v>
      </c>
      <c r="M253" s="278">
        <f t="shared" si="3"/>
        <v>0</v>
      </c>
    </row>
    <row r="254" spans="1:13" hidden="1" x14ac:dyDescent="0.3">
      <c r="A254" s="108">
        <v>849957</v>
      </c>
      <c r="B254" s="133" t="s">
        <v>1450</v>
      </c>
      <c r="C254" s="133" t="s">
        <v>10</v>
      </c>
      <c r="D254" s="133" t="s">
        <v>1395</v>
      </c>
      <c r="E254" s="133" t="s">
        <v>1220</v>
      </c>
      <c r="F254" s="133" t="s">
        <v>922</v>
      </c>
      <c r="G254" s="133" t="s">
        <v>925</v>
      </c>
      <c r="H254" s="133" t="s">
        <v>1451</v>
      </c>
      <c r="I254" t="b">
        <v>0</v>
      </c>
      <c r="J254" s="133" t="s">
        <v>867</v>
      </c>
      <c r="K254" s="91">
        <v>2870</v>
      </c>
      <c r="L254" s="278">
        <v>2870</v>
      </c>
      <c r="M254" s="278">
        <f t="shared" si="3"/>
        <v>0</v>
      </c>
    </row>
    <row r="255" spans="1:13" hidden="1" x14ac:dyDescent="0.3">
      <c r="A255" s="108">
        <v>1191750</v>
      </c>
      <c r="B255" s="133" t="s">
        <v>1452</v>
      </c>
      <c r="C255" s="133" t="s">
        <v>10</v>
      </c>
      <c r="D255" s="133" t="s">
        <v>1395</v>
      </c>
      <c r="E255" s="133" t="s">
        <v>1220</v>
      </c>
      <c r="F255" s="133" t="s">
        <v>922</v>
      </c>
      <c r="G255" s="133" t="s">
        <v>928</v>
      </c>
      <c r="H255" s="133" t="s">
        <v>1453</v>
      </c>
      <c r="I255" t="b">
        <v>0</v>
      </c>
      <c r="J255" s="133" t="s">
        <v>867</v>
      </c>
      <c r="K255" s="91">
        <v>5000</v>
      </c>
      <c r="L255" s="278">
        <v>5000</v>
      </c>
      <c r="M255" s="278">
        <f t="shared" si="3"/>
        <v>0</v>
      </c>
    </row>
    <row r="256" spans="1:13" hidden="1" x14ac:dyDescent="0.3">
      <c r="A256" s="108">
        <v>583676</v>
      </c>
      <c r="B256" s="133" t="s">
        <v>1454</v>
      </c>
      <c r="C256" s="133" t="s">
        <v>10</v>
      </c>
      <c r="D256" s="133" t="s">
        <v>1395</v>
      </c>
      <c r="E256" s="133" t="s">
        <v>1220</v>
      </c>
      <c r="F256" s="133" t="s">
        <v>1393</v>
      </c>
      <c r="G256" s="133" t="s">
        <v>865</v>
      </c>
      <c r="H256" s="133" t="s">
        <v>1455</v>
      </c>
      <c r="I256" t="b">
        <v>0</v>
      </c>
      <c r="J256" s="133" t="s">
        <v>867</v>
      </c>
      <c r="K256" s="91">
        <v>1000</v>
      </c>
      <c r="L256" s="278">
        <v>1000</v>
      </c>
      <c r="M256" s="278">
        <f t="shared" si="3"/>
        <v>0</v>
      </c>
    </row>
    <row r="257" spans="1:13" hidden="1" x14ac:dyDescent="0.3">
      <c r="A257" s="108">
        <v>1209955</v>
      </c>
      <c r="B257" s="133" t="s">
        <v>1456</v>
      </c>
      <c r="C257" s="133" t="s">
        <v>10</v>
      </c>
      <c r="D257" s="133" t="s">
        <v>1395</v>
      </c>
      <c r="E257" s="133" t="s">
        <v>1229</v>
      </c>
      <c r="F257" s="133" t="s">
        <v>922</v>
      </c>
      <c r="G257" s="133" t="s">
        <v>865</v>
      </c>
      <c r="H257" s="133" t="s">
        <v>1457</v>
      </c>
      <c r="I257" t="b">
        <v>0</v>
      </c>
      <c r="J257" s="133" t="s">
        <v>867</v>
      </c>
      <c r="K257" s="91">
        <v>6800</v>
      </c>
      <c r="L257" s="278">
        <v>6800</v>
      </c>
      <c r="M257" s="278">
        <f t="shared" si="3"/>
        <v>0</v>
      </c>
    </row>
    <row r="258" spans="1:13" hidden="1" x14ac:dyDescent="0.3">
      <c r="A258" s="108">
        <v>2617327</v>
      </c>
      <c r="B258" s="133" t="s">
        <v>1458</v>
      </c>
      <c r="C258" s="133" t="s">
        <v>10</v>
      </c>
      <c r="D258" s="133" t="s">
        <v>1395</v>
      </c>
      <c r="E258" s="133" t="s">
        <v>1229</v>
      </c>
      <c r="F258" s="133" t="s">
        <v>922</v>
      </c>
      <c r="G258" s="133" t="s">
        <v>925</v>
      </c>
      <c r="H258" s="133" t="s">
        <v>1459</v>
      </c>
      <c r="I258" t="b">
        <v>0</v>
      </c>
      <c r="J258" s="133" t="s">
        <v>867</v>
      </c>
      <c r="K258" s="91">
        <v>500</v>
      </c>
      <c r="L258" s="278">
        <v>500</v>
      </c>
      <c r="M258" s="278">
        <f t="shared" si="3"/>
        <v>0</v>
      </c>
    </row>
    <row r="259" spans="1:13" hidden="1" x14ac:dyDescent="0.3">
      <c r="A259" s="108">
        <v>583687</v>
      </c>
      <c r="B259" s="133" t="s">
        <v>1460</v>
      </c>
      <c r="C259" s="133" t="s">
        <v>10</v>
      </c>
      <c r="D259" s="133" t="s">
        <v>1395</v>
      </c>
      <c r="E259" s="133" t="s">
        <v>1229</v>
      </c>
      <c r="F259" s="133" t="s">
        <v>922</v>
      </c>
      <c r="G259" s="133" t="s">
        <v>928</v>
      </c>
      <c r="H259" s="133" t="s">
        <v>1461</v>
      </c>
      <c r="I259" t="b">
        <v>0</v>
      </c>
      <c r="J259" s="133" t="s">
        <v>867</v>
      </c>
      <c r="K259" s="91">
        <v>980</v>
      </c>
      <c r="L259" s="278">
        <v>980</v>
      </c>
      <c r="M259" s="278">
        <f t="shared" si="3"/>
        <v>0</v>
      </c>
    </row>
    <row r="260" spans="1:13" hidden="1" x14ac:dyDescent="0.3">
      <c r="A260" s="108">
        <v>583688</v>
      </c>
      <c r="B260" s="133" t="s">
        <v>1462</v>
      </c>
      <c r="C260" s="133" t="s">
        <v>10</v>
      </c>
      <c r="D260" s="133" t="s">
        <v>1395</v>
      </c>
      <c r="E260" s="133" t="s">
        <v>1229</v>
      </c>
      <c r="F260" s="133" t="s">
        <v>922</v>
      </c>
      <c r="G260" s="133" t="s">
        <v>931</v>
      </c>
      <c r="H260" s="133" t="s">
        <v>1463</v>
      </c>
      <c r="I260" t="b">
        <v>0</v>
      </c>
      <c r="J260" s="133" t="s">
        <v>867</v>
      </c>
      <c r="K260" s="91">
        <v>500</v>
      </c>
      <c r="L260" s="278">
        <v>500</v>
      </c>
      <c r="M260" s="278">
        <f t="shared" si="3"/>
        <v>0</v>
      </c>
    </row>
    <row r="261" spans="1:13" hidden="1" x14ac:dyDescent="0.3">
      <c r="A261" s="108">
        <v>1209954</v>
      </c>
      <c r="B261" s="133" t="s">
        <v>1464</v>
      </c>
      <c r="C261" s="133" t="s">
        <v>10</v>
      </c>
      <c r="D261" s="133" t="s">
        <v>1395</v>
      </c>
      <c r="E261" s="133" t="s">
        <v>1229</v>
      </c>
      <c r="F261" s="133" t="s">
        <v>922</v>
      </c>
      <c r="G261" s="133" t="s">
        <v>944</v>
      </c>
      <c r="H261" s="133" t="s">
        <v>1465</v>
      </c>
      <c r="I261" t="b">
        <v>0</v>
      </c>
      <c r="J261" s="133" t="s">
        <v>867</v>
      </c>
      <c r="K261" s="91">
        <v>8800</v>
      </c>
      <c r="L261" s="278">
        <v>8800</v>
      </c>
      <c r="M261" s="278">
        <f t="shared" si="3"/>
        <v>0</v>
      </c>
    </row>
    <row r="262" spans="1:13" hidden="1" x14ac:dyDescent="0.3">
      <c r="A262" s="108">
        <v>2617328</v>
      </c>
      <c r="B262" s="133" t="s">
        <v>1466</v>
      </c>
      <c r="C262" s="133" t="s">
        <v>10</v>
      </c>
      <c r="D262" s="133" t="s">
        <v>1395</v>
      </c>
      <c r="E262" s="133" t="s">
        <v>1229</v>
      </c>
      <c r="F262" s="133" t="s">
        <v>922</v>
      </c>
      <c r="G262" s="133" t="s">
        <v>1060</v>
      </c>
      <c r="H262" s="133" t="s">
        <v>1238</v>
      </c>
      <c r="I262" t="b">
        <v>0</v>
      </c>
      <c r="J262" s="133" t="s">
        <v>867</v>
      </c>
      <c r="K262" s="91">
        <v>1000</v>
      </c>
      <c r="L262" s="278">
        <v>1000</v>
      </c>
      <c r="M262" s="278">
        <f t="shared" ref="M262:M325" si="4">+L262-K262</f>
        <v>0</v>
      </c>
    </row>
    <row r="263" spans="1:13" hidden="1" x14ac:dyDescent="0.3">
      <c r="A263" s="108">
        <v>583735</v>
      </c>
      <c r="B263" s="133" t="s">
        <v>1467</v>
      </c>
      <c r="C263" s="133" t="s">
        <v>10</v>
      </c>
      <c r="D263" s="133" t="s">
        <v>1395</v>
      </c>
      <c r="E263" s="133" t="s">
        <v>1229</v>
      </c>
      <c r="F263" s="133" t="s">
        <v>1393</v>
      </c>
      <c r="G263" s="133" t="s">
        <v>865</v>
      </c>
      <c r="H263" s="133" t="s">
        <v>1377</v>
      </c>
      <c r="I263" t="b">
        <v>0</v>
      </c>
      <c r="J263" s="133" t="s">
        <v>867</v>
      </c>
      <c r="K263" s="91">
        <v>50</v>
      </c>
      <c r="L263" s="278">
        <v>50</v>
      </c>
      <c r="M263" s="278">
        <f t="shared" si="4"/>
        <v>0</v>
      </c>
    </row>
    <row r="264" spans="1:13" hidden="1" x14ac:dyDescent="0.3">
      <c r="A264" s="108">
        <v>583820</v>
      </c>
      <c r="B264" s="133" t="s">
        <v>1468</v>
      </c>
      <c r="C264" s="133" t="s">
        <v>10</v>
      </c>
      <c r="D264" s="133" t="s">
        <v>1395</v>
      </c>
      <c r="E264" s="133" t="s">
        <v>1240</v>
      </c>
      <c r="F264" s="133" t="s">
        <v>922</v>
      </c>
      <c r="G264" s="133" t="s">
        <v>865</v>
      </c>
      <c r="H264" s="133" t="s">
        <v>1469</v>
      </c>
      <c r="I264" t="b">
        <v>0</v>
      </c>
      <c r="J264" s="133" t="s">
        <v>867</v>
      </c>
      <c r="K264" s="91">
        <v>3600</v>
      </c>
      <c r="L264" s="278">
        <v>3600</v>
      </c>
      <c r="M264" s="278">
        <f t="shared" si="4"/>
        <v>0</v>
      </c>
    </row>
    <row r="265" spans="1:13" hidden="1" x14ac:dyDescent="0.3">
      <c r="A265" s="108">
        <v>583692</v>
      </c>
      <c r="B265" s="133" t="s">
        <v>1470</v>
      </c>
      <c r="C265" s="133" t="s">
        <v>10</v>
      </c>
      <c r="D265" s="133" t="s">
        <v>1395</v>
      </c>
      <c r="E265" s="133" t="s">
        <v>1240</v>
      </c>
      <c r="F265" s="133" t="s">
        <v>922</v>
      </c>
      <c r="G265" s="133" t="s">
        <v>925</v>
      </c>
      <c r="H265" s="133" t="s">
        <v>1471</v>
      </c>
      <c r="I265" t="b">
        <v>0</v>
      </c>
      <c r="J265" s="133" t="s">
        <v>867</v>
      </c>
      <c r="K265" s="91">
        <v>2260</v>
      </c>
      <c r="L265" s="278">
        <v>2260</v>
      </c>
      <c r="M265" s="278">
        <f t="shared" si="4"/>
        <v>0</v>
      </c>
    </row>
    <row r="266" spans="1:13" hidden="1" x14ac:dyDescent="0.3">
      <c r="A266" s="108">
        <v>583693</v>
      </c>
      <c r="B266" s="133" t="s">
        <v>1472</v>
      </c>
      <c r="C266" s="133" t="s">
        <v>10</v>
      </c>
      <c r="D266" s="133" t="s">
        <v>1395</v>
      </c>
      <c r="E266" s="133" t="s">
        <v>1240</v>
      </c>
      <c r="F266" s="133" t="s">
        <v>922</v>
      </c>
      <c r="G266" s="133" t="s">
        <v>928</v>
      </c>
      <c r="H266" s="133" t="s">
        <v>1473</v>
      </c>
      <c r="I266" t="b">
        <v>0</v>
      </c>
      <c r="J266" s="133" t="s">
        <v>867</v>
      </c>
      <c r="K266" s="91">
        <v>3000</v>
      </c>
      <c r="L266" s="278">
        <v>3000</v>
      </c>
      <c r="M266" s="278">
        <f t="shared" si="4"/>
        <v>0</v>
      </c>
    </row>
    <row r="267" spans="1:13" hidden="1" x14ac:dyDescent="0.3">
      <c r="A267" s="108">
        <v>583694</v>
      </c>
      <c r="B267" s="133" t="s">
        <v>1474</v>
      </c>
      <c r="C267" s="133" t="s">
        <v>10</v>
      </c>
      <c r="D267" s="133" t="s">
        <v>1395</v>
      </c>
      <c r="E267" s="133" t="s">
        <v>1240</v>
      </c>
      <c r="F267" s="133" t="s">
        <v>922</v>
      </c>
      <c r="G267" s="133" t="s">
        <v>931</v>
      </c>
      <c r="H267" s="133" t="s">
        <v>1475</v>
      </c>
      <c r="I267" t="b">
        <v>0</v>
      </c>
      <c r="J267" s="133" t="s">
        <v>867</v>
      </c>
      <c r="K267" s="91">
        <v>890</v>
      </c>
      <c r="L267" s="278">
        <v>890</v>
      </c>
      <c r="M267" s="278">
        <f t="shared" si="4"/>
        <v>0</v>
      </c>
    </row>
    <row r="268" spans="1:13" hidden="1" x14ac:dyDescent="0.3">
      <c r="A268" s="108">
        <v>583695</v>
      </c>
      <c r="B268" s="133" t="s">
        <v>1476</v>
      </c>
      <c r="C268" s="133" t="s">
        <v>10</v>
      </c>
      <c r="D268" s="133" t="s">
        <v>1395</v>
      </c>
      <c r="E268" s="133" t="s">
        <v>1240</v>
      </c>
      <c r="F268" s="133" t="s">
        <v>922</v>
      </c>
      <c r="G268" s="133" t="s">
        <v>944</v>
      </c>
      <c r="H268" s="133" t="s">
        <v>1259</v>
      </c>
      <c r="I268" t="b">
        <v>0</v>
      </c>
      <c r="J268" s="133" t="s">
        <v>867</v>
      </c>
      <c r="K268" s="91">
        <v>320</v>
      </c>
      <c r="L268" s="278">
        <v>320</v>
      </c>
      <c r="M268" s="278">
        <f t="shared" si="4"/>
        <v>0</v>
      </c>
    </row>
    <row r="269" spans="1:13" hidden="1" x14ac:dyDescent="0.3">
      <c r="A269" s="108">
        <v>583696</v>
      </c>
      <c r="B269" s="133" t="s">
        <v>1477</v>
      </c>
      <c r="C269" s="133" t="s">
        <v>10</v>
      </c>
      <c r="D269" s="133" t="s">
        <v>1395</v>
      </c>
      <c r="E269" s="133" t="s">
        <v>1240</v>
      </c>
      <c r="F269" s="133" t="s">
        <v>922</v>
      </c>
      <c r="G269" s="133" t="s">
        <v>1060</v>
      </c>
      <c r="H269" s="133" t="s">
        <v>1478</v>
      </c>
      <c r="I269" t="b">
        <v>0</v>
      </c>
      <c r="J269" s="133" t="s">
        <v>867</v>
      </c>
      <c r="K269" s="91">
        <v>1050</v>
      </c>
      <c r="L269" s="278">
        <v>1050</v>
      </c>
      <c r="M269" s="278">
        <f t="shared" si="4"/>
        <v>0</v>
      </c>
    </row>
    <row r="270" spans="1:13" hidden="1" x14ac:dyDescent="0.3">
      <c r="A270" s="108">
        <v>583697</v>
      </c>
      <c r="B270" s="133" t="s">
        <v>1479</v>
      </c>
      <c r="C270" s="133" t="s">
        <v>10</v>
      </c>
      <c r="D270" s="133" t="s">
        <v>1395</v>
      </c>
      <c r="E270" s="133" t="s">
        <v>1240</v>
      </c>
      <c r="F270" s="133" t="s">
        <v>1393</v>
      </c>
      <c r="G270" s="133" t="s">
        <v>865</v>
      </c>
      <c r="H270" s="133" t="s">
        <v>1480</v>
      </c>
      <c r="I270" t="b">
        <v>0</v>
      </c>
      <c r="J270" s="133" t="s">
        <v>867</v>
      </c>
      <c r="K270" s="91">
        <v>0</v>
      </c>
      <c r="L270" s="278">
        <v>0</v>
      </c>
      <c r="M270" s="278">
        <f t="shared" si="4"/>
        <v>0</v>
      </c>
    </row>
    <row r="271" spans="1:13" hidden="1" x14ac:dyDescent="0.3">
      <c r="A271" s="108">
        <v>583698</v>
      </c>
      <c r="B271" s="133" t="s">
        <v>1481</v>
      </c>
      <c r="C271" s="133" t="s">
        <v>10</v>
      </c>
      <c r="D271" s="133" t="s">
        <v>1395</v>
      </c>
      <c r="E271" s="133" t="s">
        <v>1240</v>
      </c>
      <c r="F271" s="133" t="s">
        <v>1393</v>
      </c>
      <c r="G271" s="133" t="s">
        <v>925</v>
      </c>
      <c r="H271" s="133" t="s">
        <v>1482</v>
      </c>
      <c r="I271" t="b">
        <v>0</v>
      </c>
      <c r="J271" s="133" t="s">
        <v>867</v>
      </c>
      <c r="K271" s="91">
        <v>150</v>
      </c>
      <c r="L271" s="278">
        <v>150</v>
      </c>
      <c r="M271" s="278">
        <f t="shared" si="4"/>
        <v>0</v>
      </c>
    </row>
    <row r="272" spans="1:13" hidden="1" x14ac:dyDescent="0.3">
      <c r="A272" s="108">
        <v>849956</v>
      </c>
      <c r="B272" s="133" t="s">
        <v>1483</v>
      </c>
      <c r="C272" s="133" t="s">
        <v>10</v>
      </c>
      <c r="D272" s="133" t="s">
        <v>1395</v>
      </c>
      <c r="E272" s="133" t="s">
        <v>1243</v>
      </c>
      <c r="F272" s="133" t="s">
        <v>922</v>
      </c>
      <c r="G272" s="133" t="s">
        <v>865</v>
      </c>
      <c r="H272" s="133" t="s">
        <v>1244</v>
      </c>
      <c r="I272" t="b">
        <v>0</v>
      </c>
      <c r="J272" s="133" t="s">
        <v>867</v>
      </c>
      <c r="K272" s="91">
        <v>262000</v>
      </c>
      <c r="L272" s="278">
        <v>262000</v>
      </c>
      <c r="M272" s="278">
        <f t="shared" si="4"/>
        <v>0</v>
      </c>
    </row>
    <row r="273" spans="1:13" hidden="1" x14ac:dyDescent="0.3">
      <c r="A273" s="108">
        <v>583699</v>
      </c>
      <c r="B273" s="133" t="s">
        <v>1484</v>
      </c>
      <c r="C273" s="133" t="s">
        <v>10</v>
      </c>
      <c r="D273" s="133" t="s">
        <v>1395</v>
      </c>
      <c r="E273" s="133" t="s">
        <v>1243</v>
      </c>
      <c r="F273" s="133" t="s">
        <v>922</v>
      </c>
      <c r="G273" s="133" t="s">
        <v>925</v>
      </c>
      <c r="H273" s="133" t="s">
        <v>1485</v>
      </c>
      <c r="I273" t="b">
        <v>0</v>
      </c>
      <c r="J273" s="133" t="s">
        <v>867</v>
      </c>
      <c r="K273" s="91">
        <v>4500</v>
      </c>
      <c r="L273" s="278">
        <v>4500</v>
      </c>
      <c r="M273" s="278">
        <f t="shared" si="4"/>
        <v>0</v>
      </c>
    </row>
    <row r="274" spans="1:13" hidden="1" x14ac:dyDescent="0.3">
      <c r="A274" s="108">
        <v>2617334</v>
      </c>
      <c r="B274" s="133" t="s">
        <v>1486</v>
      </c>
      <c r="C274" s="133" t="s">
        <v>10</v>
      </c>
      <c r="D274" s="133" t="s">
        <v>1395</v>
      </c>
      <c r="E274" s="133" t="s">
        <v>1246</v>
      </c>
      <c r="F274" s="133" t="s">
        <v>922</v>
      </c>
      <c r="G274" s="133" t="s">
        <v>865</v>
      </c>
      <c r="H274" s="133" t="s">
        <v>1326</v>
      </c>
      <c r="I274" t="b">
        <v>0</v>
      </c>
      <c r="J274" s="133" t="s">
        <v>867</v>
      </c>
      <c r="K274" s="91">
        <v>38820</v>
      </c>
      <c r="L274" s="278">
        <v>46620</v>
      </c>
      <c r="M274" s="278">
        <f t="shared" si="4"/>
        <v>7800</v>
      </c>
    </row>
    <row r="275" spans="1:13" hidden="1" x14ac:dyDescent="0.3">
      <c r="A275" s="108">
        <v>583700</v>
      </c>
      <c r="B275" s="133" t="s">
        <v>1487</v>
      </c>
      <c r="C275" s="133" t="s">
        <v>10</v>
      </c>
      <c r="D275" s="133" t="s">
        <v>1395</v>
      </c>
      <c r="E275" s="133" t="s">
        <v>1246</v>
      </c>
      <c r="F275" s="133" t="s">
        <v>922</v>
      </c>
      <c r="G275" s="133" t="s">
        <v>925</v>
      </c>
      <c r="H275" s="133" t="s">
        <v>1488</v>
      </c>
      <c r="I275" t="b">
        <v>0</v>
      </c>
      <c r="J275" s="133" t="s">
        <v>867</v>
      </c>
      <c r="K275" s="91">
        <v>7800</v>
      </c>
      <c r="L275" s="278">
        <v>900</v>
      </c>
      <c r="M275" s="278">
        <f t="shared" si="4"/>
        <v>-6900</v>
      </c>
    </row>
    <row r="276" spans="1:13" hidden="1" x14ac:dyDescent="0.3">
      <c r="A276" s="108">
        <v>583701</v>
      </c>
      <c r="B276" s="133" t="s">
        <v>1489</v>
      </c>
      <c r="C276" s="133" t="s">
        <v>10</v>
      </c>
      <c r="D276" s="133" t="s">
        <v>1395</v>
      </c>
      <c r="E276" s="133" t="s">
        <v>1246</v>
      </c>
      <c r="F276" s="133" t="s">
        <v>922</v>
      </c>
      <c r="G276" s="133" t="s">
        <v>928</v>
      </c>
      <c r="H276" s="268" t="s">
        <v>1251</v>
      </c>
      <c r="I276" t="b">
        <v>0</v>
      </c>
      <c r="J276" s="133" t="s">
        <v>867</v>
      </c>
      <c r="K276" s="91">
        <v>0</v>
      </c>
      <c r="L276" s="278">
        <v>0</v>
      </c>
      <c r="M276" s="278">
        <f t="shared" si="4"/>
        <v>0</v>
      </c>
    </row>
    <row r="277" spans="1:13" hidden="1" x14ac:dyDescent="0.3">
      <c r="A277" s="108">
        <v>583702</v>
      </c>
      <c r="B277" s="133" t="s">
        <v>1490</v>
      </c>
      <c r="C277" s="133" t="s">
        <v>10</v>
      </c>
      <c r="D277" s="133" t="s">
        <v>1395</v>
      </c>
      <c r="E277" s="133" t="s">
        <v>1246</v>
      </c>
      <c r="F277" s="133" t="s">
        <v>922</v>
      </c>
      <c r="G277" s="133" t="s">
        <v>931</v>
      </c>
      <c r="H277" s="268" t="s">
        <v>1251</v>
      </c>
      <c r="I277" t="b">
        <v>0</v>
      </c>
      <c r="J277" s="133" t="s">
        <v>867</v>
      </c>
      <c r="K277" s="91">
        <v>900</v>
      </c>
      <c r="L277" s="278">
        <v>0</v>
      </c>
      <c r="M277" s="278">
        <f t="shared" si="4"/>
        <v>-900</v>
      </c>
    </row>
    <row r="278" spans="1:13" hidden="1" x14ac:dyDescent="0.3">
      <c r="A278" s="108">
        <v>849953</v>
      </c>
      <c r="B278" s="133" t="s">
        <v>1493</v>
      </c>
      <c r="C278" s="133" t="s">
        <v>10</v>
      </c>
      <c r="D278" s="133" t="s">
        <v>1395</v>
      </c>
      <c r="E278" s="133" t="s">
        <v>1246</v>
      </c>
      <c r="F278" s="133" t="s">
        <v>1393</v>
      </c>
      <c r="G278" s="133" t="s">
        <v>865</v>
      </c>
      <c r="H278" s="133" t="s">
        <v>1326</v>
      </c>
      <c r="I278" t="b">
        <v>0</v>
      </c>
      <c r="J278" s="133" t="s">
        <v>867</v>
      </c>
      <c r="K278" s="91">
        <v>1800</v>
      </c>
      <c r="L278" s="278">
        <v>2160</v>
      </c>
      <c r="M278" s="278">
        <f t="shared" si="4"/>
        <v>360</v>
      </c>
    </row>
    <row r="279" spans="1:13" hidden="1" x14ac:dyDescent="0.3">
      <c r="A279" s="108">
        <v>583703</v>
      </c>
      <c r="B279" s="133" t="s">
        <v>1494</v>
      </c>
      <c r="C279" s="133" t="s">
        <v>10</v>
      </c>
      <c r="D279" s="133" t="s">
        <v>1395</v>
      </c>
      <c r="E279" s="133" t="s">
        <v>1246</v>
      </c>
      <c r="F279" s="133" t="s">
        <v>1393</v>
      </c>
      <c r="G279" s="133" t="s">
        <v>925</v>
      </c>
      <c r="H279" s="268" t="s">
        <v>1251</v>
      </c>
      <c r="I279" t="b">
        <v>0</v>
      </c>
      <c r="J279" s="133" t="s">
        <v>867</v>
      </c>
      <c r="K279" s="91">
        <v>360</v>
      </c>
      <c r="L279" s="278">
        <v>0</v>
      </c>
      <c r="M279" s="278">
        <f t="shared" si="4"/>
        <v>-360</v>
      </c>
    </row>
    <row r="280" spans="1:13" hidden="1" x14ac:dyDescent="0.3">
      <c r="A280" s="108">
        <v>583704</v>
      </c>
      <c r="B280" s="133" t="s">
        <v>1495</v>
      </c>
      <c r="C280" s="133" t="s">
        <v>10</v>
      </c>
      <c r="D280" s="133" t="s">
        <v>1395</v>
      </c>
      <c r="E280" s="133" t="s">
        <v>1253</v>
      </c>
      <c r="F280" s="133" t="s">
        <v>922</v>
      </c>
      <c r="G280" s="133" t="s">
        <v>865</v>
      </c>
      <c r="H280" s="133" t="s">
        <v>1254</v>
      </c>
      <c r="I280" t="b">
        <v>0</v>
      </c>
      <c r="J280" s="133" t="s">
        <v>867</v>
      </c>
      <c r="K280" s="91">
        <v>194960</v>
      </c>
      <c r="L280" s="278">
        <v>194960</v>
      </c>
      <c r="M280" s="278">
        <f t="shared" si="4"/>
        <v>0</v>
      </c>
    </row>
    <row r="281" spans="1:13" hidden="1" x14ac:dyDescent="0.3">
      <c r="A281" s="108">
        <v>583705</v>
      </c>
      <c r="B281" s="133" t="s">
        <v>1496</v>
      </c>
      <c r="C281" s="133" t="s">
        <v>10</v>
      </c>
      <c r="D281" s="133" t="s">
        <v>1395</v>
      </c>
      <c r="E281" s="133" t="s">
        <v>1253</v>
      </c>
      <c r="F281" s="133" t="s">
        <v>922</v>
      </c>
      <c r="G281" s="133" t="s">
        <v>925</v>
      </c>
      <c r="H281" s="133" t="s">
        <v>1497</v>
      </c>
      <c r="I281" t="b">
        <v>0</v>
      </c>
      <c r="J281" s="133" t="s">
        <v>867</v>
      </c>
      <c r="K281" s="91">
        <v>0</v>
      </c>
      <c r="L281" s="278">
        <v>0</v>
      </c>
      <c r="M281" s="278">
        <f t="shared" si="4"/>
        <v>0</v>
      </c>
    </row>
    <row r="282" spans="1:13" hidden="1" x14ac:dyDescent="0.3">
      <c r="A282" s="108">
        <v>583782</v>
      </c>
      <c r="B282" s="133" t="s">
        <v>1498</v>
      </c>
      <c r="C282" s="133" t="s">
        <v>10</v>
      </c>
      <c r="D282" s="133" t="s">
        <v>1395</v>
      </c>
      <c r="E282" s="133" t="s">
        <v>1253</v>
      </c>
      <c r="F282" s="133" t="s">
        <v>922</v>
      </c>
      <c r="G282" s="133" t="s">
        <v>928</v>
      </c>
      <c r="H282" s="133" t="s">
        <v>1259</v>
      </c>
      <c r="I282" t="b">
        <v>0</v>
      </c>
      <c r="J282" s="133" t="s">
        <v>867</v>
      </c>
      <c r="K282" s="91">
        <v>800</v>
      </c>
      <c r="L282" s="278">
        <v>800</v>
      </c>
      <c r="M282" s="278">
        <f t="shared" si="4"/>
        <v>0</v>
      </c>
    </row>
    <row r="283" spans="1:13" hidden="1" x14ac:dyDescent="0.3">
      <c r="A283" s="108">
        <v>583783</v>
      </c>
      <c r="B283" s="133" t="s">
        <v>1499</v>
      </c>
      <c r="C283" s="133" t="s">
        <v>10</v>
      </c>
      <c r="D283" s="133" t="s">
        <v>1395</v>
      </c>
      <c r="E283" s="133" t="s">
        <v>1253</v>
      </c>
      <c r="F283" s="133" t="s">
        <v>922</v>
      </c>
      <c r="G283" s="133" t="s">
        <v>931</v>
      </c>
      <c r="H283" s="133" t="s">
        <v>1500</v>
      </c>
      <c r="I283" t="b">
        <v>0</v>
      </c>
      <c r="J283" s="133" t="s">
        <v>867</v>
      </c>
      <c r="K283" s="91">
        <v>3500</v>
      </c>
      <c r="L283" s="278">
        <v>3500</v>
      </c>
      <c r="M283" s="278">
        <f t="shared" si="4"/>
        <v>0</v>
      </c>
    </row>
    <row r="284" spans="1:13" hidden="1" x14ac:dyDescent="0.3">
      <c r="A284" s="108">
        <v>583706</v>
      </c>
      <c r="B284" s="133" t="s">
        <v>1501</v>
      </c>
      <c r="C284" s="133" t="s">
        <v>10</v>
      </c>
      <c r="D284" s="133" t="s">
        <v>1395</v>
      </c>
      <c r="E284" s="133" t="s">
        <v>1253</v>
      </c>
      <c r="F284" s="133" t="s">
        <v>922</v>
      </c>
      <c r="G284" s="133" t="s">
        <v>944</v>
      </c>
      <c r="H284" s="133" t="s">
        <v>1502</v>
      </c>
      <c r="I284" t="b">
        <v>0</v>
      </c>
      <c r="J284" s="133" t="s">
        <v>867</v>
      </c>
      <c r="K284" s="91">
        <v>3550</v>
      </c>
      <c r="L284" s="278">
        <v>3550</v>
      </c>
      <c r="M284" s="278">
        <f t="shared" si="4"/>
        <v>0</v>
      </c>
    </row>
    <row r="285" spans="1:13" hidden="1" x14ac:dyDescent="0.3">
      <c r="A285" s="108">
        <v>583707</v>
      </c>
      <c r="B285" s="133" t="s">
        <v>1503</v>
      </c>
      <c r="C285" s="133" t="s">
        <v>10</v>
      </c>
      <c r="D285" s="133" t="s">
        <v>1395</v>
      </c>
      <c r="E285" s="133" t="s">
        <v>1253</v>
      </c>
      <c r="F285" s="133" t="s">
        <v>1393</v>
      </c>
      <c r="G285" s="133" t="s">
        <v>865</v>
      </c>
      <c r="H285" s="133" t="s">
        <v>1254</v>
      </c>
      <c r="I285" t="b">
        <v>0</v>
      </c>
      <c r="J285" s="133" t="s">
        <v>867</v>
      </c>
      <c r="K285" s="91">
        <v>0</v>
      </c>
      <c r="L285" s="278">
        <v>0</v>
      </c>
      <c r="M285" s="278">
        <f t="shared" si="4"/>
        <v>0</v>
      </c>
    </row>
    <row r="286" spans="1:13" hidden="1" x14ac:dyDescent="0.3">
      <c r="A286" s="108">
        <v>583708</v>
      </c>
      <c r="B286" s="133" t="s">
        <v>1504</v>
      </c>
      <c r="C286" s="133" t="s">
        <v>10</v>
      </c>
      <c r="D286" s="133" t="s">
        <v>1395</v>
      </c>
      <c r="E286" s="133" t="s">
        <v>1265</v>
      </c>
      <c r="F286" s="133" t="s">
        <v>922</v>
      </c>
      <c r="G286" s="133" t="s">
        <v>865</v>
      </c>
      <c r="H286" s="133" t="s">
        <v>1266</v>
      </c>
      <c r="I286" t="b">
        <v>0</v>
      </c>
      <c r="J286" s="133" t="s">
        <v>867</v>
      </c>
      <c r="K286" s="91">
        <v>366650</v>
      </c>
      <c r="L286" s="278">
        <v>366650</v>
      </c>
      <c r="M286" s="278">
        <f t="shared" si="4"/>
        <v>0</v>
      </c>
    </row>
    <row r="287" spans="1:13" hidden="1" x14ac:dyDescent="0.3">
      <c r="A287" s="108">
        <v>583816</v>
      </c>
      <c r="B287" s="133" t="s">
        <v>1505</v>
      </c>
      <c r="C287" s="133" t="s">
        <v>10</v>
      </c>
      <c r="D287" s="133" t="s">
        <v>1395</v>
      </c>
      <c r="E287" s="133" t="s">
        <v>1265</v>
      </c>
      <c r="F287" s="133" t="s">
        <v>922</v>
      </c>
      <c r="G287" s="133" t="s">
        <v>925</v>
      </c>
      <c r="H287" s="133" t="s">
        <v>1391</v>
      </c>
      <c r="I287" t="b">
        <v>0</v>
      </c>
      <c r="J287" s="133" t="s">
        <v>867</v>
      </c>
      <c r="K287" s="91">
        <v>5100</v>
      </c>
      <c r="L287" s="278">
        <v>5100</v>
      </c>
      <c r="M287" s="278">
        <f t="shared" si="4"/>
        <v>0</v>
      </c>
    </row>
    <row r="288" spans="1:13" hidden="1" x14ac:dyDescent="0.3">
      <c r="A288" s="108">
        <v>583709</v>
      </c>
      <c r="B288" s="261" t="s">
        <v>11967</v>
      </c>
      <c r="C288" s="262" t="s">
        <v>10</v>
      </c>
      <c r="D288" s="262" t="s">
        <v>1395</v>
      </c>
      <c r="E288" s="262" t="s">
        <v>1265</v>
      </c>
      <c r="F288" s="262" t="s">
        <v>1393</v>
      </c>
      <c r="G288" s="262" t="s">
        <v>865</v>
      </c>
      <c r="H288" s="262" t="s">
        <v>1266</v>
      </c>
      <c r="I288" s="263" t="b">
        <v>0</v>
      </c>
      <c r="J288" s="261" t="s">
        <v>867</v>
      </c>
      <c r="K288" s="264"/>
      <c r="L288" s="278">
        <v>2650</v>
      </c>
      <c r="M288" s="285">
        <f t="shared" si="4"/>
        <v>2650</v>
      </c>
    </row>
    <row r="289" spans="1:13" hidden="1" x14ac:dyDescent="0.3">
      <c r="A289" s="108">
        <v>583710</v>
      </c>
      <c r="B289" s="133" t="s">
        <v>1506</v>
      </c>
      <c r="C289" s="133" t="s">
        <v>10</v>
      </c>
      <c r="D289" s="133" t="s">
        <v>1395</v>
      </c>
      <c r="E289" s="133" t="s">
        <v>1268</v>
      </c>
      <c r="F289" s="133" t="s">
        <v>922</v>
      </c>
      <c r="G289" s="133" t="s">
        <v>865</v>
      </c>
      <c r="H289" s="133" t="s">
        <v>1507</v>
      </c>
      <c r="I289" t="b">
        <v>0</v>
      </c>
      <c r="J289" s="133" t="s">
        <v>867</v>
      </c>
      <c r="K289" s="91">
        <v>850</v>
      </c>
      <c r="L289" s="278">
        <v>850</v>
      </c>
      <c r="M289" s="278">
        <f t="shared" si="4"/>
        <v>0</v>
      </c>
    </row>
    <row r="290" spans="1:13" hidden="1" x14ac:dyDescent="0.3">
      <c r="A290" s="108">
        <v>583711</v>
      </c>
      <c r="B290" s="133" t="s">
        <v>1508</v>
      </c>
      <c r="C290" s="133" t="s">
        <v>10</v>
      </c>
      <c r="D290" s="133" t="s">
        <v>1395</v>
      </c>
      <c r="E290" s="133" t="s">
        <v>1268</v>
      </c>
      <c r="F290" s="133" t="s">
        <v>922</v>
      </c>
      <c r="G290" s="133" t="s">
        <v>925</v>
      </c>
      <c r="H290" s="133" t="s">
        <v>1509</v>
      </c>
      <c r="I290" t="b">
        <v>0</v>
      </c>
      <c r="J290" s="133" t="s">
        <v>867</v>
      </c>
      <c r="K290" s="91">
        <v>0</v>
      </c>
      <c r="L290" s="278">
        <v>0</v>
      </c>
      <c r="M290" s="278">
        <f t="shared" si="4"/>
        <v>0</v>
      </c>
    </row>
    <row r="291" spans="1:13" hidden="1" x14ac:dyDescent="0.3">
      <c r="A291" s="108">
        <v>583817</v>
      </c>
      <c r="B291" s="133" t="s">
        <v>1510</v>
      </c>
      <c r="C291" s="133" t="s">
        <v>10</v>
      </c>
      <c r="D291" s="133" t="s">
        <v>1395</v>
      </c>
      <c r="E291" s="133" t="s">
        <v>1273</v>
      </c>
      <c r="F291" s="133" t="s">
        <v>922</v>
      </c>
      <c r="G291" s="133" t="s">
        <v>865</v>
      </c>
      <c r="H291" s="133" t="s">
        <v>1511</v>
      </c>
      <c r="I291" t="b">
        <v>0</v>
      </c>
      <c r="J291" s="133" t="s">
        <v>867</v>
      </c>
      <c r="K291" s="91">
        <v>0</v>
      </c>
      <c r="L291" s="278">
        <v>0</v>
      </c>
      <c r="M291" s="278">
        <f t="shared" si="4"/>
        <v>0</v>
      </c>
    </row>
    <row r="292" spans="1:13" hidden="1" x14ac:dyDescent="0.3">
      <c r="A292" s="108">
        <v>583712</v>
      </c>
      <c r="B292" s="133" t="s">
        <v>1512</v>
      </c>
      <c r="C292" s="133" t="s">
        <v>10</v>
      </c>
      <c r="D292" s="133" t="s">
        <v>1395</v>
      </c>
      <c r="E292" s="133" t="s">
        <v>1273</v>
      </c>
      <c r="F292" s="133" t="s">
        <v>922</v>
      </c>
      <c r="G292" s="133" t="s">
        <v>925</v>
      </c>
      <c r="H292" s="133" t="s">
        <v>1513</v>
      </c>
      <c r="I292" t="b">
        <v>0</v>
      </c>
      <c r="J292" s="133" t="s">
        <v>867</v>
      </c>
      <c r="K292" s="91">
        <v>7500</v>
      </c>
      <c r="L292" s="278">
        <v>7500</v>
      </c>
      <c r="M292" s="278">
        <f t="shared" si="4"/>
        <v>0</v>
      </c>
    </row>
    <row r="293" spans="1:13" hidden="1" x14ac:dyDescent="0.3">
      <c r="A293" s="108">
        <v>583713</v>
      </c>
      <c r="B293" s="133" t="s">
        <v>1514</v>
      </c>
      <c r="C293" s="133" t="s">
        <v>10</v>
      </c>
      <c r="D293" s="133" t="s">
        <v>1515</v>
      </c>
      <c r="E293" s="133" t="s">
        <v>1165</v>
      </c>
      <c r="F293" s="133" t="s">
        <v>1516</v>
      </c>
      <c r="G293" s="133" t="s">
        <v>865</v>
      </c>
      <c r="H293" s="133">
        <v>0</v>
      </c>
      <c r="I293" t="b">
        <v>0</v>
      </c>
      <c r="J293" s="133" t="s">
        <v>1166</v>
      </c>
      <c r="K293" s="91">
        <v>624260</v>
      </c>
      <c r="L293" s="278">
        <v>602250</v>
      </c>
      <c r="M293" s="278">
        <f t="shared" si="4"/>
        <v>-22010</v>
      </c>
    </row>
    <row r="294" spans="1:13" hidden="1" x14ac:dyDescent="0.3">
      <c r="A294" s="108">
        <v>583714</v>
      </c>
      <c r="B294" s="133" t="s">
        <v>1517</v>
      </c>
      <c r="C294" s="133" t="s">
        <v>10</v>
      </c>
      <c r="D294" s="133" t="s">
        <v>1515</v>
      </c>
      <c r="E294" s="133" t="s">
        <v>1173</v>
      </c>
      <c r="F294" s="133" t="s">
        <v>1516</v>
      </c>
      <c r="G294" s="133" t="s">
        <v>865</v>
      </c>
      <c r="H294" s="133" t="s">
        <v>1174</v>
      </c>
      <c r="I294" t="b">
        <v>0</v>
      </c>
      <c r="J294" s="133" t="s">
        <v>867</v>
      </c>
      <c r="K294" s="91">
        <v>9500</v>
      </c>
      <c r="L294" s="278">
        <v>9500</v>
      </c>
      <c r="M294" s="278">
        <f t="shared" si="4"/>
        <v>0</v>
      </c>
    </row>
    <row r="295" spans="1:13" hidden="1" x14ac:dyDescent="0.3">
      <c r="A295" s="108">
        <v>583715</v>
      </c>
      <c r="B295" s="133" t="s">
        <v>1518</v>
      </c>
      <c r="C295" s="133" t="s">
        <v>10</v>
      </c>
      <c r="D295" s="133" t="s">
        <v>1515</v>
      </c>
      <c r="E295" s="133" t="s">
        <v>1286</v>
      </c>
      <c r="F295" s="133" t="s">
        <v>1516</v>
      </c>
      <c r="G295" s="133" t="s">
        <v>865</v>
      </c>
      <c r="H295" s="133" t="s">
        <v>12026</v>
      </c>
      <c r="I295" t="b">
        <v>0</v>
      </c>
      <c r="J295" s="133" t="s">
        <v>867</v>
      </c>
      <c r="K295" s="91">
        <v>25000</v>
      </c>
      <c r="L295" s="278">
        <v>25000</v>
      </c>
      <c r="M295" s="278">
        <f t="shared" si="4"/>
        <v>0</v>
      </c>
    </row>
    <row r="296" spans="1:13" hidden="1" x14ac:dyDescent="0.3">
      <c r="A296" s="108">
        <v>583716</v>
      </c>
      <c r="B296" s="133" t="s">
        <v>1520</v>
      </c>
      <c r="C296" s="133" t="s">
        <v>10</v>
      </c>
      <c r="D296" s="133" t="s">
        <v>1515</v>
      </c>
      <c r="E296" s="133" t="s">
        <v>1176</v>
      </c>
      <c r="F296" s="133" t="s">
        <v>1516</v>
      </c>
      <c r="G296" s="133" t="s">
        <v>865</v>
      </c>
      <c r="H296" s="133">
        <v>0</v>
      </c>
      <c r="I296" t="b">
        <v>0</v>
      </c>
      <c r="J296" s="133" t="s">
        <v>1166</v>
      </c>
      <c r="K296" s="91">
        <v>339180</v>
      </c>
      <c r="L296" s="278">
        <v>332530</v>
      </c>
      <c r="M296" s="278">
        <f t="shared" si="4"/>
        <v>-6650</v>
      </c>
    </row>
    <row r="297" spans="1:13" hidden="1" x14ac:dyDescent="0.3">
      <c r="A297" s="108">
        <v>583717</v>
      </c>
      <c r="B297" s="133" t="s">
        <v>1521</v>
      </c>
      <c r="C297" s="133" t="s">
        <v>10</v>
      </c>
      <c r="D297" s="133" t="s">
        <v>1515</v>
      </c>
      <c r="E297" s="133" t="s">
        <v>1522</v>
      </c>
      <c r="F297" s="133" t="s">
        <v>1516</v>
      </c>
      <c r="G297" s="133" t="s">
        <v>865</v>
      </c>
      <c r="H297" s="133" t="s">
        <v>1523</v>
      </c>
      <c r="I297" t="b">
        <v>0</v>
      </c>
      <c r="J297" s="133" t="s">
        <v>867</v>
      </c>
      <c r="K297" s="91">
        <v>3300</v>
      </c>
      <c r="L297" s="278">
        <v>3300</v>
      </c>
      <c r="M297" s="278">
        <f t="shared" si="4"/>
        <v>0</v>
      </c>
    </row>
    <row r="298" spans="1:13" hidden="1" x14ac:dyDescent="0.3">
      <c r="A298" s="108">
        <v>583818</v>
      </c>
      <c r="B298" s="133" t="s">
        <v>1524</v>
      </c>
      <c r="C298" s="133" t="s">
        <v>10</v>
      </c>
      <c r="D298" s="133" t="s">
        <v>1515</v>
      </c>
      <c r="E298" s="133" t="s">
        <v>1525</v>
      </c>
      <c r="F298" s="133" t="s">
        <v>1516</v>
      </c>
      <c r="G298" s="133" t="s">
        <v>865</v>
      </c>
      <c r="H298" s="133" t="s">
        <v>1526</v>
      </c>
      <c r="I298" t="b">
        <v>0</v>
      </c>
      <c r="J298" s="133" t="s">
        <v>867</v>
      </c>
      <c r="K298" s="91">
        <v>3000</v>
      </c>
      <c r="L298" s="278">
        <v>3000</v>
      </c>
      <c r="M298" s="278">
        <f t="shared" si="4"/>
        <v>0</v>
      </c>
    </row>
    <row r="299" spans="1:13" hidden="1" x14ac:dyDescent="0.3">
      <c r="A299" s="108">
        <v>583718</v>
      </c>
      <c r="B299" s="133" t="s">
        <v>1527</v>
      </c>
      <c r="C299" s="133" t="s">
        <v>10</v>
      </c>
      <c r="D299" s="133" t="s">
        <v>1515</v>
      </c>
      <c r="E299" s="133" t="s">
        <v>1182</v>
      </c>
      <c r="F299" s="133" t="s">
        <v>1516</v>
      </c>
      <c r="G299" s="133" t="s">
        <v>865</v>
      </c>
      <c r="H299" s="133" t="s">
        <v>1183</v>
      </c>
      <c r="I299" t="b">
        <v>0</v>
      </c>
      <c r="J299" s="133" t="s">
        <v>867</v>
      </c>
      <c r="K299" s="91">
        <v>0</v>
      </c>
      <c r="L299" s="278">
        <v>0</v>
      </c>
      <c r="M299" s="278">
        <f t="shared" si="4"/>
        <v>0</v>
      </c>
    </row>
    <row r="300" spans="1:13" hidden="1" x14ac:dyDescent="0.3">
      <c r="A300" s="108">
        <v>583719</v>
      </c>
      <c r="B300" s="133" t="s">
        <v>1528</v>
      </c>
      <c r="C300" s="133" t="s">
        <v>10</v>
      </c>
      <c r="D300" s="133" t="s">
        <v>1515</v>
      </c>
      <c r="E300" s="133" t="s">
        <v>1185</v>
      </c>
      <c r="F300" s="133" t="s">
        <v>1516</v>
      </c>
      <c r="G300" s="133" t="s">
        <v>865</v>
      </c>
      <c r="H300" s="133" t="s">
        <v>1529</v>
      </c>
      <c r="I300" t="b">
        <v>0</v>
      </c>
      <c r="J300" s="133" t="s">
        <v>867</v>
      </c>
      <c r="K300" s="91">
        <v>30</v>
      </c>
      <c r="L300" s="278">
        <v>30</v>
      </c>
      <c r="M300" s="278">
        <f t="shared" si="4"/>
        <v>0</v>
      </c>
    </row>
    <row r="301" spans="1:13" hidden="1" x14ac:dyDescent="0.3">
      <c r="A301" s="108">
        <v>583720</v>
      </c>
      <c r="B301" s="133" t="s">
        <v>1530</v>
      </c>
      <c r="C301" s="133" t="s">
        <v>10</v>
      </c>
      <c r="D301" s="133" t="s">
        <v>1515</v>
      </c>
      <c r="E301" s="133" t="s">
        <v>1185</v>
      </c>
      <c r="F301" s="133" t="s">
        <v>1516</v>
      </c>
      <c r="G301" s="133" t="s">
        <v>925</v>
      </c>
      <c r="H301" s="133" t="s">
        <v>1531</v>
      </c>
      <c r="I301" t="b">
        <v>0</v>
      </c>
      <c r="J301" s="133" t="s">
        <v>867</v>
      </c>
      <c r="K301" s="91">
        <v>280</v>
      </c>
      <c r="L301" s="278">
        <v>280</v>
      </c>
      <c r="M301" s="278">
        <f t="shared" si="4"/>
        <v>0</v>
      </c>
    </row>
    <row r="302" spans="1:13" hidden="1" x14ac:dyDescent="0.3">
      <c r="A302" s="108">
        <v>583721</v>
      </c>
      <c r="B302" s="133" t="s">
        <v>1532</v>
      </c>
      <c r="C302" s="133" t="s">
        <v>10</v>
      </c>
      <c r="D302" s="133" t="s">
        <v>1515</v>
      </c>
      <c r="E302" s="133" t="s">
        <v>1185</v>
      </c>
      <c r="F302" s="133" t="s">
        <v>1516</v>
      </c>
      <c r="G302" s="133" t="s">
        <v>931</v>
      </c>
      <c r="H302" s="133" t="s">
        <v>1347</v>
      </c>
      <c r="I302" t="b">
        <v>0</v>
      </c>
      <c r="J302" s="133" t="s">
        <v>867</v>
      </c>
      <c r="K302" s="91">
        <v>500</v>
      </c>
      <c r="L302" s="278">
        <v>500</v>
      </c>
      <c r="M302" s="278">
        <f t="shared" si="4"/>
        <v>0</v>
      </c>
    </row>
    <row r="303" spans="1:13" hidden="1" x14ac:dyDescent="0.3">
      <c r="A303" s="108">
        <v>850494</v>
      </c>
      <c r="B303" s="133" t="s">
        <v>1533</v>
      </c>
      <c r="C303" s="133" t="s">
        <v>10</v>
      </c>
      <c r="D303" s="133" t="s">
        <v>1515</v>
      </c>
      <c r="E303" s="133" t="s">
        <v>1185</v>
      </c>
      <c r="F303" s="133" t="s">
        <v>1516</v>
      </c>
      <c r="G303" s="133" t="s">
        <v>944</v>
      </c>
      <c r="H303" s="133" t="s">
        <v>1534</v>
      </c>
      <c r="I303" t="b">
        <v>0</v>
      </c>
      <c r="J303" s="133" t="s">
        <v>867</v>
      </c>
      <c r="K303" s="91">
        <v>5200</v>
      </c>
      <c r="L303" s="278">
        <v>5200</v>
      </c>
      <c r="M303" s="278">
        <f t="shared" si="4"/>
        <v>0</v>
      </c>
    </row>
    <row r="304" spans="1:13" hidden="1" x14ac:dyDescent="0.3">
      <c r="A304" s="108">
        <v>2617329</v>
      </c>
      <c r="B304" s="133" t="s">
        <v>1535</v>
      </c>
      <c r="C304" s="133" t="s">
        <v>10</v>
      </c>
      <c r="D304" s="133" t="s">
        <v>1515</v>
      </c>
      <c r="E304" s="133" t="s">
        <v>1188</v>
      </c>
      <c r="F304" s="133" t="s">
        <v>1516</v>
      </c>
      <c r="G304" s="133" t="s">
        <v>865</v>
      </c>
      <c r="H304" s="133" t="s">
        <v>1189</v>
      </c>
      <c r="I304" t="b">
        <v>0</v>
      </c>
      <c r="J304" s="133" t="s">
        <v>867</v>
      </c>
      <c r="K304" s="91">
        <v>310</v>
      </c>
      <c r="L304" s="278">
        <v>310</v>
      </c>
      <c r="M304" s="278">
        <f t="shared" si="4"/>
        <v>0</v>
      </c>
    </row>
    <row r="305" spans="1:13" hidden="1" x14ac:dyDescent="0.3">
      <c r="A305" s="108">
        <v>849954</v>
      </c>
      <c r="B305" s="133" t="s">
        <v>1536</v>
      </c>
      <c r="C305" s="133" t="s">
        <v>10</v>
      </c>
      <c r="D305" s="133" t="s">
        <v>1515</v>
      </c>
      <c r="E305" s="133" t="s">
        <v>1191</v>
      </c>
      <c r="F305" s="133" t="s">
        <v>1516</v>
      </c>
      <c r="G305" s="133" t="s">
        <v>865</v>
      </c>
      <c r="H305" s="133" t="s">
        <v>1192</v>
      </c>
      <c r="I305" t="b">
        <v>0</v>
      </c>
      <c r="J305" s="133" t="s">
        <v>867</v>
      </c>
      <c r="K305" s="91">
        <v>900</v>
      </c>
      <c r="L305" s="278">
        <v>900</v>
      </c>
      <c r="M305" s="278">
        <f t="shared" si="4"/>
        <v>0</v>
      </c>
    </row>
    <row r="306" spans="1:13" hidden="1" x14ac:dyDescent="0.3">
      <c r="A306" s="108">
        <v>583845</v>
      </c>
      <c r="B306" s="133" t="s">
        <v>1537</v>
      </c>
      <c r="C306" s="133" t="s">
        <v>10</v>
      </c>
      <c r="D306" s="133" t="s">
        <v>1515</v>
      </c>
      <c r="E306" s="133" t="s">
        <v>1194</v>
      </c>
      <c r="F306" s="133" t="s">
        <v>1516</v>
      </c>
      <c r="G306" s="133" t="s">
        <v>865</v>
      </c>
      <c r="H306" s="133" t="s">
        <v>1195</v>
      </c>
      <c r="I306" t="b">
        <v>0</v>
      </c>
      <c r="J306" s="133" t="s">
        <v>867</v>
      </c>
      <c r="K306" s="91">
        <v>300</v>
      </c>
      <c r="L306" s="278">
        <v>300</v>
      </c>
      <c r="M306" s="278">
        <f t="shared" si="4"/>
        <v>0</v>
      </c>
    </row>
    <row r="307" spans="1:13" hidden="1" x14ac:dyDescent="0.3">
      <c r="A307" s="108">
        <v>583722</v>
      </c>
      <c r="B307" s="133" t="s">
        <v>1538</v>
      </c>
      <c r="C307" s="133" t="s">
        <v>10</v>
      </c>
      <c r="D307" s="133" t="s">
        <v>1515</v>
      </c>
      <c r="E307" s="133" t="s">
        <v>1202</v>
      </c>
      <c r="F307" s="133" t="s">
        <v>1516</v>
      </c>
      <c r="G307" s="133" t="s">
        <v>865</v>
      </c>
      <c r="H307" s="133" t="s">
        <v>1203</v>
      </c>
      <c r="I307" t="b">
        <v>0</v>
      </c>
      <c r="J307" s="133" t="s">
        <v>867</v>
      </c>
      <c r="K307" s="91">
        <v>430</v>
      </c>
      <c r="L307" s="278">
        <v>430</v>
      </c>
      <c r="M307" s="278">
        <f t="shared" si="4"/>
        <v>0</v>
      </c>
    </row>
    <row r="308" spans="1:13" hidden="1" x14ac:dyDescent="0.3">
      <c r="A308" s="108">
        <v>2617333</v>
      </c>
      <c r="B308" s="133" t="s">
        <v>1539</v>
      </c>
      <c r="C308" s="133" t="s">
        <v>10</v>
      </c>
      <c r="D308" s="133" t="s">
        <v>1515</v>
      </c>
      <c r="E308" s="133" t="s">
        <v>1202</v>
      </c>
      <c r="F308" s="133" t="s">
        <v>1516</v>
      </c>
      <c r="G308" s="133" t="s">
        <v>925</v>
      </c>
      <c r="H308" s="133" t="s">
        <v>1540</v>
      </c>
      <c r="I308" t="b">
        <v>0</v>
      </c>
      <c r="J308" s="133" t="s">
        <v>867</v>
      </c>
      <c r="K308" s="91">
        <v>10000</v>
      </c>
      <c r="L308" s="278">
        <v>10000</v>
      </c>
      <c r="M308" s="278">
        <f t="shared" si="4"/>
        <v>0</v>
      </c>
    </row>
    <row r="309" spans="1:13" hidden="1" x14ac:dyDescent="0.3">
      <c r="A309" s="108">
        <v>583723</v>
      </c>
      <c r="B309" s="133" t="s">
        <v>1541</v>
      </c>
      <c r="C309" s="133" t="s">
        <v>10</v>
      </c>
      <c r="D309" s="133" t="s">
        <v>1515</v>
      </c>
      <c r="E309" s="133" t="s">
        <v>1202</v>
      </c>
      <c r="F309" s="133" t="s">
        <v>1516</v>
      </c>
      <c r="G309" s="133" t="s">
        <v>928</v>
      </c>
      <c r="H309" s="133" t="s">
        <v>1542</v>
      </c>
      <c r="I309" t="b">
        <v>0</v>
      </c>
      <c r="J309" s="133" t="s">
        <v>867</v>
      </c>
      <c r="K309" s="91">
        <v>10000</v>
      </c>
      <c r="L309" s="278">
        <v>10000</v>
      </c>
      <c r="M309" s="278">
        <f t="shared" si="4"/>
        <v>0</v>
      </c>
    </row>
    <row r="310" spans="1:13" hidden="1" x14ac:dyDescent="0.3">
      <c r="A310" s="108">
        <v>2061329</v>
      </c>
      <c r="B310" s="133" t="s">
        <v>1543</v>
      </c>
      <c r="C310" s="133" t="s">
        <v>10</v>
      </c>
      <c r="D310" s="133" t="s">
        <v>1515</v>
      </c>
      <c r="E310" s="133" t="s">
        <v>1354</v>
      </c>
      <c r="F310" s="133" t="s">
        <v>1516</v>
      </c>
      <c r="G310" s="133" t="s">
        <v>865</v>
      </c>
      <c r="H310" s="133" t="s">
        <v>1355</v>
      </c>
      <c r="I310" t="b">
        <v>0</v>
      </c>
      <c r="J310" s="133" t="s">
        <v>867</v>
      </c>
      <c r="K310" s="91">
        <v>2800</v>
      </c>
      <c r="L310" s="278">
        <v>2800</v>
      </c>
      <c r="M310" s="278">
        <f t="shared" si="4"/>
        <v>0</v>
      </c>
    </row>
    <row r="311" spans="1:13" hidden="1" x14ac:dyDescent="0.3">
      <c r="A311" s="108">
        <v>583724</v>
      </c>
      <c r="B311" s="133" t="s">
        <v>1544</v>
      </c>
      <c r="C311" s="133" t="s">
        <v>10</v>
      </c>
      <c r="D311" s="133" t="s">
        <v>1515</v>
      </c>
      <c r="E311" s="133" t="s">
        <v>1207</v>
      </c>
      <c r="F311" s="133" t="s">
        <v>1516</v>
      </c>
      <c r="G311" s="133" t="s">
        <v>865</v>
      </c>
      <c r="H311" s="133" t="s">
        <v>1545</v>
      </c>
      <c r="I311" t="b">
        <v>0</v>
      </c>
      <c r="J311" s="133" t="s">
        <v>867</v>
      </c>
      <c r="K311" s="91">
        <v>1110</v>
      </c>
      <c r="L311" s="278">
        <v>1110</v>
      </c>
      <c r="M311" s="278">
        <f t="shared" si="4"/>
        <v>0</v>
      </c>
    </row>
    <row r="312" spans="1:13" hidden="1" x14ac:dyDescent="0.3">
      <c r="A312" s="108">
        <v>2617330</v>
      </c>
      <c r="B312" s="133" t="s">
        <v>1546</v>
      </c>
      <c r="C312" s="133" t="s">
        <v>10</v>
      </c>
      <c r="D312" s="133" t="s">
        <v>1515</v>
      </c>
      <c r="E312" s="133" t="s">
        <v>1215</v>
      </c>
      <c r="F312" s="133" t="s">
        <v>1516</v>
      </c>
      <c r="G312" s="133" t="s">
        <v>865</v>
      </c>
      <c r="H312" s="133" t="s">
        <v>1547</v>
      </c>
      <c r="I312" t="b">
        <v>0</v>
      </c>
      <c r="J312" s="133" t="s">
        <v>867</v>
      </c>
      <c r="K312" s="91">
        <v>600</v>
      </c>
      <c r="L312" s="278">
        <v>600</v>
      </c>
      <c r="M312" s="278">
        <f t="shared" si="4"/>
        <v>0</v>
      </c>
    </row>
    <row r="313" spans="1:13" hidden="1" x14ac:dyDescent="0.3">
      <c r="A313" s="108">
        <v>2061332</v>
      </c>
      <c r="B313" s="133" t="s">
        <v>1548</v>
      </c>
      <c r="C313" s="133" t="s">
        <v>10</v>
      </c>
      <c r="D313" s="133" t="s">
        <v>1515</v>
      </c>
      <c r="E313" s="133" t="s">
        <v>1215</v>
      </c>
      <c r="F313" s="133" t="s">
        <v>1516</v>
      </c>
      <c r="G313" s="133" t="s">
        <v>925</v>
      </c>
      <c r="H313" s="133" t="s">
        <v>1549</v>
      </c>
      <c r="I313" t="b">
        <v>0</v>
      </c>
      <c r="J313" s="133" t="s">
        <v>867</v>
      </c>
      <c r="K313" s="91">
        <v>500</v>
      </c>
      <c r="L313" s="278">
        <v>500</v>
      </c>
      <c r="M313" s="278">
        <f t="shared" si="4"/>
        <v>0</v>
      </c>
    </row>
    <row r="314" spans="1:13" hidden="1" x14ac:dyDescent="0.3">
      <c r="A314" s="108">
        <v>583819</v>
      </c>
      <c r="B314" s="133" t="s">
        <v>1550</v>
      </c>
      <c r="C314" s="133" t="s">
        <v>10</v>
      </c>
      <c r="D314" s="133" t="s">
        <v>1515</v>
      </c>
      <c r="E314" s="133" t="s">
        <v>1215</v>
      </c>
      <c r="F314" s="133" t="s">
        <v>1516</v>
      </c>
      <c r="G314" s="133" t="s">
        <v>928</v>
      </c>
      <c r="H314" s="133" t="s">
        <v>1551</v>
      </c>
      <c r="I314" t="b">
        <v>0</v>
      </c>
      <c r="J314" s="133" t="s">
        <v>867</v>
      </c>
      <c r="K314" s="91">
        <v>500</v>
      </c>
      <c r="L314" s="278">
        <v>500</v>
      </c>
      <c r="M314" s="278">
        <f t="shared" si="4"/>
        <v>0</v>
      </c>
    </row>
    <row r="315" spans="1:13" hidden="1" x14ac:dyDescent="0.3">
      <c r="A315" s="108">
        <v>2061330</v>
      </c>
      <c r="B315" s="133" t="s">
        <v>1552</v>
      </c>
      <c r="C315" s="133" t="s">
        <v>10</v>
      </c>
      <c r="D315" s="133" t="s">
        <v>1515</v>
      </c>
      <c r="E315" s="133" t="s">
        <v>1220</v>
      </c>
      <c r="F315" s="133" t="s">
        <v>1516</v>
      </c>
      <c r="G315" s="133" t="s">
        <v>865</v>
      </c>
      <c r="H315" s="133" t="s">
        <v>1553</v>
      </c>
      <c r="I315" t="b">
        <v>0</v>
      </c>
      <c r="J315" s="133" t="s">
        <v>867</v>
      </c>
      <c r="K315" s="91">
        <v>8500</v>
      </c>
      <c r="L315" s="278">
        <v>8500</v>
      </c>
      <c r="M315" s="278">
        <f t="shared" si="4"/>
        <v>0</v>
      </c>
    </row>
    <row r="316" spans="1:13" hidden="1" x14ac:dyDescent="0.3">
      <c r="A316" s="108">
        <v>583725</v>
      </c>
      <c r="B316" s="133" t="s">
        <v>1554</v>
      </c>
      <c r="C316" s="133" t="s">
        <v>10</v>
      </c>
      <c r="D316" s="133" t="s">
        <v>1515</v>
      </c>
      <c r="E316" s="133" t="s">
        <v>1220</v>
      </c>
      <c r="F316" s="133" t="s">
        <v>1516</v>
      </c>
      <c r="G316" s="133" t="s">
        <v>925</v>
      </c>
      <c r="H316" s="133" t="s">
        <v>1555</v>
      </c>
      <c r="I316" t="b">
        <v>0</v>
      </c>
      <c r="J316" s="133" t="s">
        <v>867</v>
      </c>
      <c r="K316" s="91">
        <v>2000</v>
      </c>
      <c r="L316" s="278">
        <v>2000</v>
      </c>
      <c r="M316" s="278">
        <f t="shared" si="4"/>
        <v>0</v>
      </c>
    </row>
    <row r="317" spans="1:13" hidden="1" x14ac:dyDescent="0.3">
      <c r="A317" s="108">
        <v>583726</v>
      </c>
      <c r="B317" s="133" t="s">
        <v>1556</v>
      </c>
      <c r="C317" s="133" t="s">
        <v>10</v>
      </c>
      <c r="D317" s="133" t="s">
        <v>1515</v>
      </c>
      <c r="E317" s="133" t="s">
        <v>1557</v>
      </c>
      <c r="F317" s="133" t="s">
        <v>1516</v>
      </c>
      <c r="G317" s="133" t="s">
        <v>865</v>
      </c>
      <c r="H317" s="133" t="s">
        <v>1558</v>
      </c>
      <c r="I317" t="b">
        <v>0</v>
      </c>
      <c r="J317" s="133" t="s">
        <v>867</v>
      </c>
      <c r="K317" s="91">
        <v>50000</v>
      </c>
      <c r="L317" s="278">
        <v>50000</v>
      </c>
      <c r="M317" s="278">
        <f t="shared" si="4"/>
        <v>0</v>
      </c>
    </row>
    <row r="318" spans="1:13" hidden="1" x14ac:dyDescent="0.3">
      <c r="A318" s="108">
        <v>583781</v>
      </c>
      <c r="B318" s="133" t="s">
        <v>1559</v>
      </c>
      <c r="C318" s="133" t="s">
        <v>10</v>
      </c>
      <c r="D318" s="133" t="s">
        <v>1515</v>
      </c>
      <c r="E318" s="133" t="s">
        <v>1229</v>
      </c>
      <c r="F318" s="133" t="s">
        <v>1516</v>
      </c>
      <c r="G318" s="133" t="s">
        <v>865</v>
      </c>
      <c r="H318" s="133" t="s">
        <v>1457</v>
      </c>
      <c r="I318" t="b">
        <v>0</v>
      </c>
      <c r="J318" s="133" t="s">
        <v>867</v>
      </c>
      <c r="K318" s="91">
        <v>2560</v>
      </c>
      <c r="L318" s="278">
        <v>2560</v>
      </c>
      <c r="M318" s="278">
        <f t="shared" si="4"/>
        <v>0</v>
      </c>
    </row>
    <row r="319" spans="1:13" hidden="1" x14ac:dyDescent="0.3">
      <c r="A319" s="108">
        <v>2617331</v>
      </c>
      <c r="B319" s="133" t="s">
        <v>1560</v>
      </c>
      <c r="C319" s="133" t="s">
        <v>10</v>
      </c>
      <c r="D319" s="133" t="s">
        <v>1515</v>
      </c>
      <c r="E319" s="133" t="s">
        <v>1229</v>
      </c>
      <c r="F319" s="133" t="s">
        <v>1516</v>
      </c>
      <c r="G319" s="133" t="s">
        <v>925</v>
      </c>
      <c r="H319" s="133" t="s">
        <v>1561</v>
      </c>
      <c r="I319" t="b">
        <v>0</v>
      </c>
      <c r="J319" s="133" t="s">
        <v>867</v>
      </c>
      <c r="K319" s="91">
        <v>500</v>
      </c>
      <c r="L319" s="278">
        <v>500</v>
      </c>
      <c r="M319" s="278">
        <f t="shared" si="4"/>
        <v>0</v>
      </c>
    </row>
    <row r="320" spans="1:13" hidden="1" x14ac:dyDescent="0.3">
      <c r="A320" s="108">
        <v>849955</v>
      </c>
      <c r="B320" s="133" t="s">
        <v>1562</v>
      </c>
      <c r="C320" s="133" t="s">
        <v>10</v>
      </c>
      <c r="D320" s="133" t="s">
        <v>1515</v>
      </c>
      <c r="E320" s="133" t="s">
        <v>1229</v>
      </c>
      <c r="F320" s="133" t="s">
        <v>1516</v>
      </c>
      <c r="G320" s="133" t="s">
        <v>928</v>
      </c>
      <c r="H320" s="133" t="s">
        <v>1563</v>
      </c>
      <c r="I320" t="b">
        <v>0</v>
      </c>
      <c r="J320" s="133" t="s">
        <v>867</v>
      </c>
      <c r="K320" s="91">
        <v>110</v>
      </c>
      <c r="L320" s="278">
        <v>110</v>
      </c>
      <c r="M320" s="278">
        <f t="shared" si="4"/>
        <v>0</v>
      </c>
    </row>
    <row r="321" spans="1:13" hidden="1" x14ac:dyDescent="0.3">
      <c r="A321" s="108">
        <v>2617639</v>
      </c>
      <c r="B321" s="133" t="s">
        <v>1566</v>
      </c>
      <c r="C321" s="133" t="s">
        <v>10</v>
      </c>
      <c r="D321" s="133" t="s">
        <v>1515</v>
      </c>
      <c r="E321" s="133" t="s">
        <v>1240</v>
      </c>
      <c r="F321" s="133" t="s">
        <v>1516</v>
      </c>
      <c r="G321" s="133" t="s">
        <v>865</v>
      </c>
      <c r="H321" s="133" t="s">
        <v>1567</v>
      </c>
      <c r="I321" t="b">
        <v>0</v>
      </c>
      <c r="J321" s="133" t="s">
        <v>867</v>
      </c>
      <c r="K321" s="91">
        <v>500</v>
      </c>
      <c r="L321" s="278">
        <v>500</v>
      </c>
      <c r="M321" s="278">
        <f t="shared" si="4"/>
        <v>0</v>
      </c>
    </row>
    <row r="322" spans="1:13" hidden="1" x14ac:dyDescent="0.3">
      <c r="A322" s="108">
        <v>2617640</v>
      </c>
      <c r="B322" s="133" t="s">
        <v>1568</v>
      </c>
      <c r="C322" s="133" t="s">
        <v>10</v>
      </c>
      <c r="D322" s="133" t="s">
        <v>1515</v>
      </c>
      <c r="E322" s="133" t="s">
        <v>1240</v>
      </c>
      <c r="F322" s="133" t="s">
        <v>1516</v>
      </c>
      <c r="G322" s="133" t="s">
        <v>925</v>
      </c>
      <c r="H322" s="133" t="s">
        <v>1475</v>
      </c>
      <c r="I322" t="b">
        <v>0</v>
      </c>
      <c r="J322" s="133" t="s">
        <v>867</v>
      </c>
      <c r="K322" s="91">
        <v>500</v>
      </c>
      <c r="L322" s="278">
        <v>500</v>
      </c>
      <c r="M322" s="278">
        <f t="shared" si="4"/>
        <v>0</v>
      </c>
    </row>
    <row r="323" spans="1:13" hidden="1" x14ac:dyDescent="0.3">
      <c r="A323" s="108">
        <v>583727</v>
      </c>
      <c r="B323" s="133" t="s">
        <v>1569</v>
      </c>
      <c r="C323" s="133" t="s">
        <v>10</v>
      </c>
      <c r="D323" s="133" t="s">
        <v>1515</v>
      </c>
      <c r="E323" s="133" t="s">
        <v>1240</v>
      </c>
      <c r="F323" s="133" t="s">
        <v>1516</v>
      </c>
      <c r="G323" s="133" t="s">
        <v>928</v>
      </c>
      <c r="H323" s="133" t="s">
        <v>1570</v>
      </c>
      <c r="I323" t="b">
        <v>0</v>
      </c>
      <c r="J323" s="133" t="s">
        <v>867</v>
      </c>
      <c r="K323" s="91">
        <v>21500</v>
      </c>
      <c r="L323" s="278">
        <v>21500</v>
      </c>
      <c r="M323" s="278">
        <f t="shared" si="4"/>
        <v>0</v>
      </c>
    </row>
    <row r="324" spans="1:13" hidden="1" x14ac:dyDescent="0.3">
      <c r="A324" s="108">
        <v>850493</v>
      </c>
      <c r="B324" s="133" t="s">
        <v>1571</v>
      </c>
      <c r="C324" s="133" t="s">
        <v>10</v>
      </c>
      <c r="D324" s="133" t="s">
        <v>1515</v>
      </c>
      <c r="E324" s="133" t="s">
        <v>1240</v>
      </c>
      <c r="F324" s="133" t="s">
        <v>1516</v>
      </c>
      <c r="G324" s="133" t="s">
        <v>931</v>
      </c>
      <c r="H324" s="133" t="s">
        <v>1572</v>
      </c>
      <c r="I324" t="b">
        <v>0</v>
      </c>
      <c r="J324" s="133" t="s">
        <v>867</v>
      </c>
      <c r="K324" s="91">
        <v>250</v>
      </c>
      <c r="L324" s="278">
        <v>250</v>
      </c>
      <c r="M324" s="278">
        <f t="shared" si="4"/>
        <v>0</v>
      </c>
    </row>
    <row r="325" spans="1:13" hidden="1" x14ac:dyDescent="0.3">
      <c r="A325" s="108">
        <v>850492</v>
      </c>
      <c r="B325" s="133" t="s">
        <v>1573</v>
      </c>
      <c r="C325" s="133" t="s">
        <v>10</v>
      </c>
      <c r="D325" s="133" t="s">
        <v>1515</v>
      </c>
      <c r="E325" s="133" t="s">
        <v>1240</v>
      </c>
      <c r="F325" s="133" t="s">
        <v>1516</v>
      </c>
      <c r="G325" s="133" t="s">
        <v>944</v>
      </c>
      <c r="H325" s="133" t="s">
        <v>1574</v>
      </c>
      <c r="I325" t="b">
        <v>0</v>
      </c>
      <c r="J325" s="133" t="s">
        <v>867</v>
      </c>
      <c r="K325" s="91">
        <v>18000</v>
      </c>
      <c r="L325" s="278">
        <v>18000</v>
      </c>
      <c r="M325" s="278">
        <f t="shared" si="4"/>
        <v>0</v>
      </c>
    </row>
    <row r="326" spans="1:13" hidden="1" x14ac:dyDescent="0.3">
      <c r="A326" s="108">
        <v>2617332</v>
      </c>
      <c r="B326" s="133" t="s">
        <v>1575</v>
      </c>
      <c r="C326" s="133" t="s">
        <v>10</v>
      </c>
      <c r="D326" s="133" t="s">
        <v>1515</v>
      </c>
      <c r="E326" s="133" t="s">
        <v>1576</v>
      </c>
      <c r="F326" s="133" t="s">
        <v>1516</v>
      </c>
      <c r="G326" s="133" t="s">
        <v>865</v>
      </c>
      <c r="H326" s="133" t="s">
        <v>1577</v>
      </c>
      <c r="I326" t="b">
        <v>0</v>
      </c>
      <c r="J326" s="133" t="s">
        <v>867</v>
      </c>
      <c r="K326" s="91">
        <v>47670</v>
      </c>
      <c r="L326" s="278">
        <v>47670</v>
      </c>
      <c r="M326" s="278">
        <f t="shared" ref="M326:M389" si="5">+L326-K326</f>
        <v>0</v>
      </c>
    </row>
    <row r="327" spans="1:13" hidden="1" x14ac:dyDescent="0.3">
      <c r="A327" s="108">
        <v>1209958</v>
      </c>
      <c r="B327" s="133" t="s">
        <v>1578</v>
      </c>
      <c r="C327" s="133" t="s">
        <v>10</v>
      </c>
      <c r="D327" s="133" t="s">
        <v>1515</v>
      </c>
      <c r="E327" s="133" t="s">
        <v>1576</v>
      </c>
      <c r="F327" s="133" t="s">
        <v>1516</v>
      </c>
      <c r="G327" s="133" t="s">
        <v>925</v>
      </c>
      <c r="H327" s="133" t="s">
        <v>1579</v>
      </c>
      <c r="I327" t="b">
        <v>0</v>
      </c>
      <c r="J327" s="133" t="s">
        <v>867</v>
      </c>
      <c r="K327" s="91">
        <v>0</v>
      </c>
      <c r="L327" s="278">
        <v>0</v>
      </c>
      <c r="M327" s="278">
        <f t="shared" si="5"/>
        <v>0</v>
      </c>
    </row>
    <row r="328" spans="1:13" hidden="1" x14ac:dyDescent="0.3">
      <c r="A328" s="108">
        <v>1209957</v>
      </c>
      <c r="B328" s="133" t="s">
        <v>1580</v>
      </c>
      <c r="C328" s="133" t="s">
        <v>10</v>
      </c>
      <c r="D328" s="133" t="s">
        <v>1515</v>
      </c>
      <c r="E328" s="133" t="s">
        <v>1243</v>
      </c>
      <c r="F328" s="133" t="s">
        <v>1516</v>
      </c>
      <c r="G328" s="133" t="s">
        <v>865</v>
      </c>
      <c r="H328" s="133" t="s">
        <v>1244</v>
      </c>
      <c r="I328" t="b">
        <v>0</v>
      </c>
      <c r="J328" s="133" t="s">
        <v>867</v>
      </c>
      <c r="K328" s="91">
        <v>65000</v>
      </c>
      <c r="L328" s="278">
        <v>65000</v>
      </c>
      <c r="M328" s="278">
        <f t="shared" si="5"/>
        <v>0</v>
      </c>
    </row>
    <row r="329" spans="1:13" hidden="1" x14ac:dyDescent="0.3">
      <c r="A329" s="108">
        <v>583728</v>
      </c>
      <c r="B329" s="133" t="s">
        <v>1581</v>
      </c>
      <c r="C329" s="133" t="s">
        <v>10</v>
      </c>
      <c r="D329" s="133" t="s">
        <v>1515</v>
      </c>
      <c r="E329" s="133" t="s">
        <v>1243</v>
      </c>
      <c r="F329" s="133" t="s">
        <v>1516</v>
      </c>
      <c r="G329" s="133" t="s">
        <v>925</v>
      </c>
      <c r="H329" s="133" t="s">
        <v>1582</v>
      </c>
      <c r="I329" t="b">
        <v>0</v>
      </c>
      <c r="J329" s="133" t="s">
        <v>867</v>
      </c>
      <c r="K329" s="91">
        <v>0</v>
      </c>
      <c r="L329" s="278">
        <v>0</v>
      </c>
      <c r="M329" s="278">
        <f t="shared" si="5"/>
        <v>0</v>
      </c>
    </row>
    <row r="330" spans="1:13" hidden="1" x14ac:dyDescent="0.3">
      <c r="A330" s="108">
        <v>583792</v>
      </c>
      <c r="B330" s="133" t="s">
        <v>1583</v>
      </c>
      <c r="C330" s="133" t="s">
        <v>10</v>
      </c>
      <c r="D330" s="133" t="s">
        <v>1515</v>
      </c>
      <c r="E330" s="133" t="s">
        <v>1246</v>
      </c>
      <c r="F330" s="133" t="s">
        <v>1516</v>
      </c>
      <c r="G330" s="133" t="s">
        <v>865</v>
      </c>
      <c r="H330" s="133" t="s">
        <v>1326</v>
      </c>
      <c r="I330" t="b">
        <v>0</v>
      </c>
      <c r="J330" s="133" t="s">
        <v>867</v>
      </c>
      <c r="K330" s="91">
        <v>2640</v>
      </c>
      <c r="L330" s="278">
        <v>3240</v>
      </c>
      <c r="M330" s="278">
        <f t="shared" si="5"/>
        <v>600</v>
      </c>
    </row>
    <row r="331" spans="1:13" hidden="1" x14ac:dyDescent="0.3">
      <c r="A331" s="108">
        <v>1191250</v>
      </c>
      <c r="B331" s="133" t="s">
        <v>1584</v>
      </c>
      <c r="C331" s="133" t="s">
        <v>10</v>
      </c>
      <c r="D331" s="133" t="s">
        <v>1515</v>
      </c>
      <c r="E331" s="133" t="s">
        <v>1246</v>
      </c>
      <c r="F331" s="133" t="s">
        <v>1516</v>
      </c>
      <c r="G331" s="133" t="s">
        <v>925</v>
      </c>
      <c r="H331" s="268" t="s">
        <v>1251</v>
      </c>
      <c r="I331" t="b">
        <v>0</v>
      </c>
      <c r="J331" s="133" t="s">
        <v>867</v>
      </c>
      <c r="K331" s="91">
        <v>600</v>
      </c>
      <c r="L331" s="278">
        <v>0</v>
      </c>
      <c r="M331" s="278">
        <f t="shared" si="5"/>
        <v>-600</v>
      </c>
    </row>
    <row r="332" spans="1:13" hidden="1" x14ac:dyDescent="0.3">
      <c r="A332" s="108">
        <v>1191251</v>
      </c>
      <c r="B332" s="133" t="s">
        <v>1585</v>
      </c>
      <c r="C332" s="133" t="s">
        <v>10</v>
      </c>
      <c r="D332" s="133" t="s">
        <v>1515</v>
      </c>
      <c r="E332" s="133" t="s">
        <v>1586</v>
      </c>
      <c r="F332" s="133" t="s">
        <v>1516</v>
      </c>
      <c r="G332" s="133" t="s">
        <v>865</v>
      </c>
      <c r="H332" s="133" t="s">
        <v>1587</v>
      </c>
      <c r="I332" t="b">
        <v>0</v>
      </c>
      <c r="J332" s="133" t="s">
        <v>867</v>
      </c>
      <c r="K332" s="91">
        <v>9300</v>
      </c>
      <c r="L332" s="278">
        <v>9300</v>
      </c>
      <c r="M332" s="278">
        <f t="shared" si="5"/>
        <v>0</v>
      </c>
    </row>
    <row r="333" spans="1:13" hidden="1" x14ac:dyDescent="0.3">
      <c r="A333" s="108">
        <v>583794</v>
      </c>
      <c r="B333" s="133" t="s">
        <v>1588</v>
      </c>
      <c r="C333" s="133" t="s">
        <v>10</v>
      </c>
      <c r="D333" s="133" t="s">
        <v>1515</v>
      </c>
      <c r="E333" s="133" t="s">
        <v>1586</v>
      </c>
      <c r="F333" s="133" t="s">
        <v>1516</v>
      </c>
      <c r="G333" s="133" t="s">
        <v>925</v>
      </c>
      <c r="H333" s="133" t="s">
        <v>1589</v>
      </c>
      <c r="I333" t="b">
        <v>0</v>
      </c>
      <c r="J333" s="133" t="s">
        <v>867</v>
      </c>
      <c r="K333" s="91">
        <v>1800</v>
      </c>
      <c r="L333" s="278">
        <v>1800</v>
      </c>
      <c r="M333" s="278">
        <f t="shared" si="5"/>
        <v>0</v>
      </c>
    </row>
    <row r="334" spans="1:13" hidden="1" x14ac:dyDescent="0.3">
      <c r="A334" s="108">
        <v>583795</v>
      </c>
      <c r="B334" s="133" t="s">
        <v>1590</v>
      </c>
      <c r="C334" s="133" t="s">
        <v>10</v>
      </c>
      <c r="D334" s="133" t="s">
        <v>1515</v>
      </c>
      <c r="E334" s="133" t="s">
        <v>1586</v>
      </c>
      <c r="F334" s="133" t="s">
        <v>1516</v>
      </c>
      <c r="G334" s="133" t="s">
        <v>928</v>
      </c>
      <c r="H334" s="133" t="s">
        <v>1591</v>
      </c>
      <c r="I334" t="b">
        <v>0</v>
      </c>
      <c r="J334" s="133" t="s">
        <v>867</v>
      </c>
      <c r="K334" s="91">
        <v>7250</v>
      </c>
      <c r="L334" s="278">
        <v>7250</v>
      </c>
      <c r="M334" s="278">
        <f t="shared" si="5"/>
        <v>0</v>
      </c>
    </row>
    <row r="335" spans="1:13" hidden="1" x14ac:dyDescent="0.3">
      <c r="A335" s="108">
        <v>850237</v>
      </c>
      <c r="B335" s="133" t="s">
        <v>1592</v>
      </c>
      <c r="C335" s="133" t="s">
        <v>10</v>
      </c>
      <c r="D335" s="133" t="s">
        <v>1515</v>
      </c>
      <c r="E335" s="133" t="s">
        <v>1253</v>
      </c>
      <c r="F335" s="133" t="s">
        <v>1516</v>
      </c>
      <c r="G335" s="133" t="s">
        <v>865</v>
      </c>
      <c r="H335" s="133" t="s">
        <v>1254</v>
      </c>
      <c r="I335" t="b">
        <v>0</v>
      </c>
      <c r="J335" s="133" t="s">
        <v>867</v>
      </c>
      <c r="K335" s="91">
        <v>32390</v>
      </c>
      <c r="L335" s="278">
        <v>32390</v>
      </c>
      <c r="M335" s="278">
        <f t="shared" si="5"/>
        <v>0</v>
      </c>
    </row>
    <row r="336" spans="1:13" hidden="1" x14ac:dyDescent="0.3">
      <c r="A336" s="108">
        <v>583815</v>
      </c>
      <c r="B336" s="133" t="s">
        <v>1593</v>
      </c>
      <c r="C336" s="133" t="s">
        <v>10</v>
      </c>
      <c r="D336" s="133" t="s">
        <v>1515</v>
      </c>
      <c r="E336" s="133" t="s">
        <v>1253</v>
      </c>
      <c r="F336" s="133" t="s">
        <v>1516</v>
      </c>
      <c r="G336" s="133" t="s">
        <v>928</v>
      </c>
      <c r="H336" s="133" t="s">
        <v>1259</v>
      </c>
      <c r="I336" t="b">
        <v>0</v>
      </c>
      <c r="J336" s="133" t="s">
        <v>867</v>
      </c>
      <c r="K336" s="91">
        <v>400</v>
      </c>
      <c r="L336" s="278">
        <v>400</v>
      </c>
      <c r="M336" s="278">
        <f t="shared" si="5"/>
        <v>0</v>
      </c>
    </row>
    <row r="337" spans="1:13" hidden="1" x14ac:dyDescent="0.3">
      <c r="A337" s="108">
        <v>850236</v>
      </c>
      <c r="B337" s="133" t="s">
        <v>1594</v>
      </c>
      <c r="C337" s="133" t="s">
        <v>10</v>
      </c>
      <c r="D337" s="133" t="s">
        <v>1515</v>
      </c>
      <c r="E337" s="133" t="s">
        <v>1265</v>
      </c>
      <c r="F337" s="133" t="s">
        <v>1516</v>
      </c>
      <c r="G337" s="133" t="s">
        <v>865</v>
      </c>
      <c r="H337" s="133" t="s">
        <v>1266</v>
      </c>
      <c r="I337" t="b">
        <v>0</v>
      </c>
      <c r="J337" s="133" t="s">
        <v>867</v>
      </c>
      <c r="K337" s="91">
        <v>39450</v>
      </c>
      <c r="L337" s="278">
        <v>39450</v>
      </c>
      <c r="M337" s="278">
        <f t="shared" si="5"/>
        <v>0</v>
      </c>
    </row>
    <row r="338" spans="1:13" hidden="1" x14ac:dyDescent="0.3">
      <c r="A338" s="108">
        <v>583813</v>
      </c>
      <c r="B338" s="133" t="s">
        <v>1595</v>
      </c>
      <c r="C338" s="133" t="s">
        <v>10</v>
      </c>
      <c r="D338" s="133" t="s">
        <v>1515</v>
      </c>
      <c r="E338" s="133" t="s">
        <v>1265</v>
      </c>
      <c r="F338" s="133" t="s">
        <v>1516</v>
      </c>
      <c r="G338" s="133" t="s">
        <v>925</v>
      </c>
      <c r="H338" s="133" t="s">
        <v>1391</v>
      </c>
      <c r="I338" t="b">
        <v>0</v>
      </c>
      <c r="J338" s="133" t="s">
        <v>867</v>
      </c>
      <c r="K338" s="91">
        <v>1330</v>
      </c>
      <c r="L338" s="278">
        <v>1330</v>
      </c>
      <c r="M338" s="278">
        <f t="shared" si="5"/>
        <v>0</v>
      </c>
    </row>
    <row r="339" spans="1:13" hidden="1" x14ac:dyDescent="0.3">
      <c r="A339" s="108">
        <v>583796</v>
      </c>
      <c r="B339" s="133" t="s">
        <v>1596</v>
      </c>
      <c r="C339" s="133" t="s">
        <v>10</v>
      </c>
      <c r="D339" s="133" t="s">
        <v>1515</v>
      </c>
      <c r="E339" s="133" t="s">
        <v>1268</v>
      </c>
      <c r="F339" s="133" t="s">
        <v>1516</v>
      </c>
      <c r="G339" s="133" t="s">
        <v>925</v>
      </c>
      <c r="H339" s="133" t="s">
        <v>1597</v>
      </c>
      <c r="I339" t="b">
        <v>0</v>
      </c>
      <c r="J339" s="133" t="s">
        <v>867</v>
      </c>
      <c r="K339" s="91">
        <v>0</v>
      </c>
      <c r="L339" s="278">
        <v>0</v>
      </c>
      <c r="M339" s="278">
        <f t="shared" si="5"/>
        <v>0</v>
      </c>
    </row>
    <row r="340" spans="1:13" hidden="1" x14ac:dyDescent="0.3">
      <c r="A340" s="108">
        <v>583814</v>
      </c>
      <c r="B340" s="133" t="s">
        <v>1598</v>
      </c>
      <c r="C340" s="133" t="s">
        <v>10</v>
      </c>
      <c r="D340" s="133" t="s">
        <v>1515</v>
      </c>
      <c r="E340" s="133" t="s">
        <v>1273</v>
      </c>
      <c r="F340" s="133" t="s">
        <v>1516</v>
      </c>
      <c r="G340" s="133" t="s">
        <v>865</v>
      </c>
      <c r="H340" s="133" t="s">
        <v>1599</v>
      </c>
      <c r="I340" t="b">
        <v>0</v>
      </c>
      <c r="J340" s="133" t="s">
        <v>867</v>
      </c>
      <c r="K340" s="91">
        <v>830</v>
      </c>
      <c r="L340" s="278">
        <v>830</v>
      </c>
      <c r="M340" s="278">
        <f t="shared" si="5"/>
        <v>0</v>
      </c>
    </row>
    <row r="341" spans="1:13" hidden="1" x14ac:dyDescent="0.3">
      <c r="A341" s="108">
        <v>1191776</v>
      </c>
      <c r="B341" s="133" t="s">
        <v>1600</v>
      </c>
      <c r="C341" s="133" t="s">
        <v>10</v>
      </c>
      <c r="D341" s="133" t="s">
        <v>1515</v>
      </c>
      <c r="E341" s="133" t="s">
        <v>1273</v>
      </c>
      <c r="F341" s="133" t="s">
        <v>1516</v>
      </c>
      <c r="G341" s="133" t="s">
        <v>925</v>
      </c>
      <c r="H341" s="133" t="s">
        <v>1601</v>
      </c>
      <c r="I341" t="b">
        <v>0</v>
      </c>
      <c r="J341" s="133" t="s">
        <v>867</v>
      </c>
      <c r="K341" s="91">
        <v>1800</v>
      </c>
      <c r="L341" s="278">
        <v>1800</v>
      </c>
      <c r="M341" s="278">
        <f t="shared" si="5"/>
        <v>0</v>
      </c>
    </row>
    <row r="342" spans="1:13" hidden="1" x14ac:dyDescent="0.3">
      <c r="A342" s="108">
        <v>1191777</v>
      </c>
      <c r="B342" s="133" t="s">
        <v>1602</v>
      </c>
      <c r="C342" s="133" t="s">
        <v>10</v>
      </c>
      <c r="D342" s="133" t="s">
        <v>1603</v>
      </c>
      <c r="E342" s="133" t="s">
        <v>1165</v>
      </c>
      <c r="F342" s="133" t="s">
        <v>1336</v>
      </c>
      <c r="G342" s="133" t="s">
        <v>865</v>
      </c>
      <c r="H342" s="268" t="s">
        <v>1251</v>
      </c>
      <c r="I342" t="b">
        <v>0</v>
      </c>
      <c r="J342" s="133" t="s">
        <v>867</v>
      </c>
      <c r="K342" s="91">
        <v>532430</v>
      </c>
      <c r="L342" s="278">
        <v>0</v>
      </c>
      <c r="M342" s="278">
        <f t="shared" si="5"/>
        <v>-532430</v>
      </c>
    </row>
    <row r="343" spans="1:13" hidden="1" x14ac:dyDescent="0.3">
      <c r="A343" s="108">
        <v>1210150</v>
      </c>
      <c r="B343" s="133" t="s">
        <v>1604</v>
      </c>
      <c r="C343" s="133" t="s">
        <v>10</v>
      </c>
      <c r="D343" s="133" t="s">
        <v>1603</v>
      </c>
      <c r="E343" s="133" t="s">
        <v>1176</v>
      </c>
      <c r="F343" s="133" t="s">
        <v>1336</v>
      </c>
      <c r="G343" s="133" t="s">
        <v>865</v>
      </c>
      <c r="H343" s="268" t="s">
        <v>1251</v>
      </c>
      <c r="I343" t="b">
        <v>0</v>
      </c>
      <c r="J343" s="133" t="s">
        <v>867</v>
      </c>
      <c r="K343" s="91">
        <v>389450</v>
      </c>
      <c r="L343" s="278">
        <v>0</v>
      </c>
      <c r="M343" s="278">
        <f t="shared" si="5"/>
        <v>-389450</v>
      </c>
    </row>
    <row r="344" spans="1:13" hidden="1" x14ac:dyDescent="0.3">
      <c r="A344" s="108">
        <v>2033712</v>
      </c>
      <c r="B344" s="133" t="s">
        <v>1605</v>
      </c>
      <c r="C344" s="133" t="s">
        <v>10</v>
      </c>
      <c r="D344" s="133" t="s">
        <v>1603</v>
      </c>
      <c r="E344" s="133" t="s">
        <v>1185</v>
      </c>
      <c r="F344" s="133" t="s">
        <v>1336</v>
      </c>
      <c r="G344" s="133" t="s">
        <v>865</v>
      </c>
      <c r="H344" s="268" t="s">
        <v>1251</v>
      </c>
      <c r="I344" t="b">
        <v>0</v>
      </c>
      <c r="J344" s="133" t="s">
        <v>867</v>
      </c>
      <c r="K344" s="91">
        <v>1700</v>
      </c>
      <c r="L344" s="278">
        <v>0</v>
      </c>
      <c r="M344" s="278">
        <f t="shared" si="5"/>
        <v>-1700</v>
      </c>
    </row>
    <row r="345" spans="1:13" hidden="1" x14ac:dyDescent="0.3">
      <c r="A345" s="108">
        <v>2033706</v>
      </c>
      <c r="B345" s="133" t="s">
        <v>1606</v>
      </c>
      <c r="C345" s="133" t="s">
        <v>10</v>
      </c>
      <c r="D345" s="133" t="s">
        <v>1603</v>
      </c>
      <c r="E345" s="133" t="s">
        <v>1191</v>
      </c>
      <c r="F345" s="133" t="s">
        <v>1336</v>
      </c>
      <c r="G345" s="133" t="s">
        <v>865</v>
      </c>
      <c r="H345" s="268" t="s">
        <v>1251</v>
      </c>
      <c r="I345" t="b">
        <v>0</v>
      </c>
      <c r="J345" s="133" t="s">
        <v>867</v>
      </c>
      <c r="K345" s="91">
        <v>2400</v>
      </c>
      <c r="L345" s="278">
        <v>0</v>
      </c>
      <c r="M345" s="278">
        <f t="shared" si="5"/>
        <v>-2400</v>
      </c>
    </row>
    <row r="346" spans="1:13" hidden="1" x14ac:dyDescent="0.3">
      <c r="A346" s="108">
        <v>2033704</v>
      </c>
      <c r="B346" s="133" t="s">
        <v>1607</v>
      </c>
      <c r="C346" s="133" t="s">
        <v>10</v>
      </c>
      <c r="D346" s="133" t="s">
        <v>1603</v>
      </c>
      <c r="E346" s="133" t="s">
        <v>1191</v>
      </c>
      <c r="F346" s="133" t="s">
        <v>1336</v>
      </c>
      <c r="G346" s="133" t="s">
        <v>925</v>
      </c>
      <c r="H346" s="268" t="s">
        <v>1251</v>
      </c>
      <c r="I346" t="b">
        <v>0</v>
      </c>
      <c r="J346" s="133" t="s">
        <v>867</v>
      </c>
      <c r="K346" s="91">
        <v>180000</v>
      </c>
      <c r="L346" s="278">
        <v>0</v>
      </c>
      <c r="M346" s="278">
        <f t="shared" si="5"/>
        <v>-180000</v>
      </c>
    </row>
    <row r="347" spans="1:13" hidden="1" x14ac:dyDescent="0.3">
      <c r="A347" s="108">
        <v>1191811</v>
      </c>
      <c r="B347" s="133" t="s">
        <v>1608</v>
      </c>
      <c r="C347" s="133" t="s">
        <v>10</v>
      </c>
      <c r="D347" s="133" t="s">
        <v>1603</v>
      </c>
      <c r="E347" s="133" t="s">
        <v>1240</v>
      </c>
      <c r="F347" s="133" t="s">
        <v>1336</v>
      </c>
      <c r="G347" s="133" t="s">
        <v>865</v>
      </c>
      <c r="H347" s="268" t="s">
        <v>1251</v>
      </c>
      <c r="I347" t="b">
        <v>0</v>
      </c>
      <c r="J347" s="133" t="s">
        <v>867</v>
      </c>
      <c r="K347" s="91">
        <v>11550</v>
      </c>
      <c r="L347" s="278">
        <v>0</v>
      </c>
      <c r="M347" s="278">
        <f t="shared" si="5"/>
        <v>-11550</v>
      </c>
    </row>
    <row r="348" spans="1:13" hidden="1" x14ac:dyDescent="0.3">
      <c r="A348" s="108">
        <v>1191201</v>
      </c>
      <c r="B348" s="133" t="s">
        <v>1609</v>
      </c>
      <c r="C348" s="133" t="s">
        <v>10</v>
      </c>
      <c r="D348" s="133" t="s">
        <v>1603</v>
      </c>
      <c r="E348" s="133" t="s">
        <v>1576</v>
      </c>
      <c r="F348" s="133" t="s">
        <v>1336</v>
      </c>
      <c r="G348" s="133" t="s">
        <v>865</v>
      </c>
      <c r="H348" s="268" t="s">
        <v>1251</v>
      </c>
      <c r="I348" t="b">
        <v>0</v>
      </c>
      <c r="J348" s="133" t="s">
        <v>867</v>
      </c>
      <c r="K348" s="91">
        <v>154000</v>
      </c>
      <c r="L348" s="278">
        <v>0</v>
      </c>
      <c r="M348" s="278">
        <f t="shared" si="5"/>
        <v>-154000</v>
      </c>
    </row>
    <row r="349" spans="1:13" hidden="1" x14ac:dyDescent="0.3">
      <c r="A349" s="108">
        <v>2282564</v>
      </c>
      <c r="B349" s="133" t="s">
        <v>1610</v>
      </c>
      <c r="C349" s="133" t="s">
        <v>10</v>
      </c>
      <c r="D349" s="133" t="s">
        <v>1603</v>
      </c>
      <c r="E349" s="133" t="s">
        <v>1243</v>
      </c>
      <c r="F349" s="133" t="s">
        <v>1336</v>
      </c>
      <c r="G349" s="133" t="s">
        <v>865</v>
      </c>
      <c r="H349" s="268" t="s">
        <v>1251</v>
      </c>
      <c r="I349" t="b">
        <v>0</v>
      </c>
      <c r="J349" s="133" t="s">
        <v>867</v>
      </c>
      <c r="K349" s="91">
        <v>49500</v>
      </c>
      <c r="L349" s="278">
        <v>0</v>
      </c>
      <c r="M349" s="278">
        <f t="shared" si="5"/>
        <v>-49500</v>
      </c>
    </row>
    <row r="350" spans="1:13" hidden="1" x14ac:dyDescent="0.3">
      <c r="A350" s="108">
        <v>1210149</v>
      </c>
      <c r="B350" s="133" t="s">
        <v>1611</v>
      </c>
      <c r="C350" s="133" t="s">
        <v>10</v>
      </c>
      <c r="D350" s="133" t="s">
        <v>1603</v>
      </c>
      <c r="E350" s="133" t="s">
        <v>1246</v>
      </c>
      <c r="F350" s="133" t="s">
        <v>1336</v>
      </c>
      <c r="G350" s="133" t="s">
        <v>865</v>
      </c>
      <c r="H350" s="268" t="s">
        <v>1251</v>
      </c>
      <c r="I350" t="b">
        <v>0</v>
      </c>
      <c r="J350" s="133" t="s">
        <v>867</v>
      </c>
      <c r="K350" s="91">
        <v>9900</v>
      </c>
      <c r="L350" s="278">
        <v>0</v>
      </c>
      <c r="M350" s="278">
        <f t="shared" si="5"/>
        <v>-9900</v>
      </c>
    </row>
    <row r="351" spans="1:13" hidden="1" x14ac:dyDescent="0.3">
      <c r="A351" s="108">
        <v>2033711</v>
      </c>
      <c r="B351" s="133" t="s">
        <v>1612</v>
      </c>
      <c r="C351" s="133" t="s">
        <v>10</v>
      </c>
      <c r="D351" s="133" t="s">
        <v>1603</v>
      </c>
      <c r="E351" s="133" t="s">
        <v>1253</v>
      </c>
      <c r="F351" s="133" t="s">
        <v>1336</v>
      </c>
      <c r="G351" s="133" t="s">
        <v>865</v>
      </c>
      <c r="H351" s="268" t="s">
        <v>1251</v>
      </c>
      <c r="I351" t="b">
        <v>0</v>
      </c>
      <c r="J351" s="133" t="s">
        <v>867</v>
      </c>
      <c r="K351" s="91">
        <v>0</v>
      </c>
      <c r="L351" s="278">
        <v>0</v>
      </c>
      <c r="M351" s="278">
        <f t="shared" si="5"/>
        <v>0</v>
      </c>
    </row>
    <row r="352" spans="1:13" hidden="1" x14ac:dyDescent="0.3">
      <c r="A352" s="108">
        <v>2033705</v>
      </c>
      <c r="B352" s="133" t="s">
        <v>1613</v>
      </c>
      <c r="C352" s="133" t="s">
        <v>10</v>
      </c>
      <c r="D352" s="133" t="s">
        <v>1603</v>
      </c>
      <c r="E352" s="133" t="s">
        <v>1253</v>
      </c>
      <c r="F352" s="133" t="s">
        <v>1336</v>
      </c>
      <c r="G352" s="133" t="s">
        <v>925</v>
      </c>
      <c r="H352" s="268" t="s">
        <v>1251</v>
      </c>
      <c r="I352" t="b">
        <v>0</v>
      </c>
      <c r="J352" s="133" t="s">
        <v>867</v>
      </c>
      <c r="K352" s="91">
        <v>0</v>
      </c>
      <c r="L352" s="278">
        <v>0</v>
      </c>
      <c r="M352" s="278">
        <f t="shared" si="5"/>
        <v>0</v>
      </c>
    </row>
    <row r="353" spans="1:13" hidden="1" x14ac:dyDescent="0.3">
      <c r="A353" s="108">
        <v>2033703</v>
      </c>
      <c r="B353" s="133" t="s">
        <v>1614</v>
      </c>
      <c r="C353" s="133" t="s">
        <v>10</v>
      </c>
      <c r="D353" s="133" t="s">
        <v>1603</v>
      </c>
      <c r="E353" s="133" t="s">
        <v>1253</v>
      </c>
      <c r="F353" s="133" t="s">
        <v>1336</v>
      </c>
      <c r="G353" s="133" t="s">
        <v>928</v>
      </c>
      <c r="H353" s="268" t="s">
        <v>1251</v>
      </c>
      <c r="I353" t="b">
        <v>0</v>
      </c>
      <c r="J353" s="133" t="s">
        <v>867</v>
      </c>
      <c r="K353" s="91">
        <v>0</v>
      </c>
      <c r="L353" s="278">
        <v>0</v>
      </c>
      <c r="M353" s="278">
        <f t="shared" si="5"/>
        <v>0</v>
      </c>
    </row>
    <row r="354" spans="1:13" hidden="1" x14ac:dyDescent="0.3">
      <c r="A354" s="108">
        <v>602373</v>
      </c>
      <c r="B354" s="133" t="s">
        <v>1615</v>
      </c>
      <c r="C354" s="133" t="s">
        <v>10</v>
      </c>
      <c r="D354" s="133" t="s">
        <v>1603</v>
      </c>
      <c r="E354" s="133" t="s">
        <v>1253</v>
      </c>
      <c r="F354" s="133" t="s">
        <v>1336</v>
      </c>
      <c r="G354" s="133" t="s">
        <v>931</v>
      </c>
      <c r="H354" s="268" t="s">
        <v>1251</v>
      </c>
      <c r="I354" t="b">
        <v>0</v>
      </c>
      <c r="J354" s="133" t="s">
        <v>867</v>
      </c>
      <c r="K354" s="91">
        <v>39050</v>
      </c>
      <c r="L354" s="278">
        <v>0</v>
      </c>
      <c r="M354" s="278">
        <f t="shared" si="5"/>
        <v>-39050</v>
      </c>
    </row>
    <row r="355" spans="1:13" hidden="1" x14ac:dyDescent="0.3">
      <c r="A355" s="108">
        <v>602207</v>
      </c>
      <c r="B355" s="261" t="s">
        <v>12010</v>
      </c>
      <c r="C355" s="262" t="s">
        <v>10</v>
      </c>
      <c r="D355" s="262" t="s">
        <v>1603</v>
      </c>
      <c r="E355" s="262" t="s">
        <v>1253</v>
      </c>
      <c r="F355" s="262" t="s">
        <v>12011</v>
      </c>
      <c r="G355" s="262" t="s">
        <v>865</v>
      </c>
      <c r="H355" s="262" t="s">
        <v>1254</v>
      </c>
      <c r="I355" s="263" t="b">
        <v>0</v>
      </c>
      <c r="J355" s="261" t="s">
        <v>867</v>
      </c>
      <c r="K355" s="264"/>
      <c r="L355" s="278">
        <v>0</v>
      </c>
      <c r="M355" s="285">
        <f t="shared" si="5"/>
        <v>0</v>
      </c>
    </row>
    <row r="356" spans="1:13" hidden="1" x14ac:dyDescent="0.3">
      <c r="A356" s="108">
        <v>602208</v>
      </c>
      <c r="B356" s="261" t="s">
        <v>12012</v>
      </c>
      <c r="C356" s="262" t="s">
        <v>10</v>
      </c>
      <c r="D356" s="262" t="s">
        <v>1603</v>
      </c>
      <c r="E356" s="262" t="s">
        <v>1253</v>
      </c>
      <c r="F356" s="262" t="s">
        <v>12011</v>
      </c>
      <c r="G356" s="262" t="s">
        <v>925</v>
      </c>
      <c r="H356" s="262" t="s">
        <v>1497</v>
      </c>
      <c r="I356" s="263" t="b">
        <v>0</v>
      </c>
      <c r="J356" s="261" t="s">
        <v>867</v>
      </c>
      <c r="K356" s="264"/>
      <c r="L356" s="278">
        <v>0</v>
      </c>
      <c r="M356" s="285">
        <f t="shared" si="5"/>
        <v>0</v>
      </c>
    </row>
    <row r="357" spans="1:13" hidden="1" x14ac:dyDescent="0.3">
      <c r="A357" s="108">
        <v>602209</v>
      </c>
      <c r="B357" s="261" t="s">
        <v>12013</v>
      </c>
      <c r="C357" s="262" t="s">
        <v>10</v>
      </c>
      <c r="D357" s="262" t="s">
        <v>1603</v>
      </c>
      <c r="E357" s="262" t="s">
        <v>1253</v>
      </c>
      <c r="F357" s="262" t="s">
        <v>12011</v>
      </c>
      <c r="G357" s="262" t="s">
        <v>928</v>
      </c>
      <c r="H357" s="262" t="s">
        <v>1259</v>
      </c>
      <c r="I357" s="263" t="b">
        <v>0</v>
      </c>
      <c r="J357" s="261" t="s">
        <v>867</v>
      </c>
      <c r="K357" s="264"/>
      <c r="L357" s="278">
        <v>0</v>
      </c>
      <c r="M357" s="285">
        <f t="shared" si="5"/>
        <v>0</v>
      </c>
    </row>
    <row r="358" spans="1:13" hidden="1" x14ac:dyDescent="0.3">
      <c r="A358" s="108">
        <v>583910</v>
      </c>
      <c r="B358" s="133" t="s">
        <v>1616</v>
      </c>
      <c r="C358" s="133" t="s">
        <v>10</v>
      </c>
      <c r="D358" s="133" t="s">
        <v>1603</v>
      </c>
      <c r="E358" s="133" t="s">
        <v>1617</v>
      </c>
      <c r="F358" s="133" t="s">
        <v>1336</v>
      </c>
      <c r="G358" s="133" t="s">
        <v>865</v>
      </c>
      <c r="H358" s="268" t="s">
        <v>1251</v>
      </c>
      <c r="I358" t="b">
        <v>0</v>
      </c>
      <c r="J358" s="133" t="s">
        <v>867</v>
      </c>
      <c r="K358" s="91">
        <v>15000</v>
      </c>
      <c r="L358" s="278">
        <v>0</v>
      </c>
      <c r="M358" s="278">
        <f t="shared" si="5"/>
        <v>-15000</v>
      </c>
    </row>
    <row r="359" spans="1:13" hidden="1" x14ac:dyDescent="0.3">
      <c r="A359" s="108">
        <v>583933</v>
      </c>
      <c r="B359" s="133" t="s">
        <v>1618</v>
      </c>
      <c r="C359" s="133" t="s">
        <v>10</v>
      </c>
      <c r="D359" s="133" t="s">
        <v>1603</v>
      </c>
      <c r="E359" s="133" t="s">
        <v>1617</v>
      </c>
      <c r="F359" s="133" t="s">
        <v>1336</v>
      </c>
      <c r="G359" s="133" t="s">
        <v>925</v>
      </c>
      <c r="H359" s="268" t="s">
        <v>1251</v>
      </c>
      <c r="I359" t="b">
        <v>0</v>
      </c>
      <c r="J359" s="133" t="s">
        <v>867</v>
      </c>
      <c r="K359" s="91">
        <v>50000</v>
      </c>
      <c r="L359" s="278">
        <v>0</v>
      </c>
      <c r="M359" s="278">
        <f t="shared" si="5"/>
        <v>-50000</v>
      </c>
    </row>
    <row r="360" spans="1:13" hidden="1" x14ac:dyDescent="0.3">
      <c r="A360" s="108">
        <v>602210</v>
      </c>
      <c r="B360" s="133" t="s">
        <v>1619</v>
      </c>
      <c r="C360" s="133" t="s">
        <v>10</v>
      </c>
      <c r="D360" s="133" t="s">
        <v>1603</v>
      </c>
      <c r="E360" s="133" t="s">
        <v>1273</v>
      </c>
      <c r="F360" s="133" t="s">
        <v>1336</v>
      </c>
      <c r="G360" s="133" t="s">
        <v>865</v>
      </c>
      <c r="H360" s="268" t="s">
        <v>1251</v>
      </c>
      <c r="I360" t="b">
        <v>0</v>
      </c>
      <c r="J360" s="133" t="s">
        <v>867</v>
      </c>
      <c r="K360" s="91">
        <v>82500</v>
      </c>
      <c r="L360" s="278">
        <v>0</v>
      </c>
      <c r="M360" s="278">
        <f t="shared" si="5"/>
        <v>-82500</v>
      </c>
    </row>
    <row r="361" spans="1:13" hidden="1" x14ac:dyDescent="0.3">
      <c r="A361" s="108">
        <v>602211</v>
      </c>
      <c r="B361" s="133" t="s">
        <v>1620</v>
      </c>
      <c r="C361" s="133" t="s">
        <v>10</v>
      </c>
      <c r="D361" s="133" t="s">
        <v>1621</v>
      </c>
      <c r="E361" s="133" t="s">
        <v>1522</v>
      </c>
      <c r="F361" s="133" t="s">
        <v>864</v>
      </c>
      <c r="G361" s="133" t="s">
        <v>865</v>
      </c>
      <c r="H361" s="133" t="s">
        <v>1622</v>
      </c>
      <c r="I361" t="b">
        <v>0</v>
      </c>
      <c r="J361" s="133" t="s">
        <v>867</v>
      </c>
      <c r="K361" s="91">
        <v>100000</v>
      </c>
      <c r="L361" s="278">
        <v>100000</v>
      </c>
      <c r="M361" s="278">
        <f t="shared" si="5"/>
        <v>0</v>
      </c>
    </row>
    <row r="362" spans="1:13" hidden="1" x14ac:dyDescent="0.3">
      <c r="A362" s="108">
        <v>602246</v>
      </c>
      <c r="B362" s="133" t="s">
        <v>1623</v>
      </c>
      <c r="C362" s="133" t="s">
        <v>10</v>
      </c>
      <c r="D362" s="133" t="s">
        <v>1621</v>
      </c>
      <c r="E362" s="133" t="s">
        <v>1624</v>
      </c>
      <c r="F362" s="133" t="s">
        <v>864</v>
      </c>
      <c r="G362" s="133" t="s">
        <v>865</v>
      </c>
      <c r="H362" s="133" t="s">
        <v>1625</v>
      </c>
      <c r="I362" t="b">
        <v>0</v>
      </c>
      <c r="J362" s="133" t="s">
        <v>867</v>
      </c>
      <c r="K362" s="91">
        <v>250000</v>
      </c>
      <c r="L362" s="278">
        <v>250000</v>
      </c>
      <c r="M362" s="278">
        <f t="shared" si="5"/>
        <v>0</v>
      </c>
    </row>
    <row r="363" spans="1:13" hidden="1" x14ac:dyDescent="0.3">
      <c r="A363" s="108">
        <v>602212</v>
      </c>
      <c r="B363" s="133" t="s">
        <v>1626</v>
      </c>
      <c r="C363" s="133" t="s">
        <v>10</v>
      </c>
      <c r="D363" s="133" t="s">
        <v>1621</v>
      </c>
      <c r="E363" s="133" t="s">
        <v>1627</v>
      </c>
      <c r="F363" s="133" t="s">
        <v>864</v>
      </c>
      <c r="G363" s="133" t="s">
        <v>865</v>
      </c>
      <c r="H363" s="133" t="s">
        <v>1628</v>
      </c>
      <c r="I363" t="b">
        <v>0</v>
      </c>
      <c r="J363" s="133" t="s">
        <v>867</v>
      </c>
      <c r="K363" s="91">
        <v>10000</v>
      </c>
      <c r="L363" s="278">
        <v>10000</v>
      </c>
      <c r="M363" s="278">
        <f t="shared" si="5"/>
        <v>0</v>
      </c>
    </row>
    <row r="364" spans="1:13" hidden="1" x14ac:dyDescent="0.3">
      <c r="A364" s="108">
        <v>851219</v>
      </c>
      <c r="B364" s="133" t="s">
        <v>1629</v>
      </c>
      <c r="C364" s="133" t="s">
        <v>10</v>
      </c>
      <c r="D364" s="133" t="s">
        <v>1621</v>
      </c>
      <c r="E364" s="133" t="s">
        <v>1185</v>
      </c>
      <c r="F364" s="133" t="s">
        <v>864</v>
      </c>
      <c r="G364" s="133" t="s">
        <v>865</v>
      </c>
      <c r="H364" s="133" t="s">
        <v>1630</v>
      </c>
      <c r="I364" t="b">
        <v>0</v>
      </c>
      <c r="J364" s="133" t="s">
        <v>867</v>
      </c>
      <c r="K364" s="91">
        <v>117270</v>
      </c>
      <c r="L364" s="278">
        <v>117270</v>
      </c>
      <c r="M364" s="278">
        <f t="shared" si="5"/>
        <v>0</v>
      </c>
    </row>
    <row r="365" spans="1:13" hidden="1" x14ac:dyDescent="0.3">
      <c r="A365" s="108">
        <v>851487</v>
      </c>
      <c r="B365" s="133" t="s">
        <v>1631</v>
      </c>
      <c r="C365" s="133" t="s">
        <v>10</v>
      </c>
      <c r="D365" s="133" t="s">
        <v>1621</v>
      </c>
      <c r="E365" s="133" t="s">
        <v>1185</v>
      </c>
      <c r="F365" s="133" t="s">
        <v>864</v>
      </c>
      <c r="G365" s="133" t="s">
        <v>925</v>
      </c>
      <c r="H365" s="133" t="s">
        <v>1632</v>
      </c>
      <c r="I365" t="b">
        <v>0</v>
      </c>
      <c r="J365" s="133" t="s">
        <v>867</v>
      </c>
      <c r="K365" s="91">
        <v>7830</v>
      </c>
      <c r="L365" s="278">
        <v>7830</v>
      </c>
      <c r="M365" s="278">
        <f t="shared" si="5"/>
        <v>0</v>
      </c>
    </row>
    <row r="366" spans="1:13" hidden="1" x14ac:dyDescent="0.3">
      <c r="A366" s="108">
        <v>602213</v>
      </c>
      <c r="B366" s="133" t="s">
        <v>1633</v>
      </c>
      <c r="C366" s="133" t="s">
        <v>10</v>
      </c>
      <c r="D366" s="133" t="s">
        <v>1621</v>
      </c>
      <c r="E366" s="133" t="s">
        <v>1185</v>
      </c>
      <c r="F366" s="133" t="s">
        <v>864</v>
      </c>
      <c r="G366" s="133" t="s">
        <v>931</v>
      </c>
      <c r="H366" s="133" t="s">
        <v>1634</v>
      </c>
      <c r="I366" t="b">
        <v>0</v>
      </c>
      <c r="J366" s="133" t="s">
        <v>867</v>
      </c>
      <c r="K366" s="91">
        <v>100</v>
      </c>
      <c r="L366" s="278">
        <v>100</v>
      </c>
      <c r="M366" s="278">
        <f t="shared" si="5"/>
        <v>0</v>
      </c>
    </row>
    <row r="367" spans="1:13" hidden="1" x14ac:dyDescent="0.3">
      <c r="A367" s="108">
        <v>602245</v>
      </c>
      <c r="B367" s="133" t="s">
        <v>1635</v>
      </c>
      <c r="C367" s="133" t="s">
        <v>10</v>
      </c>
      <c r="D367" s="133" t="s">
        <v>1621</v>
      </c>
      <c r="E367" s="133" t="s">
        <v>1418</v>
      </c>
      <c r="F367" s="133" t="s">
        <v>864</v>
      </c>
      <c r="G367" s="133" t="s">
        <v>865</v>
      </c>
      <c r="H367" s="133" t="s">
        <v>1636</v>
      </c>
      <c r="I367" t="b">
        <v>0</v>
      </c>
      <c r="J367" s="133" t="s">
        <v>867</v>
      </c>
      <c r="K367" s="91">
        <v>5000</v>
      </c>
      <c r="L367" s="278">
        <v>5000</v>
      </c>
      <c r="M367" s="278">
        <f t="shared" si="5"/>
        <v>0</v>
      </c>
    </row>
    <row r="368" spans="1:13" hidden="1" x14ac:dyDescent="0.3">
      <c r="A368" s="108">
        <v>602214</v>
      </c>
      <c r="B368" s="133" t="s">
        <v>1637</v>
      </c>
      <c r="C368" s="133" t="s">
        <v>10</v>
      </c>
      <c r="D368" s="133" t="s">
        <v>1621</v>
      </c>
      <c r="E368" s="133" t="s">
        <v>1194</v>
      </c>
      <c r="F368" s="133" t="s">
        <v>864</v>
      </c>
      <c r="G368" s="133" t="s">
        <v>865</v>
      </c>
      <c r="H368" s="133" t="s">
        <v>1638</v>
      </c>
      <c r="I368" t="b">
        <v>0</v>
      </c>
      <c r="J368" s="133" t="s">
        <v>867</v>
      </c>
      <c r="K368" s="91">
        <v>1000</v>
      </c>
      <c r="L368" s="278">
        <v>1000</v>
      </c>
      <c r="M368" s="278">
        <f t="shared" si="5"/>
        <v>0</v>
      </c>
    </row>
    <row r="369" spans="1:13" hidden="1" x14ac:dyDescent="0.3">
      <c r="A369" s="108">
        <v>602215</v>
      </c>
      <c r="B369" s="133" t="s">
        <v>1639</v>
      </c>
      <c r="C369" s="133" t="s">
        <v>10</v>
      </c>
      <c r="D369" s="133" t="s">
        <v>1621</v>
      </c>
      <c r="E369" s="133" t="s">
        <v>1202</v>
      </c>
      <c r="F369" s="133" t="s">
        <v>864</v>
      </c>
      <c r="G369" s="133" t="s">
        <v>865</v>
      </c>
      <c r="H369" s="133" t="s">
        <v>1640</v>
      </c>
      <c r="I369" t="b">
        <v>0</v>
      </c>
      <c r="J369" s="133" t="s">
        <v>867</v>
      </c>
      <c r="K369" s="91">
        <v>700</v>
      </c>
      <c r="L369" s="278">
        <v>700</v>
      </c>
      <c r="M369" s="278">
        <f t="shared" si="5"/>
        <v>0</v>
      </c>
    </row>
    <row r="370" spans="1:13" hidden="1" x14ac:dyDescent="0.3">
      <c r="A370" s="108">
        <v>602216</v>
      </c>
      <c r="B370" s="133" t="s">
        <v>1641</v>
      </c>
      <c r="C370" s="133" t="s">
        <v>10</v>
      </c>
      <c r="D370" s="133" t="s">
        <v>1621</v>
      </c>
      <c r="E370" s="133" t="s">
        <v>1207</v>
      </c>
      <c r="F370" s="133" t="s">
        <v>864</v>
      </c>
      <c r="G370" s="133" t="s">
        <v>865</v>
      </c>
      <c r="H370" s="133" t="s">
        <v>1642</v>
      </c>
      <c r="I370" t="b">
        <v>0</v>
      </c>
      <c r="J370" s="133" t="s">
        <v>867</v>
      </c>
      <c r="K370" s="91">
        <v>1000</v>
      </c>
      <c r="L370" s="278">
        <v>1000</v>
      </c>
      <c r="M370" s="278">
        <f t="shared" si="5"/>
        <v>0</v>
      </c>
    </row>
    <row r="371" spans="1:13" hidden="1" x14ac:dyDescent="0.3">
      <c r="A371" s="108">
        <v>602217</v>
      </c>
      <c r="B371" s="133" t="s">
        <v>1643</v>
      </c>
      <c r="C371" s="133" t="s">
        <v>10</v>
      </c>
      <c r="D371" s="133" t="s">
        <v>1621</v>
      </c>
      <c r="E371" s="133" t="s">
        <v>1212</v>
      </c>
      <c r="F371" s="133" t="s">
        <v>864</v>
      </c>
      <c r="G371" s="133" t="s">
        <v>865</v>
      </c>
      <c r="H371" s="133" t="s">
        <v>1644</v>
      </c>
      <c r="I371" t="b">
        <v>0</v>
      </c>
      <c r="J371" s="133" t="s">
        <v>867</v>
      </c>
      <c r="K371" s="91">
        <v>50000</v>
      </c>
      <c r="L371" s="278">
        <v>50000</v>
      </c>
      <c r="M371" s="278">
        <f t="shared" si="5"/>
        <v>0</v>
      </c>
    </row>
    <row r="372" spans="1:13" hidden="1" x14ac:dyDescent="0.3">
      <c r="A372" s="108">
        <v>602218</v>
      </c>
      <c r="B372" s="133" t="s">
        <v>1645</v>
      </c>
      <c r="C372" s="133" t="s">
        <v>10</v>
      </c>
      <c r="D372" s="133" t="s">
        <v>1621</v>
      </c>
      <c r="E372" s="133" t="s">
        <v>1212</v>
      </c>
      <c r="F372" s="133" t="s">
        <v>864</v>
      </c>
      <c r="G372" s="133" t="s">
        <v>925</v>
      </c>
      <c r="H372" s="133" t="s">
        <v>1646</v>
      </c>
      <c r="I372" t="b">
        <v>0</v>
      </c>
      <c r="J372" s="133" t="s">
        <v>867</v>
      </c>
      <c r="K372" s="91">
        <v>1000000</v>
      </c>
      <c r="L372" s="278">
        <v>1000000</v>
      </c>
      <c r="M372" s="278">
        <f t="shared" si="5"/>
        <v>0</v>
      </c>
    </row>
    <row r="373" spans="1:13" hidden="1" x14ac:dyDescent="0.3">
      <c r="A373" s="108">
        <v>602219</v>
      </c>
      <c r="B373" s="133" t="s">
        <v>1647</v>
      </c>
      <c r="C373" s="133" t="s">
        <v>10</v>
      </c>
      <c r="D373" s="133" t="s">
        <v>1621</v>
      </c>
      <c r="E373" s="133" t="s">
        <v>1212</v>
      </c>
      <c r="F373" s="133" t="s">
        <v>864</v>
      </c>
      <c r="G373" s="133" t="s">
        <v>928</v>
      </c>
      <c r="H373" s="133" t="s">
        <v>1648</v>
      </c>
      <c r="I373" t="b">
        <v>0</v>
      </c>
      <c r="J373" s="133" t="s">
        <v>867</v>
      </c>
      <c r="K373" s="91">
        <v>0</v>
      </c>
      <c r="L373" s="278">
        <v>0</v>
      </c>
      <c r="M373" s="278">
        <f t="shared" si="5"/>
        <v>0</v>
      </c>
    </row>
    <row r="374" spans="1:13" hidden="1" x14ac:dyDescent="0.3">
      <c r="A374" s="108">
        <v>2033723</v>
      </c>
      <c r="B374" s="133" t="s">
        <v>1649</v>
      </c>
      <c r="C374" s="133" t="s">
        <v>10</v>
      </c>
      <c r="D374" s="133" t="s">
        <v>1621</v>
      </c>
      <c r="E374" s="133" t="s">
        <v>1212</v>
      </c>
      <c r="F374" s="133" t="s">
        <v>864</v>
      </c>
      <c r="G374" s="133" t="s">
        <v>931</v>
      </c>
      <c r="H374" s="133" t="s">
        <v>1650</v>
      </c>
      <c r="I374" t="b">
        <v>0</v>
      </c>
      <c r="J374" s="133" t="s">
        <v>867</v>
      </c>
      <c r="K374" s="91">
        <v>0</v>
      </c>
      <c r="L374" s="278">
        <v>0</v>
      </c>
      <c r="M374" s="278">
        <f t="shared" si="5"/>
        <v>0</v>
      </c>
    </row>
    <row r="375" spans="1:13" hidden="1" x14ac:dyDescent="0.3">
      <c r="A375" s="108">
        <v>2061337</v>
      </c>
      <c r="B375" s="133" t="s">
        <v>1651</v>
      </c>
      <c r="C375" s="133" t="s">
        <v>10</v>
      </c>
      <c r="D375" s="133" t="s">
        <v>1621</v>
      </c>
      <c r="E375" s="133" t="s">
        <v>1212</v>
      </c>
      <c r="F375" s="133" t="s">
        <v>864</v>
      </c>
      <c r="G375" s="133" t="s">
        <v>1060</v>
      </c>
      <c r="H375" s="133" t="s">
        <v>1646</v>
      </c>
      <c r="I375" t="b">
        <v>0</v>
      </c>
      <c r="J375" s="133" t="s">
        <v>867</v>
      </c>
      <c r="K375" s="91">
        <v>0</v>
      </c>
      <c r="L375" s="278">
        <v>0</v>
      </c>
      <c r="M375" s="278">
        <f t="shared" si="5"/>
        <v>0</v>
      </c>
    </row>
    <row r="376" spans="1:13" hidden="1" x14ac:dyDescent="0.3">
      <c r="A376" s="108">
        <v>2061335</v>
      </c>
      <c r="B376" s="133" t="s">
        <v>1652</v>
      </c>
      <c r="C376" s="133" t="s">
        <v>10</v>
      </c>
      <c r="D376" s="133" t="s">
        <v>1621</v>
      </c>
      <c r="E376" s="133" t="s">
        <v>1212</v>
      </c>
      <c r="F376" s="133" t="s">
        <v>864</v>
      </c>
      <c r="G376" s="133" t="s">
        <v>1063</v>
      </c>
      <c r="H376" s="133" t="s">
        <v>1653</v>
      </c>
      <c r="I376" t="b">
        <v>0</v>
      </c>
      <c r="J376" s="133" t="s">
        <v>867</v>
      </c>
      <c r="K376" s="91">
        <v>30000</v>
      </c>
      <c r="L376" s="278">
        <v>30000</v>
      </c>
      <c r="M376" s="278">
        <f t="shared" si="5"/>
        <v>0</v>
      </c>
    </row>
    <row r="377" spans="1:13" hidden="1" x14ac:dyDescent="0.3">
      <c r="A377" s="108">
        <v>602220</v>
      </c>
      <c r="B377" s="133" t="s">
        <v>1654</v>
      </c>
      <c r="C377" s="133" t="s">
        <v>10</v>
      </c>
      <c r="D377" s="133" t="s">
        <v>1621</v>
      </c>
      <c r="E377" s="133" t="s">
        <v>1212</v>
      </c>
      <c r="F377" s="133" t="s">
        <v>864</v>
      </c>
      <c r="G377" s="133" t="s">
        <v>1066</v>
      </c>
      <c r="H377" s="133" t="s">
        <v>1655</v>
      </c>
      <c r="I377" t="b">
        <v>0</v>
      </c>
      <c r="J377" s="133" t="s">
        <v>867</v>
      </c>
      <c r="K377" s="91">
        <v>0</v>
      </c>
      <c r="L377" s="278">
        <v>0</v>
      </c>
      <c r="M377" s="278">
        <f t="shared" si="5"/>
        <v>0</v>
      </c>
    </row>
    <row r="378" spans="1:13" hidden="1" x14ac:dyDescent="0.3">
      <c r="A378" s="108">
        <v>602221</v>
      </c>
      <c r="B378" s="133" t="s">
        <v>1656</v>
      </c>
      <c r="C378" s="133" t="s">
        <v>10</v>
      </c>
      <c r="D378" s="133" t="s">
        <v>1621</v>
      </c>
      <c r="E378" s="133" t="s">
        <v>1229</v>
      </c>
      <c r="F378" s="133" t="s">
        <v>864</v>
      </c>
      <c r="G378" s="133" t="s">
        <v>865</v>
      </c>
      <c r="H378" s="133" t="s">
        <v>1657</v>
      </c>
      <c r="I378" t="b">
        <v>0</v>
      </c>
      <c r="J378" s="133" t="s">
        <v>867</v>
      </c>
      <c r="K378" s="91">
        <v>1200</v>
      </c>
      <c r="L378" s="278">
        <v>1200</v>
      </c>
      <c r="M378" s="278">
        <f t="shared" si="5"/>
        <v>0</v>
      </c>
    </row>
    <row r="379" spans="1:13" hidden="1" x14ac:dyDescent="0.3">
      <c r="A379" s="108">
        <v>602222</v>
      </c>
      <c r="B379" s="133" t="s">
        <v>1658</v>
      </c>
      <c r="C379" s="133" t="s">
        <v>10</v>
      </c>
      <c r="D379" s="133" t="s">
        <v>1621</v>
      </c>
      <c r="E379" s="133" t="s">
        <v>1229</v>
      </c>
      <c r="F379" s="133" t="s">
        <v>864</v>
      </c>
      <c r="G379" s="133" t="s">
        <v>925</v>
      </c>
      <c r="H379" s="133" t="s">
        <v>1659</v>
      </c>
      <c r="I379" t="b">
        <v>0</v>
      </c>
      <c r="J379" s="133" t="s">
        <v>867</v>
      </c>
      <c r="K379" s="91">
        <v>30000</v>
      </c>
      <c r="L379" s="278">
        <v>30000</v>
      </c>
      <c r="M379" s="278">
        <f t="shared" si="5"/>
        <v>0</v>
      </c>
    </row>
    <row r="380" spans="1:13" hidden="1" x14ac:dyDescent="0.3">
      <c r="A380" s="108">
        <v>602223</v>
      </c>
      <c r="B380" s="133" t="s">
        <v>1660</v>
      </c>
      <c r="C380" s="133" t="s">
        <v>10</v>
      </c>
      <c r="D380" s="133" t="s">
        <v>1621</v>
      </c>
      <c r="E380" s="133" t="s">
        <v>1229</v>
      </c>
      <c r="F380" s="133" t="s">
        <v>864</v>
      </c>
      <c r="G380" s="133" t="s">
        <v>928</v>
      </c>
      <c r="H380" s="133" t="s">
        <v>1661</v>
      </c>
      <c r="I380" t="b">
        <v>0</v>
      </c>
      <c r="J380" s="133" t="s">
        <v>867</v>
      </c>
      <c r="K380" s="91">
        <v>18000</v>
      </c>
      <c r="L380" s="278">
        <v>18000</v>
      </c>
      <c r="M380" s="278">
        <f t="shared" si="5"/>
        <v>0</v>
      </c>
    </row>
    <row r="381" spans="1:13" hidden="1" x14ac:dyDescent="0.3">
      <c r="A381" s="108">
        <v>602224</v>
      </c>
      <c r="B381" s="133" t="s">
        <v>1662</v>
      </c>
      <c r="C381" s="133" t="s">
        <v>10</v>
      </c>
      <c r="D381" s="133" t="s">
        <v>1621</v>
      </c>
      <c r="E381" s="133" t="s">
        <v>1229</v>
      </c>
      <c r="F381" s="133" t="s">
        <v>864</v>
      </c>
      <c r="G381" s="133" t="s">
        <v>931</v>
      </c>
      <c r="H381" s="133" t="s">
        <v>1308</v>
      </c>
      <c r="I381" t="b">
        <v>0</v>
      </c>
      <c r="J381" s="133" t="s">
        <v>867</v>
      </c>
      <c r="K381" s="91">
        <v>1200</v>
      </c>
      <c r="L381" s="278">
        <v>1200</v>
      </c>
      <c r="M381" s="278">
        <f t="shared" si="5"/>
        <v>0</v>
      </c>
    </row>
    <row r="382" spans="1:13" hidden="1" x14ac:dyDescent="0.3">
      <c r="A382" s="108">
        <v>2033725</v>
      </c>
      <c r="B382" s="133" t="s">
        <v>1663</v>
      </c>
      <c r="C382" s="133" t="s">
        <v>10</v>
      </c>
      <c r="D382" s="133" t="s">
        <v>1621</v>
      </c>
      <c r="E382" s="133" t="s">
        <v>1229</v>
      </c>
      <c r="F382" s="133" t="s">
        <v>864</v>
      </c>
      <c r="G382" s="133" t="s">
        <v>944</v>
      </c>
      <c r="H382" s="133" t="s">
        <v>1664</v>
      </c>
      <c r="I382" t="b">
        <v>0</v>
      </c>
      <c r="J382" s="133" t="s">
        <v>867</v>
      </c>
      <c r="K382" s="91">
        <v>1200</v>
      </c>
      <c r="L382" s="278">
        <v>1200</v>
      </c>
      <c r="M382" s="278">
        <f t="shared" si="5"/>
        <v>0</v>
      </c>
    </row>
    <row r="383" spans="1:13" hidden="1" x14ac:dyDescent="0.3">
      <c r="A383" s="108">
        <v>2033726</v>
      </c>
      <c r="B383" s="133" t="s">
        <v>1665</v>
      </c>
      <c r="C383" s="133" t="s">
        <v>10</v>
      </c>
      <c r="D383" s="133" t="s">
        <v>1621</v>
      </c>
      <c r="E383" s="133" t="s">
        <v>1229</v>
      </c>
      <c r="F383" s="133" t="s">
        <v>864</v>
      </c>
      <c r="G383" s="133" t="s">
        <v>1060</v>
      </c>
      <c r="H383" s="133" t="s">
        <v>1666</v>
      </c>
      <c r="I383" t="b">
        <v>0</v>
      </c>
      <c r="J383" s="133" t="s">
        <v>867</v>
      </c>
      <c r="K383" s="91">
        <v>0</v>
      </c>
      <c r="L383" s="278">
        <v>0</v>
      </c>
      <c r="M383" s="278">
        <f t="shared" si="5"/>
        <v>0</v>
      </c>
    </row>
    <row r="384" spans="1:13" hidden="1" x14ac:dyDescent="0.3">
      <c r="A384" s="108">
        <v>2061336</v>
      </c>
      <c r="B384" s="133" t="s">
        <v>1667</v>
      </c>
      <c r="C384" s="133" t="s">
        <v>10</v>
      </c>
      <c r="D384" s="133" t="s">
        <v>1621</v>
      </c>
      <c r="E384" s="133" t="s">
        <v>1668</v>
      </c>
      <c r="F384" s="133" t="s">
        <v>864</v>
      </c>
      <c r="G384" s="133" t="s">
        <v>865</v>
      </c>
      <c r="H384" s="133" t="s">
        <v>1669</v>
      </c>
      <c r="I384" t="b">
        <v>0</v>
      </c>
      <c r="J384" s="133" t="s">
        <v>867</v>
      </c>
      <c r="K384" s="91">
        <v>1400000</v>
      </c>
      <c r="L384" s="278">
        <v>1400000</v>
      </c>
      <c r="M384" s="278">
        <f t="shared" si="5"/>
        <v>0</v>
      </c>
    </row>
    <row r="385" spans="1:13" hidden="1" x14ac:dyDescent="0.3">
      <c r="A385" s="108">
        <v>2617491</v>
      </c>
      <c r="B385" s="133" t="s">
        <v>1670</v>
      </c>
      <c r="C385" s="133" t="s">
        <v>10</v>
      </c>
      <c r="D385" s="133" t="s">
        <v>1621</v>
      </c>
      <c r="E385" s="133" t="s">
        <v>1668</v>
      </c>
      <c r="F385" s="133" t="s">
        <v>864</v>
      </c>
      <c r="G385" s="133" t="s">
        <v>925</v>
      </c>
      <c r="H385" s="133" t="s">
        <v>1671</v>
      </c>
      <c r="I385" t="b">
        <v>0</v>
      </c>
      <c r="J385" s="133" t="s">
        <v>867</v>
      </c>
      <c r="K385" s="91">
        <v>0</v>
      </c>
      <c r="L385" s="278">
        <v>0</v>
      </c>
      <c r="M385" s="278">
        <f t="shared" si="5"/>
        <v>0</v>
      </c>
    </row>
    <row r="386" spans="1:13" hidden="1" x14ac:dyDescent="0.3">
      <c r="A386" s="108">
        <v>602225</v>
      </c>
      <c r="B386" s="133" t="s">
        <v>1672</v>
      </c>
      <c r="C386" s="133" t="s">
        <v>10</v>
      </c>
      <c r="D386" s="133" t="s">
        <v>1621</v>
      </c>
      <c r="E386" s="133" t="s">
        <v>1243</v>
      </c>
      <c r="F386" s="133" t="s">
        <v>864</v>
      </c>
      <c r="G386" s="133" t="s">
        <v>865</v>
      </c>
      <c r="H386" s="133" t="s">
        <v>1244</v>
      </c>
      <c r="I386" t="b">
        <v>0</v>
      </c>
      <c r="J386" s="133" t="s">
        <v>867</v>
      </c>
      <c r="K386" s="91">
        <v>0</v>
      </c>
      <c r="L386" s="278">
        <v>0</v>
      </c>
      <c r="M386" s="278">
        <f t="shared" si="5"/>
        <v>0</v>
      </c>
    </row>
    <row r="387" spans="1:13" hidden="1" x14ac:dyDescent="0.3">
      <c r="A387" s="108">
        <v>602226</v>
      </c>
      <c r="B387" s="133" t="s">
        <v>1673</v>
      </c>
      <c r="C387" s="133" t="s">
        <v>10</v>
      </c>
      <c r="D387" s="133" t="s">
        <v>1621</v>
      </c>
      <c r="E387" s="133" t="s">
        <v>1243</v>
      </c>
      <c r="F387" s="133" t="s">
        <v>864</v>
      </c>
      <c r="G387" s="133" t="s">
        <v>925</v>
      </c>
      <c r="H387" s="133" t="s">
        <v>1674</v>
      </c>
      <c r="I387" t="b">
        <v>0</v>
      </c>
      <c r="J387" s="133" t="s">
        <v>867</v>
      </c>
      <c r="K387" s="91">
        <v>39000</v>
      </c>
      <c r="L387" s="278">
        <v>39000</v>
      </c>
      <c r="M387" s="278">
        <f t="shared" si="5"/>
        <v>0</v>
      </c>
    </row>
    <row r="388" spans="1:13" hidden="1" x14ac:dyDescent="0.3">
      <c r="A388" s="108">
        <v>602227</v>
      </c>
      <c r="B388" s="133" t="s">
        <v>1675</v>
      </c>
      <c r="C388" s="133" t="s">
        <v>10</v>
      </c>
      <c r="D388" s="133" t="s">
        <v>1621</v>
      </c>
      <c r="E388" s="133" t="s">
        <v>1253</v>
      </c>
      <c r="F388" s="133" t="s">
        <v>864</v>
      </c>
      <c r="G388" s="133" t="s">
        <v>925</v>
      </c>
      <c r="H388" s="133" t="s">
        <v>1676</v>
      </c>
      <c r="I388" t="b">
        <v>0</v>
      </c>
      <c r="J388" s="133" t="s">
        <v>867</v>
      </c>
      <c r="K388" s="91">
        <v>0</v>
      </c>
      <c r="L388" s="278">
        <v>0</v>
      </c>
      <c r="M388" s="278">
        <f t="shared" si="5"/>
        <v>0</v>
      </c>
    </row>
    <row r="389" spans="1:13" hidden="1" x14ac:dyDescent="0.3">
      <c r="A389" s="108">
        <v>602228</v>
      </c>
      <c r="B389" s="133" t="s">
        <v>1677</v>
      </c>
      <c r="C389" s="133" t="s">
        <v>10</v>
      </c>
      <c r="D389" s="133" t="s">
        <v>1621</v>
      </c>
      <c r="E389" s="133" t="s">
        <v>1265</v>
      </c>
      <c r="F389" s="133" t="s">
        <v>864</v>
      </c>
      <c r="G389" s="133" t="s">
        <v>865</v>
      </c>
      <c r="H389" s="133" t="s">
        <v>1266</v>
      </c>
      <c r="I389" t="b">
        <v>0</v>
      </c>
      <c r="J389" s="133" t="s">
        <v>867</v>
      </c>
      <c r="K389" s="91">
        <v>1395110</v>
      </c>
      <c r="L389" s="278">
        <v>1395110</v>
      </c>
      <c r="M389" s="278">
        <f t="shared" si="5"/>
        <v>0</v>
      </c>
    </row>
    <row r="390" spans="1:13" hidden="1" x14ac:dyDescent="0.3">
      <c r="A390" s="108">
        <v>602229</v>
      </c>
      <c r="B390" s="133" t="s">
        <v>1683</v>
      </c>
      <c r="C390" s="133" t="s">
        <v>10</v>
      </c>
      <c r="D390" s="133" t="s">
        <v>1684</v>
      </c>
      <c r="E390" s="133" t="s">
        <v>1212</v>
      </c>
      <c r="F390" s="133" t="s">
        <v>864</v>
      </c>
      <c r="G390" s="133" t="s">
        <v>865</v>
      </c>
      <c r="H390" s="133" t="s">
        <v>1685</v>
      </c>
      <c r="I390" t="b">
        <v>0</v>
      </c>
      <c r="J390" s="133" t="s">
        <v>867</v>
      </c>
      <c r="K390" s="91">
        <v>84690</v>
      </c>
      <c r="L390" s="278">
        <v>84690</v>
      </c>
      <c r="M390" s="278">
        <f t="shared" ref="M390:M453" si="6">+L390-K390</f>
        <v>0</v>
      </c>
    </row>
    <row r="391" spans="1:13" hidden="1" x14ac:dyDescent="0.3">
      <c r="A391" s="108">
        <v>602230</v>
      </c>
      <c r="B391" s="133" t="s">
        <v>1686</v>
      </c>
      <c r="C391" s="133" t="s">
        <v>10</v>
      </c>
      <c r="D391" s="133" t="s">
        <v>1684</v>
      </c>
      <c r="E391" s="133" t="s">
        <v>1212</v>
      </c>
      <c r="F391" s="133" t="s">
        <v>864</v>
      </c>
      <c r="G391" s="133" t="s">
        <v>925</v>
      </c>
      <c r="H391" s="133" t="s">
        <v>1687</v>
      </c>
      <c r="I391" t="b">
        <v>0</v>
      </c>
      <c r="J391" s="133" t="s">
        <v>867</v>
      </c>
      <c r="K391" s="91">
        <v>140190</v>
      </c>
      <c r="L391" s="278">
        <v>140190</v>
      </c>
      <c r="M391" s="278">
        <f t="shared" si="6"/>
        <v>0</v>
      </c>
    </row>
    <row r="392" spans="1:13" hidden="1" x14ac:dyDescent="0.3">
      <c r="A392" s="108">
        <v>602231</v>
      </c>
      <c r="B392" s="133" t="s">
        <v>1688</v>
      </c>
      <c r="C392" s="133" t="s">
        <v>10</v>
      </c>
      <c r="D392" s="133" t="s">
        <v>1684</v>
      </c>
      <c r="E392" s="133" t="s">
        <v>1212</v>
      </c>
      <c r="F392" s="133" t="s">
        <v>864</v>
      </c>
      <c r="G392" s="133" t="s">
        <v>928</v>
      </c>
      <c r="H392" s="133" t="s">
        <v>1689</v>
      </c>
      <c r="I392" t="b">
        <v>0</v>
      </c>
      <c r="J392" s="133" t="s">
        <v>867</v>
      </c>
      <c r="K392" s="91">
        <v>76240</v>
      </c>
      <c r="L392" s="278">
        <v>76240</v>
      </c>
      <c r="M392" s="278">
        <f t="shared" si="6"/>
        <v>0</v>
      </c>
    </row>
    <row r="393" spans="1:13" hidden="1" x14ac:dyDescent="0.3">
      <c r="A393" s="108">
        <v>602232</v>
      </c>
      <c r="B393" s="133" t="s">
        <v>1690</v>
      </c>
      <c r="C393" s="133" t="s">
        <v>10</v>
      </c>
      <c r="D393" s="133" t="s">
        <v>1684</v>
      </c>
      <c r="E393" s="133" t="s">
        <v>1229</v>
      </c>
      <c r="F393" s="133" t="s">
        <v>864</v>
      </c>
      <c r="G393" s="133" t="s">
        <v>865</v>
      </c>
      <c r="H393" s="133" t="s">
        <v>1691</v>
      </c>
      <c r="I393" t="b">
        <v>0</v>
      </c>
      <c r="J393" s="133" t="s">
        <v>867</v>
      </c>
      <c r="K393" s="91">
        <v>2000</v>
      </c>
      <c r="L393" s="278">
        <v>2000</v>
      </c>
      <c r="M393" s="278">
        <f t="shared" si="6"/>
        <v>0</v>
      </c>
    </row>
    <row r="394" spans="1:13" hidden="1" x14ac:dyDescent="0.3">
      <c r="A394" s="108">
        <v>602233</v>
      </c>
      <c r="B394" s="133" t="s">
        <v>1692</v>
      </c>
      <c r="C394" s="133" t="s">
        <v>10</v>
      </c>
      <c r="D394" s="133" t="s">
        <v>1684</v>
      </c>
      <c r="E394" s="133" t="s">
        <v>1265</v>
      </c>
      <c r="F394" s="133" t="s">
        <v>864</v>
      </c>
      <c r="G394" s="133" t="s">
        <v>865</v>
      </c>
      <c r="H394" s="133" t="s">
        <v>1266</v>
      </c>
      <c r="I394" t="b">
        <v>0</v>
      </c>
      <c r="J394" s="133" t="s">
        <v>867</v>
      </c>
      <c r="K394" s="91">
        <v>238940</v>
      </c>
      <c r="L394" s="278">
        <v>238940</v>
      </c>
      <c r="M394" s="278">
        <f t="shared" si="6"/>
        <v>0</v>
      </c>
    </row>
    <row r="395" spans="1:13" hidden="1" x14ac:dyDescent="0.3">
      <c r="A395" s="108">
        <v>1595919</v>
      </c>
      <c r="B395" s="133" t="s">
        <v>1693</v>
      </c>
      <c r="C395" s="133" t="s">
        <v>10</v>
      </c>
      <c r="D395" s="133" t="s">
        <v>1684</v>
      </c>
      <c r="E395" s="133" t="s">
        <v>1694</v>
      </c>
      <c r="F395" s="133" t="s">
        <v>864</v>
      </c>
      <c r="G395" s="133" t="s">
        <v>865</v>
      </c>
      <c r="H395" s="133" t="s">
        <v>1695</v>
      </c>
      <c r="I395" t="b">
        <v>0</v>
      </c>
      <c r="J395" s="133" t="s">
        <v>867</v>
      </c>
      <c r="K395" s="91">
        <v>6795080</v>
      </c>
      <c r="L395" s="278">
        <v>6795080</v>
      </c>
      <c r="M395" s="278">
        <f t="shared" si="6"/>
        <v>0</v>
      </c>
    </row>
    <row r="396" spans="1:13" hidden="1" x14ac:dyDescent="0.3">
      <c r="A396" s="108">
        <v>2282565</v>
      </c>
      <c r="B396" s="133" t="s">
        <v>1696</v>
      </c>
      <c r="C396" s="133" t="s">
        <v>10</v>
      </c>
      <c r="D396" s="133" t="s">
        <v>1684</v>
      </c>
      <c r="E396" s="133" t="s">
        <v>1694</v>
      </c>
      <c r="F396" s="133" t="s">
        <v>864</v>
      </c>
      <c r="G396" s="133" t="s">
        <v>925</v>
      </c>
      <c r="H396" s="133" t="s">
        <v>1697</v>
      </c>
      <c r="I396" t="b">
        <v>0</v>
      </c>
      <c r="J396" s="133" t="s">
        <v>867</v>
      </c>
      <c r="K396" s="91">
        <v>100000</v>
      </c>
      <c r="L396" s="278">
        <v>100000</v>
      </c>
      <c r="M396" s="278">
        <f t="shared" si="6"/>
        <v>0</v>
      </c>
    </row>
    <row r="397" spans="1:13" hidden="1" x14ac:dyDescent="0.3">
      <c r="A397" s="108">
        <v>2033717</v>
      </c>
      <c r="B397" s="133" t="s">
        <v>1698</v>
      </c>
      <c r="C397" s="133" t="s">
        <v>10</v>
      </c>
      <c r="D397" s="133" t="s">
        <v>1684</v>
      </c>
      <c r="E397" s="133" t="s">
        <v>1694</v>
      </c>
      <c r="F397" s="133" t="s">
        <v>864</v>
      </c>
      <c r="G397" s="133" t="s">
        <v>928</v>
      </c>
      <c r="H397" s="133" t="s">
        <v>1699</v>
      </c>
      <c r="I397" t="b">
        <v>0</v>
      </c>
      <c r="J397" s="133" t="s">
        <v>867</v>
      </c>
      <c r="K397" s="91">
        <v>2800000</v>
      </c>
      <c r="L397" s="278">
        <v>2800000</v>
      </c>
      <c r="M397" s="278">
        <f t="shared" si="6"/>
        <v>0</v>
      </c>
    </row>
    <row r="398" spans="1:13" hidden="1" x14ac:dyDescent="0.3">
      <c r="A398" s="108">
        <v>2033720</v>
      </c>
      <c r="B398" s="133" t="s">
        <v>1700</v>
      </c>
      <c r="C398" s="133" t="s">
        <v>10</v>
      </c>
      <c r="D398" s="133" t="s">
        <v>1684</v>
      </c>
      <c r="E398" s="133" t="s">
        <v>1694</v>
      </c>
      <c r="F398" s="133" t="s">
        <v>864</v>
      </c>
      <c r="G398" s="133" t="s">
        <v>931</v>
      </c>
      <c r="H398" s="133" t="s">
        <v>1701</v>
      </c>
      <c r="I398" t="b">
        <v>0</v>
      </c>
      <c r="J398" s="133" t="s">
        <v>867</v>
      </c>
      <c r="K398" s="91">
        <v>390000</v>
      </c>
      <c r="L398" s="278">
        <v>390000</v>
      </c>
      <c r="M398" s="278">
        <f t="shared" si="6"/>
        <v>0</v>
      </c>
    </row>
    <row r="399" spans="1:13" hidden="1" x14ac:dyDescent="0.3">
      <c r="A399" s="108">
        <v>2033721</v>
      </c>
      <c r="B399" s="133" t="s">
        <v>1702</v>
      </c>
      <c r="C399" s="133" t="s">
        <v>10</v>
      </c>
      <c r="D399" s="133" t="s">
        <v>1684</v>
      </c>
      <c r="E399" s="133" t="s">
        <v>1694</v>
      </c>
      <c r="F399" s="133" t="s">
        <v>864</v>
      </c>
      <c r="G399" s="133" t="s">
        <v>944</v>
      </c>
      <c r="H399" s="133" t="s">
        <v>1703</v>
      </c>
      <c r="I399" t="b">
        <v>0</v>
      </c>
      <c r="J399" s="133" t="s">
        <v>867</v>
      </c>
      <c r="K399" s="91">
        <v>315000</v>
      </c>
      <c r="L399" s="278">
        <v>315000</v>
      </c>
      <c r="M399" s="278">
        <f t="shared" si="6"/>
        <v>0</v>
      </c>
    </row>
    <row r="400" spans="1:13" hidden="1" x14ac:dyDescent="0.3">
      <c r="A400" s="108">
        <v>2061333</v>
      </c>
      <c r="B400" s="133" t="s">
        <v>1704</v>
      </c>
      <c r="C400" s="133" t="s">
        <v>10</v>
      </c>
      <c r="D400" s="133" t="s">
        <v>1684</v>
      </c>
      <c r="E400" s="133" t="s">
        <v>1694</v>
      </c>
      <c r="F400" s="133" t="s">
        <v>864</v>
      </c>
      <c r="G400" s="133" t="s">
        <v>1060</v>
      </c>
      <c r="H400" s="133" t="s">
        <v>1705</v>
      </c>
      <c r="I400" t="b">
        <v>0</v>
      </c>
      <c r="J400" s="133" t="s">
        <v>867</v>
      </c>
      <c r="K400" s="91">
        <v>45000</v>
      </c>
      <c r="L400" s="278">
        <v>45000</v>
      </c>
      <c r="M400" s="278">
        <f t="shared" si="6"/>
        <v>0</v>
      </c>
    </row>
    <row r="401" spans="1:13" hidden="1" x14ac:dyDescent="0.3">
      <c r="A401" s="108">
        <v>602234</v>
      </c>
      <c r="B401" s="133" t="s">
        <v>1706</v>
      </c>
      <c r="C401" s="133" t="s">
        <v>10</v>
      </c>
      <c r="D401" s="133" t="s">
        <v>1684</v>
      </c>
      <c r="E401" s="133" t="s">
        <v>1694</v>
      </c>
      <c r="F401" s="133" t="s">
        <v>864</v>
      </c>
      <c r="G401" s="133" t="s">
        <v>1063</v>
      </c>
      <c r="H401" s="133" t="s">
        <v>1707</v>
      </c>
      <c r="I401" t="b">
        <v>0</v>
      </c>
      <c r="J401" s="133" t="s">
        <v>867</v>
      </c>
      <c r="K401" s="91">
        <v>45000</v>
      </c>
      <c r="L401" s="278">
        <v>45000</v>
      </c>
      <c r="M401" s="278">
        <f t="shared" si="6"/>
        <v>0</v>
      </c>
    </row>
    <row r="402" spans="1:13" hidden="1" x14ac:dyDescent="0.3">
      <c r="A402" s="108">
        <v>602235</v>
      </c>
      <c r="B402" s="133" t="s">
        <v>1708</v>
      </c>
      <c r="C402" s="133" t="s">
        <v>10</v>
      </c>
      <c r="D402" s="133" t="s">
        <v>1684</v>
      </c>
      <c r="E402" s="133" t="s">
        <v>1694</v>
      </c>
      <c r="F402" s="133" t="s">
        <v>864</v>
      </c>
      <c r="G402" s="133" t="s">
        <v>1088</v>
      </c>
      <c r="H402" s="133" t="s">
        <v>1709</v>
      </c>
      <c r="I402" t="b">
        <v>0</v>
      </c>
      <c r="J402" s="133" t="s">
        <v>867</v>
      </c>
      <c r="K402" s="91">
        <v>5000</v>
      </c>
      <c r="L402" s="278">
        <v>5000</v>
      </c>
      <c r="M402" s="278">
        <f t="shared" si="6"/>
        <v>0</v>
      </c>
    </row>
    <row r="403" spans="1:13" hidden="1" x14ac:dyDescent="0.3">
      <c r="A403" s="108">
        <v>602236</v>
      </c>
      <c r="B403" s="133" t="s">
        <v>1710</v>
      </c>
      <c r="C403" s="133" t="s">
        <v>10</v>
      </c>
      <c r="D403" s="133" t="s">
        <v>1684</v>
      </c>
      <c r="E403" s="133" t="s">
        <v>1694</v>
      </c>
      <c r="F403" s="133" t="s">
        <v>864</v>
      </c>
      <c r="G403" s="133" t="s">
        <v>1066</v>
      </c>
      <c r="H403" s="133" t="s">
        <v>1711</v>
      </c>
      <c r="I403" t="b">
        <v>0</v>
      </c>
      <c r="J403" s="133" t="s">
        <v>867</v>
      </c>
      <c r="K403" s="91">
        <v>4000</v>
      </c>
      <c r="L403" s="278">
        <v>4000</v>
      </c>
      <c r="M403" s="278">
        <f t="shared" si="6"/>
        <v>0</v>
      </c>
    </row>
    <row r="404" spans="1:13" hidden="1" x14ac:dyDescent="0.3">
      <c r="A404" s="108">
        <v>602237</v>
      </c>
      <c r="B404" s="133" t="s">
        <v>1712</v>
      </c>
      <c r="C404" s="133" t="s">
        <v>10</v>
      </c>
      <c r="D404" s="133" t="s">
        <v>1713</v>
      </c>
      <c r="E404" s="133" t="s">
        <v>1165</v>
      </c>
      <c r="F404" s="133" t="s">
        <v>953</v>
      </c>
      <c r="G404" s="133" t="s">
        <v>865</v>
      </c>
      <c r="H404" s="133">
        <v>0</v>
      </c>
      <c r="I404" t="b">
        <v>0</v>
      </c>
      <c r="J404" s="133" t="s">
        <v>1166</v>
      </c>
      <c r="K404" s="91">
        <v>653120</v>
      </c>
      <c r="L404" s="278">
        <v>628840</v>
      </c>
      <c r="M404" s="278">
        <f t="shared" si="6"/>
        <v>-24280</v>
      </c>
    </row>
    <row r="405" spans="1:13" hidden="1" x14ac:dyDescent="0.3">
      <c r="A405" s="108">
        <v>602238</v>
      </c>
      <c r="B405" s="133" t="s">
        <v>1714</v>
      </c>
      <c r="C405" s="133" t="s">
        <v>10</v>
      </c>
      <c r="D405" s="133" t="s">
        <v>1713</v>
      </c>
      <c r="E405" s="133" t="s">
        <v>1165</v>
      </c>
      <c r="F405" s="133" t="s">
        <v>953</v>
      </c>
      <c r="G405" s="133" t="s">
        <v>925</v>
      </c>
      <c r="H405" s="133" t="s">
        <v>1716</v>
      </c>
      <c r="I405" t="b">
        <v>0</v>
      </c>
      <c r="J405" s="133" t="s">
        <v>867</v>
      </c>
      <c r="K405" s="91">
        <v>36710</v>
      </c>
      <c r="L405" s="278">
        <v>36710</v>
      </c>
      <c r="M405" s="278">
        <f t="shared" si="6"/>
        <v>0</v>
      </c>
    </row>
    <row r="406" spans="1:13" hidden="1" x14ac:dyDescent="0.3">
      <c r="A406" s="108">
        <v>602239</v>
      </c>
      <c r="B406" s="133" t="s">
        <v>1717</v>
      </c>
      <c r="C406" s="133" t="s">
        <v>10</v>
      </c>
      <c r="D406" s="133" t="s">
        <v>1713</v>
      </c>
      <c r="E406" s="133" t="s">
        <v>1165</v>
      </c>
      <c r="F406" s="133" t="s">
        <v>953</v>
      </c>
      <c r="G406" s="133" t="s">
        <v>928</v>
      </c>
      <c r="H406" s="133" t="s">
        <v>1718</v>
      </c>
      <c r="I406" t="b">
        <v>0</v>
      </c>
      <c r="J406" s="133" t="s">
        <v>867</v>
      </c>
      <c r="K406" s="91">
        <v>68000</v>
      </c>
      <c r="L406" s="278">
        <v>68000</v>
      </c>
      <c r="M406" s="278">
        <f t="shared" si="6"/>
        <v>0</v>
      </c>
    </row>
    <row r="407" spans="1:13" hidden="1" x14ac:dyDescent="0.3">
      <c r="A407" s="108">
        <v>602272</v>
      </c>
      <c r="B407" s="133" t="s">
        <v>1719</v>
      </c>
      <c r="C407" s="133" t="s">
        <v>10</v>
      </c>
      <c r="D407" s="133" t="s">
        <v>1713</v>
      </c>
      <c r="E407" s="133" t="s">
        <v>1173</v>
      </c>
      <c r="F407" s="133" t="s">
        <v>953</v>
      </c>
      <c r="G407" s="133" t="s">
        <v>865</v>
      </c>
      <c r="H407" s="133" t="s">
        <v>1174</v>
      </c>
      <c r="I407" t="b">
        <v>0</v>
      </c>
      <c r="J407" s="133" t="s">
        <v>867</v>
      </c>
      <c r="K407" s="91">
        <v>35000</v>
      </c>
      <c r="L407" s="278">
        <v>35000</v>
      </c>
      <c r="M407" s="278">
        <f t="shared" si="6"/>
        <v>0</v>
      </c>
    </row>
    <row r="408" spans="1:13" hidden="1" x14ac:dyDescent="0.3">
      <c r="A408" s="108">
        <v>602240</v>
      </c>
      <c r="B408" s="133" t="s">
        <v>1720</v>
      </c>
      <c r="C408" s="133" t="s">
        <v>10</v>
      </c>
      <c r="D408" s="133" t="s">
        <v>1713</v>
      </c>
      <c r="E408" s="133" t="s">
        <v>1286</v>
      </c>
      <c r="F408" s="133" t="s">
        <v>953</v>
      </c>
      <c r="G408" s="133" t="s">
        <v>865</v>
      </c>
      <c r="H408" s="133" t="s">
        <v>1287</v>
      </c>
      <c r="I408" t="b">
        <v>0</v>
      </c>
      <c r="J408" s="133" t="s">
        <v>867</v>
      </c>
      <c r="K408" s="91">
        <v>180000</v>
      </c>
      <c r="L408" s="278">
        <v>180000</v>
      </c>
      <c r="M408" s="278">
        <f t="shared" si="6"/>
        <v>0</v>
      </c>
    </row>
    <row r="409" spans="1:13" hidden="1" x14ac:dyDescent="0.3">
      <c r="A409" s="108">
        <v>2282566</v>
      </c>
      <c r="B409" s="133" t="s">
        <v>1721</v>
      </c>
      <c r="C409" s="133" t="s">
        <v>10</v>
      </c>
      <c r="D409" s="133" t="s">
        <v>1713</v>
      </c>
      <c r="E409" s="133" t="s">
        <v>1176</v>
      </c>
      <c r="F409" s="133" t="s">
        <v>953</v>
      </c>
      <c r="G409" s="133" t="s">
        <v>865</v>
      </c>
      <c r="H409" s="133">
        <v>0</v>
      </c>
      <c r="I409" t="b">
        <v>0</v>
      </c>
      <c r="J409" s="133" t="s">
        <v>1166</v>
      </c>
      <c r="K409" s="91">
        <v>351290</v>
      </c>
      <c r="L409" s="278">
        <v>345210</v>
      </c>
      <c r="M409" s="278">
        <f t="shared" si="6"/>
        <v>-6080</v>
      </c>
    </row>
    <row r="410" spans="1:13" hidden="1" x14ac:dyDescent="0.3">
      <c r="A410" s="108">
        <v>2282567</v>
      </c>
      <c r="B410" s="133" t="s">
        <v>1722</v>
      </c>
      <c r="C410" s="133" t="s">
        <v>10</v>
      </c>
      <c r="D410" s="133" t="s">
        <v>1713</v>
      </c>
      <c r="E410" s="133" t="s">
        <v>1176</v>
      </c>
      <c r="F410" s="133" t="s">
        <v>953</v>
      </c>
      <c r="G410" s="133" t="s">
        <v>925</v>
      </c>
      <c r="H410" s="133" t="s">
        <v>1716</v>
      </c>
      <c r="I410" t="b">
        <v>0</v>
      </c>
      <c r="J410" s="133" t="s">
        <v>867</v>
      </c>
      <c r="K410" s="91">
        <v>31690</v>
      </c>
      <c r="L410" s="278">
        <v>31690</v>
      </c>
      <c r="M410" s="278">
        <f t="shared" si="6"/>
        <v>0</v>
      </c>
    </row>
    <row r="411" spans="1:13" hidden="1" x14ac:dyDescent="0.3">
      <c r="A411" s="108">
        <v>602241</v>
      </c>
      <c r="B411" s="133" t="s">
        <v>1723</v>
      </c>
      <c r="C411" s="133" t="s">
        <v>10</v>
      </c>
      <c r="D411" s="133" t="s">
        <v>1713</v>
      </c>
      <c r="E411" s="133" t="s">
        <v>1176</v>
      </c>
      <c r="F411" s="133" t="s">
        <v>953</v>
      </c>
      <c r="G411" s="133" t="s">
        <v>928</v>
      </c>
      <c r="H411" s="133" t="s">
        <v>1718</v>
      </c>
      <c r="I411" t="b">
        <v>0</v>
      </c>
      <c r="J411" s="133" t="s">
        <v>867</v>
      </c>
      <c r="K411" s="91">
        <v>0</v>
      </c>
      <c r="L411" s="278">
        <v>0</v>
      </c>
      <c r="M411" s="278">
        <f t="shared" si="6"/>
        <v>0</v>
      </c>
    </row>
    <row r="412" spans="1:13" hidden="1" x14ac:dyDescent="0.3">
      <c r="A412" s="108">
        <v>1209975</v>
      </c>
      <c r="B412" s="133" t="s">
        <v>1724</v>
      </c>
      <c r="C412" s="133" t="s">
        <v>10</v>
      </c>
      <c r="D412" s="133" t="s">
        <v>1713</v>
      </c>
      <c r="E412" s="133" t="s">
        <v>1182</v>
      </c>
      <c r="F412" s="133" t="s">
        <v>953</v>
      </c>
      <c r="G412" s="133" t="s">
        <v>865</v>
      </c>
      <c r="H412" s="133" t="s">
        <v>1183</v>
      </c>
      <c r="I412" t="b">
        <v>0</v>
      </c>
      <c r="J412" s="133" t="s">
        <v>867</v>
      </c>
      <c r="K412" s="91">
        <v>3840</v>
      </c>
      <c r="L412" s="278">
        <v>3840</v>
      </c>
      <c r="M412" s="278">
        <f t="shared" si="6"/>
        <v>0</v>
      </c>
    </row>
    <row r="413" spans="1:13" hidden="1" x14ac:dyDescent="0.3">
      <c r="A413" s="108">
        <v>2617359</v>
      </c>
      <c r="B413" s="133" t="s">
        <v>1725</v>
      </c>
      <c r="C413" s="133" t="s">
        <v>10</v>
      </c>
      <c r="D413" s="133" t="s">
        <v>1713</v>
      </c>
      <c r="E413" s="133" t="s">
        <v>1726</v>
      </c>
      <c r="F413" s="133" t="s">
        <v>953</v>
      </c>
      <c r="G413" s="133" t="s">
        <v>865</v>
      </c>
      <c r="H413" s="133" t="s">
        <v>1727</v>
      </c>
      <c r="I413" t="b">
        <v>0</v>
      </c>
      <c r="J413" s="133" t="s">
        <v>867</v>
      </c>
      <c r="K413" s="91">
        <v>0</v>
      </c>
      <c r="L413" s="278">
        <v>0</v>
      </c>
      <c r="M413" s="278">
        <f t="shared" si="6"/>
        <v>0</v>
      </c>
    </row>
    <row r="414" spans="1:13" hidden="1" x14ac:dyDescent="0.3">
      <c r="A414" s="108">
        <v>2589156</v>
      </c>
      <c r="B414" s="133" t="s">
        <v>1728</v>
      </c>
      <c r="C414" s="133" t="s">
        <v>10</v>
      </c>
      <c r="D414" s="133" t="s">
        <v>1713</v>
      </c>
      <c r="E414" s="133" t="s">
        <v>1185</v>
      </c>
      <c r="F414" s="133" t="s">
        <v>953</v>
      </c>
      <c r="G414" s="133" t="s">
        <v>865</v>
      </c>
      <c r="H414" s="133" t="s">
        <v>1186</v>
      </c>
      <c r="I414" t="b">
        <v>0</v>
      </c>
      <c r="J414" s="133" t="s">
        <v>867</v>
      </c>
      <c r="K414" s="91">
        <v>7500</v>
      </c>
      <c r="L414" s="278">
        <v>7500</v>
      </c>
      <c r="M414" s="278">
        <f t="shared" si="6"/>
        <v>0</v>
      </c>
    </row>
    <row r="415" spans="1:13" hidden="1" x14ac:dyDescent="0.3">
      <c r="A415" s="108">
        <v>585991</v>
      </c>
      <c r="B415" s="133" t="s">
        <v>1729</v>
      </c>
      <c r="C415" s="133" t="s">
        <v>10</v>
      </c>
      <c r="D415" s="133" t="s">
        <v>1713</v>
      </c>
      <c r="E415" s="133" t="s">
        <v>1185</v>
      </c>
      <c r="F415" s="133" t="s">
        <v>953</v>
      </c>
      <c r="G415" s="133" t="s">
        <v>925</v>
      </c>
      <c r="H415" s="133" t="s">
        <v>1730</v>
      </c>
      <c r="I415" t="b">
        <v>0</v>
      </c>
      <c r="J415" s="133" t="s">
        <v>867</v>
      </c>
      <c r="K415" s="91">
        <v>5000</v>
      </c>
      <c r="L415" s="278">
        <v>5000</v>
      </c>
      <c r="M415" s="278">
        <f t="shared" si="6"/>
        <v>0</v>
      </c>
    </row>
    <row r="416" spans="1:13" hidden="1" x14ac:dyDescent="0.3">
      <c r="A416" s="108">
        <v>1209976</v>
      </c>
      <c r="B416" s="133" t="s">
        <v>1731</v>
      </c>
      <c r="C416" s="133" t="s">
        <v>10</v>
      </c>
      <c r="D416" s="133" t="s">
        <v>1713</v>
      </c>
      <c r="E416" s="133" t="s">
        <v>1418</v>
      </c>
      <c r="F416" s="133" t="s">
        <v>953</v>
      </c>
      <c r="G416" s="133" t="s">
        <v>865</v>
      </c>
      <c r="H416" s="133" t="s">
        <v>1636</v>
      </c>
      <c r="I416" t="b">
        <v>0</v>
      </c>
      <c r="J416" s="133" t="s">
        <v>867</v>
      </c>
      <c r="K416" s="91">
        <v>1200</v>
      </c>
      <c r="L416" s="278">
        <v>1200</v>
      </c>
      <c r="M416" s="278">
        <f t="shared" si="6"/>
        <v>0</v>
      </c>
    </row>
    <row r="417" spans="1:13" hidden="1" x14ac:dyDescent="0.3">
      <c r="A417" s="108">
        <v>849882</v>
      </c>
      <c r="B417" s="133" t="s">
        <v>1732</v>
      </c>
      <c r="C417" s="133" t="s">
        <v>10</v>
      </c>
      <c r="D417" s="133" t="s">
        <v>1713</v>
      </c>
      <c r="E417" s="133" t="s">
        <v>1188</v>
      </c>
      <c r="F417" s="133" t="s">
        <v>953</v>
      </c>
      <c r="G417" s="133" t="s">
        <v>865</v>
      </c>
      <c r="H417" s="133" t="s">
        <v>1189</v>
      </c>
      <c r="I417" t="b">
        <v>0</v>
      </c>
      <c r="J417" s="133" t="s">
        <v>867</v>
      </c>
      <c r="K417" s="91">
        <v>800</v>
      </c>
      <c r="L417" s="278">
        <v>800</v>
      </c>
      <c r="M417" s="278">
        <f t="shared" si="6"/>
        <v>0</v>
      </c>
    </row>
    <row r="418" spans="1:13" hidden="1" x14ac:dyDescent="0.3">
      <c r="A418" s="108">
        <v>849885</v>
      </c>
      <c r="B418" s="133" t="s">
        <v>1733</v>
      </c>
      <c r="C418" s="133" t="s">
        <v>10</v>
      </c>
      <c r="D418" s="133" t="s">
        <v>1713</v>
      </c>
      <c r="E418" s="133" t="s">
        <v>1188</v>
      </c>
      <c r="F418" s="133" t="s">
        <v>953</v>
      </c>
      <c r="G418" s="133" t="s">
        <v>925</v>
      </c>
      <c r="H418" s="133" t="s">
        <v>1734</v>
      </c>
      <c r="I418" t="b">
        <v>0</v>
      </c>
      <c r="J418" s="133" t="s">
        <v>867</v>
      </c>
      <c r="K418" s="91">
        <v>6000</v>
      </c>
      <c r="L418" s="278">
        <v>6000</v>
      </c>
      <c r="M418" s="278">
        <f t="shared" si="6"/>
        <v>0</v>
      </c>
    </row>
    <row r="419" spans="1:13" hidden="1" x14ac:dyDescent="0.3">
      <c r="A419" s="108">
        <v>1191727</v>
      </c>
      <c r="B419" s="133" t="s">
        <v>1735</v>
      </c>
      <c r="C419" s="133" t="s">
        <v>10</v>
      </c>
      <c r="D419" s="133" t="s">
        <v>1713</v>
      </c>
      <c r="E419" s="133" t="s">
        <v>1191</v>
      </c>
      <c r="F419" s="133" t="s">
        <v>953</v>
      </c>
      <c r="G419" s="133" t="s">
        <v>865</v>
      </c>
      <c r="H419" s="133" t="s">
        <v>1192</v>
      </c>
      <c r="I419" t="b">
        <v>0</v>
      </c>
      <c r="J419" s="133" t="s">
        <v>867</v>
      </c>
      <c r="K419" s="91">
        <v>13000</v>
      </c>
      <c r="L419" s="278">
        <v>13000</v>
      </c>
      <c r="M419" s="278">
        <f t="shared" si="6"/>
        <v>0</v>
      </c>
    </row>
    <row r="420" spans="1:13" hidden="1" x14ac:dyDescent="0.3">
      <c r="A420" s="108">
        <v>585994</v>
      </c>
      <c r="B420" s="133" t="s">
        <v>1736</v>
      </c>
      <c r="C420" s="133" t="s">
        <v>10</v>
      </c>
      <c r="D420" s="133" t="s">
        <v>1713</v>
      </c>
      <c r="E420" s="133" t="s">
        <v>1191</v>
      </c>
      <c r="F420" s="133" t="s">
        <v>953</v>
      </c>
      <c r="G420" s="133" t="s">
        <v>925</v>
      </c>
      <c r="H420" s="133" t="s">
        <v>1737</v>
      </c>
      <c r="I420" t="b">
        <v>0</v>
      </c>
      <c r="J420" s="133" t="s">
        <v>867</v>
      </c>
      <c r="K420" s="91">
        <v>25000</v>
      </c>
      <c r="L420" s="278">
        <v>25000</v>
      </c>
      <c r="M420" s="278">
        <f t="shared" si="6"/>
        <v>0</v>
      </c>
    </row>
    <row r="421" spans="1:13" hidden="1" x14ac:dyDescent="0.3">
      <c r="A421" s="108">
        <v>585995</v>
      </c>
      <c r="B421" s="133" t="s">
        <v>1738</v>
      </c>
      <c r="C421" s="133" t="s">
        <v>10</v>
      </c>
      <c r="D421" s="133" t="s">
        <v>1713</v>
      </c>
      <c r="E421" s="133" t="s">
        <v>1191</v>
      </c>
      <c r="F421" s="133" t="s">
        <v>953</v>
      </c>
      <c r="G421" s="133" t="s">
        <v>928</v>
      </c>
      <c r="H421" s="133" t="s">
        <v>1739</v>
      </c>
      <c r="I421" t="b">
        <v>0</v>
      </c>
      <c r="J421" s="133" t="s">
        <v>867</v>
      </c>
      <c r="K421" s="91">
        <v>0</v>
      </c>
      <c r="L421" s="278">
        <v>0</v>
      </c>
      <c r="M421" s="278">
        <f t="shared" si="6"/>
        <v>0</v>
      </c>
    </row>
    <row r="422" spans="1:13" hidden="1" x14ac:dyDescent="0.3">
      <c r="A422" s="108">
        <v>585996</v>
      </c>
      <c r="B422" s="133" t="s">
        <v>1740</v>
      </c>
      <c r="C422" s="133" t="s">
        <v>10</v>
      </c>
      <c r="D422" s="133" t="s">
        <v>1713</v>
      </c>
      <c r="E422" s="133" t="s">
        <v>1191</v>
      </c>
      <c r="F422" s="133" t="s">
        <v>953</v>
      </c>
      <c r="G422" s="133" t="s">
        <v>931</v>
      </c>
      <c r="H422" s="133" t="s">
        <v>1741</v>
      </c>
      <c r="I422" t="b">
        <v>0</v>
      </c>
      <c r="J422" s="133" t="s">
        <v>867</v>
      </c>
      <c r="K422" s="91">
        <v>5000</v>
      </c>
      <c r="L422" s="278">
        <v>5000</v>
      </c>
      <c r="M422" s="278">
        <f t="shared" si="6"/>
        <v>0</v>
      </c>
    </row>
    <row r="423" spans="1:13" hidden="1" x14ac:dyDescent="0.3">
      <c r="A423" s="108">
        <v>849883</v>
      </c>
      <c r="B423" s="133" t="s">
        <v>1742</v>
      </c>
      <c r="C423" s="133" t="s">
        <v>10</v>
      </c>
      <c r="D423" s="133" t="s">
        <v>1713</v>
      </c>
      <c r="E423" s="133" t="s">
        <v>1191</v>
      </c>
      <c r="F423" s="133" t="s">
        <v>953</v>
      </c>
      <c r="G423" s="133" t="s">
        <v>944</v>
      </c>
      <c r="H423" s="133" t="s">
        <v>1743</v>
      </c>
      <c r="I423" t="b">
        <v>0</v>
      </c>
      <c r="J423" s="133" t="s">
        <v>867</v>
      </c>
      <c r="K423" s="91">
        <v>500</v>
      </c>
      <c r="L423" s="278">
        <v>500</v>
      </c>
      <c r="M423" s="278">
        <f t="shared" si="6"/>
        <v>0</v>
      </c>
    </row>
    <row r="424" spans="1:13" hidden="1" x14ac:dyDescent="0.3">
      <c r="A424" s="108">
        <v>585997</v>
      </c>
      <c r="B424" s="133" t="s">
        <v>1744</v>
      </c>
      <c r="C424" s="133" t="s">
        <v>10</v>
      </c>
      <c r="D424" s="133" t="s">
        <v>1713</v>
      </c>
      <c r="E424" s="133" t="s">
        <v>1191</v>
      </c>
      <c r="F424" s="133" t="s">
        <v>953</v>
      </c>
      <c r="G424" s="133" t="s">
        <v>1060</v>
      </c>
      <c r="H424" s="133" t="s">
        <v>1745</v>
      </c>
      <c r="I424" t="b">
        <v>0</v>
      </c>
      <c r="J424" s="133" t="s">
        <v>867</v>
      </c>
      <c r="K424" s="91">
        <v>25000</v>
      </c>
      <c r="L424" s="278">
        <v>25000</v>
      </c>
      <c r="M424" s="278">
        <f t="shared" si="6"/>
        <v>0</v>
      </c>
    </row>
    <row r="425" spans="1:13" hidden="1" x14ac:dyDescent="0.3">
      <c r="A425" s="108">
        <v>585998</v>
      </c>
      <c r="B425" s="133" t="s">
        <v>1746</v>
      </c>
      <c r="C425" s="133" t="s">
        <v>10</v>
      </c>
      <c r="D425" s="133" t="s">
        <v>1713</v>
      </c>
      <c r="E425" s="133" t="s">
        <v>1191</v>
      </c>
      <c r="F425" s="133" t="s">
        <v>953</v>
      </c>
      <c r="G425" s="133" t="s">
        <v>1063</v>
      </c>
      <c r="H425" s="133" t="s">
        <v>1747</v>
      </c>
      <c r="I425" t="b">
        <v>0</v>
      </c>
      <c r="J425" s="133" t="s">
        <v>867</v>
      </c>
      <c r="K425" s="91">
        <v>525000</v>
      </c>
      <c r="L425" s="278">
        <v>525000</v>
      </c>
      <c r="M425" s="278">
        <f t="shared" si="6"/>
        <v>0</v>
      </c>
    </row>
    <row r="426" spans="1:13" hidden="1" x14ac:dyDescent="0.3">
      <c r="A426" s="108">
        <v>585999</v>
      </c>
      <c r="B426" s="133" t="s">
        <v>1748</v>
      </c>
      <c r="C426" s="133" t="s">
        <v>10</v>
      </c>
      <c r="D426" s="133" t="s">
        <v>1713</v>
      </c>
      <c r="E426" s="133" t="s">
        <v>1194</v>
      </c>
      <c r="F426" s="133" t="s">
        <v>953</v>
      </c>
      <c r="G426" s="133" t="s">
        <v>865</v>
      </c>
      <c r="H426" s="133" t="s">
        <v>1749</v>
      </c>
      <c r="I426" t="b">
        <v>0</v>
      </c>
      <c r="J426" s="133" t="s">
        <v>867</v>
      </c>
      <c r="K426" s="91">
        <v>150000</v>
      </c>
      <c r="L426" s="278">
        <v>150000</v>
      </c>
      <c r="M426" s="278">
        <f t="shared" si="6"/>
        <v>0</v>
      </c>
    </row>
    <row r="427" spans="1:13" hidden="1" x14ac:dyDescent="0.3">
      <c r="A427" s="108">
        <v>586000</v>
      </c>
      <c r="B427" s="133" t="s">
        <v>1750</v>
      </c>
      <c r="C427" s="133" t="s">
        <v>10</v>
      </c>
      <c r="D427" s="133" t="s">
        <v>1713</v>
      </c>
      <c r="E427" s="133" t="s">
        <v>1194</v>
      </c>
      <c r="F427" s="133" t="s">
        <v>953</v>
      </c>
      <c r="G427" s="133" t="s">
        <v>925</v>
      </c>
      <c r="H427" s="133" t="s">
        <v>1751</v>
      </c>
      <c r="I427" t="b">
        <v>0</v>
      </c>
      <c r="J427" s="133" t="s">
        <v>867</v>
      </c>
      <c r="K427" s="91">
        <v>1000</v>
      </c>
      <c r="L427" s="278">
        <v>1000</v>
      </c>
      <c r="M427" s="278">
        <f t="shared" si="6"/>
        <v>0</v>
      </c>
    </row>
    <row r="428" spans="1:13" hidden="1" x14ac:dyDescent="0.3">
      <c r="A428" s="108">
        <v>586001</v>
      </c>
      <c r="B428" s="133" t="s">
        <v>1752</v>
      </c>
      <c r="C428" s="133" t="s">
        <v>10</v>
      </c>
      <c r="D428" s="133" t="s">
        <v>1713</v>
      </c>
      <c r="E428" s="133" t="s">
        <v>1194</v>
      </c>
      <c r="F428" s="133" t="s">
        <v>953</v>
      </c>
      <c r="G428" s="133" t="s">
        <v>928</v>
      </c>
      <c r="H428" s="133" t="s">
        <v>1753</v>
      </c>
      <c r="I428" t="b">
        <v>0</v>
      </c>
      <c r="J428" s="133" t="s">
        <v>867</v>
      </c>
      <c r="K428" s="91">
        <v>0</v>
      </c>
      <c r="L428" s="278">
        <v>0</v>
      </c>
      <c r="M428" s="278">
        <f t="shared" si="6"/>
        <v>0</v>
      </c>
    </row>
    <row r="429" spans="1:13" hidden="1" x14ac:dyDescent="0.3">
      <c r="A429" s="108">
        <v>849886</v>
      </c>
      <c r="B429" s="133" t="s">
        <v>1754</v>
      </c>
      <c r="C429" s="133" t="s">
        <v>10</v>
      </c>
      <c r="D429" s="133" t="s">
        <v>1713</v>
      </c>
      <c r="E429" s="133" t="s">
        <v>1202</v>
      </c>
      <c r="F429" s="133" t="s">
        <v>953</v>
      </c>
      <c r="G429" s="133" t="s">
        <v>865</v>
      </c>
      <c r="H429" s="133" t="s">
        <v>1755</v>
      </c>
      <c r="I429" t="b">
        <v>0</v>
      </c>
      <c r="J429" s="133" t="s">
        <v>867</v>
      </c>
      <c r="K429" s="91">
        <v>35000</v>
      </c>
      <c r="L429" s="278">
        <v>35000</v>
      </c>
      <c r="M429" s="278">
        <f t="shared" si="6"/>
        <v>0</v>
      </c>
    </row>
    <row r="430" spans="1:13" hidden="1" x14ac:dyDescent="0.3">
      <c r="A430" s="108">
        <v>586002</v>
      </c>
      <c r="B430" s="133" t="s">
        <v>1756</v>
      </c>
      <c r="C430" s="133" t="s">
        <v>10</v>
      </c>
      <c r="D430" s="133" t="s">
        <v>1713</v>
      </c>
      <c r="E430" s="133" t="s">
        <v>1354</v>
      </c>
      <c r="F430" s="133" t="s">
        <v>953</v>
      </c>
      <c r="G430" s="133" t="s">
        <v>865</v>
      </c>
      <c r="H430" s="133" t="s">
        <v>1757</v>
      </c>
      <c r="I430" t="b">
        <v>0</v>
      </c>
      <c r="J430" s="133" t="s">
        <v>867</v>
      </c>
      <c r="K430" s="91">
        <v>850</v>
      </c>
      <c r="L430" s="278">
        <v>850</v>
      </c>
      <c r="M430" s="278">
        <f t="shared" si="6"/>
        <v>0</v>
      </c>
    </row>
    <row r="431" spans="1:13" hidden="1" x14ac:dyDescent="0.3">
      <c r="A431" s="108">
        <v>586003</v>
      </c>
      <c r="B431" s="133" t="s">
        <v>1758</v>
      </c>
      <c r="C431" s="133" t="s">
        <v>10</v>
      </c>
      <c r="D431" s="133" t="s">
        <v>1713</v>
      </c>
      <c r="E431" s="133" t="s">
        <v>1354</v>
      </c>
      <c r="F431" s="133" t="s">
        <v>953</v>
      </c>
      <c r="G431" s="133" t="s">
        <v>925</v>
      </c>
      <c r="H431" s="133" t="s">
        <v>1759</v>
      </c>
      <c r="I431" t="b">
        <v>0</v>
      </c>
      <c r="J431" s="133" t="s">
        <v>867</v>
      </c>
      <c r="K431" s="91">
        <v>2200</v>
      </c>
      <c r="L431" s="278">
        <v>2200</v>
      </c>
      <c r="M431" s="278">
        <f t="shared" si="6"/>
        <v>0</v>
      </c>
    </row>
    <row r="432" spans="1:13" hidden="1" x14ac:dyDescent="0.3">
      <c r="A432" s="108">
        <v>586004</v>
      </c>
      <c r="B432" s="133" t="s">
        <v>1760</v>
      </c>
      <c r="C432" s="133" t="s">
        <v>10</v>
      </c>
      <c r="D432" s="133" t="s">
        <v>1713</v>
      </c>
      <c r="E432" s="133" t="s">
        <v>1354</v>
      </c>
      <c r="F432" s="133" t="s">
        <v>953</v>
      </c>
      <c r="G432" s="133" t="s">
        <v>928</v>
      </c>
      <c r="H432" s="133" t="s">
        <v>1761</v>
      </c>
      <c r="I432" t="b">
        <v>0</v>
      </c>
      <c r="J432" s="133" t="s">
        <v>867</v>
      </c>
      <c r="K432" s="91">
        <v>28000</v>
      </c>
      <c r="L432" s="278">
        <v>28000</v>
      </c>
      <c r="M432" s="278">
        <f t="shared" si="6"/>
        <v>0</v>
      </c>
    </row>
    <row r="433" spans="1:13" hidden="1" x14ac:dyDescent="0.3">
      <c r="A433" s="108">
        <v>586005</v>
      </c>
      <c r="B433" s="133" t="s">
        <v>1762</v>
      </c>
      <c r="C433" s="133" t="s">
        <v>10</v>
      </c>
      <c r="D433" s="133" t="s">
        <v>1713</v>
      </c>
      <c r="E433" s="133" t="s">
        <v>1354</v>
      </c>
      <c r="F433" s="133" t="s">
        <v>953</v>
      </c>
      <c r="G433" s="133" t="s">
        <v>931</v>
      </c>
      <c r="H433" s="133" t="s">
        <v>1763</v>
      </c>
      <c r="I433" t="b">
        <v>0</v>
      </c>
      <c r="J433" s="133" t="s">
        <v>867</v>
      </c>
      <c r="K433" s="91">
        <v>2200</v>
      </c>
      <c r="L433" s="278">
        <v>2200</v>
      </c>
      <c r="M433" s="278">
        <f t="shared" si="6"/>
        <v>0</v>
      </c>
    </row>
    <row r="434" spans="1:13" hidden="1" x14ac:dyDescent="0.3">
      <c r="A434" s="108">
        <v>586006</v>
      </c>
      <c r="B434" s="133" t="s">
        <v>1764</v>
      </c>
      <c r="C434" s="133" t="s">
        <v>10</v>
      </c>
      <c r="D434" s="133" t="s">
        <v>1713</v>
      </c>
      <c r="E434" s="133" t="s">
        <v>1207</v>
      </c>
      <c r="F434" s="133" t="s">
        <v>953</v>
      </c>
      <c r="G434" s="133" t="s">
        <v>865</v>
      </c>
      <c r="H434" s="133" t="s">
        <v>1765</v>
      </c>
      <c r="I434" t="b">
        <v>0</v>
      </c>
      <c r="J434" s="133" t="s">
        <v>867</v>
      </c>
      <c r="K434" s="91">
        <v>250</v>
      </c>
      <c r="L434" s="278">
        <v>250</v>
      </c>
      <c r="M434" s="278">
        <f t="shared" si="6"/>
        <v>0</v>
      </c>
    </row>
    <row r="435" spans="1:13" hidden="1" x14ac:dyDescent="0.3">
      <c r="A435" s="108">
        <v>586007</v>
      </c>
      <c r="B435" s="133" t="s">
        <v>1766</v>
      </c>
      <c r="C435" s="133" t="s">
        <v>10</v>
      </c>
      <c r="D435" s="133" t="s">
        <v>1713</v>
      </c>
      <c r="E435" s="133" t="s">
        <v>1207</v>
      </c>
      <c r="F435" s="133" t="s">
        <v>953</v>
      </c>
      <c r="G435" s="133" t="s">
        <v>925</v>
      </c>
      <c r="H435" s="133" t="s">
        <v>1767</v>
      </c>
      <c r="I435" t="b">
        <v>0</v>
      </c>
      <c r="J435" s="133" t="s">
        <v>867</v>
      </c>
      <c r="K435" s="91">
        <v>11250</v>
      </c>
      <c r="L435" s="278">
        <v>11250</v>
      </c>
      <c r="M435" s="278">
        <f t="shared" si="6"/>
        <v>0</v>
      </c>
    </row>
    <row r="436" spans="1:13" hidden="1" x14ac:dyDescent="0.3">
      <c r="A436" s="108">
        <v>2617362</v>
      </c>
      <c r="B436" s="133" t="s">
        <v>1768</v>
      </c>
      <c r="C436" s="133" t="s">
        <v>10</v>
      </c>
      <c r="D436" s="133" t="s">
        <v>1713</v>
      </c>
      <c r="E436" s="133" t="s">
        <v>1207</v>
      </c>
      <c r="F436" s="133" t="s">
        <v>953</v>
      </c>
      <c r="G436" s="133" t="s">
        <v>928</v>
      </c>
      <c r="H436" s="133" t="s">
        <v>1769</v>
      </c>
      <c r="I436" t="b">
        <v>0</v>
      </c>
      <c r="J436" s="133" t="s">
        <v>867</v>
      </c>
      <c r="K436" s="91">
        <v>54000</v>
      </c>
      <c r="L436" s="278">
        <v>54000</v>
      </c>
      <c r="M436" s="278">
        <f t="shared" si="6"/>
        <v>0</v>
      </c>
    </row>
    <row r="437" spans="1:13" hidden="1" x14ac:dyDescent="0.3">
      <c r="A437" s="108">
        <v>2171780</v>
      </c>
      <c r="B437" s="133" t="s">
        <v>1770</v>
      </c>
      <c r="C437" s="133" t="s">
        <v>10</v>
      </c>
      <c r="D437" s="133" t="s">
        <v>1713</v>
      </c>
      <c r="E437" s="133" t="s">
        <v>1207</v>
      </c>
      <c r="F437" s="133" t="s">
        <v>953</v>
      </c>
      <c r="G437" s="133" t="s">
        <v>944</v>
      </c>
      <c r="H437" s="133" t="s">
        <v>1771</v>
      </c>
      <c r="I437" t="b">
        <v>0</v>
      </c>
      <c r="J437" s="133" t="s">
        <v>867</v>
      </c>
      <c r="K437" s="91">
        <v>30</v>
      </c>
      <c r="L437" s="278">
        <v>30</v>
      </c>
      <c r="M437" s="278">
        <f t="shared" si="6"/>
        <v>0</v>
      </c>
    </row>
    <row r="438" spans="1:13" hidden="1" x14ac:dyDescent="0.3">
      <c r="A438" s="108">
        <v>1191749</v>
      </c>
      <c r="B438" s="133" t="s">
        <v>1772</v>
      </c>
      <c r="C438" s="133" t="s">
        <v>10</v>
      </c>
      <c r="D438" s="133" t="s">
        <v>1713</v>
      </c>
      <c r="E438" s="133" t="s">
        <v>1212</v>
      </c>
      <c r="F438" s="133" t="s">
        <v>953</v>
      </c>
      <c r="G438" s="133" t="s">
        <v>865</v>
      </c>
      <c r="H438" s="133" t="s">
        <v>1773</v>
      </c>
      <c r="I438" t="b">
        <v>0</v>
      </c>
      <c r="J438" s="133" t="s">
        <v>867</v>
      </c>
      <c r="K438" s="91">
        <v>5500</v>
      </c>
      <c r="L438" s="278">
        <v>5500</v>
      </c>
      <c r="M438" s="278">
        <f t="shared" si="6"/>
        <v>0</v>
      </c>
    </row>
    <row r="439" spans="1:13" hidden="1" x14ac:dyDescent="0.3">
      <c r="A439" s="108">
        <v>586009</v>
      </c>
      <c r="B439" s="133" t="s">
        <v>1774</v>
      </c>
      <c r="C439" s="133" t="s">
        <v>10</v>
      </c>
      <c r="D439" s="133" t="s">
        <v>1713</v>
      </c>
      <c r="E439" s="133" t="s">
        <v>1212</v>
      </c>
      <c r="F439" s="133" t="s">
        <v>953</v>
      </c>
      <c r="G439" s="133" t="s">
        <v>925</v>
      </c>
      <c r="H439" s="133" t="s">
        <v>1775</v>
      </c>
      <c r="I439" t="b">
        <v>0</v>
      </c>
      <c r="J439" s="133" t="s">
        <v>867</v>
      </c>
      <c r="K439" s="91">
        <v>4000</v>
      </c>
      <c r="L439" s="278">
        <v>4000</v>
      </c>
      <c r="M439" s="278">
        <f t="shared" si="6"/>
        <v>0</v>
      </c>
    </row>
    <row r="440" spans="1:13" hidden="1" x14ac:dyDescent="0.3">
      <c r="A440" s="108">
        <v>2061343</v>
      </c>
      <c r="B440" s="133" t="s">
        <v>1776</v>
      </c>
      <c r="C440" s="133" t="s">
        <v>10</v>
      </c>
      <c r="D440" s="133" t="s">
        <v>1713</v>
      </c>
      <c r="E440" s="133" t="s">
        <v>1212</v>
      </c>
      <c r="F440" s="133" t="s">
        <v>953</v>
      </c>
      <c r="G440" s="133" t="s">
        <v>928</v>
      </c>
      <c r="H440" s="133" t="s">
        <v>1777</v>
      </c>
      <c r="I440" t="b">
        <v>0</v>
      </c>
      <c r="J440" s="133" t="s">
        <v>867</v>
      </c>
      <c r="K440" s="91">
        <v>6000</v>
      </c>
      <c r="L440" s="278">
        <v>6000</v>
      </c>
      <c r="M440" s="278">
        <f t="shared" si="6"/>
        <v>0</v>
      </c>
    </row>
    <row r="441" spans="1:13" hidden="1" x14ac:dyDescent="0.3">
      <c r="A441" s="108">
        <v>586010</v>
      </c>
      <c r="B441" s="133" t="s">
        <v>1778</v>
      </c>
      <c r="C441" s="133" t="s">
        <v>10</v>
      </c>
      <c r="D441" s="133" t="s">
        <v>1713</v>
      </c>
      <c r="E441" s="133" t="s">
        <v>1215</v>
      </c>
      <c r="F441" s="133" t="s">
        <v>953</v>
      </c>
      <c r="G441" s="133" t="s">
        <v>865</v>
      </c>
      <c r="H441" s="133" t="s">
        <v>1779</v>
      </c>
      <c r="I441" t="b">
        <v>0</v>
      </c>
      <c r="J441" s="133" t="s">
        <v>867</v>
      </c>
      <c r="K441" s="91">
        <v>3500</v>
      </c>
      <c r="L441" s="278">
        <v>3500</v>
      </c>
      <c r="M441" s="278">
        <f t="shared" si="6"/>
        <v>0</v>
      </c>
    </row>
    <row r="442" spans="1:13" hidden="1" x14ac:dyDescent="0.3">
      <c r="A442" s="108">
        <v>586011</v>
      </c>
      <c r="B442" s="133" t="s">
        <v>1780</v>
      </c>
      <c r="C442" s="133" t="s">
        <v>10</v>
      </c>
      <c r="D442" s="133" t="s">
        <v>1713</v>
      </c>
      <c r="E442" s="133" t="s">
        <v>1215</v>
      </c>
      <c r="F442" s="133" t="s">
        <v>953</v>
      </c>
      <c r="G442" s="133" t="s">
        <v>925</v>
      </c>
      <c r="H442" s="133" t="s">
        <v>1365</v>
      </c>
      <c r="I442" t="b">
        <v>0</v>
      </c>
      <c r="J442" s="133" t="s">
        <v>867</v>
      </c>
      <c r="K442" s="91">
        <v>3500</v>
      </c>
      <c r="L442" s="278">
        <v>3500</v>
      </c>
      <c r="M442" s="278">
        <f t="shared" si="6"/>
        <v>0</v>
      </c>
    </row>
    <row r="443" spans="1:13" hidden="1" x14ac:dyDescent="0.3">
      <c r="A443" s="108">
        <v>586012</v>
      </c>
      <c r="B443" s="133" t="s">
        <v>1781</v>
      </c>
      <c r="C443" s="133" t="s">
        <v>10</v>
      </c>
      <c r="D443" s="133" t="s">
        <v>1713</v>
      </c>
      <c r="E443" s="133" t="s">
        <v>1215</v>
      </c>
      <c r="F443" s="133" t="s">
        <v>953</v>
      </c>
      <c r="G443" s="133" t="s">
        <v>928</v>
      </c>
      <c r="H443" s="133" t="s">
        <v>1782</v>
      </c>
      <c r="I443" t="b">
        <v>0</v>
      </c>
      <c r="J443" s="133" t="s">
        <v>867</v>
      </c>
      <c r="K443" s="91">
        <v>3200</v>
      </c>
      <c r="L443" s="278">
        <v>3200</v>
      </c>
      <c r="M443" s="278">
        <f t="shared" si="6"/>
        <v>0</v>
      </c>
    </row>
    <row r="444" spans="1:13" hidden="1" x14ac:dyDescent="0.3">
      <c r="A444" s="108">
        <v>2617636</v>
      </c>
      <c r="B444" s="133" t="s">
        <v>1783</v>
      </c>
      <c r="C444" s="133" t="s">
        <v>10</v>
      </c>
      <c r="D444" s="133" t="s">
        <v>1713</v>
      </c>
      <c r="E444" s="133" t="s">
        <v>1215</v>
      </c>
      <c r="F444" s="133" t="s">
        <v>953</v>
      </c>
      <c r="G444" s="133" t="s">
        <v>931</v>
      </c>
      <c r="H444" s="133" t="s">
        <v>1306</v>
      </c>
      <c r="I444" t="b">
        <v>0</v>
      </c>
      <c r="J444" s="133" t="s">
        <v>867</v>
      </c>
      <c r="K444" s="91">
        <v>0</v>
      </c>
      <c r="L444" s="278">
        <v>0</v>
      </c>
      <c r="M444" s="278">
        <f t="shared" si="6"/>
        <v>0</v>
      </c>
    </row>
    <row r="445" spans="1:13" hidden="1" x14ac:dyDescent="0.3">
      <c r="A445" s="108">
        <v>586013</v>
      </c>
      <c r="B445" s="133" t="s">
        <v>1784</v>
      </c>
      <c r="C445" s="133" t="s">
        <v>10</v>
      </c>
      <c r="D445" s="133" t="s">
        <v>1713</v>
      </c>
      <c r="E445" s="133" t="s">
        <v>1215</v>
      </c>
      <c r="F445" s="133" t="s">
        <v>953</v>
      </c>
      <c r="G445" s="133" t="s">
        <v>944</v>
      </c>
      <c r="H445" s="133" t="s">
        <v>1785</v>
      </c>
      <c r="I445" t="b">
        <v>0</v>
      </c>
      <c r="J445" s="133" t="s">
        <v>867</v>
      </c>
      <c r="K445" s="91">
        <v>5000</v>
      </c>
      <c r="L445" s="278">
        <v>5000</v>
      </c>
      <c r="M445" s="278">
        <f t="shared" si="6"/>
        <v>0</v>
      </c>
    </row>
    <row r="446" spans="1:13" hidden="1" x14ac:dyDescent="0.3">
      <c r="A446" s="108">
        <v>1209991</v>
      </c>
      <c r="B446" s="133" t="s">
        <v>1786</v>
      </c>
      <c r="C446" s="133" t="s">
        <v>10</v>
      </c>
      <c r="D446" s="133" t="s">
        <v>1713</v>
      </c>
      <c r="E446" s="133" t="s">
        <v>1215</v>
      </c>
      <c r="F446" s="133" t="s">
        <v>953</v>
      </c>
      <c r="G446" s="133" t="s">
        <v>1060</v>
      </c>
      <c r="H446" s="133" t="s">
        <v>1787</v>
      </c>
      <c r="I446" t="b">
        <v>0</v>
      </c>
      <c r="J446" s="133" t="s">
        <v>867</v>
      </c>
      <c r="K446" s="91">
        <v>8250</v>
      </c>
      <c r="L446" s="278">
        <v>8250</v>
      </c>
      <c r="M446" s="278">
        <f t="shared" si="6"/>
        <v>0</v>
      </c>
    </row>
    <row r="447" spans="1:13" hidden="1" x14ac:dyDescent="0.3">
      <c r="A447" s="108">
        <v>586131</v>
      </c>
      <c r="B447" s="133" t="s">
        <v>1788</v>
      </c>
      <c r="C447" s="133" t="s">
        <v>10</v>
      </c>
      <c r="D447" s="133" t="s">
        <v>1713</v>
      </c>
      <c r="E447" s="133" t="s">
        <v>1220</v>
      </c>
      <c r="F447" s="133" t="s">
        <v>953</v>
      </c>
      <c r="G447" s="133" t="s">
        <v>865</v>
      </c>
      <c r="H447" s="133" t="s">
        <v>1789</v>
      </c>
      <c r="I447" t="b">
        <v>0</v>
      </c>
      <c r="J447" s="133" t="s">
        <v>867</v>
      </c>
      <c r="K447" s="91">
        <v>8000</v>
      </c>
      <c r="L447" s="278">
        <v>8000</v>
      </c>
      <c r="M447" s="278">
        <f t="shared" si="6"/>
        <v>0</v>
      </c>
    </row>
    <row r="448" spans="1:13" hidden="1" x14ac:dyDescent="0.3">
      <c r="A448" s="108">
        <v>1209992</v>
      </c>
      <c r="B448" s="133" t="s">
        <v>1790</v>
      </c>
      <c r="C448" s="133" t="s">
        <v>10</v>
      </c>
      <c r="D448" s="133" t="s">
        <v>1713</v>
      </c>
      <c r="E448" s="133" t="s">
        <v>1220</v>
      </c>
      <c r="F448" s="133" t="s">
        <v>953</v>
      </c>
      <c r="G448" s="133" t="s">
        <v>925</v>
      </c>
      <c r="H448" s="133" t="s">
        <v>1371</v>
      </c>
      <c r="I448" t="b">
        <v>0</v>
      </c>
      <c r="J448" s="133" t="s">
        <v>867</v>
      </c>
      <c r="K448" s="91">
        <v>6750</v>
      </c>
      <c r="L448" s="278">
        <v>6750</v>
      </c>
      <c r="M448" s="278">
        <f t="shared" si="6"/>
        <v>0</v>
      </c>
    </row>
    <row r="449" spans="1:13" hidden="1" x14ac:dyDescent="0.3">
      <c r="A449" s="108">
        <v>586135</v>
      </c>
      <c r="B449" s="133" t="s">
        <v>1791</v>
      </c>
      <c r="C449" s="133" t="s">
        <v>10</v>
      </c>
      <c r="D449" s="133" t="s">
        <v>1713</v>
      </c>
      <c r="E449" s="133" t="s">
        <v>1220</v>
      </c>
      <c r="F449" s="133" t="s">
        <v>953</v>
      </c>
      <c r="G449" s="133" t="s">
        <v>928</v>
      </c>
      <c r="H449" s="133" t="s">
        <v>1792</v>
      </c>
      <c r="I449" t="b">
        <v>0</v>
      </c>
      <c r="J449" s="133" t="s">
        <v>867</v>
      </c>
      <c r="K449" s="91">
        <v>6750</v>
      </c>
      <c r="L449" s="278">
        <v>6750</v>
      </c>
      <c r="M449" s="278">
        <f t="shared" si="6"/>
        <v>0</v>
      </c>
    </row>
    <row r="450" spans="1:13" hidden="1" x14ac:dyDescent="0.3">
      <c r="A450" s="108">
        <v>602068</v>
      </c>
      <c r="B450" s="133" t="s">
        <v>1793</v>
      </c>
      <c r="C450" s="133" t="s">
        <v>10</v>
      </c>
      <c r="D450" s="133" t="s">
        <v>1713</v>
      </c>
      <c r="E450" s="133" t="s">
        <v>1220</v>
      </c>
      <c r="F450" s="133" t="s">
        <v>953</v>
      </c>
      <c r="G450" s="133" t="s">
        <v>931</v>
      </c>
      <c r="H450" s="133" t="s">
        <v>1794</v>
      </c>
      <c r="I450" t="b">
        <v>0</v>
      </c>
      <c r="J450" s="133" t="s">
        <v>867</v>
      </c>
      <c r="K450" s="91">
        <v>1600</v>
      </c>
      <c r="L450" s="278">
        <v>1600</v>
      </c>
      <c r="M450" s="278">
        <f t="shared" si="6"/>
        <v>0</v>
      </c>
    </row>
    <row r="451" spans="1:13" hidden="1" x14ac:dyDescent="0.3">
      <c r="A451" s="108">
        <v>602095</v>
      </c>
      <c r="B451" s="133" t="s">
        <v>1795</v>
      </c>
      <c r="C451" s="133" t="s">
        <v>10</v>
      </c>
      <c r="D451" s="133" t="s">
        <v>1713</v>
      </c>
      <c r="E451" s="133" t="s">
        <v>1229</v>
      </c>
      <c r="F451" s="133" t="s">
        <v>953</v>
      </c>
      <c r="G451" s="133" t="s">
        <v>865</v>
      </c>
      <c r="H451" s="133" t="s">
        <v>1796</v>
      </c>
      <c r="I451" t="b">
        <v>0</v>
      </c>
      <c r="J451" s="133" t="s">
        <v>867</v>
      </c>
      <c r="K451" s="91">
        <v>350000</v>
      </c>
      <c r="L451" s="278">
        <v>350000</v>
      </c>
      <c r="M451" s="278">
        <f t="shared" si="6"/>
        <v>0</v>
      </c>
    </row>
    <row r="452" spans="1:13" hidden="1" x14ac:dyDescent="0.3">
      <c r="A452" s="108">
        <v>586136</v>
      </c>
      <c r="B452" s="133" t="s">
        <v>1797</v>
      </c>
      <c r="C452" s="133" t="s">
        <v>10</v>
      </c>
      <c r="D452" s="133" t="s">
        <v>1713</v>
      </c>
      <c r="E452" s="133" t="s">
        <v>1229</v>
      </c>
      <c r="F452" s="133" t="s">
        <v>953</v>
      </c>
      <c r="G452" s="133" t="s">
        <v>925</v>
      </c>
      <c r="H452" s="133" t="s">
        <v>1314</v>
      </c>
      <c r="I452" t="b">
        <v>0</v>
      </c>
      <c r="J452" s="133" t="s">
        <v>867</v>
      </c>
      <c r="K452" s="91">
        <v>3800</v>
      </c>
      <c r="L452" s="278">
        <v>3800</v>
      </c>
      <c r="M452" s="278">
        <f t="shared" si="6"/>
        <v>0</v>
      </c>
    </row>
    <row r="453" spans="1:13" hidden="1" x14ac:dyDescent="0.3">
      <c r="A453" s="108">
        <v>586138</v>
      </c>
      <c r="B453" s="133" t="s">
        <v>1798</v>
      </c>
      <c r="C453" s="133" t="s">
        <v>10</v>
      </c>
      <c r="D453" s="133" t="s">
        <v>1713</v>
      </c>
      <c r="E453" s="133" t="s">
        <v>1229</v>
      </c>
      <c r="F453" s="133" t="s">
        <v>953</v>
      </c>
      <c r="G453" s="133" t="s">
        <v>928</v>
      </c>
      <c r="H453" s="133" t="s">
        <v>1799</v>
      </c>
      <c r="I453" t="b">
        <v>0</v>
      </c>
      <c r="J453" s="133" t="s">
        <v>867</v>
      </c>
      <c r="K453" s="91">
        <v>150</v>
      </c>
      <c r="L453" s="278">
        <v>150</v>
      </c>
      <c r="M453" s="278">
        <f t="shared" si="6"/>
        <v>0</v>
      </c>
    </row>
    <row r="454" spans="1:13" hidden="1" x14ac:dyDescent="0.3">
      <c r="A454" s="108">
        <v>586139</v>
      </c>
      <c r="B454" s="133" t="s">
        <v>1800</v>
      </c>
      <c r="C454" s="133" t="s">
        <v>10</v>
      </c>
      <c r="D454" s="133" t="s">
        <v>1713</v>
      </c>
      <c r="E454" s="133" t="s">
        <v>1229</v>
      </c>
      <c r="F454" s="133" t="s">
        <v>953</v>
      </c>
      <c r="G454" s="133" t="s">
        <v>931</v>
      </c>
      <c r="H454" s="133" t="s">
        <v>1801</v>
      </c>
      <c r="I454" t="b">
        <v>0</v>
      </c>
      <c r="J454" s="133" t="s">
        <v>867</v>
      </c>
      <c r="K454" s="91">
        <v>250</v>
      </c>
      <c r="L454" s="278">
        <v>250</v>
      </c>
      <c r="M454" s="278">
        <f t="shared" ref="M454:M517" si="7">+L454-K454</f>
        <v>0</v>
      </c>
    </row>
    <row r="455" spans="1:13" hidden="1" x14ac:dyDescent="0.3">
      <c r="A455" s="108">
        <v>586140</v>
      </c>
      <c r="B455" s="133" t="s">
        <v>1802</v>
      </c>
      <c r="C455" s="133" t="s">
        <v>10</v>
      </c>
      <c r="D455" s="133" t="s">
        <v>1713</v>
      </c>
      <c r="E455" s="133" t="s">
        <v>1229</v>
      </c>
      <c r="F455" s="133" t="s">
        <v>953</v>
      </c>
      <c r="G455" s="133" t="s">
        <v>944</v>
      </c>
      <c r="H455" s="133" t="s">
        <v>1803</v>
      </c>
      <c r="I455" t="b">
        <v>0</v>
      </c>
      <c r="J455" s="133" t="s">
        <v>867</v>
      </c>
      <c r="K455" s="91">
        <v>380</v>
      </c>
      <c r="L455" s="278">
        <v>380</v>
      </c>
      <c r="M455" s="278">
        <f t="shared" si="7"/>
        <v>0</v>
      </c>
    </row>
    <row r="456" spans="1:13" hidden="1" x14ac:dyDescent="0.3">
      <c r="A456" s="108">
        <v>586141</v>
      </c>
      <c r="B456" s="133" t="s">
        <v>1804</v>
      </c>
      <c r="C456" s="133" t="s">
        <v>10</v>
      </c>
      <c r="D456" s="133" t="s">
        <v>1713</v>
      </c>
      <c r="E456" s="133" t="s">
        <v>1240</v>
      </c>
      <c r="F456" s="133" t="s">
        <v>953</v>
      </c>
      <c r="G456" s="133" t="s">
        <v>865</v>
      </c>
      <c r="H456" s="133" t="s">
        <v>1805</v>
      </c>
      <c r="I456" t="b">
        <v>0</v>
      </c>
      <c r="J456" s="133" t="s">
        <v>867</v>
      </c>
      <c r="K456" s="91">
        <v>3540</v>
      </c>
      <c r="L456" s="278">
        <v>3540</v>
      </c>
      <c r="M456" s="278">
        <f t="shared" si="7"/>
        <v>0</v>
      </c>
    </row>
    <row r="457" spans="1:13" hidden="1" x14ac:dyDescent="0.3">
      <c r="A457" s="108">
        <v>850159</v>
      </c>
      <c r="B457" s="133" t="s">
        <v>1806</v>
      </c>
      <c r="C457" s="133" t="s">
        <v>10</v>
      </c>
      <c r="D457" s="133" t="s">
        <v>1713</v>
      </c>
      <c r="E457" s="133" t="s">
        <v>1240</v>
      </c>
      <c r="F457" s="133" t="s">
        <v>953</v>
      </c>
      <c r="G457" s="133" t="s">
        <v>1807</v>
      </c>
      <c r="H457" s="133" t="s">
        <v>1808</v>
      </c>
      <c r="I457" t="b">
        <v>0</v>
      </c>
      <c r="J457" s="133" t="s">
        <v>867</v>
      </c>
      <c r="K457" s="91">
        <v>20000</v>
      </c>
      <c r="L457" s="278">
        <v>20000</v>
      </c>
      <c r="M457" s="278">
        <f t="shared" si="7"/>
        <v>0</v>
      </c>
    </row>
    <row r="458" spans="1:13" hidden="1" x14ac:dyDescent="0.3">
      <c r="A458" s="108">
        <v>1978433</v>
      </c>
      <c r="B458" s="133" t="s">
        <v>1809</v>
      </c>
      <c r="C458" s="133" t="s">
        <v>10</v>
      </c>
      <c r="D458" s="133" t="s">
        <v>1713</v>
      </c>
      <c r="E458" s="133" t="s">
        <v>1240</v>
      </c>
      <c r="F458" s="133" t="s">
        <v>953</v>
      </c>
      <c r="G458" s="133" t="s">
        <v>1072</v>
      </c>
      <c r="H458" s="133" t="s">
        <v>1810</v>
      </c>
      <c r="I458" t="b">
        <v>0</v>
      </c>
      <c r="J458" s="133" t="s">
        <v>867</v>
      </c>
      <c r="K458" s="91">
        <v>30000</v>
      </c>
      <c r="L458" s="278">
        <v>30000</v>
      </c>
      <c r="M458" s="278">
        <f t="shared" si="7"/>
        <v>0</v>
      </c>
    </row>
    <row r="459" spans="1:13" hidden="1" x14ac:dyDescent="0.3">
      <c r="A459" s="108">
        <v>586142</v>
      </c>
      <c r="B459" s="133" t="s">
        <v>1811</v>
      </c>
      <c r="C459" s="133" t="s">
        <v>10</v>
      </c>
      <c r="D459" s="133" t="s">
        <v>1713</v>
      </c>
      <c r="E459" s="133" t="s">
        <v>1240</v>
      </c>
      <c r="F459" s="133" t="s">
        <v>953</v>
      </c>
      <c r="G459" s="133" t="s">
        <v>1075</v>
      </c>
      <c r="H459" s="133" t="s">
        <v>1812</v>
      </c>
      <c r="I459" t="b">
        <v>0</v>
      </c>
      <c r="J459" s="133" t="s">
        <v>867</v>
      </c>
      <c r="K459" s="91">
        <v>2000</v>
      </c>
      <c r="L459" s="278">
        <v>2000</v>
      </c>
      <c r="M459" s="278">
        <f t="shared" si="7"/>
        <v>0</v>
      </c>
    </row>
    <row r="460" spans="1:13" hidden="1" x14ac:dyDescent="0.3">
      <c r="A460" s="108">
        <v>1577303</v>
      </c>
      <c r="B460" s="133" t="s">
        <v>1813</v>
      </c>
      <c r="C460" s="133" t="s">
        <v>10</v>
      </c>
      <c r="D460" s="133" t="s">
        <v>1713</v>
      </c>
      <c r="E460" s="133" t="s">
        <v>1240</v>
      </c>
      <c r="F460" s="133" t="s">
        <v>953</v>
      </c>
      <c r="G460" s="133" t="s">
        <v>1814</v>
      </c>
      <c r="H460" s="133" t="s">
        <v>1815</v>
      </c>
      <c r="I460" t="b">
        <v>0</v>
      </c>
      <c r="J460" s="133" t="s">
        <v>867</v>
      </c>
      <c r="K460" s="91">
        <v>2000</v>
      </c>
      <c r="L460" s="278">
        <v>2000</v>
      </c>
      <c r="M460" s="278">
        <f t="shared" si="7"/>
        <v>0</v>
      </c>
    </row>
    <row r="461" spans="1:13" hidden="1" x14ac:dyDescent="0.3">
      <c r="A461" s="108">
        <v>586143</v>
      </c>
      <c r="B461" s="133" t="s">
        <v>1816</v>
      </c>
      <c r="C461" s="133" t="s">
        <v>10</v>
      </c>
      <c r="D461" s="133" t="s">
        <v>1713</v>
      </c>
      <c r="E461" s="133" t="s">
        <v>1240</v>
      </c>
      <c r="F461" s="133" t="s">
        <v>953</v>
      </c>
      <c r="G461" s="133" t="s">
        <v>1817</v>
      </c>
      <c r="H461" s="133" t="s">
        <v>1818</v>
      </c>
      <c r="I461" t="b">
        <v>0</v>
      </c>
      <c r="J461" s="133" t="s">
        <v>867</v>
      </c>
      <c r="K461" s="91">
        <v>0</v>
      </c>
      <c r="L461" s="278">
        <v>0</v>
      </c>
      <c r="M461" s="278">
        <f t="shared" si="7"/>
        <v>0</v>
      </c>
    </row>
    <row r="462" spans="1:13" hidden="1" x14ac:dyDescent="0.3">
      <c r="A462" s="108">
        <v>1978435</v>
      </c>
      <c r="B462" s="133" t="s">
        <v>1819</v>
      </c>
      <c r="C462" s="133" t="s">
        <v>10</v>
      </c>
      <c r="D462" s="133" t="s">
        <v>1713</v>
      </c>
      <c r="E462" s="133" t="s">
        <v>1240</v>
      </c>
      <c r="F462" s="133" t="s">
        <v>953</v>
      </c>
      <c r="G462" s="133" t="s">
        <v>925</v>
      </c>
      <c r="H462" s="133" t="s">
        <v>1820</v>
      </c>
      <c r="I462" t="b">
        <v>0</v>
      </c>
      <c r="J462" s="133" t="s">
        <v>867</v>
      </c>
      <c r="K462" s="91">
        <v>12000</v>
      </c>
      <c r="L462" s="278">
        <v>12000</v>
      </c>
      <c r="M462" s="278">
        <f t="shared" si="7"/>
        <v>0</v>
      </c>
    </row>
    <row r="463" spans="1:13" hidden="1" x14ac:dyDescent="0.3">
      <c r="A463" s="108">
        <v>586145</v>
      </c>
      <c r="B463" s="133" t="s">
        <v>1821</v>
      </c>
      <c r="C463" s="133" t="s">
        <v>10</v>
      </c>
      <c r="D463" s="133" t="s">
        <v>1713</v>
      </c>
      <c r="E463" s="133" t="s">
        <v>1240</v>
      </c>
      <c r="F463" s="133" t="s">
        <v>953</v>
      </c>
      <c r="G463" s="133" t="s">
        <v>928</v>
      </c>
      <c r="H463" s="133" t="s">
        <v>1822</v>
      </c>
      <c r="I463" t="b">
        <v>0</v>
      </c>
      <c r="J463" s="133" t="s">
        <v>867</v>
      </c>
      <c r="K463" s="91">
        <v>2250</v>
      </c>
      <c r="L463" s="278">
        <v>2250</v>
      </c>
      <c r="M463" s="278">
        <f t="shared" si="7"/>
        <v>0</v>
      </c>
    </row>
    <row r="464" spans="1:13" hidden="1" x14ac:dyDescent="0.3">
      <c r="A464" s="108">
        <v>586219</v>
      </c>
      <c r="B464" s="133" t="s">
        <v>1823</v>
      </c>
      <c r="C464" s="133" t="s">
        <v>10</v>
      </c>
      <c r="D464" s="133" t="s">
        <v>1713</v>
      </c>
      <c r="E464" s="133" t="s">
        <v>1240</v>
      </c>
      <c r="F464" s="133" t="s">
        <v>953</v>
      </c>
      <c r="G464" s="133" t="s">
        <v>931</v>
      </c>
      <c r="H464" s="133" t="s">
        <v>1824</v>
      </c>
      <c r="I464" t="b">
        <v>0</v>
      </c>
      <c r="J464" s="133" t="s">
        <v>867</v>
      </c>
      <c r="K464" s="91">
        <v>2000</v>
      </c>
      <c r="L464" s="278">
        <v>2000</v>
      </c>
      <c r="M464" s="278">
        <f t="shared" si="7"/>
        <v>0</v>
      </c>
    </row>
    <row r="465" spans="1:13" hidden="1" x14ac:dyDescent="0.3">
      <c r="A465" s="108">
        <v>602069</v>
      </c>
      <c r="B465" s="133" t="s">
        <v>1825</v>
      </c>
      <c r="C465" s="133" t="s">
        <v>10</v>
      </c>
      <c r="D465" s="133" t="s">
        <v>1713</v>
      </c>
      <c r="E465" s="133" t="s">
        <v>1240</v>
      </c>
      <c r="F465" s="133" t="s">
        <v>953</v>
      </c>
      <c r="G465" s="133" t="s">
        <v>944</v>
      </c>
      <c r="H465" s="133" t="s">
        <v>1826</v>
      </c>
      <c r="I465" t="b">
        <v>0</v>
      </c>
      <c r="J465" s="133" t="s">
        <v>867</v>
      </c>
      <c r="K465" s="91">
        <v>30000</v>
      </c>
      <c r="L465" s="278">
        <v>30000</v>
      </c>
      <c r="M465" s="278">
        <f t="shared" si="7"/>
        <v>0</v>
      </c>
    </row>
    <row r="466" spans="1:13" hidden="1" x14ac:dyDescent="0.3">
      <c r="A466" s="108">
        <v>586146</v>
      </c>
      <c r="B466" s="133" t="s">
        <v>1827</v>
      </c>
      <c r="C466" s="133" t="s">
        <v>10</v>
      </c>
      <c r="D466" s="133" t="s">
        <v>1713</v>
      </c>
      <c r="E466" s="133" t="s">
        <v>1240</v>
      </c>
      <c r="F466" s="133" t="s">
        <v>953</v>
      </c>
      <c r="G466" s="133" t="s">
        <v>1063</v>
      </c>
      <c r="H466" s="133" t="s">
        <v>1828</v>
      </c>
      <c r="I466" t="b">
        <v>0</v>
      </c>
      <c r="J466" s="133" t="s">
        <v>867</v>
      </c>
      <c r="K466" s="91">
        <v>310</v>
      </c>
      <c r="L466" s="278">
        <v>310</v>
      </c>
      <c r="M466" s="278">
        <f t="shared" si="7"/>
        <v>0</v>
      </c>
    </row>
    <row r="467" spans="1:13" hidden="1" x14ac:dyDescent="0.3">
      <c r="A467" s="108">
        <v>586147</v>
      </c>
      <c r="B467" s="133" t="s">
        <v>1829</v>
      </c>
      <c r="C467" s="133" t="s">
        <v>10</v>
      </c>
      <c r="D467" s="133" t="s">
        <v>1713</v>
      </c>
      <c r="E467" s="133" t="s">
        <v>1240</v>
      </c>
      <c r="F467" s="133" t="s">
        <v>953</v>
      </c>
      <c r="G467" s="133" t="s">
        <v>1088</v>
      </c>
      <c r="H467" s="133" t="s">
        <v>1830</v>
      </c>
      <c r="I467" t="b">
        <v>0</v>
      </c>
      <c r="J467" s="133" t="s">
        <v>867</v>
      </c>
      <c r="K467" s="91">
        <v>450</v>
      </c>
      <c r="L467" s="278">
        <v>450</v>
      </c>
      <c r="M467" s="278">
        <f t="shared" si="7"/>
        <v>0</v>
      </c>
    </row>
    <row r="468" spans="1:13" hidden="1" x14ac:dyDescent="0.3">
      <c r="A468" s="108">
        <v>586148</v>
      </c>
      <c r="B468" s="133" t="s">
        <v>1831</v>
      </c>
      <c r="C468" s="133" t="s">
        <v>10</v>
      </c>
      <c r="D468" s="133" t="s">
        <v>1713</v>
      </c>
      <c r="E468" s="133" t="s">
        <v>1240</v>
      </c>
      <c r="F468" s="133" t="s">
        <v>953</v>
      </c>
      <c r="G468" s="133" t="s">
        <v>1066</v>
      </c>
      <c r="H468" s="133" t="s">
        <v>1832</v>
      </c>
      <c r="I468" t="b">
        <v>0</v>
      </c>
      <c r="J468" s="133" t="s">
        <v>867</v>
      </c>
      <c r="K468" s="91">
        <v>12000</v>
      </c>
      <c r="L468" s="278">
        <v>12000</v>
      </c>
      <c r="M468" s="278">
        <f t="shared" si="7"/>
        <v>0</v>
      </c>
    </row>
    <row r="469" spans="1:13" hidden="1" x14ac:dyDescent="0.3">
      <c r="A469" s="108">
        <v>586149</v>
      </c>
      <c r="B469" s="133" t="s">
        <v>1833</v>
      </c>
      <c r="C469" s="133" t="s">
        <v>10</v>
      </c>
      <c r="D469" s="133" t="s">
        <v>1713</v>
      </c>
      <c r="E469" s="133" t="s">
        <v>1576</v>
      </c>
      <c r="F469" s="133" t="s">
        <v>953</v>
      </c>
      <c r="G469" s="133" t="s">
        <v>865</v>
      </c>
      <c r="H469" s="133" t="s">
        <v>1577</v>
      </c>
      <c r="I469" t="b">
        <v>0</v>
      </c>
      <c r="J469" s="133" t="s">
        <v>867</v>
      </c>
      <c r="K469" s="91">
        <v>700</v>
      </c>
      <c r="L469" s="278">
        <v>700</v>
      </c>
      <c r="M469" s="278">
        <f t="shared" si="7"/>
        <v>0</v>
      </c>
    </row>
    <row r="470" spans="1:13" hidden="1" x14ac:dyDescent="0.3">
      <c r="A470" s="108">
        <v>586150</v>
      </c>
      <c r="B470" s="133" t="s">
        <v>1834</v>
      </c>
      <c r="C470" s="133" t="s">
        <v>10</v>
      </c>
      <c r="D470" s="133" t="s">
        <v>1713</v>
      </c>
      <c r="E470" s="133" t="s">
        <v>1243</v>
      </c>
      <c r="F470" s="133" t="s">
        <v>953</v>
      </c>
      <c r="G470" s="133" t="s">
        <v>865</v>
      </c>
      <c r="H470" s="133" t="s">
        <v>1244</v>
      </c>
      <c r="I470" t="b">
        <v>0</v>
      </c>
      <c r="J470" s="133" t="s">
        <v>867</v>
      </c>
      <c r="K470" s="91">
        <v>93000</v>
      </c>
      <c r="L470" s="278">
        <v>93000</v>
      </c>
      <c r="M470" s="278">
        <f t="shared" si="7"/>
        <v>0</v>
      </c>
    </row>
    <row r="471" spans="1:13" hidden="1" x14ac:dyDescent="0.3">
      <c r="A471" s="108">
        <v>586151</v>
      </c>
      <c r="B471" s="133" t="s">
        <v>1835</v>
      </c>
      <c r="C471" s="133" t="s">
        <v>10</v>
      </c>
      <c r="D471" s="133" t="s">
        <v>1713</v>
      </c>
      <c r="E471" s="133" t="s">
        <v>1243</v>
      </c>
      <c r="F471" s="133" t="s">
        <v>953</v>
      </c>
      <c r="G471" s="133" t="s">
        <v>925</v>
      </c>
      <c r="H471" s="133" t="s">
        <v>1836</v>
      </c>
      <c r="I471" t="b">
        <v>0</v>
      </c>
      <c r="J471" s="133" t="s">
        <v>867</v>
      </c>
      <c r="K471" s="91">
        <v>0</v>
      </c>
      <c r="L471" s="278">
        <v>0</v>
      </c>
      <c r="M471" s="278">
        <f t="shared" si="7"/>
        <v>0</v>
      </c>
    </row>
    <row r="472" spans="1:13" hidden="1" x14ac:dyDescent="0.3">
      <c r="A472" s="108">
        <v>586152</v>
      </c>
      <c r="B472" s="133" t="s">
        <v>1837</v>
      </c>
      <c r="C472" s="133" t="s">
        <v>10</v>
      </c>
      <c r="D472" s="133" t="s">
        <v>1713</v>
      </c>
      <c r="E472" s="133" t="s">
        <v>1243</v>
      </c>
      <c r="F472" s="133" t="s">
        <v>953</v>
      </c>
      <c r="G472" s="133" t="s">
        <v>928</v>
      </c>
      <c r="H472" s="133" t="s">
        <v>1838</v>
      </c>
      <c r="I472" t="b">
        <v>0</v>
      </c>
      <c r="J472" s="133" t="s">
        <v>867</v>
      </c>
      <c r="K472" s="91">
        <v>0</v>
      </c>
      <c r="L472" s="278">
        <v>0</v>
      </c>
      <c r="M472" s="278">
        <f t="shared" si="7"/>
        <v>0</v>
      </c>
    </row>
    <row r="473" spans="1:13" hidden="1" x14ac:dyDescent="0.3">
      <c r="A473" s="108">
        <v>586153</v>
      </c>
      <c r="B473" s="133" t="s">
        <v>1839</v>
      </c>
      <c r="C473" s="133" t="s">
        <v>10</v>
      </c>
      <c r="D473" s="133" t="s">
        <v>1713</v>
      </c>
      <c r="E473" s="133" t="s">
        <v>1246</v>
      </c>
      <c r="F473" s="133" t="s">
        <v>953</v>
      </c>
      <c r="G473" s="133" t="s">
        <v>865</v>
      </c>
      <c r="H473" s="133" t="s">
        <v>1326</v>
      </c>
      <c r="I473" t="b">
        <v>0</v>
      </c>
      <c r="J473" s="133" t="s">
        <v>867</v>
      </c>
      <c r="K473" s="91">
        <v>11220</v>
      </c>
      <c r="L473" s="278">
        <v>13500</v>
      </c>
      <c r="M473" s="278">
        <f t="shared" si="7"/>
        <v>2280</v>
      </c>
    </row>
    <row r="474" spans="1:13" hidden="1" x14ac:dyDescent="0.3">
      <c r="A474" s="108">
        <v>586154</v>
      </c>
      <c r="B474" s="133" t="s">
        <v>1840</v>
      </c>
      <c r="C474" s="133" t="s">
        <v>10</v>
      </c>
      <c r="D474" s="133" t="s">
        <v>1713</v>
      </c>
      <c r="E474" s="133" t="s">
        <v>1246</v>
      </c>
      <c r="F474" s="133" t="s">
        <v>953</v>
      </c>
      <c r="G474" s="133" t="s">
        <v>925</v>
      </c>
      <c r="H474" s="133" t="s">
        <v>1841</v>
      </c>
      <c r="I474" t="b">
        <v>0</v>
      </c>
      <c r="J474" s="133" t="s">
        <v>867</v>
      </c>
      <c r="K474" s="91">
        <v>2280</v>
      </c>
      <c r="L474" s="278">
        <v>1200</v>
      </c>
      <c r="M474" s="278">
        <f t="shared" si="7"/>
        <v>-1080</v>
      </c>
    </row>
    <row r="475" spans="1:13" hidden="1" x14ac:dyDescent="0.3">
      <c r="A475" s="108">
        <v>586155</v>
      </c>
      <c r="B475" s="133" t="s">
        <v>1842</v>
      </c>
      <c r="C475" s="133" t="s">
        <v>10</v>
      </c>
      <c r="D475" s="133" t="s">
        <v>1713</v>
      </c>
      <c r="E475" s="133" t="s">
        <v>1246</v>
      </c>
      <c r="F475" s="133" t="s">
        <v>953</v>
      </c>
      <c r="G475" s="133" t="s">
        <v>928</v>
      </c>
      <c r="H475" s="268" t="s">
        <v>1251</v>
      </c>
      <c r="I475" t="b">
        <v>0</v>
      </c>
      <c r="J475" s="133" t="s">
        <v>867</v>
      </c>
      <c r="K475" s="91">
        <v>1200</v>
      </c>
      <c r="L475" s="278">
        <v>0</v>
      </c>
      <c r="M475" s="278">
        <f t="shared" si="7"/>
        <v>-1200</v>
      </c>
    </row>
    <row r="476" spans="1:13" hidden="1" x14ac:dyDescent="0.3">
      <c r="A476" s="108">
        <v>602070</v>
      </c>
      <c r="B476" s="133" t="s">
        <v>1843</v>
      </c>
      <c r="C476" s="133" t="s">
        <v>10</v>
      </c>
      <c r="D476" s="133" t="s">
        <v>1713</v>
      </c>
      <c r="E476" s="133" t="s">
        <v>1253</v>
      </c>
      <c r="F476" s="133" t="s">
        <v>953</v>
      </c>
      <c r="G476" s="133" t="s">
        <v>865</v>
      </c>
      <c r="H476" s="133" t="s">
        <v>1254</v>
      </c>
      <c r="I476" t="b">
        <v>0</v>
      </c>
      <c r="J476" s="133" t="s">
        <v>867</v>
      </c>
      <c r="K476" s="91">
        <v>113220</v>
      </c>
      <c r="L476" s="278">
        <v>113220</v>
      </c>
      <c r="M476" s="278">
        <f t="shared" si="7"/>
        <v>0</v>
      </c>
    </row>
    <row r="477" spans="1:13" hidden="1" x14ac:dyDescent="0.3">
      <c r="A477" s="108">
        <v>602071</v>
      </c>
      <c r="B477" s="133" t="s">
        <v>1844</v>
      </c>
      <c r="C477" s="133" t="s">
        <v>10</v>
      </c>
      <c r="D477" s="133" t="s">
        <v>1713</v>
      </c>
      <c r="E477" s="133" t="s">
        <v>1253</v>
      </c>
      <c r="F477" s="133" t="s">
        <v>953</v>
      </c>
      <c r="G477" s="133" t="s">
        <v>925</v>
      </c>
      <c r="H477" s="133" t="s">
        <v>1256</v>
      </c>
      <c r="I477" t="b">
        <v>0</v>
      </c>
      <c r="J477" s="133" t="s">
        <v>867</v>
      </c>
      <c r="K477" s="91">
        <v>61820</v>
      </c>
      <c r="L477" s="278">
        <v>61820</v>
      </c>
      <c r="M477" s="278">
        <f t="shared" si="7"/>
        <v>0</v>
      </c>
    </row>
    <row r="478" spans="1:13" hidden="1" x14ac:dyDescent="0.3">
      <c r="A478" s="108">
        <v>586156</v>
      </c>
      <c r="B478" s="133" t="s">
        <v>1845</v>
      </c>
      <c r="C478" s="133" t="s">
        <v>10</v>
      </c>
      <c r="D478" s="133" t="s">
        <v>1713</v>
      </c>
      <c r="E478" s="133" t="s">
        <v>1253</v>
      </c>
      <c r="F478" s="133" t="s">
        <v>953</v>
      </c>
      <c r="G478" s="133" t="s">
        <v>928</v>
      </c>
      <c r="H478" s="133" t="s">
        <v>1259</v>
      </c>
      <c r="I478" t="b">
        <v>0</v>
      </c>
      <c r="J478" s="133" t="s">
        <v>867</v>
      </c>
      <c r="K478" s="91">
        <v>0</v>
      </c>
      <c r="L478" s="278">
        <v>0</v>
      </c>
      <c r="M478" s="278">
        <f t="shared" si="7"/>
        <v>0</v>
      </c>
    </row>
    <row r="479" spans="1:13" hidden="1" x14ac:dyDescent="0.3">
      <c r="A479" s="108">
        <v>602072</v>
      </c>
      <c r="B479" s="133" t="s">
        <v>1846</v>
      </c>
      <c r="C479" s="133" t="s">
        <v>10</v>
      </c>
      <c r="D479" s="133" t="s">
        <v>1713</v>
      </c>
      <c r="E479" s="133" t="s">
        <v>1253</v>
      </c>
      <c r="F479" s="133" t="s">
        <v>953</v>
      </c>
      <c r="G479" s="133" t="s">
        <v>931</v>
      </c>
      <c r="H479" s="133" t="s">
        <v>1847</v>
      </c>
      <c r="I479" t="b">
        <v>0</v>
      </c>
      <c r="J479" s="133" t="s">
        <v>867</v>
      </c>
      <c r="K479" s="91">
        <v>5760</v>
      </c>
      <c r="L479" s="278">
        <v>5760</v>
      </c>
      <c r="M479" s="278">
        <f t="shared" si="7"/>
        <v>0</v>
      </c>
    </row>
    <row r="480" spans="1:13" hidden="1" x14ac:dyDescent="0.3">
      <c r="A480" s="108">
        <v>586157</v>
      </c>
      <c r="B480" s="133" t="s">
        <v>1848</v>
      </c>
      <c r="C480" s="133" t="s">
        <v>10</v>
      </c>
      <c r="D480" s="133" t="s">
        <v>1713</v>
      </c>
      <c r="E480" s="133" t="s">
        <v>1253</v>
      </c>
      <c r="F480" s="133" t="s">
        <v>953</v>
      </c>
      <c r="G480" s="133" t="s">
        <v>944</v>
      </c>
      <c r="H480" s="133" t="s">
        <v>1849</v>
      </c>
      <c r="I480" t="b">
        <v>0</v>
      </c>
      <c r="J480" s="133" t="s">
        <v>867</v>
      </c>
      <c r="K480" s="91">
        <v>0</v>
      </c>
      <c r="L480" s="278">
        <v>0</v>
      </c>
      <c r="M480" s="278">
        <f t="shared" si="7"/>
        <v>0</v>
      </c>
    </row>
    <row r="481" spans="1:13" hidden="1" x14ac:dyDescent="0.3">
      <c r="A481" s="108">
        <v>586158</v>
      </c>
      <c r="B481" s="133" t="s">
        <v>1850</v>
      </c>
      <c r="C481" s="133" t="s">
        <v>10</v>
      </c>
      <c r="D481" s="133" t="s">
        <v>1713</v>
      </c>
      <c r="E481" s="133" t="s">
        <v>1253</v>
      </c>
      <c r="F481" s="133" t="s">
        <v>953</v>
      </c>
      <c r="G481" s="133" t="s">
        <v>1060</v>
      </c>
      <c r="H481" s="133" t="s">
        <v>1851</v>
      </c>
      <c r="I481" t="b">
        <v>0</v>
      </c>
      <c r="J481" s="133" t="s">
        <v>867</v>
      </c>
      <c r="K481" s="91">
        <v>0</v>
      </c>
      <c r="L481" s="278">
        <v>0</v>
      </c>
      <c r="M481" s="278">
        <f t="shared" si="7"/>
        <v>0</v>
      </c>
    </row>
    <row r="482" spans="1:13" hidden="1" x14ac:dyDescent="0.3">
      <c r="A482" s="108">
        <v>1447560</v>
      </c>
      <c r="B482" s="133" t="s">
        <v>1852</v>
      </c>
      <c r="C482" s="133" t="s">
        <v>10</v>
      </c>
      <c r="D482" s="133" t="s">
        <v>1713</v>
      </c>
      <c r="E482" s="133" t="s">
        <v>1253</v>
      </c>
      <c r="F482" s="133" t="s">
        <v>953</v>
      </c>
      <c r="G482" s="133" t="s">
        <v>1063</v>
      </c>
      <c r="H482" s="133" t="s">
        <v>1853</v>
      </c>
      <c r="I482" t="b">
        <v>0</v>
      </c>
      <c r="J482" s="133" t="s">
        <v>867</v>
      </c>
      <c r="K482" s="91">
        <v>0</v>
      </c>
      <c r="L482" s="278">
        <v>0</v>
      </c>
      <c r="M482" s="278">
        <f t="shared" si="7"/>
        <v>0</v>
      </c>
    </row>
    <row r="483" spans="1:13" hidden="1" x14ac:dyDescent="0.3">
      <c r="A483" s="108">
        <v>586159</v>
      </c>
      <c r="B483" s="133" t="s">
        <v>1854</v>
      </c>
      <c r="C483" s="133" t="s">
        <v>10</v>
      </c>
      <c r="D483" s="133" t="s">
        <v>1713</v>
      </c>
      <c r="E483" s="133" t="s">
        <v>1253</v>
      </c>
      <c r="F483" s="133" t="s">
        <v>953</v>
      </c>
      <c r="G483" s="133" t="s">
        <v>1088</v>
      </c>
      <c r="H483" s="133" t="s">
        <v>1855</v>
      </c>
      <c r="I483" t="b">
        <v>0</v>
      </c>
      <c r="J483" s="133" t="s">
        <v>867</v>
      </c>
      <c r="K483" s="91">
        <v>0</v>
      </c>
      <c r="L483" s="278">
        <v>0</v>
      </c>
      <c r="M483" s="278">
        <f t="shared" si="7"/>
        <v>0</v>
      </c>
    </row>
    <row r="484" spans="1:13" hidden="1" x14ac:dyDescent="0.3">
      <c r="A484" s="108">
        <v>586160</v>
      </c>
      <c r="B484" s="133" t="s">
        <v>1856</v>
      </c>
      <c r="C484" s="133" t="s">
        <v>10</v>
      </c>
      <c r="D484" s="133" t="s">
        <v>1713</v>
      </c>
      <c r="E484" s="133" t="s">
        <v>1265</v>
      </c>
      <c r="F484" s="133" t="s">
        <v>953</v>
      </c>
      <c r="G484" s="133" t="s">
        <v>865</v>
      </c>
      <c r="H484" s="133" t="s">
        <v>1266</v>
      </c>
      <c r="I484" t="b">
        <v>0</v>
      </c>
      <c r="J484" s="133" t="s">
        <v>867</v>
      </c>
      <c r="K484" s="91">
        <v>102130</v>
      </c>
      <c r="L484" s="278">
        <v>102130</v>
      </c>
      <c r="M484" s="278">
        <f t="shared" si="7"/>
        <v>0</v>
      </c>
    </row>
    <row r="485" spans="1:13" hidden="1" x14ac:dyDescent="0.3">
      <c r="A485" s="108">
        <v>850158</v>
      </c>
      <c r="B485" s="133" t="s">
        <v>1857</v>
      </c>
      <c r="C485" s="133" t="s">
        <v>10</v>
      </c>
      <c r="D485" s="133" t="s">
        <v>1713</v>
      </c>
      <c r="E485" s="133" t="s">
        <v>1265</v>
      </c>
      <c r="F485" s="133" t="s">
        <v>953</v>
      </c>
      <c r="G485" s="133" t="s">
        <v>925</v>
      </c>
      <c r="H485" s="133" t="s">
        <v>1391</v>
      </c>
      <c r="I485" t="b">
        <v>0</v>
      </c>
      <c r="J485" s="133" t="s">
        <v>867</v>
      </c>
      <c r="K485" s="91">
        <v>131470</v>
      </c>
      <c r="L485" s="278">
        <v>131470</v>
      </c>
      <c r="M485" s="278">
        <f t="shared" si="7"/>
        <v>0</v>
      </c>
    </row>
    <row r="486" spans="1:13" hidden="1" x14ac:dyDescent="0.3">
      <c r="A486" s="108">
        <v>2617694</v>
      </c>
      <c r="B486" s="133" t="s">
        <v>1858</v>
      </c>
      <c r="C486" s="133" t="s">
        <v>10</v>
      </c>
      <c r="D486" s="133" t="s">
        <v>1713</v>
      </c>
      <c r="E486" s="133" t="s">
        <v>1268</v>
      </c>
      <c r="F486" s="133" t="s">
        <v>953</v>
      </c>
      <c r="G486" s="133" t="s">
        <v>865</v>
      </c>
      <c r="H486" s="133" t="s">
        <v>1333</v>
      </c>
      <c r="I486" t="b">
        <v>0</v>
      </c>
      <c r="J486" s="133" t="s">
        <v>867</v>
      </c>
      <c r="K486" s="91">
        <v>1750</v>
      </c>
      <c r="L486" s="278">
        <v>1750</v>
      </c>
      <c r="M486" s="278">
        <f t="shared" si="7"/>
        <v>0</v>
      </c>
    </row>
    <row r="487" spans="1:13" hidden="1" x14ac:dyDescent="0.3">
      <c r="A487" s="108">
        <v>2617695</v>
      </c>
      <c r="B487" s="133" t="s">
        <v>1859</v>
      </c>
      <c r="C487" s="133" t="s">
        <v>10</v>
      </c>
      <c r="D487" s="133" t="s">
        <v>1713</v>
      </c>
      <c r="E487" s="133" t="s">
        <v>1268</v>
      </c>
      <c r="F487" s="133" t="s">
        <v>953</v>
      </c>
      <c r="G487" s="133" t="s">
        <v>925</v>
      </c>
      <c r="H487" s="133" t="s">
        <v>1860</v>
      </c>
      <c r="I487" t="b">
        <v>0</v>
      </c>
      <c r="J487" s="133" t="s">
        <v>867</v>
      </c>
      <c r="K487" s="91">
        <v>3500</v>
      </c>
      <c r="L487" s="278">
        <v>3500</v>
      </c>
      <c r="M487" s="278">
        <f t="shared" si="7"/>
        <v>0</v>
      </c>
    </row>
    <row r="488" spans="1:13" hidden="1" x14ac:dyDescent="0.3">
      <c r="A488" s="108">
        <v>586161</v>
      </c>
      <c r="B488" s="133" t="s">
        <v>1861</v>
      </c>
      <c r="C488" s="133" t="s">
        <v>10</v>
      </c>
      <c r="D488" s="133" t="s">
        <v>1713</v>
      </c>
      <c r="E488" s="133" t="s">
        <v>1268</v>
      </c>
      <c r="F488" s="133" t="s">
        <v>953</v>
      </c>
      <c r="G488" s="133" t="s">
        <v>928</v>
      </c>
      <c r="H488" s="133" t="s">
        <v>1862</v>
      </c>
      <c r="I488" t="b">
        <v>0</v>
      </c>
      <c r="J488" s="133" t="s">
        <v>867</v>
      </c>
      <c r="K488" s="91">
        <v>45000</v>
      </c>
      <c r="L488" s="278">
        <v>45000</v>
      </c>
      <c r="M488" s="278">
        <f t="shared" si="7"/>
        <v>0</v>
      </c>
    </row>
    <row r="489" spans="1:13" hidden="1" x14ac:dyDescent="0.3">
      <c r="A489" s="108">
        <v>586162</v>
      </c>
      <c r="B489" s="133" t="s">
        <v>1863</v>
      </c>
      <c r="C489" s="133" t="s">
        <v>10</v>
      </c>
      <c r="D489" s="133" t="s">
        <v>1713</v>
      </c>
      <c r="E489" s="133" t="s">
        <v>1268</v>
      </c>
      <c r="F489" s="133" t="s">
        <v>953</v>
      </c>
      <c r="G489" s="133" t="s">
        <v>931</v>
      </c>
      <c r="H489" s="133" t="s">
        <v>1864</v>
      </c>
      <c r="I489" t="b">
        <v>0</v>
      </c>
      <c r="J489" s="133" t="s">
        <v>867</v>
      </c>
      <c r="K489" s="91">
        <v>600</v>
      </c>
      <c r="L489" s="278">
        <v>600</v>
      </c>
      <c r="M489" s="278">
        <f t="shared" si="7"/>
        <v>0</v>
      </c>
    </row>
    <row r="490" spans="1:13" hidden="1" x14ac:dyDescent="0.3">
      <c r="A490" s="108">
        <v>586216</v>
      </c>
      <c r="B490" s="133" t="s">
        <v>1865</v>
      </c>
      <c r="C490" s="133" t="s">
        <v>10</v>
      </c>
      <c r="D490" s="133" t="s">
        <v>1713</v>
      </c>
      <c r="E490" s="133" t="s">
        <v>1273</v>
      </c>
      <c r="F490" s="133" t="s">
        <v>953</v>
      </c>
      <c r="G490" s="133" t="s">
        <v>865</v>
      </c>
      <c r="H490" s="133" t="s">
        <v>1867</v>
      </c>
      <c r="I490" t="b">
        <v>0</v>
      </c>
      <c r="J490" s="133" t="s">
        <v>867</v>
      </c>
      <c r="K490" s="91">
        <v>0</v>
      </c>
      <c r="L490" s="278">
        <v>0</v>
      </c>
      <c r="M490" s="278">
        <f t="shared" si="7"/>
        <v>0</v>
      </c>
    </row>
    <row r="491" spans="1:13" hidden="1" x14ac:dyDescent="0.3">
      <c r="A491" s="108">
        <v>1209970</v>
      </c>
      <c r="B491" s="133" t="s">
        <v>1868</v>
      </c>
      <c r="C491" s="133" t="s">
        <v>10</v>
      </c>
      <c r="D491" s="133" t="s">
        <v>1869</v>
      </c>
      <c r="E491" s="133" t="s">
        <v>1165</v>
      </c>
      <c r="F491" s="133" t="s">
        <v>1010</v>
      </c>
      <c r="G491" s="133" t="s">
        <v>865</v>
      </c>
      <c r="H491" s="133">
        <v>0</v>
      </c>
      <c r="I491" t="b">
        <v>0</v>
      </c>
      <c r="J491" s="133" t="s">
        <v>1166</v>
      </c>
      <c r="K491" s="91">
        <v>414090</v>
      </c>
      <c r="L491" s="278">
        <v>411340</v>
      </c>
      <c r="M491" s="278">
        <f t="shared" si="7"/>
        <v>-2750</v>
      </c>
    </row>
    <row r="492" spans="1:13" hidden="1" x14ac:dyDescent="0.3">
      <c r="A492" s="108">
        <v>1209969</v>
      </c>
      <c r="B492" s="133" t="s">
        <v>1870</v>
      </c>
      <c r="C492" s="133" t="s">
        <v>10</v>
      </c>
      <c r="D492" s="133" t="s">
        <v>1869</v>
      </c>
      <c r="E492" s="133" t="s">
        <v>1173</v>
      </c>
      <c r="F492" s="133" t="s">
        <v>1010</v>
      </c>
      <c r="G492" s="133" t="s">
        <v>865</v>
      </c>
      <c r="H492" s="133" t="s">
        <v>1174</v>
      </c>
      <c r="I492" t="b">
        <v>0</v>
      </c>
      <c r="J492" s="133" t="s">
        <v>867</v>
      </c>
      <c r="K492" s="91">
        <v>1000</v>
      </c>
      <c r="L492" s="278">
        <v>1000</v>
      </c>
      <c r="M492" s="278">
        <f t="shared" si="7"/>
        <v>0</v>
      </c>
    </row>
    <row r="493" spans="1:13" hidden="1" x14ac:dyDescent="0.3">
      <c r="A493" s="108">
        <v>585148</v>
      </c>
      <c r="B493" s="133" t="s">
        <v>1871</v>
      </c>
      <c r="C493" s="133" t="s">
        <v>10</v>
      </c>
      <c r="D493" s="133" t="s">
        <v>1869</v>
      </c>
      <c r="E493" s="133" t="s">
        <v>1173</v>
      </c>
      <c r="F493" s="133" t="s">
        <v>1010</v>
      </c>
      <c r="G493" s="133" t="s">
        <v>925</v>
      </c>
      <c r="H493" s="133" t="s">
        <v>1872</v>
      </c>
      <c r="I493" t="b">
        <v>0</v>
      </c>
      <c r="J493" s="133" t="s">
        <v>867</v>
      </c>
      <c r="K493" s="91">
        <v>7500</v>
      </c>
      <c r="L493" s="278">
        <v>7500</v>
      </c>
      <c r="M493" s="278">
        <f t="shared" si="7"/>
        <v>0</v>
      </c>
    </row>
    <row r="494" spans="1:13" hidden="1" x14ac:dyDescent="0.3">
      <c r="A494" s="108">
        <v>585122</v>
      </c>
      <c r="B494" s="133" t="s">
        <v>1873</v>
      </c>
      <c r="C494" s="133" t="s">
        <v>10</v>
      </c>
      <c r="D494" s="133" t="s">
        <v>1869</v>
      </c>
      <c r="E494" s="133" t="s">
        <v>1176</v>
      </c>
      <c r="F494" s="133" t="s">
        <v>1010</v>
      </c>
      <c r="G494" s="133" t="s">
        <v>865</v>
      </c>
      <c r="H494" s="133">
        <v>0</v>
      </c>
      <c r="I494" t="b">
        <v>0</v>
      </c>
      <c r="J494" s="133" t="s">
        <v>1166</v>
      </c>
      <c r="K494" s="91">
        <v>232840</v>
      </c>
      <c r="L494" s="278">
        <v>232110</v>
      </c>
      <c r="M494" s="278">
        <f t="shared" si="7"/>
        <v>-730</v>
      </c>
    </row>
    <row r="495" spans="1:13" hidden="1" x14ac:dyDescent="0.3">
      <c r="A495" s="108">
        <v>585123</v>
      </c>
      <c r="B495" s="133" t="s">
        <v>1874</v>
      </c>
      <c r="C495" s="133" t="s">
        <v>10</v>
      </c>
      <c r="D495" s="133" t="s">
        <v>1869</v>
      </c>
      <c r="E495" s="133" t="s">
        <v>1176</v>
      </c>
      <c r="F495" s="133" t="s">
        <v>1010</v>
      </c>
      <c r="G495" s="133" t="s">
        <v>925</v>
      </c>
      <c r="H495" s="268" t="s">
        <v>1251</v>
      </c>
      <c r="I495" t="b">
        <v>0</v>
      </c>
      <c r="J495" s="133" t="s">
        <v>867</v>
      </c>
      <c r="K495" s="91">
        <v>60000</v>
      </c>
      <c r="L495" s="278">
        <v>0</v>
      </c>
      <c r="M495" s="278">
        <f t="shared" si="7"/>
        <v>-60000</v>
      </c>
    </row>
    <row r="496" spans="1:13" hidden="1" x14ac:dyDescent="0.3">
      <c r="A496" s="108">
        <v>585124</v>
      </c>
      <c r="B496" s="133" t="s">
        <v>1875</v>
      </c>
      <c r="C496" s="133" t="s">
        <v>10</v>
      </c>
      <c r="D496" s="133" t="s">
        <v>1869</v>
      </c>
      <c r="E496" s="133" t="s">
        <v>1522</v>
      </c>
      <c r="F496" s="133" t="s">
        <v>1010</v>
      </c>
      <c r="G496" s="133" t="s">
        <v>865</v>
      </c>
      <c r="H496" s="133" t="s">
        <v>1523</v>
      </c>
      <c r="I496" t="b">
        <v>0</v>
      </c>
      <c r="J496" s="133" t="s">
        <v>867</v>
      </c>
      <c r="K496" s="91">
        <v>41000</v>
      </c>
      <c r="L496" s="278">
        <v>41000</v>
      </c>
      <c r="M496" s="278">
        <f t="shared" si="7"/>
        <v>0</v>
      </c>
    </row>
    <row r="497" spans="1:13" hidden="1" x14ac:dyDescent="0.3">
      <c r="A497" s="108">
        <v>585125</v>
      </c>
      <c r="B497" s="133" t="s">
        <v>1876</v>
      </c>
      <c r="C497" s="133" t="s">
        <v>10</v>
      </c>
      <c r="D497" s="133" t="s">
        <v>1869</v>
      </c>
      <c r="E497" s="133" t="s">
        <v>1522</v>
      </c>
      <c r="F497" s="133" t="s">
        <v>1010</v>
      </c>
      <c r="G497" s="133" t="s">
        <v>925</v>
      </c>
      <c r="H497" s="133" t="s">
        <v>1877</v>
      </c>
      <c r="I497" t="b">
        <v>0</v>
      </c>
      <c r="J497" s="133" t="s">
        <v>867</v>
      </c>
      <c r="K497" s="91">
        <v>0</v>
      </c>
      <c r="L497" s="278">
        <v>0</v>
      </c>
      <c r="M497" s="278">
        <f t="shared" si="7"/>
        <v>0</v>
      </c>
    </row>
    <row r="498" spans="1:13" hidden="1" x14ac:dyDescent="0.3">
      <c r="A498" s="108">
        <v>585126</v>
      </c>
      <c r="B498" s="133" t="s">
        <v>1878</v>
      </c>
      <c r="C498" s="133" t="s">
        <v>10</v>
      </c>
      <c r="D498" s="133" t="s">
        <v>1869</v>
      </c>
      <c r="E498" s="133" t="s">
        <v>1525</v>
      </c>
      <c r="F498" s="133" t="s">
        <v>1010</v>
      </c>
      <c r="G498" s="133" t="s">
        <v>865</v>
      </c>
      <c r="H498" s="133" t="s">
        <v>1526</v>
      </c>
      <c r="I498" t="b">
        <v>0</v>
      </c>
      <c r="J498" s="133" t="s">
        <v>867</v>
      </c>
      <c r="K498" s="91">
        <v>2040</v>
      </c>
      <c r="L498" s="278">
        <v>2040</v>
      </c>
      <c r="M498" s="278">
        <f t="shared" si="7"/>
        <v>0</v>
      </c>
    </row>
    <row r="499" spans="1:13" hidden="1" x14ac:dyDescent="0.3">
      <c r="A499" s="108">
        <v>585127</v>
      </c>
      <c r="B499" s="133" t="s">
        <v>1879</v>
      </c>
      <c r="C499" s="133" t="s">
        <v>10</v>
      </c>
      <c r="D499" s="133" t="s">
        <v>1869</v>
      </c>
      <c r="E499" s="133" t="s">
        <v>1627</v>
      </c>
      <c r="F499" s="133" t="s">
        <v>1160</v>
      </c>
      <c r="G499" s="133" t="s">
        <v>865</v>
      </c>
      <c r="H499" s="133" t="s">
        <v>1161</v>
      </c>
      <c r="I499" t="b">
        <v>0</v>
      </c>
      <c r="J499" s="133" t="s">
        <v>867</v>
      </c>
      <c r="K499" s="91">
        <v>1000</v>
      </c>
      <c r="L499" s="278">
        <v>1000</v>
      </c>
      <c r="M499" s="278">
        <f t="shared" si="7"/>
        <v>0</v>
      </c>
    </row>
    <row r="500" spans="1:13" hidden="1" x14ac:dyDescent="0.3">
      <c r="A500" s="108">
        <v>585128</v>
      </c>
      <c r="B500" s="133" t="s">
        <v>1880</v>
      </c>
      <c r="C500" s="133" t="s">
        <v>10</v>
      </c>
      <c r="D500" s="133" t="s">
        <v>1869</v>
      </c>
      <c r="E500" s="133" t="s">
        <v>1182</v>
      </c>
      <c r="F500" s="133" t="s">
        <v>1010</v>
      </c>
      <c r="G500" s="133" t="s">
        <v>865</v>
      </c>
      <c r="H500" s="133" t="s">
        <v>1183</v>
      </c>
      <c r="I500" t="b">
        <v>0</v>
      </c>
      <c r="J500" s="133" t="s">
        <v>867</v>
      </c>
      <c r="K500" s="91">
        <v>0</v>
      </c>
      <c r="L500" s="278">
        <v>0</v>
      </c>
      <c r="M500" s="278">
        <f t="shared" si="7"/>
        <v>0</v>
      </c>
    </row>
    <row r="501" spans="1:13" hidden="1" x14ac:dyDescent="0.3">
      <c r="A501" s="108">
        <v>585129</v>
      </c>
      <c r="B501" s="133" t="s">
        <v>1881</v>
      </c>
      <c r="C501" s="133" t="s">
        <v>10</v>
      </c>
      <c r="D501" s="133" t="s">
        <v>1869</v>
      </c>
      <c r="E501" s="133" t="s">
        <v>1185</v>
      </c>
      <c r="F501" s="133" t="s">
        <v>1010</v>
      </c>
      <c r="G501" s="133" t="s">
        <v>865</v>
      </c>
      <c r="H501" s="133" t="s">
        <v>1186</v>
      </c>
      <c r="I501" t="b">
        <v>0</v>
      </c>
      <c r="J501" s="133" t="s">
        <v>867</v>
      </c>
      <c r="K501" s="91">
        <v>2000</v>
      </c>
      <c r="L501" s="278">
        <v>2000</v>
      </c>
      <c r="M501" s="278">
        <f t="shared" si="7"/>
        <v>0</v>
      </c>
    </row>
    <row r="502" spans="1:13" hidden="1" x14ac:dyDescent="0.3">
      <c r="A502" s="108">
        <v>585130</v>
      </c>
      <c r="B502" s="133" t="s">
        <v>1882</v>
      </c>
      <c r="C502" s="133" t="s">
        <v>10</v>
      </c>
      <c r="D502" s="133" t="s">
        <v>1869</v>
      </c>
      <c r="E502" s="133" t="s">
        <v>1185</v>
      </c>
      <c r="F502" s="133" t="s">
        <v>1010</v>
      </c>
      <c r="G502" s="133" t="s">
        <v>925</v>
      </c>
      <c r="H502" s="133" t="s">
        <v>1883</v>
      </c>
      <c r="I502" t="b">
        <v>0</v>
      </c>
      <c r="J502" s="133" t="s">
        <v>867</v>
      </c>
      <c r="K502" s="91">
        <v>35000</v>
      </c>
      <c r="L502" s="278">
        <v>35000</v>
      </c>
      <c r="M502" s="278">
        <f t="shared" si="7"/>
        <v>0</v>
      </c>
    </row>
    <row r="503" spans="1:13" hidden="1" x14ac:dyDescent="0.3">
      <c r="A503" s="108">
        <v>585131</v>
      </c>
      <c r="B503" s="133" t="s">
        <v>1884</v>
      </c>
      <c r="C503" s="133" t="s">
        <v>10</v>
      </c>
      <c r="D503" s="133" t="s">
        <v>1869</v>
      </c>
      <c r="E503" s="133" t="s">
        <v>1185</v>
      </c>
      <c r="F503" s="133" t="s">
        <v>1010</v>
      </c>
      <c r="G503" s="133" t="s">
        <v>928</v>
      </c>
      <c r="H503" s="133" t="s">
        <v>1885</v>
      </c>
      <c r="I503" t="b">
        <v>0</v>
      </c>
      <c r="J503" s="133" t="s">
        <v>867</v>
      </c>
      <c r="K503" s="91">
        <v>23500</v>
      </c>
      <c r="L503" s="278">
        <v>23500</v>
      </c>
      <c r="M503" s="278">
        <f t="shared" si="7"/>
        <v>0</v>
      </c>
    </row>
    <row r="504" spans="1:13" hidden="1" x14ac:dyDescent="0.3">
      <c r="A504" s="108">
        <v>2617468</v>
      </c>
      <c r="B504" s="133" t="s">
        <v>1886</v>
      </c>
      <c r="C504" s="133" t="s">
        <v>10</v>
      </c>
      <c r="D504" s="133" t="s">
        <v>1869</v>
      </c>
      <c r="E504" s="133" t="s">
        <v>1188</v>
      </c>
      <c r="F504" s="133" t="s">
        <v>1010</v>
      </c>
      <c r="G504" s="133" t="s">
        <v>865</v>
      </c>
      <c r="H504" s="133" t="s">
        <v>1189</v>
      </c>
      <c r="I504" t="b">
        <v>0</v>
      </c>
      <c r="J504" s="133" t="s">
        <v>867</v>
      </c>
      <c r="K504" s="91">
        <v>50</v>
      </c>
      <c r="L504" s="278">
        <v>50</v>
      </c>
      <c r="M504" s="278">
        <f t="shared" si="7"/>
        <v>0</v>
      </c>
    </row>
    <row r="505" spans="1:13" hidden="1" x14ac:dyDescent="0.3">
      <c r="A505" s="108">
        <v>585132</v>
      </c>
      <c r="B505" s="133" t="s">
        <v>1887</v>
      </c>
      <c r="C505" s="133" t="s">
        <v>10</v>
      </c>
      <c r="D505" s="133" t="s">
        <v>1869</v>
      </c>
      <c r="E505" s="133" t="s">
        <v>1191</v>
      </c>
      <c r="F505" s="133" t="s">
        <v>1010</v>
      </c>
      <c r="G505" s="133" t="s">
        <v>865</v>
      </c>
      <c r="H505" s="133" t="s">
        <v>1192</v>
      </c>
      <c r="I505" t="b">
        <v>0</v>
      </c>
      <c r="J505" s="133" t="s">
        <v>867</v>
      </c>
      <c r="K505" s="91">
        <v>3000</v>
      </c>
      <c r="L505" s="278">
        <v>3000</v>
      </c>
      <c r="M505" s="278">
        <f t="shared" si="7"/>
        <v>0</v>
      </c>
    </row>
    <row r="506" spans="1:13" hidden="1" x14ac:dyDescent="0.3">
      <c r="A506" s="108">
        <v>2617470</v>
      </c>
      <c r="B506" s="133" t="s">
        <v>1888</v>
      </c>
      <c r="C506" s="133" t="s">
        <v>10</v>
      </c>
      <c r="D506" s="133" t="s">
        <v>1869</v>
      </c>
      <c r="E506" s="133" t="s">
        <v>1194</v>
      </c>
      <c r="F506" s="133" t="s">
        <v>1010</v>
      </c>
      <c r="G506" s="133" t="s">
        <v>865</v>
      </c>
      <c r="H506" s="133" t="s">
        <v>1889</v>
      </c>
      <c r="I506" t="b">
        <v>0</v>
      </c>
      <c r="J506" s="133" t="s">
        <v>867</v>
      </c>
      <c r="K506" s="91">
        <v>290</v>
      </c>
      <c r="L506" s="278">
        <v>290</v>
      </c>
      <c r="M506" s="278">
        <f t="shared" si="7"/>
        <v>0</v>
      </c>
    </row>
    <row r="507" spans="1:13" hidden="1" x14ac:dyDescent="0.3">
      <c r="A507" s="108">
        <v>585133</v>
      </c>
      <c r="B507" s="133" t="s">
        <v>1890</v>
      </c>
      <c r="C507" s="133" t="s">
        <v>10</v>
      </c>
      <c r="D507" s="133" t="s">
        <v>1869</v>
      </c>
      <c r="E507" s="133" t="s">
        <v>1194</v>
      </c>
      <c r="F507" s="133" t="s">
        <v>1010</v>
      </c>
      <c r="G507" s="133" t="s">
        <v>925</v>
      </c>
      <c r="H507" s="133" t="s">
        <v>1195</v>
      </c>
      <c r="I507" t="b">
        <v>0</v>
      </c>
      <c r="J507" s="133" t="s">
        <v>867</v>
      </c>
      <c r="K507" s="91">
        <v>2470</v>
      </c>
      <c r="L507" s="278">
        <v>2470</v>
      </c>
      <c r="M507" s="278">
        <f t="shared" si="7"/>
        <v>0</v>
      </c>
    </row>
    <row r="508" spans="1:13" hidden="1" x14ac:dyDescent="0.3">
      <c r="A508" s="108">
        <v>585134</v>
      </c>
      <c r="B508" s="133" t="s">
        <v>1891</v>
      </c>
      <c r="C508" s="133" t="s">
        <v>10</v>
      </c>
      <c r="D508" s="133" t="s">
        <v>1869</v>
      </c>
      <c r="E508" s="133" t="s">
        <v>1202</v>
      </c>
      <c r="F508" s="133" t="s">
        <v>1010</v>
      </c>
      <c r="G508" s="133" t="s">
        <v>865</v>
      </c>
      <c r="H508" s="133" t="s">
        <v>1203</v>
      </c>
      <c r="I508" t="b">
        <v>0</v>
      </c>
      <c r="J508" s="133" t="s">
        <v>867</v>
      </c>
      <c r="K508" s="91">
        <v>1200</v>
      </c>
      <c r="L508" s="278">
        <v>1200</v>
      </c>
      <c r="M508" s="278">
        <f t="shared" si="7"/>
        <v>0</v>
      </c>
    </row>
    <row r="509" spans="1:13" hidden="1" x14ac:dyDescent="0.3">
      <c r="A509" s="108">
        <v>585135</v>
      </c>
      <c r="B509" s="133" t="s">
        <v>1892</v>
      </c>
      <c r="C509" s="133" t="s">
        <v>10</v>
      </c>
      <c r="D509" s="133" t="s">
        <v>1869</v>
      </c>
      <c r="E509" s="133" t="s">
        <v>1354</v>
      </c>
      <c r="F509" s="133" t="s">
        <v>1010</v>
      </c>
      <c r="G509" s="133" t="s">
        <v>865</v>
      </c>
      <c r="H509" s="133" t="s">
        <v>1893</v>
      </c>
      <c r="I509" t="b">
        <v>0</v>
      </c>
      <c r="J509" s="133" t="s">
        <v>867</v>
      </c>
      <c r="K509" s="91">
        <v>1550</v>
      </c>
      <c r="L509" s="278">
        <v>1550</v>
      </c>
      <c r="M509" s="278">
        <f t="shared" si="7"/>
        <v>0</v>
      </c>
    </row>
    <row r="510" spans="1:13" hidden="1" x14ac:dyDescent="0.3">
      <c r="A510" s="108">
        <v>585136</v>
      </c>
      <c r="B510" s="133" t="s">
        <v>1894</v>
      </c>
      <c r="C510" s="133" t="s">
        <v>10</v>
      </c>
      <c r="D510" s="133" t="s">
        <v>1869</v>
      </c>
      <c r="E510" s="133" t="s">
        <v>1354</v>
      </c>
      <c r="F510" s="133" t="s">
        <v>1010</v>
      </c>
      <c r="G510" s="133" t="s">
        <v>925</v>
      </c>
      <c r="H510" s="133" t="s">
        <v>1355</v>
      </c>
      <c r="I510" t="b">
        <v>0</v>
      </c>
      <c r="J510" s="133" t="s">
        <v>867</v>
      </c>
      <c r="K510" s="91">
        <v>2160</v>
      </c>
      <c r="L510" s="278">
        <v>2160</v>
      </c>
      <c r="M510" s="278">
        <f t="shared" si="7"/>
        <v>0</v>
      </c>
    </row>
    <row r="511" spans="1:13" hidden="1" x14ac:dyDescent="0.3">
      <c r="A511" s="108">
        <v>585137</v>
      </c>
      <c r="B511" s="133" t="s">
        <v>1895</v>
      </c>
      <c r="C511" s="133" t="s">
        <v>10</v>
      </c>
      <c r="D511" s="133" t="s">
        <v>1869</v>
      </c>
      <c r="E511" s="133" t="s">
        <v>1212</v>
      </c>
      <c r="F511" s="133" t="s">
        <v>1010</v>
      </c>
      <c r="G511" s="133" t="s">
        <v>865</v>
      </c>
      <c r="H511" s="133" t="s">
        <v>1896</v>
      </c>
      <c r="I511" t="b">
        <v>0</v>
      </c>
      <c r="J511" s="133" t="s">
        <v>867</v>
      </c>
      <c r="K511" s="91">
        <v>1000</v>
      </c>
      <c r="L511" s="278">
        <v>1000</v>
      </c>
      <c r="M511" s="278">
        <f t="shared" si="7"/>
        <v>0</v>
      </c>
    </row>
    <row r="512" spans="1:13" hidden="1" x14ac:dyDescent="0.3">
      <c r="A512" s="108">
        <v>585138</v>
      </c>
      <c r="B512" s="133" t="s">
        <v>1897</v>
      </c>
      <c r="C512" s="133" t="s">
        <v>10</v>
      </c>
      <c r="D512" s="133" t="s">
        <v>1869</v>
      </c>
      <c r="E512" s="133" t="s">
        <v>1220</v>
      </c>
      <c r="F512" s="133" t="s">
        <v>1010</v>
      </c>
      <c r="G512" s="133" t="s">
        <v>865</v>
      </c>
      <c r="H512" s="133" t="s">
        <v>1898</v>
      </c>
      <c r="I512" t="b">
        <v>0</v>
      </c>
      <c r="J512" s="133" t="s">
        <v>867</v>
      </c>
      <c r="K512" s="91">
        <v>6000</v>
      </c>
      <c r="L512" s="278">
        <v>6000</v>
      </c>
      <c r="M512" s="278">
        <f t="shared" si="7"/>
        <v>0</v>
      </c>
    </row>
    <row r="513" spans="1:13" hidden="1" x14ac:dyDescent="0.3">
      <c r="A513" s="108">
        <v>585139</v>
      </c>
      <c r="B513" s="133" t="s">
        <v>1899</v>
      </c>
      <c r="C513" s="133" t="s">
        <v>10</v>
      </c>
      <c r="D513" s="133" t="s">
        <v>1869</v>
      </c>
      <c r="E513" s="133" t="s">
        <v>1220</v>
      </c>
      <c r="F513" s="133" t="s">
        <v>1010</v>
      </c>
      <c r="G513" s="133" t="s">
        <v>925</v>
      </c>
      <c r="H513" s="133" t="s">
        <v>1900</v>
      </c>
      <c r="I513" t="b">
        <v>0</v>
      </c>
      <c r="J513" s="133" t="s">
        <v>867</v>
      </c>
      <c r="K513" s="91">
        <v>5000</v>
      </c>
      <c r="L513" s="278">
        <v>5000</v>
      </c>
      <c r="M513" s="278">
        <f t="shared" si="7"/>
        <v>0</v>
      </c>
    </row>
    <row r="514" spans="1:13" hidden="1" x14ac:dyDescent="0.3">
      <c r="A514" s="108">
        <v>585140</v>
      </c>
      <c r="B514" s="133" t="s">
        <v>1901</v>
      </c>
      <c r="C514" s="133" t="s">
        <v>10</v>
      </c>
      <c r="D514" s="133" t="s">
        <v>1869</v>
      </c>
      <c r="E514" s="133" t="s">
        <v>1220</v>
      </c>
      <c r="F514" s="133" t="s">
        <v>1010</v>
      </c>
      <c r="G514" s="133" t="s">
        <v>928</v>
      </c>
      <c r="H514" s="133" t="s">
        <v>1371</v>
      </c>
      <c r="I514" t="b">
        <v>0</v>
      </c>
      <c r="J514" s="133" t="s">
        <v>867</v>
      </c>
      <c r="K514" s="91">
        <v>4000</v>
      </c>
      <c r="L514" s="278">
        <v>4000</v>
      </c>
      <c r="M514" s="278">
        <f t="shared" si="7"/>
        <v>0</v>
      </c>
    </row>
    <row r="515" spans="1:13" hidden="1" x14ac:dyDescent="0.3">
      <c r="A515" s="108">
        <v>586163</v>
      </c>
      <c r="B515" s="133" t="s">
        <v>1902</v>
      </c>
      <c r="C515" s="133" t="s">
        <v>10</v>
      </c>
      <c r="D515" s="133" t="s">
        <v>1869</v>
      </c>
      <c r="E515" s="133" t="s">
        <v>1229</v>
      </c>
      <c r="F515" s="133" t="s">
        <v>1010</v>
      </c>
      <c r="G515" s="133" t="s">
        <v>865</v>
      </c>
      <c r="H515" s="133" t="s">
        <v>1308</v>
      </c>
      <c r="I515" t="b">
        <v>0</v>
      </c>
      <c r="J515" s="133" t="s">
        <v>867</v>
      </c>
      <c r="K515" s="91">
        <v>12000</v>
      </c>
      <c r="L515" s="278">
        <v>12000</v>
      </c>
      <c r="M515" s="278">
        <f t="shared" si="7"/>
        <v>0</v>
      </c>
    </row>
    <row r="516" spans="1:13" hidden="1" x14ac:dyDescent="0.3">
      <c r="A516" s="108">
        <v>2617469</v>
      </c>
      <c r="B516" s="133" t="s">
        <v>1903</v>
      </c>
      <c r="C516" s="133" t="s">
        <v>10</v>
      </c>
      <c r="D516" s="133" t="s">
        <v>1869</v>
      </c>
      <c r="E516" s="133" t="s">
        <v>1229</v>
      </c>
      <c r="F516" s="133" t="s">
        <v>1010</v>
      </c>
      <c r="G516" s="133" t="s">
        <v>925</v>
      </c>
      <c r="H516" s="133" t="s">
        <v>1314</v>
      </c>
      <c r="I516" t="b">
        <v>0</v>
      </c>
      <c r="J516" s="133" t="s">
        <v>867</v>
      </c>
      <c r="K516" s="91">
        <v>1000</v>
      </c>
      <c r="L516" s="278">
        <v>1000</v>
      </c>
      <c r="M516" s="278">
        <f t="shared" si="7"/>
        <v>0</v>
      </c>
    </row>
    <row r="517" spans="1:13" hidden="1" x14ac:dyDescent="0.3">
      <c r="A517" s="108">
        <v>585141</v>
      </c>
      <c r="B517" s="133" t="s">
        <v>1904</v>
      </c>
      <c r="C517" s="133" t="s">
        <v>10</v>
      </c>
      <c r="D517" s="133" t="s">
        <v>1869</v>
      </c>
      <c r="E517" s="133" t="s">
        <v>1229</v>
      </c>
      <c r="F517" s="133" t="s">
        <v>1010</v>
      </c>
      <c r="G517" s="133" t="s">
        <v>928</v>
      </c>
      <c r="H517" s="133" t="s">
        <v>1905</v>
      </c>
      <c r="I517" t="b">
        <v>0</v>
      </c>
      <c r="J517" s="133" t="s">
        <v>867</v>
      </c>
      <c r="K517" s="91">
        <v>10000</v>
      </c>
      <c r="L517" s="278">
        <v>10000</v>
      </c>
      <c r="M517" s="278">
        <f t="shared" si="7"/>
        <v>0</v>
      </c>
    </row>
    <row r="518" spans="1:13" hidden="1" x14ac:dyDescent="0.3">
      <c r="A518" s="108">
        <v>2617696</v>
      </c>
      <c r="B518" s="133" t="s">
        <v>1906</v>
      </c>
      <c r="C518" s="133" t="s">
        <v>10</v>
      </c>
      <c r="D518" s="133" t="s">
        <v>1869</v>
      </c>
      <c r="E518" s="133" t="s">
        <v>1229</v>
      </c>
      <c r="F518" s="133" t="s">
        <v>1010</v>
      </c>
      <c r="G518" s="133" t="s">
        <v>931</v>
      </c>
      <c r="H518" s="133" t="s">
        <v>1907</v>
      </c>
      <c r="I518" t="b">
        <v>0</v>
      </c>
      <c r="J518" s="133" t="s">
        <v>867</v>
      </c>
      <c r="K518" s="91">
        <v>80</v>
      </c>
      <c r="L518" s="278">
        <v>80</v>
      </c>
      <c r="M518" s="278">
        <f t="shared" ref="M518:M581" si="8">+L518-K518</f>
        <v>0</v>
      </c>
    </row>
    <row r="519" spans="1:13" hidden="1" x14ac:dyDescent="0.3">
      <c r="A519" s="108">
        <v>1209993</v>
      </c>
      <c r="B519" s="133" t="s">
        <v>1908</v>
      </c>
      <c r="C519" s="133" t="s">
        <v>10</v>
      </c>
      <c r="D519" s="133" t="s">
        <v>1869</v>
      </c>
      <c r="E519" s="133" t="s">
        <v>1229</v>
      </c>
      <c r="F519" s="133" t="s">
        <v>1010</v>
      </c>
      <c r="G519" s="133" t="s">
        <v>944</v>
      </c>
      <c r="H519" s="133" t="s">
        <v>1238</v>
      </c>
      <c r="I519" t="b">
        <v>0</v>
      </c>
      <c r="J519" s="133" t="s">
        <v>867</v>
      </c>
      <c r="K519" s="91">
        <v>250</v>
      </c>
      <c r="L519" s="278">
        <v>250</v>
      </c>
      <c r="M519" s="278">
        <f t="shared" si="8"/>
        <v>0</v>
      </c>
    </row>
    <row r="520" spans="1:13" hidden="1" x14ac:dyDescent="0.3">
      <c r="A520" s="108">
        <v>1209994</v>
      </c>
      <c r="B520" s="133" t="s">
        <v>1909</v>
      </c>
      <c r="C520" s="133" t="s">
        <v>10</v>
      </c>
      <c r="D520" s="133" t="s">
        <v>1869</v>
      </c>
      <c r="E520" s="133" t="s">
        <v>1229</v>
      </c>
      <c r="F520" s="133" t="s">
        <v>1010</v>
      </c>
      <c r="G520" s="133" t="s">
        <v>1060</v>
      </c>
      <c r="H520" s="133" t="s">
        <v>1910</v>
      </c>
      <c r="I520" t="b">
        <v>0</v>
      </c>
      <c r="J520" s="133" t="s">
        <v>867</v>
      </c>
      <c r="K520" s="91">
        <v>33300</v>
      </c>
      <c r="L520" s="278">
        <v>33300</v>
      </c>
      <c r="M520" s="278">
        <f t="shared" si="8"/>
        <v>0</v>
      </c>
    </row>
    <row r="521" spans="1:13" hidden="1" x14ac:dyDescent="0.3">
      <c r="A521" s="108">
        <v>850152</v>
      </c>
      <c r="B521" s="133" t="s">
        <v>1911</v>
      </c>
      <c r="C521" s="133" t="s">
        <v>10</v>
      </c>
      <c r="D521" s="133" t="s">
        <v>1869</v>
      </c>
      <c r="E521" s="133" t="s">
        <v>1229</v>
      </c>
      <c r="F521" s="133" t="s">
        <v>1010</v>
      </c>
      <c r="G521" s="133" t="s">
        <v>1063</v>
      </c>
      <c r="H521" s="133" t="s">
        <v>1912</v>
      </c>
      <c r="I521" t="b">
        <v>0</v>
      </c>
      <c r="J521" s="133" t="s">
        <v>867</v>
      </c>
      <c r="K521" s="91">
        <v>1270</v>
      </c>
      <c r="L521" s="278">
        <v>1270</v>
      </c>
      <c r="M521" s="278">
        <f t="shared" si="8"/>
        <v>0</v>
      </c>
    </row>
    <row r="522" spans="1:13" hidden="1" x14ac:dyDescent="0.3">
      <c r="A522" s="108">
        <v>850154</v>
      </c>
      <c r="B522" s="133" t="s">
        <v>1913</v>
      </c>
      <c r="C522" s="133" t="s">
        <v>10</v>
      </c>
      <c r="D522" s="133" t="s">
        <v>1869</v>
      </c>
      <c r="E522" s="133" t="s">
        <v>1229</v>
      </c>
      <c r="F522" s="133" t="s">
        <v>1010</v>
      </c>
      <c r="G522" s="133" t="s">
        <v>1088</v>
      </c>
      <c r="H522" s="133" t="s">
        <v>1914</v>
      </c>
      <c r="I522" t="b">
        <v>0</v>
      </c>
      <c r="J522" s="133" t="s">
        <v>867</v>
      </c>
      <c r="K522" s="91">
        <v>2500</v>
      </c>
      <c r="L522" s="278">
        <v>2500</v>
      </c>
      <c r="M522" s="278">
        <f t="shared" si="8"/>
        <v>0</v>
      </c>
    </row>
    <row r="523" spans="1:13" hidden="1" x14ac:dyDescent="0.3">
      <c r="A523" s="108">
        <v>586227</v>
      </c>
      <c r="B523" s="133" t="s">
        <v>1915</v>
      </c>
      <c r="C523" s="133" t="s">
        <v>10</v>
      </c>
      <c r="D523" s="133" t="s">
        <v>1869</v>
      </c>
      <c r="E523" s="133" t="s">
        <v>1240</v>
      </c>
      <c r="F523" s="133" t="s">
        <v>1010</v>
      </c>
      <c r="G523" s="133" t="s">
        <v>865</v>
      </c>
      <c r="H523" s="133" t="s">
        <v>1916</v>
      </c>
      <c r="I523" t="b">
        <v>0</v>
      </c>
      <c r="J523" s="133" t="s">
        <v>867</v>
      </c>
      <c r="K523" s="91">
        <v>125000</v>
      </c>
      <c r="L523" s="278">
        <v>125000</v>
      </c>
      <c r="M523" s="278">
        <f t="shared" si="8"/>
        <v>0</v>
      </c>
    </row>
    <row r="524" spans="1:13" hidden="1" x14ac:dyDescent="0.3">
      <c r="A524" s="108">
        <v>586228</v>
      </c>
      <c r="B524" s="133" t="s">
        <v>1917</v>
      </c>
      <c r="C524" s="133" t="s">
        <v>10</v>
      </c>
      <c r="D524" s="133" t="s">
        <v>1869</v>
      </c>
      <c r="E524" s="133" t="s">
        <v>1576</v>
      </c>
      <c r="F524" s="133" t="s">
        <v>1010</v>
      </c>
      <c r="G524" s="133" t="s">
        <v>865</v>
      </c>
      <c r="H524" s="133" t="s">
        <v>1577</v>
      </c>
      <c r="I524" t="b">
        <v>0</v>
      </c>
      <c r="J524" s="133" t="s">
        <v>867</v>
      </c>
      <c r="K524" s="91">
        <v>146880</v>
      </c>
      <c r="L524" s="278">
        <v>146880</v>
      </c>
      <c r="M524" s="278">
        <f t="shared" si="8"/>
        <v>0</v>
      </c>
    </row>
    <row r="525" spans="1:13" hidden="1" x14ac:dyDescent="0.3">
      <c r="A525" s="108">
        <v>586229</v>
      </c>
      <c r="B525" s="133" t="s">
        <v>1918</v>
      </c>
      <c r="C525" s="133" t="s">
        <v>10</v>
      </c>
      <c r="D525" s="133" t="s">
        <v>1869</v>
      </c>
      <c r="E525" s="133" t="s">
        <v>1243</v>
      </c>
      <c r="F525" s="133" t="s">
        <v>1010</v>
      </c>
      <c r="G525" s="133" t="s">
        <v>865</v>
      </c>
      <c r="H525" s="133" t="s">
        <v>1244</v>
      </c>
      <c r="I525" t="b">
        <v>0</v>
      </c>
      <c r="J525" s="133" t="s">
        <v>867</v>
      </c>
      <c r="K525" s="91">
        <v>147000</v>
      </c>
      <c r="L525" s="278">
        <v>147000</v>
      </c>
      <c r="M525" s="278">
        <f t="shared" si="8"/>
        <v>0</v>
      </c>
    </row>
    <row r="526" spans="1:13" hidden="1" x14ac:dyDescent="0.3">
      <c r="A526" s="108">
        <v>2617692</v>
      </c>
      <c r="B526" s="133" t="s">
        <v>1919</v>
      </c>
      <c r="C526" s="133" t="s">
        <v>10</v>
      </c>
      <c r="D526" s="133" t="s">
        <v>1869</v>
      </c>
      <c r="E526" s="133" t="s">
        <v>1246</v>
      </c>
      <c r="F526" s="133" t="s">
        <v>1010</v>
      </c>
      <c r="G526" s="133" t="s">
        <v>865</v>
      </c>
      <c r="H526" s="133" t="s">
        <v>1326</v>
      </c>
      <c r="I526" t="b">
        <v>0</v>
      </c>
      <c r="J526" s="133" t="s">
        <v>867</v>
      </c>
      <c r="K526" s="91">
        <v>5220</v>
      </c>
      <c r="L526" s="278">
        <v>6300</v>
      </c>
      <c r="M526" s="278">
        <f t="shared" si="8"/>
        <v>1080</v>
      </c>
    </row>
    <row r="527" spans="1:13" hidden="1" x14ac:dyDescent="0.3">
      <c r="A527" s="108">
        <v>1670407</v>
      </c>
      <c r="B527" s="133" t="s">
        <v>1920</v>
      </c>
      <c r="C527" s="133" t="s">
        <v>10</v>
      </c>
      <c r="D527" s="133" t="s">
        <v>1869</v>
      </c>
      <c r="E527" s="133" t="s">
        <v>1246</v>
      </c>
      <c r="F527" s="133" t="s">
        <v>1010</v>
      </c>
      <c r="G527" s="133" t="s">
        <v>925</v>
      </c>
      <c r="H527" s="268" t="s">
        <v>1251</v>
      </c>
      <c r="I527" t="b">
        <v>0</v>
      </c>
      <c r="J527" s="133" t="s">
        <v>867</v>
      </c>
      <c r="K527" s="91">
        <v>1080</v>
      </c>
      <c r="L527" s="278">
        <v>0</v>
      </c>
      <c r="M527" s="278">
        <f t="shared" si="8"/>
        <v>-1080</v>
      </c>
    </row>
    <row r="528" spans="1:13" hidden="1" x14ac:dyDescent="0.3">
      <c r="A528" s="108">
        <v>1209982</v>
      </c>
      <c r="B528" s="133" t="s">
        <v>1921</v>
      </c>
      <c r="C528" s="133" t="s">
        <v>10</v>
      </c>
      <c r="D528" s="133" t="s">
        <v>1869</v>
      </c>
      <c r="E528" s="133" t="s">
        <v>1586</v>
      </c>
      <c r="F528" s="133" t="s">
        <v>1010</v>
      </c>
      <c r="G528" s="133" t="s">
        <v>865</v>
      </c>
      <c r="H528" s="133" t="s">
        <v>1922</v>
      </c>
      <c r="I528" t="b">
        <v>0</v>
      </c>
      <c r="J528" s="133" t="s">
        <v>867</v>
      </c>
      <c r="K528" s="91">
        <v>12550</v>
      </c>
      <c r="L528" s="278">
        <v>12550</v>
      </c>
      <c r="M528" s="278">
        <f t="shared" si="8"/>
        <v>0</v>
      </c>
    </row>
    <row r="529" spans="1:13" hidden="1" x14ac:dyDescent="0.3">
      <c r="A529" s="108">
        <v>1209989</v>
      </c>
      <c r="B529" s="133" t="s">
        <v>1923</v>
      </c>
      <c r="C529" s="133" t="s">
        <v>10</v>
      </c>
      <c r="D529" s="133" t="s">
        <v>1869</v>
      </c>
      <c r="E529" s="133" t="s">
        <v>1253</v>
      </c>
      <c r="F529" s="133" t="s">
        <v>1010</v>
      </c>
      <c r="G529" s="133" t="s">
        <v>865</v>
      </c>
      <c r="H529" s="133" t="s">
        <v>1254</v>
      </c>
      <c r="I529" t="b">
        <v>0</v>
      </c>
      <c r="J529" s="133" t="s">
        <v>867</v>
      </c>
      <c r="K529" s="91">
        <v>16410</v>
      </c>
      <c r="L529" s="278">
        <v>16410</v>
      </c>
      <c r="M529" s="278">
        <f t="shared" si="8"/>
        <v>0</v>
      </c>
    </row>
    <row r="530" spans="1:13" hidden="1" x14ac:dyDescent="0.3">
      <c r="A530" s="108">
        <v>1209986</v>
      </c>
      <c r="B530" s="133" t="s">
        <v>1924</v>
      </c>
      <c r="C530" s="133" t="s">
        <v>10</v>
      </c>
      <c r="D530" s="133" t="s">
        <v>1869</v>
      </c>
      <c r="E530" s="133" t="s">
        <v>1253</v>
      </c>
      <c r="F530" s="133" t="s">
        <v>1010</v>
      </c>
      <c r="G530" s="133" t="s">
        <v>925</v>
      </c>
      <c r="H530" s="133" t="s">
        <v>1256</v>
      </c>
      <c r="I530" t="b">
        <v>0</v>
      </c>
      <c r="J530" s="133" t="s">
        <v>867</v>
      </c>
      <c r="K530" s="91">
        <v>432760</v>
      </c>
      <c r="L530" s="278">
        <v>432760</v>
      </c>
      <c r="M530" s="278">
        <f t="shared" si="8"/>
        <v>0</v>
      </c>
    </row>
    <row r="531" spans="1:13" hidden="1" x14ac:dyDescent="0.3">
      <c r="A531" s="108">
        <v>586071</v>
      </c>
      <c r="B531" s="133" t="s">
        <v>1925</v>
      </c>
      <c r="C531" s="133" t="s">
        <v>10</v>
      </c>
      <c r="D531" s="133" t="s">
        <v>1869</v>
      </c>
      <c r="E531" s="133" t="s">
        <v>1253</v>
      </c>
      <c r="F531" s="133" t="s">
        <v>1010</v>
      </c>
      <c r="G531" s="133" t="s">
        <v>928</v>
      </c>
      <c r="H531" s="133" t="s">
        <v>1926</v>
      </c>
      <c r="I531" t="b">
        <v>0</v>
      </c>
      <c r="J531" s="133" t="s">
        <v>867</v>
      </c>
      <c r="K531" s="91">
        <v>400</v>
      </c>
      <c r="L531" s="278">
        <v>400</v>
      </c>
      <c r="M531" s="278">
        <f t="shared" si="8"/>
        <v>0</v>
      </c>
    </row>
    <row r="532" spans="1:13" hidden="1" x14ac:dyDescent="0.3">
      <c r="A532" s="108">
        <v>1670406</v>
      </c>
      <c r="B532" s="133" t="s">
        <v>1927</v>
      </c>
      <c r="C532" s="133" t="s">
        <v>10</v>
      </c>
      <c r="D532" s="133" t="s">
        <v>1869</v>
      </c>
      <c r="E532" s="133" t="s">
        <v>1253</v>
      </c>
      <c r="F532" s="133" t="s">
        <v>1010</v>
      </c>
      <c r="G532" s="133" t="s">
        <v>931</v>
      </c>
      <c r="H532" s="133" t="s">
        <v>1928</v>
      </c>
      <c r="I532" t="b">
        <v>0</v>
      </c>
      <c r="J532" s="133" t="s">
        <v>867</v>
      </c>
      <c r="K532" s="91">
        <v>890</v>
      </c>
      <c r="L532" s="278">
        <v>890</v>
      </c>
      <c r="M532" s="278">
        <f t="shared" si="8"/>
        <v>0</v>
      </c>
    </row>
    <row r="533" spans="1:13" hidden="1" x14ac:dyDescent="0.3">
      <c r="A533" s="108">
        <v>1209981</v>
      </c>
      <c r="B533" s="133" t="s">
        <v>1929</v>
      </c>
      <c r="C533" s="133" t="s">
        <v>10</v>
      </c>
      <c r="D533" s="133" t="s">
        <v>1869</v>
      </c>
      <c r="E533" s="133" t="s">
        <v>1265</v>
      </c>
      <c r="F533" s="133" t="s">
        <v>1010</v>
      </c>
      <c r="G533" s="133" t="s">
        <v>865</v>
      </c>
      <c r="H533" s="133" t="s">
        <v>1266</v>
      </c>
      <c r="I533" t="b">
        <v>0</v>
      </c>
      <c r="J533" s="133" t="s">
        <v>867</v>
      </c>
      <c r="K533" s="91">
        <v>42030</v>
      </c>
      <c r="L533" s="278">
        <v>42030</v>
      </c>
      <c r="M533" s="278">
        <f t="shared" si="8"/>
        <v>0</v>
      </c>
    </row>
    <row r="534" spans="1:13" hidden="1" x14ac:dyDescent="0.3">
      <c r="A534" s="108">
        <v>1209987</v>
      </c>
      <c r="B534" s="133" t="s">
        <v>1930</v>
      </c>
      <c r="C534" s="133" t="s">
        <v>10</v>
      </c>
      <c r="D534" s="133" t="s">
        <v>1869</v>
      </c>
      <c r="E534" s="133" t="s">
        <v>1265</v>
      </c>
      <c r="F534" s="133" t="s">
        <v>1010</v>
      </c>
      <c r="G534" s="133" t="s">
        <v>925</v>
      </c>
      <c r="H534" s="133" t="s">
        <v>1391</v>
      </c>
      <c r="I534" t="b">
        <v>0</v>
      </c>
      <c r="J534" s="133" t="s">
        <v>867</v>
      </c>
      <c r="K534" s="91">
        <v>330</v>
      </c>
      <c r="L534" s="278">
        <v>330</v>
      </c>
      <c r="M534" s="278">
        <f t="shared" si="8"/>
        <v>0</v>
      </c>
    </row>
    <row r="535" spans="1:13" hidden="1" x14ac:dyDescent="0.3">
      <c r="A535" s="108">
        <v>1209984</v>
      </c>
      <c r="B535" s="133" t="s">
        <v>1931</v>
      </c>
      <c r="C535" s="133" t="s">
        <v>10</v>
      </c>
      <c r="D535" s="133" t="s">
        <v>1869</v>
      </c>
      <c r="E535" s="133" t="s">
        <v>1268</v>
      </c>
      <c r="F535" s="133" t="s">
        <v>1010</v>
      </c>
      <c r="G535" s="133" t="s">
        <v>865</v>
      </c>
      <c r="H535" s="133" t="s">
        <v>1932</v>
      </c>
      <c r="I535" t="b">
        <v>0</v>
      </c>
      <c r="J535" s="133" t="s">
        <v>867</v>
      </c>
      <c r="K535" s="91">
        <v>13080</v>
      </c>
      <c r="L535" s="278">
        <v>13080</v>
      </c>
      <c r="M535" s="278">
        <f t="shared" si="8"/>
        <v>0</v>
      </c>
    </row>
    <row r="536" spans="1:13" hidden="1" x14ac:dyDescent="0.3">
      <c r="A536" s="108">
        <v>586088</v>
      </c>
      <c r="B536" s="133" t="s">
        <v>1933</v>
      </c>
      <c r="C536" s="133" t="s">
        <v>10</v>
      </c>
      <c r="D536" s="133" t="s">
        <v>1869</v>
      </c>
      <c r="E536" s="133" t="s">
        <v>1273</v>
      </c>
      <c r="F536" s="133" t="s">
        <v>1010</v>
      </c>
      <c r="G536" s="133" t="s">
        <v>865</v>
      </c>
      <c r="H536" s="133" t="s">
        <v>1934</v>
      </c>
      <c r="I536" t="b">
        <v>0</v>
      </c>
      <c r="J536" s="133" t="s">
        <v>867</v>
      </c>
      <c r="K536" s="91">
        <v>5000</v>
      </c>
      <c r="L536" s="278">
        <v>5000</v>
      </c>
      <c r="M536" s="278">
        <f t="shared" si="8"/>
        <v>0</v>
      </c>
    </row>
    <row r="537" spans="1:13" hidden="1" x14ac:dyDescent="0.3">
      <c r="A537" s="108">
        <v>586110</v>
      </c>
      <c r="B537" s="133" t="s">
        <v>1935</v>
      </c>
      <c r="C537" s="133" t="s">
        <v>10</v>
      </c>
      <c r="D537" s="133" t="s">
        <v>1869</v>
      </c>
      <c r="E537" s="133" t="s">
        <v>1273</v>
      </c>
      <c r="F537" s="133" t="s">
        <v>1010</v>
      </c>
      <c r="G537" s="133" t="s">
        <v>925</v>
      </c>
      <c r="H537" s="133" t="s">
        <v>1936</v>
      </c>
      <c r="I537" t="b">
        <v>0</v>
      </c>
      <c r="J537" s="133" t="s">
        <v>867</v>
      </c>
      <c r="K537" s="91">
        <v>5000</v>
      </c>
      <c r="L537" s="278">
        <v>5000</v>
      </c>
      <c r="M537" s="278">
        <f t="shared" si="8"/>
        <v>0</v>
      </c>
    </row>
    <row r="538" spans="1:13" hidden="1" x14ac:dyDescent="0.3">
      <c r="A538" s="108">
        <v>586074</v>
      </c>
      <c r="B538" s="133" t="s">
        <v>1940</v>
      </c>
      <c r="C538" s="133" t="s">
        <v>10</v>
      </c>
      <c r="D538" s="133" t="s">
        <v>1941</v>
      </c>
      <c r="E538" s="133" t="s">
        <v>1165</v>
      </c>
      <c r="F538" s="133" t="s">
        <v>1942</v>
      </c>
      <c r="G538" s="133" t="s">
        <v>865</v>
      </c>
      <c r="H538" s="133">
        <v>0</v>
      </c>
      <c r="I538" t="b">
        <v>0</v>
      </c>
      <c r="J538" s="133" t="s">
        <v>1166</v>
      </c>
      <c r="K538" s="91">
        <v>2987460</v>
      </c>
      <c r="L538" s="278">
        <v>2858860</v>
      </c>
      <c r="M538" s="278">
        <f t="shared" si="8"/>
        <v>-128600</v>
      </c>
    </row>
    <row r="539" spans="1:13" hidden="1" x14ac:dyDescent="0.3">
      <c r="A539" s="108">
        <v>586116</v>
      </c>
      <c r="B539" s="133" t="s">
        <v>1943</v>
      </c>
      <c r="C539" s="133" t="s">
        <v>10</v>
      </c>
      <c r="D539" s="133" t="s">
        <v>1941</v>
      </c>
      <c r="E539" s="133" t="s">
        <v>1165</v>
      </c>
      <c r="F539" s="133" t="s">
        <v>1942</v>
      </c>
      <c r="G539" s="133" t="s">
        <v>925</v>
      </c>
      <c r="H539" s="133" t="s">
        <v>1944</v>
      </c>
      <c r="I539" t="b">
        <v>0</v>
      </c>
      <c r="J539" s="133" t="s">
        <v>867</v>
      </c>
      <c r="K539" s="91">
        <v>15780</v>
      </c>
      <c r="L539" s="278">
        <v>15780</v>
      </c>
      <c r="M539" s="278">
        <f t="shared" si="8"/>
        <v>0</v>
      </c>
    </row>
    <row r="540" spans="1:13" hidden="1" x14ac:dyDescent="0.3">
      <c r="A540" s="108">
        <v>586094</v>
      </c>
      <c r="B540" s="133" t="s">
        <v>1945</v>
      </c>
      <c r="C540" s="133" t="s">
        <v>10</v>
      </c>
      <c r="D540" s="133" t="s">
        <v>1941</v>
      </c>
      <c r="E540" s="133" t="s">
        <v>1165</v>
      </c>
      <c r="F540" s="133" t="s">
        <v>1942</v>
      </c>
      <c r="G540" s="133" t="s">
        <v>928</v>
      </c>
      <c r="H540" s="133" t="s">
        <v>1946</v>
      </c>
      <c r="I540" t="b">
        <v>0</v>
      </c>
      <c r="J540" s="133" t="s">
        <v>867</v>
      </c>
      <c r="K540" s="91">
        <v>224890</v>
      </c>
      <c r="L540" s="278">
        <v>224890</v>
      </c>
      <c r="M540" s="278">
        <f t="shared" si="8"/>
        <v>0</v>
      </c>
    </row>
    <row r="541" spans="1:13" hidden="1" x14ac:dyDescent="0.3">
      <c r="A541" s="108">
        <v>586038</v>
      </c>
      <c r="B541" s="133" t="s">
        <v>1947</v>
      </c>
      <c r="C541" s="133" t="s">
        <v>10</v>
      </c>
      <c r="D541" s="133" t="s">
        <v>1941</v>
      </c>
      <c r="E541" s="133" t="s">
        <v>1173</v>
      </c>
      <c r="F541" s="133" t="s">
        <v>1942</v>
      </c>
      <c r="G541" s="133" t="s">
        <v>865</v>
      </c>
      <c r="H541" s="133" t="s">
        <v>1174</v>
      </c>
      <c r="I541" t="b">
        <v>0</v>
      </c>
      <c r="J541" s="133" t="s">
        <v>867</v>
      </c>
      <c r="K541" s="91">
        <v>100000</v>
      </c>
      <c r="L541" s="278">
        <v>100000</v>
      </c>
      <c r="M541" s="278">
        <f t="shared" si="8"/>
        <v>0</v>
      </c>
    </row>
    <row r="542" spans="1:13" hidden="1" x14ac:dyDescent="0.3">
      <c r="A542" s="108">
        <v>586075</v>
      </c>
      <c r="B542" s="133" t="s">
        <v>1948</v>
      </c>
      <c r="C542" s="133" t="s">
        <v>10</v>
      </c>
      <c r="D542" s="133" t="s">
        <v>1941</v>
      </c>
      <c r="E542" s="133" t="s">
        <v>1173</v>
      </c>
      <c r="F542" s="133" t="s">
        <v>1942</v>
      </c>
      <c r="G542" s="133" t="s">
        <v>925</v>
      </c>
      <c r="H542" s="133" t="s">
        <v>1949</v>
      </c>
      <c r="I542" t="b">
        <v>0</v>
      </c>
      <c r="J542" s="133" t="s">
        <v>867</v>
      </c>
      <c r="K542" s="91">
        <v>5000</v>
      </c>
      <c r="L542" s="278">
        <v>5000</v>
      </c>
      <c r="M542" s="278">
        <f t="shared" si="8"/>
        <v>0</v>
      </c>
    </row>
    <row r="543" spans="1:13" hidden="1" x14ac:dyDescent="0.3">
      <c r="A543" s="108">
        <v>586117</v>
      </c>
      <c r="B543" s="133" t="s">
        <v>1950</v>
      </c>
      <c r="C543" s="133" t="s">
        <v>10</v>
      </c>
      <c r="D543" s="133" t="s">
        <v>1941</v>
      </c>
      <c r="E543" s="133" t="s">
        <v>1173</v>
      </c>
      <c r="F543" s="133" t="s">
        <v>1951</v>
      </c>
      <c r="G543" s="133" t="s">
        <v>865</v>
      </c>
      <c r="H543" s="133" t="s">
        <v>1952</v>
      </c>
      <c r="I543" t="b">
        <v>0</v>
      </c>
      <c r="J543" s="133" t="s">
        <v>867</v>
      </c>
      <c r="K543" s="91">
        <v>35000</v>
      </c>
      <c r="L543" s="278">
        <v>35000</v>
      </c>
      <c r="M543" s="278">
        <f t="shared" si="8"/>
        <v>0</v>
      </c>
    </row>
    <row r="544" spans="1:13" hidden="1" x14ac:dyDescent="0.3">
      <c r="A544" s="108">
        <v>586095</v>
      </c>
      <c r="B544" s="133" t="s">
        <v>1953</v>
      </c>
      <c r="C544" s="133" t="s">
        <v>10</v>
      </c>
      <c r="D544" s="133" t="s">
        <v>1941</v>
      </c>
      <c r="E544" s="133" t="s">
        <v>1173</v>
      </c>
      <c r="F544" s="133" t="s">
        <v>1954</v>
      </c>
      <c r="G544" s="133" t="s">
        <v>865</v>
      </c>
      <c r="H544" s="133" t="s">
        <v>1955</v>
      </c>
      <c r="I544" t="b">
        <v>0</v>
      </c>
      <c r="J544" s="133" t="s">
        <v>867</v>
      </c>
      <c r="K544" s="91">
        <v>35000</v>
      </c>
      <c r="L544" s="278">
        <v>35000</v>
      </c>
      <c r="M544" s="278">
        <f t="shared" si="8"/>
        <v>0</v>
      </c>
    </row>
    <row r="545" spans="1:13" hidden="1" x14ac:dyDescent="0.3">
      <c r="A545" s="108">
        <v>586039</v>
      </c>
      <c r="B545" s="133" t="s">
        <v>1956</v>
      </c>
      <c r="C545" s="133" t="s">
        <v>10</v>
      </c>
      <c r="D545" s="133" t="s">
        <v>1941</v>
      </c>
      <c r="E545" s="133" t="s">
        <v>1286</v>
      </c>
      <c r="F545" s="133" t="s">
        <v>1942</v>
      </c>
      <c r="G545" s="133" t="s">
        <v>865</v>
      </c>
      <c r="H545" s="133" t="s">
        <v>1287</v>
      </c>
      <c r="I545" t="b">
        <v>0</v>
      </c>
      <c r="J545" s="133" t="s">
        <v>867</v>
      </c>
      <c r="K545" s="91">
        <v>44000</v>
      </c>
      <c r="L545" s="278">
        <v>44000</v>
      </c>
      <c r="M545" s="278">
        <f t="shared" si="8"/>
        <v>0</v>
      </c>
    </row>
    <row r="546" spans="1:13" hidden="1" x14ac:dyDescent="0.3">
      <c r="A546" s="108">
        <v>586040</v>
      </c>
      <c r="B546" s="133" t="s">
        <v>1957</v>
      </c>
      <c r="C546" s="133" t="s">
        <v>10</v>
      </c>
      <c r="D546" s="133" t="s">
        <v>1941</v>
      </c>
      <c r="E546" s="133" t="s">
        <v>1176</v>
      </c>
      <c r="F546" s="133" t="s">
        <v>1942</v>
      </c>
      <c r="G546" s="133" t="s">
        <v>865</v>
      </c>
      <c r="H546" s="133">
        <v>0</v>
      </c>
      <c r="I546" t="b">
        <v>0</v>
      </c>
      <c r="J546" s="133" t="s">
        <v>1166</v>
      </c>
      <c r="K546" s="91">
        <v>2007530</v>
      </c>
      <c r="L546" s="278">
        <v>1956870</v>
      </c>
      <c r="M546" s="278">
        <f t="shared" si="8"/>
        <v>-50660</v>
      </c>
    </row>
    <row r="547" spans="1:13" hidden="1" x14ac:dyDescent="0.3">
      <c r="A547" s="108">
        <v>586076</v>
      </c>
      <c r="B547" s="133" t="s">
        <v>1958</v>
      </c>
      <c r="C547" s="133" t="s">
        <v>10</v>
      </c>
      <c r="D547" s="133" t="s">
        <v>1941</v>
      </c>
      <c r="E547" s="133" t="s">
        <v>1525</v>
      </c>
      <c r="F547" s="133" t="s">
        <v>1942</v>
      </c>
      <c r="G547" s="133" t="s">
        <v>865</v>
      </c>
      <c r="H547" s="133" t="s">
        <v>1526</v>
      </c>
      <c r="I547" t="b">
        <v>0</v>
      </c>
      <c r="J547" s="133" t="s">
        <v>867</v>
      </c>
      <c r="K547" s="91">
        <v>39780</v>
      </c>
      <c r="L547" s="278">
        <v>39780</v>
      </c>
      <c r="M547" s="278">
        <f t="shared" si="8"/>
        <v>0</v>
      </c>
    </row>
    <row r="548" spans="1:13" hidden="1" x14ac:dyDescent="0.3">
      <c r="A548" s="108">
        <v>586118</v>
      </c>
      <c r="B548" s="133" t="s">
        <v>1959</v>
      </c>
      <c r="C548" s="133" t="s">
        <v>10</v>
      </c>
      <c r="D548" s="133" t="s">
        <v>1941</v>
      </c>
      <c r="E548" s="133" t="s">
        <v>1182</v>
      </c>
      <c r="F548" s="133" t="s">
        <v>1942</v>
      </c>
      <c r="G548" s="133" t="s">
        <v>865</v>
      </c>
      <c r="H548" s="133" t="s">
        <v>1183</v>
      </c>
      <c r="I548" t="b">
        <v>0</v>
      </c>
      <c r="J548" s="133" t="s">
        <v>867</v>
      </c>
      <c r="K548" s="91">
        <v>0</v>
      </c>
      <c r="L548" s="278">
        <v>0</v>
      </c>
      <c r="M548" s="278">
        <f t="shared" si="8"/>
        <v>0</v>
      </c>
    </row>
    <row r="549" spans="1:13" hidden="1" x14ac:dyDescent="0.3">
      <c r="A549" s="108">
        <v>586096</v>
      </c>
      <c r="B549" s="133" t="s">
        <v>1960</v>
      </c>
      <c r="C549" s="133" t="s">
        <v>10</v>
      </c>
      <c r="D549" s="133" t="s">
        <v>1941</v>
      </c>
      <c r="E549" s="133" t="s">
        <v>1185</v>
      </c>
      <c r="F549" s="133" t="s">
        <v>1942</v>
      </c>
      <c r="G549" s="133" t="s">
        <v>865</v>
      </c>
      <c r="H549" s="133" t="s">
        <v>1186</v>
      </c>
      <c r="I549" t="b">
        <v>0</v>
      </c>
      <c r="J549" s="133" t="s">
        <v>867</v>
      </c>
      <c r="K549" s="91">
        <v>4200</v>
      </c>
      <c r="L549" s="278">
        <v>4200</v>
      </c>
      <c r="M549" s="278">
        <f t="shared" si="8"/>
        <v>0</v>
      </c>
    </row>
    <row r="550" spans="1:13" hidden="1" x14ac:dyDescent="0.3">
      <c r="A550" s="108">
        <v>586041</v>
      </c>
      <c r="B550" s="133" t="s">
        <v>1961</v>
      </c>
      <c r="C550" s="133" t="s">
        <v>10</v>
      </c>
      <c r="D550" s="133" t="s">
        <v>1941</v>
      </c>
      <c r="E550" s="133" t="s">
        <v>1185</v>
      </c>
      <c r="F550" s="133" t="s">
        <v>1951</v>
      </c>
      <c r="G550" s="133" t="s">
        <v>865</v>
      </c>
      <c r="H550" s="133" t="s">
        <v>1962</v>
      </c>
      <c r="I550" t="b">
        <v>0</v>
      </c>
      <c r="J550" s="133" t="s">
        <v>867</v>
      </c>
      <c r="K550" s="91">
        <v>150</v>
      </c>
      <c r="L550" s="278">
        <v>150</v>
      </c>
      <c r="M550" s="278">
        <f t="shared" si="8"/>
        <v>0</v>
      </c>
    </row>
    <row r="551" spans="1:13" hidden="1" x14ac:dyDescent="0.3">
      <c r="A551" s="108">
        <v>586077</v>
      </c>
      <c r="B551" s="133" t="s">
        <v>1963</v>
      </c>
      <c r="C551" s="133" t="s">
        <v>10</v>
      </c>
      <c r="D551" s="133" t="s">
        <v>1941</v>
      </c>
      <c r="E551" s="133" t="s">
        <v>1185</v>
      </c>
      <c r="F551" s="133" t="s">
        <v>1954</v>
      </c>
      <c r="G551" s="133" t="s">
        <v>865</v>
      </c>
      <c r="H551" s="133" t="s">
        <v>1964</v>
      </c>
      <c r="I551" t="b">
        <v>0</v>
      </c>
      <c r="J551" s="133" t="s">
        <v>867</v>
      </c>
      <c r="K551" s="91">
        <v>360</v>
      </c>
      <c r="L551" s="278">
        <v>360</v>
      </c>
      <c r="M551" s="278">
        <f t="shared" si="8"/>
        <v>0</v>
      </c>
    </row>
    <row r="552" spans="1:13" hidden="1" x14ac:dyDescent="0.3">
      <c r="A552" s="108">
        <v>586119</v>
      </c>
      <c r="B552" s="133" t="s">
        <v>1965</v>
      </c>
      <c r="C552" s="133" t="s">
        <v>10</v>
      </c>
      <c r="D552" s="133" t="s">
        <v>1941</v>
      </c>
      <c r="E552" s="133" t="s">
        <v>1188</v>
      </c>
      <c r="F552" s="133" t="s">
        <v>1942</v>
      </c>
      <c r="G552" s="133" t="s">
        <v>865</v>
      </c>
      <c r="H552" s="133" t="s">
        <v>1189</v>
      </c>
      <c r="I552" t="b">
        <v>0</v>
      </c>
      <c r="J552" s="133" t="s">
        <v>867</v>
      </c>
      <c r="K552" s="91">
        <v>300</v>
      </c>
      <c r="L552" s="278">
        <v>300</v>
      </c>
      <c r="M552" s="278">
        <f t="shared" si="8"/>
        <v>0</v>
      </c>
    </row>
    <row r="553" spans="1:13" hidden="1" x14ac:dyDescent="0.3">
      <c r="A553" s="108">
        <v>586097</v>
      </c>
      <c r="B553" s="133" t="s">
        <v>1966</v>
      </c>
      <c r="C553" s="133" t="s">
        <v>10</v>
      </c>
      <c r="D553" s="133" t="s">
        <v>1941</v>
      </c>
      <c r="E553" s="133" t="s">
        <v>1188</v>
      </c>
      <c r="F553" s="133" t="s">
        <v>1942</v>
      </c>
      <c r="G553" s="133" t="s">
        <v>925</v>
      </c>
      <c r="H553" s="133" t="s">
        <v>1967</v>
      </c>
      <c r="I553" t="b">
        <v>0</v>
      </c>
      <c r="J553" s="133" t="s">
        <v>867</v>
      </c>
      <c r="K553" s="91">
        <v>50</v>
      </c>
      <c r="L553" s="278">
        <v>50</v>
      </c>
      <c r="M553" s="278">
        <f t="shared" si="8"/>
        <v>0</v>
      </c>
    </row>
    <row r="554" spans="1:13" hidden="1" x14ac:dyDescent="0.3">
      <c r="A554" s="108">
        <v>1595912</v>
      </c>
      <c r="B554" s="133" t="s">
        <v>1968</v>
      </c>
      <c r="C554" s="133" t="s">
        <v>10</v>
      </c>
      <c r="D554" s="133" t="s">
        <v>1941</v>
      </c>
      <c r="E554" s="133" t="s">
        <v>1191</v>
      </c>
      <c r="F554" s="133" t="s">
        <v>1942</v>
      </c>
      <c r="G554" s="133" t="s">
        <v>865</v>
      </c>
      <c r="H554" s="133" t="s">
        <v>1192</v>
      </c>
      <c r="I554" t="b">
        <v>0</v>
      </c>
      <c r="J554" s="133" t="s">
        <v>867</v>
      </c>
      <c r="K554" s="91">
        <v>5000</v>
      </c>
      <c r="L554" s="278">
        <v>5000</v>
      </c>
      <c r="M554" s="278">
        <f t="shared" si="8"/>
        <v>0</v>
      </c>
    </row>
    <row r="555" spans="1:13" hidden="1" x14ac:dyDescent="0.3">
      <c r="A555" s="108">
        <v>2617363</v>
      </c>
      <c r="B555" s="133" t="s">
        <v>1969</v>
      </c>
      <c r="C555" s="133" t="s">
        <v>10</v>
      </c>
      <c r="D555" s="133" t="s">
        <v>1941</v>
      </c>
      <c r="E555" s="133" t="s">
        <v>1191</v>
      </c>
      <c r="F555" s="133" t="s">
        <v>1951</v>
      </c>
      <c r="G555" s="133" t="s">
        <v>865</v>
      </c>
      <c r="H555" s="133" t="s">
        <v>1192</v>
      </c>
      <c r="I555" t="b">
        <v>0</v>
      </c>
      <c r="J555" s="133" t="s">
        <v>867</v>
      </c>
      <c r="K555" s="91">
        <v>100</v>
      </c>
      <c r="L555" s="278">
        <v>100</v>
      </c>
      <c r="M555" s="278">
        <f t="shared" si="8"/>
        <v>0</v>
      </c>
    </row>
    <row r="556" spans="1:13" hidden="1" x14ac:dyDescent="0.3">
      <c r="A556" s="108">
        <v>1595913</v>
      </c>
      <c r="B556" s="133" t="s">
        <v>1970</v>
      </c>
      <c r="C556" s="133" t="s">
        <v>10</v>
      </c>
      <c r="D556" s="133" t="s">
        <v>1941</v>
      </c>
      <c r="E556" s="133" t="s">
        <v>1194</v>
      </c>
      <c r="F556" s="133" t="s">
        <v>1942</v>
      </c>
      <c r="G556" s="133" t="s">
        <v>865</v>
      </c>
      <c r="H556" s="133" t="s">
        <v>1195</v>
      </c>
      <c r="I556" t="b">
        <v>0</v>
      </c>
      <c r="J556" s="133" t="s">
        <v>867</v>
      </c>
      <c r="K556" s="91">
        <v>250</v>
      </c>
      <c r="L556" s="278">
        <v>250</v>
      </c>
      <c r="M556" s="278">
        <f t="shared" si="8"/>
        <v>0</v>
      </c>
    </row>
    <row r="557" spans="1:13" hidden="1" x14ac:dyDescent="0.3">
      <c r="A557" s="108">
        <v>2617364</v>
      </c>
      <c r="B557" s="133" t="s">
        <v>1971</v>
      </c>
      <c r="C557" s="133" t="s">
        <v>10</v>
      </c>
      <c r="D557" s="133" t="s">
        <v>1941</v>
      </c>
      <c r="E557" s="133" t="s">
        <v>1202</v>
      </c>
      <c r="F557" s="133" t="s">
        <v>1942</v>
      </c>
      <c r="G557" s="133" t="s">
        <v>865</v>
      </c>
      <c r="H557" s="133" t="s">
        <v>1203</v>
      </c>
      <c r="I557" t="b">
        <v>0</v>
      </c>
      <c r="J557" s="133" t="s">
        <v>867</v>
      </c>
      <c r="K557" s="91">
        <v>9000</v>
      </c>
      <c r="L557" s="278">
        <v>9000</v>
      </c>
      <c r="M557" s="278">
        <f t="shared" si="8"/>
        <v>0</v>
      </c>
    </row>
    <row r="558" spans="1:13" hidden="1" x14ac:dyDescent="0.3">
      <c r="A558" s="108">
        <v>1191748</v>
      </c>
      <c r="B558" s="133" t="s">
        <v>1972</v>
      </c>
      <c r="C558" s="133" t="s">
        <v>10</v>
      </c>
      <c r="D558" s="133" t="s">
        <v>1941</v>
      </c>
      <c r="E558" s="133" t="s">
        <v>1202</v>
      </c>
      <c r="F558" s="133" t="s">
        <v>1951</v>
      </c>
      <c r="G558" s="133" t="s">
        <v>865</v>
      </c>
      <c r="H558" s="133" t="s">
        <v>1973</v>
      </c>
      <c r="I558" t="b">
        <v>0</v>
      </c>
      <c r="J558" s="133" t="s">
        <v>867</v>
      </c>
      <c r="K558" s="91">
        <v>37000</v>
      </c>
      <c r="L558" s="278">
        <v>37000</v>
      </c>
      <c r="M558" s="278">
        <f t="shared" si="8"/>
        <v>0</v>
      </c>
    </row>
    <row r="559" spans="1:13" hidden="1" x14ac:dyDescent="0.3">
      <c r="A559" s="108">
        <v>2617365</v>
      </c>
      <c r="B559" s="133" t="s">
        <v>1974</v>
      </c>
      <c r="C559" s="133" t="s">
        <v>10</v>
      </c>
      <c r="D559" s="133" t="s">
        <v>1941</v>
      </c>
      <c r="E559" s="133" t="s">
        <v>1202</v>
      </c>
      <c r="F559" s="133" t="s">
        <v>1951</v>
      </c>
      <c r="G559" s="133" t="s">
        <v>925</v>
      </c>
      <c r="H559" s="133" t="s">
        <v>1203</v>
      </c>
      <c r="I559" t="b">
        <v>0</v>
      </c>
      <c r="J559" s="133" t="s">
        <v>867</v>
      </c>
      <c r="K559" s="91">
        <v>4000</v>
      </c>
      <c r="L559" s="278">
        <v>4000</v>
      </c>
      <c r="M559" s="278">
        <f t="shared" si="8"/>
        <v>0</v>
      </c>
    </row>
    <row r="560" spans="1:13" hidden="1" x14ac:dyDescent="0.3">
      <c r="A560" s="108">
        <v>586042</v>
      </c>
      <c r="B560" s="133" t="s">
        <v>1975</v>
      </c>
      <c r="C560" s="133" t="s">
        <v>10</v>
      </c>
      <c r="D560" s="133" t="s">
        <v>1941</v>
      </c>
      <c r="E560" s="133" t="s">
        <v>1202</v>
      </c>
      <c r="F560" s="133" t="s">
        <v>1951</v>
      </c>
      <c r="G560" s="133" t="s">
        <v>928</v>
      </c>
      <c r="H560" s="133" t="s">
        <v>1976</v>
      </c>
      <c r="I560" t="b">
        <v>0</v>
      </c>
      <c r="J560" s="133" t="s">
        <v>867</v>
      </c>
      <c r="K560" s="91">
        <v>8000</v>
      </c>
      <c r="L560" s="278">
        <v>8000</v>
      </c>
      <c r="M560" s="278">
        <f t="shared" si="8"/>
        <v>0</v>
      </c>
    </row>
    <row r="561" spans="1:13" hidden="1" x14ac:dyDescent="0.3">
      <c r="A561" s="108">
        <v>586043</v>
      </c>
      <c r="B561" s="133" t="s">
        <v>1977</v>
      </c>
      <c r="C561" s="133" t="s">
        <v>10</v>
      </c>
      <c r="D561" s="133" t="s">
        <v>1941</v>
      </c>
      <c r="E561" s="133" t="s">
        <v>1202</v>
      </c>
      <c r="F561" s="133" t="s">
        <v>1951</v>
      </c>
      <c r="G561" s="133" t="s">
        <v>931</v>
      </c>
      <c r="H561" s="133" t="s">
        <v>1978</v>
      </c>
      <c r="I561" t="b">
        <v>0</v>
      </c>
      <c r="J561" s="133" t="s">
        <v>867</v>
      </c>
      <c r="K561" s="91">
        <v>3000</v>
      </c>
      <c r="L561" s="278">
        <v>3000</v>
      </c>
      <c r="M561" s="278">
        <f t="shared" si="8"/>
        <v>0</v>
      </c>
    </row>
    <row r="562" spans="1:13" hidden="1" x14ac:dyDescent="0.3">
      <c r="A562" s="108">
        <v>1595914</v>
      </c>
      <c r="B562" s="133" t="s">
        <v>1979</v>
      </c>
      <c r="C562" s="133" t="s">
        <v>10</v>
      </c>
      <c r="D562" s="133" t="s">
        <v>1941</v>
      </c>
      <c r="E562" s="133" t="s">
        <v>1202</v>
      </c>
      <c r="F562" s="133" t="s">
        <v>1951</v>
      </c>
      <c r="G562" s="133" t="s">
        <v>1060</v>
      </c>
      <c r="H562" s="133" t="s">
        <v>1980</v>
      </c>
      <c r="I562" t="b">
        <v>0</v>
      </c>
      <c r="J562" s="133" t="s">
        <v>867</v>
      </c>
      <c r="K562" s="91">
        <v>2000</v>
      </c>
      <c r="L562" s="278">
        <v>2000</v>
      </c>
      <c r="M562" s="278">
        <f t="shared" si="8"/>
        <v>0</v>
      </c>
    </row>
    <row r="563" spans="1:13" hidden="1" x14ac:dyDescent="0.3">
      <c r="A563" s="108">
        <v>586044</v>
      </c>
      <c r="B563" s="133" t="s">
        <v>1981</v>
      </c>
      <c r="C563" s="133" t="s">
        <v>10</v>
      </c>
      <c r="D563" s="133" t="s">
        <v>1941</v>
      </c>
      <c r="E563" s="133" t="s">
        <v>1202</v>
      </c>
      <c r="F563" s="133" t="s">
        <v>1954</v>
      </c>
      <c r="G563" s="133" t="s">
        <v>865</v>
      </c>
      <c r="H563" s="133" t="s">
        <v>1982</v>
      </c>
      <c r="I563" t="b">
        <v>0</v>
      </c>
      <c r="J563" s="133" t="s">
        <v>867</v>
      </c>
      <c r="K563" s="91">
        <v>500</v>
      </c>
      <c r="L563" s="278">
        <v>500</v>
      </c>
      <c r="M563" s="278">
        <f t="shared" si="8"/>
        <v>0</v>
      </c>
    </row>
    <row r="564" spans="1:13" hidden="1" x14ac:dyDescent="0.3">
      <c r="A564" s="108">
        <v>586078</v>
      </c>
      <c r="B564" s="133" t="s">
        <v>1983</v>
      </c>
      <c r="C564" s="133" t="s">
        <v>10</v>
      </c>
      <c r="D564" s="133" t="s">
        <v>1941</v>
      </c>
      <c r="E564" s="133" t="s">
        <v>1354</v>
      </c>
      <c r="F564" s="133" t="s">
        <v>1942</v>
      </c>
      <c r="G564" s="133" t="s">
        <v>865</v>
      </c>
      <c r="H564" s="133" t="s">
        <v>1893</v>
      </c>
      <c r="I564" t="b">
        <v>0</v>
      </c>
      <c r="J564" s="133" t="s">
        <v>867</v>
      </c>
      <c r="K564" s="91">
        <v>19000</v>
      </c>
      <c r="L564" s="278">
        <v>19000</v>
      </c>
      <c r="M564" s="278">
        <f t="shared" si="8"/>
        <v>0</v>
      </c>
    </row>
    <row r="565" spans="1:13" hidden="1" x14ac:dyDescent="0.3">
      <c r="A565" s="108">
        <v>586120</v>
      </c>
      <c r="B565" s="133" t="s">
        <v>1984</v>
      </c>
      <c r="C565" s="133" t="s">
        <v>10</v>
      </c>
      <c r="D565" s="133" t="s">
        <v>1941</v>
      </c>
      <c r="E565" s="133" t="s">
        <v>1354</v>
      </c>
      <c r="F565" s="133" t="s">
        <v>1942</v>
      </c>
      <c r="G565" s="133" t="s">
        <v>925</v>
      </c>
      <c r="H565" s="133" t="s">
        <v>1355</v>
      </c>
      <c r="I565" t="b">
        <v>0</v>
      </c>
      <c r="J565" s="133" t="s">
        <v>867</v>
      </c>
      <c r="K565" s="91">
        <v>21000</v>
      </c>
      <c r="L565" s="278">
        <v>21000</v>
      </c>
      <c r="M565" s="278">
        <f t="shared" si="8"/>
        <v>0</v>
      </c>
    </row>
    <row r="566" spans="1:13" hidden="1" x14ac:dyDescent="0.3">
      <c r="A566" s="108">
        <v>586098</v>
      </c>
      <c r="B566" s="133" t="s">
        <v>1985</v>
      </c>
      <c r="C566" s="133" t="s">
        <v>10</v>
      </c>
      <c r="D566" s="133" t="s">
        <v>1941</v>
      </c>
      <c r="E566" s="133" t="s">
        <v>1207</v>
      </c>
      <c r="F566" s="133" t="s">
        <v>1942</v>
      </c>
      <c r="G566" s="133" t="s">
        <v>865</v>
      </c>
      <c r="H566" s="133" t="s">
        <v>1986</v>
      </c>
      <c r="I566" t="b">
        <v>0</v>
      </c>
      <c r="J566" s="133" t="s">
        <v>867</v>
      </c>
      <c r="K566" s="91">
        <v>2500</v>
      </c>
      <c r="L566" s="278">
        <v>2500</v>
      </c>
      <c r="M566" s="278">
        <f t="shared" si="8"/>
        <v>0</v>
      </c>
    </row>
    <row r="567" spans="1:13" hidden="1" x14ac:dyDescent="0.3">
      <c r="A567" s="108">
        <v>586079</v>
      </c>
      <c r="B567" s="133" t="s">
        <v>1987</v>
      </c>
      <c r="C567" s="133" t="s">
        <v>10</v>
      </c>
      <c r="D567" s="133" t="s">
        <v>1941</v>
      </c>
      <c r="E567" s="133" t="s">
        <v>1212</v>
      </c>
      <c r="F567" s="133" t="s">
        <v>1954</v>
      </c>
      <c r="G567" s="133" t="s">
        <v>865</v>
      </c>
      <c r="H567" s="133" t="s">
        <v>1988</v>
      </c>
      <c r="I567" t="b">
        <v>0</v>
      </c>
      <c r="J567" s="133" t="s">
        <v>867</v>
      </c>
      <c r="K567" s="91">
        <v>7000</v>
      </c>
      <c r="L567" s="278">
        <v>7000</v>
      </c>
      <c r="M567" s="278">
        <f t="shared" si="8"/>
        <v>0</v>
      </c>
    </row>
    <row r="568" spans="1:13" hidden="1" x14ac:dyDescent="0.3">
      <c r="A568" s="108">
        <v>586121</v>
      </c>
      <c r="B568" s="133" t="s">
        <v>1989</v>
      </c>
      <c r="C568" s="133" t="s">
        <v>10</v>
      </c>
      <c r="D568" s="133" t="s">
        <v>1941</v>
      </c>
      <c r="E568" s="133" t="s">
        <v>1215</v>
      </c>
      <c r="F568" s="133" t="s">
        <v>1942</v>
      </c>
      <c r="G568" s="133" t="s">
        <v>865</v>
      </c>
      <c r="H568" s="133" t="s">
        <v>1990</v>
      </c>
      <c r="I568" t="b">
        <v>0</v>
      </c>
      <c r="J568" s="133" t="s">
        <v>867</v>
      </c>
      <c r="K568" s="91">
        <v>1000</v>
      </c>
      <c r="L568" s="278">
        <v>1000</v>
      </c>
      <c r="M568" s="278">
        <f t="shared" si="8"/>
        <v>0</v>
      </c>
    </row>
    <row r="569" spans="1:13" hidden="1" x14ac:dyDescent="0.3">
      <c r="A569" s="108">
        <v>586099</v>
      </c>
      <c r="B569" s="133" t="s">
        <v>1991</v>
      </c>
      <c r="C569" s="133" t="s">
        <v>10</v>
      </c>
      <c r="D569" s="133" t="s">
        <v>1941</v>
      </c>
      <c r="E569" s="133" t="s">
        <v>1215</v>
      </c>
      <c r="F569" s="133" t="s">
        <v>1942</v>
      </c>
      <c r="G569" s="133" t="s">
        <v>925</v>
      </c>
      <c r="H569" s="133" t="s">
        <v>1992</v>
      </c>
      <c r="I569" t="b">
        <v>0</v>
      </c>
      <c r="J569" s="133" t="s">
        <v>867</v>
      </c>
      <c r="K569" s="91">
        <v>1500</v>
      </c>
      <c r="L569" s="278">
        <v>1500</v>
      </c>
      <c r="M569" s="278">
        <f t="shared" si="8"/>
        <v>0</v>
      </c>
    </row>
    <row r="570" spans="1:13" hidden="1" x14ac:dyDescent="0.3">
      <c r="A570" s="108">
        <v>586062</v>
      </c>
      <c r="B570" s="133" t="s">
        <v>1993</v>
      </c>
      <c r="C570" s="133" t="s">
        <v>10</v>
      </c>
      <c r="D570" s="133" t="s">
        <v>1941</v>
      </c>
      <c r="E570" s="133" t="s">
        <v>1215</v>
      </c>
      <c r="F570" s="133" t="s">
        <v>1942</v>
      </c>
      <c r="G570" s="133" t="s">
        <v>928</v>
      </c>
      <c r="H570" s="133" t="s">
        <v>1994</v>
      </c>
      <c r="I570" t="b">
        <v>0</v>
      </c>
      <c r="J570" s="133" t="s">
        <v>867</v>
      </c>
      <c r="K570" s="91">
        <v>4000</v>
      </c>
      <c r="L570" s="278">
        <v>4000</v>
      </c>
      <c r="M570" s="278">
        <f t="shared" si="8"/>
        <v>0</v>
      </c>
    </row>
    <row r="571" spans="1:13" hidden="1" x14ac:dyDescent="0.3">
      <c r="A571" s="108">
        <v>586045</v>
      </c>
      <c r="B571" s="133" t="s">
        <v>1995</v>
      </c>
      <c r="C571" s="133" t="s">
        <v>10</v>
      </c>
      <c r="D571" s="133" t="s">
        <v>1941</v>
      </c>
      <c r="E571" s="133" t="s">
        <v>1215</v>
      </c>
      <c r="F571" s="133" t="s">
        <v>1942</v>
      </c>
      <c r="G571" s="133" t="s">
        <v>931</v>
      </c>
      <c r="H571" s="133" t="s">
        <v>1996</v>
      </c>
      <c r="I571" t="b">
        <v>0</v>
      </c>
      <c r="J571" s="133" t="s">
        <v>867</v>
      </c>
      <c r="K571" s="91">
        <v>500</v>
      </c>
      <c r="L571" s="278">
        <v>500</v>
      </c>
      <c r="M571" s="278">
        <f t="shared" si="8"/>
        <v>0</v>
      </c>
    </row>
    <row r="572" spans="1:13" hidden="1" x14ac:dyDescent="0.3">
      <c r="A572" s="108">
        <v>586046</v>
      </c>
      <c r="B572" s="133" t="s">
        <v>1997</v>
      </c>
      <c r="C572" s="133" t="s">
        <v>10</v>
      </c>
      <c r="D572" s="133" t="s">
        <v>1941</v>
      </c>
      <c r="E572" s="133" t="s">
        <v>1215</v>
      </c>
      <c r="F572" s="133" t="s">
        <v>1951</v>
      </c>
      <c r="G572" s="133" t="s">
        <v>865</v>
      </c>
      <c r="H572" s="133" t="s">
        <v>1998</v>
      </c>
      <c r="I572" t="b">
        <v>0</v>
      </c>
      <c r="J572" s="133" t="s">
        <v>867</v>
      </c>
      <c r="K572" s="91">
        <v>5000</v>
      </c>
      <c r="L572" s="278">
        <v>5000</v>
      </c>
      <c r="M572" s="278">
        <f t="shared" si="8"/>
        <v>0</v>
      </c>
    </row>
    <row r="573" spans="1:13" hidden="1" x14ac:dyDescent="0.3">
      <c r="A573" s="108">
        <v>586047</v>
      </c>
      <c r="B573" s="133" t="s">
        <v>1999</v>
      </c>
      <c r="C573" s="133" t="s">
        <v>10</v>
      </c>
      <c r="D573" s="133" t="s">
        <v>1941</v>
      </c>
      <c r="E573" s="133" t="s">
        <v>1215</v>
      </c>
      <c r="F573" s="133" t="s">
        <v>1954</v>
      </c>
      <c r="G573" s="133" t="s">
        <v>865</v>
      </c>
      <c r="H573" s="133" t="s">
        <v>2000</v>
      </c>
      <c r="I573" t="b">
        <v>0</v>
      </c>
      <c r="J573" s="133" t="s">
        <v>867</v>
      </c>
      <c r="K573" s="91">
        <v>1000</v>
      </c>
      <c r="L573" s="278">
        <v>1000</v>
      </c>
      <c r="M573" s="278">
        <f t="shared" si="8"/>
        <v>0</v>
      </c>
    </row>
    <row r="574" spans="1:13" hidden="1" x14ac:dyDescent="0.3">
      <c r="A574" s="108">
        <v>586048</v>
      </c>
      <c r="B574" s="133" t="s">
        <v>2001</v>
      </c>
      <c r="C574" s="133" t="s">
        <v>10</v>
      </c>
      <c r="D574" s="133" t="s">
        <v>1941</v>
      </c>
      <c r="E574" s="133" t="s">
        <v>1220</v>
      </c>
      <c r="F574" s="133" t="s">
        <v>1942</v>
      </c>
      <c r="G574" s="133" t="s">
        <v>865</v>
      </c>
      <c r="H574" s="133" t="s">
        <v>2002</v>
      </c>
      <c r="I574" t="b">
        <v>0</v>
      </c>
      <c r="J574" s="133" t="s">
        <v>867</v>
      </c>
      <c r="K574" s="91">
        <v>4500</v>
      </c>
      <c r="L574" s="278">
        <v>4500</v>
      </c>
      <c r="M574" s="278">
        <f t="shared" si="8"/>
        <v>0</v>
      </c>
    </row>
    <row r="575" spans="1:13" hidden="1" x14ac:dyDescent="0.3">
      <c r="A575" s="108">
        <v>586049</v>
      </c>
      <c r="B575" s="133" t="s">
        <v>2003</v>
      </c>
      <c r="C575" s="133" t="s">
        <v>10</v>
      </c>
      <c r="D575" s="133" t="s">
        <v>1941</v>
      </c>
      <c r="E575" s="133" t="s">
        <v>1220</v>
      </c>
      <c r="F575" s="133" t="s">
        <v>1942</v>
      </c>
      <c r="G575" s="133" t="s">
        <v>925</v>
      </c>
      <c r="H575" s="133" t="s">
        <v>2004</v>
      </c>
      <c r="I575" t="b">
        <v>0</v>
      </c>
      <c r="J575" s="133" t="s">
        <v>867</v>
      </c>
      <c r="K575" s="91">
        <v>3000</v>
      </c>
      <c r="L575" s="278">
        <v>3000</v>
      </c>
      <c r="M575" s="278">
        <f t="shared" si="8"/>
        <v>0</v>
      </c>
    </row>
    <row r="576" spans="1:13" hidden="1" x14ac:dyDescent="0.3">
      <c r="A576" s="108">
        <v>586080</v>
      </c>
      <c r="B576" s="133" t="s">
        <v>2005</v>
      </c>
      <c r="C576" s="133" t="s">
        <v>10</v>
      </c>
      <c r="D576" s="133" t="s">
        <v>1941</v>
      </c>
      <c r="E576" s="133" t="s">
        <v>1220</v>
      </c>
      <c r="F576" s="133" t="s">
        <v>1942</v>
      </c>
      <c r="G576" s="133" t="s">
        <v>928</v>
      </c>
      <c r="H576" s="133" t="s">
        <v>2006</v>
      </c>
      <c r="I576" t="b">
        <v>0</v>
      </c>
      <c r="J576" s="133" t="s">
        <v>867</v>
      </c>
      <c r="K576" s="91">
        <v>17000</v>
      </c>
      <c r="L576" s="278">
        <v>17000</v>
      </c>
      <c r="M576" s="278">
        <f t="shared" si="8"/>
        <v>0</v>
      </c>
    </row>
    <row r="577" spans="1:13" hidden="1" x14ac:dyDescent="0.3">
      <c r="A577" s="108">
        <v>586081</v>
      </c>
      <c r="B577" s="133" t="s">
        <v>2007</v>
      </c>
      <c r="C577" s="133" t="s">
        <v>10</v>
      </c>
      <c r="D577" s="133" t="s">
        <v>1941</v>
      </c>
      <c r="E577" s="133" t="s">
        <v>1220</v>
      </c>
      <c r="F577" s="133" t="s">
        <v>1942</v>
      </c>
      <c r="G577" s="133" t="s">
        <v>931</v>
      </c>
      <c r="H577" s="133" t="s">
        <v>2008</v>
      </c>
      <c r="I577" t="b">
        <v>0</v>
      </c>
      <c r="J577" s="133" t="s">
        <v>867</v>
      </c>
      <c r="K577" s="91">
        <v>2000</v>
      </c>
      <c r="L577" s="278">
        <v>2000</v>
      </c>
      <c r="M577" s="278">
        <f t="shared" si="8"/>
        <v>0</v>
      </c>
    </row>
    <row r="578" spans="1:13" hidden="1" x14ac:dyDescent="0.3">
      <c r="A578" s="108">
        <v>586122</v>
      </c>
      <c r="B578" s="133" t="s">
        <v>2009</v>
      </c>
      <c r="C578" s="133" t="s">
        <v>10</v>
      </c>
      <c r="D578" s="133" t="s">
        <v>1941</v>
      </c>
      <c r="E578" s="133" t="s">
        <v>1220</v>
      </c>
      <c r="F578" s="133" t="s">
        <v>1942</v>
      </c>
      <c r="G578" s="133" t="s">
        <v>944</v>
      </c>
      <c r="H578" s="133" t="s">
        <v>2010</v>
      </c>
      <c r="I578" t="b">
        <v>0</v>
      </c>
      <c r="J578" s="133" t="s">
        <v>867</v>
      </c>
      <c r="K578" s="91">
        <v>6000</v>
      </c>
      <c r="L578" s="278">
        <v>6000</v>
      </c>
      <c r="M578" s="278">
        <f t="shared" si="8"/>
        <v>0</v>
      </c>
    </row>
    <row r="579" spans="1:13" hidden="1" x14ac:dyDescent="0.3">
      <c r="A579" s="108">
        <v>586123</v>
      </c>
      <c r="B579" s="133" t="s">
        <v>2011</v>
      </c>
      <c r="C579" s="133" t="s">
        <v>10</v>
      </c>
      <c r="D579" s="133" t="s">
        <v>1941</v>
      </c>
      <c r="E579" s="133" t="s">
        <v>1220</v>
      </c>
      <c r="F579" s="133" t="s">
        <v>1951</v>
      </c>
      <c r="G579" s="133" t="s">
        <v>865</v>
      </c>
      <c r="H579" s="133" t="s">
        <v>2012</v>
      </c>
      <c r="I579" t="b">
        <v>0</v>
      </c>
      <c r="J579" s="133" t="s">
        <v>867</v>
      </c>
      <c r="K579" s="91">
        <v>2350</v>
      </c>
      <c r="L579" s="278">
        <v>2350</v>
      </c>
      <c r="M579" s="278">
        <f t="shared" si="8"/>
        <v>0</v>
      </c>
    </row>
    <row r="580" spans="1:13" hidden="1" x14ac:dyDescent="0.3">
      <c r="A580" s="108">
        <v>586100</v>
      </c>
      <c r="B580" s="133" t="s">
        <v>2013</v>
      </c>
      <c r="C580" s="133" t="s">
        <v>10</v>
      </c>
      <c r="D580" s="133" t="s">
        <v>1941</v>
      </c>
      <c r="E580" s="133" t="s">
        <v>1220</v>
      </c>
      <c r="F580" s="133" t="s">
        <v>1951</v>
      </c>
      <c r="G580" s="133" t="s">
        <v>925</v>
      </c>
      <c r="H580" s="133" t="s">
        <v>2014</v>
      </c>
      <c r="I580" t="b">
        <v>0</v>
      </c>
      <c r="J580" s="133" t="s">
        <v>867</v>
      </c>
      <c r="K580" s="91">
        <v>4250</v>
      </c>
      <c r="L580" s="278">
        <v>4250</v>
      </c>
      <c r="M580" s="278">
        <f t="shared" si="8"/>
        <v>0</v>
      </c>
    </row>
    <row r="581" spans="1:13" hidden="1" x14ac:dyDescent="0.3">
      <c r="A581" s="108">
        <v>586101</v>
      </c>
      <c r="B581" s="133" t="s">
        <v>2015</v>
      </c>
      <c r="C581" s="133" t="s">
        <v>10</v>
      </c>
      <c r="D581" s="133" t="s">
        <v>1941</v>
      </c>
      <c r="E581" s="133" t="s">
        <v>1220</v>
      </c>
      <c r="F581" s="133" t="s">
        <v>1951</v>
      </c>
      <c r="G581" s="133" t="s">
        <v>928</v>
      </c>
      <c r="H581" s="133" t="s">
        <v>2016</v>
      </c>
      <c r="I581" t="b">
        <v>0</v>
      </c>
      <c r="J581" s="133" t="s">
        <v>867</v>
      </c>
      <c r="K581" s="91">
        <v>2000</v>
      </c>
      <c r="L581" s="278">
        <v>2000</v>
      </c>
      <c r="M581" s="278">
        <f t="shared" si="8"/>
        <v>0</v>
      </c>
    </row>
    <row r="582" spans="1:13" hidden="1" x14ac:dyDescent="0.3">
      <c r="A582" s="108">
        <v>586050</v>
      </c>
      <c r="B582" s="133" t="s">
        <v>2017</v>
      </c>
      <c r="C582" s="133" t="s">
        <v>10</v>
      </c>
      <c r="D582" s="133" t="s">
        <v>1941</v>
      </c>
      <c r="E582" s="133" t="s">
        <v>1220</v>
      </c>
      <c r="F582" s="133" t="s">
        <v>1951</v>
      </c>
      <c r="G582" s="133" t="s">
        <v>931</v>
      </c>
      <c r="H582" s="133" t="s">
        <v>2018</v>
      </c>
      <c r="I582" t="b">
        <v>0</v>
      </c>
      <c r="J582" s="133" t="s">
        <v>867</v>
      </c>
      <c r="K582" s="91">
        <v>1800</v>
      </c>
      <c r="L582" s="278">
        <v>1800</v>
      </c>
      <c r="M582" s="278">
        <f t="shared" ref="M582:M645" si="9">+L582-K582</f>
        <v>0</v>
      </c>
    </row>
    <row r="583" spans="1:13" hidden="1" x14ac:dyDescent="0.3">
      <c r="A583" s="108">
        <v>586051</v>
      </c>
      <c r="B583" s="133" t="s">
        <v>2019</v>
      </c>
      <c r="C583" s="133" t="s">
        <v>10</v>
      </c>
      <c r="D583" s="133" t="s">
        <v>1941</v>
      </c>
      <c r="E583" s="133" t="s">
        <v>1220</v>
      </c>
      <c r="F583" s="133" t="s">
        <v>1954</v>
      </c>
      <c r="G583" s="133" t="s">
        <v>865</v>
      </c>
      <c r="H583" s="133" t="s">
        <v>2004</v>
      </c>
      <c r="I583" t="b">
        <v>0</v>
      </c>
      <c r="J583" s="133" t="s">
        <v>867</v>
      </c>
      <c r="K583" s="91">
        <v>1350</v>
      </c>
      <c r="L583" s="278">
        <v>1350</v>
      </c>
      <c r="M583" s="278">
        <f t="shared" si="9"/>
        <v>0</v>
      </c>
    </row>
    <row r="584" spans="1:13" hidden="1" x14ac:dyDescent="0.3">
      <c r="A584" s="108">
        <v>1858208</v>
      </c>
      <c r="B584" s="133" t="s">
        <v>2020</v>
      </c>
      <c r="C584" s="133" t="s">
        <v>10</v>
      </c>
      <c r="D584" s="133" t="s">
        <v>1941</v>
      </c>
      <c r="E584" s="133" t="s">
        <v>1220</v>
      </c>
      <c r="F584" s="133" t="s">
        <v>1954</v>
      </c>
      <c r="G584" s="133" t="s">
        <v>925</v>
      </c>
      <c r="H584" s="133" t="s">
        <v>2006</v>
      </c>
      <c r="I584" t="b">
        <v>0</v>
      </c>
      <c r="J584" s="133" t="s">
        <v>867</v>
      </c>
      <c r="K584" s="91">
        <v>7000</v>
      </c>
      <c r="L584" s="278">
        <v>7000</v>
      </c>
      <c r="M584" s="278">
        <f t="shared" si="9"/>
        <v>0</v>
      </c>
    </row>
    <row r="585" spans="1:13" hidden="1" x14ac:dyDescent="0.3">
      <c r="A585" s="108">
        <v>586052</v>
      </c>
      <c r="B585" s="133" t="s">
        <v>2021</v>
      </c>
      <c r="C585" s="133" t="s">
        <v>10</v>
      </c>
      <c r="D585" s="133" t="s">
        <v>1941</v>
      </c>
      <c r="E585" s="133" t="s">
        <v>1229</v>
      </c>
      <c r="F585" s="133" t="s">
        <v>1942</v>
      </c>
      <c r="G585" s="133" t="s">
        <v>865</v>
      </c>
      <c r="H585" s="133" t="s">
        <v>1308</v>
      </c>
      <c r="I585" t="b">
        <v>0</v>
      </c>
      <c r="J585" s="133" t="s">
        <v>867</v>
      </c>
      <c r="K585" s="91">
        <v>13000</v>
      </c>
      <c r="L585" s="278">
        <v>13000</v>
      </c>
      <c r="M585" s="278">
        <f t="shared" si="9"/>
        <v>0</v>
      </c>
    </row>
    <row r="586" spans="1:13" hidden="1" x14ac:dyDescent="0.3">
      <c r="A586" s="108">
        <v>586053</v>
      </c>
      <c r="B586" s="133" t="s">
        <v>2022</v>
      </c>
      <c r="C586" s="133" t="s">
        <v>10</v>
      </c>
      <c r="D586" s="133" t="s">
        <v>1941</v>
      </c>
      <c r="E586" s="133" t="s">
        <v>1229</v>
      </c>
      <c r="F586" s="133" t="s">
        <v>1942</v>
      </c>
      <c r="G586" s="133" t="s">
        <v>925</v>
      </c>
      <c r="H586" s="133" t="s">
        <v>1234</v>
      </c>
      <c r="I586" t="b">
        <v>0</v>
      </c>
      <c r="J586" s="133" t="s">
        <v>867</v>
      </c>
      <c r="K586" s="91">
        <v>950</v>
      </c>
      <c r="L586" s="278">
        <v>950</v>
      </c>
      <c r="M586" s="278">
        <f t="shared" si="9"/>
        <v>0</v>
      </c>
    </row>
    <row r="587" spans="1:13" hidden="1" x14ac:dyDescent="0.3">
      <c r="A587" s="108">
        <v>1858211</v>
      </c>
      <c r="B587" s="133" t="s">
        <v>2023</v>
      </c>
      <c r="C587" s="133" t="s">
        <v>10</v>
      </c>
      <c r="D587" s="133" t="s">
        <v>1941</v>
      </c>
      <c r="E587" s="133" t="s">
        <v>1229</v>
      </c>
      <c r="F587" s="133" t="s">
        <v>1942</v>
      </c>
      <c r="G587" s="133" t="s">
        <v>928</v>
      </c>
      <c r="H587" s="133" t="s">
        <v>2024</v>
      </c>
      <c r="I587" t="b">
        <v>0</v>
      </c>
      <c r="J587" s="133" t="s">
        <v>867</v>
      </c>
      <c r="K587" s="91">
        <v>740</v>
      </c>
      <c r="L587" s="278">
        <v>740</v>
      </c>
      <c r="M587" s="278">
        <f t="shared" si="9"/>
        <v>0</v>
      </c>
    </row>
    <row r="588" spans="1:13" hidden="1" x14ac:dyDescent="0.3">
      <c r="A588" s="108">
        <v>586086</v>
      </c>
      <c r="B588" s="133" t="s">
        <v>2025</v>
      </c>
      <c r="C588" s="133" t="s">
        <v>10</v>
      </c>
      <c r="D588" s="133" t="s">
        <v>1941</v>
      </c>
      <c r="E588" s="133" t="s">
        <v>1229</v>
      </c>
      <c r="F588" s="133" t="s">
        <v>1942</v>
      </c>
      <c r="G588" s="133" t="s">
        <v>931</v>
      </c>
      <c r="H588" s="133" t="s">
        <v>2026</v>
      </c>
      <c r="I588" t="b">
        <v>0</v>
      </c>
      <c r="J588" s="133" t="s">
        <v>867</v>
      </c>
      <c r="K588" s="91">
        <v>250</v>
      </c>
      <c r="L588" s="278">
        <v>250</v>
      </c>
      <c r="M588" s="278">
        <f t="shared" si="9"/>
        <v>0</v>
      </c>
    </row>
    <row r="589" spans="1:13" hidden="1" x14ac:dyDescent="0.3">
      <c r="A589" s="108">
        <v>1191810</v>
      </c>
      <c r="B589" s="133" t="s">
        <v>2027</v>
      </c>
      <c r="C589" s="133" t="s">
        <v>10</v>
      </c>
      <c r="D589" s="133" t="s">
        <v>1941</v>
      </c>
      <c r="E589" s="133" t="s">
        <v>1229</v>
      </c>
      <c r="F589" s="133" t="s">
        <v>1942</v>
      </c>
      <c r="G589" s="133" t="s">
        <v>944</v>
      </c>
      <c r="H589" s="133" t="s">
        <v>2028</v>
      </c>
      <c r="I589" t="b">
        <v>0</v>
      </c>
      <c r="J589" s="133" t="s">
        <v>867</v>
      </c>
      <c r="K589" s="91">
        <v>1000</v>
      </c>
      <c r="L589" s="278">
        <v>1000</v>
      </c>
      <c r="M589" s="278">
        <f t="shared" si="9"/>
        <v>0</v>
      </c>
    </row>
    <row r="590" spans="1:13" hidden="1" x14ac:dyDescent="0.3">
      <c r="A590" s="108">
        <v>1191419</v>
      </c>
      <c r="B590" s="133" t="s">
        <v>2029</v>
      </c>
      <c r="C590" s="133" t="s">
        <v>10</v>
      </c>
      <c r="D590" s="133" t="s">
        <v>1941</v>
      </c>
      <c r="E590" s="133" t="s">
        <v>1229</v>
      </c>
      <c r="F590" s="133" t="s">
        <v>1942</v>
      </c>
      <c r="G590" s="133" t="s">
        <v>1060</v>
      </c>
      <c r="H590" s="133" t="s">
        <v>1912</v>
      </c>
      <c r="I590" t="b">
        <v>0</v>
      </c>
      <c r="J590" s="133" t="s">
        <v>867</v>
      </c>
      <c r="K590" s="91">
        <v>100</v>
      </c>
      <c r="L590" s="278">
        <v>100</v>
      </c>
      <c r="M590" s="278">
        <f t="shared" si="9"/>
        <v>0</v>
      </c>
    </row>
    <row r="591" spans="1:13" hidden="1" x14ac:dyDescent="0.3">
      <c r="A591" s="108">
        <v>586082</v>
      </c>
      <c r="B591" s="133" t="s">
        <v>2030</v>
      </c>
      <c r="C591" s="133" t="s">
        <v>10</v>
      </c>
      <c r="D591" s="133" t="s">
        <v>1941</v>
      </c>
      <c r="E591" s="133" t="s">
        <v>1229</v>
      </c>
      <c r="F591" s="133" t="s">
        <v>1942</v>
      </c>
      <c r="G591" s="133" t="s">
        <v>1063</v>
      </c>
      <c r="H591" s="133" t="s">
        <v>1914</v>
      </c>
      <c r="I591" t="b">
        <v>0</v>
      </c>
      <c r="J591" s="133" t="s">
        <v>867</v>
      </c>
      <c r="K591" s="91">
        <v>2500</v>
      </c>
      <c r="L591" s="278">
        <v>2500</v>
      </c>
      <c r="M591" s="278">
        <f t="shared" si="9"/>
        <v>0</v>
      </c>
    </row>
    <row r="592" spans="1:13" hidden="1" x14ac:dyDescent="0.3">
      <c r="A592" s="108">
        <v>586124</v>
      </c>
      <c r="B592" s="133" t="s">
        <v>2031</v>
      </c>
      <c r="C592" s="133" t="s">
        <v>10</v>
      </c>
      <c r="D592" s="133" t="s">
        <v>1941</v>
      </c>
      <c r="E592" s="133" t="s">
        <v>1229</v>
      </c>
      <c r="F592" s="133" t="s">
        <v>1951</v>
      </c>
      <c r="G592" s="133" t="s">
        <v>865</v>
      </c>
      <c r="H592" s="133" t="s">
        <v>2032</v>
      </c>
      <c r="I592" t="b">
        <v>0</v>
      </c>
      <c r="J592" s="133" t="s">
        <v>867</v>
      </c>
      <c r="K592" s="91">
        <v>8000</v>
      </c>
      <c r="L592" s="278">
        <v>8000</v>
      </c>
      <c r="M592" s="278">
        <f t="shared" si="9"/>
        <v>0</v>
      </c>
    </row>
    <row r="593" spans="1:13" hidden="1" x14ac:dyDescent="0.3">
      <c r="A593" s="108">
        <v>586102</v>
      </c>
      <c r="B593" s="133" t="s">
        <v>2033</v>
      </c>
      <c r="C593" s="133" t="s">
        <v>10</v>
      </c>
      <c r="D593" s="133" t="s">
        <v>1941</v>
      </c>
      <c r="E593" s="133" t="s">
        <v>1229</v>
      </c>
      <c r="F593" s="133" t="s">
        <v>1951</v>
      </c>
      <c r="G593" s="133" t="s">
        <v>925</v>
      </c>
      <c r="H593" s="133" t="s">
        <v>2034</v>
      </c>
      <c r="I593" t="b">
        <v>0</v>
      </c>
      <c r="J593" s="133" t="s">
        <v>867</v>
      </c>
      <c r="K593" s="91">
        <v>250</v>
      </c>
      <c r="L593" s="278">
        <v>250</v>
      </c>
      <c r="M593" s="278">
        <f t="shared" si="9"/>
        <v>0</v>
      </c>
    </row>
    <row r="594" spans="1:13" hidden="1" x14ac:dyDescent="0.3">
      <c r="A594" s="108">
        <v>586087</v>
      </c>
      <c r="B594" s="133" t="s">
        <v>2035</v>
      </c>
      <c r="C594" s="133" t="s">
        <v>10</v>
      </c>
      <c r="D594" s="133" t="s">
        <v>1941</v>
      </c>
      <c r="E594" s="133" t="s">
        <v>1229</v>
      </c>
      <c r="F594" s="133" t="s">
        <v>1951</v>
      </c>
      <c r="G594" s="133" t="s">
        <v>928</v>
      </c>
      <c r="H594" s="133" t="s">
        <v>2036</v>
      </c>
      <c r="I594" t="b">
        <v>0</v>
      </c>
      <c r="J594" s="133" t="s">
        <v>867</v>
      </c>
      <c r="K594" s="91">
        <v>2000</v>
      </c>
      <c r="L594" s="278">
        <v>2000</v>
      </c>
      <c r="M594" s="278">
        <f t="shared" si="9"/>
        <v>0</v>
      </c>
    </row>
    <row r="595" spans="1:13" hidden="1" x14ac:dyDescent="0.3">
      <c r="A595" s="108">
        <v>1595915</v>
      </c>
      <c r="B595" s="133" t="s">
        <v>2037</v>
      </c>
      <c r="C595" s="133" t="s">
        <v>10</v>
      </c>
      <c r="D595" s="133" t="s">
        <v>1941</v>
      </c>
      <c r="E595" s="133" t="s">
        <v>1229</v>
      </c>
      <c r="F595" s="133" t="s">
        <v>1951</v>
      </c>
      <c r="G595" s="133" t="s">
        <v>931</v>
      </c>
      <c r="H595" s="133" t="s">
        <v>1905</v>
      </c>
      <c r="I595" t="b">
        <v>0</v>
      </c>
      <c r="J595" s="133" t="s">
        <v>867</v>
      </c>
      <c r="K595" s="91">
        <v>400</v>
      </c>
      <c r="L595" s="278">
        <v>400</v>
      </c>
      <c r="M595" s="278">
        <f t="shared" si="9"/>
        <v>0</v>
      </c>
    </row>
    <row r="596" spans="1:13" hidden="1" x14ac:dyDescent="0.3">
      <c r="A596" s="108">
        <v>1595916</v>
      </c>
      <c r="B596" s="133" t="s">
        <v>2038</v>
      </c>
      <c r="C596" s="133" t="s">
        <v>10</v>
      </c>
      <c r="D596" s="133" t="s">
        <v>1941</v>
      </c>
      <c r="E596" s="133" t="s">
        <v>1229</v>
      </c>
      <c r="F596" s="133" t="s">
        <v>1954</v>
      </c>
      <c r="G596" s="133" t="s">
        <v>865</v>
      </c>
      <c r="H596" s="133" t="s">
        <v>2039</v>
      </c>
      <c r="I596" t="b">
        <v>0</v>
      </c>
      <c r="J596" s="133" t="s">
        <v>867</v>
      </c>
      <c r="K596" s="91">
        <v>5000</v>
      </c>
      <c r="L596" s="278">
        <v>5000</v>
      </c>
      <c r="M596" s="278">
        <f t="shared" si="9"/>
        <v>0</v>
      </c>
    </row>
    <row r="597" spans="1:13" hidden="1" x14ac:dyDescent="0.3">
      <c r="A597" s="108">
        <v>850988</v>
      </c>
      <c r="B597" s="133" t="s">
        <v>2040</v>
      </c>
      <c r="C597" s="133" t="s">
        <v>10</v>
      </c>
      <c r="D597" s="133" t="s">
        <v>1941</v>
      </c>
      <c r="E597" s="133" t="s">
        <v>1240</v>
      </c>
      <c r="F597" s="133" t="s">
        <v>1942</v>
      </c>
      <c r="G597" s="133" t="s">
        <v>865</v>
      </c>
      <c r="H597" s="133" t="s">
        <v>2041</v>
      </c>
      <c r="I597" t="b">
        <v>0</v>
      </c>
      <c r="J597" s="133" t="s">
        <v>867</v>
      </c>
      <c r="K597" s="91">
        <v>3000</v>
      </c>
      <c r="L597" s="278">
        <v>3000</v>
      </c>
      <c r="M597" s="278">
        <f t="shared" si="9"/>
        <v>0</v>
      </c>
    </row>
    <row r="598" spans="1:13" hidden="1" x14ac:dyDescent="0.3">
      <c r="A598" s="108">
        <v>851019</v>
      </c>
      <c r="B598" s="133" t="s">
        <v>2042</v>
      </c>
      <c r="C598" s="133" t="s">
        <v>10</v>
      </c>
      <c r="D598" s="133" t="s">
        <v>1941</v>
      </c>
      <c r="E598" s="133" t="s">
        <v>1240</v>
      </c>
      <c r="F598" s="133" t="s">
        <v>1942</v>
      </c>
      <c r="G598" s="133" t="s">
        <v>925</v>
      </c>
      <c r="H598" s="133" t="s">
        <v>2043</v>
      </c>
      <c r="I598" t="b">
        <v>0</v>
      </c>
      <c r="J598" s="133" t="s">
        <v>867</v>
      </c>
      <c r="K598" s="91">
        <v>900</v>
      </c>
      <c r="L598" s="278">
        <v>900</v>
      </c>
      <c r="M598" s="278">
        <f t="shared" si="9"/>
        <v>0</v>
      </c>
    </row>
    <row r="599" spans="1:13" hidden="1" x14ac:dyDescent="0.3">
      <c r="A599" s="108">
        <v>851064</v>
      </c>
      <c r="B599" s="133" t="s">
        <v>2044</v>
      </c>
      <c r="C599" s="133" t="s">
        <v>10</v>
      </c>
      <c r="D599" s="133" t="s">
        <v>1941</v>
      </c>
      <c r="E599" s="133" t="s">
        <v>2045</v>
      </c>
      <c r="F599" s="133" t="s">
        <v>1942</v>
      </c>
      <c r="G599" s="133" t="s">
        <v>865</v>
      </c>
      <c r="H599" s="133" t="s">
        <v>2046</v>
      </c>
      <c r="I599" t="b">
        <v>0</v>
      </c>
      <c r="J599" s="133" t="s">
        <v>867</v>
      </c>
      <c r="K599" s="91">
        <v>990</v>
      </c>
      <c r="L599" s="278">
        <v>990</v>
      </c>
      <c r="M599" s="278">
        <f t="shared" si="9"/>
        <v>0</v>
      </c>
    </row>
    <row r="600" spans="1:13" hidden="1" x14ac:dyDescent="0.3">
      <c r="A600" s="108">
        <v>850989</v>
      </c>
      <c r="B600" s="133" t="s">
        <v>2047</v>
      </c>
      <c r="C600" s="133" t="s">
        <v>10</v>
      </c>
      <c r="D600" s="133" t="s">
        <v>1941</v>
      </c>
      <c r="E600" s="133" t="s">
        <v>1576</v>
      </c>
      <c r="F600" s="133" t="s">
        <v>1942</v>
      </c>
      <c r="G600" s="133" t="s">
        <v>865</v>
      </c>
      <c r="H600" s="133" t="s">
        <v>1577</v>
      </c>
      <c r="I600" t="b">
        <v>0</v>
      </c>
      <c r="J600" s="133" t="s">
        <v>867</v>
      </c>
      <c r="K600" s="91">
        <v>1483300</v>
      </c>
      <c r="L600" s="278">
        <v>1483300</v>
      </c>
      <c r="M600" s="278">
        <f t="shared" si="9"/>
        <v>0</v>
      </c>
    </row>
    <row r="601" spans="1:13" hidden="1" x14ac:dyDescent="0.3">
      <c r="A601" s="108">
        <v>850990</v>
      </c>
      <c r="B601" s="261" t="s">
        <v>11984</v>
      </c>
      <c r="C601" s="262" t="s">
        <v>10</v>
      </c>
      <c r="D601" s="262" t="s">
        <v>1941</v>
      </c>
      <c r="E601" s="262" t="s">
        <v>1576</v>
      </c>
      <c r="F601" s="262" t="s">
        <v>1942</v>
      </c>
      <c r="G601" s="262" t="s">
        <v>925</v>
      </c>
      <c r="H601" s="262" t="s">
        <v>11985</v>
      </c>
      <c r="I601" s="263" t="b">
        <v>0</v>
      </c>
      <c r="J601" s="261" t="s">
        <v>867</v>
      </c>
      <c r="K601" s="264"/>
      <c r="L601" s="278">
        <v>20000</v>
      </c>
      <c r="M601" s="285">
        <f t="shared" si="9"/>
        <v>20000</v>
      </c>
    </row>
    <row r="602" spans="1:13" hidden="1" x14ac:dyDescent="0.3">
      <c r="A602" s="108">
        <v>851020</v>
      </c>
      <c r="B602" s="133" t="s">
        <v>2048</v>
      </c>
      <c r="C602" s="133" t="s">
        <v>10</v>
      </c>
      <c r="D602" s="133" t="s">
        <v>1941</v>
      </c>
      <c r="E602" s="133" t="s">
        <v>1576</v>
      </c>
      <c r="F602" s="133" t="s">
        <v>1951</v>
      </c>
      <c r="G602" s="133" t="s">
        <v>865</v>
      </c>
      <c r="H602" s="133" t="s">
        <v>1577</v>
      </c>
      <c r="I602" t="b">
        <v>0</v>
      </c>
      <c r="J602" s="133" t="s">
        <v>867</v>
      </c>
      <c r="K602" s="91">
        <v>0</v>
      </c>
      <c r="L602" s="278">
        <v>0</v>
      </c>
      <c r="M602" s="278">
        <f t="shared" si="9"/>
        <v>0</v>
      </c>
    </row>
    <row r="603" spans="1:13" hidden="1" x14ac:dyDescent="0.3">
      <c r="A603" s="108">
        <v>851051</v>
      </c>
      <c r="B603" s="133" t="s">
        <v>2049</v>
      </c>
      <c r="C603" s="133" t="s">
        <v>10</v>
      </c>
      <c r="D603" s="133" t="s">
        <v>1941</v>
      </c>
      <c r="E603" s="133" t="s">
        <v>1576</v>
      </c>
      <c r="F603" s="133" t="s">
        <v>1951</v>
      </c>
      <c r="G603" s="133" t="s">
        <v>925</v>
      </c>
      <c r="H603" s="133" t="s">
        <v>2050</v>
      </c>
      <c r="I603" t="b">
        <v>0</v>
      </c>
      <c r="J603" s="133" t="s">
        <v>867</v>
      </c>
      <c r="K603" s="91">
        <v>13000</v>
      </c>
      <c r="L603" s="278">
        <v>13000</v>
      </c>
      <c r="M603" s="278">
        <f t="shared" si="9"/>
        <v>0</v>
      </c>
    </row>
    <row r="604" spans="1:13" hidden="1" x14ac:dyDescent="0.3">
      <c r="A604" s="108">
        <v>851164</v>
      </c>
      <c r="B604" s="133" t="s">
        <v>2051</v>
      </c>
      <c r="C604" s="133" t="s">
        <v>10</v>
      </c>
      <c r="D604" s="133" t="s">
        <v>1941</v>
      </c>
      <c r="E604" s="133" t="s">
        <v>1243</v>
      </c>
      <c r="F604" s="133" t="s">
        <v>1942</v>
      </c>
      <c r="G604" s="133" t="s">
        <v>865</v>
      </c>
      <c r="H604" s="133" t="s">
        <v>1244</v>
      </c>
      <c r="I604" t="b">
        <v>0</v>
      </c>
      <c r="J604" s="133" t="s">
        <v>867</v>
      </c>
      <c r="K604" s="91">
        <v>96000</v>
      </c>
      <c r="L604" s="278">
        <v>96000</v>
      </c>
      <c r="M604" s="278">
        <f t="shared" si="9"/>
        <v>0</v>
      </c>
    </row>
    <row r="605" spans="1:13" hidden="1" x14ac:dyDescent="0.3">
      <c r="A605" s="108">
        <v>851065</v>
      </c>
      <c r="B605" s="133" t="s">
        <v>2052</v>
      </c>
      <c r="C605" s="133" t="s">
        <v>10</v>
      </c>
      <c r="D605" s="133" t="s">
        <v>1941</v>
      </c>
      <c r="E605" s="133" t="s">
        <v>1246</v>
      </c>
      <c r="F605" s="133" t="s">
        <v>1942</v>
      </c>
      <c r="G605" s="133" t="s">
        <v>865</v>
      </c>
      <c r="H605" s="133" t="s">
        <v>1326</v>
      </c>
      <c r="I605" t="b">
        <v>0</v>
      </c>
      <c r="J605" s="133" t="s">
        <v>867</v>
      </c>
      <c r="K605" s="91">
        <v>7020</v>
      </c>
      <c r="L605" s="278">
        <v>8460</v>
      </c>
      <c r="M605" s="278">
        <f t="shared" si="9"/>
        <v>1440</v>
      </c>
    </row>
    <row r="606" spans="1:13" hidden="1" x14ac:dyDescent="0.3">
      <c r="A606" s="108">
        <v>851108</v>
      </c>
      <c r="B606" s="133" t="s">
        <v>2053</v>
      </c>
      <c r="C606" s="133" t="s">
        <v>10</v>
      </c>
      <c r="D606" s="133" t="s">
        <v>1941</v>
      </c>
      <c r="E606" s="133" t="s">
        <v>1246</v>
      </c>
      <c r="F606" s="133" t="s">
        <v>1942</v>
      </c>
      <c r="G606" s="133" t="s">
        <v>925</v>
      </c>
      <c r="H606" s="268" t="s">
        <v>1251</v>
      </c>
      <c r="I606" t="b">
        <v>0</v>
      </c>
      <c r="J606" s="133" t="s">
        <v>867</v>
      </c>
      <c r="K606" s="91">
        <v>1440</v>
      </c>
      <c r="L606" s="278">
        <v>0</v>
      </c>
      <c r="M606" s="278">
        <f t="shared" si="9"/>
        <v>-1440</v>
      </c>
    </row>
    <row r="607" spans="1:13" hidden="1" x14ac:dyDescent="0.3">
      <c r="A607" s="108">
        <v>851024</v>
      </c>
      <c r="B607" s="133" t="s">
        <v>2054</v>
      </c>
      <c r="C607" s="133" t="s">
        <v>10</v>
      </c>
      <c r="D607" s="133" t="s">
        <v>1941</v>
      </c>
      <c r="E607" s="133" t="s">
        <v>1586</v>
      </c>
      <c r="F607" s="133" t="s">
        <v>1942</v>
      </c>
      <c r="G607" s="133" t="s">
        <v>865</v>
      </c>
      <c r="H607" s="133" t="s">
        <v>1922</v>
      </c>
      <c r="I607" t="b">
        <v>0</v>
      </c>
      <c r="J607" s="133" t="s">
        <v>867</v>
      </c>
      <c r="K607" s="91">
        <v>124900</v>
      </c>
      <c r="L607" s="278">
        <v>124900</v>
      </c>
      <c r="M607" s="278">
        <f t="shared" si="9"/>
        <v>0</v>
      </c>
    </row>
    <row r="608" spans="1:13" hidden="1" x14ac:dyDescent="0.3">
      <c r="A608" s="108">
        <v>851111</v>
      </c>
      <c r="B608" s="133" t="s">
        <v>2055</v>
      </c>
      <c r="C608" s="133" t="s">
        <v>10</v>
      </c>
      <c r="D608" s="133" t="s">
        <v>1941</v>
      </c>
      <c r="E608" s="133" t="s">
        <v>1586</v>
      </c>
      <c r="F608" s="133" t="s">
        <v>1951</v>
      </c>
      <c r="G608" s="133" t="s">
        <v>865</v>
      </c>
      <c r="H608" s="133" t="s">
        <v>1922</v>
      </c>
      <c r="I608" t="b">
        <v>0</v>
      </c>
      <c r="J608" s="133" t="s">
        <v>867</v>
      </c>
      <c r="K608" s="91">
        <v>23400</v>
      </c>
      <c r="L608" s="278">
        <v>23400</v>
      </c>
      <c r="M608" s="278">
        <f t="shared" si="9"/>
        <v>0</v>
      </c>
    </row>
    <row r="609" spans="1:13" hidden="1" x14ac:dyDescent="0.3">
      <c r="A609" s="108">
        <v>851022</v>
      </c>
      <c r="B609" s="133" t="s">
        <v>2056</v>
      </c>
      <c r="C609" s="133" t="s">
        <v>10</v>
      </c>
      <c r="D609" s="133" t="s">
        <v>1941</v>
      </c>
      <c r="E609" s="133" t="s">
        <v>1253</v>
      </c>
      <c r="F609" s="133" t="s">
        <v>1942</v>
      </c>
      <c r="G609" s="133" t="s">
        <v>865</v>
      </c>
      <c r="H609" s="133" t="s">
        <v>1254</v>
      </c>
      <c r="I609" t="b">
        <v>0</v>
      </c>
      <c r="J609" s="133" t="s">
        <v>867</v>
      </c>
      <c r="K609" s="91">
        <v>172120</v>
      </c>
      <c r="L609" s="278">
        <v>172120</v>
      </c>
      <c r="M609" s="278">
        <f t="shared" si="9"/>
        <v>0</v>
      </c>
    </row>
    <row r="610" spans="1:13" hidden="1" x14ac:dyDescent="0.3">
      <c r="A610" s="108">
        <v>851025</v>
      </c>
      <c r="B610" s="133" t="s">
        <v>2057</v>
      </c>
      <c r="C610" s="133" t="s">
        <v>10</v>
      </c>
      <c r="D610" s="133" t="s">
        <v>1941</v>
      </c>
      <c r="E610" s="133" t="s">
        <v>1253</v>
      </c>
      <c r="F610" s="133" t="s">
        <v>1942</v>
      </c>
      <c r="G610" s="133" t="s">
        <v>928</v>
      </c>
      <c r="H610" s="133" t="s">
        <v>1926</v>
      </c>
      <c r="I610" t="b">
        <v>0</v>
      </c>
      <c r="J610" s="133" t="s">
        <v>867</v>
      </c>
      <c r="K610" s="91">
        <v>200</v>
      </c>
      <c r="L610" s="278">
        <v>200</v>
      </c>
      <c r="M610" s="278">
        <f t="shared" si="9"/>
        <v>0</v>
      </c>
    </row>
    <row r="611" spans="1:13" hidden="1" x14ac:dyDescent="0.3">
      <c r="A611" s="108">
        <v>1190798</v>
      </c>
      <c r="B611" s="133" t="s">
        <v>2058</v>
      </c>
      <c r="C611" s="133" t="s">
        <v>10</v>
      </c>
      <c r="D611" s="133" t="s">
        <v>1941</v>
      </c>
      <c r="E611" s="133" t="s">
        <v>1253</v>
      </c>
      <c r="F611" s="133" t="s">
        <v>1942</v>
      </c>
      <c r="G611" s="133" t="s">
        <v>931</v>
      </c>
      <c r="H611" s="133" t="s">
        <v>2059</v>
      </c>
      <c r="I611" t="b">
        <v>0</v>
      </c>
      <c r="J611" s="133" t="s">
        <v>867</v>
      </c>
      <c r="K611" s="91">
        <v>2660</v>
      </c>
      <c r="L611" s="278">
        <v>2660</v>
      </c>
      <c r="M611" s="278">
        <f t="shared" si="9"/>
        <v>0</v>
      </c>
    </row>
    <row r="612" spans="1:13" hidden="1" x14ac:dyDescent="0.3">
      <c r="A612" s="108">
        <v>850992</v>
      </c>
      <c r="B612" s="133" t="s">
        <v>2060</v>
      </c>
      <c r="C612" s="133" t="s">
        <v>10</v>
      </c>
      <c r="D612" s="133" t="s">
        <v>1941</v>
      </c>
      <c r="E612" s="133" t="s">
        <v>1265</v>
      </c>
      <c r="F612" s="133" t="s">
        <v>1942</v>
      </c>
      <c r="G612" s="133" t="s">
        <v>865</v>
      </c>
      <c r="H612" s="133" t="s">
        <v>1266</v>
      </c>
      <c r="I612" t="b">
        <v>0</v>
      </c>
      <c r="J612" s="133" t="s">
        <v>867</v>
      </c>
      <c r="K612" s="91">
        <v>277630</v>
      </c>
      <c r="L612" s="278">
        <v>277630</v>
      </c>
      <c r="M612" s="278">
        <f t="shared" si="9"/>
        <v>0</v>
      </c>
    </row>
    <row r="613" spans="1:13" hidden="1" x14ac:dyDescent="0.3">
      <c r="A613" s="108">
        <v>851026</v>
      </c>
      <c r="B613" s="133" t="s">
        <v>2061</v>
      </c>
      <c r="C613" s="133" t="s">
        <v>10</v>
      </c>
      <c r="D613" s="133" t="s">
        <v>1941</v>
      </c>
      <c r="E613" s="133" t="s">
        <v>1265</v>
      </c>
      <c r="F613" s="133" t="s">
        <v>1942</v>
      </c>
      <c r="G613" s="133" t="s">
        <v>925</v>
      </c>
      <c r="H613" s="133" t="s">
        <v>1391</v>
      </c>
      <c r="I613" t="b">
        <v>0</v>
      </c>
      <c r="J613" s="133" t="s">
        <v>867</v>
      </c>
      <c r="K613" s="91">
        <v>5800</v>
      </c>
      <c r="L613" s="278">
        <v>5800</v>
      </c>
      <c r="M613" s="278">
        <f t="shared" si="9"/>
        <v>0</v>
      </c>
    </row>
    <row r="614" spans="1:13" hidden="1" x14ac:dyDescent="0.3">
      <c r="A614" s="108">
        <v>851342</v>
      </c>
      <c r="B614" s="133" t="s">
        <v>2062</v>
      </c>
      <c r="C614" s="133" t="s">
        <v>10</v>
      </c>
      <c r="D614" s="133" t="s">
        <v>1941</v>
      </c>
      <c r="E614" s="133" t="s">
        <v>1268</v>
      </c>
      <c r="F614" s="133" t="s">
        <v>1942</v>
      </c>
      <c r="G614" s="133" t="s">
        <v>865</v>
      </c>
      <c r="H614" s="133" t="s">
        <v>2063</v>
      </c>
      <c r="I614" t="b">
        <v>0</v>
      </c>
      <c r="J614" s="133" t="s">
        <v>867</v>
      </c>
      <c r="K614" s="91">
        <v>100</v>
      </c>
      <c r="L614" s="278">
        <v>100</v>
      </c>
      <c r="M614" s="278">
        <f t="shared" si="9"/>
        <v>0</v>
      </c>
    </row>
    <row r="615" spans="1:13" hidden="1" x14ac:dyDescent="0.3">
      <c r="A615" s="108">
        <v>851045</v>
      </c>
      <c r="B615" s="133" t="s">
        <v>2064</v>
      </c>
      <c r="C615" s="133" t="s">
        <v>10</v>
      </c>
      <c r="D615" s="133" t="s">
        <v>1941</v>
      </c>
      <c r="E615" s="133" t="s">
        <v>1268</v>
      </c>
      <c r="F615" s="133" t="s">
        <v>1942</v>
      </c>
      <c r="G615" s="133" t="s">
        <v>925</v>
      </c>
      <c r="H615" s="133" t="s">
        <v>2065</v>
      </c>
      <c r="I615" t="b">
        <v>0</v>
      </c>
      <c r="J615" s="133" t="s">
        <v>867</v>
      </c>
      <c r="K615" s="91">
        <v>250</v>
      </c>
      <c r="L615" s="278">
        <v>250</v>
      </c>
      <c r="M615" s="278">
        <f t="shared" si="9"/>
        <v>0</v>
      </c>
    </row>
    <row r="616" spans="1:13" hidden="1" x14ac:dyDescent="0.3">
      <c r="A616" s="108">
        <v>851052</v>
      </c>
      <c r="B616" s="133" t="s">
        <v>2066</v>
      </c>
      <c r="C616" s="133" t="s">
        <v>10</v>
      </c>
      <c r="D616" s="133" t="s">
        <v>1941</v>
      </c>
      <c r="E616" s="133" t="s">
        <v>1268</v>
      </c>
      <c r="F616" s="133" t="s">
        <v>1942</v>
      </c>
      <c r="G616" s="133" t="s">
        <v>928</v>
      </c>
      <c r="H616" s="133" t="s">
        <v>2067</v>
      </c>
      <c r="I616" t="b">
        <v>0</v>
      </c>
      <c r="J616" s="133" t="s">
        <v>867</v>
      </c>
      <c r="K616" s="91">
        <v>200</v>
      </c>
      <c r="L616" s="278">
        <v>200</v>
      </c>
      <c r="M616" s="278">
        <f t="shared" si="9"/>
        <v>0</v>
      </c>
    </row>
    <row r="617" spans="1:13" hidden="1" x14ac:dyDescent="0.3">
      <c r="A617" s="108">
        <v>851167</v>
      </c>
      <c r="B617" s="133" t="s">
        <v>2068</v>
      </c>
      <c r="C617" s="133" t="s">
        <v>10</v>
      </c>
      <c r="D617" s="133" t="s">
        <v>1941</v>
      </c>
      <c r="E617" s="133" t="s">
        <v>1268</v>
      </c>
      <c r="F617" s="133" t="s">
        <v>1951</v>
      </c>
      <c r="G617" s="133" t="s">
        <v>865</v>
      </c>
      <c r="H617" s="133" t="s">
        <v>2065</v>
      </c>
      <c r="I617" t="b">
        <v>0</v>
      </c>
      <c r="J617" s="133" t="s">
        <v>867</v>
      </c>
      <c r="K617" s="91">
        <v>200</v>
      </c>
      <c r="L617" s="278">
        <v>200</v>
      </c>
      <c r="M617" s="278">
        <f t="shared" si="9"/>
        <v>0</v>
      </c>
    </row>
    <row r="618" spans="1:13" hidden="1" x14ac:dyDescent="0.3">
      <c r="A618" s="108">
        <v>851168</v>
      </c>
      <c r="B618" s="133" t="s">
        <v>2069</v>
      </c>
      <c r="C618" s="133" t="s">
        <v>10</v>
      </c>
      <c r="D618" s="133" t="s">
        <v>1941</v>
      </c>
      <c r="E618" s="133" t="s">
        <v>1617</v>
      </c>
      <c r="F618" s="133" t="s">
        <v>1942</v>
      </c>
      <c r="G618" s="133" t="s">
        <v>865</v>
      </c>
      <c r="H618" s="268" t="s">
        <v>1251</v>
      </c>
      <c r="I618" t="b">
        <v>0</v>
      </c>
      <c r="J618" s="133" t="s">
        <v>867</v>
      </c>
      <c r="K618" s="91">
        <v>20000</v>
      </c>
      <c r="L618" s="278">
        <v>0</v>
      </c>
      <c r="M618" s="278">
        <f t="shared" si="9"/>
        <v>-20000</v>
      </c>
    </row>
    <row r="619" spans="1:13" hidden="1" x14ac:dyDescent="0.3">
      <c r="A619" s="108">
        <v>851351</v>
      </c>
      <c r="B619" s="133" t="s">
        <v>2070</v>
      </c>
      <c r="C619" s="133" t="s">
        <v>10</v>
      </c>
      <c r="D619" s="133" t="s">
        <v>1941</v>
      </c>
      <c r="E619" s="133" t="s">
        <v>1617</v>
      </c>
      <c r="F619" s="133" t="s">
        <v>1951</v>
      </c>
      <c r="G619" s="133" t="s">
        <v>865</v>
      </c>
      <c r="H619" s="133" t="s">
        <v>2071</v>
      </c>
      <c r="I619" t="b">
        <v>0</v>
      </c>
      <c r="J619" s="133" t="s">
        <v>867</v>
      </c>
      <c r="K619" s="91">
        <v>12000</v>
      </c>
      <c r="L619" s="278">
        <v>12000</v>
      </c>
      <c r="M619" s="278">
        <f t="shared" si="9"/>
        <v>0</v>
      </c>
    </row>
    <row r="620" spans="1:13" hidden="1" x14ac:dyDescent="0.3">
      <c r="A620" s="108">
        <v>851367</v>
      </c>
      <c r="B620" s="133" t="s">
        <v>2072</v>
      </c>
      <c r="C620" s="133" t="s">
        <v>10</v>
      </c>
      <c r="D620" s="133" t="s">
        <v>1941</v>
      </c>
      <c r="E620" s="133" t="s">
        <v>1617</v>
      </c>
      <c r="F620" s="133" t="s">
        <v>1954</v>
      </c>
      <c r="G620" s="133" t="s">
        <v>865</v>
      </c>
      <c r="H620" s="133" t="s">
        <v>2073</v>
      </c>
      <c r="I620" t="b">
        <v>0</v>
      </c>
      <c r="J620" s="133" t="s">
        <v>867</v>
      </c>
      <c r="K620" s="91">
        <v>10500</v>
      </c>
      <c r="L620" s="278">
        <v>10500</v>
      </c>
      <c r="M620" s="278">
        <f t="shared" si="9"/>
        <v>0</v>
      </c>
    </row>
    <row r="621" spans="1:13" hidden="1" x14ac:dyDescent="0.3">
      <c r="A621" s="108">
        <v>851023</v>
      </c>
      <c r="B621" s="133" t="s">
        <v>2074</v>
      </c>
      <c r="C621" s="133" t="s">
        <v>10</v>
      </c>
      <c r="D621" s="133" t="s">
        <v>1941</v>
      </c>
      <c r="E621" s="133" t="s">
        <v>1273</v>
      </c>
      <c r="F621" s="133" t="s">
        <v>1942</v>
      </c>
      <c r="G621" s="133" t="s">
        <v>865</v>
      </c>
      <c r="H621" s="133" t="s">
        <v>2075</v>
      </c>
      <c r="I621" t="b">
        <v>0</v>
      </c>
      <c r="J621" s="133" t="s">
        <v>867</v>
      </c>
      <c r="K621" s="91">
        <v>13000</v>
      </c>
      <c r="L621" s="278">
        <v>13000</v>
      </c>
      <c r="M621" s="278">
        <f t="shared" si="9"/>
        <v>0</v>
      </c>
    </row>
    <row r="622" spans="1:13" hidden="1" x14ac:dyDescent="0.3">
      <c r="A622" s="108">
        <v>851352</v>
      </c>
      <c r="B622" s="133" t="s">
        <v>2076</v>
      </c>
      <c r="C622" s="133" t="s">
        <v>10</v>
      </c>
      <c r="D622" s="133" t="s">
        <v>1941</v>
      </c>
      <c r="E622" s="133" t="s">
        <v>1273</v>
      </c>
      <c r="F622" s="133" t="s">
        <v>1942</v>
      </c>
      <c r="G622" s="133" t="s">
        <v>1807</v>
      </c>
      <c r="H622" s="133" t="s">
        <v>2077</v>
      </c>
      <c r="I622" t="b">
        <v>0</v>
      </c>
      <c r="J622" s="133" t="s">
        <v>867</v>
      </c>
      <c r="K622" s="91">
        <v>5000</v>
      </c>
      <c r="L622" s="278">
        <v>5000</v>
      </c>
      <c r="M622" s="278">
        <f t="shared" si="9"/>
        <v>0</v>
      </c>
    </row>
    <row r="623" spans="1:13" hidden="1" x14ac:dyDescent="0.3">
      <c r="A623" s="108">
        <v>586626</v>
      </c>
      <c r="B623" s="133" t="s">
        <v>2078</v>
      </c>
      <c r="C623" s="133" t="s">
        <v>10</v>
      </c>
      <c r="D623" s="133" t="s">
        <v>1941</v>
      </c>
      <c r="E623" s="133" t="s">
        <v>1273</v>
      </c>
      <c r="F623" s="133" t="s">
        <v>1942</v>
      </c>
      <c r="G623" s="133" t="s">
        <v>925</v>
      </c>
      <c r="H623" s="133" t="s">
        <v>2079</v>
      </c>
      <c r="I623" t="b">
        <v>0</v>
      </c>
      <c r="J623" s="133" t="s">
        <v>867</v>
      </c>
      <c r="K623" s="91">
        <v>5400</v>
      </c>
      <c r="L623" s="278">
        <v>5400</v>
      </c>
      <c r="M623" s="278">
        <f t="shared" si="9"/>
        <v>0</v>
      </c>
    </row>
    <row r="624" spans="1:13" hidden="1" x14ac:dyDescent="0.3">
      <c r="A624" s="108">
        <v>586609</v>
      </c>
      <c r="B624" s="133" t="s">
        <v>2080</v>
      </c>
      <c r="C624" s="133" t="s">
        <v>10</v>
      </c>
      <c r="D624" s="133" t="s">
        <v>1941</v>
      </c>
      <c r="E624" s="133" t="s">
        <v>1273</v>
      </c>
      <c r="F624" s="133" t="s">
        <v>1942</v>
      </c>
      <c r="G624" s="133" t="s">
        <v>928</v>
      </c>
      <c r="H624" s="133" t="s">
        <v>2081</v>
      </c>
      <c r="I624" t="b">
        <v>0</v>
      </c>
      <c r="J624" s="133" t="s">
        <v>867</v>
      </c>
      <c r="K624" s="91">
        <v>3200</v>
      </c>
      <c r="L624" s="278">
        <v>3200</v>
      </c>
      <c r="M624" s="278">
        <f t="shared" si="9"/>
        <v>0</v>
      </c>
    </row>
    <row r="625" spans="1:13" hidden="1" x14ac:dyDescent="0.3">
      <c r="A625" s="108">
        <v>850993</v>
      </c>
      <c r="B625" s="133" t="s">
        <v>2082</v>
      </c>
      <c r="C625" s="133" t="s">
        <v>10</v>
      </c>
      <c r="D625" s="133" t="s">
        <v>1941</v>
      </c>
      <c r="E625" s="133" t="s">
        <v>1273</v>
      </c>
      <c r="F625" s="133" t="s">
        <v>1942</v>
      </c>
      <c r="G625" s="133" t="s">
        <v>931</v>
      </c>
      <c r="H625" s="133" t="s">
        <v>2083</v>
      </c>
      <c r="I625" t="b">
        <v>0</v>
      </c>
      <c r="J625" s="133" t="s">
        <v>867</v>
      </c>
      <c r="K625" s="91">
        <v>1800</v>
      </c>
      <c r="L625" s="278">
        <v>1800</v>
      </c>
      <c r="M625" s="278">
        <f t="shared" si="9"/>
        <v>0</v>
      </c>
    </row>
    <row r="626" spans="1:13" hidden="1" x14ac:dyDescent="0.3">
      <c r="A626" s="108">
        <v>851369</v>
      </c>
      <c r="B626" s="133" t="s">
        <v>2084</v>
      </c>
      <c r="C626" s="133" t="s">
        <v>10</v>
      </c>
      <c r="D626" s="133" t="s">
        <v>1941</v>
      </c>
      <c r="E626" s="133" t="s">
        <v>1273</v>
      </c>
      <c r="F626" s="133" t="s">
        <v>1942</v>
      </c>
      <c r="G626" s="133" t="s">
        <v>944</v>
      </c>
      <c r="H626" s="133" t="s">
        <v>2085</v>
      </c>
      <c r="I626" t="b">
        <v>0</v>
      </c>
      <c r="J626" s="133" t="s">
        <v>867</v>
      </c>
      <c r="K626" s="91">
        <v>100</v>
      </c>
      <c r="L626" s="278">
        <v>100</v>
      </c>
      <c r="M626" s="278">
        <f t="shared" si="9"/>
        <v>0</v>
      </c>
    </row>
    <row r="627" spans="1:13" hidden="1" x14ac:dyDescent="0.3">
      <c r="A627" s="108">
        <v>851370</v>
      </c>
      <c r="B627" s="133" t="s">
        <v>2086</v>
      </c>
      <c r="C627" s="133" t="s">
        <v>10</v>
      </c>
      <c r="D627" s="133" t="s">
        <v>1941</v>
      </c>
      <c r="E627" s="133" t="s">
        <v>1273</v>
      </c>
      <c r="F627" s="133" t="s">
        <v>1942</v>
      </c>
      <c r="G627" s="133" t="s">
        <v>1060</v>
      </c>
      <c r="H627" s="133" t="s">
        <v>2087</v>
      </c>
      <c r="I627" t="b">
        <v>0</v>
      </c>
      <c r="J627" s="133" t="s">
        <v>867</v>
      </c>
      <c r="K627" s="91">
        <v>830</v>
      </c>
      <c r="L627" s="278">
        <v>830</v>
      </c>
      <c r="M627" s="278">
        <f t="shared" si="9"/>
        <v>0</v>
      </c>
    </row>
    <row r="628" spans="1:13" hidden="1" x14ac:dyDescent="0.3">
      <c r="A628" s="108">
        <v>589951</v>
      </c>
      <c r="B628" s="133" t="s">
        <v>2088</v>
      </c>
      <c r="C628" s="133" t="s">
        <v>10</v>
      </c>
      <c r="D628" s="133" t="s">
        <v>1941</v>
      </c>
      <c r="E628" s="133" t="s">
        <v>1273</v>
      </c>
      <c r="F628" s="133" t="s">
        <v>1942</v>
      </c>
      <c r="G628" s="133" t="s">
        <v>1063</v>
      </c>
      <c r="H628" s="133" t="s">
        <v>2089</v>
      </c>
      <c r="I628" t="b">
        <v>0</v>
      </c>
      <c r="J628" s="133" t="s">
        <v>867</v>
      </c>
      <c r="K628" s="91">
        <v>500</v>
      </c>
      <c r="L628" s="278">
        <v>500</v>
      </c>
      <c r="M628" s="278">
        <f t="shared" si="9"/>
        <v>0</v>
      </c>
    </row>
    <row r="629" spans="1:13" hidden="1" x14ac:dyDescent="0.3">
      <c r="A629" s="108">
        <v>1191534</v>
      </c>
      <c r="B629" s="133" t="s">
        <v>2090</v>
      </c>
      <c r="C629" s="133" t="s">
        <v>10</v>
      </c>
      <c r="D629" s="133" t="s">
        <v>1941</v>
      </c>
      <c r="E629" s="133" t="s">
        <v>1273</v>
      </c>
      <c r="F629" s="133" t="s">
        <v>1942</v>
      </c>
      <c r="G629" s="133" t="s">
        <v>1088</v>
      </c>
      <c r="H629" s="133" t="s">
        <v>2091</v>
      </c>
      <c r="I629" t="b">
        <v>0</v>
      </c>
      <c r="J629" s="133" t="s">
        <v>867</v>
      </c>
      <c r="K629" s="91">
        <v>200</v>
      </c>
      <c r="L629" s="278">
        <v>200</v>
      </c>
      <c r="M629" s="278">
        <f t="shared" si="9"/>
        <v>0</v>
      </c>
    </row>
    <row r="630" spans="1:13" hidden="1" x14ac:dyDescent="0.3">
      <c r="A630" s="108">
        <v>589971</v>
      </c>
      <c r="B630" s="133" t="s">
        <v>2092</v>
      </c>
      <c r="C630" s="133" t="s">
        <v>10</v>
      </c>
      <c r="D630" s="133" t="s">
        <v>1941</v>
      </c>
      <c r="E630" s="133" t="s">
        <v>1273</v>
      </c>
      <c r="F630" s="133" t="s">
        <v>1942</v>
      </c>
      <c r="G630" s="133" t="s">
        <v>1066</v>
      </c>
      <c r="H630" s="133" t="s">
        <v>2093</v>
      </c>
      <c r="I630" t="b">
        <v>0</v>
      </c>
      <c r="J630" s="133" t="s">
        <v>867</v>
      </c>
      <c r="K630" s="91">
        <v>12000</v>
      </c>
      <c r="L630" s="278">
        <v>12000</v>
      </c>
      <c r="M630" s="278">
        <f t="shared" si="9"/>
        <v>0</v>
      </c>
    </row>
    <row r="631" spans="1:13" hidden="1" x14ac:dyDescent="0.3">
      <c r="A631" s="108">
        <v>851343</v>
      </c>
      <c r="B631" s="133" t="s">
        <v>2094</v>
      </c>
      <c r="C631" s="133" t="s">
        <v>10</v>
      </c>
      <c r="D631" s="133" t="s">
        <v>1941</v>
      </c>
      <c r="E631" s="133" t="s">
        <v>1273</v>
      </c>
      <c r="F631" s="133" t="s">
        <v>1951</v>
      </c>
      <c r="G631" s="133" t="s">
        <v>865</v>
      </c>
      <c r="H631" s="133" t="s">
        <v>2095</v>
      </c>
      <c r="I631" t="b">
        <v>0</v>
      </c>
      <c r="J631" s="133" t="s">
        <v>867</v>
      </c>
      <c r="K631" s="91">
        <v>4000</v>
      </c>
      <c r="L631" s="278">
        <v>4000</v>
      </c>
      <c r="M631" s="278">
        <f t="shared" si="9"/>
        <v>0</v>
      </c>
    </row>
    <row r="632" spans="1:13" hidden="1" x14ac:dyDescent="0.3">
      <c r="A632" s="108">
        <v>851344</v>
      </c>
      <c r="B632" s="133" t="s">
        <v>2096</v>
      </c>
      <c r="C632" s="133" t="s">
        <v>10</v>
      </c>
      <c r="D632" s="133" t="s">
        <v>1941</v>
      </c>
      <c r="E632" s="133" t="s">
        <v>1273</v>
      </c>
      <c r="F632" s="133" t="s">
        <v>1951</v>
      </c>
      <c r="G632" s="133" t="s">
        <v>925</v>
      </c>
      <c r="H632" s="133" t="s">
        <v>2097</v>
      </c>
      <c r="I632" t="b">
        <v>0</v>
      </c>
      <c r="J632" s="133" t="s">
        <v>867</v>
      </c>
      <c r="K632" s="91">
        <v>5000</v>
      </c>
      <c r="L632" s="278">
        <v>5000</v>
      </c>
      <c r="M632" s="278">
        <f t="shared" si="9"/>
        <v>0</v>
      </c>
    </row>
    <row r="633" spans="1:13" hidden="1" x14ac:dyDescent="0.3">
      <c r="A633" s="108">
        <v>851345</v>
      </c>
      <c r="B633" s="133" t="s">
        <v>2098</v>
      </c>
      <c r="C633" s="133" t="s">
        <v>10</v>
      </c>
      <c r="D633" s="133" t="s">
        <v>1941</v>
      </c>
      <c r="E633" s="133" t="s">
        <v>1273</v>
      </c>
      <c r="F633" s="133" t="s">
        <v>1951</v>
      </c>
      <c r="G633" s="133" t="s">
        <v>928</v>
      </c>
      <c r="H633" s="133" t="s">
        <v>2099</v>
      </c>
      <c r="I633" t="b">
        <v>0</v>
      </c>
      <c r="J633" s="133" t="s">
        <v>867</v>
      </c>
      <c r="K633" s="91">
        <v>4000</v>
      </c>
      <c r="L633" s="278">
        <v>4000</v>
      </c>
      <c r="M633" s="278">
        <f t="shared" si="9"/>
        <v>0</v>
      </c>
    </row>
    <row r="634" spans="1:13" hidden="1" x14ac:dyDescent="0.3">
      <c r="A634" s="108">
        <v>851169</v>
      </c>
      <c r="B634" s="133" t="s">
        <v>2100</v>
      </c>
      <c r="C634" s="133" t="s">
        <v>10</v>
      </c>
      <c r="D634" s="133" t="s">
        <v>1941</v>
      </c>
      <c r="E634" s="133" t="s">
        <v>1273</v>
      </c>
      <c r="F634" s="133" t="s">
        <v>1951</v>
      </c>
      <c r="G634" s="133" t="s">
        <v>931</v>
      </c>
      <c r="H634" s="133" t="s">
        <v>2101</v>
      </c>
      <c r="I634" t="b">
        <v>0</v>
      </c>
      <c r="J634" s="133" t="s">
        <v>867</v>
      </c>
      <c r="K634" s="91">
        <v>6500</v>
      </c>
      <c r="L634" s="278">
        <v>6500</v>
      </c>
      <c r="M634" s="278">
        <f t="shared" si="9"/>
        <v>0</v>
      </c>
    </row>
    <row r="635" spans="1:13" hidden="1" x14ac:dyDescent="0.3">
      <c r="A635" s="108">
        <v>851170</v>
      </c>
      <c r="B635" s="133" t="s">
        <v>2102</v>
      </c>
      <c r="C635" s="133" t="s">
        <v>10</v>
      </c>
      <c r="D635" s="133" t="s">
        <v>1941</v>
      </c>
      <c r="E635" s="133" t="s">
        <v>1273</v>
      </c>
      <c r="F635" s="133" t="s">
        <v>1954</v>
      </c>
      <c r="G635" s="133" t="s">
        <v>865</v>
      </c>
      <c r="H635" s="133" t="s">
        <v>2103</v>
      </c>
      <c r="I635" t="b">
        <v>0</v>
      </c>
      <c r="J635" s="133" t="s">
        <v>867</v>
      </c>
      <c r="K635" s="91">
        <v>2000</v>
      </c>
      <c r="L635" s="278">
        <v>2000</v>
      </c>
      <c r="M635" s="278">
        <f t="shared" si="9"/>
        <v>0</v>
      </c>
    </row>
    <row r="636" spans="1:13" hidden="1" x14ac:dyDescent="0.3">
      <c r="A636" s="108">
        <v>851171</v>
      </c>
      <c r="B636" s="133" t="s">
        <v>2104</v>
      </c>
      <c r="C636" s="133" t="s">
        <v>10</v>
      </c>
      <c r="D636" s="133" t="s">
        <v>1941</v>
      </c>
      <c r="E636" s="133" t="s">
        <v>1273</v>
      </c>
      <c r="F636" s="133" t="s">
        <v>1954</v>
      </c>
      <c r="G636" s="133" t="s">
        <v>925</v>
      </c>
      <c r="H636" s="133" t="s">
        <v>2105</v>
      </c>
      <c r="I636" t="b">
        <v>0</v>
      </c>
      <c r="J636" s="133" t="s">
        <v>867</v>
      </c>
      <c r="K636" s="91">
        <v>500</v>
      </c>
      <c r="L636" s="278">
        <v>500</v>
      </c>
      <c r="M636" s="278">
        <f t="shared" si="9"/>
        <v>0</v>
      </c>
    </row>
    <row r="637" spans="1:13" hidden="1" x14ac:dyDescent="0.3">
      <c r="A637" s="108">
        <v>851172</v>
      </c>
      <c r="B637" s="133" t="s">
        <v>2106</v>
      </c>
      <c r="C637" s="133" t="s">
        <v>10</v>
      </c>
      <c r="D637" s="133" t="s">
        <v>1941</v>
      </c>
      <c r="E637" s="133" t="s">
        <v>1273</v>
      </c>
      <c r="F637" s="133" t="s">
        <v>1954</v>
      </c>
      <c r="G637" s="133" t="s">
        <v>928</v>
      </c>
      <c r="H637" s="133" t="s">
        <v>2107</v>
      </c>
      <c r="I637" t="b">
        <v>0</v>
      </c>
      <c r="J637" s="133" t="s">
        <v>867</v>
      </c>
      <c r="K637" s="91">
        <v>780</v>
      </c>
      <c r="L637" s="278">
        <v>780</v>
      </c>
      <c r="M637" s="278">
        <f t="shared" si="9"/>
        <v>0</v>
      </c>
    </row>
    <row r="638" spans="1:13" hidden="1" x14ac:dyDescent="0.3">
      <c r="A638" s="108">
        <v>851353</v>
      </c>
      <c r="B638" s="133" t="s">
        <v>2108</v>
      </c>
      <c r="C638" s="133" t="s">
        <v>10</v>
      </c>
      <c r="D638" s="133" t="s">
        <v>1941</v>
      </c>
      <c r="E638" s="133" t="s">
        <v>2109</v>
      </c>
      <c r="F638" s="133" t="s">
        <v>1942</v>
      </c>
      <c r="G638" s="133" t="s">
        <v>865</v>
      </c>
      <c r="H638" s="133" t="s">
        <v>2110</v>
      </c>
      <c r="I638" t="b">
        <v>0</v>
      </c>
      <c r="J638" s="133" t="s">
        <v>867</v>
      </c>
      <c r="K638" s="91">
        <v>260</v>
      </c>
      <c r="L638" s="278">
        <v>260</v>
      </c>
      <c r="M638" s="278">
        <f t="shared" si="9"/>
        <v>0</v>
      </c>
    </row>
    <row r="639" spans="1:13" hidden="1" x14ac:dyDescent="0.3">
      <c r="A639" s="108">
        <v>851354</v>
      </c>
      <c r="B639" s="133" t="s">
        <v>2111</v>
      </c>
      <c r="C639" s="133" t="s">
        <v>10</v>
      </c>
      <c r="D639" s="133" t="s">
        <v>2112</v>
      </c>
      <c r="E639" s="133" t="s">
        <v>1165</v>
      </c>
      <c r="F639" s="133" t="s">
        <v>2113</v>
      </c>
      <c r="G639" s="133" t="s">
        <v>865</v>
      </c>
      <c r="H639" s="133">
        <v>0</v>
      </c>
      <c r="I639" t="b">
        <v>0</v>
      </c>
      <c r="J639" s="133" t="s">
        <v>1166</v>
      </c>
      <c r="K639" s="91">
        <v>526850</v>
      </c>
      <c r="L639" s="278">
        <v>504160</v>
      </c>
      <c r="M639" s="278">
        <f t="shared" si="9"/>
        <v>-22690</v>
      </c>
    </row>
    <row r="640" spans="1:13" hidden="1" x14ac:dyDescent="0.3">
      <c r="A640" s="108">
        <v>851355</v>
      </c>
      <c r="B640" s="133" t="s">
        <v>2114</v>
      </c>
      <c r="C640" s="133" t="s">
        <v>10</v>
      </c>
      <c r="D640" s="133" t="s">
        <v>2112</v>
      </c>
      <c r="E640" s="133" t="s">
        <v>1173</v>
      </c>
      <c r="F640" s="133" t="s">
        <v>2113</v>
      </c>
      <c r="G640" s="133" t="s">
        <v>865</v>
      </c>
      <c r="H640" s="133" t="s">
        <v>1174</v>
      </c>
      <c r="I640" t="b">
        <v>0</v>
      </c>
      <c r="J640" s="133" t="s">
        <v>867</v>
      </c>
      <c r="K640" s="91">
        <v>0</v>
      </c>
      <c r="L640" s="278">
        <v>0</v>
      </c>
      <c r="M640" s="278">
        <f t="shared" si="9"/>
        <v>0</v>
      </c>
    </row>
    <row r="641" spans="1:13" hidden="1" x14ac:dyDescent="0.3">
      <c r="A641" s="108">
        <v>851067</v>
      </c>
      <c r="B641" s="133" t="s">
        <v>2115</v>
      </c>
      <c r="C641" s="133" t="s">
        <v>10</v>
      </c>
      <c r="D641" s="133" t="s">
        <v>2112</v>
      </c>
      <c r="E641" s="133" t="s">
        <v>1173</v>
      </c>
      <c r="F641" s="133" t="s">
        <v>961</v>
      </c>
      <c r="G641" s="133" t="s">
        <v>865</v>
      </c>
      <c r="H641" s="133" t="s">
        <v>1174</v>
      </c>
      <c r="I641" t="b">
        <v>0</v>
      </c>
      <c r="J641" s="133" t="s">
        <v>867</v>
      </c>
      <c r="K641" s="91">
        <v>0</v>
      </c>
      <c r="L641" s="278">
        <v>0</v>
      </c>
      <c r="M641" s="278">
        <f t="shared" si="9"/>
        <v>0</v>
      </c>
    </row>
    <row r="642" spans="1:13" hidden="1" x14ac:dyDescent="0.3">
      <c r="A642" s="108">
        <v>851112</v>
      </c>
      <c r="B642" s="133" t="s">
        <v>2116</v>
      </c>
      <c r="C642" s="133" t="s">
        <v>10</v>
      </c>
      <c r="D642" s="133" t="s">
        <v>2112</v>
      </c>
      <c r="E642" s="133" t="s">
        <v>2117</v>
      </c>
      <c r="F642" s="133" t="s">
        <v>2113</v>
      </c>
      <c r="G642" s="133" t="s">
        <v>865</v>
      </c>
      <c r="H642" s="133" t="s">
        <v>2118</v>
      </c>
      <c r="I642" t="b">
        <v>0</v>
      </c>
      <c r="J642" s="133" t="s">
        <v>867</v>
      </c>
      <c r="K642" s="91">
        <v>0</v>
      </c>
      <c r="L642" s="278">
        <v>0</v>
      </c>
      <c r="M642" s="278">
        <f t="shared" si="9"/>
        <v>0</v>
      </c>
    </row>
    <row r="643" spans="1:13" hidden="1" x14ac:dyDescent="0.3">
      <c r="A643" s="108">
        <v>851113</v>
      </c>
      <c r="B643" s="133" t="s">
        <v>2119</v>
      </c>
      <c r="C643" s="133" t="s">
        <v>10</v>
      </c>
      <c r="D643" s="133" t="s">
        <v>2112</v>
      </c>
      <c r="E643" s="133" t="s">
        <v>2117</v>
      </c>
      <c r="F643" s="133" t="s">
        <v>961</v>
      </c>
      <c r="G643" s="133" t="s">
        <v>865</v>
      </c>
      <c r="H643" s="133" t="s">
        <v>2118</v>
      </c>
      <c r="I643" t="b">
        <v>0</v>
      </c>
      <c r="J643" s="133" t="s">
        <v>867</v>
      </c>
      <c r="K643" s="91">
        <v>0</v>
      </c>
      <c r="L643" s="278">
        <v>0</v>
      </c>
      <c r="M643" s="278">
        <f t="shared" si="9"/>
        <v>0</v>
      </c>
    </row>
    <row r="644" spans="1:13" hidden="1" x14ac:dyDescent="0.3">
      <c r="A644" s="108">
        <v>1190799</v>
      </c>
      <c r="B644" s="133" t="s">
        <v>2120</v>
      </c>
      <c r="C644" s="133" t="s">
        <v>10</v>
      </c>
      <c r="D644" s="133" t="s">
        <v>2112</v>
      </c>
      <c r="E644" s="133" t="s">
        <v>1176</v>
      </c>
      <c r="F644" s="133" t="s">
        <v>2113</v>
      </c>
      <c r="G644" s="133" t="s">
        <v>865</v>
      </c>
      <c r="H644" s="133">
        <v>0</v>
      </c>
      <c r="I644" t="b">
        <v>0</v>
      </c>
      <c r="J644" s="133" t="s">
        <v>1166</v>
      </c>
      <c r="K644" s="91">
        <v>371530</v>
      </c>
      <c r="L644" s="278">
        <v>362260</v>
      </c>
      <c r="M644" s="278">
        <f t="shared" si="9"/>
        <v>-9270</v>
      </c>
    </row>
    <row r="645" spans="1:13" hidden="1" x14ac:dyDescent="0.3">
      <c r="A645" s="108">
        <v>586670</v>
      </c>
      <c r="B645" s="133" t="s">
        <v>2121</v>
      </c>
      <c r="C645" s="133" t="s">
        <v>10</v>
      </c>
      <c r="D645" s="133" t="s">
        <v>2112</v>
      </c>
      <c r="E645" s="133" t="s">
        <v>1525</v>
      </c>
      <c r="F645" s="133" t="s">
        <v>2113</v>
      </c>
      <c r="G645" s="133" t="s">
        <v>865</v>
      </c>
      <c r="H645" s="133" t="s">
        <v>1526</v>
      </c>
      <c r="I645" t="b">
        <v>0</v>
      </c>
      <c r="J645" s="133" t="s">
        <v>867</v>
      </c>
      <c r="K645" s="91">
        <v>6120</v>
      </c>
      <c r="L645" s="278">
        <v>6120</v>
      </c>
      <c r="M645" s="278">
        <f t="shared" si="9"/>
        <v>0</v>
      </c>
    </row>
    <row r="646" spans="1:13" hidden="1" x14ac:dyDescent="0.3">
      <c r="A646" s="108">
        <v>850994</v>
      </c>
      <c r="B646" s="133" t="s">
        <v>2122</v>
      </c>
      <c r="C646" s="133" t="s">
        <v>10</v>
      </c>
      <c r="D646" s="133" t="s">
        <v>2112</v>
      </c>
      <c r="E646" s="133" t="s">
        <v>1182</v>
      </c>
      <c r="F646" s="133" t="s">
        <v>2113</v>
      </c>
      <c r="G646" s="133" t="s">
        <v>865</v>
      </c>
      <c r="H646" s="133" t="s">
        <v>1183</v>
      </c>
      <c r="I646" t="b">
        <v>0</v>
      </c>
      <c r="J646" s="133" t="s">
        <v>867</v>
      </c>
      <c r="K646" s="91">
        <v>0</v>
      </c>
      <c r="L646" s="278">
        <v>0</v>
      </c>
      <c r="M646" s="278">
        <f t="shared" ref="M646:M709" si="10">+L646-K646</f>
        <v>0</v>
      </c>
    </row>
    <row r="647" spans="1:13" hidden="1" x14ac:dyDescent="0.3">
      <c r="A647" s="108">
        <v>851340</v>
      </c>
      <c r="B647" s="133" t="s">
        <v>2123</v>
      </c>
      <c r="C647" s="133" t="s">
        <v>10</v>
      </c>
      <c r="D647" s="133" t="s">
        <v>2112</v>
      </c>
      <c r="E647" s="133" t="s">
        <v>1185</v>
      </c>
      <c r="F647" s="133" t="s">
        <v>2113</v>
      </c>
      <c r="G647" s="133" t="s">
        <v>865</v>
      </c>
      <c r="H647" s="133" t="s">
        <v>1186</v>
      </c>
      <c r="I647" t="b">
        <v>0</v>
      </c>
      <c r="J647" s="133" t="s">
        <v>867</v>
      </c>
      <c r="K647" s="91">
        <v>600</v>
      </c>
      <c r="L647" s="278">
        <v>600</v>
      </c>
      <c r="M647" s="278">
        <f t="shared" si="10"/>
        <v>0</v>
      </c>
    </row>
    <row r="648" spans="1:13" hidden="1" x14ac:dyDescent="0.3">
      <c r="A648" s="108">
        <v>589952</v>
      </c>
      <c r="B648" s="133" t="s">
        <v>2124</v>
      </c>
      <c r="C648" s="133" t="s">
        <v>10</v>
      </c>
      <c r="D648" s="133" t="s">
        <v>2112</v>
      </c>
      <c r="E648" s="133" t="s">
        <v>1185</v>
      </c>
      <c r="F648" s="133" t="s">
        <v>2113</v>
      </c>
      <c r="G648" s="133" t="s">
        <v>925</v>
      </c>
      <c r="H648" s="133" t="s">
        <v>2125</v>
      </c>
      <c r="I648" t="b">
        <v>0</v>
      </c>
      <c r="J648" s="133" t="s">
        <v>867</v>
      </c>
      <c r="K648" s="91">
        <v>3200</v>
      </c>
      <c r="L648" s="278">
        <v>3200</v>
      </c>
      <c r="M648" s="278">
        <f t="shared" si="10"/>
        <v>0</v>
      </c>
    </row>
    <row r="649" spans="1:13" hidden="1" x14ac:dyDescent="0.3">
      <c r="A649" s="108">
        <v>589953</v>
      </c>
      <c r="B649" s="133" t="s">
        <v>2126</v>
      </c>
      <c r="C649" s="133" t="s">
        <v>10</v>
      </c>
      <c r="D649" s="133" t="s">
        <v>2112</v>
      </c>
      <c r="E649" s="133" t="s">
        <v>1185</v>
      </c>
      <c r="F649" s="133" t="s">
        <v>961</v>
      </c>
      <c r="G649" s="133" t="s">
        <v>865</v>
      </c>
      <c r="H649" s="133" t="s">
        <v>1186</v>
      </c>
      <c r="I649" t="b">
        <v>0</v>
      </c>
      <c r="J649" s="133" t="s">
        <v>867</v>
      </c>
      <c r="K649" s="91">
        <v>990</v>
      </c>
      <c r="L649" s="278">
        <v>990</v>
      </c>
      <c r="M649" s="278">
        <f t="shared" si="10"/>
        <v>0</v>
      </c>
    </row>
    <row r="650" spans="1:13" hidden="1" x14ac:dyDescent="0.3">
      <c r="A650" s="108">
        <v>851346</v>
      </c>
      <c r="B650" s="133" t="s">
        <v>2127</v>
      </c>
      <c r="C650" s="133" t="s">
        <v>10</v>
      </c>
      <c r="D650" s="133" t="s">
        <v>2112</v>
      </c>
      <c r="E650" s="133" t="s">
        <v>1188</v>
      </c>
      <c r="F650" s="133" t="s">
        <v>2113</v>
      </c>
      <c r="G650" s="133" t="s">
        <v>865</v>
      </c>
      <c r="H650" s="133" t="s">
        <v>1189</v>
      </c>
      <c r="I650" t="b">
        <v>0</v>
      </c>
      <c r="J650" s="133" t="s">
        <v>867</v>
      </c>
      <c r="K650" s="91">
        <v>240</v>
      </c>
      <c r="L650" s="278">
        <v>240</v>
      </c>
      <c r="M650" s="278">
        <f t="shared" si="10"/>
        <v>0</v>
      </c>
    </row>
    <row r="651" spans="1:13" hidden="1" x14ac:dyDescent="0.3">
      <c r="A651" s="108">
        <v>851173</v>
      </c>
      <c r="B651" s="133" t="s">
        <v>2128</v>
      </c>
      <c r="C651" s="133" t="s">
        <v>10</v>
      </c>
      <c r="D651" s="133" t="s">
        <v>2112</v>
      </c>
      <c r="E651" s="133" t="s">
        <v>1191</v>
      </c>
      <c r="F651" s="133" t="s">
        <v>2113</v>
      </c>
      <c r="G651" s="133" t="s">
        <v>865</v>
      </c>
      <c r="H651" s="133" t="s">
        <v>1192</v>
      </c>
      <c r="I651" t="b">
        <v>0</v>
      </c>
      <c r="J651" s="133" t="s">
        <v>867</v>
      </c>
      <c r="K651" s="91">
        <v>1300</v>
      </c>
      <c r="L651" s="278">
        <v>1300</v>
      </c>
      <c r="M651" s="278">
        <f t="shared" si="10"/>
        <v>0</v>
      </c>
    </row>
    <row r="652" spans="1:13" hidden="1" x14ac:dyDescent="0.3">
      <c r="A652" s="108">
        <v>851068</v>
      </c>
      <c r="B652" s="133" t="s">
        <v>2129</v>
      </c>
      <c r="C652" s="133" t="s">
        <v>10</v>
      </c>
      <c r="D652" s="133" t="s">
        <v>2112</v>
      </c>
      <c r="E652" s="133" t="s">
        <v>1191</v>
      </c>
      <c r="F652" s="133" t="s">
        <v>961</v>
      </c>
      <c r="G652" s="133" t="s">
        <v>865</v>
      </c>
      <c r="H652" s="133" t="s">
        <v>2130</v>
      </c>
      <c r="I652" t="b">
        <v>0</v>
      </c>
      <c r="J652" s="133" t="s">
        <v>867</v>
      </c>
      <c r="K652" s="91">
        <v>3500</v>
      </c>
      <c r="L652" s="278">
        <v>3500</v>
      </c>
      <c r="M652" s="278">
        <f t="shared" si="10"/>
        <v>0</v>
      </c>
    </row>
    <row r="653" spans="1:13" hidden="1" x14ac:dyDescent="0.3">
      <c r="A653" s="108">
        <v>851069</v>
      </c>
      <c r="B653" s="133" t="s">
        <v>2131</v>
      </c>
      <c r="C653" s="133" t="s">
        <v>10</v>
      </c>
      <c r="D653" s="133" t="s">
        <v>2112</v>
      </c>
      <c r="E653" s="133" t="s">
        <v>1194</v>
      </c>
      <c r="F653" s="133" t="s">
        <v>2113</v>
      </c>
      <c r="G653" s="133" t="s">
        <v>865</v>
      </c>
      <c r="H653" s="133" t="s">
        <v>1195</v>
      </c>
      <c r="I653" t="b">
        <v>0</v>
      </c>
      <c r="J653" s="133" t="s">
        <v>867</v>
      </c>
      <c r="K653" s="91">
        <v>30</v>
      </c>
      <c r="L653" s="278">
        <v>30</v>
      </c>
      <c r="M653" s="278">
        <f t="shared" si="10"/>
        <v>0</v>
      </c>
    </row>
    <row r="654" spans="1:13" hidden="1" x14ac:dyDescent="0.3">
      <c r="A654" s="108">
        <v>586502</v>
      </c>
      <c r="B654" s="133" t="s">
        <v>2132</v>
      </c>
      <c r="C654" s="133" t="s">
        <v>10</v>
      </c>
      <c r="D654" s="133" t="s">
        <v>2112</v>
      </c>
      <c r="E654" s="133" t="s">
        <v>1194</v>
      </c>
      <c r="F654" s="133" t="s">
        <v>961</v>
      </c>
      <c r="G654" s="133" t="s">
        <v>865</v>
      </c>
      <c r="H654" s="133" t="s">
        <v>1195</v>
      </c>
      <c r="I654" t="b">
        <v>0</v>
      </c>
      <c r="J654" s="133" t="s">
        <v>867</v>
      </c>
      <c r="K654" s="91">
        <v>200</v>
      </c>
      <c r="L654" s="278">
        <v>200</v>
      </c>
      <c r="M654" s="278">
        <f t="shared" si="10"/>
        <v>0</v>
      </c>
    </row>
    <row r="655" spans="1:13" hidden="1" x14ac:dyDescent="0.3">
      <c r="A655" s="108">
        <v>1190797</v>
      </c>
      <c r="B655" s="133" t="s">
        <v>2133</v>
      </c>
      <c r="C655" s="133" t="s">
        <v>10</v>
      </c>
      <c r="D655" s="133" t="s">
        <v>2112</v>
      </c>
      <c r="E655" s="133" t="s">
        <v>1202</v>
      </c>
      <c r="F655" s="133" t="s">
        <v>2113</v>
      </c>
      <c r="G655" s="133" t="s">
        <v>865</v>
      </c>
      <c r="H655" s="133" t="s">
        <v>1203</v>
      </c>
      <c r="I655" t="b">
        <v>0</v>
      </c>
      <c r="J655" s="133" t="s">
        <v>867</v>
      </c>
      <c r="K655" s="91">
        <v>2800</v>
      </c>
      <c r="L655" s="278">
        <v>2800</v>
      </c>
      <c r="M655" s="278">
        <f t="shared" si="10"/>
        <v>0</v>
      </c>
    </row>
    <row r="656" spans="1:13" hidden="1" x14ac:dyDescent="0.3">
      <c r="A656" s="108">
        <v>586504</v>
      </c>
      <c r="B656" s="133" t="s">
        <v>2134</v>
      </c>
      <c r="C656" s="133" t="s">
        <v>10</v>
      </c>
      <c r="D656" s="133" t="s">
        <v>2112</v>
      </c>
      <c r="E656" s="133" t="s">
        <v>1202</v>
      </c>
      <c r="F656" s="133" t="s">
        <v>2113</v>
      </c>
      <c r="G656" s="133" t="s">
        <v>925</v>
      </c>
      <c r="H656" s="133" t="s">
        <v>2135</v>
      </c>
      <c r="I656" t="b">
        <v>0</v>
      </c>
      <c r="J656" s="133" t="s">
        <v>867</v>
      </c>
      <c r="K656" s="91">
        <v>1200</v>
      </c>
      <c r="L656" s="278">
        <v>1200</v>
      </c>
      <c r="M656" s="278">
        <f t="shared" si="10"/>
        <v>0</v>
      </c>
    </row>
    <row r="657" spans="1:13" hidden="1" x14ac:dyDescent="0.3">
      <c r="A657" s="108">
        <v>586664</v>
      </c>
      <c r="B657" s="133" t="s">
        <v>2136</v>
      </c>
      <c r="C657" s="133" t="s">
        <v>10</v>
      </c>
      <c r="D657" s="133" t="s">
        <v>2112</v>
      </c>
      <c r="E657" s="133" t="s">
        <v>1202</v>
      </c>
      <c r="F657" s="133" t="s">
        <v>961</v>
      </c>
      <c r="G657" s="133" t="s">
        <v>865</v>
      </c>
      <c r="H657" s="133" t="s">
        <v>1203</v>
      </c>
      <c r="I657" t="b">
        <v>0</v>
      </c>
      <c r="J657" s="133" t="s">
        <v>867</v>
      </c>
      <c r="K657" s="91">
        <v>2730</v>
      </c>
      <c r="L657" s="278">
        <v>2730</v>
      </c>
      <c r="M657" s="278">
        <f t="shared" si="10"/>
        <v>0</v>
      </c>
    </row>
    <row r="658" spans="1:13" hidden="1" x14ac:dyDescent="0.3">
      <c r="A658" s="108">
        <v>586662</v>
      </c>
      <c r="B658" s="133" t="s">
        <v>2137</v>
      </c>
      <c r="C658" s="133" t="s">
        <v>10</v>
      </c>
      <c r="D658" s="133" t="s">
        <v>2112</v>
      </c>
      <c r="E658" s="133" t="s">
        <v>1354</v>
      </c>
      <c r="F658" s="133" t="s">
        <v>2113</v>
      </c>
      <c r="G658" s="133" t="s">
        <v>865</v>
      </c>
      <c r="H658" s="133" t="s">
        <v>1893</v>
      </c>
      <c r="I658" t="b">
        <v>0</v>
      </c>
      <c r="J658" s="133" t="s">
        <v>867</v>
      </c>
      <c r="K658" s="91">
        <v>6440</v>
      </c>
      <c r="L658" s="278">
        <v>6440</v>
      </c>
      <c r="M658" s="278">
        <f t="shared" si="10"/>
        <v>0</v>
      </c>
    </row>
    <row r="659" spans="1:13" hidden="1" x14ac:dyDescent="0.3">
      <c r="A659" s="108">
        <v>851371</v>
      </c>
      <c r="B659" s="133" t="s">
        <v>2138</v>
      </c>
      <c r="C659" s="133" t="s">
        <v>10</v>
      </c>
      <c r="D659" s="133" t="s">
        <v>2112</v>
      </c>
      <c r="E659" s="133" t="s">
        <v>1354</v>
      </c>
      <c r="F659" s="133" t="s">
        <v>2113</v>
      </c>
      <c r="G659" s="133" t="s">
        <v>925</v>
      </c>
      <c r="H659" s="133" t="s">
        <v>1355</v>
      </c>
      <c r="I659" t="b">
        <v>0</v>
      </c>
      <c r="J659" s="133" t="s">
        <v>867</v>
      </c>
      <c r="K659" s="91">
        <v>7020</v>
      </c>
      <c r="L659" s="278">
        <v>7020</v>
      </c>
      <c r="M659" s="278">
        <f t="shared" si="10"/>
        <v>0</v>
      </c>
    </row>
    <row r="660" spans="1:13" hidden="1" x14ac:dyDescent="0.3">
      <c r="A660" s="108">
        <v>586388</v>
      </c>
      <c r="B660" s="133" t="s">
        <v>2139</v>
      </c>
      <c r="C660" s="133" t="s">
        <v>10</v>
      </c>
      <c r="D660" s="133" t="s">
        <v>2112</v>
      </c>
      <c r="E660" s="133" t="s">
        <v>1354</v>
      </c>
      <c r="F660" s="133" t="s">
        <v>2113</v>
      </c>
      <c r="G660" s="133" t="s">
        <v>928</v>
      </c>
      <c r="H660" s="133" t="s">
        <v>2140</v>
      </c>
      <c r="I660" t="b">
        <v>0</v>
      </c>
      <c r="J660" s="133" t="s">
        <v>867</v>
      </c>
      <c r="K660" s="91">
        <v>550</v>
      </c>
      <c r="L660" s="278">
        <v>550</v>
      </c>
      <c r="M660" s="278">
        <f t="shared" si="10"/>
        <v>0</v>
      </c>
    </row>
    <row r="661" spans="1:13" hidden="1" x14ac:dyDescent="0.3">
      <c r="A661" s="108">
        <v>851114</v>
      </c>
      <c r="B661" s="133" t="s">
        <v>2141</v>
      </c>
      <c r="C661" s="133" t="s">
        <v>10</v>
      </c>
      <c r="D661" s="133" t="s">
        <v>2112</v>
      </c>
      <c r="E661" s="133" t="s">
        <v>1354</v>
      </c>
      <c r="F661" s="133" t="s">
        <v>961</v>
      </c>
      <c r="G661" s="133" t="s">
        <v>865</v>
      </c>
      <c r="H661" s="133" t="s">
        <v>1893</v>
      </c>
      <c r="I661" t="b">
        <v>0</v>
      </c>
      <c r="J661" s="133" t="s">
        <v>867</v>
      </c>
      <c r="K661" s="91">
        <v>2250</v>
      </c>
      <c r="L661" s="278">
        <v>2250</v>
      </c>
      <c r="M661" s="278">
        <f t="shared" si="10"/>
        <v>0</v>
      </c>
    </row>
    <row r="662" spans="1:13" hidden="1" x14ac:dyDescent="0.3">
      <c r="A662" s="108">
        <v>589979</v>
      </c>
      <c r="B662" s="133" t="s">
        <v>2142</v>
      </c>
      <c r="C662" s="133" t="s">
        <v>10</v>
      </c>
      <c r="D662" s="133" t="s">
        <v>2112</v>
      </c>
      <c r="E662" s="133" t="s">
        <v>1354</v>
      </c>
      <c r="F662" s="133" t="s">
        <v>961</v>
      </c>
      <c r="G662" s="133" t="s">
        <v>925</v>
      </c>
      <c r="H662" s="133" t="s">
        <v>1355</v>
      </c>
      <c r="I662" t="b">
        <v>0</v>
      </c>
      <c r="J662" s="133" t="s">
        <v>867</v>
      </c>
      <c r="K662" s="91">
        <v>2700</v>
      </c>
      <c r="L662" s="278">
        <v>2700</v>
      </c>
      <c r="M662" s="278">
        <f t="shared" si="10"/>
        <v>0</v>
      </c>
    </row>
    <row r="663" spans="1:13" hidden="1" x14ac:dyDescent="0.3">
      <c r="A663" s="108">
        <v>586387</v>
      </c>
      <c r="B663" s="133" t="s">
        <v>2143</v>
      </c>
      <c r="C663" s="133" t="s">
        <v>10</v>
      </c>
      <c r="D663" s="133" t="s">
        <v>2112</v>
      </c>
      <c r="E663" s="133" t="s">
        <v>1207</v>
      </c>
      <c r="F663" s="133" t="s">
        <v>2113</v>
      </c>
      <c r="G663" s="133" t="s">
        <v>925</v>
      </c>
      <c r="H663" s="133" t="s">
        <v>2144</v>
      </c>
      <c r="I663" t="b">
        <v>0</v>
      </c>
      <c r="J663" s="133" t="s">
        <v>867</v>
      </c>
      <c r="K663" s="91">
        <v>3150</v>
      </c>
      <c r="L663" s="278">
        <v>3150</v>
      </c>
      <c r="M663" s="278">
        <f t="shared" si="10"/>
        <v>0</v>
      </c>
    </row>
    <row r="664" spans="1:13" hidden="1" x14ac:dyDescent="0.3">
      <c r="A664" s="108">
        <v>850976</v>
      </c>
      <c r="B664" s="133" t="s">
        <v>2145</v>
      </c>
      <c r="C664" s="133" t="s">
        <v>10</v>
      </c>
      <c r="D664" s="133" t="s">
        <v>2112</v>
      </c>
      <c r="E664" s="133" t="s">
        <v>1207</v>
      </c>
      <c r="F664" s="133" t="s">
        <v>2113</v>
      </c>
      <c r="G664" s="133" t="s">
        <v>928</v>
      </c>
      <c r="H664" s="133" t="s">
        <v>2146</v>
      </c>
      <c r="I664" t="b">
        <v>0</v>
      </c>
      <c r="J664" s="133" t="s">
        <v>867</v>
      </c>
      <c r="K664" s="91">
        <v>3150</v>
      </c>
      <c r="L664" s="278">
        <v>3150</v>
      </c>
      <c r="M664" s="278">
        <f t="shared" si="10"/>
        <v>0</v>
      </c>
    </row>
    <row r="665" spans="1:13" hidden="1" x14ac:dyDescent="0.3">
      <c r="A665" s="108">
        <v>850982</v>
      </c>
      <c r="B665" s="133" t="s">
        <v>2147</v>
      </c>
      <c r="C665" s="133" t="s">
        <v>10</v>
      </c>
      <c r="D665" s="133" t="s">
        <v>2112</v>
      </c>
      <c r="E665" s="133" t="s">
        <v>1207</v>
      </c>
      <c r="F665" s="133" t="s">
        <v>2113</v>
      </c>
      <c r="G665" s="133" t="s">
        <v>931</v>
      </c>
      <c r="H665" s="133" t="s">
        <v>2148</v>
      </c>
      <c r="I665" t="b">
        <v>0</v>
      </c>
      <c r="J665" s="133" t="s">
        <v>867</v>
      </c>
      <c r="K665" s="91">
        <v>250</v>
      </c>
      <c r="L665" s="278">
        <v>250</v>
      </c>
      <c r="M665" s="278">
        <f t="shared" si="10"/>
        <v>0</v>
      </c>
    </row>
    <row r="666" spans="1:13" hidden="1" x14ac:dyDescent="0.3">
      <c r="A666" s="108">
        <v>851174</v>
      </c>
      <c r="B666" s="133" t="s">
        <v>2149</v>
      </c>
      <c r="C666" s="133" t="s">
        <v>10</v>
      </c>
      <c r="D666" s="133" t="s">
        <v>2112</v>
      </c>
      <c r="E666" s="133" t="s">
        <v>1207</v>
      </c>
      <c r="F666" s="133" t="s">
        <v>961</v>
      </c>
      <c r="G666" s="133" t="s">
        <v>925</v>
      </c>
      <c r="H666" s="133" t="s">
        <v>2150</v>
      </c>
      <c r="I666" t="b">
        <v>0</v>
      </c>
      <c r="J666" s="133" t="s">
        <v>867</v>
      </c>
      <c r="K666" s="91">
        <v>7100</v>
      </c>
      <c r="L666" s="278">
        <v>7100</v>
      </c>
      <c r="M666" s="278">
        <f t="shared" si="10"/>
        <v>0</v>
      </c>
    </row>
    <row r="667" spans="1:13" hidden="1" x14ac:dyDescent="0.3">
      <c r="A667" s="108">
        <v>850977</v>
      </c>
      <c r="B667" s="133" t="s">
        <v>2151</v>
      </c>
      <c r="C667" s="133" t="s">
        <v>10</v>
      </c>
      <c r="D667" s="133" t="s">
        <v>2112</v>
      </c>
      <c r="E667" s="133" t="s">
        <v>1212</v>
      </c>
      <c r="F667" s="133" t="s">
        <v>2113</v>
      </c>
      <c r="G667" s="133" t="s">
        <v>865</v>
      </c>
      <c r="H667" s="133" t="s">
        <v>2152</v>
      </c>
      <c r="I667" t="b">
        <v>0</v>
      </c>
      <c r="J667" s="133" t="s">
        <v>867</v>
      </c>
      <c r="K667" s="91">
        <v>2180</v>
      </c>
      <c r="L667" s="278">
        <v>2180</v>
      </c>
      <c r="M667" s="278">
        <f t="shared" si="10"/>
        <v>0</v>
      </c>
    </row>
    <row r="668" spans="1:13" hidden="1" x14ac:dyDescent="0.3">
      <c r="A668" s="108">
        <v>851100</v>
      </c>
      <c r="B668" s="133" t="s">
        <v>2153</v>
      </c>
      <c r="C668" s="133" t="s">
        <v>10</v>
      </c>
      <c r="D668" s="133" t="s">
        <v>2112</v>
      </c>
      <c r="E668" s="133" t="s">
        <v>1212</v>
      </c>
      <c r="F668" s="133" t="s">
        <v>2113</v>
      </c>
      <c r="G668" s="133" t="s">
        <v>925</v>
      </c>
      <c r="H668" s="133" t="s">
        <v>2154</v>
      </c>
      <c r="I668" t="b">
        <v>0</v>
      </c>
      <c r="J668" s="133" t="s">
        <v>867</v>
      </c>
      <c r="K668" s="91">
        <v>1500</v>
      </c>
      <c r="L668" s="278">
        <v>1500</v>
      </c>
      <c r="M668" s="278">
        <f t="shared" si="10"/>
        <v>0</v>
      </c>
    </row>
    <row r="669" spans="1:13" hidden="1" x14ac:dyDescent="0.3">
      <c r="A669" s="108">
        <v>586505</v>
      </c>
      <c r="B669" s="133" t="s">
        <v>2155</v>
      </c>
      <c r="C669" s="133" t="s">
        <v>10</v>
      </c>
      <c r="D669" s="133" t="s">
        <v>2112</v>
      </c>
      <c r="E669" s="133" t="s">
        <v>1215</v>
      </c>
      <c r="F669" s="133" t="s">
        <v>2113</v>
      </c>
      <c r="G669" s="133" t="s">
        <v>865</v>
      </c>
      <c r="H669" s="133" t="s">
        <v>1990</v>
      </c>
      <c r="I669" t="b">
        <v>0</v>
      </c>
      <c r="J669" s="133" t="s">
        <v>867</v>
      </c>
      <c r="K669" s="91">
        <v>350</v>
      </c>
      <c r="L669" s="278">
        <v>350</v>
      </c>
      <c r="M669" s="278">
        <f t="shared" si="10"/>
        <v>0</v>
      </c>
    </row>
    <row r="670" spans="1:13" hidden="1" x14ac:dyDescent="0.3">
      <c r="A670" s="108">
        <v>586506</v>
      </c>
      <c r="B670" s="133" t="s">
        <v>2156</v>
      </c>
      <c r="C670" s="133" t="s">
        <v>10</v>
      </c>
      <c r="D670" s="133" t="s">
        <v>2112</v>
      </c>
      <c r="E670" s="133" t="s">
        <v>1215</v>
      </c>
      <c r="F670" s="133" t="s">
        <v>2113</v>
      </c>
      <c r="G670" s="133" t="s">
        <v>1817</v>
      </c>
      <c r="H670" s="133" t="s">
        <v>1996</v>
      </c>
      <c r="I670" t="b">
        <v>0</v>
      </c>
      <c r="J670" s="133" t="s">
        <v>867</v>
      </c>
      <c r="K670" s="91">
        <v>200</v>
      </c>
      <c r="L670" s="278">
        <v>200</v>
      </c>
      <c r="M670" s="278">
        <f t="shared" si="10"/>
        <v>0</v>
      </c>
    </row>
    <row r="671" spans="1:13" hidden="1" x14ac:dyDescent="0.3">
      <c r="A671" s="108">
        <v>1190800</v>
      </c>
      <c r="B671" s="133" t="s">
        <v>2157</v>
      </c>
      <c r="C671" s="133" t="s">
        <v>10</v>
      </c>
      <c r="D671" s="133" t="s">
        <v>2112</v>
      </c>
      <c r="E671" s="133" t="s">
        <v>1215</v>
      </c>
      <c r="F671" s="133" t="s">
        <v>2113</v>
      </c>
      <c r="G671" s="133" t="s">
        <v>925</v>
      </c>
      <c r="H671" s="133" t="s">
        <v>1992</v>
      </c>
      <c r="I671" t="b">
        <v>0</v>
      </c>
      <c r="J671" s="133" t="s">
        <v>867</v>
      </c>
      <c r="K671" s="91">
        <v>1200</v>
      </c>
      <c r="L671" s="278">
        <v>1200</v>
      </c>
      <c r="M671" s="278">
        <f t="shared" si="10"/>
        <v>0</v>
      </c>
    </row>
    <row r="672" spans="1:13" hidden="1" x14ac:dyDescent="0.3">
      <c r="A672" s="108">
        <v>586686</v>
      </c>
      <c r="B672" s="133" t="s">
        <v>2158</v>
      </c>
      <c r="C672" s="133" t="s">
        <v>10</v>
      </c>
      <c r="D672" s="133" t="s">
        <v>2112</v>
      </c>
      <c r="E672" s="133" t="s">
        <v>1215</v>
      </c>
      <c r="F672" s="133" t="s">
        <v>2113</v>
      </c>
      <c r="G672" s="133" t="s">
        <v>928</v>
      </c>
      <c r="H672" s="133" t="s">
        <v>1994</v>
      </c>
      <c r="I672" t="b">
        <v>0</v>
      </c>
      <c r="J672" s="133" t="s">
        <v>867</v>
      </c>
      <c r="K672" s="91">
        <v>3900</v>
      </c>
      <c r="L672" s="278">
        <v>3900</v>
      </c>
      <c r="M672" s="278">
        <f t="shared" si="10"/>
        <v>0</v>
      </c>
    </row>
    <row r="673" spans="1:13" hidden="1" x14ac:dyDescent="0.3">
      <c r="A673" s="108">
        <v>851377</v>
      </c>
      <c r="B673" s="133" t="s">
        <v>2159</v>
      </c>
      <c r="C673" s="133" t="s">
        <v>10</v>
      </c>
      <c r="D673" s="133" t="s">
        <v>2112</v>
      </c>
      <c r="E673" s="133" t="s">
        <v>1215</v>
      </c>
      <c r="F673" s="133" t="s">
        <v>961</v>
      </c>
      <c r="G673" s="133" t="s">
        <v>865</v>
      </c>
      <c r="H673" s="133" t="s">
        <v>2160</v>
      </c>
      <c r="I673" t="b">
        <v>0</v>
      </c>
      <c r="J673" s="133" t="s">
        <v>867</v>
      </c>
      <c r="K673" s="91">
        <v>3000</v>
      </c>
      <c r="L673" s="278">
        <v>3000</v>
      </c>
      <c r="M673" s="278">
        <f t="shared" si="10"/>
        <v>0</v>
      </c>
    </row>
    <row r="674" spans="1:13" hidden="1" x14ac:dyDescent="0.3">
      <c r="A674" s="108">
        <v>850995</v>
      </c>
      <c r="B674" s="133" t="s">
        <v>2161</v>
      </c>
      <c r="C674" s="133" t="s">
        <v>10</v>
      </c>
      <c r="D674" s="133" t="s">
        <v>2112</v>
      </c>
      <c r="E674" s="133" t="s">
        <v>1220</v>
      </c>
      <c r="F674" s="133" t="s">
        <v>2113</v>
      </c>
      <c r="G674" s="133" t="s">
        <v>865</v>
      </c>
      <c r="H674" s="133" t="s">
        <v>2002</v>
      </c>
      <c r="I674" t="b">
        <v>0</v>
      </c>
      <c r="J674" s="133" t="s">
        <v>867</v>
      </c>
      <c r="K674" s="91">
        <v>2300</v>
      </c>
      <c r="L674" s="278">
        <v>2300</v>
      </c>
      <c r="M674" s="278">
        <f t="shared" si="10"/>
        <v>0</v>
      </c>
    </row>
    <row r="675" spans="1:13" hidden="1" x14ac:dyDescent="0.3">
      <c r="A675" s="108">
        <v>850996</v>
      </c>
      <c r="B675" s="133" t="s">
        <v>2162</v>
      </c>
      <c r="C675" s="133" t="s">
        <v>10</v>
      </c>
      <c r="D675" s="133" t="s">
        <v>2112</v>
      </c>
      <c r="E675" s="133" t="s">
        <v>1220</v>
      </c>
      <c r="F675" s="133" t="s">
        <v>2113</v>
      </c>
      <c r="G675" s="133" t="s">
        <v>925</v>
      </c>
      <c r="H675" s="133" t="s">
        <v>2004</v>
      </c>
      <c r="I675" t="b">
        <v>0</v>
      </c>
      <c r="J675" s="133" t="s">
        <v>867</v>
      </c>
      <c r="K675" s="91">
        <v>1980</v>
      </c>
      <c r="L675" s="278">
        <v>1980</v>
      </c>
      <c r="M675" s="278">
        <f t="shared" si="10"/>
        <v>0</v>
      </c>
    </row>
    <row r="676" spans="1:13" hidden="1" x14ac:dyDescent="0.3">
      <c r="A676" s="108">
        <v>851341</v>
      </c>
      <c r="B676" s="133" t="s">
        <v>2163</v>
      </c>
      <c r="C676" s="133" t="s">
        <v>10</v>
      </c>
      <c r="D676" s="133" t="s">
        <v>2112</v>
      </c>
      <c r="E676" s="133" t="s">
        <v>1220</v>
      </c>
      <c r="F676" s="133" t="s">
        <v>2113</v>
      </c>
      <c r="G676" s="133" t="s">
        <v>928</v>
      </c>
      <c r="H676" s="133" t="s">
        <v>2006</v>
      </c>
      <c r="I676" t="b">
        <v>0</v>
      </c>
      <c r="J676" s="133" t="s">
        <v>867</v>
      </c>
      <c r="K676" s="91">
        <v>12200</v>
      </c>
      <c r="L676" s="278">
        <v>12200</v>
      </c>
      <c r="M676" s="278">
        <f t="shared" si="10"/>
        <v>0</v>
      </c>
    </row>
    <row r="677" spans="1:13" hidden="1" x14ac:dyDescent="0.3">
      <c r="A677" s="108">
        <v>851372</v>
      </c>
      <c r="B677" s="133" t="s">
        <v>2164</v>
      </c>
      <c r="C677" s="133" t="s">
        <v>10</v>
      </c>
      <c r="D677" s="133" t="s">
        <v>2112</v>
      </c>
      <c r="E677" s="133" t="s">
        <v>1220</v>
      </c>
      <c r="F677" s="133" t="s">
        <v>961</v>
      </c>
      <c r="G677" s="133" t="s">
        <v>865</v>
      </c>
      <c r="H677" s="133" t="s">
        <v>2165</v>
      </c>
      <c r="I677" t="b">
        <v>0</v>
      </c>
      <c r="J677" s="133" t="s">
        <v>867</v>
      </c>
      <c r="K677" s="91">
        <v>17200</v>
      </c>
      <c r="L677" s="278">
        <v>17200</v>
      </c>
      <c r="M677" s="278">
        <f t="shared" si="10"/>
        <v>0</v>
      </c>
    </row>
    <row r="678" spans="1:13" hidden="1" x14ac:dyDescent="0.3">
      <c r="A678" s="108">
        <v>851373</v>
      </c>
      <c r="B678" s="133" t="s">
        <v>2166</v>
      </c>
      <c r="C678" s="133" t="s">
        <v>10</v>
      </c>
      <c r="D678" s="133" t="s">
        <v>2112</v>
      </c>
      <c r="E678" s="133" t="s">
        <v>1229</v>
      </c>
      <c r="F678" s="133" t="s">
        <v>2113</v>
      </c>
      <c r="G678" s="133" t="s">
        <v>865</v>
      </c>
      <c r="H678" s="133" t="s">
        <v>1308</v>
      </c>
      <c r="I678" t="b">
        <v>0</v>
      </c>
      <c r="J678" s="133" t="s">
        <v>867</v>
      </c>
      <c r="K678" s="91">
        <v>4620</v>
      </c>
      <c r="L678" s="278">
        <v>4620</v>
      </c>
      <c r="M678" s="278">
        <f t="shared" si="10"/>
        <v>0</v>
      </c>
    </row>
    <row r="679" spans="1:13" hidden="1" x14ac:dyDescent="0.3">
      <c r="A679" s="108">
        <v>1191029</v>
      </c>
      <c r="B679" s="133" t="s">
        <v>2167</v>
      </c>
      <c r="C679" s="133" t="s">
        <v>10</v>
      </c>
      <c r="D679" s="133" t="s">
        <v>2112</v>
      </c>
      <c r="E679" s="133" t="s">
        <v>1229</v>
      </c>
      <c r="F679" s="133" t="s">
        <v>2113</v>
      </c>
      <c r="G679" s="133" t="s">
        <v>925</v>
      </c>
      <c r="H679" s="133" t="s">
        <v>1314</v>
      </c>
      <c r="I679" t="b">
        <v>0</v>
      </c>
      <c r="J679" s="133" t="s">
        <v>867</v>
      </c>
      <c r="K679" s="91">
        <v>150</v>
      </c>
      <c r="L679" s="278">
        <v>150</v>
      </c>
      <c r="M679" s="278">
        <f t="shared" si="10"/>
        <v>0</v>
      </c>
    </row>
    <row r="680" spans="1:13" hidden="1" x14ac:dyDescent="0.3">
      <c r="A680" s="108">
        <v>1191535</v>
      </c>
      <c r="B680" s="133" t="s">
        <v>2168</v>
      </c>
      <c r="C680" s="133" t="s">
        <v>10</v>
      </c>
      <c r="D680" s="133" t="s">
        <v>2112</v>
      </c>
      <c r="E680" s="133" t="s">
        <v>1229</v>
      </c>
      <c r="F680" s="133" t="s">
        <v>2113</v>
      </c>
      <c r="G680" s="133" t="s">
        <v>928</v>
      </c>
      <c r="H680" s="133" t="s">
        <v>2169</v>
      </c>
      <c r="I680" t="b">
        <v>0</v>
      </c>
      <c r="J680" s="133" t="s">
        <v>867</v>
      </c>
      <c r="K680" s="91">
        <v>330</v>
      </c>
      <c r="L680" s="278">
        <v>330</v>
      </c>
      <c r="M680" s="278">
        <f t="shared" si="10"/>
        <v>0</v>
      </c>
    </row>
    <row r="681" spans="1:13" hidden="1" x14ac:dyDescent="0.3">
      <c r="A681" s="108">
        <v>1191536</v>
      </c>
      <c r="B681" s="133" t="s">
        <v>2170</v>
      </c>
      <c r="C681" s="133" t="s">
        <v>10</v>
      </c>
      <c r="D681" s="133" t="s">
        <v>2112</v>
      </c>
      <c r="E681" s="133" t="s">
        <v>1229</v>
      </c>
      <c r="F681" s="133" t="s">
        <v>2113</v>
      </c>
      <c r="G681" s="133" t="s">
        <v>931</v>
      </c>
      <c r="H681" s="133" t="s">
        <v>1905</v>
      </c>
      <c r="I681" t="b">
        <v>0</v>
      </c>
      <c r="J681" s="133" t="s">
        <v>867</v>
      </c>
      <c r="K681" s="91">
        <v>80</v>
      </c>
      <c r="L681" s="278">
        <v>80</v>
      </c>
      <c r="M681" s="278">
        <f t="shared" si="10"/>
        <v>0</v>
      </c>
    </row>
    <row r="682" spans="1:13" hidden="1" x14ac:dyDescent="0.3">
      <c r="A682" s="108">
        <v>1191537</v>
      </c>
      <c r="B682" s="133" t="s">
        <v>2171</v>
      </c>
      <c r="C682" s="133" t="s">
        <v>10</v>
      </c>
      <c r="D682" s="133" t="s">
        <v>2112</v>
      </c>
      <c r="E682" s="133" t="s">
        <v>1229</v>
      </c>
      <c r="F682" s="133" t="s">
        <v>2113</v>
      </c>
      <c r="G682" s="133" t="s">
        <v>944</v>
      </c>
      <c r="H682" s="133" t="s">
        <v>2028</v>
      </c>
      <c r="I682" t="b">
        <v>0</v>
      </c>
      <c r="J682" s="133" t="s">
        <v>867</v>
      </c>
      <c r="K682" s="91">
        <v>800</v>
      </c>
      <c r="L682" s="278">
        <v>800</v>
      </c>
      <c r="M682" s="278">
        <f t="shared" si="10"/>
        <v>0</v>
      </c>
    </row>
    <row r="683" spans="1:13" hidden="1" x14ac:dyDescent="0.3">
      <c r="A683" s="108">
        <v>851380</v>
      </c>
      <c r="B683" s="133" t="s">
        <v>2172</v>
      </c>
      <c r="C683" s="133" t="s">
        <v>10</v>
      </c>
      <c r="D683" s="133" t="s">
        <v>2112</v>
      </c>
      <c r="E683" s="133" t="s">
        <v>1229</v>
      </c>
      <c r="F683" s="133" t="s">
        <v>2113</v>
      </c>
      <c r="G683" s="133" t="s">
        <v>1060</v>
      </c>
      <c r="H683" s="133" t="s">
        <v>1912</v>
      </c>
      <c r="I683" t="b">
        <v>0</v>
      </c>
      <c r="J683" s="133" t="s">
        <v>867</v>
      </c>
      <c r="K683" s="91">
        <v>100</v>
      </c>
      <c r="L683" s="278">
        <v>100</v>
      </c>
      <c r="M683" s="278">
        <f t="shared" si="10"/>
        <v>0</v>
      </c>
    </row>
    <row r="684" spans="1:13" hidden="1" x14ac:dyDescent="0.3">
      <c r="A684" s="108">
        <v>851381</v>
      </c>
      <c r="B684" s="133" t="s">
        <v>2173</v>
      </c>
      <c r="C684" s="133" t="s">
        <v>10</v>
      </c>
      <c r="D684" s="133" t="s">
        <v>2112</v>
      </c>
      <c r="E684" s="133" t="s">
        <v>1229</v>
      </c>
      <c r="F684" s="133" t="s">
        <v>961</v>
      </c>
      <c r="G684" s="133" t="s">
        <v>865</v>
      </c>
      <c r="H684" s="133" t="s">
        <v>2174</v>
      </c>
      <c r="I684" t="b">
        <v>0</v>
      </c>
      <c r="J684" s="133" t="s">
        <v>867</v>
      </c>
      <c r="K684" s="91">
        <v>6800</v>
      </c>
      <c r="L684" s="278">
        <v>6800</v>
      </c>
      <c r="M684" s="278">
        <f t="shared" si="10"/>
        <v>0</v>
      </c>
    </row>
    <row r="685" spans="1:13" hidden="1" x14ac:dyDescent="0.3">
      <c r="A685" s="108">
        <v>851175</v>
      </c>
      <c r="B685" s="133" t="s">
        <v>2175</v>
      </c>
      <c r="C685" s="133" t="s">
        <v>10</v>
      </c>
      <c r="D685" s="133" t="s">
        <v>2112</v>
      </c>
      <c r="E685" s="133" t="s">
        <v>1229</v>
      </c>
      <c r="F685" s="133" t="s">
        <v>961</v>
      </c>
      <c r="G685" s="133" t="s">
        <v>925</v>
      </c>
      <c r="H685" s="133" t="s">
        <v>1799</v>
      </c>
      <c r="I685" t="b">
        <v>0</v>
      </c>
      <c r="J685" s="133" t="s">
        <v>867</v>
      </c>
      <c r="K685" s="91">
        <v>0</v>
      </c>
      <c r="L685" s="278">
        <v>0</v>
      </c>
      <c r="M685" s="278">
        <f t="shared" si="10"/>
        <v>0</v>
      </c>
    </row>
    <row r="686" spans="1:13" hidden="1" x14ac:dyDescent="0.3">
      <c r="A686" s="108">
        <v>851356</v>
      </c>
      <c r="B686" s="133" t="s">
        <v>2176</v>
      </c>
      <c r="C686" s="133" t="s">
        <v>10</v>
      </c>
      <c r="D686" s="133" t="s">
        <v>2112</v>
      </c>
      <c r="E686" s="133" t="s">
        <v>1240</v>
      </c>
      <c r="F686" s="133" t="s">
        <v>2113</v>
      </c>
      <c r="G686" s="133" t="s">
        <v>865</v>
      </c>
      <c r="H686" s="133" t="s">
        <v>2041</v>
      </c>
      <c r="I686" t="b">
        <v>0</v>
      </c>
      <c r="J686" s="133" t="s">
        <v>867</v>
      </c>
      <c r="K686" s="91">
        <v>3000</v>
      </c>
      <c r="L686" s="278">
        <v>3000</v>
      </c>
      <c r="M686" s="278">
        <f t="shared" si="10"/>
        <v>0</v>
      </c>
    </row>
    <row r="687" spans="1:13" hidden="1" x14ac:dyDescent="0.3">
      <c r="A687" s="108">
        <v>851070</v>
      </c>
      <c r="B687" s="133" t="s">
        <v>2177</v>
      </c>
      <c r="C687" s="133" t="s">
        <v>10</v>
      </c>
      <c r="D687" s="133" t="s">
        <v>2112</v>
      </c>
      <c r="E687" s="133" t="s">
        <v>1240</v>
      </c>
      <c r="F687" s="133" t="s">
        <v>961</v>
      </c>
      <c r="G687" s="133" t="s">
        <v>865</v>
      </c>
      <c r="H687" s="133" t="s">
        <v>2178</v>
      </c>
      <c r="I687" t="b">
        <v>0</v>
      </c>
      <c r="J687" s="133" t="s">
        <v>867</v>
      </c>
      <c r="K687" s="91">
        <v>23270</v>
      </c>
      <c r="L687" s="278">
        <v>23270</v>
      </c>
      <c r="M687" s="278">
        <f t="shared" si="10"/>
        <v>0</v>
      </c>
    </row>
    <row r="688" spans="1:13" hidden="1" x14ac:dyDescent="0.3">
      <c r="A688" s="108">
        <v>851071</v>
      </c>
      <c r="B688" s="133" t="s">
        <v>2179</v>
      </c>
      <c r="C688" s="133" t="s">
        <v>10</v>
      </c>
      <c r="D688" s="133" t="s">
        <v>2112</v>
      </c>
      <c r="E688" s="133" t="s">
        <v>1576</v>
      </c>
      <c r="F688" s="133" t="s">
        <v>2113</v>
      </c>
      <c r="G688" s="133" t="s">
        <v>865</v>
      </c>
      <c r="H688" s="133" t="s">
        <v>1577</v>
      </c>
      <c r="I688" t="b">
        <v>0</v>
      </c>
      <c r="J688" s="133" t="s">
        <v>867</v>
      </c>
      <c r="K688" s="91">
        <v>168060</v>
      </c>
      <c r="L688" s="278">
        <v>168060</v>
      </c>
      <c r="M688" s="278">
        <f t="shared" si="10"/>
        <v>0</v>
      </c>
    </row>
    <row r="689" spans="1:13" hidden="1" x14ac:dyDescent="0.3">
      <c r="A689" s="108">
        <v>851072</v>
      </c>
      <c r="B689" s="133" t="s">
        <v>2180</v>
      </c>
      <c r="C689" s="133" t="s">
        <v>10</v>
      </c>
      <c r="D689" s="133" t="s">
        <v>2112</v>
      </c>
      <c r="E689" s="133" t="s">
        <v>1576</v>
      </c>
      <c r="F689" s="133" t="s">
        <v>961</v>
      </c>
      <c r="G689" s="133" t="s">
        <v>865</v>
      </c>
      <c r="H689" s="133" t="s">
        <v>1577</v>
      </c>
      <c r="I689" t="b">
        <v>0</v>
      </c>
      <c r="J689" s="133" t="s">
        <v>867</v>
      </c>
      <c r="K689" s="91">
        <v>252510</v>
      </c>
      <c r="L689" s="278">
        <v>252510</v>
      </c>
      <c r="M689" s="278">
        <f t="shared" si="10"/>
        <v>0</v>
      </c>
    </row>
    <row r="690" spans="1:13" hidden="1" x14ac:dyDescent="0.3">
      <c r="A690" s="108">
        <v>851073</v>
      </c>
      <c r="B690" s="133" t="s">
        <v>2181</v>
      </c>
      <c r="C690" s="133" t="s">
        <v>10</v>
      </c>
      <c r="D690" s="133" t="s">
        <v>2112</v>
      </c>
      <c r="E690" s="133" t="s">
        <v>1243</v>
      </c>
      <c r="F690" s="133" t="s">
        <v>2113</v>
      </c>
      <c r="G690" s="133" t="s">
        <v>865</v>
      </c>
      <c r="H690" s="133" t="s">
        <v>1244</v>
      </c>
      <c r="I690" t="b">
        <v>0</v>
      </c>
      <c r="J690" s="133" t="s">
        <v>867</v>
      </c>
      <c r="K690" s="91">
        <v>88000</v>
      </c>
      <c r="L690" s="278">
        <v>88000</v>
      </c>
      <c r="M690" s="278">
        <f t="shared" si="10"/>
        <v>0</v>
      </c>
    </row>
    <row r="691" spans="1:13" hidden="1" x14ac:dyDescent="0.3">
      <c r="A691" s="108">
        <v>851101</v>
      </c>
      <c r="B691" s="133" t="s">
        <v>2182</v>
      </c>
      <c r="C691" s="133" t="s">
        <v>10</v>
      </c>
      <c r="D691" s="133" t="s">
        <v>2112</v>
      </c>
      <c r="E691" s="133" t="s">
        <v>1243</v>
      </c>
      <c r="F691" s="133" t="s">
        <v>961</v>
      </c>
      <c r="G691" s="133" t="s">
        <v>865</v>
      </c>
      <c r="H691" s="133" t="s">
        <v>1244</v>
      </c>
      <c r="I691" t="b">
        <v>0</v>
      </c>
      <c r="J691" s="133" t="s">
        <v>867</v>
      </c>
      <c r="K691" s="91">
        <v>43000</v>
      </c>
      <c r="L691" s="278">
        <v>43000</v>
      </c>
      <c r="M691" s="278">
        <f t="shared" si="10"/>
        <v>0</v>
      </c>
    </row>
    <row r="692" spans="1:13" hidden="1" x14ac:dyDescent="0.3">
      <c r="A692" s="108">
        <v>851115</v>
      </c>
      <c r="B692" s="133" t="s">
        <v>2183</v>
      </c>
      <c r="C692" s="133" t="s">
        <v>10</v>
      </c>
      <c r="D692" s="133" t="s">
        <v>2112</v>
      </c>
      <c r="E692" s="133" t="s">
        <v>1246</v>
      </c>
      <c r="F692" s="133" t="s">
        <v>2113</v>
      </c>
      <c r="G692" s="133" t="s">
        <v>865</v>
      </c>
      <c r="H692" s="133" t="s">
        <v>1326</v>
      </c>
      <c r="I692" t="b">
        <v>0</v>
      </c>
      <c r="J692" s="133" t="s">
        <v>867</v>
      </c>
      <c r="K692" s="91">
        <v>8220</v>
      </c>
      <c r="L692" s="278">
        <v>9900</v>
      </c>
      <c r="M692" s="278">
        <f t="shared" si="10"/>
        <v>1680</v>
      </c>
    </row>
    <row r="693" spans="1:13" hidden="1" x14ac:dyDescent="0.3">
      <c r="A693" s="108">
        <v>850978</v>
      </c>
      <c r="B693" s="133" t="s">
        <v>2184</v>
      </c>
      <c r="C693" s="133" t="s">
        <v>10</v>
      </c>
      <c r="D693" s="133" t="s">
        <v>2112</v>
      </c>
      <c r="E693" s="133" t="s">
        <v>1246</v>
      </c>
      <c r="F693" s="133" t="s">
        <v>2113</v>
      </c>
      <c r="G693" s="133" t="s">
        <v>925</v>
      </c>
      <c r="H693" s="268" t="s">
        <v>1251</v>
      </c>
      <c r="I693" t="b">
        <v>0</v>
      </c>
      <c r="J693" s="133" t="s">
        <v>867</v>
      </c>
      <c r="K693" s="91">
        <v>1680</v>
      </c>
      <c r="L693" s="278">
        <v>0</v>
      </c>
      <c r="M693" s="278">
        <f t="shared" si="10"/>
        <v>-1680</v>
      </c>
    </row>
    <row r="694" spans="1:13" hidden="1" x14ac:dyDescent="0.3">
      <c r="A694" s="108">
        <v>1190801</v>
      </c>
      <c r="B694" s="133" t="s">
        <v>2185</v>
      </c>
      <c r="C694" s="133" t="s">
        <v>10</v>
      </c>
      <c r="D694" s="133" t="s">
        <v>2112</v>
      </c>
      <c r="E694" s="133" t="s">
        <v>1246</v>
      </c>
      <c r="F694" s="133" t="s">
        <v>961</v>
      </c>
      <c r="G694" s="133" t="s">
        <v>865</v>
      </c>
      <c r="H694" s="133" t="s">
        <v>1326</v>
      </c>
      <c r="I694" t="b">
        <v>0</v>
      </c>
      <c r="J694" s="133" t="s">
        <v>867</v>
      </c>
      <c r="K694" s="91">
        <v>6420</v>
      </c>
      <c r="L694" s="278">
        <v>7740</v>
      </c>
      <c r="M694" s="278">
        <f t="shared" si="10"/>
        <v>1320</v>
      </c>
    </row>
    <row r="695" spans="1:13" hidden="1" x14ac:dyDescent="0.3">
      <c r="A695" s="108">
        <v>586627</v>
      </c>
      <c r="B695" s="133" t="s">
        <v>2186</v>
      </c>
      <c r="C695" s="133" t="s">
        <v>10</v>
      </c>
      <c r="D695" s="133" t="s">
        <v>2112</v>
      </c>
      <c r="E695" s="133" t="s">
        <v>1246</v>
      </c>
      <c r="F695" s="133" t="s">
        <v>961</v>
      </c>
      <c r="G695" s="133" t="s">
        <v>925</v>
      </c>
      <c r="H695" s="268" t="s">
        <v>1251</v>
      </c>
      <c r="I695" t="b">
        <v>0</v>
      </c>
      <c r="J695" s="133" t="s">
        <v>867</v>
      </c>
      <c r="K695" s="91">
        <v>1320</v>
      </c>
      <c r="L695" s="278">
        <v>0</v>
      </c>
      <c r="M695" s="278">
        <f t="shared" si="10"/>
        <v>-1320</v>
      </c>
    </row>
    <row r="696" spans="1:13" hidden="1" x14ac:dyDescent="0.3">
      <c r="A696" s="108">
        <v>850997</v>
      </c>
      <c r="B696" s="133" t="s">
        <v>2187</v>
      </c>
      <c r="C696" s="133" t="s">
        <v>10</v>
      </c>
      <c r="D696" s="133" t="s">
        <v>2112</v>
      </c>
      <c r="E696" s="133" t="s">
        <v>1586</v>
      </c>
      <c r="F696" s="133" t="s">
        <v>2113</v>
      </c>
      <c r="G696" s="133" t="s">
        <v>865</v>
      </c>
      <c r="H696" s="133" t="s">
        <v>1922</v>
      </c>
      <c r="I696" t="b">
        <v>0</v>
      </c>
      <c r="J696" s="133" t="s">
        <v>867</v>
      </c>
      <c r="K696" s="91">
        <v>30000</v>
      </c>
      <c r="L696" s="278">
        <v>30000</v>
      </c>
      <c r="M696" s="278">
        <f t="shared" si="10"/>
        <v>0</v>
      </c>
    </row>
    <row r="697" spans="1:13" hidden="1" x14ac:dyDescent="0.3">
      <c r="A697" s="108">
        <v>850998</v>
      </c>
      <c r="B697" s="133" t="s">
        <v>2188</v>
      </c>
      <c r="C697" s="133" t="s">
        <v>10</v>
      </c>
      <c r="D697" s="133" t="s">
        <v>2112</v>
      </c>
      <c r="E697" s="133" t="s">
        <v>1586</v>
      </c>
      <c r="F697" s="133" t="s">
        <v>961</v>
      </c>
      <c r="G697" s="133" t="s">
        <v>865</v>
      </c>
      <c r="H697" s="133" t="s">
        <v>1922</v>
      </c>
      <c r="I697" t="b">
        <v>0</v>
      </c>
      <c r="J697" s="133" t="s">
        <v>867</v>
      </c>
      <c r="K697" s="91">
        <v>9000</v>
      </c>
      <c r="L697" s="278">
        <v>9000</v>
      </c>
      <c r="M697" s="278">
        <f t="shared" si="10"/>
        <v>0</v>
      </c>
    </row>
    <row r="698" spans="1:13" hidden="1" x14ac:dyDescent="0.3">
      <c r="A698" s="108">
        <v>589966</v>
      </c>
      <c r="B698" s="133" t="s">
        <v>2189</v>
      </c>
      <c r="C698" s="133" t="s">
        <v>10</v>
      </c>
      <c r="D698" s="133" t="s">
        <v>2112</v>
      </c>
      <c r="E698" s="133" t="s">
        <v>1253</v>
      </c>
      <c r="F698" s="133" t="s">
        <v>2113</v>
      </c>
      <c r="G698" s="133" t="s">
        <v>865</v>
      </c>
      <c r="H698" s="133" t="s">
        <v>1254</v>
      </c>
      <c r="I698" t="b">
        <v>0</v>
      </c>
      <c r="J698" s="133" t="s">
        <v>867</v>
      </c>
      <c r="K698" s="91">
        <v>52630</v>
      </c>
      <c r="L698" s="278">
        <v>52630</v>
      </c>
      <c r="M698" s="278">
        <f t="shared" si="10"/>
        <v>0</v>
      </c>
    </row>
    <row r="699" spans="1:13" hidden="1" x14ac:dyDescent="0.3">
      <c r="A699" s="108">
        <v>851347</v>
      </c>
      <c r="B699" s="133" t="s">
        <v>2192</v>
      </c>
      <c r="C699" s="133" t="s">
        <v>10</v>
      </c>
      <c r="D699" s="133" t="s">
        <v>2112</v>
      </c>
      <c r="E699" s="133" t="s">
        <v>1253</v>
      </c>
      <c r="F699" s="133" t="s">
        <v>961</v>
      </c>
      <c r="G699" s="133" t="s">
        <v>865</v>
      </c>
      <c r="H699" s="133" t="s">
        <v>1254</v>
      </c>
      <c r="I699" t="b">
        <v>0</v>
      </c>
      <c r="J699" s="133" t="s">
        <v>867</v>
      </c>
      <c r="K699" s="91">
        <v>30750</v>
      </c>
      <c r="L699" s="278">
        <v>30750</v>
      </c>
      <c r="M699" s="278">
        <f t="shared" si="10"/>
        <v>0</v>
      </c>
    </row>
    <row r="700" spans="1:13" hidden="1" x14ac:dyDescent="0.3">
      <c r="A700" s="108">
        <v>851046</v>
      </c>
      <c r="B700" s="133" t="s">
        <v>2193</v>
      </c>
      <c r="C700" s="133" t="s">
        <v>10</v>
      </c>
      <c r="D700" s="133" t="s">
        <v>2112</v>
      </c>
      <c r="E700" s="133" t="s">
        <v>1265</v>
      </c>
      <c r="F700" s="133" t="s">
        <v>2113</v>
      </c>
      <c r="G700" s="133" t="s">
        <v>865</v>
      </c>
      <c r="H700" s="133" t="s">
        <v>1266</v>
      </c>
      <c r="I700" t="b">
        <v>0</v>
      </c>
      <c r="J700" s="133" t="s">
        <v>867</v>
      </c>
      <c r="K700" s="91">
        <v>57050</v>
      </c>
      <c r="L700" s="278">
        <v>57050</v>
      </c>
      <c r="M700" s="278">
        <f t="shared" si="10"/>
        <v>0</v>
      </c>
    </row>
    <row r="701" spans="1:13" hidden="1" x14ac:dyDescent="0.3">
      <c r="A701" s="108">
        <v>851053</v>
      </c>
      <c r="B701" s="133" t="s">
        <v>2194</v>
      </c>
      <c r="C701" s="133" t="s">
        <v>10</v>
      </c>
      <c r="D701" s="133" t="s">
        <v>2112</v>
      </c>
      <c r="E701" s="133" t="s">
        <v>1265</v>
      </c>
      <c r="F701" s="133" t="s">
        <v>2113</v>
      </c>
      <c r="G701" s="133" t="s">
        <v>925</v>
      </c>
      <c r="H701" s="133" t="s">
        <v>1391</v>
      </c>
      <c r="I701" t="b">
        <v>0</v>
      </c>
      <c r="J701" s="133" t="s">
        <v>867</v>
      </c>
      <c r="K701" s="91">
        <v>31120</v>
      </c>
      <c r="L701" s="278">
        <v>31120</v>
      </c>
      <c r="M701" s="278">
        <f t="shared" si="10"/>
        <v>0</v>
      </c>
    </row>
    <row r="702" spans="1:13" hidden="1" x14ac:dyDescent="0.3">
      <c r="A702" s="108">
        <v>851176</v>
      </c>
      <c r="B702" s="133" t="s">
        <v>2195</v>
      </c>
      <c r="C702" s="133" t="s">
        <v>10</v>
      </c>
      <c r="D702" s="133" t="s">
        <v>2112</v>
      </c>
      <c r="E702" s="133" t="s">
        <v>1268</v>
      </c>
      <c r="F702" s="133" t="s">
        <v>2113</v>
      </c>
      <c r="G702" s="133" t="s">
        <v>865</v>
      </c>
      <c r="H702" s="133" t="s">
        <v>2196</v>
      </c>
      <c r="I702" t="b">
        <v>0</v>
      </c>
      <c r="J702" s="133" t="s">
        <v>867</v>
      </c>
      <c r="K702" s="91">
        <v>500</v>
      </c>
      <c r="L702" s="278">
        <v>500</v>
      </c>
      <c r="M702" s="278">
        <f t="shared" si="10"/>
        <v>0</v>
      </c>
    </row>
    <row r="703" spans="1:13" hidden="1" x14ac:dyDescent="0.3">
      <c r="A703" s="108">
        <v>851357</v>
      </c>
      <c r="B703" s="133" t="s">
        <v>2197</v>
      </c>
      <c r="C703" s="133" t="s">
        <v>10</v>
      </c>
      <c r="D703" s="133" t="s">
        <v>2112</v>
      </c>
      <c r="E703" s="133" t="s">
        <v>1268</v>
      </c>
      <c r="F703" s="133" t="s">
        <v>961</v>
      </c>
      <c r="G703" s="133" t="s">
        <v>865</v>
      </c>
      <c r="H703" s="133" t="s">
        <v>1597</v>
      </c>
      <c r="I703" t="b">
        <v>0</v>
      </c>
      <c r="J703" s="133" t="s">
        <v>867</v>
      </c>
      <c r="K703" s="91">
        <v>1500</v>
      </c>
      <c r="L703" s="278">
        <v>1500</v>
      </c>
      <c r="M703" s="278">
        <f t="shared" si="10"/>
        <v>0</v>
      </c>
    </row>
    <row r="704" spans="1:13" hidden="1" x14ac:dyDescent="0.3">
      <c r="A704" s="108">
        <v>851074</v>
      </c>
      <c r="B704" s="133" t="s">
        <v>2198</v>
      </c>
      <c r="C704" s="133" t="s">
        <v>10</v>
      </c>
      <c r="D704" s="133" t="s">
        <v>2112</v>
      </c>
      <c r="E704" s="133" t="s">
        <v>1273</v>
      </c>
      <c r="F704" s="133" t="s">
        <v>2113</v>
      </c>
      <c r="G704" s="133" t="s">
        <v>865</v>
      </c>
      <c r="H704" s="133" t="s">
        <v>2199</v>
      </c>
      <c r="I704" t="b">
        <v>0</v>
      </c>
      <c r="J704" s="133" t="s">
        <v>867</v>
      </c>
      <c r="K704" s="91">
        <v>7420</v>
      </c>
      <c r="L704" s="278">
        <v>7420</v>
      </c>
      <c r="M704" s="278">
        <f t="shared" si="10"/>
        <v>0</v>
      </c>
    </row>
    <row r="705" spans="1:13" hidden="1" x14ac:dyDescent="0.3">
      <c r="A705" s="108">
        <v>851075</v>
      </c>
      <c r="B705" s="133" t="s">
        <v>2200</v>
      </c>
      <c r="C705" s="133" t="s">
        <v>10</v>
      </c>
      <c r="D705" s="133" t="s">
        <v>2112</v>
      </c>
      <c r="E705" s="133" t="s">
        <v>1273</v>
      </c>
      <c r="F705" s="133" t="s">
        <v>2113</v>
      </c>
      <c r="G705" s="133" t="s">
        <v>944</v>
      </c>
      <c r="H705" s="133" t="s">
        <v>2201</v>
      </c>
      <c r="I705" t="b">
        <v>0</v>
      </c>
      <c r="J705" s="133" t="s">
        <v>867</v>
      </c>
      <c r="K705" s="91">
        <v>2500</v>
      </c>
      <c r="L705" s="278">
        <v>2500</v>
      </c>
      <c r="M705" s="278">
        <f t="shared" si="10"/>
        <v>0</v>
      </c>
    </row>
    <row r="706" spans="1:13" hidden="1" x14ac:dyDescent="0.3">
      <c r="A706" s="108">
        <v>851102</v>
      </c>
      <c r="B706" s="133" t="s">
        <v>2202</v>
      </c>
      <c r="C706" s="133" t="s">
        <v>10</v>
      </c>
      <c r="D706" s="133" t="s">
        <v>2203</v>
      </c>
      <c r="E706" s="133" t="s">
        <v>1165</v>
      </c>
      <c r="F706" s="133" t="s">
        <v>965</v>
      </c>
      <c r="G706" s="133" t="s">
        <v>865</v>
      </c>
      <c r="H706" s="133">
        <v>0</v>
      </c>
      <c r="I706" t="b">
        <v>0</v>
      </c>
      <c r="J706" s="133" t="s">
        <v>1166</v>
      </c>
      <c r="K706" s="91">
        <v>3943010</v>
      </c>
      <c r="L706" s="278">
        <v>3778230</v>
      </c>
      <c r="M706" s="278">
        <f t="shared" si="10"/>
        <v>-164780</v>
      </c>
    </row>
    <row r="707" spans="1:13" hidden="1" x14ac:dyDescent="0.3">
      <c r="A707" s="108">
        <v>586389</v>
      </c>
      <c r="B707" s="133" t="s">
        <v>2204</v>
      </c>
      <c r="C707" s="133" t="s">
        <v>10</v>
      </c>
      <c r="D707" s="133" t="s">
        <v>2203</v>
      </c>
      <c r="E707" s="133" t="s">
        <v>1165</v>
      </c>
      <c r="F707" s="133" t="s">
        <v>987</v>
      </c>
      <c r="G707" s="133" t="s">
        <v>925</v>
      </c>
      <c r="H707" s="133" t="s">
        <v>2205</v>
      </c>
      <c r="I707" t="b">
        <v>0</v>
      </c>
      <c r="J707" s="133" t="s">
        <v>867</v>
      </c>
      <c r="K707" s="91">
        <v>16560</v>
      </c>
      <c r="L707" s="278">
        <v>16560</v>
      </c>
      <c r="M707" s="278">
        <f t="shared" si="10"/>
        <v>0</v>
      </c>
    </row>
    <row r="708" spans="1:13" hidden="1" x14ac:dyDescent="0.3">
      <c r="A708" s="108">
        <v>851124</v>
      </c>
      <c r="B708" s="133" t="s">
        <v>2206</v>
      </c>
      <c r="C708" s="133" t="s">
        <v>10</v>
      </c>
      <c r="D708" s="133" t="s">
        <v>2203</v>
      </c>
      <c r="E708" s="133" t="s">
        <v>1173</v>
      </c>
      <c r="F708" s="133" t="s">
        <v>965</v>
      </c>
      <c r="G708" s="133" t="s">
        <v>865</v>
      </c>
      <c r="H708" s="133" t="s">
        <v>1174</v>
      </c>
      <c r="I708" t="b">
        <v>0</v>
      </c>
      <c r="J708" s="133" t="s">
        <v>867</v>
      </c>
      <c r="K708" s="91">
        <v>59000</v>
      </c>
      <c r="L708" s="278">
        <v>59000</v>
      </c>
      <c r="M708" s="278">
        <f t="shared" si="10"/>
        <v>0</v>
      </c>
    </row>
    <row r="709" spans="1:13" hidden="1" x14ac:dyDescent="0.3">
      <c r="A709" s="108">
        <v>851125</v>
      </c>
      <c r="B709" s="133" t="s">
        <v>2207</v>
      </c>
      <c r="C709" s="133" t="s">
        <v>10</v>
      </c>
      <c r="D709" s="133" t="s">
        <v>2203</v>
      </c>
      <c r="E709" s="133" t="s">
        <v>1173</v>
      </c>
      <c r="F709" s="133" t="s">
        <v>987</v>
      </c>
      <c r="G709" s="133" t="s">
        <v>865</v>
      </c>
      <c r="H709" s="133" t="s">
        <v>1174</v>
      </c>
      <c r="I709" t="b">
        <v>0</v>
      </c>
      <c r="J709" s="133" t="s">
        <v>867</v>
      </c>
      <c r="K709" s="91">
        <v>59000</v>
      </c>
      <c r="L709" s="278">
        <v>59000</v>
      </c>
      <c r="M709" s="278">
        <f t="shared" si="10"/>
        <v>0</v>
      </c>
    </row>
    <row r="710" spans="1:13" hidden="1" x14ac:dyDescent="0.3">
      <c r="A710" s="108">
        <v>851126</v>
      </c>
      <c r="B710" s="133" t="s">
        <v>2208</v>
      </c>
      <c r="C710" s="133" t="s">
        <v>10</v>
      </c>
      <c r="D710" s="133" t="s">
        <v>2203</v>
      </c>
      <c r="E710" s="133" t="s">
        <v>1173</v>
      </c>
      <c r="F710" s="133" t="s">
        <v>2209</v>
      </c>
      <c r="G710" s="133" t="s">
        <v>865</v>
      </c>
      <c r="H710" s="133" t="s">
        <v>1174</v>
      </c>
      <c r="I710" t="b">
        <v>0</v>
      </c>
      <c r="J710" s="133" t="s">
        <v>867</v>
      </c>
      <c r="K710" s="91">
        <v>0</v>
      </c>
      <c r="L710" s="278">
        <v>0</v>
      </c>
      <c r="M710" s="278">
        <f t="shared" ref="M710:M773" si="11">+L710-K710</f>
        <v>0</v>
      </c>
    </row>
    <row r="711" spans="1:13" hidden="1" x14ac:dyDescent="0.3">
      <c r="A711" s="108">
        <v>851127</v>
      </c>
      <c r="B711" s="133" t="s">
        <v>2210</v>
      </c>
      <c r="C711" s="133" t="s">
        <v>10</v>
      </c>
      <c r="D711" s="133" t="s">
        <v>2203</v>
      </c>
      <c r="E711" s="133" t="s">
        <v>1173</v>
      </c>
      <c r="F711" s="133" t="s">
        <v>2211</v>
      </c>
      <c r="G711" s="133" t="s">
        <v>865</v>
      </c>
      <c r="H711" s="133" t="s">
        <v>1174</v>
      </c>
      <c r="I711" t="b">
        <v>0</v>
      </c>
      <c r="J711" s="133" t="s">
        <v>867</v>
      </c>
      <c r="K711" s="91">
        <v>0</v>
      </c>
      <c r="L711" s="278">
        <v>0</v>
      </c>
      <c r="M711" s="278">
        <f t="shared" si="11"/>
        <v>0</v>
      </c>
    </row>
    <row r="712" spans="1:13" hidden="1" x14ac:dyDescent="0.3">
      <c r="A712" s="108">
        <v>851116</v>
      </c>
      <c r="B712" s="133" t="s">
        <v>2212</v>
      </c>
      <c r="C712" s="133" t="s">
        <v>10</v>
      </c>
      <c r="D712" s="133" t="s">
        <v>2203</v>
      </c>
      <c r="E712" s="133" t="s">
        <v>1173</v>
      </c>
      <c r="F712" s="133" t="s">
        <v>2213</v>
      </c>
      <c r="G712" s="133" t="s">
        <v>865</v>
      </c>
      <c r="H712" s="133" t="s">
        <v>1174</v>
      </c>
      <c r="I712" t="b">
        <v>0</v>
      </c>
      <c r="J712" s="133" t="s">
        <v>867</v>
      </c>
      <c r="K712" s="91">
        <v>0</v>
      </c>
      <c r="L712" s="278">
        <v>0</v>
      </c>
      <c r="M712" s="278">
        <f t="shared" si="11"/>
        <v>0</v>
      </c>
    </row>
    <row r="713" spans="1:13" hidden="1" x14ac:dyDescent="0.3">
      <c r="A713" s="108">
        <v>851117</v>
      </c>
      <c r="B713" s="133" t="s">
        <v>2214</v>
      </c>
      <c r="C713" s="133" t="s">
        <v>10</v>
      </c>
      <c r="D713" s="133" t="s">
        <v>2203</v>
      </c>
      <c r="E713" s="133" t="s">
        <v>1173</v>
      </c>
      <c r="F713" s="133" t="s">
        <v>2215</v>
      </c>
      <c r="G713" s="133" t="s">
        <v>865</v>
      </c>
      <c r="H713" s="133" t="s">
        <v>1174</v>
      </c>
      <c r="I713" t="b">
        <v>0</v>
      </c>
      <c r="J713" s="133" t="s">
        <v>867</v>
      </c>
      <c r="K713" s="91">
        <v>0</v>
      </c>
      <c r="L713" s="278">
        <v>0</v>
      </c>
      <c r="M713" s="278">
        <f t="shared" si="11"/>
        <v>0</v>
      </c>
    </row>
    <row r="714" spans="1:13" hidden="1" x14ac:dyDescent="0.3">
      <c r="A714" s="108">
        <v>851118</v>
      </c>
      <c r="B714" s="133" t="s">
        <v>2216</v>
      </c>
      <c r="C714" s="133" t="s">
        <v>10</v>
      </c>
      <c r="D714" s="133" t="s">
        <v>2203</v>
      </c>
      <c r="E714" s="133" t="s">
        <v>1173</v>
      </c>
      <c r="F714" s="133" t="s">
        <v>2217</v>
      </c>
      <c r="G714" s="133" t="s">
        <v>865</v>
      </c>
      <c r="H714" s="133" t="s">
        <v>1174</v>
      </c>
      <c r="I714" t="b">
        <v>0</v>
      </c>
      <c r="J714" s="133" t="s">
        <v>867</v>
      </c>
      <c r="K714" s="91">
        <v>0</v>
      </c>
      <c r="L714" s="278">
        <v>0</v>
      </c>
      <c r="M714" s="278">
        <f t="shared" si="11"/>
        <v>0</v>
      </c>
    </row>
    <row r="715" spans="1:13" hidden="1" x14ac:dyDescent="0.3">
      <c r="A715" s="108">
        <v>851119</v>
      </c>
      <c r="B715" s="133" t="s">
        <v>2218</v>
      </c>
      <c r="C715" s="133" t="s">
        <v>10</v>
      </c>
      <c r="D715" s="133" t="s">
        <v>2203</v>
      </c>
      <c r="E715" s="133" t="s">
        <v>1173</v>
      </c>
      <c r="F715" s="133" t="s">
        <v>2219</v>
      </c>
      <c r="G715" s="133" t="s">
        <v>865</v>
      </c>
      <c r="H715" s="133" t="s">
        <v>1174</v>
      </c>
      <c r="I715" t="b">
        <v>0</v>
      </c>
      <c r="J715" s="133" t="s">
        <v>867</v>
      </c>
      <c r="K715" s="91">
        <v>0</v>
      </c>
      <c r="L715" s="278">
        <v>0</v>
      </c>
      <c r="M715" s="278">
        <f t="shared" si="11"/>
        <v>0</v>
      </c>
    </row>
    <row r="716" spans="1:13" hidden="1" x14ac:dyDescent="0.3">
      <c r="A716" s="108">
        <v>851120</v>
      </c>
      <c r="B716" s="133" t="s">
        <v>2220</v>
      </c>
      <c r="C716" s="133" t="s">
        <v>10</v>
      </c>
      <c r="D716" s="133" t="s">
        <v>2203</v>
      </c>
      <c r="E716" s="133" t="s">
        <v>1173</v>
      </c>
      <c r="F716" s="133" t="s">
        <v>2221</v>
      </c>
      <c r="G716" s="133" t="s">
        <v>865</v>
      </c>
      <c r="H716" s="133" t="s">
        <v>1174</v>
      </c>
      <c r="I716" t="b">
        <v>0</v>
      </c>
      <c r="J716" s="133" t="s">
        <v>867</v>
      </c>
      <c r="K716" s="91">
        <v>0</v>
      </c>
      <c r="L716" s="278">
        <v>0</v>
      </c>
      <c r="M716" s="278">
        <f t="shared" si="11"/>
        <v>0</v>
      </c>
    </row>
    <row r="717" spans="1:13" hidden="1" x14ac:dyDescent="0.3">
      <c r="A717" s="108">
        <v>851121</v>
      </c>
      <c r="B717" s="133" t="s">
        <v>2222</v>
      </c>
      <c r="C717" s="133" t="s">
        <v>10</v>
      </c>
      <c r="D717" s="133" t="s">
        <v>2203</v>
      </c>
      <c r="E717" s="133" t="s">
        <v>1173</v>
      </c>
      <c r="F717" s="133" t="s">
        <v>2223</v>
      </c>
      <c r="G717" s="133" t="s">
        <v>865</v>
      </c>
      <c r="H717" s="133" t="s">
        <v>1174</v>
      </c>
      <c r="I717" t="b">
        <v>0</v>
      </c>
      <c r="J717" s="133" t="s">
        <v>867</v>
      </c>
      <c r="K717" s="91">
        <v>0</v>
      </c>
      <c r="L717" s="278">
        <v>0</v>
      </c>
      <c r="M717" s="278">
        <f t="shared" si="11"/>
        <v>0</v>
      </c>
    </row>
    <row r="718" spans="1:13" hidden="1" x14ac:dyDescent="0.3">
      <c r="A718" s="108">
        <v>851122</v>
      </c>
      <c r="B718" s="133" t="s">
        <v>2224</v>
      </c>
      <c r="C718" s="133" t="s">
        <v>10</v>
      </c>
      <c r="D718" s="133" t="s">
        <v>2203</v>
      </c>
      <c r="E718" s="133" t="s">
        <v>1173</v>
      </c>
      <c r="F718" s="133" t="s">
        <v>2225</v>
      </c>
      <c r="G718" s="133" t="s">
        <v>865</v>
      </c>
      <c r="H718" s="133" t="s">
        <v>1174</v>
      </c>
      <c r="I718" t="b">
        <v>0</v>
      </c>
      <c r="J718" s="133" t="s">
        <v>867</v>
      </c>
      <c r="K718" s="91">
        <v>0</v>
      </c>
      <c r="L718" s="278">
        <v>0</v>
      </c>
      <c r="M718" s="278">
        <f t="shared" si="11"/>
        <v>0</v>
      </c>
    </row>
    <row r="719" spans="1:13" hidden="1" x14ac:dyDescent="0.3">
      <c r="A719" s="108">
        <v>851123</v>
      </c>
      <c r="B719" s="133" t="s">
        <v>2226</v>
      </c>
      <c r="C719" s="133" t="s">
        <v>10</v>
      </c>
      <c r="D719" s="133" t="s">
        <v>2203</v>
      </c>
      <c r="E719" s="133" t="s">
        <v>2117</v>
      </c>
      <c r="F719" s="133" t="s">
        <v>965</v>
      </c>
      <c r="G719" s="133" t="s">
        <v>865</v>
      </c>
      <c r="H719" s="133" t="s">
        <v>2118</v>
      </c>
      <c r="I719" t="b">
        <v>0</v>
      </c>
      <c r="J719" s="133" t="s">
        <v>867</v>
      </c>
      <c r="K719" s="91">
        <v>0</v>
      </c>
      <c r="L719" s="278">
        <v>0</v>
      </c>
      <c r="M719" s="278">
        <f t="shared" si="11"/>
        <v>0</v>
      </c>
    </row>
    <row r="720" spans="1:13" hidden="1" x14ac:dyDescent="0.3">
      <c r="A720" s="108">
        <v>586507</v>
      </c>
      <c r="B720" s="133" t="s">
        <v>2227</v>
      </c>
      <c r="C720" s="133" t="s">
        <v>10</v>
      </c>
      <c r="D720" s="133" t="s">
        <v>2203</v>
      </c>
      <c r="E720" s="133" t="s">
        <v>1286</v>
      </c>
      <c r="F720" s="133" t="s">
        <v>965</v>
      </c>
      <c r="G720" s="133" t="s">
        <v>865</v>
      </c>
      <c r="H720" s="133" t="s">
        <v>1287</v>
      </c>
      <c r="I720" t="b">
        <v>0</v>
      </c>
      <c r="J720" s="133" t="s">
        <v>867</v>
      </c>
      <c r="K720" s="91">
        <v>45430</v>
      </c>
      <c r="L720" s="278">
        <v>45430</v>
      </c>
      <c r="M720" s="278">
        <f t="shared" si="11"/>
        <v>0</v>
      </c>
    </row>
    <row r="721" spans="1:13" hidden="1" x14ac:dyDescent="0.3">
      <c r="A721" s="108">
        <v>586508</v>
      </c>
      <c r="B721" s="133" t="s">
        <v>2228</v>
      </c>
      <c r="C721" s="133" t="s">
        <v>10</v>
      </c>
      <c r="D721" s="133" t="s">
        <v>2203</v>
      </c>
      <c r="E721" s="133" t="s">
        <v>1286</v>
      </c>
      <c r="F721" s="133" t="s">
        <v>987</v>
      </c>
      <c r="G721" s="133" t="s">
        <v>865</v>
      </c>
      <c r="H721" s="133" t="s">
        <v>1287</v>
      </c>
      <c r="I721" t="b">
        <v>0</v>
      </c>
      <c r="J721" s="133" t="s">
        <v>867</v>
      </c>
      <c r="K721" s="91">
        <v>0</v>
      </c>
      <c r="L721" s="278">
        <v>0</v>
      </c>
      <c r="M721" s="278">
        <f t="shared" si="11"/>
        <v>0</v>
      </c>
    </row>
    <row r="722" spans="1:13" hidden="1" x14ac:dyDescent="0.3">
      <c r="A722" s="108">
        <v>1191030</v>
      </c>
      <c r="B722" s="133" t="s">
        <v>2229</v>
      </c>
      <c r="C722" s="133" t="s">
        <v>10</v>
      </c>
      <c r="D722" s="133" t="s">
        <v>2203</v>
      </c>
      <c r="E722" s="133" t="s">
        <v>1286</v>
      </c>
      <c r="F722" s="133" t="s">
        <v>2209</v>
      </c>
      <c r="G722" s="133" t="s">
        <v>865</v>
      </c>
      <c r="H722" s="133" t="s">
        <v>1287</v>
      </c>
      <c r="I722" t="b">
        <v>0</v>
      </c>
      <c r="J722" s="133" t="s">
        <v>867</v>
      </c>
      <c r="K722" s="91">
        <v>63410</v>
      </c>
      <c r="L722" s="278">
        <v>63410</v>
      </c>
      <c r="M722" s="278">
        <f t="shared" si="11"/>
        <v>0</v>
      </c>
    </row>
    <row r="723" spans="1:13" hidden="1" x14ac:dyDescent="0.3">
      <c r="A723" s="108">
        <v>586681</v>
      </c>
      <c r="B723" s="133" t="s">
        <v>2230</v>
      </c>
      <c r="C723" s="133" t="s">
        <v>10</v>
      </c>
      <c r="D723" s="133" t="s">
        <v>2203</v>
      </c>
      <c r="E723" s="133" t="s">
        <v>1286</v>
      </c>
      <c r="F723" s="133" t="s">
        <v>2215</v>
      </c>
      <c r="G723" s="133" t="s">
        <v>865</v>
      </c>
      <c r="H723" s="133" t="s">
        <v>1287</v>
      </c>
      <c r="I723" t="b">
        <v>0</v>
      </c>
      <c r="J723" s="133" t="s">
        <v>867</v>
      </c>
      <c r="K723" s="91">
        <v>0</v>
      </c>
      <c r="L723" s="278">
        <v>0</v>
      </c>
      <c r="M723" s="278">
        <f t="shared" si="11"/>
        <v>0</v>
      </c>
    </row>
    <row r="724" spans="1:13" hidden="1" x14ac:dyDescent="0.3">
      <c r="A724" s="108">
        <v>586630</v>
      </c>
      <c r="B724" s="133" t="s">
        <v>2231</v>
      </c>
      <c r="C724" s="133" t="s">
        <v>10</v>
      </c>
      <c r="D724" s="133" t="s">
        <v>2203</v>
      </c>
      <c r="E724" s="133" t="s">
        <v>1286</v>
      </c>
      <c r="F724" s="133" t="s">
        <v>2217</v>
      </c>
      <c r="G724" s="133" t="s">
        <v>865</v>
      </c>
      <c r="H724" s="133" t="s">
        <v>1287</v>
      </c>
      <c r="I724" t="b">
        <v>0</v>
      </c>
      <c r="J724" s="133" t="s">
        <v>867</v>
      </c>
      <c r="K724" s="91">
        <v>0</v>
      </c>
      <c r="L724" s="278">
        <v>0</v>
      </c>
      <c r="M724" s="278">
        <f t="shared" si="11"/>
        <v>0</v>
      </c>
    </row>
    <row r="725" spans="1:13" hidden="1" x14ac:dyDescent="0.3">
      <c r="A725" s="108">
        <v>586612</v>
      </c>
      <c r="B725" s="133" t="s">
        <v>2232</v>
      </c>
      <c r="C725" s="133" t="s">
        <v>10</v>
      </c>
      <c r="D725" s="133" t="s">
        <v>2203</v>
      </c>
      <c r="E725" s="133" t="s">
        <v>1286</v>
      </c>
      <c r="F725" s="133" t="s">
        <v>2219</v>
      </c>
      <c r="G725" s="133" t="s">
        <v>865</v>
      </c>
      <c r="H725" s="133" t="s">
        <v>1287</v>
      </c>
      <c r="I725" t="b">
        <v>0</v>
      </c>
      <c r="J725" s="133" t="s">
        <v>867</v>
      </c>
      <c r="K725" s="91">
        <v>0</v>
      </c>
      <c r="L725" s="278">
        <v>0</v>
      </c>
      <c r="M725" s="278">
        <f t="shared" si="11"/>
        <v>0</v>
      </c>
    </row>
    <row r="726" spans="1:13" hidden="1" x14ac:dyDescent="0.3">
      <c r="A726" s="108">
        <v>586613</v>
      </c>
      <c r="B726" s="133" t="s">
        <v>2233</v>
      </c>
      <c r="C726" s="133" t="s">
        <v>10</v>
      </c>
      <c r="D726" s="133" t="s">
        <v>2203</v>
      </c>
      <c r="E726" s="133" t="s">
        <v>1286</v>
      </c>
      <c r="F726" s="133" t="s">
        <v>2223</v>
      </c>
      <c r="G726" s="133" t="s">
        <v>865</v>
      </c>
      <c r="H726" s="133" t="s">
        <v>1287</v>
      </c>
      <c r="I726" t="b">
        <v>0</v>
      </c>
      <c r="J726" s="133" t="s">
        <v>867</v>
      </c>
      <c r="K726" s="91">
        <v>0</v>
      </c>
      <c r="L726" s="278">
        <v>0</v>
      </c>
      <c r="M726" s="278">
        <f t="shared" si="11"/>
        <v>0</v>
      </c>
    </row>
    <row r="727" spans="1:13" hidden="1" x14ac:dyDescent="0.3">
      <c r="A727" s="108">
        <v>586614</v>
      </c>
      <c r="B727" s="133" t="s">
        <v>2234</v>
      </c>
      <c r="C727" s="133" t="s">
        <v>10</v>
      </c>
      <c r="D727" s="133" t="s">
        <v>2203</v>
      </c>
      <c r="E727" s="133" t="s">
        <v>1286</v>
      </c>
      <c r="F727" s="133" t="s">
        <v>2225</v>
      </c>
      <c r="G727" s="133" t="s">
        <v>865</v>
      </c>
      <c r="H727" s="133" t="s">
        <v>1287</v>
      </c>
      <c r="I727" t="b">
        <v>0</v>
      </c>
      <c r="J727" s="133" t="s">
        <v>867</v>
      </c>
      <c r="K727" s="91">
        <v>0</v>
      </c>
      <c r="L727" s="278">
        <v>0</v>
      </c>
      <c r="M727" s="278">
        <f t="shared" si="11"/>
        <v>0</v>
      </c>
    </row>
    <row r="728" spans="1:13" hidden="1" x14ac:dyDescent="0.3">
      <c r="A728" s="108">
        <v>586615</v>
      </c>
      <c r="B728" s="133" t="s">
        <v>2235</v>
      </c>
      <c r="C728" s="133" t="s">
        <v>10</v>
      </c>
      <c r="D728" s="133" t="s">
        <v>2203</v>
      </c>
      <c r="E728" s="133" t="s">
        <v>1176</v>
      </c>
      <c r="F728" s="133" t="s">
        <v>965</v>
      </c>
      <c r="G728" s="133" t="s">
        <v>865</v>
      </c>
      <c r="H728" s="133">
        <v>0</v>
      </c>
      <c r="I728" t="b">
        <v>0</v>
      </c>
      <c r="J728" s="133" t="s">
        <v>1166</v>
      </c>
      <c r="K728" s="91">
        <v>2448650</v>
      </c>
      <c r="L728" s="278">
        <v>2389480</v>
      </c>
      <c r="M728" s="278">
        <f t="shared" si="11"/>
        <v>-59170</v>
      </c>
    </row>
    <row r="729" spans="1:13" hidden="1" x14ac:dyDescent="0.3">
      <c r="A729" s="108">
        <v>586616</v>
      </c>
      <c r="B729" s="133" t="s">
        <v>2236</v>
      </c>
      <c r="C729" s="133" t="s">
        <v>10</v>
      </c>
      <c r="D729" s="133" t="s">
        <v>2203</v>
      </c>
      <c r="E729" s="133" t="s">
        <v>1525</v>
      </c>
      <c r="F729" s="133" t="s">
        <v>965</v>
      </c>
      <c r="G729" s="133" t="s">
        <v>865</v>
      </c>
      <c r="H729" s="133" t="s">
        <v>1526</v>
      </c>
      <c r="I729" t="b">
        <v>0</v>
      </c>
      <c r="J729" s="133" t="s">
        <v>867</v>
      </c>
      <c r="K729" s="91">
        <v>52020</v>
      </c>
      <c r="L729" s="278">
        <v>52020</v>
      </c>
      <c r="M729" s="278">
        <f t="shared" si="11"/>
        <v>0</v>
      </c>
    </row>
    <row r="730" spans="1:13" hidden="1" x14ac:dyDescent="0.3">
      <c r="A730" s="108">
        <v>586617</v>
      </c>
      <c r="B730" s="133" t="s">
        <v>2237</v>
      </c>
      <c r="C730" s="133" t="s">
        <v>10</v>
      </c>
      <c r="D730" s="133" t="s">
        <v>2203</v>
      </c>
      <c r="E730" s="133" t="s">
        <v>1182</v>
      </c>
      <c r="F730" s="133" t="s">
        <v>965</v>
      </c>
      <c r="G730" s="133" t="s">
        <v>865</v>
      </c>
      <c r="H730" s="133" t="s">
        <v>1183</v>
      </c>
      <c r="I730" t="b">
        <v>0</v>
      </c>
      <c r="J730" s="133" t="s">
        <v>867</v>
      </c>
      <c r="K730" s="91">
        <v>0</v>
      </c>
      <c r="L730" s="278">
        <v>0</v>
      </c>
      <c r="M730" s="278">
        <f t="shared" si="11"/>
        <v>0</v>
      </c>
    </row>
    <row r="731" spans="1:13" hidden="1" x14ac:dyDescent="0.3">
      <c r="A731" s="108">
        <v>586618</v>
      </c>
      <c r="B731" s="133" t="s">
        <v>2238</v>
      </c>
      <c r="C731" s="133" t="s">
        <v>10</v>
      </c>
      <c r="D731" s="133" t="s">
        <v>2203</v>
      </c>
      <c r="E731" s="133" t="s">
        <v>1185</v>
      </c>
      <c r="F731" s="133" t="s">
        <v>965</v>
      </c>
      <c r="G731" s="133" t="s">
        <v>865</v>
      </c>
      <c r="H731" s="133" t="s">
        <v>1186</v>
      </c>
      <c r="I731" t="b">
        <v>0</v>
      </c>
      <c r="J731" s="133" t="s">
        <v>867</v>
      </c>
      <c r="K731" s="91">
        <v>410</v>
      </c>
      <c r="L731" s="278">
        <v>410</v>
      </c>
      <c r="M731" s="278">
        <f t="shared" si="11"/>
        <v>0</v>
      </c>
    </row>
    <row r="732" spans="1:13" hidden="1" x14ac:dyDescent="0.3">
      <c r="A732" s="108">
        <v>586682</v>
      </c>
      <c r="B732" s="133" t="s">
        <v>2239</v>
      </c>
      <c r="C732" s="133" t="s">
        <v>10</v>
      </c>
      <c r="D732" s="133" t="s">
        <v>2203</v>
      </c>
      <c r="E732" s="133" t="s">
        <v>1185</v>
      </c>
      <c r="F732" s="133" t="s">
        <v>987</v>
      </c>
      <c r="G732" s="133" t="s">
        <v>865</v>
      </c>
      <c r="H732" s="133" t="s">
        <v>2240</v>
      </c>
      <c r="I732" t="b">
        <v>0</v>
      </c>
      <c r="J732" s="133" t="s">
        <v>867</v>
      </c>
      <c r="K732" s="91">
        <v>400</v>
      </c>
      <c r="L732" s="278">
        <v>400</v>
      </c>
      <c r="M732" s="278">
        <f t="shared" si="11"/>
        <v>0</v>
      </c>
    </row>
    <row r="733" spans="1:13" hidden="1" x14ac:dyDescent="0.3">
      <c r="A733" s="108">
        <v>851001</v>
      </c>
      <c r="B733" s="133" t="s">
        <v>2241</v>
      </c>
      <c r="C733" s="133" t="s">
        <v>10</v>
      </c>
      <c r="D733" s="133" t="s">
        <v>2203</v>
      </c>
      <c r="E733" s="133" t="s">
        <v>1185</v>
      </c>
      <c r="F733" s="133" t="s">
        <v>987</v>
      </c>
      <c r="G733" s="133" t="s">
        <v>925</v>
      </c>
      <c r="H733" s="133" t="s">
        <v>2242</v>
      </c>
      <c r="I733" t="b">
        <v>0</v>
      </c>
      <c r="J733" s="133" t="s">
        <v>867</v>
      </c>
      <c r="K733" s="91">
        <v>100</v>
      </c>
      <c r="L733" s="278">
        <v>100</v>
      </c>
      <c r="M733" s="278">
        <f t="shared" si="11"/>
        <v>0</v>
      </c>
    </row>
    <row r="734" spans="1:13" hidden="1" x14ac:dyDescent="0.3">
      <c r="A734" s="108">
        <v>851002</v>
      </c>
      <c r="B734" s="133" t="s">
        <v>2243</v>
      </c>
      <c r="C734" s="133" t="s">
        <v>10</v>
      </c>
      <c r="D734" s="133" t="s">
        <v>2203</v>
      </c>
      <c r="E734" s="133" t="s">
        <v>1188</v>
      </c>
      <c r="F734" s="133" t="s">
        <v>965</v>
      </c>
      <c r="G734" s="133" t="s">
        <v>865</v>
      </c>
      <c r="H734" s="133" t="s">
        <v>1189</v>
      </c>
      <c r="I734" t="b">
        <v>0</v>
      </c>
      <c r="J734" s="133" t="s">
        <v>867</v>
      </c>
      <c r="K734" s="91">
        <v>80</v>
      </c>
      <c r="L734" s="278">
        <v>80</v>
      </c>
      <c r="M734" s="278">
        <f t="shared" si="11"/>
        <v>0</v>
      </c>
    </row>
    <row r="735" spans="1:13" hidden="1" x14ac:dyDescent="0.3">
      <c r="A735" s="108">
        <v>850999</v>
      </c>
      <c r="B735" s="133" t="s">
        <v>2244</v>
      </c>
      <c r="C735" s="133" t="s">
        <v>10</v>
      </c>
      <c r="D735" s="133" t="s">
        <v>2203</v>
      </c>
      <c r="E735" s="133" t="s">
        <v>1188</v>
      </c>
      <c r="F735" s="133" t="s">
        <v>965</v>
      </c>
      <c r="G735" s="133" t="s">
        <v>925</v>
      </c>
      <c r="H735" s="133" t="s">
        <v>2245</v>
      </c>
      <c r="I735" t="b">
        <v>0</v>
      </c>
      <c r="J735" s="133" t="s">
        <v>867</v>
      </c>
      <c r="K735" s="91">
        <v>30</v>
      </c>
      <c r="L735" s="278">
        <v>30</v>
      </c>
      <c r="M735" s="278">
        <f t="shared" si="11"/>
        <v>0</v>
      </c>
    </row>
    <row r="736" spans="1:13" hidden="1" x14ac:dyDescent="0.3">
      <c r="A736" s="108">
        <v>851000</v>
      </c>
      <c r="B736" s="133" t="s">
        <v>2246</v>
      </c>
      <c r="C736" s="133" t="s">
        <v>10</v>
      </c>
      <c r="D736" s="133" t="s">
        <v>2203</v>
      </c>
      <c r="E736" s="133" t="s">
        <v>1188</v>
      </c>
      <c r="F736" s="133" t="s">
        <v>2217</v>
      </c>
      <c r="G736" s="133" t="s">
        <v>865</v>
      </c>
      <c r="H736" s="133" t="s">
        <v>1189</v>
      </c>
      <c r="I736" t="b">
        <v>0</v>
      </c>
      <c r="J736" s="133" t="s">
        <v>867</v>
      </c>
      <c r="K736" s="91">
        <v>0</v>
      </c>
      <c r="L736" s="278">
        <v>0</v>
      </c>
      <c r="M736" s="278">
        <f t="shared" si="11"/>
        <v>0</v>
      </c>
    </row>
    <row r="737" spans="1:13" hidden="1" x14ac:dyDescent="0.3">
      <c r="A737" s="108">
        <v>851031</v>
      </c>
      <c r="B737" s="133" t="s">
        <v>2247</v>
      </c>
      <c r="C737" s="133" t="s">
        <v>10</v>
      </c>
      <c r="D737" s="133" t="s">
        <v>2203</v>
      </c>
      <c r="E737" s="133" t="s">
        <v>1191</v>
      </c>
      <c r="F737" s="133" t="s">
        <v>965</v>
      </c>
      <c r="G737" s="133" t="s">
        <v>865</v>
      </c>
      <c r="H737" s="133" t="s">
        <v>1192</v>
      </c>
      <c r="I737" t="b">
        <v>0</v>
      </c>
      <c r="J737" s="133" t="s">
        <v>867</v>
      </c>
      <c r="K737" s="91">
        <v>1450</v>
      </c>
      <c r="L737" s="278">
        <v>1450</v>
      </c>
      <c r="M737" s="278">
        <f t="shared" si="11"/>
        <v>0</v>
      </c>
    </row>
    <row r="738" spans="1:13" hidden="1" x14ac:dyDescent="0.3">
      <c r="A738" s="108">
        <v>851032</v>
      </c>
      <c r="B738" s="133" t="s">
        <v>2248</v>
      </c>
      <c r="C738" s="133" t="s">
        <v>10</v>
      </c>
      <c r="D738" s="133" t="s">
        <v>2203</v>
      </c>
      <c r="E738" s="133" t="s">
        <v>1191</v>
      </c>
      <c r="F738" s="133" t="s">
        <v>987</v>
      </c>
      <c r="G738" s="133" t="s">
        <v>865</v>
      </c>
      <c r="H738" s="133" t="s">
        <v>1192</v>
      </c>
      <c r="I738" t="b">
        <v>0</v>
      </c>
      <c r="J738" s="133" t="s">
        <v>867</v>
      </c>
      <c r="K738" s="91">
        <v>1750</v>
      </c>
      <c r="L738" s="278">
        <v>1750</v>
      </c>
      <c r="M738" s="278">
        <f t="shared" si="11"/>
        <v>0</v>
      </c>
    </row>
    <row r="739" spans="1:13" hidden="1" x14ac:dyDescent="0.3">
      <c r="A739" s="108">
        <v>851033</v>
      </c>
      <c r="B739" s="133" t="s">
        <v>2249</v>
      </c>
      <c r="C739" s="133" t="s">
        <v>10</v>
      </c>
      <c r="D739" s="133" t="s">
        <v>2203</v>
      </c>
      <c r="E739" s="133" t="s">
        <v>1194</v>
      </c>
      <c r="F739" s="133" t="s">
        <v>965</v>
      </c>
      <c r="G739" s="133" t="s">
        <v>865</v>
      </c>
      <c r="H739" s="133" t="s">
        <v>1195</v>
      </c>
      <c r="I739" t="b">
        <v>0</v>
      </c>
      <c r="J739" s="133" t="s">
        <v>867</v>
      </c>
      <c r="K739" s="91">
        <v>1600</v>
      </c>
      <c r="L739" s="278">
        <v>1600</v>
      </c>
      <c r="M739" s="278">
        <f t="shared" si="11"/>
        <v>0</v>
      </c>
    </row>
    <row r="740" spans="1:13" hidden="1" x14ac:dyDescent="0.3">
      <c r="A740" s="108">
        <v>851027</v>
      </c>
      <c r="B740" s="133" t="s">
        <v>2250</v>
      </c>
      <c r="C740" s="133" t="s">
        <v>10</v>
      </c>
      <c r="D740" s="133" t="s">
        <v>2203</v>
      </c>
      <c r="E740" s="133" t="s">
        <v>1197</v>
      </c>
      <c r="F740" s="133" t="s">
        <v>965</v>
      </c>
      <c r="G740" s="133" t="s">
        <v>865</v>
      </c>
      <c r="H740" s="133" t="s">
        <v>2251</v>
      </c>
      <c r="I740" t="b">
        <v>0</v>
      </c>
      <c r="J740" s="133" t="s">
        <v>867</v>
      </c>
      <c r="K740" s="91">
        <v>390</v>
      </c>
      <c r="L740" s="278">
        <v>390</v>
      </c>
      <c r="M740" s="278">
        <f t="shared" si="11"/>
        <v>0</v>
      </c>
    </row>
    <row r="741" spans="1:13" hidden="1" x14ac:dyDescent="0.3">
      <c r="A741" s="108">
        <v>851028</v>
      </c>
      <c r="B741" s="133" t="s">
        <v>2252</v>
      </c>
      <c r="C741" s="133" t="s">
        <v>10</v>
      </c>
      <c r="D741" s="133" t="s">
        <v>2203</v>
      </c>
      <c r="E741" s="133" t="s">
        <v>1202</v>
      </c>
      <c r="F741" s="133" t="s">
        <v>965</v>
      </c>
      <c r="G741" s="133" t="s">
        <v>865</v>
      </c>
      <c r="H741" s="133" t="s">
        <v>1203</v>
      </c>
      <c r="I741" t="b">
        <v>0</v>
      </c>
      <c r="J741" s="133" t="s">
        <v>867</v>
      </c>
      <c r="K741" s="91">
        <v>4500</v>
      </c>
      <c r="L741" s="278">
        <v>4500</v>
      </c>
      <c r="M741" s="278">
        <f t="shared" si="11"/>
        <v>0</v>
      </c>
    </row>
    <row r="742" spans="1:13" hidden="1" x14ac:dyDescent="0.3">
      <c r="A742" s="108">
        <v>851029</v>
      </c>
      <c r="B742" s="133" t="s">
        <v>2253</v>
      </c>
      <c r="C742" s="133" t="s">
        <v>10</v>
      </c>
      <c r="D742" s="133" t="s">
        <v>2203</v>
      </c>
      <c r="E742" s="133" t="s">
        <v>1202</v>
      </c>
      <c r="F742" s="133" t="s">
        <v>987</v>
      </c>
      <c r="G742" s="133" t="s">
        <v>865</v>
      </c>
      <c r="H742" s="133" t="s">
        <v>2254</v>
      </c>
      <c r="I742" t="b">
        <v>0</v>
      </c>
      <c r="J742" s="133" t="s">
        <v>867</v>
      </c>
      <c r="K742" s="91">
        <v>4900</v>
      </c>
      <c r="L742" s="278">
        <v>4900</v>
      </c>
      <c r="M742" s="278">
        <f t="shared" si="11"/>
        <v>0</v>
      </c>
    </row>
    <row r="743" spans="1:13" hidden="1" x14ac:dyDescent="0.3">
      <c r="A743" s="108">
        <v>851030</v>
      </c>
      <c r="B743" s="133" t="s">
        <v>2255</v>
      </c>
      <c r="C743" s="133" t="s">
        <v>10</v>
      </c>
      <c r="D743" s="133" t="s">
        <v>2203</v>
      </c>
      <c r="E743" s="133" t="s">
        <v>1354</v>
      </c>
      <c r="F743" s="133" t="s">
        <v>965</v>
      </c>
      <c r="G743" s="133" t="s">
        <v>865</v>
      </c>
      <c r="H743" s="133" t="s">
        <v>1893</v>
      </c>
      <c r="I743" t="b">
        <v>0</v>
      </c>
      <c r="J743" s="133" t="s">
        <v>867</v>
      </c>
      <c r="K743" s="91">
        <v>8000</v>
      </c>
      <c r="L743" s="278">
        <v>8000</v>
      </c>
      <c r="M743" s="278">
        <f t="shared" si="11"/>
        <v>0</v>
      </c>
    </row>
    <row r="744" spans="1:13" hidden="1" x14ac:dyDescent="0.3">
      <c r="A744" s="108">
        <v>851382</v>
      </c>
      <c r="B744" s="133" t="s">
        <v>2256</v>
      </c>
      <c r="C744" s="133" t="s">
        <v>10</v>
      </c>
      <c r="D744" s="133" t="s">
        <v>2203</v>
      </c>
      <c r="E744" s="133" t="s">
        <v>1354</v>
      </c>
      <c r="F744" s="133" t="s">
        <v>965</v>
      </c>
      <c r="G744" s="133" t="s">
        <v>925</v>
      </c>
      <c r="H744" s="133" t="s">
        <v>1355</v>
      </c>
      <c r="I744" t="b">
        <v>0</v>
      </c>
      <c r="J744" s="133" t="s">
        <v>867</v>
      </c>
      <c r="K744" s="91">
        <v>10000</v>
      </c>
      <c r="L744" s="278">
        <v>10000</v>
      </c>
      <c r="M744" s="278">
        <f t="shared" si="11"/>
        <v>0</v>
      </c>
    </row>
    <row r="745" spans="1:13" hidden="1" x14ac:dyDescent="0.3">
      <c r="A745" s="108">
        <v>851383</v>
      </c>
      <c r="B745" s="133" t="s">
        <v>2257</v>
      </c>
      <c r="C745" s="133" t="s">
        <v>10</v>
      </c>
      <c r="D745" s="133" t="s">
        <v>2203</v>
      </c>
      <c r="E745" s="133" t="s">
        <v>1207</v>
      </c>
      <c r="F745" s="133" t="s">
        <v>965</v>
      </c>
      <c r="G745" s="133" t="s">
        <v>865</v>
      </c>
      <c r="H745" s="133" t="s">
        <v>2258</v>
      </c>
      <c r="I745" t="b">
        <v>0</v>
      </c>
      <c r="J745" s="133" t="s">
        <v>867</v>
      </c>
      <c r="K745" s="91">
        <v>1800</v>
      </c>
      <c r="L745" s="278">
        <v>1800</v>
      </c>
      <c r="M745" s="278">
        <f t="shared" si="11"/>
        <v>0</v>
      </c>
    </row>
    <row r="746" spans="1:13" hidden="1" x14ac:dyDescent="0.3">
      <c r="A746" s="108">
        <v>851384</v>
      </c>
      <c r="B746" s="133" t="s">
        <v>2259</v>
      </c>
      <c r="C746" s="133" t="s">
        <v>10</v>
      </c>
      <c r="D746" s="133" t="s">
        <v>2203</v>
      </c>
      <c r="E746" s="133" t="s">
        <v>1207</v>
      </c>
      <c r="F746" s="133" t="s">
        <v>965</v>
      </c>
      <c r="G746" s="133" t="s">
        <v>925</v>
      </c>
      <c r="H746" s="133" t="s">
        <v>2260</v>
      </c>
      <c r="I746" t="b">
        <v>0</v>
      </c>
      <c r="J746" s="133" t="s">
        <v>867</v>
      </c>
      <c r="K746" s="91">
        <v>1500</v>
      </c>
      <c r="L746" s="278">
        <v>1500</v>
      </c>
      <c r="M746" s="278">
        <f t="shared" si="11"/>
        <v>0</v>
      </c>
    </row>
    <row r="747" spans="1:13" hidden="1" x14ac:dyDescent="0.3">
      <c r="A747" s="108">
        <v>851177</v>
      </c>
      <c r="B747" s="133" t="s">
        <v>2261</v>
      </c>
      <c r="C747" s="133" t="s">
        <v>10</v>
      </c>
      <c r="D747" s="133" t="s">
        <v>2203</v>
      </c>
      <c r="E747" s="133" t="s">
        <v>1212</v>
      </c>
      <c r="F747" s="133" t="s">
        <v>987</v>
      </c>
      <c r="G747" s="133" t="s">
        <v>865</v>
      </c>
      <c r="H747" s="133" t="s">
        <v>2262</v>
      </c>
      <c r="I747" t="b">
        <v>0</v>
      </c>
      <c r="J747" s="133" t="s">
        <v>867</v>
      </c>
      <c r="K747" s="91">
        <v>7000</v>
      </c>
      <c r="L747" s="278">
        <v>7000</v>
      </c>
      <c r="M747" s="278">
        <f t="shared" si="11"/>
        <v>0</v>
      </c>
    </row>
    <row r="748" spans="1:13" hidden="1" x14ac:dyDescent="0.3">
      <c r="A748" s="108">
        <v>851178</v>
      </c>
      <c r="B748" s="133" t="s">
        <v>2263</v>
      </c>
      <c r="C748" s="133" t="s">
        <v>10</v>
      </c>
      <c r="D748" s="133" t="s">
        <v>2203</v>
      </c>
      <c r="E748" s="133" t="s">
        <v>1212</v>
      </c>
      <c r="F748" s="133" t="s">
        <v>987</v>
      </c>
      <c r="G748" s="133" t="s">
        <v>925</v>
      </c>
      <c r="H748" s="133" t="s">
        <v>2264</v>
      </c>
      <c r="I748" t="b">
        <v>0</v>
      </c>
      <c r="J748" s="133" t="s">
        <v>867</v>
      </c>
      <c r="K748" s="91">
        <v>1000</v>
      </c>
      <c r="L748" s="278">
        <v>1000</v>
      </c>
      <c r="M748" s="278">
        <f t="shared" si="11"/>
        <v>0</v>
      </c>
    </row>
    <row r="749" spans="1:13" hidden="1" x14ac:dyDescent="0.3">
      <c r="A749" s="108">
        <v>851179</v>
      </c>
      <c r="B749" s="133" t="s">
        <v>2265</v>
      </c>
      <c r="C749" s="133" t="s">
        <v>10</v>
      </c>
      <c r="D749" s="133" t="s">
        <v>2203</v>
      </c>
      <c r="E749" s="133" t="s">
        <v>1215</v>
      </c>
      <c r="F749" s="133" t="s">
        <v>965</v>
      </c>
      <c r="G749" s="133" t="s">
        <v>865</v>
      </c>
      <c r="H749" s="133" t="s">
        <v>1990</v>
      </c>
      <c r="I749" t="b">
        <v>0</v>
      </c>
      <c r="J749" s="133" t="s">
        <v>867</v>
      </c>
      <c r="K749" s="91">
        <v>3450</v>
      </c>
      <c r="L749" s="278">
        <v>3450</v>
      </c>
      <c r="M749" s="278">
        <f t="shared" si="11"/>
        <v>0</v>
      </c>
    </row>
    <row r="750" spans="1:13" hidden="1" x14ac:dyDescent="0.3">
      <c r="A750" s="108">
        <v>851358</v>
      </c>
      <c r="B750" s="133" t="s">
        <v>2266</v>
      </c>
      <c r="C750" s="133" t="s">
        <v>10</v>
      </c>
      <c r="D750" s="133" t="s">
        <v>2203</v>
      </c>
      <c r="E750" s="133" t="s">
        <v>1215</v>
      </c>
      <c r="F750" s="133" t="s">
        <v>965</v>
      </c>
      <c r="G750" s="133" t="s">
        <v>925</v>
      </c>
      <c r="H750" s="133" t="s">
        <v>1992</v>
      </c>
      <c r="I750" t="b">
        <v>0</v>
      </c>
      <c r="J750" s="133" t="s">
        <v>867</v>
      </c>
      <c r="K750" s="91">
        <v>3380</v>
      </c>
      <c r="L750" s="278">
        <v>3380</v>
      </c>
      <c r="M750" s="278">
        <f t="shared" si="11"/>
        <v>0</v>
      </c>
    </row>
    <row r="751" spans="1:13" hidden="1" x14ac:dyDescent="0.3">
      <c r="A751" s="108">
        <v>851359</v>
      </c>
      <c r="B751" s="133" t="s">
        <v>2267</v>
      </c>
      <c r="C751" s="133" t="s">
        <v>10</v>
      </c>
      <c r="D751" s="133" t="s">
        <v>2203</v>
      </c>
      <c r="E751" s="133" t="s">
        <v>1215</v>
      </c>
      <c r="F751" s="133" t="s">
        <v>965</v>
      </c>
      <c r="G751" s="133" t="s">
        <v>928</v>
      </c>
      <c r="H751" s="133" t="s">
        <v>2268</v>
      </c>
      <c r="I751" t="b">
        <v>0</v>
      </c>
      <c r="J751" s="133" t="s">
        <v>867</v>
      </c>
      <c r="K751" s="91">
        <v>3450</v>
      </c>
      <c r="L751" s="278">
        <v>3450</v>
      </c>
      <c r="M751" s="278">
        <f t="shared" si="11"/>
        <v>0</v>
      </c>
    </row>
    <row r="752" spans="1:13" hidden="1" x14ac:dyDescent="0.3">
      <c r="A752" s="108">
        <v>851360</v>
      </c>
      <c r="B752" s="133" t="s">
        <v>2269</v>
      </c>
      <c r="C752" s="133" t="s">
        <v>10</v>
      </c>
      <c r="D752" s="133" t="s">
        <v>2203</v>
      </c>
      <c r="E752" s="133" t="s">
        <v>1215</v>
      </c>
      <c r="F752" s="133" t="s">
        <v>965</v>
      </c>
      <c r="G752" s="133" t="s">
        <v>931</v>
      </c>
      <c r="H752" s="133" t="s">
        <v>1365</v>
      </c>
      <c r="I752" t="b">
        <v>0</v>
      </c>
      <c r="J752" s="133" t="s">
        <v>867</v>
      </c>
      <c r="K752" s="91">
        <v>3450</v>
      </c>
      <c r="L752" s="278">
        <v>3450</v>
      </c>
      <c r="M752" s="278">
        <f t="shared" si="11"/>
        <v>0</v>
      </c>
    </row>
    <row r="753" spans="1:13" hidden="1" x14ac:dyDescent="0.3">
      <c r="A753" s="108">
        <v>851084</v>
      </c>
      <c r="B753" s="133" t="s">
        <v>2270</v>
      </c>
      <c r="C753" s="133" t="s">
        <v>10</v>
      </c>
      <c r="D753" s="133" t="s">
        <v>2203</v>
      </c>
      <c r="E753" s="133" t="s">
        <v>1215</v>
      </c>
      <c r="F753" s="133" t="s">
        <v>965</v>
      </c>
      <c r="G753" s="133" t="s">
        <v>944</v>
      </c>
      <c r="H753" s="133" t="s">
        <v>2271</v>
      </c>
      <c r="I753" t="b">
        <v>0</v>
      </c>
      <c r="J753" s="133" t="s">
        <v>867</v>
      </c>
      <c r="K753" s="91">
        <v>1900</v>
      </c>
      <c r="L753" s="278">
        <v>1900</v>
      </c>
      <c r="M753" s="278">
        <f t="shared" si="11"/>
        <v>0</v>
      </c>
    </row>
    <row r="754" spans="1:13" hidden="1" x14ac:dyDescent="0.3">
      <c r="A754" s="108">
        <v>851085</v>
      </c>
      <c r="B754" s="133" t="s">
        <v>2272</v>
      </c>
      <c r="C754" s="133" t="s">
        <v>10</v>
      </c>
      <c r="D754" s="133" t="s">
        <v>2203</v>
      </c>
      <c r="E754" s="133" t="s">
        <v>1215</v>
      </c>
      <c r="F754" s="133" t="s">
        <v>987</v>
      </c>
      <c r="G754" s="133" t="s">
        <v>865</v>
      </c>
      <c r="H754" s="133" t="s">
        <v>1990</v>
      </c>
      <c r="I754" t="b">
        <v>0</v>
      </c>
      <c r="J754" s="133" t="s">
        <v>867</v>
      </c>
      <c r="K754" s="91">
        <v>1700</v>
      </c>
      <c r="L754" s="278">
        <v>1700</v>
      </c>
      <c r="M754" s="278">
        <f t="shared" si="11"/>
        <v>0</v>
      </c>
    </row>
    <row r="755" spans="1:13" hidden="1" x14ac:dyDescent="0.3">
      <c r="A755" s="108">
        <v>851086</v>
      </c>
      <c r="B755" s="133" t="s">
        <v>2273</v>
      </c>
      <c r="C755" s="133" t="s">
        <v>10</v>
      </c>
      <c r="D755" s="133" t="s">
        <v>2203</v>
      </c>
      <c r="E755" s="133" t="s">
        <v>1215</v>
      </c>
      <c r="F755" s="133" t="s">
        <v>987</v>
      </c>
      <c r="G755" s="133" t="s">
        <v>925</v>
      </c>
      <c r="H755" s="133" t="s">
        <v>1992</v>
      </c>
      <c r="I755" t="b">
        <v>0</v>
      </c>
      <c r="J755" s="133" t="s">
        <v>867</v>
      </c>
      <c r="K755" s="91">
        <v>2380</v>
      </c>
      <c r="L755" s="278">
        <v>2380</v>
      </c>
      <c r="M755" s="278">
        <f t="shared" si="11"/>
        <v>0</v>
      </c>
    </row>
    <row r="756" spans="1:13" hidden="1" x14ac:dyDescent="0.3">
      <c r="A756" s="108">
        <v>851087</v>
      </c>
      <c r="B756" s="133" t="s">
        <v>2274</v>
      </c>
      <c r="C756" s="133" t="s">
        <v>10</v>
      </c>
      <c r="D756" s="133" t="s">
        <v>2203</v>
      </c>
      <c r="E756" s="133" t="s">
        <v>1215</v>
      </c>
      <c r="F756" s="133" t="s">
        <v>987</v>
      </c>
      <c r="G756" s="133" t="s">
        <v>928</v>
      </c>
      <c r="H756" s="133" t="s">
        <v>2275</v>
      </c>
      <c r="I756" t="b">
        <v>0</v>
      </c>
      <c r="J756" s="133" t="s">
        <v>867</v>
      </c>
      <c r="K756" s="91">
        <v>2300</v>
      </c>
      <c r="L756" s="278">
        <v>2300</v>
      </c>
      <c r="M756" s="278">
        <f t="shared" si="11"/>
        <v>0</v>
      </c>
    </row>
    <row r="757" spans="1:13" hidden="1" x14ac:dyDescent="0.3">
      <c r="A757" s="108">
        <v>851088</v>
      </c>
      <c r="B757" s="133" t="s">
        <v>2276</v>
      </c>
      <c r="C757" s="133" t="s">
        <v>10</v>
      </c>
      <c r="D757" s="133" t="s">
        <v>2203</v>
      </c>
      <c r="E757" s="133" t="s">
        <v>1215</v>
      </c>
      <c r="F757" s="133" t="s">
        <v>987</v>
      </c>
      <c r="G757" s="133" t="s">
        <v>931</v>
      </c>
      <c r="H757" s="133" t="s">
        <v>2268</v>
      </c>
      <c r="I757" t="b">
        <v>0</v>
      </c>
      <c r="J757" s="133" t="s">
        <v>867</v>
      </c>
      <c r="K757" s="91">
        <v>2900</v>
      </c>
      <c r="L757" s="278">
        <v>2900</v>
      </c>
      <c r="M757" s="278">
        <f t="shared" si="11"/>
        <v>0</v>
      </c>
    </row>
    <row r="758" spans="1:13" hidden="1" x14ac:dyDescent="0.3">
      <c r="A758" s="108">
        <v>851089</v>
      </c>
      <c r="B758" s="133" t="s">
        <v>2277</v>
      </c>
      <c r="C758" s="133" t="s">
        <v>10</v>
      </c>
      <c r="D758" s="133" t="s">
        <v>2203</v>
      </c>
      <c r="E758" s="133" t="s">
        <v>1215</v>
      </c>
      <c r="F758" s="133" t="s">
        <v>987</v>
      </c>
      <c r="G758" s="133" t="s">
        <v>944</v>
      </c>
      <c r="H758" s="133" t="s">
        <v>2271</v>
      </c>
      <c r="I758" t="b">
        <v>0</v>
      </c>
      <c r="J758" s="133" t="s">
        <v>867</v>
      </c>
      <c r="K758" s="91">
        <v>1980</v>
      </c>
      <c r="L758" s="278">
        <v>1980</v>
      </c>
      <c r="M758" s="278">
        <f t="shared" si="11"/>
        <v>0</v>
      </c>
    </row>
    <row r="759" spans="1:13" hidden="1" x14ac:dyDescent="0.3">
      <c r="A759" s="108">
        <v>851090</v>
      </c>
      <c r="B759" s="133" t="s">
        <v>2278</v>
      </c>
      <c r="C759" s="133" t="s">
        <v>10</v>
      </c>
      <c r="D759" s="133" t="s">
        <v>2203</v>
      </c>
      <c r="E759" s="133" t="s">
        <v>1220</v>
      </c>
      <c r="F759" s="133" t="s">
        <v>965</v>
      </c>
      <c r="G759" s="133" t="s">
        <v>865</v>
      </c>
      <c r="H759" s="133" t="s">
        <v>1371</v>
      </c>
      <c r="I759" t="b">
        <v>0</v>
      </c>
      <c r="J759" s="133" t="s">
        <v>867</v>
      </c>
      <c r="K759" s="91">
        <v>3750</v>
      </c>
      <c r="L759" s="278">
        <v>3750</v>
      </c>
      <c r="M759" s="278">
        <f t="shared" si="11"/>
        <v>0</v>
      </c>
    </row>
    <row r="760" spans="1:13" hidden="1" x14ac:dyDescent="0.3">
      <c r="A760" s="108">
        <v>851091</v>
      </c>
      <c r="B760" s="133" t="s">
        <v>2279</v>
      </c>
      <c r="C760" s="133" t="s">
        <v>10</v>
      </c>
      <c r="D760" s="133" t="s">
        <v>2203</v>
      </c>
      <c r="E760" s="133" t="s">
        <v>1220</v>
      </c>
      <c r="F760" s="133" t="s">
        <v>965</v>
      </c>
      <c r="G760" s="133" t="s">
        <v>925</v>
      </c>
      <c r="H760" s="133" t="s">
        <v>2002</v>
      </c>
      <c r="I760" t="b">
        <v>0</v>
      </c>
      <c r="J760" s="133" t="s">
        <v>867</v>
      </c>
      <c r="K760" s="91">
        <v>4000</v>
      </c>
      <c r="L760" s="278">
        <v>4000</v>
      </c>
      <c r="M760" s="278">
        <f t="shared" si="11"/>
        <v>0</v>
      </c>
    </row>
    <row r="761" spans="1:13" hidden="1" x14ac:dyDescent="0.3">
      <c r="A761" s="108">
        <v>851092</v>
      </c>
      <c r="B761" s="133" t="s">
        <v>2280</v>
      </c>
      <c r="C761" s="133" t="s">
        <v>10</v>
      </c>
      <c r="D761" s="133" t="s">
        <v>2203</v>
      </c>
      <c r="E761" s="133" t="s">
        <v>1220</v>
      </c>
      <c r="F761" s="133" t="s">
        <v>965</v>
      </c>
      <c r="G761" s="133" t="s">
        <v>928</v>
      </c>
      <c r="H761" s="133" t="s">
        <v>2004</v>
      </c>
      <c r="I761" t="b">
        <v>0</v>
      </c>
      <c r="J761" s="133" t="s">
        <v>867</v>
      </c>
      <c r="K761" s="91">
        <v>4250</v>
      </c>
      <c r="L761" s="278">
        <v>4250</v>
      </c>
      <c r="M761" s="278">
        <f t="shared" si="11"/>
        <v>0</v>
      </c>
    </row>
    <row r="762" spans="1:13" hidden="1" x14ac:dyDescent="0.3">
      <c r="A762" s="108">
        <v>851076</v>
      </c>
      <c r="B762" s="133" t="s">
        <v>2281</v>
      </c>
      <c r="C762" s="133" t="s">
        <v>10</v>
      </c>
      <c r="D762" s="133" t="s">
        <v>2203</v>
      </c>
      <c r="E762" s="133" t="s">
        <v>1220</v>
      </c>
      <c r="F762" s="133" t="s">
        <v>965</v>
      </c>
      <c r="G762" s="133" t="s">
        <v>931</v>
      </c>
      <c r="H762" s="133" t="s">
        <v>2282</v>
      </c>
      <c r="I762" t="b">
        <v>0</v>
      </c>
      <c r="J762" s="133" t="s">
        <v>867</v>
      </c>
      <c r="K762" s="91">
        <v>3000</v>
      </c>
      <c r="L762" s="278">
        <v>3000</v>
      </c>
      <c r="M762" s="278">
        <f t="shared" si="11"/>
        <v>0</v>
      </c>
    </row>
    <row r="763" spans="1:13" hidden="1" x14ac:dyDescent="0.3">
      <c r="A763" s="108">
        <v>851077</v>
      </c>
      <c r="B763" s="133" t="s">
        <v>2283</v>
      </c>
      <c r="C763" s="133" t="s">
        <v>10</v>
      </c>
      <c r="D763" s="133" t="s">
        <v>2203</v>
      </c>
      <c r="E763" s="133" t="s">
        <v>1220</v>
      </c>
      <c r="F763" s="133" t="s">
        <v>987</v>
      </c>
      <c r="G763" s="133" t="s">
        <v>865</v>
      </c>
      <c r="H763" s="133" t="s">
        <v>2002</v>
      </c>
      <c r="I763" t="b">
        <v>0</v>
      </c>
      <c r="J763" s="133" t="s">
        <v>867</v>
      </c>
      <c r="K763" s="91">
        <v>3500</v>
      </c>
      <c r="L763" s="278">
        <v>3500</v>
      </c>
      <c r="M763" s="278">
        <f t="shared" si="11"/>
        <v>0</v>
      </c>
    </row>
    <row r="764" spans="1:13" hidden="1" x14ac:dyDescent="0.3">
      <c r="A764" s="108">
        <v>851078</v>
      </c>
      <c r="B764" s="133" t="s">
        <v>2284</v>
      </c>
      <c r="C764" s="133" t="s">
        <v>10</v>
      </c>
      <c r="D764" s="133" t="s">
        <v>2203</v>
      </c>
      <c r="E764" s="133" t="s">
        <v>1220</v>
      </c>
      <c r="F764" s="133" t="s">
        <v>987</v>
      </c>
      <c r="G764" s="133" t="s">
        <v>925</v>
      </c>
      <c r="H764" s="133" t="s">
        <v>2285</v>
      </c>
      <c r="I764" t="b">
        <v>0</v>
      </c>
      <c r="J764" s="133" t="s">
        <v>867</v>
      </c>
      <c r="K764" s="91">
        <v>4500</v>
      </c>
      <c r="L764" s="278">
        <v>4500</v>
      </c>
      <c r="M764" s="278">
        <f t="shared" si="11"/>
        <v>0</v>
      </c>
    </row>
    <row r="765" spans="1:13" hidden="1" x14ac:dyDescent="0.3">
      <c r="A765" s="108">
        <v>851079</v>
      </c>
      <c r="B765" s="133" t="s">
        <v>2286</v>
      </c>
      <c r="C765" s="133" t="s">
        <v>10</v>
      </c>
      <c r="D765" s="133" t="s">
        <v>2203</v>
      </c>
      <c r="E765" s="133" t="s">
        <v>1220</v>
      </c>
      <c r="F765" s="133" t="s">
        <v>987</v>
      </c>
      <c r="G765" s="133" t="s">
        <v>928</v>
      </c>
      <c r="H765" s="133" t="s">
        <v>2287</v>
      </c>
      <c r="I765" t="b">
        <v>0</v>
      </c>
      <c r="J765" s="133" t="s">
        <v>867</v>
      </c>
      <c r="K765" s="91">
        <v>3800</v>
      </c>
      <c r="L765" s="278">
        <v>3800</v>
      </c>
      <c r="M765" s="278">
        <f t="shared" si="11"/>
        <v>0</v>
      </c>
    </row>
    <row r="766" spans="1:13" hidden="1" x14ac:dyDescent="0.3">
      <c r="A766" s="108">
        <v>851080</v>
      </c>
      <c r="B766" s="133" t="s">
        <v>2288</v>
      </c>
      <c r="C766" s="133" t="s">
        <v>10</v>
      </c>
      <c r="D766" s="133" t="s">
        <v>2203</v>
      </c>
      <c r="E766" s="133" t="s">
        <v>1220</v>
      </c>
      <c r="F766" s="133" t="s">
        <v>987</v>
      </c>
      <c r="G766" s="133" t="s">
        <v>931</v>
      </c>
      <c r="H766" s="133" t="s">
        <v>2282</v>
      </c>
      <c r="I766" t="b">
        <v>0</v>
      </c>
      <c r="J766" s="133" t="s">
        <v>867</v>
      </c>
      <c r="K766" s="91">
        <v>1800</v>
      </c>
      <c r="L766" s="278">
        <v>1800</v>
      </c>
      <c r="M766" s="278">
        <f t="shared" si="11"/>
        <v>0</v>
      </c>
    </row>
    <row r="767" spans="1:13" hidden="1" x14ac:dyDescent="0.3">
      <c r="A767" s="108">
        <v>851081</v>
      </c>
      <c r="B767" s="133" t="s">
        <v>2289</v>
      </c>
      <c r="C767" s="133" t="s">
        <v>10</v>
      </c>
      <c r="D767" s="133" t="s">
        <v>2203</v>
      </c>
      <c r="E767" s="133" t="s">
        <v>1220</v>
      </c>
      <c r="F767" s="133" t="s">
        <v>987</v>
      </c>
      <c r="G767" s="133" t="s">
        <v>944</v>
      </c>
      <c r="H767" s="133" t="s">
        <v>2290</v>
      </c>
      <c r="I767" t="b">
        <v>0</v>
      </c>
      <c r="J767" s="133" t="s">
        <v>867</v>
      </c>
      <c r="K767" s="91">
        <v>7900</v>
      </c>
      <c r="L767" s="278">
        <v>7900</v>
      </c>
      <c r="M767" s="278">
        <f t="shared" si="11"/>
        <v>0</v>
      </c>
    </row>
    <row r="768" spans="1:13" hidden="1" x14ac:dyDescent="0.3">
      <c r="A768" s="108">
        <v>851082</v>
      </c>
      <c r="B768" s="133" t="s">
        <v>2291</v>
      </c>
      <c r="C768" s="133" t="s">
        <v>10</v>
      </c>
      <c r="D768" s="133" t="s">
        <v>2203</v>
      </c>
      <c r="E768" s="133" t="s">
        <v>1229</v>
      </c>
      <c r="F768" s="133" t="s">
        <v>965</v>
      </c>
      <c r="G768" s="133" t="s">
        <v>865</v>
      </c>
      <c r="H768" s="133" t="s">
        <v>1308</v>
      </c>
      <c r="I768" t="b">
        <v>0</v>
      </c>
      <c r="J768" s="133" t="s">
        <v>867</v>
      </c>
      <c r="K768" s="91">
        <v>4290</v>
      </c>
      <c r="L768" s="278">
        <v>4290</v>
      </c>
      <c r="M768" s="278">
        <f t="shared" si="11"/>
        <v>0</v>
      </c>
    </row>
    <row r="769" spans="1:13" hidden="1" x14ac:dyDescent="0.3">
      <c r="A769" s="108">
        <v>851083</v>
      </c>
      <c r="B769" s="133" t="s">
        <v>2292</v>
      </c>
      <c r="C769" s="133" t="s">
        <v>10</v>
      </c>
      <c r="D769" s="133" t="s">
        <v>2203</v>
      </c>
      <c r="E769" s="133" t="s">
        <v>1229</v>
      </c>
      <c r="F769" s="133" t="s">
        <v>965</v>
      </c>
      <c r="G769" s="133" t="s">
        <v>925</v>
      </c>
      <c r="H769" s="133" t="s">
        <v>1314</v>
      </c>
      <c r="I769" t="b">
        <v>0</v>
      </c>
      <c r="J769" s="133" t="s">
        <v>867</v>
      </c>
      <c r="K769" s="91">
        <v>250</v>
      </c>
      <c r="L769" s="278">
        <v>250</v>
      </c>
      <c r="M769" s="278">
        <f t="shared" si="11"/>
        <v>0</v>
      </c>
    </row>
    <row r="770" spans="1:13" hidden="1" x14ac:dyDescent="0.3">
      <c r="A770" s="108">
        <v>851103</v>
      </c>
      <c r="B770" s="133" t="s">
        <v>2293</v>
      </c>
      <c r="C770" s="133" t="s">
        <v>10</v>
      </c>
      <c r="D770" s="133" t="s">
        <v>2203</v>
      </c>
      <c r="E770" s="133" t="s">
        <v>1229</v>
      </c>
      <c r="F770" s="133" t="s">
        <v>965</v>
      </c>
      <c r="G770" s="133" t="s">
        <v>928</v>
      </c>
      <c r="H770" s="133" t="s">
        <v>2294</v>
      </c>
      <c r="I770" t="b">
        <v>0</v>
      </c>
      <c r="J770" s="133" t="s">
        <v>867</v>
      </c>
      <c r="K770" s="91">
        <v>1080</v>
      </c>
      <c r="L770" s="278">
        <v>1080</v>
      </c>
      <c r="M770" s="278">
        <f t="shared" si="11"/>
        <v>0</v>
      </c>
    </row>
    <row r="771" spans="1:13" hidden="1" x14ac:dyDescent="0.3">
      <c r="A771" s="108">
        <v>851368</v>
      </c>
      <c r="B771" s="133" t="s">
        <v>2295</v>
      </c>
      <c r="C771" s="133" t="s">
        <v>10</v>
      </c>
      <c r="D771" s="133" t="s">
        <v>2203</v>
      </c>
      <c r="E771" s="133" t="s">
        <v>1229</v>
      </c>
      <c r="F771" s="133" t="s">
        <v>965</v>
      </c>
      <c r="G771" s="133" t="s">
        <v>931</v>
      </c>
      <c r="H771" s="133" t="s">
        <v>2028</v>
      </c>
      <c r="I771" t="b">
        <v>0</v>
      </c>
      <c r="J771" s="133" t="s">
        <v>867</v>
      </c>
      <c r="K771" s="91">
        <v>250</v>
      </c>
      <c r="L771" s="278">
        <v>250</v>
      </c>
      <c r="M771" s="278">
        <f t="shared" si="11"/>
        <v>0</v>
      </c>
    </row>
    <row r="772" spans="1:13" hidden="1" x14ac:dyDescent="0.3">
      <c r="A772" s="108">
        <v>850979</v>
      </c>
      <c r="B772" s="133" t="s">
        <v>2296</v>
      </c>
      <c r="C772" s="133" t="s">
        <v>10</v>
      </c>
      <c r="D772" s="133" t="s">
        <v>2203</v>
      </c>
      <c r="E772" s="133" t="s">
        <v>1229</v>
      </c>
      <c r="F772" s="133" t="s">
        <v>965</v>
      </c>
      <c r="G772" s="133" t="s">
        <v>944</v>
      </c>
      <c r="H772" s="133" t="s">
        <v>2297</v>
      </c>
      <c r="I772" t="b">
        <v>0</v>
      </c>
      <c r="J772" s="133" t="s">
        <v>867</v>
      </c>
      <c r="K772" s="91">
        <v>5300</v>
      </c>
      <c r="L772" s="278">
        <v>5300</v>
      </c>
      <c r="M772" s="278">
        <f t="shared" si="11"/>
        <v>0</v>
      </c>
    </row>
    <row r="773" spans="1:13" hidden="1" x14ac:dyDescent="0.3">
      <c r="A773" s="108">
        <v>586665</v>
      </c>
      <c r="B773" s="133" t="s">
        <v>2298</v>
      </c>
      <c r="C773" s="133" t="s">
        <v>10</v>
      </c>
      <c r="D773" s="133" t="s">
        <v>2203</v>
      </c>
      <c r="E773" s="133" t="s">
        <v>1229</v>
      </c>
      <c r="F773" s="133" t="s">
        <v>965</v>
      </c>
      <c r="G773" s="133" t="s">
        <v>1060</v>
      </c>
      <c r="H773" s="133" t="s">
        <v>1912</v>
      </c>
      <c r="I773" t="b">
        <v>0</v>
      </c>
      <c r="J773" s="133" t="s">
        <v>867</v>
      </c>
      <c r="K773" s="91">
        <v>100</v>
      </c>
      <c r="L773" s="278">
        <v>100</v>
      </c>
      <c r="M773" s="278">
        <f t="shared" si="11"/>
        <v>0</v>
      </c>
    </row>
    <row r="774" spans="1:13" hidden="1" x14ac:dyDescent="0.3">
      <c r="A774" s="108">
        <v>586611</v>
      </c>
      <c r="B774" s="133" t="s">
        <v>2299</v>
      </c>
      <c r="C774" s="133" t="s">
        <v>10</v>
      </c>
      <c r="D774" s="133" t="s">
        <v>2203</v>
      </c>
      <c r="E774" s="133" t="s">
        <v>1229</v>
      </c>
      <c r="F774" s="133" t="s">
        <v>965</v>
      </c>
      <c r="G774" s="133" t="s">
        <v>1063</v>
      </c>
      <c r="H774" s="133" t="s">
        <v>2300</v>
      </c>
      <c r="I774" t="b">
        <v>0</v>
      </c>
      <c r="J774" s="133" t="s">
        <v>867</v>
      </c>
      <c r="K774" s="91">
        <v>150</v>
      </c>
      <c r="L774" s="278">
        <v>150</v>
      </c>
      <c r="M774" s="278">
        <f t="shared" ref="M774:M837" si="12">+L774-K774</f>
        <v>0</v>
      </c>
    </row>
    <row r="775" spans="1:13" hidden="1" x14ac:dyDescent="0.3">
      <c r="A775" s="108">
        <v>851034</v>
      </c>
      <c r="B775" s="133" t="s">
        <v>2301</v>
      </c>
      <c r="C775" s="133" t="s">
        <v>10</v>
      </c>
      <c r="D775" s="133" t="s">
        <v>2203</v>
      </c>
      <c r="E775" s="133" t="s">
        <v>1229</v>
      </c>
      <c r="F775" s="133" t="s">
        <v>965</v>
      </c>
      <c r="G775" s="133" t="s">
        <v>1088</v>
      </c>
      <c r="H775" s="133" t="s">
        <v>1914</v>
      </c>
      <c r="I775" t="b">
        <v>0</v>
      </c>
      <c r="J775" s="133" t="s">
        <v>867</v>
      </c>
      <c r="K775" s="91">
        <v>2500</v>
      </c>
      <c r="L775" s="278">
        <v>2500</v>
      </c>
      <c r="M775" s="278">
        <f t="shared" si="12"/>
        <v>0</v>
      </c>
    </row>
    <row r="776" spans="1:13" hidden="1" x14ac:dyDescent="0.3">
      <c r="A776" s="108">
        <v>851093</v>
      </c>
      <c r="B776" s="133" t="s">
        <v>2302</v>
      </c>
      <c r="C776" s="133" t="s">
        <v>10</v>
      </c>
      <c r="D776" s="133" t="s">
        <v>2203</v>
      </c>
      <c r="E776" s="133" t="s">
        <v>1229</v>
      </c>
      <c r="F776" s="133" t="s">
        <v>987</v>
      </c>
      <c r="G776" s="133" t="s">
        <v>865</v>
      </c>
      <c r="H776" s="133" t="s">
        <v>1308</v>
      </c>
      <c r="I776" t="b">
        <v>0</v>
      </c>
      <c r="J776" s="133" t="s">
        <v>867</v>
      </c>
      <c r="K776" s="91">
        <v>5000</v>
      </c>
      <c r="L776" s="278">
        <v>5000</v>
      </c>
      <c r="M776" s="278">
        <f t="shared" si="12"/>
        <v>0</v>
      </c>
    </row>
    <row r="777" spans="1:13" hidden="1" x14ac:dyDescent="0.3">
      <c r="A777" s="108">
        <v>851128</v>
      </c>
      <c r="B777" s="133" t="s">
        <v>2303</v>
      </c>
      <c r="C777" s="133" t="s">
        <v>10</v>
      </c>
      <c r="D777" s="133" t="s">
        <v>2203</v>
      </c>
      <c r="E777" s="133" t="s">
        <v>1229</v>
      </c>
      <c r="F777" s="133" t="s">
        <v>987</v>
      </c>
      <c r="G777" s="133" t="s">
        <v>925</v>
      </c>
      <c r="H777" s="133" t="s">
        <v>1234</v>
      </c>
      <c r="I777" t="b">
        <v>0</v>
      </c>
      <c r="J777" s="133" t="s">
        <v>867</v>
      </c>
      <c r="K777" s="91">
        <v>50</v>
      </c>
      <c r="L777" s="278">
        <v>50</v>
      </c>
      <c r="M777" s="278">
        <f t="shared" si="12"/>
        <v>0</v>
      </c>
    </row>
    <row r="778" spans="1:13" hidden="1" x14ac:dyDescent="0.3">
      <c r="A778" s="108">
        <v>586509</v>
      </c>
      <c r="B778" s="133" t="s">
        <v>2304</v>
      </c>
      <c r="C778" s="133" t="s">
        <v>10</v>
      </c>
      <c r="D778" s="133" t="s">
        <v>2203</v>
      </c>
      <c r="E778" s="133" t="s">
        <v>1229</v>
      </c>
      <c r="F778" s="133" t="s">
        <v>987</v>
      </c>
      <c r="G778" s="133" t="s">
        <v>928</v>
      </c>
      <c r="H778" s="133" t="s">
        <v>1799</v>
      </c>
      <c r="I778" t="b">
        <v>0</v>
      </c>
      <c r="J778" s="133" t="s">
        <v>867</v>
      </c>
      <c r="K778" s="91">
        <v>330</v>
      </c>
      <c r="L778" s="278">
        <v>330</v>
      </c>
      <c r="M778" s="278">
        <f t="shared" si="12"/>
        <v>0</v>
      </c>
    </row>
    <row r="779" spans="1:13" hidden="1" x14ac:dyDescent="0.3">
      <c r="A779" s="108">
        <v>586679</v>
      </c>
      <c r="B779" s="133" t="s">
        <v>2305</v>
      </c>
      <c r="C779" s="133" t="s">
        <v>10</v>
      </c>
      <c r="D779" s="133" t="s">
        <v>2203</v>
      </c>
      <c r="E779" s="133" t="s">
        <v>1229</v>
      </c>
      <c r="F779" s="133" t="s">
        <v>987</v>
      </c>
      <c r="G779" s="133" t="s">
        <v>931</v>
      </c>
      <c r="H779" s="133" t="s">
        <v>2306</v>
      </c>
      <c r="I779" t="b">
        <v>0</v>
      </c>
      <c r="J779" s="133" t="s">
        <v>867</v>
      </c>
      <c r="K779" s="91">
        <v>600</v>
      </c>
      <c r="L779" s="278">
        <v>600</v>
      </c>
      <c r="M779" s="278">
        <f t="shared" si="12"/>
        <v>0</v>
      </c>
    </row>
    <row r="780" spans="1:13" hidden="1" x14ac:dyDescent="0.3">
      <c r="A780" s="108">
        <v>1190802</v>
      </c>
      <c r="B780" s="133" t="s">
        <v>2307</v>
      </c>
      <c r="C780" s="133" t="s">
        <v>10</v>
      </c>
      <c r="D780" s="133" t="s">
        <v>2203</v>
      </c>
      <c r="E780" s="133" t="s">
        <v>1229</v>
      </c>
      <c r="F780" s="133" t="s">
        <v>987</v>
      </c>
      <c r="G780" s="133" t="s">
        <v>944</v>
      </c>
      <c r="H780" s="133" t="s">
        <v>2028</v>
      </c>
      <c r="I780" t="b">
        <v>0</v>
      </c>
      <c r="J780" s="133" t="s">
        <v>867</v>
      </c>
      <c r="K780" s="91">
        <v>250</v>
      </c>
      <c r="L780" s="278">
        <v>250</v>
      </c>
      <c r="M780" s="278">
        <f t="shared" si="12"/>
        <v>0</v>
      </c>
    </row>
    <row r="781" spans="1:13" hidden="1" x14ac:dyDescent="0.3">
      <c r="A781" s="108">
        <v>1190803</v>
      </c>
      <c r="B781" s="133" t="s">
        <v>2308</v>
      </c>
      <c r="C781" s="133" t="s">
        <v>10</v>
      </c>
      <c r="D781" s="133" t="s">
        <v>2203</v>
      </c>
      <c r="E781" s="133" t="s">
        <v>1229</v>
      </c>
      <c r="F781" s="133" t="s">
        <v>987</v>
      </c>
      <c r="G781" s="133" t="s">
        <v>1060</v>
      </c>
      <c r="H781" s="133" t="s">
        <v>2309</v>
      </c>
      <c r="I781" t="b">
        <v>0</v>
      </c>
      <c r="J781" s="133" t="s">
        <v>867</v>
      </c>
      <c r="K781" s="91">
        <v>320</v>
      </c>
      <c r="L781" s="278">
        <v>320</v>
      </c>
      <c r="M781" s="278">
        <f t="shared" si="12"/>
        <v>0</v>
      </c>
    </row>
    <row r="782" spans="1:13" hidden="1" x14ac:dyDescent="0.3">
      <c r="A782" s="108">
        <v>851378</v>
      </c>
      <c r="B782" s="133" t="s">
        <v>2310</v>
      </c>
      <c r="C782" s="133" t="s">
        <v>10</v>
      </c>
      <c r="D782" s="133" t="s">
        <v>2203</v>
      </c>
      <c r="E782" s="133" t="s">
        <v>1229</v>
      </c>
      <c r="F782" s="133" t="s">
        <v>987</v>
      </c>
      <c r="G782" s="133" t="s">
        <v>1063</v>
      </c>
      <c r="H782" s="133" t="s">
        <v>1912</v>
      </c>
      <c r="I782" t="b">
        <v>0</v>
      </c>
      <c r="J782" s="133" t="s">
        <v>867</v>
      </c>
      <c r="K782" s="91">
        <v>100</v>
      </c>
      <c r="L782" s="278">
        <v>100</v>
      </c>
      <c r="M782" s="278">
        <f t="shared" si="12"/>
        <v>0</v>
      </c>
    </row>
    <row r="783" spans="1:13" hidden="1" x14ac:dyDescent="0.3">
      <c r="A783" s="108">
        <v>851379</v>
      </c>
      <c r="B783" s="133" t="s">
        <v>2311</v>
      </c>
      <c r="C783" s="133" t="s">
        <v>10</v>
      </c>
      <c r="D783" s="133" t="s">
        <v>2203</v>
      </c>
      <c r="E783" s="133" t="s">
        <v>1229</v>
      </c>
      <c r="F783" s="133" t="s">
        <v>987</v>
      </c>
      <c r="G783" s="133" t="s">
        <v>1088</v>
      </c>
      <c r="H783" s="133" t="s">
        <v>1238</v>
      </c>
      <c r="I783" t="b">
        <v>0</v>
      </c>
      <c r="J783" s="133" t="s">
        <v>867</v>
      </c>
      <c r="K783" s="91">
        <v>520</v>
      </c>
      <c r="L783" s="278">
        <v>520</v>
      </c>
      <c r="M783" s="278">
        <f t="shared" si="12"/>
        <v>0</v>
      </c>
    </row>
    <row r="784" spans="1:13" hidden="1" x14ac:dyDescent="0.3">
      <c r="A784" s="108">
        <v>851003</v>
      </c>
      <c r="B784" s="133" t="s">
        <v>2312</v>
      </c>
      <c r="C784" s="133" t="s">
        <v>10</v>
      </c>
      <c r="D784" s="133" t="s">
        <v>2203</v>
      </c>
      <c r="E784" s="133" t="s">
        <v>1229</v>
      </c>
      <c r="F784" s="133" t="s">
        <v>987</v>
      </c>
      <c r="G784" s="133" t="s">
        <v>1066</v>
      </c>
      <c r="H784" s="133" t="s">
        <v>1914</v>
      </c>
      <c r="I784" t="b">
        <v>0</v>
      </c>
      <c r="J784" s="133" t="s">
        <v>867</v>
      </c>
      <c r="K784" s="91">
        <v>2500</v>
      </c>
      <c r="L784" s="278">
        <v>2500</v>
      </c>
      <c r="M784" s="278">
        <f t="shared" si="12"/>
        <v>0</v>
      </c>
    </row>
    <row r="785" spans="1:13" hidden="1" x14ac:dyDescent="0.3">
      <c r="A785" s="108">
        <v>851004</v>
      </c>
      <c r="B785" s="133" t="s">
        <v>2313</v>
      </c>
      <c r="C785" s="133" t="s">
        <v>10</v>
      </c>
      <c r="D785" s="133" t="s">
        <v>2203</v>
      </c>
      <c r="E785" s="133" t="s">
        <v>1240</v>
      </c>
      <c r="F785" s="133" t="s">
        <v>965</v>
      </c>
      <c r="G785" s="133" t="s">
        <v>925</v>
      </c>
      <c r="H785" s="133" t="s">
        <v>2314</v>
      </c>
      <c r="I785" t="b">
        <v>0</v>
      </c>
      <c r="J785" s="133" t="s">
        <v>867</v>
      </c>
      <c r="K785" s="91">
        <v>800</v>
      </c>
      <c r="L785" s="278">
        <v>800</v>
      </c>
      <c r="M785" s="278">
        <f t="shared" si="12"/>
        <v>0</v>
      </c>
    </row>
    <row r="786" spans="1:13" hidden="1" x14ac:dyDescent="0.3">
      <c r="A786" s="108">
        <v>851374</v>
      </c>
      <c r="B786" s="133" t="s">
        <v>2315</v>
      </c>
      <c r="C786" s="133" t="s">
        <v>10</v>
      </c>
      <c r="D786" s="133" t="s">
        <v>2203</v>
      </c>
      <c r="E786" s="133" t="s">
        <v>1240</v>
      </c>
      <c r="F786" s="133" t="s">
        <v>987</v>
      </c>
      <c r="G786" s="133" t="s">
        <v>865</v>
      </c>
      <c r="H786" s="133" t="s">
        <v>2316</v>
      </c>
      <c r="I786" t="b">
        <v>0</v>
      </c>
      <c r="J786" s="133" t="s">
        <v>867</v>
      </c>
      <c r="K786" s="91">
        <v>460</v>
      </c>
      <c r="L786" s="278">
        <v>460</v>
      </c>
      <c r="M786" s="278">
        <f t="shared" si="12"/>
        <v>0</v>
      </c>
    </row>
    <row r="787" spans="1:13" hidden="1" x14ac:dyDescent="0.3">
      <c r="A787" s="108">
        <v>1191538</v>
      </c>
      <c r="B787" s="133" t="s">
        <v>2317</v>
      </c>
      <c r="C787" s="133" t="s">
        <v>10</v>
      </c>
      <c r="D787" s="133" t="s">
        <v>2203</v>
      </c>
      <c r="E787" s="133" t="s">
        <v>1668</v>
      </c>
      <c r="F787" s="133" t="s">
        <v>965</v>
      </c>
      <c r="G787" s="133" t="s">
        <v>865</v>
      </c>
      <c r="H787" s="133" t="s">
        <v>2318</v>
      </c>
      <c r="I787" t="b">
        <v>0</v>
      </c>
      <c r="J787" s="133" t="s">
        <v>867</v>
      </c>
      <c r="K787" s="91">
        <v>320</v>
      </c>
      <c r="L787" s="278">
        <v>320</v>
      </c>
      <c r="M787" s="278">
        <f t="shared" si="12"/>
        <v>0</v>
      </c>
    </row>
    <row r="788" spans="1:13" hidden="1" x14ac:dyDescent="0.3">
      <c r="A788" s="108">
        <v>851035</v>
      </c>
      <c r="B788" s="133" t="s">
        <v>2319</v>
      </c>
      <c r="C788" s="133" t="s">
        <v>10</v>
      </c>
      <c r="D788" s="133" t="s">
        <v>2203</v>
      </c>
      <c r="E788" s="133" t="s">
        <v>1668</v>
      </c>
      <c r="F788" s="133" t="s">
        <v>987</v>
      </c>
      <c r="G788" s="133" t="s">
        <v>865</v>
      </c>
      <c r="H788" s="133" t="s">
        <v>2318</v>
      </c>
      <c r="I788" t="b">
        <v>0</v>
      </c>
      <c r="J788" s="133" t="s">
        <v>867</v>
      </c>
      <c r="K788" s="91">
        <v>320</v>
      </c>
      <c r="L788" s="278">
        <v>320</v>
      </c>
      <c r="M788" s="278">
        <f t="shared" si="12"/>
        <v>0</v>
      </c>
    </row>
    <row r="789" spans="1:13" hidden="1" x14ac:dyDescent="0.3">
      <c r="A789" s="108">
        <v>851036</v>
      </c>
      <c r="B789" s="133" t="s">
        <v>2320</v>
      </c>
      <c r="C789" s="133" t="s">
        <v>10</v>
      </c>
      <c r="D789" s="133" t="s">
        <v>2203</v>
      </c>
      <c r="E789" s="133" t="s">
        <v>1576</v>
      </c>
      <c r="F789" s="133" t="s">
        <v>965</v>
      </c>
      <c r="G789" s="133" t="s">
        <v>865</v>
      </c>
      <c r="H789" s="133" t="s">
        <v>1577</v>
      </c>
      <c r="I789" t="b">
        <v>0</v>
      </c>
      <c r="J789" s="133" t="s">
        <v>867</v>
      </c>
      <c r="K789" s="91">
        <v>597820</v>
      </c>
      <c r="L789" s="278">
        <v>597820</v>
      </c>
      <c r="M789" s="278">
        <f t="shared" si="12"/>
        <v>0</v>
      </c>
    </row>
    <row r="790" spans="1:13" hidden="1" x14ac:dyDescent="0.3">
      <c r="A790" s="108">
        <v>851037</v>
      </c>
      <c r="B790" s="133" t="s">
        <v>2321</v>
      </c>
      <c r="C790" s="133" t="s">
        <v>10</v>
      </c>
      <c r="D790" s="133" t="s">
        <v>2203</v>
      </c>
      <c r="E790" s="133" t="s">
        <v>1243</v>
      </c>
      <c r="F790" s="133" t="s">
        <v>965</v>
      </c>
      <c r="G790" s="133" t="s">
        <v>865</v>
      </c>
      <c r="H790" s="133" t="s">
        <v>1244</v>
      </c>
      <c r="I790" t="b">
        <v>0</v>
      </c>
      <c r="J790" s="133" t="s">
        <v>867</v>
      </c>
      <c r="K790" s="91">
        <v>60000</v>
      </c>
      <c r="L790" s="278">
        <v>60000</v>
      </c>
      <c r="M790" s="278">
        <f t="shared" si="12"/>
        <v>0</v>
      </c>
    </row>
    <row r="791" spans="1:13" hidden="1" x14ac:dyDescent="0.3">
      <c r="A791" s="108">
        <v>851038</v>
      </c>
      <c r="B791" s="133" t="s">
        <v>2322</v>
      </c>
      <c r="C791" s="133" t="s">
        <v>10</v>
      </c>
      <c r="D791" s="133" t="s">
        <v>2203</v>
      </c>
      <c r="E791" s="133" t="s">
        <v>1243</v>
      </c>
      <c r="F791" s="133" t="s">
        <v>965</v>
      </c>
      <c r="G791" s="133" t="s">
        <v>925</v>
      </c>
      <c r="H791" s="133" t="s">
        <v>2323</v>
      </c>
      <c r="I791" t="b">
        <v>0</v>
      </c>
      <c r="J791" s="133" t="s">
        <v>867</v>
      </c>
      <c r="K791" s="91">
        <v>0</v>
      </c>
      <c r="L791" s="278">
        <v>0</v>
      </c>
      <c r="M791" s="278">
        <f t="shared" si="12"/>
        <v>0</v>
      </c>
    </row>
    <row r="792" spans="1:13" hidden="1" x14ac:dyDescent="0.3">
      <c r="A792" s="108">
        <v>851039</v>
      </c>
      <c r="B792" s="133" t="s">
        <v>2324</v>
      </c>
      <c r="C792" s="133" t="s">
        <v>10</v>
      </c>
      <c r="D792" s="133" t="s">
        <v>2203</v>
      </c>
      <c r="E792" s="133" t="s">
        <v>1246</v>
      </c>
      <c r="F792" s="133" t="s">
        <v>965</v>
      </c>
      <c r="G792" s="133" t="s">
        <v>865</v>
      </c>
      <c r="H792" s="133" t="s">
        <v>1326</v>
      </c>
      <c r="I792" t="b">
        <v>0</v>
      </c>
      <c r="J792" s="133" t="s">
        <v>867</v>
      </c>
      <c r="K792" s="91">
        <v>10620</v>
      </c>
      <c r="L792" s="278">
        <v>12660</v>
      </c>
      <c r="M792" s="278">
        <f t="shared" si="12"/>
        <v>2040</v>
      </c>
    </row>
    <row r="793" spans="1:13" hidden="1" x14ac:dyDescent="0.3">
      <c r="A793" s="108">
        <v>851348</v>
      </c>
      <c r="B793" s="133" t="s">
        <v>2325</v>
      </c>
      <c r="C793" s="133" t="s">
        <v>10</v>
      </c>
      <c r="D793" s="133" t="s">
        <v>2203</v>
      </c>
      <c r="E793" s="133" t="s">
        <v>1246</v>
      </c>
      <c r="F793" s="133" t="s">
        <v>965</v>
      </c>
      <c r="G793" s="133" t="s">
        <v>925</v>
      </c>
      <c r="H793" s="268" t="s">
        <v>1251</v>
      </c>
      <c r="I793" t="b">
        <v>0</v>
      </c>
      <c r="J793" s="133" t="s">
        <v>867</v>
      </c>
      <c r="K793" s="91">
        <v>2040</v>
      </c>
      <c r="L793" s="278">
        <v>0</v>
      </c>
      <c r="M793" s="278">
        <f t="shared" si="12"/>
        <v>-2040</v>
      </c>
    </row>
    <row r="794" spans="1:13" hidden="1" x14ac:dyDescent="0.3">
      <c r="A794" s="108">
        <v>851047</v>
      </c>
      <c r="B794" s="133" t="s">
        <v>2326</v>
      </c>
      <c r="C794" s="133" t="s">
        <v>10</v>
      </c>
      <c r="D794" s="133" t="s">
        <v>2203</v>
      </c>
      <c r="E794" s="133" t="s">
        <v>1586</v>
      </c>
      <c r="F794" s="133" t="s">
        <v>965</v>
      </c>
      <c r="G794" s="133" t="s">
        <v>865</v>
      </c>
      <c r="H794" s="133" t="s">
        <v>1922</v>
      </c>
      <c r="I794" t="b">
        <v>0</v>
      </c>
      <c r="J794" s="133" t="s">
        <v>867</v>
      </c>
      <c r="K794" s="91">
        <v>115100</v>
      </c>
      <c r="L794" s="278">
        <v>115100</v>
      </c>
      <c r="M794" s="278">
        <f t="shared" si="12"/>
        <v>0</v>
      </c>
    </row>
    <row r="795" spans="1:13" hidden="1" x14ac:dyDescent="0.3">
      <c r="A795" s="108">
        <v>851180</v>
      </c>
      <c r="B795" s="133" t="s">
        <v>2327</v>
      </c>
      <c r="C795" s="133" t="s">
        <v>10</v>
      </c>
      <c r="D795" s="133" t="s">
        <v>2203</v>
      </c>
      <c r="E795" s="133" t="s">
        <v>1253</v>
      </c>
      <c r="F795" s="133" t="s">
        <v>965</v>
      </c>
      <c r="G795" s="133" t="s">
        <v>865</v>
      </c>
      <c r="H795" s="133" t="s">
        <v>1254</v>
      </c>
      <c r="I795" t="b">
        <v>0</v>
      </c>
      <c r="J795" s="133" t="s">
        <v>867</v>
      </c>
      <c r="K795" s="91">
        <v>78960</v>
      </c>
      <c r="L795" s="278">
        <v>78960</v>
      </c>
      <c r="M795" s="278">
        <f t="shared" si="12"/>
        <v>0</v>
      </c>
    </row>
    <row r="796" spans="1:13" hidden="1" x14ac:dyDescent="0.3">
      <c r="A796" s="108">
        <v>851094</v>
      </c>
      <c r="B796" s="133" t="s">
        <v>2328</v>
      </c>
      <c r="C796" s="133" t="s">
        <v>10</v>
      </c>
      <c r="D796" s="133" t="s">
        <v>2203</v>
      </c>
      <c r="E796" s="133" t="s">
        <v>1253</v>
      </c>
      <c r="F796" s="133" t="s">
        <v>965</v>
      </c>
      <c r="G796" s="133" t="s">
        <v>928</v>
      </c>
      <c r="H796" s="133" t="s">
        <v>1926</v>
      </c>
      <c r="I796" t="b">
        <v>0</v>
      </c>
      <c r="J796" s="133" t="s">
        <v>867</v>
      </c>
      <c r="K796" s="91">
        <v>200</v>
      </c>
      <c r="L796" s="278">
        <v>200</v>
      </c>
      <c r="M796" s="278">
        <f t="shared" si="12"/>
        <v>0</v>
      </c>
    </row>
    <row r="797" spans="1:13" hidden="1" x14ac:dyDescent="0.3">
      <c r="A797" s="108">
        <v>851104</v>
      </c>
      <c r="B797" s="133" t="s">
        <v>2329</v>
      </c>
      <c r="C797" s="133" t="s">
        <v>10</v>
      </c>
      <c r="D797" s="133" t="s">
        <v>2203</v>
      </c>
      <c r="E797" s="133" t="s">
        <v>1253</v>
      </c>
      <c r="F797" s="133" t="s">
        <v>987</v>
      </c>
      <c r="G797" s="133" t="s">
        <v>865</v>
      </c>
      <c r="H797" s="133" t="s">
        <v>1254</v>
      </c>
      <c r="I797" t="b">
        <v>0</v>
      </c>
      <c r="J797" s="133" t="s">
        <v>867</v>
      </c>
      <c r="K797" s="91">
        <v>61300</v>
      </c>
      <c r="L797" s="278">
        <v>61300</v>
      </c>
      <c r="M797" s="278">
        <f t="shared" si="12"/>
        <v>0</v>
      </c>
    </row>
    <row r="798" spans="1:13" hidden="1" x14ac:dyDescent="0.3">
      <c r="A798" s="108">
        <v>851135</v>
      </c>
      <c r="B798" s="133" t="s">
        <v>2330</v>
      </c>
      <c r="C798" s="133" t="s">
        <v>10</v>
      </c>
      <c r="D798" s="133" t="s">
        <v>2203</v>
      </c>
      <c r="E798" s="133" t="s">
        <v>1265</v>
      </c>
      <c r="F798" s="133" t="s">
        <v>965</v>
      </c>
      <c r="G798" s="133" t="s">
        <v>865</v>
      </c>
      <c r="H798" s="133" t="s">
        <v>1266</v>
      </c>
      <c r="I798" t="b">
        <v>0</v>
      </c>
      <c r="J798" s="133" t="s">
        <v>867</v>
      </c>
      <c r="K798" s="91">
        <v>282080</v>
      </c>
      <c r="L798" s="278">
        <v>282080</v>
      </c>
      <c r="M798" s="278">
        <f t="shared" si="12"/>
        <v>0</v>
      </c>
    </row>
    <row r="799" spans="1:13" hidden="1" x14ac:dyDescent="0.3">
      <c r="A799" s="108">
        <v>851136</v>
      </c>
      <c r="B799" s="133" t="s">
        <v>2331</v>
      </c>
      <c r="C799" s="133" t="s">
        <v>10</v>
      </c>
      <c r="D799" s="133" t="s">
        <v>2203</v>
      </c>
      <c r="E799" s="133" t="s">
        <v>1268</v>
      </c>
      <c r="F799" s="133" t="s">
        <v>965</v>
      </c>
      <c r="G799" s="133" t="s">
        <v>865</v>
      </c>
      <c r="H799" s="133" t="s">
        <v>2063</v>
      </c>
      <c r="I799" t="b">
        <v>0</v>
      </c>
      <c r="J799" s="133" t="s">
        <v>867</v>
      </c>
      <c r="K799" s="91">
        <v>120</v>
      </c>
      <c r="L799" s="278">
        <v>120</v>
      </c>
      <c r="M799" s="278">
        <f t="shared" si="12"/>
        <v>0</v>
      </c>
    </row>
    <row r="800" spans="1:13" hidden="1" x14ac:dyDescent="0.3">
      <c r="A800" s="108">
        <v>851137</v>
      </c>
      <c r="B800" s="133" t="s">
        <v>2332</v>
      </c>
      <c r="C800" s="133" t="s">
        <v>10</v>
      </c>
      <c r="D800" s="133" t="s">
        <v>2203</v>
      </c>
      <c r="E800" s="133" t="s">
        <v>1268</v>
      </c>
      <c r="F800" s="133" t="s">
        <v>965</v>
      </c>
      <c r="G800" s="133" t="s">
        <v>925</v>
      </c>
      <c r="H800" s="133" t="s">
        <v>2333</v>
      </c>
      <c r="I800" t="b">
        <v>0</v>
      </c>
      <c r="J800" s="133" t="s">
        <v>867</v>
      </c>
      <c r="K800" s="91">
        <v>500</v>
      </c>
      <c r="L800" s="278">
        <v>500</v>
      </c>
      <c r="M800" s="278">
        <f t="shared" si="12"/>
        <v>0</v>
      </c>
    </row>
    <row r="801" spans="1:13" hidden="1" x14ac:dyDescent="0.3">
      <c r="A801" s="108">
        <v>851138</v>
      </c>
      <c r="B801" s="133" t="s">
        <v>2334</v>
      </c>
      <c r="C801" s="133" t="s">
        <v>10</v>
      </c>
      <c r="D801" s="133" t="s">
        <v>2203</v>
      </c>
      <c r="E801" s="133" t="s">
        <v>1273</v>
      </c>
      <c r="F801" s="133" t="s">
        <v>965</v>
      </c>
      <c r="G801" s="133" t="s">
        <v>865</v>
      </c>
      <c r="H801" s="133" t="s">
        <v>2199</v>
      </c>
      <c r="I801" t="b">
        <v>0</v>
      </c>
      <c r="J801" s="133" t="s">
        <v>867</v>
      </c>
      <c r="K801" s="91">
        <v>8000</v>
      </c>
      <c r="L801" s="278">
        <v>8000</v>
      </c>
      <c r="M801" s="278">
        <f t="shared" si="12"/>
        <v>0</v>
      </c>
    </row>
    <row r="802" spans="1:13" hidden="1" x14ac:dyDescent="0.3">
      <c r="A802" s="108">
        <v>851139</v>
      </c>
      <c r="B802" s="133" t="s">
        <v>2335</v>
      </c>
      <c r="C802" s="133" t="s">
        <v>10</v>
      </c>
      <c r="D802" s="133" t="s">
        <v>2203</v>
      </c>
      <c r="E802" s="133" t="s">
        <v>1273</v>
      </c>
      <c r="F802" s="133" t="s">
        <v>965</v>
      </c>
      <c r="G802" s="133" t="s">
        <v>925</v>
      </c>
      <c r="H802" s="133" t="s">
        <v>2336</v>
      </c>
      <c r="I802" t="b">
        <v>0</v>
      </c>
      <c r="J802" s="133" t="s">
        <v>867</v>
      </c>
      <c r="K802" s="91">
        <v>4000</v>
      </c>
      <c r="L802" s="278">
        <v>4000</v>
      </c>
      <c r="M802" s="278">
        <f t="shared" si="12"/>
        <v>0</v>
      </c>
    </row>
    <row r="803" spans="1:13" hidden="1" x14ac:dyDescent="0.3">
      <c r="A803" s="108">
        <v>851140</v>
      </c>
      <c r="B803" s="133" t="s">
        <v>2337</v>
      </c>
      <c r="C803" s="133" t="s">
        <v>10</v>
      </c>
      <c r="D803" s="133" t="s">
        <v>2203</v>
      </c>
      <c r="E803" s="133" t="s">
        <v>1273</v>
      </c>
      <c r="F803" s="133" t="s">
        <v>965</v>
      </c>
      <c r="G803" s="133" t="s">
        <v>928</v>
      </c>
      <c r="H803" s="133" t="s">
        <v>2085</v>
      </c>
      <c r="I803" t="b">
        <v>0</v>
      </c>
      <c r="J803" s="133" t="s">
        <v>867</v>
      </c>
      <c r="K803" s="91">
        <v>20</v>
      </c>
      <c r="L803" s="278">
        <v>20</v>
      </c>
      <c r="M803" s="278">
        <f t="shared" si="12"/>
        <v>0</v>
      </c>
    </row>
    <row r="804" spans="1:13" hidden="1" x14ac:dyDescent="0.3">
      <c r="A804" s="108">
        <v>851141</v>
      </c>
      <c r="B804" s="133" t="s">
        <v>2338</v>
      </c>
      <c r="C804" s="133" t="s">
        <v>10</v>
      </c>
      <c r="D804" s="133" t="s">
        <v>2203</v>
      </c>
      <c r="E804" s="133" t="s">
        <v>1273</v>
      </c>
      <c r="F804" s="133" t="s">
        <v>965</v>
      </c>
      <c r="G804" s="133" t="s">
        <v>931</v>
      </c>
      <c r="H804" s="133" t="s">
        <v>2339</v>
      </c>
      <c r="I804" t="b">
        <v>0</v>
      </c>
      <c r="J804" s="133" t="s">
        <v>867</v>
      </c>
      <c r="K804" s="91">
        <v>8000</v>
      </c>
      <c r="L804" s="278">
        <v>8000</v>
      </c>
      <c r="M804" s="278">
        <f t="shared" si="12"/>
        <v>0</v>
      </c>
    </row>
    <row r="805" spans="1:13" hidden="1" x14ac:dyDescent="0.3">
      <c r="A805" s="108">
        <v>851142</v>
      </c>
      <c r="B805" s="133" t="s">
        <v>2340</v>
      </c>
      <c r="C805" s="133" t="s">
        <v>10</v>
      </c>
      <c r="D805" s="133" t="s">
        <v>2203</v>
      </c>
      <c r="E805" s="133" t="s">
        <v>1273</v>
      </c>
      <c r="F805" s="133" t="s">
        <v>965</v>
      </c>
      <c r="G805" s="133" t="s">
        <v>944</v>
      </c>
      <c r="H805" s="133" t="s">
        <v>2341</v>
      </c>
      <c r="I805" t="b">
        <v>0</v>
      </c>
      <c r="J805" s="133" t="s">
        <v>867</v>
      </c>
      <c r="K805" s="91">
        <v>4000</v>
      </c>
      <c r="L805" s="278">
        <v>4000</v>
      </c>
      <c r="M805" s="278">
        <f t="shared" si="12"/>
        <v>0</v>
      </c>
    </row>
    <row r="806" spans="1:13" hidden="1" x14ac:dyDescent="0.3">
      <c r="A806" s="108">
        <v>851129</v>
      </c>
      <c r="B806" s="133" t="s">
        <v>2342</v>
      </c>
      <c r="C806" s="133" t="s">
        <v>10</v>
      </c>
      <c r="D806" s="133" t="s">
        <v>2203</v>
      </c>
      <c r="E806" s="133" t="s">
        <v>1273</v>
      </c>
      <c r="F806" s="133" t="s">
        <v>987</v>
      </c>
      <c r="G806" s="133" t="s">
        <v>865</v>
      </c>
      <c r="H806" s="133" t="s">
        <v>2199</v>
      </c>
      <c r="I806" t="b">
        <v>0</v>
      </c>
      <c r="J806" s="133" t="s">
        <v>867</v>
      </c>
      <c r="K806" s="91">
        <v>6300</v>
      </c>
      <c r="L806" s="278">
        <v>6300</v>
      </c>
      <c r="M806" s="278">
        <f t="shared" si="12"/>
        <v>0</v>
      </c>
    </row>
    <row r="807" spans="1:13" hidden="1" x14ac:dyDescent="0.3">
      <c r="A807" s="108">
        <v>851130</v>
      </c>
      <c r="B807" s="133" t="s">
        <v>2343</v>
      </c>
      <c r="C807" s="133" t="s">
        <v>10</v>
      </c>
      <c r="D807" s="133" t="s">
        <v>2203</v>
      </c>
      <c r="E807" s="133" t="s">
        <v>1273</v>
      </c>
      <c r="F807" s="133" t="s">
        <v>987</v>
      </c>
      <c r="G807" s="133" t="s">
        <v>925</v>
      </c>
      <c r="H807" s="133" t="s">
        <v>2344</v>
      </c>
      <c r="I807" t="b">
        <v>0</v>
      </c>
      <c r="J807" s="133" t="s">
        <v>867</v>
      </c>
      <c r="K807" s="91">
        <v>1600</v>
      </c>
      <c r="L807" s="278">
        <v>1600</v>
      </c>
      <c r="M807" s="278">
        <f t="shared" si="12"/>
        <v>0</v>
      </c>
    </row>
    <row r="808" spans="1:13" hidden="1" x14ac:dyDescent="0.3">
      <c r="A808" s="108">
        <v>851131</v>
      </c>
      <c r="B808" s="133" t="s">
        <v>2345</v>
      </c>
      <c r="C808" s="133" t="s">
        <v>10</v>
      </c>
      <c r="D808" s="133" t="s">
        <v>2203</v>
      </c>
      <c r="E808" s="133" t="s">
        <v>1273</v>
      </c>
      <c r="F808" s="133" t="s">
        <v>987</v>
      </c>
      <c r="G808" s="133" t="s">
        <v>928</v>
      </c>
      <c r="H808" s="133" t="s">
        <v>2085</v>
      </c>
      <c r="I808" t="b">
        <v>0</v>
      </c>
      <c r="J808" s="133" t="s">
        <v>867</v>
      </c>
      <c r="K808" s="91">
        <v>50</v>
      </c>
      <c r="L808" s="278">
        <v>50</v>
      </c>
      <c r="M808" s="278">
        <f t="shared" si="12"/>
        <v>0</v>
      </c>
    </row>
    <row r="809" spans="1:13" hidden="1" x14ac:dyDescent="0.3">
      <c r="A809" s="108">
        <v>851132</v>
      </c>
      <c r="B809" s="133" t="s">
        <v>2346</v>
      </c>
      <c r="C809" s="133" t="s">
        <v>10</v>
      </c>
      <c r="D809" s="133" t="s">
        <v>2203</v>
      </c>
      <c r="E809" s="133" t="s">
        <v>2109</v>
      </c>
      <c r="F809" s="133" t="s">
        <v>965</v>
      </c>
      <c r="G809" s="133" t="s">
        <v>865</v>
      </c>
      <c r="H809" s="133" t="s">
        <v>2347</v>
      </c>
      <c r="I809" t="b">
        <v>0</v>
      </c>
      <c r="J809" s="133" t="s">
        <v>867</v>
      </c>
      <c r="K809" s="91">
        <v>500</v>
      </c>
      <c r="L809" s="278">
        <v>500</v>
      </c>
      <c r="M809" s="278">
        <f t="shared" si="12"/>
        <v>0</v>
      </c>
    </row>
    <row r="810" spans="1:13" hidden="1" x14ac:dyDescent="0.3">
      <c r="A810" s="108">
        <v>851133</v>
      </c>
      <c r="B810" s="133" t="s">
        <v>2348</v>
      </c>
      <c r="C810" s="133" t="s">
        <v>10</v>
      </c>
      <c r="D810" s="133" t="s">
        <v>2349</v>
      </c>
      <c r="E810" s="133" t="s">
        <v>1165</v>
      </c>
      <c r="F810" s="133" t="s">
        <v>2350</v>
      </c>
      <c r="G810" s="133" t="s">
        <v>865</v>
      </c>
      <c r="H810" s="133">
        <v>0</v>
      </c>
      <c r="I810" t="b">
        <v>0</v>
      </c>
      <c r="J810" s="133" t="s">
        <v>1166</v>
      </c>
      <c r="K810" s="91">
        <v>501620</v>
      </c>
      <c r="L810" s="278">
        <v>480020</v>
      </c>
      <c r="M810" s="278">
        <f t="shared" si="12"/>
        <v>-21600</v>
      </c>
    </row>
    <row r="811" spans="1:13" hidden="1" x14ac:dyDescent="0.3">
      <c r="A811" s="108">
        <v>851134</v>
      </c>
      <c r="B811" s="133" t="s">
        <v>2351</v>
      </c>
      <c r="C811" s="133" t="s">
        <v>10</v>
      </c>
      <c r="D811" s="133" t="s">
        <v>2349</v>
      </c>
      <c r="E811" s="133" t="s">
        <v>1165</v>
      </c>
      <c r="F811" s="133" t="s">
        <v>2350</v>
      </c>
      <c r="G811" s="133" t="s">
        <v>925</v>
      </c>
      <c r="H811" s="133" t="s">
        <v>2352</v>
      </c>
      <c r="I811" t="b">
        <v>0</v>
      </c>
      <c r="J811" s="133" t="s">
        <v>867</v>
      </c>
      <c r="K811" s="91">
        <v>262290</v>
      </c>
      <c r="L811" s="278">
        <v>262290</v>
      </c>
      <c r="M811" s="278">
        <f t="shared" si="12"/>
        <v>0</v>
      </c>
    </row>
    <row r="812" spans="1:13" hidden="1" x14ac:dyDescent="0.3">
      <c r="A812" s="108">
        <v>1190804</v>
      </c>
      <c r="B812" s="133" t="s">
        <v>2353</v>
      </c>
      <c r="C812" s="133" t="s">
        <v>10</v>
      </c>
      <c r="D812" s="133" t="s">
        <v>2349</v>
      </c>
      <c r="E812" s="133" t="s">
        <v>1165</v>
      </c>
      <c r="F812" s="133" t="s">
        <v>2350</v>
      </c>
      <c r="G812" s="133" t="s">
        <v>928</v>
      </c>
      <c r="H812" s="133" t="s">
        <v>2355</v>
      </c>
      <c r="I812" t="b">
        <v>0</v>
      </c>
      <c r="J812" s="133" t="s">
        <v>867</v>
      </c>
      <c r="K812" s="91">
        <v>209040</v>
      </c>
      <c r="L812" s="278">
        <v>209040</v>
      </c>
      <c r="M812" s="278">
        <f t="shared" si="12"/>
        <v>0</v>
      </c>
    </row>
    <row r="813" spans="1:13" hidden="1" x14ac:dyDescent="0.3">
      <c r="A813" s="108">
        <v>586685</v>
      </c>
      <c r="B813" s="133" t="s">
        <v>2356</v>
      </c>
      <c r="C813" s="133" t="s">
        <v>10</v>
      </c>
      <c r="D813" s="133" t="s">
        <v>2349</v>
      </c>
      <c r="E813" s="133" t="s">
        <v>1173</v>
      </c>
      <c r="F813" s="133" t="s">
        <v>2350</v>
      </c>
      <c r="G813" s="133" t="s">
        <v>865</v>
      </c>
      <c r="H813" s="133" t="s">
        <v>2357</v>
      </c>
      <c r="I813" t="b">
        <v>0</v>
      </c>
      <c r="J813" s="133" t="s">
        <v>867</v>
      </c>
      <c r="K813" s="91">
        <v>16300</v>
      </c>
      <c r="L813" s="278">
        <v>16300</v>
      </c>
      <c r="M813" s="278">
        <f t="shared" si="12"/>
        <v>0</v>
      </c>
    </row>
    <row r="814" spans="1:13" hidden="1" x14ac:dyDescent="0.3">
      <c r="A814" s="108">
        <v>850983</v>
      </c>
      <c r="B814" s="133" t="s">
        <v>2358</v>
      </c>
      <c r="C814" s="133" t="s">
        <v>10</v>
      </c>
      <c r="D814" s="133" t="s">
        <v>2349</v>
      </c>
      <c r="E814" s="133" t="s">
        <v>1173</v>
      </c>
      <c r="F814" s="133" t="s">
        <v>2359</v>
      </c>
      <c r="G814" s="133" t="s">
        <v>865</v>
      </c>
      <c r="H814" s="133" t="s">
        <v>2360</v>
      </c>
      <c r="I814" t="b">
        <v>0</v>
      </c>
      <c r="J814" s="133" t="s">
        <v>867</v>
      </c>
      <c r="K814" s="91">
        <v>15300</v>
      </c>
      <c r="L814" s="278">
        <v>15300</v>
      </c>
      <c r="M814" s="278">
        <f t="shared" si="12"/>
        <v>0</v>
      </c>
    </row>
    <row r="815" spans="1:13" hidden="1" x14ac:dyDescent="0.3">
      <c r="A815" s="108">
        <v>851005</v>
      </c>
      <c r="B815" s="133" t="s">
        <v>2361</v>
      </c>
      <c r="C815" s="133" t="s">
        <v>10</v>
      </c>
      <c r="D815" s="133" t="s">
        <v>2349</v>
      </c>
      <c r="E815" s="133" t="s">
        <v>1173</v>
      </c>
      <c r="F815" s="133" t="s">
        <v>991</v>
      </c>
      <c r="G815" s="133" t="s">
        <v>865</v>
      </c>
      <c r="H815" s="133" t="s">
        <v>2362</v>
      </c>
      <c r="I815" t="b">
        <v>0</v>
      </c>
      <c r="J815" s="133" t="s">
        <v>867</v>
      </c>
      <c r="K815" s="91">
        <v>20000</v>
      </c>
      <c r="L815" s="278">
        <v>20000</v>
      </c>
      <c r="M815" s="278">
        <f t="shared" si="12"/>
        <v>0</v>
      </c>
    </row>
    <row r="816" spans="1:13" hidden="1" x14ac:dyDescent="0.3">
      <c r="A816" s="108">
        <v>851040</v>
      </c>
      <c r="B816" s="133" t="s">
        <v>2363</v>
      </c>
      <c r="C816" s="133" t="s">
        <v>10</v>
      </c>
      <c r="D816" s="133" t="s">
        <v>2349</v>
      </c>
      <c r="E816" s="133" t="s">
        <v>2117</v>
      </c>
      <c r="F816" s="133" t="s">
        <v>991</v>
      </c>
      <c r="G816" s="133" t="s">
        <v>865</v>
      </c>
      <c r="H816" s="133" t="s">
        <v>2118</v>
      </c>
      <c r="I816" t="b">
        <v>0</v>
      </c>
      <c r="J816" s="133" t="s">
        <v>867</v>
      </c>
      <c r="K816" s="91">
        <v>15500</v>
      </c>
      <c r="L816" s="278">
        <v>15500</v>
      </c>
      <c r="M816" s="278">
        <f t="shared" si="12"/>
        <v>0</v>
      </c>
    </row>
    <row r="817" spans="1:13" hidden="1" x14ac:dyDescent="0.3">
      <c r="A817" s="108">
        <v>586510</v>
      </c>
      <c r="B817" s="133" t="s">
        <v>2364</v>
      </c>
      <c r="C817" s="133" t="s">
        <v>10</v>
      </c>
      <c r="D817" s="133" t="s">
        <v>2349</v>
      </c>
      <c r="E817" s="133" t="s">
        <v>1286</v>
      </c>
      <c r="F817" s="133" t="s">
        <v>2350</v>
      </c>
      <c r="G817" s="133" t="s">
        <v>865</v>
      </c>
      <c r="H817" s="133" t="s">
        <v>1287</v>
      </c>
      <c r="I817" t="b">
        <v>0</v>
      </c>
      <c r="J817" s="133" t="s">
        <v>867</v>
      </c>
      <c r="K817" s="91">
        <v>15000</v>
      </c>
      <c r="L817" s="278">
        <v>15000</v>
      </c>
      <c r="M817" s="278">
        <f t="shared" si="12"/>
        <v>0</v>
      </c>
    </row>
    <row r="818" spans="1:13" hidden="1" x14ac:dyDescent="0.3">
      <c r="A818" s="108">
        <v>586603</v>
      </c>
      <c r="B818" s="133" t="s">
        <v>2365</v>
      </c>
      <c r="C818" s="133" t="s">
        <v>10</v>
      </c>
      <c r="D818" s="133" t="s">
        <v>2349</v>
      </c>
      <c r="E818" s="133" t="s">
        <v>1286</v>
      </c>
      <c r="F818" s="133" t="s">
        <v>991</v>
      </c>
      <c r="G818" s="133" t="s">
        <v>865</v>
      </c>
      <c r="H818" s="133" t="s">
        <v>1287</v>
      </c>
      <c r="I818" t="b">
        <v>0</v>
      </c>
      <c r="J818" s="133" t="s">
        <v>867</v>
      </c>
      <c r="K818" s="91">
        <v>0</v>
      </c>
      <c r="L818" s="278">
        <v>0</v>
      </c>
      <c r="M818" s="278">
        <f t="shared" si="12"/>
        <v>0</v>
      </c>
    </row>
    <row r="819" spans="1:13" hidden="1" x14ac:dyDescent="0.3">
      <c r="A819" s="108">
        <v>586663</v>
      </c>
      <c r="B819" s="133" t="s">
        <v>2366</v>
      </c>
      <c r="C819" s="133" t="s">
        <v>10</v>
      </c>
      <c r="D819" s="133" t="s">
        <v>2349</v>
      </c>
      <c r="E819" s="133" t="s">
        <v>1176</v>
      </c>
      <c r="F819" s="133" t="s">
        <v>2350</v>
      </c>
      <c r="G819" s="133" t="s">
        <v>865</v>
      </c>
      <c r="H819" s="133">
        <v>0</v>
      </c>
      <c r="I819" t="b">
        <v>0</v>
      </c>
      <c r="J819" s="133" t="s">
        <v>1166</v>
      </c>
      <c r="K819" s="91">
        <v>322000</v>
      </c>
      <c r="L819" s="278">
        <v>314640</v>
      </c>
      <c r="M819" s="278">
        <f t="shared" si="12"/>
        <v>-7360</v>
      </c>
    </row>
    <row r="820" spans="1:13" hidden="1" x14ac:dyDescent="0.3">
      <c r="A820" s="108">
        <v>586610</v>
      </c>
      <c r="B820" s="133" t="s">
        <v>2367</v>
      </c>
      <c r="C820" s="133" t="s">
        <v>10</v>
      </c>
      <c r="D820" s="133" t="s">
        <v>2349</v>
      </c>
      <c r="E820" s="133" t="s">
        <v>1525</v>
      </c>
      <c r="F820" s="133" t="s">
        <v>2350</v>
      </c>
      <c r="G820" s="133" t="s">
        <v>865</v>
      </c>
      <c r="H820" s="133" t="s">
        <v>1526</v>
      </c>
      <c r="I820" t="b">
        <v>0</v>
      </c>
      <c r="J820" s="133" t="s">
        <v>867</v>
      </c>
      <c r="K820" s="91">
        <v>4080</v>
      </c>
      <c r="L820" s="278">
        <v>4080</v>
      </c>
      <c r="M820" s="278">
        <f t="shared" si="12"/>
        <v>0</v>
      </c>
    </row>
    <row r="821" spans="1:13" hidden="1" x14ac:dyDescent="0.3">
      <c r="A821" s="108">
        <v>586680</v>
      </c>
      <c r="B821" s="133" t="s">
        <v>2368</v>
      </c>
      <c r="C821" s="133" t="s">
        <v>10</v>
      </c>
      <c r="D821" s="133" t="s">
        <v>2349</v>
      </c>
      <c r="E821" s="133" t="s">
        <v>1185</v>
      </c>
      <c r="F821" s="133" t="s">
        <v>2350</v>
      </c>
      <c r="G821" s="133" t="s">
        <v>865</v>
      </c>
      <c r="H821" s="133" t="s">
        <v>1186</v>
      </c>
      <c r="I821" t="b">
        <v>0</v>
      </c>
      <c r="J821" s="133" t="s">
        <v>867</v>
      </c>
      <c r="K821" s="91">
        <v>1500</v>
      </c>
      <c r="L821" s="278">
        <v>1500</v>
      </c>
      <c r="M821" s="278">
        <f t="shared" si="12"/>
        <v>0</v>
      </c>
    </row>
    <row r="822" spans="1:13" hidden="1" x14ac:dyDescent="0.3">
      <c r="A822" s="108">
        <v>851006</v>
      </c>
      <c r="B822" s="133" t="s">
        <v>2369</v>
      </c>
      <c r="C822" s="133" t="s">
        <v>10</v>
      </c>
      <c r="D822" s="133" t="s">
        <v>2349</v>
      </c>
      <c r="E822" s="133" t="s">
        <v>1185</v>
      </c>
      <c r="F822" s="133" t="s">
        <v>991</v>
      </c>
      <c r="G822" s="133" t="s">
        <v>865</v>
      </c>
      <c r="H822" s="133" t="s">
        <v>2370</v>
      </c>
      <c r="I822" t="b">
        <v>0</v>
      </c>
      <c r="J822" s="133" t="s">
        <v>867</v>
      </c>
      <c r="K822" s="91">
        <v>2000</v>
      </c>
      <c r="L822" s="278">
        <v>2000</v>
      </c>
      <c r="M822" s="278">
        <f t="shared" si="12"/>
        <v>0</v>
      </c>
    </row>
    <row r="823" spans="1:13" hidden="1" x14ac:dyDescent="0.3">
      <c r="A823" s="108">
        <v>851013</v>
      </c>
      <c r="B823" s="133" t="s">
        <v>2371</v>
      </c>
      <c r="C823" s="133" t="s">
        <v>10</v>
      </c>
      <c r="D823" s="133" t="s">
        <v>2349</v>
      </c>
      <c r="E823" s="133" t="s">
        <v>1418</v>
      </c>
      <c r="F823" s="133" t="s">
        <v>2350</v>
      </c>
      <c r="G823" s="133" t="s">
        <v>865</v>
      </c>
      <c r="H823" s="133" t="s">
        <v>1636</v>
      </c>
      <c r="I823" t="b">
        <v>0</v>
      </c>
      <c r="J823" s="133" t="s">
        <v>867</v>
      </c>
      <c r="K823" s="91">
        <v>0</v>
      </c>
      <c r="L823" s="278">
        <v>0</v>
      </c>
      <c r="M823" s="278">
        <f t="shared" si="12"/>
        <v>0</v>
      </c>
    </row>
    <row r="824" spans="1:13" hidden="1" x14ac:dyDescent="0.3">
      <c r="A824" s="108">
        <v>851014</v>
      </c>
      <c r="B824" s="133" t="s">
        <v>2372</v>
      </c>
      <c r="C824" s="133" t="s">
        <v>10</v>
      </c>
      <c r="D824" s="133" t="s">
        <v>2349</v>
      </c>
      <c r="E824" s="133" t="s">
        <v>1188</v>
      </c>
      <c r="F824" s="133" t="s">
        <v>2350</v>
      </c>
      <c r="G824" s="133" t="s">
        <v>865</v>
      </c>
      <c r="H824" s="133" t="s">
        <v>1189</v>
      </c>
      <c r="I824" t="b">
        <v>0</v>
      </c>
      <c r="J824" s="133" t="s">
        <v>867</v>
      </c>
      <c r="K824" s="91">
        <v>350</v>
      </c>
      <c r="L824" s="278">
        <v>350</v>
      </c>
      <c r="M824" s="278">
        <f t="shared" si="12"/>
        <v>0</v>
      </c>
    </row>
    <row r="825" spans="1:13" hidden="1" x14ac:dyDescent="0.3">
      <c r="A825" s="108">
        <v>851015</v>
      </c>
      <c r="B825" s="133" t="s">
        <v>2373</v>
      </c>
      <c r="C825" s="133" t="s">
        <v>10</v>
      </c>
      <c r="D825" s="133" t="s">
        <v>2349</v>
      </c>
      <c r="E825" s="133" t="s">
        <v>1188</v>
      </c>
      <c r="F825" s="133" t="s">
        <v>2350</v>
      </c>
      <c r="G825" s="133" t="s">
        <v>925</v>
      </c>
      <c r="H825" s="133" t="s">
        <v>2245</v>
      </c>
      <c r="I825" t="b">
        <v>0</v>
      </c>
      <c r="J825" s="133" t="s">
        <v>867</v>
      </c>
      <c r="K825" s="91">
        <v>30</v>
      </c>
      <c r="L825" s="278">
        <v>30</v>
      </c>
      <c r="M825" s="278">
        <f t="shared" si="12"/>
        <v>0</v>
      </c>
    </row>
    <row r="826" spans="1:13" hidden="1" x14ac:dyDescent="0.3">
      <c r="A826" s="108">
        <v>851016</v>
      </c>
      <c r="B826" s="133" t="s">
        <v>2374</v>
      </c>
      <c r="C826" s="133" t="s">
        <v>10</v>
      </c>
      <c r="D826" s="133" t="s">
        <v>2349</v>
      </c>
      <c r="E826" s="133" t="s">
        <v>1191</v>
      </c>
      <c r="F826" s="133" t="s">
        <v>2350</v>
      </c>
      <c r="G826" s="133" t="s">
        <v>865</v>
      </c>
      <c r="H826" s="133" t="s">
        <v>1192</v>
      </c>
      <c r="I826" t="b">
        <v>0</v>
      </c>
      <c r="J826" s="133" t="s">
        <v>867</v>
      </c>
      <c r="K826" s="91">
        <v>3000</v>
      </c>
      <c r="L826" s="278">
        <v>3000</v>
      </c>
      <c r="M826" s="278">
        <f t="shared" si="12"/>
        <v>0</v>
      </c>
    </row>
    <row r="827" spans="1:13" hidden="1" x14ac:dyDescent="0.3">
      <c r="A827" s="108">
        <v>851017</v>
      </c>
      <c r="B827" s="133" t="s">
        <v>2375</v>
      </c>
      <c r="C827" s="133" t="s">
        <v>10</v>
      </c>
      <c r="D827" s="133" t="s">
        <v>2349</v>
      </c>
      <c r="E827" s="133" t="s">
        <v>1194</v>
      </c>
      <c r="F827" s="133" t="s">
        <v>2350</v>
      </c>
      <c r="G827" s="133" t="s">
        <v>865</v>
      </c>
      <c r="H827" s="133" t="s">
        <v>1195</v>
      </c>
      <c r="I827" t="b">
        <v>0</v>
      </c>
      <c r="J827" s="133" t="s">
        <v>867</v>
      </c>
      <c r="K827" s="91">
        <v>550</v>
      </c>
      <c r="L827" s="278">
        <v>550</v>
      </c>
      <c r="M827" s="278">
        <f t="shared" si="12"/>
        <v>0</v>
      </c>
    </row>
    <row r="828" spans="1:13" hidden="1" x14ac:dyDescent="0.3">
      <c r="A828" s="108">
        <v>851007</v>
      </c>
      <c r="B828" s="133" t="s">
        <v>2376</v>
      </c>
      <c r="C828" s="133" t="s">
        <v>10</v>
      </c>
      <c r="D828" s="133" t="s">
        <v>2349</v>
      </c>
      <c r="E828" s="133" t="s">
        <v>1202</v>
      </c>
      <c r="F828" s="133" t="s">
        <v>2350</v>
      </c>
      <c r="G828" s="133" t="s">
        <v>865</v>
      </c>
      <c r="H828" s="133" t="s">
        <v>1203</v>
      </c>
      <c r="I828" t="b">
        <v>0</v>
      </c>
      <c r="J828" s="133" t="s">
        <v>867</v>
      </c>
      <c r="K828" s="91">
        <v>5510</v>
      </c>
      <c r="L828" s="278">
        <v>5510</v>
      </c>
      <c r="M828" s="278">
        <f t="shared" si="12"/>
        <v>0</v>
      </c>
    </row>
    <row r="829" spans="1:13" hidden="1" x14ac:dyDescent="0.3">
      <c r="A829" s="108">
        <v>851008</v>
      </c>
      <c r="B829" s="133" t="s">
        <v>2377</v>
      </c>
      <c r="C829" s="133" t="s">
        <v>10</v>
      </c>
      <c r="D829" s="133" t="s">
        <v>2349</v>
      </c>
      <c r="E829" s="133" t="s">
        <v>1202</v>
      </c>
      <c r="F829" s="133" t="s">
        <v>2350</v>
      </c>
      <c r="G829" s="133" t="s">
        <v>925</v>
      </c>
      <c r="H829" s="133" t="s">
        <v>2378</v>
      </c>
      <c r="I829" t="b">
        <v>0</v>
      </c>
      <c r="J829" s="133" t="s">
        <v>867</v>
      </c>
      <c r="K829" s="91">
        <v>8000</v>
      </c>
      <c r="L829" s="278">
        <v>8000</v>
      </c>
      <c r="M829" s="278">
        <f t="shared" si="12"/>
        <v>0</v>
      </c>
    </row>
    <row r="830" spans="1:13" hidden="1" x14ac:dyDescent="0.3">
      <c r="A830" s="108">
        <v>851009</v>
      </c>
      <c r="B830" s="133" t="s">
        <v>2379</v>
      </c>
      <c r="C830" s="133" t="s">
        <v>10</v>
      </c>
      <c r="D830" s="133" t="s">
        <v>2349</v>
      </c>
      <c r="E830" s="133" t="s">
        <v>1202</v>
      </c>
      <c r="F830" s="133" t="s">
        <v>2350</v>
      </c>
      <c r="G830" s="133" t="s">
        <v>928</v>
      </c>
      <c r="H830" s="133" t="s">
        <v>2380</v>
      </c>
      <c r="I830" t="b">
        <v>0</v>
      </c>
      <c r="J830" s="133" t="s">
        <v>867</v>
      </c>
      <c r="K830" s="91">
        <v>4650</v>
      </c>
      <c r="L830" s="278">
        <v>4650</v>
      </c>
      <c r="M830" s="278">
        <f t="shared" si="12"/>
        <v>0</v>
      </c>
    </row>
    <row r="831" spans="1:13" hidden="1" x14ac:dyDescent="0.3">
      <c r="A831" s="108">
        <v>851010</v>
      </c>
      <c r="B831" s="133" t="s">
        <v>2381</v>
      </c>
      <c r="C831" s="133" t="s">
        <v>10</v>
      </c>
      <c r="D831" s="133" t="s">
        <v>2349</v>
      </c>
      <c r="E831" s="133" t="s">
        <v>1202</v>
      </c>
      <c r="F831" s="133" t="s">
        <v>2350</v>
      </c>
      <c r="G831" s="133" t="s">
        <v>931</v>
      </c>
      <c r="H831" s="133" t="s">
        <v>2382</v>
      </c>
      <c r="I831" t="b">
        <v>0</v>
      </c>
      <c r="J831" s="133" t="s">
        <v>867</v>
      </c>
      <c r="K831" s="91">
        <v>8000</v>
      </c>
      <c r="L831" s="278">
        <v>8000</v>
      </c>
      <c r="M831" s="278">
        <f t="shared" si="12"/>
        <v>0</v>
      </c>
    </row>
    <row r="832" spans="1:13" hidden="1" x14ac:dyDescent="0.3">
      <c r="A832" s="108">
        <v>851011</v>
      </c>
      <c r="B832" s="133" t="s">
        <v>2383</v>
      </c>
      <c r="C832" s="133" t="s">
        <v>10</v>
      </c>
      <c r="D832" s="133" t="s">
        <v>2349</v>
      </c>
      <c r="E832" s="133" t="s">
        <v>1202</v>
      </c>
      <c r="F832" s="133" t="s">
        <v>2359</v>
      </c>
      <c r="G832" s="133" t="s">
        <v>865</v>
      </c>
      <c r="H832" s="133" t="s">
        <v>2384</v>
      </c>
      <c r="I832" t="b">
        <v>0</v>
      </c>
      <c r="J832" s="133" t="s">
        <v>867</v>
      </c>
      <c r="K832" s="91">
        <v>1000</v>
      </c>
      <c r="L832" s="278">
        <v>1000</v>
      </c>
      <c r="M832" s="278">
        <f t="shared" si="12"/>
        <v>0</v>
      </c>
    </row>
    <row r="833" spans="1:13" hidden="1" x14ac:dyDescent="0.3">
      <c r="A833" s="108">
        <v>851012</v>
      </c>
      <c r="B833" s="133" t="s">
        <v>2385</v>
      </c>
      <c r="C833" s="133" t="s">
        <v>10</v>
      </c>
      <c r="D833" s="133" t="s">
        <v>2349</v>
      </c>
      <c r="E833" s="133" t="s">
        <v>1202</v>
      </c>
      <c r="F833" s="133" t="s">
        <v>991</v>
      </c>
      <c r="G833" s="133" t="s">
        <v>865</v>
      </c>
      <c r="H833" s="133" t="s">
        <v>1203</v>
      </c>
      <c r="I833" t="b">
        <v>0</v>
      </c>
      <c r="J833" s="133" t="s">
        <v>867</v>
      </c>
      <c r="K833" s="91">
        <v>9000</v>
      </c>
      <c r="L833" s="278">
        <v>9000</v>
      </c>
      <c r="M833" s="278">
        <f t="shared" si="12"/>
        <v>0</v>
      </c>
    </row>
    <row r="834" spans="1:13" hidden="1" x14ac:dyDescent="0.3">
      <c r="A834" s="108">
        <v>851375</v>
      </c>
      <c r="B834" s="133" t="s">
        <v>2386</v>
      </c>
      <c r="C834" s="133" t="s">
        <v>10</v>
      </c>
      <c r="D834" s="133" t="s">
        <v>2349</v>
      </c>
      <c r="E834" s="133" t="s">
        <v>1202</v>
      </c>
      <c r="F834" s="133" t="s">
        <v>991</v>
      </c>
      <c r="G834" s="133" t="s">
        <v>925</v>
      </c>
      <c r="H834" s="133" t="s">
        <v>2387</v>
      </c>
      <c r="I834" t="b">
        <v>0</v>
      </c>
      <c r="J834" s="133" t="s">
        <v>867</v>
      </c>
      <c r="K834" s="91">
        <v>100</v>
      </c>
      <c r="L834" s="278">
        <v>100</v>
      </c>
      <c r="M834" s="278">
        <f t="shared" si="12"/>
        <v>0</v>
      </c>
    </row>
    <row r="835" spans="1:13" hidden="1" x14ac:dyDescent="0.3">
      <c r="A835" s="108">
        <v>851376</v>
      </c>
      <c r="B835" s="133" t="s">
        <v>2388</v>
      </c>
      <c r="C835" s="133" t="s">
        <v>10</v>
      </c>
      <c r="D835" s="133" t="s">
        <v>2349</v>
      </c>
      <c r="E835" s="133" t="s">
        <v>1354</v>
      </c>
      <c r="F835" s="133" t="s">
        <v>2350</v>
      </c>
      <c r="G835" s="133" t="s">
        <v>865</v>
      </c>
      <c r="H835" s="133" t="s">
        <v>1893</v>
      </c>
      <c r="I835" t="b">
        <v>0</v>
      </c>
      <c r="J835" s="133" t="s">
        <v>867</v>
      </c>
      <c r="K835" s="91">
        <v>2700</v>
      </c>
      <c r="L835" s="278">
        <v>2700</v>
      </c>
      <c r="M835" s="278">
        <f t="shared" si="12"/>
        <v>0</v>
      </c>
    </row>
    <row r="836" spans="1:13" hidden="1" x14ac:dyDescent="0.3">
      <c r="A836" s="108">
        <v>589978</v>
      </c>
      <c r="B836" s="133" t="s">
        <v>2389</v>
      </c>
      <c r="C836" s="133" t="s">
        <v>10</v>
      </c>
      <c r="D836" s="133" t="s">
        <v>2349</v>
      </c>
      <c r="E836" s="133" t="s">
        <v>1354</v>
      </c>
      <c r="F836" s="133" t="s">
        <v>2350</v>
      </c>
      <c r="G836" s="133" t="s">
        <v>925</v>
      </c>
      <c r="H836" s="133" t="s">
        <v>1355</v>
      </c>
      <c r="I836" t="b">
        <v>0</v>
      </c>
      <c r="J836" s="133" t="s">
        <v>867</v>
      </c>
      <c r="K836" s="91">
        <v>2640</v>
      </c>
      <c r="L836" s="278">
        <v>2640</v>
      </c>
      <c r="M836" s="278">
        <f t="shared" si="12"/>
        <v>0</v>
      </c>
    </row>
    <row r="837" spans="1:13" hidden="1" x14ac:dyDescent="0.3">
      <c r="A837" s="108">
        <v>851041</v>
      </c>
      <c r="B837" s="133" t="s">
        <v>2390</v>
      </c>
      <c r="C837" s="133" t="s">
        <v>10</v>
      </c>
      <c r="D837" s="133" t="s">
        <v>2349</v>
      </c>
      <c r="E837" s="133" t="s">
        <v>1354</v>
      </c>
      <c r="F837" s="133" t="s">
        <v>2350</v>
      </c>
      <c r="G837" s="133" t="s">
        <v>928</v>
      </c>
      <c r="H837" s="133" t="s">
        <v>2391</v>
      </c>
      <c r="I837" t="b">
        <v>0</v>
      </c>
      <c r="J837" s="133" t="s">
        <v>867</v>
      </c>
      <c r="K837" s="91">
        <v>350</v>
      </c>
      <c r="L837" s="278">
        <v>350</v>
      </c>
      <c r="M837" s="278">
        <f t="shared" si="12"/>
        <v>0</v>
      </c>
    </row>
    <row r="838" spans="1:13" hidden="1" x14ac:dyDescent="0.3">
      <c r="A838" s="108">
        <v>851042</v>
      </c>
      <c r="B838" s="133" t="s">
        <v>2392</v>
      </c>
      <c r="C838" s="133" t="s">
        <v>10</v>
      </c>
      <c r="D838" s="133" t="s">
        <v>2349</v>
      </c>
      <c r="E838" s="133" t="s">
        <v>1354</v>
      </c>
      <c r="F838" s="133" t="s">
        <v>2350</v>
      </c>
      <c r="G838" s="133" t="s">
        <v>931</v>
      </c>
      <c r="H838" s="133" t="s">
        <v>2393</v>
      </c>
      <c r="I838" t="b">
        <v>0</v>
      </c>
      <c r="J838" s="133" t="s">
        <v>867</v>
      </c>
      <c r="K838" s="91">
        <v>500</v>
      </c>
      <c r="L838" s="278">
        <v>500</v>
      </c>
      <c r="M838" s="278">
        <f t="shared" ref="M838:M901" si="13">+L838-K838</f>
        <v>0</v>
      </c>
    </row>
    <row r="839" spans="1:13" hidden="1" x14ac:dyDescent="0.3">
      <c r="A839" s="108">
        <v>851349</v>
      </c>
      <c r="B839" s="133" t="s">
        <v>2394</v>
      </c>
      <c r="C839" s="133" t="s">
        <v>10</v>
      </c>
      <c r="D839" s="133" t="s">
        <v>2349</v>
      </c>
      <c r="E839" s="133" t="s">
        <v>1207</v>
      </c>
      <c r="F839" s="133" t="s">
        <v>2350</v>
      </c>
      <c r="G839" s="133" t="s">
        <v>865</v>
      </c>
      <c r="H839" s="133" t="s">
        <v>2395</v>
      </c>
      <c r="I839" t="b">
        <v>0</v>
      </c>
      <c r="J839" s="133" t="s">
        <v>867</v>
      </c>
      <c r="K839" s="91">
        <v>600</v>
      </c>
      <c r="L839" s="278">
        <v>600</v>
      </c>
      <c r="M839" s="278">
        <f t="shared" si="13"/>
        <v>0</v>
      </c>
    </row>
    <row r="840" spans="1:13" hidden="1" x14ac:dyDescent="0.3">
      <c r="A840" s="108">
        <v>851350</v>
      </c>
      <c r="B840" s="133" t="s">
        <v>2396</v>
      </c>
      <c r="C840" s="133" t="s">
        <v>10</v>
      </c>
      <c r="D840" s="133" t="s">
        <v>2349</v>
      </c>
      <c r="E840" s="133" t="s">
        <v>1212</v>
      </c>
      <c r="F840" s="133" t="s">
        <v>2350</v>
      </c>
      <c r="G840" s="133" t="s">
        <v>865</v>
      </c>
      <c r="H840" s="133" t="s">
        <v>2397</v>
      </c>
      <c r="I840" t="b">
        <v>0</v>
      </c>
      <c r="J840" s="133" t="s">
        <v>867</v>
      </c>
      <c r="K840" s="91">
        <v>300</v>
      </c>
      <c r="L840" s="278">
        <v>300</v>
      </c>
      <c r="M840" s="278">
        <f t="shared" si="13"/>
        <v>0</v>
      </c>
    </row>
    <row r="841" spans="1:13" hidden="1" x14ac:dyDescent="0.3">
      <c r="A841" s="108">
        <v>851181</v>
      </c>
      <c r="B841" s="133" t="s">
        <v>2398</v>
      </c>
      <c r="C841" s="133" t="s">
        <v>10</v>
      </c>
      <c r="D841" s="133" t="s">
        <v>2349</v>
      </c>
      <c r="E841" s="133" t="s">
        <v>1215</v>
      </c>
      <c r="F841" s="133" t="s">
        <v>2350</v>
      </c>
      <c r="G841" s="133" t="s">
        <v>865</v>
      </c>
      <c r="H841" s="133" t="s">
        <v>1990</v>
      </c>
      <c r="I841" t="b">
        <v>0</v>
      </c>
      <c r="J841" s="133" t="s">
        <v>867</v>
      </c>
      <c r="K841" s="91">
        <v>100</v>
      </c>
      <c r="L841" s="278">
        <v>100</v>
      </c>
      <c r="M841" s="278">
        <f t="shared" si="13"/>
        <v>0</v>
      </c>
    </row>
    <row r="842" spans="1:13" hidden="1" x14ac:dyDescent="0.3">
      <c r="A842" s="108">
        <v>851182</v>
      </c>
      <c r="B842" s="133" t="s">
        <v>2399</v>
      </c>
      <c r="C842" s="133" t="s">
        <v>10</v>
      </c>
      <c r="D842" s="133" t="s">
        <v>2349</v>
      </c>
      <c r="E842" s="133" t="s">
        <v>1215</v>
      </c>
      <c r="F842" s="133" t="s">
        <v>2350</v>
      </c>
      <c r="G842" s="133" t="s">
        <v>925</v>
      </c>
      <c r="H842" s="133" t="s">
        <v>1992</v>
      </c>
      <c r="I842" t="b">
        <v>0</v>
      </c>
      <c r="J842" s="133" t="s">
        <v>867</v>
      </c>
      <c r="K842" s="91">
        <v>100</v>
      </c>
      <c r="L842" s="278">
        <v>100</v>
      </c>
      <c r="M842" s="278">
        <f t="shared" si="13"/>
        <v>0</v>
      </c>
    </row>
    <row r="843" spans="1:13" hidden="1" x14ac:dyDescent="0.3">
      <c r="A843" s="108">
        <v>851361</v>
      </c>
      <c r="B843" s="133" t="s">
        <v>2400</v>
      </c>
      <c r="C843" s="133" t="s">
        <v>10</v>
      </c>
      <c r="D843" s="133" t="s">
        <v>2349</v>
      </c>
      <c r="E843" s="133" t="s">
        <v>1215</v>
      </c>
      <c r="F843" s="133" t="s">
        <v>2359</v>
      </c>
      <c r="G843" s="133" t="s">
        <v>925</v>
      </c>
      <c r="H843" s="133" t="s">
        <v>2401</v>
      </c>
      <c r="I843" t="b">
        <v>0</v>
      </c>
      <c r="J843" s="133" t="s">
        <v>867</v>
      </c>
      <c r="K843" s="91">
        <v>1450</v>
      </c>
      <c r="L843" s="278">
        <v>1450</v>
      </c>
      <c r="M843" s="278">
        <f t="shared" si="13"/>
        <v>0</v>
      </c>
    </row>
    <row r="844" spans="1:13" hidden="1" x14ac:dyDescent="0.3">
      <c r="A844" s="108">
        <v>851362</v>
      </c>
      <c r="B844" s="133" t="s">
        <v>2402</v>
      </c>
      <c r="C844" s="133" t="s">
        <v>10</v>
      </c>
      <c r="D844" s="133" t="s">
        <v>2349</v>
      </c>
      <c r="E844" s="133" t="s">
        <v>1215</v>
      </c>
      <c r="F844" s="133" t="s">
        <v>991</v>
      </c>
      <c r="G844" s="133" t="s">
        <v>865</v>
      </c>
      <c r="H844" s="133" t="s">
        <v>2403</v>
      </c>
      <c r="I844" t="b">
        <v>0</v>
      </c>
      <c r="J844" s="133" t="s">
        <v>867</v>
      </c>
      <c r="K844" s="91">
        <v>1000</v>
      </c>
      <c r="L844" s="278">
        <v>1000</v>
      </c>
      <c r="M844" s="278">
        <f t="shared" si="13"/>
        <v>0</v>
      </c>
    </row>
    <row r="845" spans="1:13" hidden="1" x14ac:dyDescent="0.3">
      <c r="A845" s="108">
        <v>851363</v>
      </c>
      <c r="B845" s="133" t="s">
        <v>2404</v>
      </c>
      <c r="C845" s="133" t="s">
        <v>10</v>
      </c>
      <c r="D845" s="133" t="s">
        <v>2349</v>
      </c>
      <c r="E845" s="133" t="s">
        <v>1215</v>
      </c>
      <c r="F845" s="133" t="s">
        <v>991</v>
      </c>
      <c r="G845" s="133" t="s">
        <v>925</v>
      </c>
      <c r="H845" s="133" t="s">
        <v>2405</v>
      </c>
      <c r="I845" t="b">
        <v>0</v>
      </c>
      <c r="J845" s="133" t="s">
        <v>867</v>
      </c>
      <c r="K845" s="91">
        <v>2500</v>
      </c>
      <c r="L845" s="278">
        <v>2500</v>
      </c>
      <c r="M845" s="278">
        <f t="shared" si="13"/>
        <v>0</v>
      </c>
    </row>
    <row r="846" spans="1:13" hidden="1" x14ac:dyDescent="0.3">
      <c r="A846" s="108">
        <v>851364</v>
      </c>
      <c r="B846" s="133" t="s">
        <v>2406</v>
      </c>
      <c r="C846" s="133" t="s">
        <v>10</v>
      </c>
      <c r="D846" s="133" t="s">
        <v>2349</v>
      </c>
      <c r="E846" s="133" t="s">
        <v>1220</v>
      </c>
      <c r="F846" s="133" t="s">
        <v>2350</v>
      </c>
      <c r="G846" s="133" t="s">
        <v>865</v>
      </c>
      <c r="H846" s="133" t="s">
        <v>2002</v>
      </c>
      <c r="I846" t="b">
        <v>0</v>
      </c>
      <c r="J846" s="133" t="s">
        <v>867</v>
      </c>
      <c r="K846" s="91">
        <v>2000</v>
      </c>
      <c r="L846" s="278">
        <v>2000</v>
      </c>
      <c r="M846" s="278">
        <f t="shared" si="13"/>
        <v>0</v>
      </c>
    </row>
    <row r="847" spans="1:13" hidden="1" x14ac:dyDescent="0.3">
      <c r="A847" s="108">
        <v>851365</v>
      </c>
      <c r="B847" s="133" t="s">
        <v>2407</v>
      </c>
      <c r="C847" s="133" t="s">
        <v>10</v>
      </c>
      <c r="D847" s="133" t="s">
        <v>2349</v>
      </c>
      <c r="E847" s="133" t="s">
        <v>1220</v>
      </c>
      <c r="F847" s="133" t="s">
        <v>2350</v>
      </c>
      <c r="G847" s="133" t="s">
        <v>925</v>
      </c>
      <c r="H847" s="133" t="s">
        <v>2408</v>
      </c>
      <c r="I847" t="b">
        <v>0</v>
      </c>
      <c r="J847" s="133" t="s">
        <v>867</v>
      </c>
      <c r="K847" s="91">
        <v>2000</v>
      </c>
      <c r="L847" s="278">
        <v>2000</v>
      </c>
      <c r="M847" s="278">
        <f t="shared" si="13"/>
        <v>0</v>
      </c>
    </row>
    <row r="848" spans="1:13" hidden="1" x14ac:dyDescent="0.3">
      <c r="A848" s="108">
        <v>851366</v>
      </c>
      <c r="B848" s="133" t="s">
        <v>2409</v>
      </c>
      <c r="C848" s="133" t="s">
        <v>10</v>
      </c>
      <c r="D848" s="133" t="s">
        <v>2349</v>
      </c>
      <c r="E848" s="133" t="s">
        <v>1220</v>
      </c>
      <c r="F848" s="133" t="s">
        <v>2359</v>
      </c>
      <c r="G848" s="133" t="s">
        <v>865</v>
      </c>
      <c r="H848" s="133" t="s">
        <v>2410</v>
      </c>
      <c r="I848" t="b">
        <v>0</v>
      </c>
      <c r="J848" s="133" t="s">
        <v>867</v>
      </c>
      <c r="K848" s="91">
        <v>0</v>
      </c>
      <c r="L848" s="278">
        <v>0</v>
      </c>
      <c r="M848" s="278">
        <f t="shared" si="13"/>
        <v>0</v>
      </c>
    </row>
    <row r="849" spans="1:13" hidden="1" x14ac:dyDescent="0.3">
      <c r="A849" s="108">
        <v>851095</v>
      </c>
      <c r="B849" s="133" t="s">
        <v>2411</v>
      </c>
      <c r="C849" s="133" t="s">
        <v>10</v>
      </c>
      <c r="D849" s="133" t="s">
        <v>2349</v>
      </c>
      <c r="E849" s="133" t="s">
        <v>1220</v>
      </c>
      <c r="F849" s="133" t="s">
        <v>991</v>
      </c>
      <c r="G849" s="133" t="s">
        <v>865</v>
      </c>
      <c r="H849" s="133" t="s">
        <v>2412</v>
      </c>
      <c r="I849" t="b">
        <v>0</v>
      </c>
      <c r="J849" s="133" t="s">
        <v>867</v>
      </c>
      <c r="K849" s="91">
        <v>8000</v>
      </c>
      <c r="L849" s="278">
        <v>8000</v>
      </c>
      <c r="M849" s="278">
        <f t="shared" si="13"/>
        <v>0</v>
      </c>
    </row>
    <row r="850" spans="1:13" hidden="1" x14ac:dyDescent="0.3">
      <c r="A850" s="108">
        <v>851096</v>
      </c>
      <c r="B850" s="133" t="s">
        <v>2413</v>
      </c>
      <c r="C850" s="133" t="s">
        <v>10</v>
      </c>
      <c r="D850" s="133" t="s">
        <v>2349</v>
      </c>
      <c r="E850" s="133" t="s">
        <v>1220</v>
      </c>
      <c r="F850" s="133" t="s">
        <v>991</v>
      </c>
      <c r="G850" s="133" t="s">
        <v>925</v>
      </c>
      <c r="H850" s="133" t="s">
        <v>2414</v>
      </c>
      <c r="I850" t="b">
        <v>0</v>
      </c>
      <c r="J850" s="133" t="s">
        <v>867</v>
      </c>
      <c r="K850" s="91">
        <v>1200</v>
      </c>
      <c r="L850" s="278">
        <v>1200</v>
      </c>
      <c r="M850" s="278">
        <f t="shared" si="13"/>
        <v>0</v>
      </c>
    </row>
    <row r="851" spans="1:13" hidden="1" x14ac:dyDescent="0.3">
      <c r="A851" s="108">
        <v>586385</v>
      </c>
      <c r="B851" s="133" t="s">
        <v>2415</v>
      </c>
      <c r="C851" s="133" t="s">
        <v>10</v>
      </c>
      <c r="D851" s="133" t="s">
        <v>2349</v>
      </c>
      <c r="E851" s="133" t="s">
        <v>1229</v>
      </c>
      <c r="F851" s="133" t="s">
        <v>2350</v>
      </c>
      <c r="G851" s="133" t="s">
        <v>865</v>
      </c>
      <c r="H851" s="133" t="s">
        <v>1457</v>
      </c>
      <c r="I851" t="b">
        <v>0</v>
      </c>
      <c r="J851" s="133" t="s">
        <v>867</v>
      </c>
      <c r="K851" s="91">
        <v>6500</v>
      </c>
      <c r="L851" s="278">
        <v>6500</v>
      </c>
      <c r="M851" s="278">
        <f t="shared" si="13"/>
        <v>0</v>
      </c>
    </row>
    <row r="852" spans="1:13" hidden="1" x14ac:dyDescent="0.3">
      <c r="A852" s="108">
        <v>586390</v>
      </c>
      <c r="B852" s="133" t="s">
        <v>2416</v>
      </c>
      <c r="C852" s="133" t="s">
        <v>10</v>
      </c>
      <c r="D852" s="133" t="s">
        <v>2349</v>
      </c>
      <c r="E852" s="133" t="s">
        <v>1229</v>
      </c>
      <c r="F852" s="133" t="s">
        <v>2350</v>
      </c>
      <c r="G852" s="133" t="s">
        <v>925</v>
      </c>
      <c r="H852" s="133" t="s">
        <v>2417</v>
      </c>
      <c r="I852" t="b">
        <v>0</v>
      </c>
      <c r="J852" s="133" t="s">
        <v>867</v>
      </c>
      <c r="K852" s="91">
        <v>170</v>
      </c>
      <c r="L852" s="278">
        <v>170</v>
      </c>
      <c r="M852" s="278">
        <f t="shared" si="13"/>
        <v>0</v>
      </c>
    </row>
    <row r="853" spans="1:13" hidden="1" x14ac:dyDescent="0.3">
      <c r="A853" s="108">
        <v>851143</v>
      </c>
      <c r="B853" s="133" t="s">
        <v>2418</v>
      </c>
      <c r="C853" s="133" t="s">
        <v>10</v>
      </c>
      <c r="D853" s="133" t="s">
        <v>2349</v>
      </c>
      <c r="E853" s="133" t="s">
        <v>1229</v>
      </c>
      <c r="F853" s="133" t="s">
        <v>2350</v>
      </c>
      <c r="G853" s="133" t="s">
        <v>928</v>
      </c>
      <c r="H853" s="133" t="s">
        <v>1314</v>
      </c>
      <c r="I853" t="b">
        <v>0</v>
      </c>
      <c r="J853" s="133" t="s">
        <v>867</v>
      </c>
      <c r="K853" s="91">
        <v>500</v>
      </c>
      <c r="L853" s="278">
        <v>500</v>
      </c>
      <c r="M853" s="278">
        <f t="shared" si="13"/>
        <v>0</v>
      </c>
    </row>
    <row r="854" spans="1:13" hidden="1" x14ac:dyDescent="0.3">
      <c r="A854" s="108">
        <v>851144</v>
      </c>
      <c r="B854" s="133" t="s">
        <v>2419</v>
      </c>
      <c r="C854" s="133" t="s">
        <v>10</v>
      </c>
      <c r="D854" s="133" t="s">
        <v>2349</v>
      </c>
      <c r="E854" s="133" t="s">
        <v>1229</v>
      </c>
      <c r="F854" s="133" t="s">
        <v>2350</v>
      </c>
      <c r="G854" s="133" t="s">
        <v>931</v>
      </c>
      <c r="H854" s="133" t="s">
        <v>1905</v>
      </c>
      <c r="I854" t="b">
        <v>0</v>
      </c>
      <c r="J854" s="133" t="s">
        <v>867</v>
      </c>
      <c r="K854" s="91">
        <v>250</v>
      </c>
      <c r="L854" s="278">
        <v>250</v>
      </c>
      <c r="M854" s="278">
        <f t="shared" si="13"/>
        <v>0</v>
      </c>
    </row>
    <row r="855" spans="1:13" hidden="1" x14ac:dyDescent="0.3">
      <c r="A855" s="108">
        <v>851145</v>
      </c>
      <c r="B855" s="133" t="s">
        <v>2420</v>
      </c>
      <c r="C855" s="133" t="s">
        <v>10</v>
      </c>
      <c r="D855" s="133" t="s">
        <v>2349</v>
      </c>
      <c r="E855" s="133" t="s">
        <v>1229</v>
      </c>
      <c r="F855" s="133" t="s">
        <v>2350</v>
      </c>
      <c r="G855" s="133" t="s">
        <v>944</v>
      </c>
      <c r="H855" s="133" t="s">
        <v>1914</v>
      </c>
      <c r="I855" t="b">
        <v>0</v>
      </c>
      <c r="J855" s="133" t="s">
        <v>867</v>
      </c>
      <c r="K855" s="91">
        <v>2500</v>
      </c>
      <c r="L855" s="278">
        <v>2500</v>
      </c>
      <c r="M855" s="278">
        <f t="shared" si="13"/>
        <v>0</v>
      </c>
    </row>
    <row r="856" spans="1:13" hidden="1" x14ac:dyDescent="0.3">
      <c r="A856" s="108">
        <v>851146</v>
      </c>
      <c r="B856" s="133" t="s">
        <v>2421</v>
      </c>
      <c r="C856" s="133" t="s">
        <v>10</v>
      </c>
      <c r="D856" s="133" t="s">
        <v>2349</v>
      </c>
      <c r="E856" s="133" t="s">
        <v>1229</v>
      </c>
      <c r="F856" s="133" t="s">
        <v>2359</v>
      </c>
      <c r="G856" s="133" t="s">
        <v>865</v>
      </c>
      <c r="H856" s="133" t="s">
        <v>2422</v>
      </c>
      <c r="I856" t="b">
        <v>0</v>
      </c>
      <c r="J856" s="133" t="s">
        <v>867</v>
      </c>
      <c r="K856" s="91">
        <v>1700</v>
      </c>
      <c r="L856" s="278">
        <v>1700</v>
      </c>
      <c r="M856" s="278">
        <f t="shared" si="13"/>
        <v>0</v>
      </c>
    </row>
    <row r="857" spans="1:13" hidden="1" x14ac:dyDescent="0.3">
      <c r="A857" s="108">
        <v>850984</v>
      </c>
      <c r="B857" s="133" t="s">
        <v>2423</v>
      </c>
      <c r="C857" s="133" t="s">
        <v>10</v>
      </c>
      <c r="D857" s="133" t="s">
        <v>2349</v>
      </c>
      <c r="E857" s="133" t="s">
        <v>1229</v>
      </c>
      <c r="F857" s="133" t="s">
        <v>2359</v>
      </c>
      <c r="G857" s="133" t="s">
        <v>925</v>
      </c>
      <c r="H857" s="133" t="s">
        <v>2424</v>
      </c>
      <c r="I857" t="b">
        <v>0</v>
      </c>
      <c r="J857" s="133" t="s">
        <v>867</v>
      </c>
      <c r="K857" s="91">
        <v>2410</v>
      </c>
      <c r="L857" s="278">
        <v>2410</v>
      </c>
      <c r="M857" s="278">
        <f t="shared" si="13"/>
        <v>0</v>
      </c>
    </row>
    <row r="858" spans="1:13" hidden="1" x14ac:dyDescent="0.3">
      <c r="A858" s="108">
        <v>589969</v>
      </c>
      <c r="B858" s="133" t="s">
        <v>2425</v>
      </c>
      <c r="C858" s="133" t="s">
        <v>10</v>
      </c>
      <c r="D858" s="133" t="s">
        <v>2349</v>
      </c>
      <c r="E858" s="133" t="s">
        <v>1229</v>
      </c>
      <c r="F858" s="133" t="s">
        <v>2359</v>
      </c>
      <c r="G858" s="133" t="s">
        <v>928</v>
      </c>
      <c r="H858" s="133" t="s">
        <v>2426</v>
      </c>
      <c r="I858" t="b">
        <v>0</v>
      </c>
      <c r="J858" s="133" t="s">
        <v>867</v>
      </c>
      <c r="K858" s="91">
        <v>30</v>
      </c>
      <c r="L858" s="278">
        <v>30</v>
      </c>
      <c r="M858" s="278">
        <f t="shared" si="13"/>
        <v>0</v>
      </c>
    </row>
    <row r="859" spans="1:13" hidden="1" x14ac:dyDescent="0.3">
      <c r="A859" s="108">
        <v>851097</v>
      </c>
      <c r="B859" s="133" t="s">
        <v>2427</v>
      </c>
      <c r="C859" s="133" t="s">
        <v>10</v>
      </c>
      <c r="D859" s="133" t="s">
        <v>2349</v>
      </c>
      <c r="E859" s="133" t="s">
        <v>1229</v>
      </c>
      <c r="F859" s="133" t="s">
        <v>2359</v>
      </c>
      <c r="G859" s="133" t="s">
        <v>931</v>
      </c>
      <c r="H859" s="133" t="s">
        <v>2428</v>
      </c>
      <c r="I859" t="b">
        <v>0</v>
      </c>
      <c r="J859" s="133" t="s">
        <v>867</v>
      </c>
      <c r="K859" s="91">
        <v>100</v>
      </c>
      <c r="L859" s="278">
        <v>100</v>
      </c>
      <c r="M859" s="278">
        <f t="shared" si="13"/>
        <v>0</v>
      </c>
    </row>
    <row r="860" spans="1:13" hidden="1" x14ac:dyDescent="0.3">
      <c r="A860" s="108">
        <v>850980</v>
      </c>
      <c r="B860" s="133" t="s">
        <v>2429</v>
      </c>
      <c r="C860" s="133" t="s">
        <v>10</v>
      </c>
      <c r="D860" s="133" t="s">
        <v>2349</v>
      </c>
      <c r="E860" s="133" t="s">
        <v>1229</v>
      </c>
      <c r="F860" s="133" t="s">
        <v>991</v>
      </c>
      <c r="G860" s="133" t="s">
        <v>865</v>
      </c>
      <c r="H860" s="133" t="s">
        <v>2430</v>
      </c>
      <c r="I860" t="b">
        <v>0</v>
      </c>
      <c r="J860" s="133" t="s">
        <v>867</v>
      </c>
      <c r="K860" s="91">
        <v>8500</v>
      </c>
      <c r="L860" s="278">
        <v>8500</v>
      </c>
      <c r="M860" s="278">
        <f t="shared" si="13"/>
        <v>0</v>
      </c>
    </row>
    <row r="861" spans="1:13" hidden="1" x14ac:dyDescent="0.3">
      <c r="A861" s="108">
        <v>850985</v>
      </c>
      <c r="B861" s="133" t="s">
        <v>2431</v>
      </c>
      <c r="C861" s="133" t="s">
        <v>10</v>
      </c>
      <c r="D861" s="133" t="s">
        <v>2349</v>
      </c>
      <c r="E861" s="133" t="s">
        <v>1229</v>
      </c>
      <c r="F861" s="133" t="s">
        <v>991</v>
      </c>
      <c r="G861" s="133" t="s">
        <v>925</v>
      </c>
      <c r="H861" s="133" t="s">
        <v>2432</v>
      </c>
      <c r="I861" t="b">
        <v>0</v>
      </c>
      <c r="J861" s="133" t="s">
        <v>867</v>
      </c>
      <c r="K861" s="91">
        <v>5200</v>
      </c>
      <c r="L861" s="278">
        <v>5200</v>
      </c>
      <c r="M861" s="278">
        <f t="shared" si="13"/>
        <v>0</v>
      </c>
    </row>
    <row r="862" spans="1:13" hidden="1" x14ac:dyDescent="0.3">
      <c r="A862" s="108">
        <v>850986</v>
      </c>
      <c r="B862" s="133" t="s">
        <v>2433</v>
      </c>
      <c r="C862" s="133" t="s">
        <v>10</v>
      </c>
      <c r="D862" s="133" t="s">
        <v>2349</v>
      </c>
      <c r="E862" s="133" t="s">
        <v>1229</v>
      </c>
      <c r="F862" s="133" t="s">
        <v>991</v>
      </c>
      <c r="G862" s="133" t="s">
        <v>928</v>
      </c>
      <c r="H862" s="133" t="s">
        <v>2434</v>
      </c>
      <c r="I862" t="b">
        <v>0</v>
      </c>
      <c r="J862" s="133" t="s">
        <v>867</v>
      </c>
      <c r="K862" s="91">
        <v>4800</v>
      </c>
      <c r="L862" s="278">
        <v>4800</v>
      </c>
      <c r="M862" s="278">
        <f t="shared" si="13"/>
        <v>0</v>
      </c>
    </row>
    <row r="863" spans="1:13" hidden="1" x14ac:dyDescent="0.3">
      <c r="A863" s="108">
        <v>1210019</v>
      </c>
      <c r="B863" s="133" t="s">
        <v>2435</v>
      </c>
      <c r="C863" s="133" t="s">
        <v>10</v>
      </c>
      <c r="D863" s="133" t="s">
        <v>2349</v>
      </c>
      <c r="E863" s="133" t="s">
        <v>1229</v>
      </c>
      <c r="F863" s="133" t="s">
        <v>991</v>
      </c>
      <c r="G863" s="133" t="s">
        <v>931</v>
      </c>
      <c r="H863" s="133" t="s">
        <v>2436</v>
      </c>
      <c r="I863" t="b">
        <v>0</v>
      </c>
      <c r="J863" s="133" t="s">
        <v>867</v>
      </c>
      <c r="K863" s="91">
        <v>500</v>
      </c>
      <c r="L863" s="278">
        <v>500</v>
      </c>
      <c r="M863" s="278">
        <f t="shared" si="13"/>
        <v>0</v>
      </c>
    </row>
    <row r="864" spans="1:13" hidden="1" x14ac:dyDescent="0.3">
      <c r="A864" s="108">
        <v>2617355</v>
      </c>
      <c r="B864" s="133" t="s">
        <v>2437</v>
      </c>
      <c r="C864" s="133" t="s">
        <v>10</v>
      </c>
      <c r="D864" s="133" t="s">
        <v>2349</v>
      </c>
      <c r="E864" s="133" t="s">
        <v>1229</v>
      </c>
      <c r="F864" s="133" t="s">
        <v>991</v>
      </c>
      <c r="G864" s="133" t="s">
        <v>944</v>
      </c>
      <c r="H864" s="133" t="s">
        <v>2438</v>
      </c>
      <c r="I864" t="b">
        <v>0</v>
      </c>
      <c r="J864" s="133" t="s">
        <v>867</v>
      </c>
      <c r="K864" s="91">
        <v>200</v>
      </c>
      <c r="L864" s="278">
        <v>200</v>
      </c>
      <c r="M864" s="278">
        <f t="shared" si="13"/>
        <v>0</v>
      </c>
    </row>
    <row r="865" spans="1:13" hidden="1" x14ac:dyDescent="0.3">
      <c r="A865" s="108">
        <v>2617357</v>
      </c>
      <c r="B865" s="133" t="s">
        <v>2439</v>
      </c>
      <c r="C865" s="133" t="s">
        <v>10</v>
      </c>
      <c r="D865" s="133" t="s">
        <v>2349</v>
      </c>
      <c r="E865" s="133" t="s">
        <v>1240</v>
      </c>
      <c r="F865" s="133" t="s">
        <v>2350</v>
      </c>
      <c r="G865" s="133" t="s">
        <v>865</v>
      </c>
      <c r="H865" s="133" t="s">
        <v>2440</v>
      </c>
      <c r="I865" t="b">
        <v>0</v>
      </c>
      <c r="J865" s="133" t="s">
        <v>867</v>
      </c>
      <c r="K865" s="91">
        <v>110</v>
      </c>
      <c r="L865" s="278">
        <v>110</v>
      </c>
      <c r="M865" s="278">
        <f t="shared" si="13"/>
        <v>0</v>
      </c>
    </row>
    <row r="866" spans="1:13" hidden="1" x14ac:dyDescent="0.3">
      <c r="A866" s="108">
        <v>587298</v>
      </c>
      <c r="B866" s="133" t="s">
        <v>2441</v>
      </c>
      <c r="C866" s="133" t="s">
        <v>10</v>
      </c>
      <c r="D866" s="133" t="s">
        <v>2349</v>
      </c>
      <c r="E866" s="133" t="s">
        <v>1240</v>
      </c>
      <c r="F866" s="133" t="s">
        <v>2350</v>
      </c>
      <c r="G866" s="133" t="s">
        <v>925</v>
      </c>
      <c r="H866" s="133" t="s">
        <v>2442</v>
      </c>
      <c r="I866" t="b">
        <v>0</v>
      </c>
      <c r="J866" s="133" t="s">
        <v>867</v>
      </c>
      <c r="K866" s="91">
        <v>5000</v>
      </c>
      <c r="L866" s="278">
        <v>5000</v>
      </c>
      <c r="M866" s="278">
        <f t="shared" si="13"/>
        <v>0</v>
      </c>
    </row>
    <row r="867" spans="1:13" hidden="1" x14ac:dyDescent="0.3">
      <c r="A867" s="108">
        <v>587299</v>
      </c>
      <c r="B867" s="133" t="s">
        <v>2443</v>
      </c>
      <c r="C867" s="133" t="s">
        <v>10</v>
      </c>
      <c r="D867" s="133" t="s">
        <v>2349</v>
      </c>
      <c r="E867" s="133" t="s">
        <v>1240</v>
      </c>
      <c r="F867" s="133" t="s">
        <v>2350</v>
      </c>
      <c r="G867" s="133" t="s">
        <v>928</v>
      </c>
      <c r="H867" s="133" t="s">
        <v>2444</v>
      </c>
      <c r="I867" t="b">
        <v>0</v>
      </c>
      <c r="J867" s="133" t="s">
        <v>867</v>
      </c>
      <c r="K867" s="91">
        <v>50</v>
      </c>
      <c r="L867" s="278">
        <v>50</v>
      </c>
      <c r="M867" s="278">
        <f t="shared" si="13"/>
        <v>0</v>
      </c>
    </row>
    <row r="868" spans="1:13" hidden="1" x14ac:dyDescent="0.3">
      <c r="A868" s="108">
        <v>1210018</v>
      </c>
      <c r="B868" s="133" t="s">
        <v>2445</v>
      </c>
      <c r="C868" s="133" t="s">
        <v>10</v>
      </c>
      <c r="D868" s="133" t="s">
        <v>2349</v>
      </c>
      <c r="E868" s="133" t="s">
        <v>1240</v>
      </c>
      <c r="F868" s="133" t="s">
        <v>2350</v>
      </c>
      <c r="G868" s="133" t="s">
        <v>931</v>
      </c>
      <c r="H868" s="133" t="s">
        <v>2446</v>
      </c>
      <c r="I868" t="b">
        <v>0</v>
      </c>
      <c r="J868" s="133" t="s">
        <v>867</v>
      </c>
      <c r="K868" s="91">
        <v>1500</v>
      </c>
      <c r="L868" s="278">
        <v>1500</v>
      </c>
      <c r="M868" s="278">
        <f t="shared" si="13"/>
        <v>0</v>
      </c>
    </row>
    <row r="869" spans="1:13" hidden="1" x14ac:dyDescent="0.3">
      <c r="A869" s="108">
        <v>2617356</v>
      </c>
      <c r="B869" s="133" t="s">
        <v>2447</v>
      </c>
      <c r="C869" s="133" t="s">
        <v>10</v>
      </c>
      <c r="D869" s="133" t="s">
        <v>2349</v>
      </c>
      <c r="E869" s="133" t="s">
        <v>1240</v>
      </c>
      <c r="F869" s="133" t="s">
        <v>991</v>
      </c>
      <c r="G869" s="133" t="s">
        <v>865</v>
      </c>
      <c r="H869" s="133" t="s">
        <v>2448</v>
      </c>
      <c r="I869" t="b">
        <v>0</v>
      </c>
      <c r="J869" s="133" t="s">
        <v>867</v>
      </c>
      <c r="K869" s="91">
        <v>300</v>
      </c>
      <c r="L869" s="278">
        <v>300</v>
      </c>
      <c r="M869" s="278">
        <f t="shared" si="13"/>
        <v>0</v>
      </c>
    </row>
    <row r="870" spans="1:13" hidden="1" x14ac:dyDescent="0.3">
      <c r="A870" s="108">
        <v>2617358</v>
      </c>
      <c r="B870" s="133" t="s">
        <v>2449</v>
      </c>
      <c r="C870" s="133" t="s">
        <v>10</v>
      </c>
      <c r="D870" s="133" t="s">
        <v>2349</v>
      </c>
      <c r="E870" s="133" t="s">
        <v>2045</v>
      </c>
      <c r="F870" s="133" t="s">
        <v>2350</v>
      </c>
      <c r="G870" s="133" t="s">
        <v>865</v>
      </c>
      <c r="H870" s="133" t="s">
        <v>2450</v>
      </c>
      <c r="I870" t="b">
        <v>0</v>
      </c>
      <c r="J870" s="133" t="s">
        <v>867</v>
      </c>
      <c r="K870" s="91">
        <v>700</v>
      </c>
      <c r="L870" s="278">
        <v>700</v>
      </c>
      <c r="M870" s="278">
        <f t="shared" si="13"/>
        <v>0</v>
      </c>
    </row>
    <row r="871" spans="1:13" hidden="1" x14ac:dyDescent="0.3">
      <c r="A871" s="108">
        <v>849959</v>
      </c>
      <c r="B871" s="133" t="s">
        <v>2451</v>
      </c>
      <c r="C871" s="133" t="s">
        <v>10</v>
      </c>
      <c r="D871" s="133" t="s">
        <v>2349</v>
      </c>
      <c r="E871" s="133" t="s">
        <v>1668</v>
      </c>
      <c r="F871" s="133" t="s">
        <v>2350</v>
      </c>
      <c r="G871" s="133" t="s">
        <v>865</v>
      </c>
      <c r="H871" s="133" t="s">
        <v>2452</v>
      </c>
      <c r="I871" t="b">
        <v>0</v>
      </c>
      <c r="J871" s="133" t="s">
        <v>867</v>
      </c>
      <c r="K871" s="91">
        <v>8000</v>
      </c>
      <c r="L871" s="278">
        <v>8000</v>
      </c>
      <c r="M871" s="278">
        <f t="shared" si="13"/>
        <v>0</v>
      </c>
    </row>
    <row r="872" spans="1:13" hidden="1" x14ac:dyDescent="0.3">
      <c r="A872" s="108">
        <v>587352</v>
      </c>
      <c r="B872" s="133" t="s">
        <v>2453</v>
      </c>
      <c r="C872" s="133" t="s">
        <v>10</v>
      </c>
      <c r="D872" s="133" t="s">
        <v>2349</v>
      </c>
      <c r="E872" s="133" t="s">
        <v>1668</v>
      </c>
      <c r="F872" s="133" t="s">
        <v>2350</v>
      </c>
      <c r="G872" s="133" t="s">
        <v>925</v>
      </c>
      <c r="H872" s="133" t="s">
        <v>2454</v>
      </c>
      <c r="I872" t="b">
        <v>0</v>
      </c>
      <c r="J872" s="133" t="s">
        <v>867</v>
      </c>
      <c r="K872" s="91">
        <v>5000</v>
      </c>
      <c r="L872" s="278">
        <v>5000</v>
      </c>
      <c r="M872" s="278">
        <f t="shared" si="13"/>
        <v>0</v>
      </c>
    </row>
    <row r="873" spans="1:13" hidden="1" x14ac:dyDescent="0.3">
      <c r="A873" s="108">
        <v>849960</v>
      </c>
      <c r="B873" s="133" t="s">
        <v>2455</v>
      </c>
      <c r="C873" s="133" t="s">
        <v>10</v>
      </c>
      <c r="D873" s="133" t="s">
        <v>2349</v>
      </c>
      <c r="E873" s="133" t="s">
        <v>1576</v>
      </c>
      <c r="F873" s="133" t="s">
        <v>2350</v>
      </c>
      <c r="G873" s="133" t="s">
        <v>865</v>
      </c>
      <c r="H873" s="133" t="s">
        <v>1577</v>
      </c>
      <c r="I873" t="b">
        <v>0</v>
      </c>
      <c r="J873" s="133" t="s">
        <v>867</v>
      </c>
      <c r="K873" s="91">
        <v>532640</v>
      </c>
      <c r="L873" s="278">
        <v>532640</v>
      </c>
      <c r="M873" s="278">
        <f t="shared" si="13"/>
        <v>0</v>
      </c>
    </row>
    <row r="874" spans="1:13" hidden="1" x14ac:dyDescent="0.3">
      <c r="A874" s="108">
        <v>587302</v>
      </c>
      <c r="B874" s="133" t="s">
        <v>2456</v>
      </c>
      <c r="C874" s="133" t="s">
        <v>10</v>
      </c>
      <c r="D874" s="133" t="s">
        <v>2349</v>
      </c>
      <c r="E874" s="133" t="s">
        <v>1576</v>
      </c>
      <c r="F874" s="133" t="s">
        <v>991</v>
      </c>
      <c r="G874" s="133" t="s">
        <v>865</v>
      </c>
      <c r="H874" s="133" t="s">
        <v>1577</v>
      </c>
      <c r="I874" t="b">
        <v>0</v>
      </c>
      <c r="J874" s="133" t="s">
        <v>867</v>
      </c>
      <c r="K874" s="91">
        <v>0</v>
      </c>
      <c r="L874" s="278">
        <v>0</v>
      </c>
      <c r="M874" s="278">
        <f t="shared" si="13"/>
        <v>0</v>
      </c>
    </row>
    <row r="875" spans="1:13" hidden="1" x14ac:dyDescent="0.3">
      <c r="A875" s="108">
        <v>849963</v>
      </c>
      <c r="B875" s="133" t="s">
        <v>2457</v>
      </c>
      <c r="C875" s="133" t="s">
        <v>10</v>
      </c>
      <c r="D875" s="133" t="s">
        <v>2349</v>
      </c>
      <c r="E875" s="133" t="s">
        <v>1243</v>
      </c>
      <c r="F875" s="133" t="s">
        <v>2350</v>
      </c>
      <c r="G875" s="133" t="s">
        <v>865</v>
      </c>
      <c r="H875" s="133" t="s">
        <v>1244</v>
      </c>
      <c r="I875" t="b">
        <v>0</v>
      </c>
      <c r="J875" s="133" t="s">
        <v>867</v>
      </c>
      <c r="K875" s="91">
        <v>86000</v>
      </c>
      <c r="L875" s="278">
        <v>86000</v>
      </c>
      <c r="M875" s="278">
        <f t="shared" si="13"/>
        <v>0</v>
      </c>
    </row>
    <row r="876" spans="1:13" hidden="1" x14ac:dyDescent="0.3">
      <c r="A876" s="108">
        <v>587303</v>
      </c>
      <c r="B876" s="133" t="s">
        <v>2458</v>
      </c>
      <c r="C876" s="133" t="s">
        <v>10</v>
      </c>
      <c r="D876" s="133" t="s">
        <v>2349</v>
      </c>
      <c r="E876" s="133" t="s">
        <v>1246</v>
      </c>
      <c r="F876" s="133" t="s">
        <v>2350</v>
      </c>
      <c r="G876" s="133" t="s">
        <v>865</v>
      </c>
      <c r="H876" s="133" t="s">
        <v>1326</v>
      </c>
      <c r="I876" t="b">
        <v>0</v>
      </c>
      <c r="J876" s="133" t="s">
        <v>867</v>
      </c>
      <c r="K876" s="91">
        <v>8880</v>
      </c>
      <c r="L876" s="278">
        <v>10680</v>
      </c>
      <c r="M876" s="278">
        <f t="shared" si="13"/>
        <v>1800</v>
      </c>
    </row>
    <row r="877" spans="1:13" hidden="1" x14ac:dyDescent="0.3">
      <c r="A877" s="108">
        <v>587304</v>
      </c>
      <c r="B877" s="133" t="s">
        <v>2459</v>
      </c>
      <c r="C877" s="133" t="s">
        <v>10</v>
      </c>
      <c r="D877" s="133" t="s">
        <v>2349</v>
      </c>
      <c r="E877" s="133" t="s">
        <v>1246</v>
      </c>
      <c r="F877" s="133" t="s">
        <v>2350</v>
      </c>
      <c r="G877" s="133" t="s">
        <v>925</v>
      </c>
      <c r="H877" s="268" t="s">
        <v>1251</v>
      </c>
      <c r="I877" t="b">
        <v>0</v>
      </c>
      <c r="J877" s="133" t="s">
        <v>867</v>
      </c>
      <c r="K877" s="91">
        <v>1800</v>
      </c>
      <c r="L877" s="278">
        <v>0</v>
      </c>
      <c r="M877" s="278">
        <f t="shared" si="13"/>
        <v>-1800</v>
      </c>
    </row>
    <row r="878" spans="1:13" hidden="1" x14ac:dyDescent="0.3">
      <c r="A878" s="108">
        <v>587305</v>
      </c>
      <c r="B878" s="133" t="s">
        <v>2460</v>
      </c>
      <c r="C878" s="133" t="s">
        <v>10</v>
      </c>
      <c r="D878" s="133" t="s">
        <v>2349</v>
      </c>
      <c r="E878" s="133" t="s">
        <v>1586</v>
      </c>
      <c r="F878" s="133" t="s">
        <v>2350</v>
      </c>
      <c r="G878" s="133" t="s">
        <v>865</v>
      </c>
      <c r="H878" s="133" t="s">
        <v>1922</v>
      </c>
      <c r="I878" t="b">
        <v>0</v>
      </c>
      <c r="J878" s="133" t="s">
        <v>867</v>
      </c>
      <c r="K878" s="91">
        <v>158550</v>
      </c>
      <c r="L878" s="278">
        <v>158550</v>
      </c>
      <c r="M878" s="278">
        <f t="shared" si="13"/>
        <v>0</v>
      </c>
    </row>
    <row r="879" spans="1:13" hidden="1" x14ac:dyDescent="0.3">
      <c r="A879" s="108">
        <v>587306</v>
      </c>
      <c r="B879" s="133" t="s">
        <v>2461</v>
      </c>
      <c r="C879" s="133" t="s">
        <v>10</v>
      </c>
      <c r="D879" s="133" t="s">
        <v>2349</v>
      </c>
      <c r="E879" s="133" t="s">
        <v>1253</v>
      </c>
      <c r="F879" s="133" t="s">
        <v>2350</v>
      </c>
      <c r="G879" s="133" t="s">
        <v>865</v>
      </c>
      <c r="H879" s="133" t="s">
        <v>1254</v>
      </c>
      <c r="I879" t="b">
        <v>0</v>
      </c>
      <c r="J879" s="133" t="s">
        <v>867</v>
      </c>
      <c r="K879" s="91">
        <v>89720</v>
      </c>
      <c r="L879" s="278">
        <v>89720</v>
      </c>
      <c r="M879" s="278">
        <f t="shared" si="13"/>
        <v>0</v>
      </c>
    </row>
    <row r="880" spans="1:13" hidden="1" x14ac:dyDescent="0.3">
      <c r="A880" s="108">
        <v>587307</v>
      </c>
      <c r="B880" s="133" t="s">
        <v>2462</v>
      </c>
      <c r="C880" s="133" t="s">
        <v>10</v>
      </c>
      <c r="D880" s="133" t="s">
        <v>2349</v>
      </c>
      <c r="E880" s="133" t="s">
        <v>1253</v>
      </c>
      <c r="F880" s="133" t="s">
        <v>2350</v>
      </c>
      <c r="G880" s="133" t="s">
        <v>928</v>
      </c>
      <c r="H880" s="133" t="s">
        <v>1926</v>
      </c>
      <c r="I880" t="b">
        <v>0</v>
      </c>
      <c r="J880" s="133" t="s">
        <v>867</v>
      </c>
      <c r="K880" s="91">
        <v>400</v>
      </c>
      <c r="L880" s="278">
        <v>400</v>
      </c>
      <c r="M880" s="278">
        <f t="shared" si="13"/>
        <v>0</v>
      </c>
    </row>
    <row r="881" spans="1:13" hidden="1" x14ac:dyDescent="0.3">
      <c r="A881" s="108">
        <v>587308</v>
      </c>
      <c r="B881" s="133" t="s">
        <v>2463</v>
      </c>
      <c r="C881" s="133" t="s">
        <v>10</v>
      </c>
      <c r="D881" s="133" t="s">
        <v>2349</v>
      </c>
      <c r="E881" s="133" t="s">
        <v>1253</v>
      </c>
      <c r="F881" s="133" t="s">
        <v>2359</v>
      </c>
      <c r="G881" s="133" t="s">
        <v>865</v>
      </c>
      <c r="H881" s="133" t="s">
        <v>1254</v>
      </c>
      <c r="I881" t="b">
        <v>0</v>
      </c>
      <c r="J881" s="133" t="s">
        <v>867</v>
      </c>
      <c r="K881" s="91">
        <v>0</v>
      </c>
      <c r="L881" s="278">
        <v>0</v>
      </c>
      <c r="M881" s="278">
        <f t="shared" si="13"/>
        <v>0</v>
      </c>
    </row>
    <row r="882" spans="1:13" hidden="1" x14ac:dyDescent="0.3">
      <c r="A882" s="108">
        <v>587376</v>
      </c>
      <c r="B882" s="133" t="s">
        <v>2464</v>
      </c>
      <c r="C882" s="133" t="s">
        <v>10</v>
      </c>
      <c r="D882" s="133" t="s">
        <v>2349</v>
      </c>
      <c r="E882" s="133" t="s">
        <v>1265</v>
      </c>
      <c r="F882" s="133" t="s">
        <v>2350</v>
      </c>
      <c r="G882" s="133" t="s">
        <v>865</v>
      </c>
      <c r="H882" s="133" t="s">
        <v>1266</v>
      </c>
      <c r="I882" t="b">
        <v>0</v>
      </c>
      <c r="J882" s="133" t="s">
        <v>867</v>
      </c>
      <c r="K882" s="91">
        <v>60240</v>
      </c>
      <c r="L882" s="278">
        <v>60240</v>
      </c>
      <c r="M882" s="278">
        <f t="shared" si="13"/>
        <v>0</v>
      </c>
    </row>
    <row r="883" spans="1:13" hidden="1" x14ac:dyDescent="0.3">
      <c r="A883" s="108">
        <v>2365884</v>
      </c>
      <c r="B883" s="133" t="s">
        <v>2465</v>
      </c>
      <c r="C883" s="133" t="s">
        <v>10</v>
      </c>
      <c r="D883" s="133" t="s">
        <v>2349</v>
      </c>
      <c r="E883" s="133" t="s">
        <v>1265</v>
      </c>
      <c r="F883" s="133" t="s">
        <v>2350</v>
      </c>
      <c r="G883" s="133" t="s">
        <v>925</v>
      </c>
      <c r="H883" s="133" t="s">
        <v>1391</v>
      </c>
      <c r="I883" t="b">
        <v>0</v>
      </c>
      <c r="J883" s="133" t="s">
        <v>867</v>
      </c>
      <c r="K883" s="91">
        <v>42870</v>
      </c>
      <c r="L883" s="278">
        <v>42870</v>
      </c>
      <c r="M883" s="278">
        <f t="shared" si="13"/>
        <v>0</v>
      </c>
    </row>
    <row r="884" spans="1:13" hidden="1" x14ac:dyDescent="0.3">
      <c r="A884" s="108">
        <v>2365885</v>
      </c>
      <c r="B884" s="133" t="s">
        <v>2466</v>
      </c>
      <c r="C884" s="133" t="s">
        <v>10</v>
      </c>
      <c r="D884" s="133" t="s">
        <v>2349</v>
      </c>
      <c r="E884" s="133" t="s">
        <v>1273</v>
      </c>
      <c r="F884" s="133" t="s">
        <v>2350</v>
      </c>
      <c r="G884" s="133" t="s">
        <v>865</v>
      </c>
      <c r="H884" s="133" t="s">
        <v>2467</v>
      </c>
      <c r="I884" t="b">
        <v>0</v>
      </c>
      <c r="J884" s="133" t="s">
        <v>867</v>
      </c>
      <c r="K884" s="91">
        <v>1500</v>
      </c>
      <c r="L884" s="278">
        <v>1500</v>
      </c>
      <c r="M884" s="278">
        <f t="shared" si="13"/>
        <v>0</v>
      </c>
    </row>
    <row r="885" spans="1:13" hidden="1" x14ac:dyDescent="0.3">
      <c r="A885" s="108">
        <v>2365886</v>
      </c>
      <c r="B885" s="133" t="s">
        <v>2468</v>
      </c>
      <c r="C885" s="133" t="s">
        <v>10</v>
      </c>
      <c r="D885" s="133" t="s">
        <v>2349</v>
      </c>
      <c r="E885" s="133" t="s">
        <v>1273</v>
      </c>
      <c r="F885" s="133" t="s">
        <v>2350</v>
      </c>
      <c r="G885" s="133" t="s">
        <v>925</v>
      </c>
      <c r="H885" s="133" t="s">
        <v>2469</v>
      </c>
      <c r="I885" t="b">
        <v>0</v>
      </c>
      <c r="J885" s="133" t="s">
        <v>867</v>
      </c>
      <c r="K885" s="91">
        <v>20</v>
      </c>
      <c r="L885" s="278">
        <v>20</v>
      </c>
      <c r="M885" s="278">
        <f t="shared" si="13"/>
        <v>0</v>
      </c>
    </row>
    <row r="886" spans="1:13" hidden="1" x14ac:dyDescent="0.3">
      <c r="A886" s="108">
        <v>587309</v>
      </c>
      <c r="B886" s="133" t="s">
        <v>2470</v>
      </c>
      <c r="C886" s="133" t="s">
        <v>10</v>
      </c>
      <c r="D886" s="133" t="s">
        <v>2349</v>
      </c>
      <c r="E886" s="133" t="s">
        <v>1273</v>
      </c>
      <c r="F886" s="133" t="s">
        <v>991</v>
      </c>
      <c r="G886" s="133" t="s">
        <v>865</v>
      </c>
      <c r="H886" s="133" t="s">
        <v>2471</v>
      </c>
      <c r="I886" t="b">
        <v>0</v>
      </c>
      <c r="J886" s="133" t="s">
        <v>867</v>
      </c>
      <c r="K886" s="91">
        <v>1000</v>
      </c>
      <c r="L886" s="278">
        <v>1000</v>
      </c>
      <c r="M886" s="278">
        <f t="shared" si="13"/>
        <v>0</v>
      </c>
    </row>
    <row r="887" spans="1:13" hidden="1" x14ac:dyDescent="0.3">
      <c r="A887" s="108">
        <v>587310</v>
      </c>
      <c r="B887" s="133" t="s">
        <v>2472</v>
      </c>
      <c r="C887" s="133" t="s">
        <v>10</v>
      </c>
      <c r="D887" s="133" t="s">
        <v>2349</v>
      </c>
      <c r="E887" s="133" t="s">
        <v>1273</v>
      </c>
      <c r="F887" s="133" t="s">
        <v>991</v>
      </c>
      <c r="G887" s="133" t="s">
        <v>925</v>
      </c>
      <c r="H887" s="133" t="s">
        <v>2473</v>
      </c>
      <c r="I887" t="b">
        <v>0</v>
      </c>
      <c r="J887" s="133" t="s">
        <v>867</v>
      </c>
      <c r="K887" s="91">
        <v>6000</v>
      </c>
      <c r="L887" s="278">
        <v>6000</v>
      </c>
      <c r="M887" s="278">
        <f t="shared" si="13"/>
        <v>0</v>
      </c>
    </row>
    <row r="888" spans="1:13" hidden="1" x14ac:dyDescent="0.3">
      <c r="A888" s="108">
        <v>587311</v>
      </c>
      <c r="B888" s="133" t="s">
        <v>2477</v>
      </c>
      <c r="C888" s="133" t="s">
        <v>10</v>
      </c>
      <c r="D888" s="133" t="s">
        <v>2478</v>
      </c>
      <c r="E888" s="133" t="s">
        <v>1165</v>
      </c>
      <c r="F888" s="133" t="s">
        <v>999</v>
      </c>
      <c r="G888" s="133" t="s">
        <v>865</v>
      </c>
      <c r="H888" s="133">
        <v>0</v>
      </c>
      <c r="I888" t="b">
        <v>0</v>
      </c>
      <c r="J888" s="133" t="s">
        <v>1166</v>
      </c>
      <c r="K888" s="91">
        <v>915480</v>
      </c>
      <c r="L888" s="278">
        <v>876070</v>
      </c>
      <c r="M888" s="278">
        <f t="shared" si="13"/>
        <v>-39410</v>
      </c>
    </row>
    <row r="889" spans="1:13" hidden="1" x14ac:dyDescent="0.3">
      <c r="A889" s="108">
        <v>587312</v>
      </c>
      <c r="B889" s="133" t="s">
        <v>2479</v>
      </c>
      <c r="C889" s="133" t="s">
        <v>10</v>
      </c>
      <c r="D889" s="133" t="s">
        <v>2478</v>
      </c>
      <c r="E889" s="133" t="s">
        <v>1173</v>
      </c>
      <c r="F889" s="133" t="s">
        <v>999</v>
      </c>
      <c r="G889" s="133" t="s">
        <v>865</v>
      </c>
      <c r="H889" s="133" t="s">
        <v>1174</v>
      </c>
      <c r="I889" t="b">
        <v>0</v>
      </c>
      <c r="J889" s="133" t="s">
        <v>867</v>
      </c>
      <c r="K889" s="91">
        <v>34680</v>
      </c>
      <c r="L889" s="278">
        <v>34680</v>
      </c>
      <c r="M889" s="278">
        <f t="shared" si="13"/>
        <v>0</v>
      </c>
    </row>
    <row r="890" spans="1:13" hidden="1" x14ac:dyDescent="0.3">
      <c r="A890" s="108">
        <v>849969</v>
      </c>
      <c r="B890" s="133" t="s">
        <v>2480</v>
      </c>
      <c r="C890" s="133" t="s">
        <v>10</v>
      </c>
      <c r="D890" s="133" t="s">
        <v>2478</v>
      </c>
      <c r="E890" s="133" t="s">
        <v>1173</v>
      </c>
      <c r="F890" s="133" t="s">
        <v>2481</v>
      </c>
      <c r="G890" s="133" t="s">
        <v>865</v>
      </c>
      <c r="H890" s="133" t="s">
        <v>1174</v>
      </c>
      <c r="I890" t="b">
        <v>0</v>
      </c>
      <c r="J890" s="133" t="s">
        <v>867</v>
      </c>
      <c r="K890" s="91">
        <v>1000</v>
      </c>
      <c r="L890" s="278">
        <v>1000</v>
      </c>
      <c r="M890" s="278">
        <f t="shared" si="13"/>
        <v>0</v>
      </c>
    </row>
    <row r="891" spans="1:13" hidden="1" x14ac:dyDescent="0.3">
      <c r="A891" s="108">
        <v>587313</v>
      </c>
      <c r="B891" s="133" t="s">
        <v>2482</v>
      </c>
      <c r="C891" s="133" t="s">
        <v>10</v>
      </c>
      <c r="D891" s="133" t="s">
        <v>2478</v>
      </c>
      <c r="E891" s="133" t="s">
        <v>1173</v>
      </c>
      <c r="F891" s="133" t="s">
        <v>2483</v>
      </c>
      <c r="G891" s="133" t="s">
        <v>865</v>
      </c>
      <c r="H891" s="133" t="s">
        <v>1174</v>
      </c>
      <c r="I891" t="b">
        <v>0</v>
      </c>
      <c r="J891" s="133" t="s">
        <v>867</v>
      </c>
      <c r="K891" s="91">
        <v>12000</v>
      </c>
      <c r="L891" s="278">
        <v>12000</v>
      </c>
      <c r="M891" s="278">
        <f t="shared" si="13"/>
        <v>0</v>
      </c>
    </row>
    <row r="892" spans="1:13" hidden="1" x14ac:dyDescent="0.3">
      <c r="A892" s="108">
        <v>587314</v>
      </c>
      <c r="B892" s="133" t="s">
        <v>2484</v>
      </c>
      <c r="C892" s="133" t="s">
        <v>10</v>
      </c>
      <c r="D892" s="133" t="s">
        <v>2478</v>
      </c>
      <c r="E892" s="133" t="s">
        <v>1173</v>
      </c>
      <c r="F892" s="133" t="s">
        <v>2485</v>
      </c>
      <c r="G892" s="133" t="s">
        <v>865</v>
      </c>
      <c r="H892" s="133" t="s">
        <v>1174</v>
      </c>
      <c r="I892" t="b">
        <v>0</v>
      </c>
      <c r="J892" s="133" t="s">
        <v>867</v>
      </c>
      <c r="K892" s="91">
        <v>7000</v>
      </c>
      <c r="L892" s="278">
        <v>7000</v>
      </c>
      <c r="M892" s="278">
        <f t="shared" si="13"/>
        <v>0</v>
      </c>
    </row>
    <row r="893" spans="1:13" hidden="1" x14ac:dyDescent="0.3">
      <c r="A893" s="108">
        <v>587315</v>
      </c>
      <c r="B893" s="133" t="s">
        <v>2486</v>
      </c>
      <c r="C893" s="133" t="s">
        <v>10</v>
      </c>
      <c r="D893" s="133" t="s">
        <v>2478</v>
      </c>
      <c r="E893" s="133" t="s">
        <v>1286</v>
      </c>
      <c r="F893" s="133" t="s">
        <v>999</v>
      </c>
      <c r="G893" s="133" t="s">
        <v>865</v>
      </c>
      <c r="H893" s="133" t="s">
        <v>1287</v>
      </c>
      <c r="I893" t="b">
        <v>0</v>
      </c>
      <c r="J893" s="133" t="s">
        <v>867</v>
      </c>
      <c r="K893" s="91">
        <v>5500</v>
      </c>
      <c r="L893" s="278">
        <v>5500</v>
      </c>
      <c r="M893" s="278">
        <f t="shared" si="13"/>
        <v>0</v>
      </c>
    </row>
    <row r="894" spans="1:13" hidden="1" x14ac:dyDescent="0.3">
      <c r="A894" s="108">
        <v>587316</v>
      </c>
      <c r="B894" s="133" t="s">
        <v>2487</v>
      </c>
      <c r="C894" s="133" t="s">
        <v>10</v>
      </c>
      <c r="D894" s="133" t="s">
        <v>2478</v>
      </c>
      <c r="E894" s="133" t="s">
        <v>1286</v>
      </c>
      <c r="F894" s="133" t="s">
        <v>2483</v>
      </c>
      <c r="G894" s="133" t="s">
        <v>865</v>
      </c>
      <c r="H894" s="133" t="s">
        <v>1287</v>
      </c>
      <c r="I894" t="b">
        <v>0</v>
      </c>
      <c r="J894" s="133" t="s">
        <v>867</v>
      </c>
      <c r="K894" s="91">
        <v>0</v>
      </c>
      <c r="L894" s="278">
        <v>0</v>
      </c>
      <c r="M894" s="278">
        <f t="shared" si="13"/>
        <v>0</v>
      </c>
    </row>
    <row r="895" spans="1:13" hidden="1" x14ac:dyDescent="0.3">
      <c r="A895" s="108">
        <v>587317</v>
      </c>
      <c r="B895" s="133" t="s">
        <v>2488</v>
      </c>
      <c r="C895" s="133" t="s">
        <v>10</v>
      </c>
      <c r="D895" s="133" t="s">
        <v>2478</v>
      </c>
      <c r="E895" s="133" t="s">
        <v>1176</v>
      </c>
      <c r="F895" s="133" t="s">
        <v>999</v>
      </c>
      <c r="G895" s="133" t="s">
        <v>865</v>
      </c>
      <c r="H895" s="133">
        <v>0</v>
      </c>
      <c r="I895" t="b">
        <v>0</v>
      </c>
      <c r="J895" s="133" t="s">
        <v>1166</v>
      </c>
      <c r="K895" s="91">
        <v>490970</v>
      </c>
      <c r="L895" s="278">
        <v>477230</v>
      </c>
      <c r="M895" s="278">
        <f t="shared" si="13"/>
        <v>-13740</v>
      </c>
    </row>
    <row r="896" spans="1:13" hidden="1" x14ac:dyDescent="0.3">
      <c r="A896" s="108">
        <v>587318</v>
      </c>
      <c r="B896" s="133" t="s">
        <v>2489</v>
      </c>
      <c r="C896" s="133" t="s">
        <v>10</v>
      </c>
      <c r="D896" s="133" t="s">
        <v>2478</v>
      </c>
      <c r="E896" s="133" t="s">
        <v>1525</v>
      </c>
      <c r="F896" s="133" t="s">
        <v>999</v>
      </c>
      <c r="G896" s="133" t="s">
        <v>865</v>
      </c>
      <c r="H896" s="133" t="s">
        <v>1526</v>
      </c>
      <c r="I896" t="b">
        <v>0</v>
      </c>
      <c r="J896" s="133" t="s">
        <v>867</v>
      </c>
      <c r="K896" s="91">
        <v>6120</v>
      </c>
      <c r="L896" s="278">
        <v>6120</v>
      </c>
      <c r="M896" s="278">
        <f t="shared" si="13"/>
        <v>0</v>
      </c>
    </row>
    <row r="897" spans="1:13" hidden="1" x14ac:dyDescent="0.3">
      <c r="A897" s="108">
        <v>587374</v>
      </c>
      <c r="B897" s="133" t="s">
        <v>2490</v>
      </c>
      <c r="C897" s="133" t="s">
        <v>10</v>
      </c>
      <c r="D897" s="133" t="s">
        <v>2478</v>
      </c>
      <c r="E897" s="133" t="s">
        <v>1182</v>
      </c>
      <c r="F897" s="133" t="s">
        <v>999</v>
      </c>
      <c r="G897" s="133" t="s">
        <v>865</v>
      </c>
      <c r="H897" s="133" t="s">
        <v>1183</v>
      </c>
      <c r="I897" t="b">
        <v>0</v>
      </c>
      <c r="J897" s="133" t="s">
        <v>867</v>
      </c>
      <c r="K897" s="91">
        <v>0</v>
      </c>
      <c r="L897" s="278">
        <v>0</v>
      </c>
      <c r="M897" s="278">
        <f t="shared" si="13"/>
        <v>0</v>
      </c>
    </row>
    <row r="898" spans="1:13" hidden="1" x14ac:dyDescent="0.3">
      <c r="A898" s="108">
        <v>587319</v>
      </c>
      <c r="B898" s="133" t="s">
        <v>2491</v>
      </c>
      <c r="C898" s="133" t="s">
        <v>10</v>
      </c>
      <c r="D898" s="133" t="s">
        <v>2478</v>
      </c>
      <c r="E898" s="133" t="s">
        <v>1185</v>
      </c>
      <c r="F898" s="133" t="s">
        <v>999</v>
      </c>
      <c r="G898" s="133" t="s">
        <v>865</v>
      </c>
      <c r="H898" s="133" t="s">
        <v>1186</v>
      </c>
      <c r="I898" t="b">
        <v>0</v>
      </c>
      <c r="J898" s="133" t="s">
        <v>867</v>
      </c>
      <c r="K898" s="91">
        <v>1250</v>
      </c>
      <c r="L898" s="278">
        <v>1250</v>
      </c>
      <c r="M898" s="278">
        <f t="shared" si="13"/>
        <v>0</v>
      </c>
    </row>
    <row r="899" spans="1:13" hidden="1" x14ac:dyDescent="0.3">
      <c r="A899" s="108">
        <v>587320</v>
      </c>
      <c r="B899" s="133" t="s">
        <v>2492</v>
      </c>
      <c r="C899" s="133" t="s">
        <v>10</v>
      </c>
      <c r="D899" s="133" t="s">
        <v>2478</v>
      </c>
      <c r="E899" s="133" t="s">
        <v>1185</v>
      </c>
      <c r="F899" s="133" t="s">
        <v>2485</v>
      </c>
      <c r="G899" s="133" t="s">
        <v>865</v>
      </c>
      <c r="H899" s="133" t="s">
        <v>2493</v>
      </c>
      <c r="I899" t="b">
        <v>0</v>
      </c>
      <c r="J899" s="133" t="s">
        <v>867</v>
      </c>
      <c r="K899" s="91">
        <v>150</v>
      </c>
      <c r="L899" s="278">
        <v>150</v>
      </c>
      <c r="M899" s="278">
        <f t="shared" si="13"/>
        <v>0</v>
      </c>
    </row>
    <row r="900" spans="1:13" hidden="1" x14ac:dyDescent="0.3">
      <c r="A900" s="108">
        <v>587321</v>
      </c>
      <c r="B900" s="133" t="s">
        <v>2494</v>
      </c>
      <c r="C900" s="133" t="s">
        <v>10</v>
      </c>
      <c r="D900" s="133" t="s">
        <v>2478</v>
      </c>
      <c r="E900" s="133" t="s">
        <v>1188</v>
      </c>
      <c r="F900" s="133" t="s">
        <v>999</v>
      </c>
      <c r="G900" s="133" t="s">
        <v>865</v>
      </c>
      <c r="H900" s="133" t="s">
        <v>1189</v>
      </c>
      <c r="I900" t="b">
        <v>0</v>
      </c>
      <c r="J900" s="133" t="s">
        <v>867</v>
      </c>
      <c r="K900" s="91">
        <v>400</v>
      </c>
      <c r="L900" s="278">
        <v>400</v>
      </c>
      <c r="M900" s="278">
        <f t="shared" si="13"/>
        <v>0</v>
      </c>
    </row>
    <row r="901" spans="1:13" hidden="1" x14ac:dyDescent="0.3">
      <c r="A901" s="108">
        <v>587322</v>
      </c>
      <c r="B901" s="133" t="s">
        <v>2495</v>
      </c>
      <c r="C901" s="133" t="s">
        <v>10</v>
      </c>
      <c r="D901" s="133" t="s">
        <v>2478</v>
      </c>
      <c r="E901" s="133" t="s">
        <v>1191</v>
      </c>
      <c r="F901" s="133" t="s">
        <v>999</v>
      </c>
      <c r="G901" s="133" t="s">
        <v>865</v>
      </c>
      <c r="H901" s="133" t="s">
        <v>1192</v>
      </c>
      <c r="I901" t="b">
        <v>0</v>
      </c>
      <c r="J901" s="133" t="s">
        <v>867</v>
      </c>
      <c r="K901" s="91">
        <v>2500</v>
      </c>
      <c r="L901" s="278">
        <v>2500</v>
      </c>
      <c r="M901" s="278">
        <f t="shared" si="13"/>
        <v>0</v>
      </c>
    </row>
    <row r="902" spans="1:13" hidden="1" x14ac:dyDescent="0.3">
      <c r="A902" s="108">
        <v>587323</v>
      </c>
      <c r="B902" s="133" t="s">
        <v>2496</v>
      </c>
      <c r="C902" s="133" t="s">
        <v>10</v>
      </c>
      <c r="D902" s="133" t="s">
        <v>2478</v>
      </c>
      <c r="E902" s="133" t="s">
        <v>1191</v>
      </c>
      <c r="F902" s="133" t="s">
        <v>2481</v>
      </c>
      <c r="G902" s="133" t="s">
        <v>865</v>
      </c>
      <c r="H902" s="133" t="s">
        <v>1192</v>
      </c>
      <c r="I902" t="b">
        <v>0</v>
      </c>
      <c r="J902" s="133" t="s">
        <v>867</v>
      </c>
      <c r="K902" s="91">
        <v>910</v>
      </c>
      <c r="L902" s="278">
        <v>910</v>
      </c>
      <c r="M902" s="278">
        <f t="shared" ref="M902:M965" si="14">+L902-K902</f>
        <v>0</v>
      </c>
    </row>
    <row r="903" spans="1:13" hidden="1" x14ac:dyDescent="0.3">
      <c r="A903" s="108">
        <v>587324</v>
      </c>
      <c r="B903" s="133" t="s">
        <v>2497</v>
      </c>
      <c r="C903" s="133" t="s">
        <v>10</v>
      </c>
      <c r="D903" s="133" t="s">
        <v>2478</v>
      </c>
      <c r="E903" s="133" t="s">
        <v>1191</v>
      </c>
      <c r="F903" s="133" t="s">
        <v>2483</v>
      </c>
      <c r="G903" s="133" t="s">
        <v>865</v>
      </c>
      <c r="H903" s="133" t="s">
        <v>1192</v>
      </c>
      <c r="I903" t="b">
        <v>0</v>
      </c>
      <c r="J903" s="133" t="s">
        <v>867</v>
      </c>
      <c r="K903" s="91">
        <v>0</v>
      </c>
      <c r="L903" s="278">
        <v>0</v>
      </c>
      <c r="M903" s="278">
        <f t="shared" si="14"/>
        <v>0</v>
      </c>
    </row>
    <row r="904" spans="1:13" hidden="1" x14ac:dyDescent="0.3">
      <c r="A904" s="108">
        <v>587325</v>
      </c>
      <c r="B904" s="133" t="s">
        <v>2498</v>
      </c>
      <c r="C904" s="133" t="s">
        <v>10</v>
      </c>
      <c r="D904" s="133" t="s">
        <v>2478</v>
      </c>
      <c r="E904" s="133" t="s">
        <v>1191</v>
      </c>
      <c r="F904" s="133" t="s">
        <v>2485</v>
      </c>
      <c r="G904" s="133" t="s">
        <v>865</v>
      </c>
      <c r="H904" s="133" t="s">
        <v>2130</v>
      </c>
      <c r="I904" t="b">
        <v>0</v>
      </c>
      <c r="J904" s="133" t="s">
        <v>867</v>
      </c>
      <c r="K904" s="91">
        <v>110</v>
      </c>
      <c r="L904" s="278">
        <v>110</v>
      </c>
      <c r="M904" s="278">
        <f t="shared" si="14"/>
        <v>0</v>
      </c>
    </row>
    <row r="905" spans="1:13" hidden="1" x14ac:dyDescent="0.3">
      <c r="A905" s="108">
        <v>587380</v>
      </c>
      <c r="B905" s="133" t="s">
        <v>2499</v>
      </c>
      <c r="C905" s="133" t="s">
        <v>10</v>
      </c>
      <c r="D905" s="133" t="s">
        <v>2478</v>
      </c>
      <c r="E905" s="133" t="s">
        <v>1194</v>
      </c>
      <c r="F905" s="133" t="s">
        <v>999</v>
      </c>
      <c r="G905" s="133" t="s">
        <v>865</v>
      </c>
      <c r="H905" s="133" t="s">
        <v>1195</v>
      </c>
      <c r="I905" t="b">
        <v>0</v>
      </c>
      <c r="J905" s="133" t="s">
        <v>867</v>
      </c>
      <c r="K905" s="91">
        <v>30</v>
      </c>
      <c r="L905" s="278">
        <v>30</v>
      </c>
      <c r="M905" s="278">
        <f t="shared" si="14"/>
        <v>0</v>
      </c>
    </row>
    <row r="906" spans="1:13" hidden="1" x14ac:dyDescent="0.3">
      <c r="A906" s="108">
        <v>849964</v>
      </c>
      <c r="B906" s="133" t="s">
        <v>2500</v>
      </c>
      <c r="C906" s="133" t="s">
        <v>10</v>
      </c>
      <c r="D906" s="133" t="s">
        <v>2478</v>
      </c>
      <c r="E906" s="133" t="s">
        <v>1202</v>
      </c>
      <c r="F906" s="133" t="s">
        <v>999</v>
      </c>
      <c r="G906" s="133" t="s">
        <v>865</v>
      </c>
      <c r="H906" s="133" t="s">
        <v>1203</v>
      </c>
      <c r="I906" t="b">
        <v>0</v>
      </c>
      <c r="J906" s="133" t="s">
        <v>867</v>
      </c>
      <c r="K906" s="91">
        <v>5700</v>
      </c>
      <c r="L906" s="278">
        <v>5700</v>
      </c>
      <c r="M906" s="278">
        <f t="shared" si="14"/>
        <v>0</v>
      </c>
    </row>
    <row r="907" spans="1:13" hidden="1" x14ac:dyDescent="0.3">
      <c r="A907" s="108">
        <v>587326</v>
      </c>
      <c r="B907" s="133" t="s">
        <v>2501</v>
      </c>
      <c r="C907" s="133" t="s">
        <v>10</v>
      </c>
      <c r="D907" s="133" t="s">
        <v>2478</v>
      </c>
      <c r="E907" s="133" t="s">
        <v>1202</v>
      </c>
      <c r="F907" s="133" t="s">
        <v>999</v>
      </c>
      <c r="G907" s="133" t="s">
        <v>925</v>
      </c>
      <c r="H907" s="133" t="s">
        <v>2502</v>
      </c>
      <c r="I907" t="b">
        <v>0</v>
      </c>
      <c r="J907" s="133" t="s">
        <v>867</v>
      </c>
      <c r="K907" s="91">
        <v>5000</v>
      </c>
      <c r="L907" s="278">
        <v>5000</v>
      </c>
      <c r="M907" s="278">
        <f t="shared" si="14"/>
        <v>0</v>
      </c>
    </row>
    <row r="908" spans="1:13" hidden="1" x14ac:dyDescent="0.3">
      <c r="A908" s="108">
        <v>587327</v>
      </c>
      <c r="B908" s="133" t="s">
        <v>2503</v>
      </c>
      <c r="C908" s="133" t="s">
        <v>10</v>
      </c>
      <c r="D908" s="133" t="s">
        <v>2478</v>
      </c>
      <c r="E908" s="133" t="s">
        <v>1202</v>
      </c>
      <c r="F908" s="133" t="s">
        <v>999</v>
      </c>
      <c r="G908" s="133" t="s">
        <v>928</v>
      </c>
      <c r="H908" s="133" t="s">
        <v>2504</v>
      </c>
      <c r="I908" t="b">
        <v>0</v>
      </c>
      <c r="J908" s="133" t="s">
        <v>867</v>
      </c>
      <c r="K908" s="91">
        <v>155400</v>
      </c>
      <c r="L908" s="278">
        <v>155400</v>
      </c>
      <c r="M908" s="278">
        <f t="shared" si="14"/>
        <v>0</v>
      </c>
    </row>
    <row r="909" spans="1:13" hidden="1" x14ac:dyDescent="0.3">
      <c r="A909" s="108">
        <v>587328</v>
      </c>
      <c r="B909" s="133" t="s">
        <v>2505</v>
      </c>
      <c r="C909" s="133" t="s">
        <v>10</v>
      </c>
      <c r="D909" s="133" t="s">
        <v>2478</v>
      </c>
      <c r="E909" s="133" t="s">
        <v>1202</v>
      </c>
      <c r="F909" s="133" t="s">
        <v>999</v>
      </c>
      <c r="G909" s="133" t="s">
        <v>931</v>
      </c>
      <c r="H909" s="133" t="s">
        <v>2506</v>
      </c>
      <c r="I909" t="b">
        <v>0</v>
      </c>
      <c r="J909" s="133" t="s">
        <v>867</v>
      </c>
      <c r="K909" s="91">
        <v>1500</v>
      </c>
      <c r="L909" s="278">
        <v>1500</v>
      </c>
      <c r="M909" s="278">
        <f t="shared" si="14"/>
        <v>0</v>
      </c>
    </row>
    <row r="910" spans="1:13" hidden="1" x14ac:dyDescent="0.3">
      <c r="A910" s="108">
        <v>849970</v>
      </c>
      <c r="B910" s="133" t="s">
        <v>2507</v>
      </c>
      <c r="C910" s="133" t="s">
        <v>10</v>
      </c>
      <c r="D910" s="133" t="s">
        <v>2478</v>
      </c>
      <c r="E910" s="133" t="s">
        <v>1202</v>
      </c>
      <c r="F910" s="133" t="s">
        <v>999</v>
      </c>
      <c r="G910" s="133" t="s">
        <v>944</v>
      </c>
      <c r="H910" s="133" t="s">
        <v>2508</v>
      </c>
      <c r="I910" t="b">
        <v>0</v>
      </c>
      <c r="J910" s="133" t="s">
        <v>867</v>
      </c>
      <c r="K910" s="91">
        <v>10000</v>
      </c>
      <c r="L910" s="278">
        <v>10000</v>
      </c>
      <c r="M910" s="278">
        <f t="shared" si="14"/>
        <v>0</v>
      </c>
    </row>
    <row r="911" spans="1:13" hidden="1" x14ac:dyDescent="0.3">
      <c r="A911" s="108">
        <v>587329</v>
      </c>
      <c r="B911" s="133" t="s">
        <v>2509</v>
      </c>
      <c r="C911" s="133" t="s">
        <v>10</v>
      </c>
      <c r="D911" s="133" t="s">
        <v>2478</v>
      </c>
      <c r="E911" s="133" t="s">
        <v>1202</v>
      </c>
      <c r="F911" s="133" t="s">
        <v>2481</v>
      </c>
      <c r="G911" s="133" t="s">
        <v>865</v>
      </c>
      <c r="H911" s="133" t="s">
        <v>1203</v>
      </c>
      <c r="I911" t="b">
        <v>0</v>
      </c>
      <c r="J911" s="133" t="s">
        <v>867</v>
      </c>
      <c r="K911" s="91">
        <v>250</v>
      </c>
      <c r="L911" s="278">
        <v>250</v>
      </c>
      <c r="M911" s="278">
        <f t="shared" si="14"/>
        <v>0</v>
      </c>
    </row>
    <row r="912" spans="1:13" hidden="1" x14ac:dyDescent="0.3">
      <c r="A912" s="108">
        <v>587330</v>
      </c>
      <c r="B912" s="133" t="s">
        <v>2510</v>
      </c>
      <c r="C912" s="133" t="s">
        <v>10</v>
      </c>
      <c r="D912" s="133" t="s">
        <v>2478</v>
      </c>
      <c r="E912" s="133" t="s">
        <v>1202</v>
      </c>
      <c r="F912" s="133" t="s">
        <v>2483</v>
      </c>
      <c r="G912" s="133" t="s">
        <v>865</v>
      </c>
      <c r="H912" s="133" t="s">
        <v>1203</v>
      </c>
      <c r="I912" t="b">
        <v>0</v>
      </c>
      <c r="J912" s="133" t="s">
        <v>867</v>
      </c>
      <c r="K912" s="91">
        <v>3000</v>
      </c>
      <c r="L912" s="278">
        <v>3000</v>
      </c>
      <c r="M912" s="278">
        <f t="shared" si="14"/>
        <v>0</v>
      </c>
    </row>
    <row r="913" spans="1:13" hidden="1" x14ac:dyDescent="0.3">
      <c r="A913" s="108">
        <v>587331</v>
      </c>
      <c r="B913" s="133" t="s">
        <v>2511</v>
      </c>
      <c r="C913" s="133" t="s">
        <v>10</v>
      </c>
      <c r="D913" s="133" t="s">
        <v>2478</v>
      </c>
      <c r="E913" s="133" t="s">
        <v>1202</v>
      </c>
      <c r="F913" s="133" t="s">
        <v>2485</v>
      </c>
      <c r="G913" s="133" t="s">
        <v>865</v>
      </c>
      <c r="H913" s="133" t="s">
        <v>2512</v>
      </c>
      <c r="I913" t="b">
        <v>0</v>
      </c>
      <c r="J913" s="133" t="s">
        <v>867</v>
      </c>
      <c r="K913" s="91">
        <v>2500</v>
      </c>
      <c r="L913" s="278">
        <v>2500</v>
      </c>
      <c r="M913" s="278">
        <f t="shared" si="14"/>
        <v>0</v>
      </c>
    </row>
    <row r="914" spans="1:13" hidden="1" x14ac:dyDescent="0.3">
      <c r="A914" s="108">
        <v>587332</v>
      </c>
      <c r="B914" s="133" t="s">
        <v>2513</v>
      </c>
      <c r="C914" s="133" t="s">
        <v>10</v>
      </c>
      <c r="D914" s="133" t="s">
        <v>2478</v>
      </c>
      <c r="E914" s="133" t="s">
        <v>2514</v>
      </c>
      <c r="F914" s="133" t="s">
        <v>2483</v>
      </c>
      <c r="G914" s="133" t="s">
        <v>865</v>
      </c>
      <c r="H914" s="133" t="s">
        <v>2515</v>
      </c>
      <c r="I914" t="b">
        <v>0</v>
      </c>
      <c r="J914" s="133" t="s">
        <v>867</v>
      </c>
      <c r="K914" s="91">
        <v>1020</v>
      </c>
      <c r="L914" s="278">
        <v>1020</v>
      </c>
      <c r="M914" s="278">
        <f t="shared" si="14"/>
        <v>0</v>
      </c>
    </row>
    <row r="915" spans="1:13" hidden="1" x14ac:dyDescent="0.3">
      <c r="A915" s="108">
        <v>849965</v>
      </c>
      <c r="B915" s="133" t="s">
        <v>2516</v>
      </c>
      <c r="C915" s="133" t="s">
        <v>10</v>
      </c>
      <c r="D915" s="133" t="s">
        <v>2478</v>
      </c>
      <c r="E915" s="133" t="s">
        <v>1354</v>
      </c>
      <c r="F915" s="133" t="s">
        <v>999</v>
      </c>
      <c r="G915" s="133" t="s">
        <v>865</v>
      </c>
      <c r="H915" s="133" t="s">
        <v>1893</v>
      </c>
      <c r="I915" t="b">
        <v>0</v>
      </c>
      <c r="J915" s="133" t="s">
        <v>867</v>
      </c>
      <c r="K915" s="91">
        <v>2160</v>
      </c>
      <c r="L915" s="278">
        <v>2160</v>
      </c>
      <c r="M915" s="278">
        <f t="shared" si="14"/>
        <v>0</v>
      </c>
    </row>
    <row r="916" spans="1:13" hidden="1" x14ac:dyDescent="0.3">
      <c r="A916" s="108">
        <v>587333</v>
      </c>
      <c r="B916" s="133" t="s">
        <v>2517</v>
      </c>
      <c r="C916" s="133" t="s">
        <v>10</v>
      </c>
      <c r="D916" s="133" t="s">
        <v>2478</v>
      </c>
      <c r="E916" s="133" t="s">
        <v>1354</v>
      </c>
      <c r="F916" s="133" t="s">
        <v>999</v>
      </c>
      <c r="G916" s="133" t="s">
        <v>925</v>
      </c>
      <c r="H916" s="133" t="s">
        <v>1355</v>
      </c>
      <c r="I916" t="b">
        <v>0</v>
      </c>
      <c r="J916" s="133" t="s">
        <v>867</v>
      </c>
      <c r="K916" s="91">
        <v>2800</v>
      </c>
      <c r="L916" s="278">
        <v>2800</v>
      </c>
      <c r="M916" s="278">
        <f t="shared" si="14"/>
        <v>0</v>
      </c>
    </row>
    <row r="917" spans="1:13" hidden="1" x14ac:dyDescent="0.3">
      <c r="A917" s="108">
        <v>2365887</v>
      </c>
      <c r="B917" s="133" t="s">
        <v>2518</v>
      </c>
      <c r="C917" s="133" t="s">
        <v>10</v>
      </c>
      <c r="D917" s="133" t="s">
        <v>2478</v>
      </c>
      <c r="E917" s="133" t="s">
        <v>1354</v>
      </c>
      <c r="F917" s="133" t="s">
        <v>2483</v>
      </c>
      <c r="G917" s="133" t="s">
        <v>865</v>
      </c>
      <c r="H917" s="133" t="s">
        <v>2519</v>
      </c>
      <c r="I917" t="b">
        <v>0</v>
      </c>
      <c r="J917" s="133" t="s">
        <v>867</v>
      </c>
      <c r="K917" s="91">
        <v>540</v>
      </c>
      <c r="L917" s="278">
        <v>540</v>
      </c>
      <c r="M917" s="278">
        <f t="shared" si="14"/>
        <v>0</v>
      </c>
    </row>
    <row r="918" spans="1:13" hidden="1" x14ac:dyDescent="0.3">
      <c r="A918" s="108">
        <v>2365889</v>
      </c>
      <c r="B918" s="133" t="s">
        <v>2520</v>
      </c>
      <c r="C918" s="133" t="s">
        <v>10</v>
      </c>
      <c r="D918" s="133" t="s">
        <v>2478</v>
      </c>
      <c r="E918" s="133" t="s">
        <v>1354</v>
      </c>
      <c r="F918" s="133" t="s">
        <v>2485</v>
      </c>
      <c r="G918" s="133" t="s">
        <v>865</v>
      </c>
      <c r="H918" s="133" t="s">
        <v>1893</v>
      </c>
      <c r="I918" t="b">
        <v>0</v>
      </c>
      <c r="J918" s="133" t="s">
        <v>867</v>
      </c>
      <c r="K918" s="91">
        <v>750</v>
      </c>
      <c r="L918" s="278">
        <v>750</v>
      </c>
      <c r="M918" s="278">
        <f t="shared" si="14"/>
        <v>0</v>
      </c>
    </row>
    <row r="919" spans="1:13" hidden="1" x14ac:dyDescent="0.3">
      <c r="A919" s="108">
        <v>2365890</v>
      </c>
      <c r="B919" s="133" t="s">
        <v>2521</v>
      </c>
      <c r="C919" s="133" t="s">
        <v>10</v>
      </c>
      <c r="D919" s="133" t="s">
        <v>2478</v>
      </c>
      <c r="E919" s="133" t="s">
        <v>1354</v>
      </c>
      <c r="F919" s="133" t="s">
        <v>2485</v>
      </c>
      <c r="G919" s="133" t="s">
        <v>925</v>
      </c>
      <c r="H919" s="133" t="s">
        <v>2469</v>
      </c>
      <c r="I919" t="b">
        <v>0</v>
      </c>
      <c r="J919" s="133" t="s">
        <v>867</v>
      </c>
      <c r="K919" s="91">
        <v>1920</v>
      </c>
      <c r="L919" s="278">
        <v>1920</v>
      </c>
      <c r="M919" s="278">
        <f t="shared" si="14"/>
        <v>0</v>
      </c>
    </row>
    <row r="920" spans="1:13" hidden="1" x14ac:dyDescent="0.3">
      <c r="A920" s="108">
        <v>2365891</v>
      </c>
      <c r="B920" s="133" t="s">
        <v>2522</v>
      </c>
      <c r="C920" s="133" t="s">
        <v>10</v>
      </c>
      <c r="D920" s="133" t="s">
        <v>2478</v>
      </c>
      <c r="E920" s="133" t="s">
        <v>1207</v>
      </c>
      <c r="F920" s="133" t="s">
        <v>999</v>
      </c>
      <c r="G920" s="133" t="s">
        <v>865</v>
      </c>
      <c r="H920" s="133" t="s">
        <v>2523</v>
      </c>
      <c r="I920" t="b">
        <v>0</v>
      </c>
      <c r="J920" s="133" t="s">
        <v>867</v>
      </c>
      <c r="K920" s="91">
        <v>250</v>
      </c>
      <c r="L920" s="278">
        <v>250</v>
      </c>
      <c r="M920" s="278">
        <f t="shared" si="14"/>
        <v>0</v>
      </c>
    </row>
    <row r="921" spans="1:13" hidden="1" x14ac:dyDescent="0.3">
      <c r="A921" s="108">
        <v>2365892</v>
      </c>
      <c r="B921" s="133" t="s">
        <v>2524</v>
      </c>
      <c r="C921" s="133" t="s">
        <v>10</v>
      </c>
      <c r="D921" s="133" t="s">
        <v>2478</v>
      </c>
      <c r="E921" s="133" t="s">
        <v>1207</v>
      </c>
      <c r="F921" s="133" t="s">
        <v>999</v>
      </c>
      <c r="G921" s="133" t="s">
        <v>925</v>
      </c>
      <c r="H921" s="133" t="s">
        <v>2525</v>
      </c>
      <c r="I921" t="b">
        <v>0</v>
      </c>
      <c r="J921" s="133" t="s">
        <v>867</v>
      </c>
      <c r="K921" s="91">
        <v>2200</v>
      </c>
      <c r="L921" s="278">
        <v>2200</v>
      </c>
      <c r="M921" s="278">
        <f t="shared" si="14"/>
        <v>0</v>
      </c>
    </row>
    <row r="922" spans="1:13" hidden="1" x14ac:dyDescent="0.3">
      <c r="A922" s="108">
        <v>587334</v>
      </c>
      <c r="B922" s="133" t="s">
        <v>2526</v>
      </c>
      <c r="C922" s="133" t="s">
        <v>10</v>
      </c>
      <c r="D922" s="133" t="s">
        <v>2478</v>
      </c>
      <c r="E922" s="133" t="s">
        <v>1207</v>
      </c>
      <c r="F922" s="133" t="s">
        <v>999</v>
      </c>
      <c r="G922" s="133" t="s">
        <v>928</v>
      </c>
      <c r="H922" s="133" t="s">
        <v>2527</v>
      </c>
      <c r="I922" t="b">
        <v>0</v>
      </c>
      <c r="J922" s="133" t="s">
        <v>867</v>
      </c>
      <c r="K922" s="91">
        <v>1400</v>
      </c>
      <c r="L922" s="278">
        <v>1400</v>
      </c>
      <c r="M922" s="278">
        <f t="shared" si="14"/>
        <v>0</v>
      </c>
    </row>
    <row r="923" spans="1:13" hidden="1" x14ac:dyDescent="0.3">
      <c r="A923" s="108">
        <v>587335</v>
      </c>
      <c r="B923" s="133" t="s">
        <v>2528</v>
      </c>
      <c r="C923" s="133" t="s">
        <v>10</v>
      </c>
      <c r="D923" s="133" t="s">
        <v>2478</v>
      </c>
      <c r="E923" s="133" t="s">
        <v>1212</v>
      </c>
      <c r="F923" s="133" t="s">
        <v>999</v>
      </c>
      <c r="G923" s="133" t="s">
        <v>865</v>
      </c>
      <c r="H923" s="133" t="s">
        <v>2529</v>
      </c>
      <c r="I923" t="b">
        <v>0</v>
      </c>
      <c r="J923" s="133" t="s">
        <v>867</v>
      </c>
      <c r="K923" s="91">
        <v>13330</v>
      </c>
      <c r="L923" s="278">
        <v>13330</v>
      </c>
      <c r="M923" s="278">
        <f t="shared" si="14"/>
        <v>0</v>
      </c>
    </row>
    <row r="924" spans="1:13" hidden="1" x14ac:dyDescent="0.3">
      <c r="A924" s="108">
        <v>587336</v>
      </c>
      <c r="B924" s="133" t="s">
        <v>2530</v>
      </c>
      <c r="C924" s="133" t="s">
        <v>10</v>
      </c>
      <c r="D924" s="133" t="s">
        <v>2478</v>
      </c>
      <c r="E924" s="133" t="s">
        <v>1212</v>
      </c>
      <c r="F924" s="133" t="s">
        <v>999</v>
      </c>
      <c r="G924" s="133" t="s">
        <v>925</v>
      </c>
      <c r="H924" s="133" t="s">
        <v>2154</v>
      </c>
      <c r="I924" t="b">
        <v>0</v>
      </c>
      <c r="J924" s="133" t="s">
        <v>867</v>
      </c>
      <c r="K924" s="91">
        <v>17700</v>
      </c>
      <c r="L924" s="278">
        <v>17700</v>
      </c>
      <c r="M924" s="278">
        <f t="shared" si="14"/>
        <v>0</v>
      </c>
    </row>
    <row r="925" spans="1:13" hidden="1" x14ac:dyDescent="0.3">
      <c r="A925" s="108">
        <v>587375</v>
      </c>
      <c r="B925" s="133" t="s">
        <v>2531</v>
      </c>
      <c r="C925" s="133" t="s">
        <v>10</v>
      </c>
      <c r="D925" s="133" t="s">
        <v>2478</v>
      </c>
      <c r="E925" s="133" t="s">
        <v>1215</v>
      </c>
      <c r="F925" s="133" t="s">
        <v>999</v>
      </c>
      <c r="G925" s="133" t="s">
        <v>865</v>
      </c>
      <c r="H925" s="133" t="s">
        <v>1990</v>
      </c>
      <c r="I925" t="b">
        <v>0</v>
      </c>
      <c r="J925" s="133" t="s">
        <v>867</v>
      </c>
      <c r="K925" s="91">
        <v>500</v>
      </c>
      <c r="L925" s="278">
        <v>500</v>
      </c>
      <c r="M925" s="278">
        <f t="shared" si="14"/>
        <v>0</v>
      </c>
    </row>
    <row r="926" spans="1:13" hidden="1" x14ac:dyDescent="0.3">
      <c r="A926" s="108">
        <v>587377</v>
      </c>
      <c r="B926" s="133" t="s">
        <v>2532</v>
      </c>
      <c r="C926" s="133" t="s">
        <v>10</v>
      </c>
      <c r="D926" s="133" t="s">
        <v>2478</v>
      </c>
      <c r="E926" s="133" t="s">
        <v>1215</v>
      </c>
      <c r="F926" s="133" t="s">
        <v>999</v>
      </c>
      <c r="G926" s="133" t="s">
        <v>925</v>
      </c>
      <c r="H926" s="133" t="s">
        <v>1992</v>
      </c>
      <c r="I926" t="b">
        <v>0</v>
      </c>
      <c r="J926" s="133" t="s">
        <v>867</v>
      </c>
      <c r="K926" s="91">
        <v>1500</v>
      </c>
      <c r="L926" s="278">
        <v>1500</v>
      </c>
      <c r="M926" s="278">
        <f t="shared" si="14"/>
        <v>0</v>
      </c>
    </row>
    <row r="927" spans="1:13" hidden="1" x14ac:dyDescent="0.3">
      <c r="A927" s="108">
        <v>587378</v>
      </c>
      <c r="B927" s="133" t="s">
        <v>2533</v>
      </c>
      <c r="C927" s="133" t="s">
        <v>10</v>
      </c>
      <c r="D927" s="133" t="s">
        <v>2478</v>
      </c>
      <c r="E927" s="133" t="s">
        <v>1215</v>
      </c>
      <c r="F927" s="133" t="s">
        <v>999</v>
      </c>
      <c r="G927" s="133" t="s">
        <v>928</v>
      </c>
      <c r="H927" s="133" t="s">
        <v>1994</v>
      </c>
      <c r="I927" t="b">
        <v>0</v>
      </c>
      <c r="J927" s="133" t="s">
        <v>867</v>
      </c>
      <c r="K927" s="91">
        <v>750</v>
      </c>
      <c r="L927" s="278">
        <v>750</v>
      </c>
      <c r="M927" s="278">
        <f t="shared" si="14"/>
        <v>0</v>
      </c>
    </row>
    <row r="928" spans="1:13" hidden="1" x14ac:dyDescent="0.3">
      <c r="A928" s="108">
        <v>849966</v>
      </c>
      <c r="B928" s="133" t="s">
        <v>2534</v>
      </c>
      <c r="C928" s="133" t="s">
        <v>10</v>
      </c>
      <c r="D928" s="133" t="s">
        <v>2478</v>
      </c>
      <c r="E928" s="133" t="s">
        <v>1215</v>
      </c>
      <c r="F928" s="133" t="s">
        <v>999</v>
      </c>
      <c r="G928" s="133" t="s">
        <v>931</v>
      </c>
      <c r="H928" s="133" t="s">
        <v>2535</v>
      </c>
      <c r="I928" t="b">
        <v>0</v>
      </c>
      <c r="J928" s="133" t="s">
        <v>867</v>
      </c>
      <c r="K928" s="91">
        <v>250</v>
      </c>
      <c r="L928" s="278">
        <v>250</v>
      </c>
      <c r="M928" s="278">
        <f t="shared" si="14"/>
        <v>0</v>
      </c>
    </row>
    <row r="929" spans="1:13" hidden="1" x14ac:dyDescent="0.3">
      <c r="A929" s="108">
        <v>587337</v>
      </c>
      <c r="B929" s="133" t="s">
        <v>2536</v>
      </c>
      <c r="C929" s="133" t="s">
        <v>10</v>
      </c>
      <c r="D929" s="133" t="s">
        <v>2478</v>
      </c>
      <c r="E929" s="133" t="s">
        <v>1215</v>
      </c>
      <c r="F929" s="133" t="s">
        <v>999</v>
      </c>
      <c r="G929" s="133" t="s">
        <v>944</v>
      </c>
      <c r="H929" s="133" t="s">
        <v>2537</v>
      </c>
      <c r="I929" t="b">
        <v>0</v>
      </c>
      <c r="J929" s="133" t="s">
        <v>867</v>
      </c>
      <c r="K929" s="91">
        <v>15000</v>
      </c>
      <c r="L929" s="278">
        <v>15000</v>
      </c>
      <c r="M929" s="278">
        <f t="shared" si="14"/>
        <v>0</v>
      </c>
    </row>
    <row r="930" spans="1:13" hidden="1" x14ac:dyDescent="0.3">
      <c r="A930" s="108">
        <v>587338</v>
      </c>
      <c r="B930" s="133" t="s">
        <v>2538</v>
      </c>
      <c r="C930" s="133" t="s">
        <v>10</v>
      </c>
      <c r="D930" s="133" t="s">
        <v>2478</v>
      </c>
      <c r="E930" s="133" t="s">
        <v>1215</v>
      </c>
      <c r="F930" s="133" t="s">
        <v>999</v>
      </c>
      <c r="G930" s="133" t="s">
        <v>1060</v>
      </c>
      <c r="H930" s="133" t="s">
        <v>2539</v>
      </c>
      <c r="I930" t="b">
        <v>0</v>
      </c>
      <c r="J930" s="133" t="s">
        <v>867</v>
      </c>
      <c r="K930" s="91">
        <v>500</v>
      </c>
      <c r="L930" s="278">
        <v>500</v>
      </c>
      <c r="M930" s="278">
        <f t="shared" si="14"/>
        <v>0</v>
      </c>
    </row>
    <row r="931" spans="1:13" hidden="1" x14ac:dyDescent="0.3">
      <c r="A931" s="108">
        <v>587387</v>
      </c>
      <c r="B931" s="133" t="s">
        <v>2540</v>
      </c>
      <c r="C931" s="133" t="s">
        <v>10</v>
      </c>
      <c r="D931" s="133" t="s">
        <v>2478</v>
      </c>
      <c r="E931" s="133" t="s">
        <v>1215</v>
      </c>
      <c r="F931" s="133" t="s">
        <v>2481</v>
      </c>
      <c r="G931" s="133" t="s">
        <v>865</v>
      </c>
      <c r="H931" s="133" t="s">
        <v>2541</v>
      </c>
      <c r="I931" t="b">
        <v>0</v>
      </c>
      <c r="J931" s="133" t="s">
        <v>867</v>
      </c>
      <c r="K931" s="91">
        <v>2700</v>
      </c>
      <c r="L931" s="278">
        <v>2700</v>
      </c>
      <c r="M931" s="278">
        <f t="shared" si="14"/>
        <v>0</v>
      </c>
    </row>
    <row r="932" spans="1:13" hidden="1" x14ac:dyDescent="0.3">
      <c r="A932" s="108">
        <v>849967</v>
      </c>
      <c r="B932" s="133" t="s">
        <v>2542</v>
      </c>
      <c r="C932" s="133" t="s">
        <v>10</v>
      </c>
      <c r="D932" s="133" t="s">
        <v>2478</v>
      </c>
      <c r="E932" s="133" t="s">
        <v>1215</v>
      </c>
      <c r="F932" s="133" t="s">
        <v>2483</v>
      </c>
      <c r="G932" s="133" t="s">
        <v>865</v>
      </c>
      <c r="H932" s="133" t="s">
        <v>2543</v>
      </c>
      <c r="I932" t="b">
        <v>0</v>
      </c>
      <c r="J932" s="133" t="s">
        <v>867</v>
      </c>
      <c r="K932" s="91">
        <v>2000</v>
      </c>
      <c r="L932" s="278">
        <v>2000</v>
      </c>
      <c r="M932" s="278">
        <f t="shared" si="14"/>
        <v>0</v>
      </c>
    </row>
    <row r="933" spans="1:13" hidden="1" x14ac:dyDescent="0.3">
      <c r="A933" s="108">
        <v>587339</v>
      </c>
      <c r="B933" s="133" t="s">
        <v>2544</v>
      </c>
      <c r="C933" s="133" t="s">
        <v>10</v>
      </c>
      <c r="D933" s="133" t="s">
        <v>2478</v>
      </c>
      <c r="E933" s="133" t="s">
        <v>1215</v>
      </c>
      <c r="F933" s="133" t="s">
        <v>2485</v>
      </c>
      <c r="G933" s="133" t="s">
        <v>865</v>
      </c>
      <c r="H933" s="133" t="s">
        <v>1990</v>
      </c>
      <c r="I933" t="b">
        <v>0</v>
      </c>
      <c r="J933" s="133" t="s">
        <v>867</v>
      </c>
      <c r="K933" s="91">
        <v>500</v>
      </c>
      <c r="L933" s="278">
        <v>500</v>
      </c>
      <c r="M933" s="278">
        <f t="shared" si="14"/>
        <v>0</v>
      </c>
    </row>
    <row r="934" spans="1:13" hidden="1" x14ac:dyDescent="0.3">
      <c r="A934" s="108">
        <v>2171783</v>
      </c>
      <c r="B934" s="133" t="s">
        <v>2545</v>
      </c>
      <c r="C934" s="133" t="s">
        <v>10</v>
      </c>
      <c r="D934" s="133" t="s">
        <v>2478</v>
      </c>
      <c r="E934" s="133" t="s">
        <v>1215</v>
      </c>
      <c r="F934" s="133" t="s">
        <v>2485</v>
      </c>
      <c r="G934" s="133" t="s">
        <v>925</v>
      </c>
      <c r="H934" s="133" t="s">
        <v>1992</v>
      </c>
      <c r="I934" t="b">
        <v>0</v>
      </c>
      <c r="J934" s="133" t="s">
        <v>867</v>
      </c>
      <c r="K934" s="91">
        <v>300</v>
      </c>
      <c r="L934" s="278">
        <v>300</v>
      </c>
      <c r="M934" s="278">
        <f t="shared" si="14"/>
        <v>0</v>
      </c>
    </row>
    <row r="935" spans="1:13" hidden="1" x14ac:dyDescent="0.3">
      <c r="A935" s="108">
        <v>587340</v>
      </c>
      <c r="B935" s="133" t="s">
        <v>2546</v>
      </c>
      <c r="C935" s="133" t="s">
        <v>10</v>
      </c>
      <c r="D935" s="133" t="s">
        <v>2478</v>
      </c>
      <c r="E935" s="133" t="s">
        <v>1220</v>
      </c>
      <c r="F935" s="133" t="s">
        <v>999</v>
      </c>
      <c r="G935" s="133" t="s">
        <v>865</v>
      </c>
      <c r="H935" s="133" t="s">
        <v>2002</v>
      </c>
      <c r="I935" t="b">
        <v>0</v>
      </c>
      <c r="J935" s="133" t="s">
        <v>867</v>
      </c>
      <c r="K935" s="91">
        <v>3500</v>
      </c>
      <c r="L935" s="278">
        <v>3500</v>
      </c>
      <c r="M935" s="278">
        <f t="shared" si="14"/>
        <v>0</v>
      </c>
    </row>
    <row r="936" spans="1:13" hidden="1" x14ac:dyDescent="0.3">
      <c r="A936" s="108">
        <v>587341</v>
      </c>
      <c r="B936" s="133" t="s">
        <v>2547</v>
      </c>
      <c r="C936" s="133" t="s">
        <v>10</v>
      </c>
      <c r="D936" s="133" t="s">
        <v>2478</v>
      </c>
      <c r="E936" s="133" t="s">
        <v>1220</v>
      </c>
      <c r="F936" s="133" t="s">
        <v>999</v>
      </c>
      <c r="G936" s="133" t="s">
        <v>925</v>
      </c>
      <c r="H936" s="133" t="s">
        <v>2004</v>
      </c>
      <c r="I936" t="b">
        <v>0</v>
      </c>
      <c r="J936" s="133" t="s">
        <v>867</v>
      </c>
      <c r="K936" s="91">
        <v>3000</v>
      </c>
      <c r="L936" s="278">
        <v>3000</v>
      </c>
      <c r="M936" s="278">
        <f t="shared" si="14"/>
        <v>0</v>
      </c>
    </row>
    <row r="937" spans="1:13" hidden="1" x14ac:dyDescent="0.3">
      <c r="A937" s="108">
        <v>849962</v>
      </c>
      <c r="B937" s="133" t="s">
        <v>2548</v>
      </c>
      <c r="C937" s="133" t="s">
        <v>10</v>
      </c>
      <c r="D937" s="133" t="s">
        <v>2478</v>
      </c>
      <c r="E937" s="133" t="s">
        <v>1220</v>
      </c>
      <c r="F937" s="133" t="s">
        <v>999</v>
      </c>
      <c r="G937" s="133" t="s">
        <v>928</v>
      </c>
      <c r="H937" s="133" t="s">
        <v>2549</v>
      </c>
      <c r="I937" t="b">
        <v>0</v>
      </c>
      <c r="J937" s="133" t="s">
        <v>867</v>
      </c>
      <c r="K937" s="91">
        <v>750</v>
      </c>
      <c r="L937" s="278">
        <v>750</v>
      </c>
      <c r="M937" s="278">
        <f t="shared" si="14"/>
        <v>0</v>
      </c>
    </row>
    <row r="938" spans="1:13" hidden="1" x14ac:dyDescent="0.3">
      <c r="A938" s="108">
        <v>587382</v>
      </c>
      <c r="B938" s="133" t="s">
        <v>2550</v>
      </c>
      <c r="C938" s="133" t="s">
        <v>10</v>
      </c>
      <c r="D938" s="133" t="s">
        <v>2478</v>
      </c>
      <c r="E938" s="133" t="s">
        <v>1220</v>
      </c>
      <c r="F938" s="133" t="s">
        <v>999</v>
      </c>
      <c r="G938" s="133" t="s">
        <v>931</v>
      </c>
      <c r="H938" s="133" t="s">
        <v>2551</v>
      </c>
      <c r="I938" t="b">
        <v>0</v>
      </c>
      <c r="J938" s="133" t="s">
        <v>867</v>
      </c>
      <c r="K938" s="91">
        <v>500</v>
      </c>
      <c r="L938" s="278">
        <v>500</v>
      </c>
      <c r="M938" s="278">
        <f t="shared" si="14"/>
        <v>0</v>
      </c>
    </row>
    <row r="939" spans="1:13" hidden="1" x14ac:dyDescent="0.3">
      <c r="A939" s="108">
        <v>587381</v>
      </c>
      <c r="B939" s="133" t="s">
        <v>2552</v>
      </c>
      <c r="C939" s="133" t="s">
        <v>10</v>
      </c>
      <c r="D939" s="133" t="s">
        <v>2478</v>
      </c>
      <c r="E939" s="133" t="s">
        <v>1220</v>
      </c>
      <c r="F939" s="133" t="s">
        <v>2481</v>
      </c>
      <c r="G939" s="133" t="s">
        <v>865</v>
      </c>
      <c r="H939" s="133" t="s">
        <v>2553</v>
      </c>
      <c r="I939" t="b">
        <v>0</v>
      </c>
      <c r="J939" s="133" t="s">
        <v>867</v>
      </c>
      <c r="K939" s="91">
        <v>2200</v>
      </c>
      <c r="L939" s="278">
        <v>2200</v>
      </c>
      <c r="M939" s="278">
        <f t="shared" si="14"/>
        <v>0</v>
      </c>
    </row>
    <row r="940" spans="1:13" hidden="1" x14ac:dyDescent="0.3">
      <c r="A940" s="108">
        <v>849968</v>
      </c>
      <c r="B940" s="133" t="s">
        <v>2554</v>
      </c>
      <c r="C940" s="133" t="s">
        <v>10</v>
      </c>
      <c r="D940" s="133" t="s">
        <v>2478</v>
      </c>
      <c r="E940" s="133" t="s">
        <v>1220</v>
      </c>
      <c r="F940" s="133" t="s">
        <v>2483</v>
      </c>
      <c r="G940" s="133" t="s">
        <v>865</v>
      </c>
      <c r="H940" s="133" t="s">
        <v>2555</v>
      </c>
      <c r="I940" t="b">
        <v>0</v>
      </c>
      <c r="J940" s="133" t="s">
        <v>867</v>
      </c>
      <c r="K940" s="91">
        <v>7000</v>
      </c>
      <c r="L940" s="278">
        <v>7000</v>
      </c>
      <c r="M940" s="278">
        <f t="shared" si="14"/>
        <v>0</v>
      </c>
    </row>
    <row r="941" spans="1:13" hidden="1" x14ac:dyDescent="0.3">
      <c r="A941" s="108">
        <v>2617647</v>
      </c>
      <c r="B941" s="133" t="s">
        <v>2556</v>
      </c>
      <c r="C941" s="133" t="s">
        <v>10</v>
      </c>
      <c r="D941" s="133" t="s">
        <v>2478</v>
      </c>
      <c r="E941" s="133" t="s">
        <v>1220</v>
      </c>
      <c r="F941" s="133" t="s">
        <v>2485</v>
      </c>
      <c r="G941" s="133" t="s">
        <v>865</v>
      </c>
      <c r="H941" s="133" t="s">
        <v>2002</v>
      </c>
      <c r="I941" t="b">
        <v>0</v>
      </c>
      <c r="J941" s="133" t="s">
        <v>867</v>
      </c>
      <c r="K941" s="91">
        <v>3500</v>
      </c>
      <c r="L941" s="278">
        <v>3500</v>
      </c>
      <c r="M941" s="278">
        <f t="shared" si="14"/>
        <v>0</v>
      </c>
    </row>
    <row r="942" spans="1:13" hidden="1" x14ac:dyDescent="0.3">
      <c r="A942" s="108">
        <v>2617648</v>
      </c>
      <c r="B942" s="133" t="s">
        <v>2557</v>
      </c>
      <c r="C942" s="133" t="s">
        <v>10</v>
      </c>
      <c r="D942" s="133" t="s">
        <v>2478</v>
      </c>
      <c r="E942" s="133" t="s">
        <v>1220</v>
      </c>
      <c r="F942" s="133" t="s">
        <v>2485</v>
      </c>
      <c r="G942" s="133" t="s">
        <v>925</v>
      </c>
      <c r="H942" s="133" t="s">
        <v>2004</v>
      </c>
      <c r="I942" t="b">
        <v>0</v>
      </c>
      <c r="J942" s="133" t="s">
        <v>867</v>
      </c>
      <c r="K942" s="91">
        <v>2500</v>
      </c>
      <c r="L942" s="278">
        <v>2500</v>
      </c>
      <c r="M942" s="278">
        <f t="shared" si="14"/>
        <v>0</v>
      </c>
    </row>
    <row r="943" spans="1:13" hidden="1" x14ac:dyDescent="0.3">
      <c r="A943" s="108">
        <v>587342</v>
      </c>
      <c r="B943" s="133" t="s">
        <v>2558</v>
      </c>
      <c r="C943" s="133" t="s">
        <v>10</v>
      </c>
      <c r="D943" s="133" t="s">
        <v>2478</v>
      </c>
      <c r="E943" s="133" t="s">
        <v>1229</v>
      </c>
      <c r="F943" s="133" t="s">
        <v>999</v>
      </c>
      <c r="G943" s="133" t="s">
        <v>865</v>
      </c>
      <c r="H943" s="133" t="s">
        <v>1308</v>
      </c>
      <c r="I943" t="b">
        <v>0</v>
      </c>
      <c r="J943" s="133" t="s">
        <v>867</v>
      </c>
      <c r="K943" s="91">
        <v>1600</v>
      </c>
      <c r="L943" s="278">
        <v>1600</v>
      </c>
      <c r="M943" s="278">
        <f t="shared" si="14"/>
        <v>0</v>
      </c>
    </row>
    <row r="944" spans="1:13" hidden="1" x14ac:dyDescent="0.3">
      <c r="A944" s="108">
        <v>849961</v>
      </c>
      <c r="B944" s="133" t="s">
        <v>2559</v>
      </c>
      <c r="C944" s="133" t="s">
        <v>10</v>
      </c>
      <c r="D944" s="133" t="s">
        <v>2478</v>
      </c>
      <c r="E944" s="133" t="s">
        <v>1229</v>
      </c>
      <c r="F944" s="133" t="s">
        <v>999</v>
      </c>
      <c r="G944" s="133" t="s">
        <v>925</v>
      </c>
      <c r="H944" s="133" t="s">
        <v>2560</v>
      </c>
      <c r="I944" t="b">
        <v>0</v>
      </c>
      <c r="J944" s="133" t="s">
        <v>867</v>
      </c>
      <c r="K944" s="91">
        <v>3700</v>
      </c>
      <c r="L944" s="278">
        <v>3700</v>
      </c>
      <c r="M944" s="278">
        <f t="shared" si="14"/>
        <v>0</v>
      </c>
    </row>
    <row r="945" spans="1:13" hidden="1" x14ac:dyDescent="0.3">
      <c r="A945" s="108">
        <v>587343</v>
      </c>
      <c r="B945" s="133" t="s">
        <v>2561</v>
      </c>
      <c r="C945" s="133" t="s">
        <v>10</v>
      </c>
      <c r="D945" s="133" t="s">
        <v>2478</v>
      </c>
      <c r="E945" s="133" t="s">
        <v>1229</v>
      </c>
      <c r="F945" s="133" t="s">
        <v>999</v>
      </c>
      <c r="G945" s="133" t="s">
        <v>928</v>
      </c>
      <c r="H945" s="133" t="s">
        <v>2562</v>
      </c>
      <c r="I945" t="b">
        <v>0</v>
      </c>
      <c r="J945" s="133" t="s">
        <v>867</v>
      </c>
      <c r="K945" s="91">
        <v>220</v>
      </c>
      <c r="L945" s="278">
        <v>220</v>
      </c>
      <c r="M945" s="278">
        <f t="shared" si="14"/>
        <v>0</v>
      </c>
    </row>
    <row r="946" spans="1:13" hidden="1" x14ac:dyDescent="0.3">
      <c r="A946" s="108">
        <v>587344</v>
      </c>
      <c r="B946" s="133" t="s">
        <v>2563</v>
      </c>
      <c r="C946" s="133" t="s">
        <v>10</v>
      </c>
      <c r="D946" s="133" t="s">
        <v>2478</v>
      </c>
      <c r="E946" s="133" t="s">
        <v>1229</v>
      </c>
      <c r="F946" s="133" t="s">
        <v>999</v>
      </c>
      <c r="G946" s="133" t="s">
        <v>931</v>
      </c>
      <c r="H946" s="133" t="s">
        <v>1314</v>
      </c>
      <c r="I946" t="b">
        <v>0</v>
      </c>
      <c r="J946" s="133" t="s">
        <v>867</v>
      </c>
      <c r="K946" s="91">
        <v>80</v>
      </c>
      <c r="L946" s="278">
        <v>80</v>
      </c>
      <c r="M946" s="278">
        <f t="shared" si="14"/>
        <v>0</v>
      </c>
    </row>
    <row r="947" spans="1:13" hidden="1" x14ac:dyDescent="0.3">
      <c r="A947" s="108">
        <v>587345</v>
      </c>
      <c r="B947" s="133" t="s">
        <v>2564</v>
      </c>
      <c r="C947" s="133" t="s">
        <v>10</v>
      </c>
      <c r="D947" s="133" t="s">
        <v>2478</v>
      </c>
      <c r="E947" s="133" t="s">
        <v>1229</v>
      </c>
      <c r="F947" s="133" t="s">
        <v>999</v>
      </c>
      <c r="G947" s="133" t="s">
        <v>944</v>
      </c>
      <c r="H947" s="133" t="s">
        <v>1912</v>
      </c>
      <c r="I947" t="b">
        <v>0</v>
      </c>
      <c r="J947" s="133" t="s">
        <v>867</v>
      </c>
      <c r="K947" s="91">
        <v>50</v>
      </c>
      <c r="L947" s="278">
        <v>50</v>
      </c>
      <c r="M947" s="278">
        <f t="shared" si="14"/>
        <v>0</v>
      </c>
    </row>
    <row r="948" spans="1:13" hidden="1" x14ac:dyDescent="0.3">
      <c r="A948" s="108">
        <v>850785</v>
      </c>
      <c r="B948" s="133" t="s">
        <v>2565</v>
      </c>
      <c r="C948" s="133" t="s">
        <v>10</v>
      </c>
      <c r="D948" s="133" t="s">
        <v>2478</v>
      </c>
      <c r="E948" s="133" t="s">
        <v>1229</v>
      </c>
      <c r="F948" s="133" t="s">
        <v>999</v>
      </c>
      <c r="G948" s="133" t="s">
        <v>1060</v>
      </c>
      <c r="H948" s="133" t="s">
        <v>2566</v>
      </c>
      <c r="I948" t="b">
        <v>0</v>
      </c>
      <c r="J948" s="133" t="s">
        <v>867</v>
      </c>
      <c r="K948" s="91">
        <v>0</v>
      </c>
      <c r="L948" s="278">
        <v>0</v>
      </c>
      <c r="M948" s="278">
        <f t="shared" si="14"/>
        <v>0</v>
      </c>
    </row>
    <row r="949" spans="1:13" hidden="1" x14ac:dyDescent="0.3">
      <c r="A949" s="108">
        <v>587391</v>
      </c>
      <c r="B949" s="133" t="s">
        <v>2567</v>
      </c>
      <c r="C949" s="133" t="s">
        <v>10</v>
      </c>
      <c r="D949" s="133" t="s">
        <v>2478</v>
      </c>
      <c r="E949" s="133" t="s">
        <v>1229</v>
      </c>
      <c r="F949" s="133" t="s">
        <v>999</v>
      </c>
      <c r="G949" s="133" t="s">
        <v>1063</v>
      </c>
      <c r="H949" s="133" t="s">
        <v>1905</v>
      </c>
      <c r="I949" t="b">
        <v>0</v>
      </c>
      <c r="J949" s="133" t="s">
        <v>867</v>
      </c>
      <c r="K949" s="91">
        <v>0</v>
      </c>
      <c r="L949" s="278">
        <v>0</v>
      </c>
      <c r="M949" s="278">
        <f t="shared" si="14"/>
        <v>0</v>
      </c>
    </row>
    <row r="950" spans="1:13" hidden="1" x14ac:dyDescent="0.3">
      <c r="A950" s="108">
        <v>850786</v>
      </c>
      <c r="B950" s="133" t="s">
        <v>2568</v>
      </c>
      <c r="C950" s="133" t="s">
        <v>10</v>
      </c>
      <c r="D950" s="133" t="s">
        <v>2478</v>
      </c>
      <c r="E950" s="133" t="s">
        <v>1229</v>
      </c>
      <c r="F950" s="133" t="s">
        <v>2481</v>
      </c>
      <c r="G950" s="133" t="s">
        <v>865</v>
      </c>
      <c r="H950" s="133" t="s">
        <v>1308</v>
      </c>
      <c r="I950" t="b">
        <v>0</v>
      </c>
      <c r="J950" s="133" t="s">
        <v>867</v>
      </c>
      <c r="K950" s="91">
        <v>470</v>
      </c>
      <c r="L950" s="278">
        <v>470</v>
      </c>
      <c r="M950" s="278">
        <f t="shared" si="14"/>
        <v>0</v>
      </c>
    </row>
    <row r="951" spans="1:13" hidden="1" x14ac:dyDescent="0.3">
      <c r="A951" s="108">
        <v>1190805</v>
      </c>
      <c r="B951" s="133" t="s">
        <v>2569</v>
      </c>
      <c r="C951" s="133" t="s">
        <v>10</v>
      </c>
      <c r="D951" s="133" t="s">
        <v>2478</v>
      </c>
      <c r="E951" s="133" t="s">
        <v>1229</v>
      </c>
      <c r="F951" s="133" t="s">
        <v>2481</v>
      </c>
      <c r="G951" s="133" t="s">
        <v>925</v>
      </c>
      <c r="H951" s="133" t="s">
        <v>1314</v>
      </c>
      <c r="I951" t="b">
        <v>0</v>
      </c>
      <c r="J951" s="133" t="s">
        <v>867</v>
      </c>
      <c r="K951" s="91">
        <v>50</v>
      </c>
      <c r="L951" s="278">
        <v>50</v>
      </c>
      <c r="M951" s="278">
        <f t="shared" si="14"/>
        <v>0</v>
      </c>
    </row>
    <row r="952" spans="1:13" hidden="1" x14ac:dyDescent="0.3">
      <c r="A952" s="108">
        <v>587392</v>
      </c>
      <c r="B952" s="133" t="s">
        <v>2570</v>
      </c>
      <c r="C952" s="133" t="s">
        <v>10</v>
      </c>
      <c r="D952" s="133" t="s">
        <v>2478</v>
      </c>
      <c r="E952" s="133" t="s">
        <v>1229</v>
      </c>
      <c r="F952" s="133" t="s">
        <v>2481</v>
      </c>
      <c r="G952" s="133" t="s">
        <v>928</v>
      </c>
      <c r="H952" s="133" t="s">
        <v>2571</v>
      </c>
      <c r="I952" t="b">
        <v>0</v>
      </c>
      <c r="J952" s="133" t="s">
        <v>867</v>
      </c>
      <c r="K952" s="91">
        <v>360</v>
      </c>
      <c r="L952" s="278">
        <v>360</v>
      </c>
      <c r="M952" s="278">
        <f t="shared" si="14"/>
        <v>0</v>
      </c>
    </row>
    <row r="953" spans="1:13" hidden="1" x14ac:dyDescent="0.3">
      <c r="A953" s="108">
        <v>851386</v>
      </c>
      <c r="B953" s="133" t="s">
        <v>2572</v>
      </c>
      <c r="C953" s="133" t="s">
        <v>10</v>
      </c>
      <c r="D953" s="133" t="s">
        <v>2478</v>
      </c>
      <c r="E953" s="133" t="s">
        <v>1229</v>
      </c>
      <c r="F953" s="133" t="s">
        <v>2481</v>
      </c>
      <c r="G953" s="133" t="s">
        <v>931</v>
      </c>
      <c r="H953" s="133" t="s">
        <v>2573</v>
      </c>
      <c r="I953" t="b">
        <v>0</v>
      </c>
      <c r="J953" s="133" t="s">
        <v>867</v>
      </c>
      <c r="K953" s="91">
        <v>480</v>
      </c>
      <c r="L953" s="278">
        <v>480</v>
      </c>
      <c r="M953" s="278">
        <f t="shared" si="14"/>
        <v>0</v>
      </c>
    </row>
    <row r="954" spans="1:13" hidden="1" x14ac:dyDescent="0.3">
      <c r="A954" s="108">
        <v>587393</v>
      </c>
      <c r="B954" s="133" t="s">
        <v>2574</v>
      </c>
      <c r="C954" s="133" t="s">
        <v>10</v>
      </c>
      <c r="D954" s="133" t="s">
        <v>2478</v>
      </c>
      <c r="E954" s="133" t="s">
        <v>1229</v>
      </c>
      <c r="F954" s="133" t="s">
        <v>2481</v>
      </c>
      <c r="G954" s="133" t="s">
        <v>944</v>
      </c>
      <c r="H954" s="133" t="s">
        <v>1238</v>
      </c>
      <c r="I954" t="b">
        <v>0</v>
      </c>
      <c r="J954" s="133" t="s">
        <v>867</v>
      </c>
      <c r="K954" s="91">
        <v>520</v>
      </c>
      <c r="L954" s="278">
        <v>520</v>
      </c>
      <c r="M954" s="278">
        <f t="shared" si="14"/>
        <v>0</v>
      </c>
    </row>
    <row r="955" spans="1:13" hidden="1" x14ac:dyDescent="0.3">
      <c r="A955" s="108">
        <v>1191778</v>
      </c>
      <c r="B955" s="133" t="s">
        <v>2575</v>
      </c>
      <c r="C955" s="133" t="s">
        <v>10</v>
      </c>
      <c r="D955" s="133" t="s">
        <v>2478</v>
      </c>
      <c r="E955" s="133" t="s">
        <v>1229</v>
      </c>
      <c r="F955" s="133" t="s">
        <v>2483</v>
      </c>
      <c r="G955" s="133" t="s">
        <v>865</v>
      </c>
      <c r="H955" s="133" t="s">
        <v>2576</v>
      </c>
      <c r="I955" t="b">
        <v>0</v>
      </c>
      <c r="J955" s="133" t="s">
        <v>867</v>
      </c>
      <c r="K955" s="91">
        <v>4000</v>
      </c>
      <c r="L955" s="278">
        <v>4000</v>
      </c>
      <c r="M955" s="278">
        <f t="shared" si="14"/>
        <v>0</v>
      </c>
    </row>
    <row r="956" spans="1:13" hidden="1" x14ac:dyDescent="0.3">
      <c r="A956" s="108">
        <v>587394</v>
      </c>
      <c r="B956" s="133" t="s">
        <v>2577</v>
      </c>
      <c r="C956" s="133" t="s">
        <v>10</v>
      </c>
      <c r="D956" s="133" t="s">
        <v>2478</v>
      </c>
      <c r="E956" s="133" t="s">
        <v>1229</v>
      </c>
      <c r="F956" s="133" t="s">
        <v>2483</v>
      </c>
      <c r="G956" s="133" t="s">
        <v>925</v>
      </c>
      <c r="H956" s="133" t="s">
        <v>1457</v>
      </c>
      <c r="I956" t="b">
        <v>0</v>
      </c>
      <c r="J956" s="133" t="s">
        <v>867</v>
      </c>
      <c r="K956" s="91">
        <v>6000</v>
      </c>
      <c r="L956" s="278">
        <v>6000</v>
      </c>
      <c r="M956" s="278">
        <f t="shared" si="14"/>
        <v>0</v>
      </c>
    </row>
    <row r="957" spans="1:13" hidden="1" x14ac:dyDescent="0.3">
      <c r="A957" s="108">
        <v>1190811</v>
      </c>
      <c r="B957" s="133" t="s">
        <v>2578</v>
      </c>
      <c r="C957" s="133" t="s">
        <v>10</v>
      </c>
      <c r="D957" s="133" t="s">
        <v>2478</v>
      </c>
      <c r="E957" s="133" t="s">
        <v>1229</v>
      </c>
      <c r="F957" s="133" t="s">
        <v>2483</v>
      </c>
      <c r="G957" s="133" t="s">
        <v>928</v>
      </c>
      <c r="H957" s="133" t="s">
        <v>2579</v>
      </c>
      <c r="I957" t="b">
        <v>0</v>
      </c>
      <c r="J957" s="133" t="s">
        <v>867</v>
      </c>
      <c r="K957" s="91">
        <v>2000</v>
      </c>
      <c r="L957" s="278">
        <v>2000</v>
      </c>
      <c r="M957" s="278">
        <f t="shared" si="14"/>
        <v>0</v>
      </c>
    </row>
    <row r="958" spans="1:13" hidden="1" x14ac:dyDescent="0.3">
      <c r="A958" s="108">
        <v>587395</v>
      </c>
      <c r="B958" s="133" t="s">
        <v>2580</v>
      </c>
      <c r="C958" s="133" t="s">
        <v>10</v>
      </c>
      <c r="D958" s="133" t="s">
        <v>2478</v>
      </c>
      <c r="E958" s="133" t="s">
        <v>1229</v>
      </c>
      <c r="F958" s="133" t="s">
        <v>2483</v>
      </c>
      <c r="G958" s="133" t="s">
        <v>931</v>
      </c>
      <c r="H958" s="133" t="s">
        <v>2581</v>
      </c>
      <c r="I958" t="b">
        <v>0</v>
      </c>
      <c r="J958" s="133" t="s">
        <v>867</v>
      </c>
      <c r="K958" s="91">
        <v>1500</v>
      </c>
      <c r="L958" s="278">
        <v>1500</v>
      </c>
      <c r="M958" s="278">
        <f t="shared" si="14"/>
        <v>0</v>
      </c>
    </row>
    <row r="959" spans="1:13" hidden="1" x14ac:dyDescent="0.3">
      <c r="A959" s="108">
        <v>1190809</v>
      </c>
      <c r="B959" s="133" t="s">
        <v>2582</v>
      </c>
      <c r="C959" s="133" t="s">
        <v>10</v>
      </c>
      <c r="D959" s="133" t="s">
        <v>2478</v>
      </c>
      <c r="E959" s="133" t="s">
        <v>1229</v>
      </c>
      <c r="F959" s="133" t="s">
        <v>2485</v>
      </c>
      <c r="G959" s="133" t="s">
        <v>865</v>
      </c>
      <c r="H959" s="133" t="s">
        <v>1457</v>
      </c>
      <c r="I959" t="b">
        <v>0</v>
      </c>
      <c r="J959" s="133" t="s">
        <v>867</v>
      </c>
      <c r="K959" s="91">
        <v>2500</v>
      </c>
      <c r="L959" s="278">
        <v>2500</v>
      </c>
      <c r="M959" s="278">
        <f t="shared" si="14"/>
        <v>0</v>
      </c>
    </row>
    <row r="960" spans="1:13" hidden="1" x14ac:dyDescent="0.3">
      <c r="A960" s="108">
        <v>587444</v>
      </c>
      <c r="B960" s="133" t="s">
        <v>2583</v>
      </c>
      <c r="C960" s="133" t="s">
        <v>10</v>
      </c>
      <c r="D960" s="133" t="s">
        <v>2478</v>
      </c>
      <c r="E960" s="133" t="s">
        <v>1229</v>
      </c>
      <c r="F960" s="133" t="s">
        <v>2485</v>
      </c>
      <c r="G960" s="133" t="s">
        <v>925</v>
      </c>
      <c r="H960" s="133" t="s">
        <v>1914</v>
      </c>
      <c r="I960" t="b">
        <v>0</v>
      </c>
      <c r="J960" s="133" t="s">
        <v>867</v>
      </c>
      <c r="K960" s="91">
        <v>2500</v>
      </c>
      <c r="L960" s="278">
        <v>2500</v>
      </c>
      <c r="M960" s="278">
        <f t="shared" si="14"/>
        <v>0</v>
      </c>
    </row>
    <row r="961" spans="1:13" hidden="1" x14ac:dyDescent="0.3">
      <c r="A961" s="108">
        <v>587448</v>
      </c>
      <c r="B961" s="133" t="s">
        <v>2584</v>
      </c>
      <c r="C961" s="133" t="s">
        <v>10</v>
      </c>
      <c r="D961" s="133" t="s">
        <v>2478</v>
      </c>
      <c r="E961" s="133" t="s">
        <v>1240</v>
      </c>
      <c r="F961" s="133" t="s">
        <v>999</v>
      </c>
      <c r="G961" s="133" t="s">
        <v>928</v>
      </c>
      <c r="H961" s="133" t="s">
        <v>2585</v>
      </c>
      <c r="I961" t="b">
        <v>0</v>
      </c>
      <c r="J961" s="133" t="s">
        <v>867</v>
      </c>
      <c r="K961" s="91">
        <v>180</v>
      </c>
      <c r="L961" s="278">
        <v>180</v>
      </c>
      <c r="M961" s="278">
        <f t="shared" si="14"/>
        <v>0</v>
      </c>
    </row>
    <row r="962" spans="1:13" hidden="1" x14ac:dyDescent="0.3">
      <c r="A962" s="108">
        <v>851387</v>
      </c>
      <c r="B962" s="133" t="s">
        <v>2586</v>
      </c>
      <c r="C962" s="133" t="s">
        <v>10</v>
      </c>
      <c r="D962" s="133" t="s">
        <v>2478</v>
      </c>
      <c r="E962" s="133" t="s">
        <v>1240</v>
      </c>
      <c r="F962" s="133" t="s">
        <v>999</v>
      </c>
      <c r="G962" s="133" t="s">
        <v>931</v>
      </c>
      <c r="H962" s="133" t="s">
        <v>2587</v>
      </c>
      <c r="I962" t="b">
        <v>0</v>
      </c>
      <c r="J962" s="133" t="s">
        <v>867</v>
      </c>
      <c r="K962" s="91">
        <v>400</v>
      </c>
      <c r="L962" s="278">
        <v>400</v>
      </c>
      <c r="M962" s="278">
        <f t="shared" si="14"/>
        <v>0</v>
      </c>
    </row>
    <row r="963" spans="1:13" hidden="1" x14ac:dyDescent="0.3">
      <c r="A963" s="108">
        <v>1191779</v>
      </c>
      <c r="B963" s="133" t="s">
        <v>2588</v>
      </c>
      <c r="C963" s="133" t="s">
        <v>10</v>
      </c>
      <c r="D963" s="133" t="s">
        <v>2478</v>
      </c>
      <c r="E963" s="133" t="s">
        <v>1240</v>
      </c>
      <c r="F963" s="133" t="s">
        <v>999</v>
      </c>
      <c r="G963" s="133" t="s">
        <v>944</v>
      </c>
      <c r="H963" s="133" t="s">
        <v>2043</v>
      </c>
      <c r="I963" t="b">
        <v>0</v>
      </c>
      <c r="J963" s="133" t="s">
        <v>867</v>
      </c>
      <c r="K963" s="91">
        <v>300</v>
      </c>
      <c r="L963" s="278">
        <v>300</v>
      </c>
      <c r="M963" s="278">
        <f t="shared" si="14"/>
        <v>0</v>
      </c>
    </row>
    <row r="964" spans="1:13" hidden="1" x14ac:dyDescent="0.3">
      <c r="A964" s="108">
        <v>1191781</v>
      </c>
      <c r="B964" s="133" t="s">
        <v>2589</v>
      </c>
      <c r="C964" s="133" t="s">
        <v>10</v>
      </c>
      <c r="D964" s="133" t="s">
        <v>2478</v>
      </c>
      <c r="E964" s="133" t="s">
        <v>1576</v>
      </c>
      <c r="F964" s="133" t="s">
        <v>999</v>
      </c>
      <c r="G964" s="133" t="s">
        <v>865</v>
      </c>
      <c r="H964" s="133" t="s">
        <v>1577</v>
      </c>
      <c r="I964" t="b">
        <v>0</v>
      </c>
      <c r="J964" s="133" t="s">
        <v>867</v>
      </c>
      <c r="K964" s="91">
        <v>108690</v>
      </c>
      <c r="L964" s="278">
        <v>108690</v>
      </c>
      <c r="M964" s="278">
        <f t="shared" si="14"/>
        <v>0</v>
      </c>
    </row>
    <row r="965" spans="1:13" hidden="1" x14ac:dyDescent="0.3">
      <c r="A965" s="108">
        <v>1191780</v>
      </c>
      <c r="B965" s="133" t="s">
        <v>2590</v>
      </c>
      <c r="C965" s="133" t="s">
        <v>10</v>
      </c>
      <c r="D965" s="133" t="s">
        <v>2478</v>
      </c>
      <c r="E965" s="133" t="s">
        <v>1576</v>
      </c>
      <c r="F965" s="133" t="s">
        <v>2481</v>
      </c>
      <c r="G965" s="133" t="s">
        <v>865</v>
      </c>
      <c r="H965" s="133" t="s">
        <v>1577</v>
      </c>
      <c r="I965" t="b">
        <v>0</v>
      </c>
      <c r="J965" s="133" t="s">
        <v>867</v>
      </c>
      <c r="K965" s="91">
        <v>0</v>
      </c>
      <c r="L965" s="278">
        <v>0</v>
      </c>
      <c r="M965" s="278">
        <f t="shared" si="14"/>
        <v>0</v>
      </c>
    </row>
    <row r="966" spans="1:13" hidden="1" x14ac:dyDescent="0.3">
      <c r="A966" s="108">
        <v>1191255</v>
      </c>
      <c r="B966" s="133" t="s">
        <v>2591</v>
      </c>
      <c r="C966" s="133" t="s">
        <v>10</v>
      </c>
      <c r="D966" s="133" t="s">
        <v>2478</v>
      </c>
      <c r="E966" s="133" t="s">
        <v>1576</v>
      </c>
      <c r="F966" s="133" t="s">
        <v>2483</v>
      </c>
      <c r="G966" s="133" t="s">
        <v>865</v>
      </c>
      <c r="H966" s="133" t="s">
        <v>1577</v>
      </c>
      <c r="I966" t="b">
        <v>0</v>
      </c>
      <c r="J966" s="133" t="s">
        <v>867</v>
      </c>
      <c r="K966" s="91">
        <v>0</v>
      </c>
      <c r="L966" s="278">
        <v>0</v>
      </c>
      <c r="M966" s="278">
        <f t="shared" ref="M966:M1029" si="15">+L966-K966</f>
        <v>0</v>
      </c>
    </row>
    <row r="967" spans="1:13" hidden="1" x14ac:dyDescent="0.3">
      <c r="A967" s="108">
        <v>587443</v>
      </c>
      <c r="B967" s="133" t="s">
        <v>2592</v>
      </c>
      <c r="C967" s="133" t="s">
        <v>10</v>
      </c>
      <c r="D967" s="133" t="s">
        <v>2478</v>
      </c>
      <c r="E967" s="133" t="s">
        <v>1243</v>
      </c>
      <c r="F967" s="133" t="s">
        <v>999</v>
      </c>
      <c r="G967" s="133" t="s">
        <v>865</v>
      </c>
      <c r="H967" s="133" t="s">
        <v>1244</v>
      </c>
      <c r="I967" t="b">
        <v>0</v>
      </c>
      <c r="J967" s="133" t="s">
        <v>867</v>
      </c>
      <c r="K967" s="91">
        <v>0</v>
      </c>
      <c r="L967" s="278">
        <v>0</v>
      </c>
      <c r="M967" s="278">
        <f t="shared" si="15"/>
        <v>0</v>
      </c>
    </row>
    <row r="968" spans="1:13" hidden="1" x14ac:dyDescent="0.3">
      <c r="A968" s="108">
        <v>1191782</v>
      </c>
      <c r="B968" s="133" t="s">
        <v>2593</v>
      </c>
      <c r="C968" s="133" t="s">
        <v>10</v>
      </c>
      <c r="D968" s="133" t="s">
        <v>2478</v>
      </c>
      <c r="E968" s="133" t="s">
        <v>1243</v>
      </c>
      <c r="F968" s="133" t="s">
        <v>999</v>
      </c>
      <c r="G968" s="133" t="s">
        <v>925</v>
      </c>
      <c r="H968" s="133" t="s">
        <v>2594</v>
      </c>
      <c r="I968" t="b">
        <v>0</v>
      </c>
      <c r="J968" s="133" t="s">
        <v>867</v>
      </c>
      <c r="K968" s="91">
        <v>8000</v>
      </c>
      <c r="L968" s="278">
        <v>8000</v>
      </c>
      <c r="M968" s="278">
        <f t="shared" si="15"/>
        <v>0</v>
      </c>
    </row>
    <row r="969" spans="1:13" hidden="1" x14ac:dyDescent="0.3">
      <c r="A969" s="108">
        <v>587467</v>
      </c>
      <c r="B969" s="133" t="s">
        <v>2595</v>
      </c>
      <c r="C969" s="133" t="s">
        <v>10</v>
      </c>
      <c r="D969" s="133" t="s">
        <v>2478</v>
      </c>
      <c r="E969" s="133" t="s">
        <v>1243</v>
      </c>
      <c r="F969" s="133" t="s">
        <v>2483</v>
      </c>
      <c r="G969" s="133" t="s">
        <v>865</v>
      </c>
      <c r="H969" s="133" t="s">
        <v>1244</v>
      </c>
      <c r="I969" t="b">
        <v>0</v>
      </c>
      <c r="J969" s="133" t="s">
        <v>867</v>
      </c>
      <c r="K969" s="91">
        <v>0</v>
      </c>
      <c r="L969" s="278">
        <v>0</v>
      </c>
      <c r="M969" s="278">
        <f t="shared" si="15"/>
        <v>0</v>
      </c>
    </row>
    <row r="970" spans="1:13" hidden="1" x14ac:dyDescent="0.3">
      <c r="A970" s="108">
        <v>587471</v>
      </c>
      <c r="B970" s="133" t="s">
        <v>2596</v>
      </c>
      <c r="C970" s="133" t="s">
        <v>10</v>
      </c>
      <c r="D970" s="133" t="s">
        <v>2478</v>
      </c>
      <c r="E970" s="133" t="s">
        <v>1246</v>
      </c>
      <c r="F970" s="133" t="s">
        <v>999</v>
      </c>
      <c r="G970" s="133" t="s">
        <v>865</v>
      </c>
      <c r="H970" s="133" t="s">
        <v>1326</v>
      </c>
      <c r="I970" t="b">
        <v>0</v>
      </c>
      <c r="J970" s="133" t="s">
        <v>867</v>
      </c>
      <c r="K970" s="91">
        <v>5400</v>
      </c>
      <c r="L970" s="278">
        <v>6480</v>
      </c>
      <c r="M970" s="278">
        <f t="shared" si="15"/>
        <v>1080</v>
      </c>
    </row>
    <row r="971" spans="1:13" hidden="1" x14ac:dyDescent="0.3">
      <c r="A971" s="108">
        <v>1190806</v>
      </c>
      <c r="B971" s="133" t="s">
        <v>2597</v>
      </c>
      <c r="C971" s="133" t="s">
        <v>10</v>
      </c>
      <c r="D971" s="133" t="s">
        <v>2478</v>
      </c>
      <c r="E971" s="133" t="s">
        <v>1246</v>
      </c>
      <c r="F971" s="133" t="s">
        <v>999</v>
      </c>
      <c r="G971" s="133" t="s">
        <v>925</v>
      </c>
      <c r="H971" s="268" t="s">
        <v>1251</v>
      </c>
      <c r="I971" t="b">
        <v>0</v>
      </c>
      <c r="J971" s="133" t="s">
        <v>867</v>
      </c>
      <c r="K971" s="91">
        <v>1080</v>
      </c>
      <c r="L971" s="278">
        <v>0</v>
      </c>
      <c r="M971" s="278">
        <f t="shared" si="15"/>
        <v>-1080</v>
      </c>
    </row>
    <row r="972" spans="1:13" hidden="1" x14ac:dyDescent="0.3">
      <c r="A972" s="108">
        <v>1190807</v>
      </c>
      <c r="B972" s="133" t="s">
        <v>2598</v>
      </c>
      <c r="C972" s="133" t="s">
        <v>10</v>
      </c>
      <c r="D972" s="133" t="s">
        <v>2478</v>
      </c>
      <c r="E972" s="133" t="s">
        <v>1246</v>
      </c>
      <c r="F972" s="133" t="s">
        <v>2483</v>
      </c>
      <c r="G972" s="133" t="s">
        <v>865</v>
      </c>
      <c r="H972" s="133" t="s">
        <v>1326</v>
      </c>
      <c r="I972" t="b">
        <v>0</v>
      </c>
      <c r="J972" s="133" t="s">
        <v>867</v>
      </c>
      <c r="K972" s="91">
        <v>3000</v>
      </c>
      <c r="L972" s="278">
        <v>3600</v>
      </c>
      <c r="M972" s="278">
        <f t="shared" si="15"/>
        <v>600</v>
      </c>
    </row>
    <row r="973" spans="1:13" hidden="1" x14ac:dyDescent="0.3">
      <c r="A973" s="108">
        <v>587424</v>
      </c>
      <c r="B973" s="133" t="s">
        <v>2599</v>
      </c>
      <c r="C973" s="133" t="s">
        <v>10</v>
      </c>
      <c r="D973" s="133" t="s">
        <v>2478</v>
      </c>
      <c r="E973" s="133" t="s">
        <v>1246</v>
      </c>
      <c r="F973" s="133" t="s">
        <v>2483</v>
      </c>
      <c r="G973" s="133" t="s">
        <v>925</v>
      </c>
      <c r="H973" s="268" t="s">
        <v>1251</v>
      </c>
      <c r="I973" t="b">
        <v>0</v>
      </c>
      <c r="J973" s="133" t="s">
        <v>867</v>
      </c>
      <c r="K973" s="91">
        <v>600</v>
      </c>
      <c r="L973" s="278">
        <v>0</v>
      </c>
      <c r="M973" s="278">
        <f t="shared" si="15"/>
        <v>-600</v>
      </c>
    </row>
    <row r="974" spans="1:13" hidden="1" x14ac:dyDescent="0.3">
      <c r="A974" s="108">
        <v>587396</v>
      </c>
      <c r="B974" s="133" t="s">
        <v>2600</v>
      </c>
      <c r="C974" s="133" t="s">
        <v>10</v>
      </c>
      <c r="D974" s="133" t="s">
        <v>2478</v>
      </c>
      <c r="E974" s="133" t="s">
        <v>1586</v>
      </c>
      <c r="F974" s="133" t="s">
        <v>999</v>
      </c>
      <c r="G974" s="133" t="s">
        <v>865</v>
      </c>
      <c r="H974" s="133" t="s">
        <v>1922</v>
      </c>
      <c r="I974" t="b">
        <v>0</v>
      </c>
      <c r="J974" s="133" t="s">
        <v>867</v>
      </c>
      <c r="K974" s="91">
        <v>9450</v>
      </c>
      <c r="L974" s="278">
        <v>9450</v>
      </c>
      <c r="M974" s="278">
        <f t="shared" si="15"/>
        <v>0</v>
      </c>
    </row>
    <row r="975" spans="1:13" hidden="1" x14ac:dyDescent="0.3">
      <c r="A975" s="108">
        <v>587445</v>
      </c>
      <c r="B975" s="133" t="s">
        <v>2601</v>
      </c>
      <c r="C975" s="133" t="s">
        <v>10</v>
      </c>
      <c r="D975" s="133" t="s">
        <v>2478</v>
      </c>
      <c r="E975" s="133" t="s">
        <v>1586</v>
      </c>
      <c r="F975" s="133" t="s">
        <v>2483</v>
      </c>
      <c r="G975" s="133" t="s">
        <v>865</v>
      </c>
      <c r="H975" s="133" t="s">
        <v>1922</v>
      </c>
      <c r="I975" t="b">
        <v>0</v>
      </c>
      <c r="J975" s="133" t="s">
        <v>867</v>
      </c>
      <c r="K975" s="91">
        <v>6700</v>
      </c>
      <c r="L975" s="278">
        <v>6700</v>
      </c>
      <c r="M975" s="278">
        <f t="shared" si="15"/>
        <v>0</v>
      </c>
    </row>
    <row r="976" spans="1:13" hidden="1" x14ac:dyDescent="0.3">
      <c r="A976" s="108">
        <v>1190810</v>
      </c>
      <c r="B976" s="133" t="s">
        <v>2602</v>
      </c>
      <c r="C976" s="133" t="s">
        <v>10</v>
      </c>
      <c r="D976" s="133" t="s">
        <v>2478</v>
      </c>
      <c r="E976" s="133" t="s">
        <v>1253</v>
      </c>
      <c r="F976" s="133" t="s">
        <v>999</v>
      </c>
      <c r="G976" s="133" t="s">
        <v>865</v>
      </c>
      <c r="H976" s="133" t="s">
        <v>1254</v>
      </c>
      <c r="I976" t="b">
        <v>0</v>
      </c>
      <c r="J976" s="133" t="s">
        <v>867</v>
      </c>
      <c r="K976" s="91">
        <v>45480</v>
      </c>
      <c r="L976" s="278">
        <v>45480</v>
      </c>
      <c r="M976" s="278">
        <f t="shared" si="15"/>
        <v>0</v>
      </c>
    </row>
    <row r="977" spans="1:13" hidden="1" x14ac:dyDescent="0.3">
      <c r="A977" s="108">
        <v>1191783</v>
      </c>
      <c r="B977" s="133" t="s">
        <v>2605</v>
      </c>
      <c r="C977" s="133" t="s">
        <v>10</v>
      </c>
      <c r="D977" s="133" t="s">
        <v>2478</v>
      </c>
      <c r="E977" s="133" t="s">
        <v>1265</v>
      </c>
      <c r="F977" s="133" t="s">
        <v>999</v>
      </c>
      <c r="G977" s="133" t="s">
        <v>865</v>
      </c>
      <c r="H977" s="133" t="s">
        <v>1266</v>
      </c>
      <c r="I977" t="b">
        <v>0</v>
      </c>
      <c r="J977" s="133" t="s">
        <v>867</v>
      </c>
      <c r="K977" s="91">
        <v>66990</v>
      </c>
      <c r="L977" s="278">
        <v>66990</v>
      </c>
      <c r="M977" s="278">
        <f t="shared" si="15"/>
        <v>0</v>
      </c>
    </row>
    <row r="978" spans="1:13" hidden="1" x14ac:dyDescent="0.3">
      <c r="A978" s="108">
        <v>587425</v>
      </c>
      <c r="B978" s="133" t="s">
        <v>2606</v>
      </c>
      <c r="C978" s="133" t="s">
        <v>10</v>
      </c>
      <c r="D978" s="133" t="s">
        <v>2478</v>
      </c>
      <c r="E978" s="133" t="s">
        <v>1265</v>
      </c>
      <c r="F978" s="133" t="s">
        <v>999</v>
      </c>
      <c r="G978" s="133" t="s">
        <v>925</v>
      </c>
      <c r="H978" s="133" t="s">
        <v>1391</v>
      </c>
      <c r="I978" t="b">
        <v>0</v>
      </c>
      <c r="J978" s="133" t="s">
        <v>867</v>
      </c>
      <c r="K978" s="91">
        <v>2870</v>
      </c>
      <c r="L978" s="278">
        <v>2870</v>
      </c>
      <c r="M978" s="278">
        <f t="shared" si="15"/>
        <v>0</v>
      </c>
    </row>
    <row r="979" spans="1:13" hidden="1" x14ac:dyDescent="0.3">
      <c r="A979" s="108">
        <v>1191784</v>
      </c>
      <c r="B979" s="133" t="s">
        <v>2607</v>
      </c>
      <c r="C979" s="133" t="s">
        <v>10</v>
      </c>
      <c r="D979" s="133" t="s">
        <v>2478</v>
      </c>
      <c r="E979" s="133" t="s">
        <v>1268</v>
      </c>
      <c r="F979" s="133" t="s">
        <v>999</v>
      </c>
      <c r="G979" s="133" t="s">
        <v>865</v>
      </c>
      <c r="H979" s="133" t="s">
        <v>2608</v>
      </c>
      <c r="I979" t="b">
        <v>0</v>
      </c>
      <c r="J979" s="133" t="s">
        <v>867</v>
      </c>
      <c r="K979" s="91">
        <v>500</v>
      </c>
      <c r="L979" s="278">
        <v>500</v>
      </c>
      <c r="M979" s="278">
        <f t="shared" si="15"/>
        <v>0</v>
      </c>
    </row>
    <row r="980" spans="1:13" hidden="1" x14ac:dyDescent="0.3">
      <c r="A980" s="108">
        <v>1191785</v>
      </c>
      <c r="B980" s="133" t="s">
        <v>2609</v>
      </c>
      <c r="C980" s="133" t="s">
        <v>10</v>
      </c>
      <c r="D980" s="133" t="s">
        <v>2478</v>
      </c>
      <c r="E980" s="133" t="s">
        <v>1273</v>
      </c>
      <c r="F980" s="133" t="s">
        <v>999</v>
      </c>
      <c r="G980" s="133" t="s">
        <v>865</v>
      </c>
      <c r="H980" s="133" t="s">
        <v>2610</v>
      </c>
      <c r="I980" t="b">
        <v>0</v>
      </c>
      <c r="J980" s="133" t="s">
        <v>867</v>
      </c>
      <c r="K980" s="91">
        <v>10250</v>
      </c>
      <c r="L980" s="278">
        <v>10250</v>
      </c>
      <c r="M980" s="278">
        <f t="shared" si="15"/>
        <v>0</v>
      </c>
    </row>
    <row r="981" spans="1:13" hidden="1" x14ac:dyDescent="0.3">
      <c r="A981" s="108">
        <v>1191786</v>
      </c>
      <c r="B981" s="133" t="s">
        <v>2611</v>
      </c>
      <c r="C981" s="133" t="s">
        <v>10</v>
      </c>
      <c r="D981" s="133" t="s">
        <v>2478</v>
      </c>
      <c r="E981" s="133" t="s">
        <v>1273</v>
      </c>
      <c r="F981" s="133" t="s">
        <v>999</v>
      </c>
      <c r="G981" s="133" t="s">
        <v>925</v>
      </c>
      <c r="H981" s="133" t="s">
        <v>2612</v>
      </c>
      <c r="I981" t="b">
        <v>0</v>
      </c>
      <c r="J981" s="133" t="s">
        <v>867</v>
      </c>
      <c r="K981" s="91">
        <v>15000</v>
      </c>
      <c r="L981" s="278">
        <v>15000</v>
      </c>
      <c r="M981" s="278">
        <f t="shared" si="15"/>
        <v>0</v>
      </c>
    </row>
    <row r="982" spans="1:13" hidden="1" x14ac:dyDescent="0.3">
      <c r="A982" s="108">
        <v>1191787</v>
      </c>
      <c r="B982" s="133" t="s">
        <v>2613</v>
      </c>
      <c r="C982" s="133" t="s">
        <v>10</v>
      </c>
      <c r="D982" s="133" t="s">
        <v>2478</v>
      </c>
      <c r="E982" s="133" t="s">
        <v>1273</v>
      </c>
      <c r="F982" s="133" t="s">
        <v>999</v>
      </c>
      <c r="G982" s="133" t="s">
        <v>928</v>
      </c>
      <c r="H982" s="133" t="s">
        <v>2614</v>
      </c>
      <c r="I982" t="b">
        <v>0</v>
      </c>
      <c r="J982" s="133" t="s">
        <v>867</v>
      </c>
      <c r="K982" s="91">
        <v>1800</v>
      </c>
      <c r="L982" s="278">
        <v>1800</v>
      </c>
      <c r="M982" s="278">
        <f t="shared" si="15"/>
        <v>0</v>
      </c>
    </row>
    <row r="983" spans="1:13" hidden="1" x14ac:dyDescent="0.3">
      <c r="A983" s="108">
        <v>1191256</v>
      </c>
      <c r="B983" s="133" t="s">
        <v>2615</v>
      </c>
      <c r="C983" s="133" t="s">
        <v>10</v>
      </c>
      <c r="D983" s="133" t="s">
        <v>2478</v>
      </c>
      <c r="E983" s="133" t="s">
        <v>1273</v>
      </c>
      <c r="F983" s="133" t="s">
        <v>999</v>
      </c>
      <c r="G983" s="133" t="s">
        <v>931</v>
      </c>
      <c r="H983" s="133" t="s">
        <v>2616</v>
      </c>
      <c r="I983" t="b">
        <v>0</v>
      </c>
      <c r="J983" s="133" t="s">
        <v>867</v>
      </c>
      <c r="K983" s="91">
        <v>200</v>
      </c>
      <c r="L983" s="278">
        <v>200</v>
      </c>
      <c r="M983" s="278">
        <f t="shared" si="15"/>
        <v>0</v>
      </c>
    </row>
    <row r="984" spans="1:13" hidden="1" x14ac:dyDescent="0.3">
      <c r="A984" s="108">
        <v>1191257</v>
      </c>
      <c r="B984" s="133" t="s">
        <v>2617</v>
      </c>
      <c r="C984" s="133" t="s">
        <v>10</v>
      </c>
      <c r="D984" s="133" t="s">
        <v>2478</v>
      </c>
      <c r="E984" s="133" t="s">
        <v>1273</v>
      </c>
      <c r="F984" s="133" t="s">
        <v>2483</v>
      </c>
      <c r="G984" s="133" t="s">
        <v>865</v>
      </c>
      <c r="H984" s="133" t="s">
        <v>2618</v>
      </c>
      <c r="I984" t="b">
        <v>0</v>
      </c>
      <c r="J984" s="133" t="s">
        <v>867</v>
      </c>
      <c r="K984" s="91">
        <v>500</v>
      </c>
      <c r="L984" s="278">
        <v>500</v>
      </c>
      <c r="M984" s="278">
        <f t="shared" si="15"/>
        <v>0</v>
      </c>
    </row>
    <row r="985" spans="1:13" hidden="1" x14ac:dyDescent="0.3">
      <c r="A985" s="108">
        <v>587473</v>
      </c>
      <c r="B985" s="133" t="s">
        <v>2619</v>
      </c>
      <c r="C985" s="133" t="s">
        <v>10</v>
      </c>
      <c r="D985" s="133" t="s">
        <v>2478</v>
      </c>
      <c r="E985" s="133" t="s">
        <v>1273</v>
      </c>
      <c r="F985" s="133" t="s">
        <v>2485</v>
      </c>
      <c r="G985" s="133" t="s">
        <v>865</v>
      </c>
      <c r="H985" s="133" t="s">
        <v>2620</v>
      </c>
      <c r="I985" t="b">
        <v>0</v>
      </c>
      <c r="J985" s="133" t="s">
        <v>867</v>
      </c>
      <c r="K985" s="91">
        <v>0</v>
      </c>
      <c r="L985" s="278">
        <v>0</v>
      </c>
      <c r="M985" s="278">
        <f t="shared" si="15"/>
        <v>0</v>
      </c>
    </row>
    <row r="986" spans="1:13" hidden="1" x14ac:dyDescent="0.3">
      <c r="A986" s="108">
        <v>851388</v>
      </c>
      <c r="B986" s="133" t="s">
        <v>2621</v>
      </c>
      <c r="C986" s="133" t="s">
        <v>10</v>
      </c>
      <c r="D986" s="133" t="s">
        <v>2478</v>
      </c>
      <c r="E986" s="133" t="s">
        <v>1273</v>
      </c>
      <c r="F986" s="133" t="s">
        <v>2485</v>
      </c>
      <c r="G986" s="133" t="s">
        <v>925</v>
      </c>
      <c r="H986" s="133" t="s">
        <v>2469</v>
      </c>
      <c r="I986" t="b">
        <v>0</v>
      </c>
      <c r="J986" s="133" t="s">
        <v>867</v>
      </c>
      <c r="K986" s="91">
        <v>0</v>
      </c>
      <c r="L986" s="278">
        <v>0</v>
      </c>
      <c r="M986" s="278">
        <f t="shared" si="15"/>
        <v>0</v>
      </c>
    </row>
    <row r="987" spans="1:13" hidden="1" x14ac:dyDescent="0.3">
      <c r="A987" s="108">
        <v>850812</v>
      </c>
      <c r="B987" s="133" t="s">
        <v>2622</v>
      </c>
      <c r="C987" s="133" t="s">
        <v>10</v>
      </c>
      <c r="D987" s="133" t="s">
        <v>2478</v>
      </c>
      <c r="E987" s="133" t="s">
        <v>2109</v>
      </c>
      <c r="F987" s="133" t="s">
        <v>2485</v>
      </c>
      <c r="G987" s="133" t="s">
        <v>865</v>
      </c>
      <c r="H987" s="133" t="s">
        <v>2623</v>
      </c>
      <c r="I987" t="b">
        <v>0</v>
      </c>
      <c r="J987" s="133" t="s">
        <v>867</v>
      </c>
      <c r="K987" s="91">
        <v>0</v>
      </c>
      <c r="L987" s="278">
        <v>0</v>
      </c>
      <c r="M987" s="278">
        <f t="shared" si="15"/>
        <v>0</v>
      </c>
    </row>
    <row r="988" spans="1:13" hidden="1" x14ac:dyDescent="0.3">
      <c r="A988" s="108">
        <v>1190808</v>
      </c>
      <c r="B988" s="133" t="s">
        <v>2624</v>
      </c>
      <c r="C988" s="133" t="s">
        <v>10</v>
      </c>
      <c r="D988" s="133" t="s">
        <v>2478</v>
      </c>
      <c r="E988" s="133" t="s">
        <v>1694</v>
      </c>
      <c r="F988" s="133" t="s">
        <v>999</v>
      </c>
      <c r="G988" s="133" t="s">
        <v>925</v>
      </c>
      <c r="H988" s="133" t="s">
        <v>2625</v>
      </c>
      <c r="I988" t="b">
        <v>0</v>
      </c>
      <c r="J988" s="133" t="s">
        <v>867</v>
      </c>
      <c r="K988" s="91">
        <v>12320</v>
      </c>
      <c r="L988" s="278">
        <v>12320</v>
      </c>
      <c r="M988" s="278">
        <f t="shared" si="15"/>
        <v>0</v>
      </c>
    </row>
    <row r="989" spans="1:13" hidden="1" x14ac:dyDescent="0.3">
      <c r="A989" s="108">
        <v>851389</v>
      </c>
      <c r="B989" s="133" t="s">
        <v>2626</v>
      </c>
      <c r="C989" s="133" t="s">
        <v>10</v>
      </c>
      <c r="D989" s="133" t="s">
        <v>2478</v>
      </c>
      <c r="E989" s="133" t="s">
        <v>1694</v>
      </c>
      <c r="F989" s="133" t="s">
        <v>999</v>
      </c>
      <c r="G989" s="133" t="s">
        <v>928</v>
      </c>
      <c r="H989" s="133" t="s">
        <v>2627</v>
      </c>
      <c r="I989" t="b">
        <v>0</v>
      </c>
      <c r="J989" s="133" t="s">
        <v>867</v>
      </c>
      <c r="K989" s="91">
        <v>0</v>
      </c>
      <c r="L989" s="278">
        <v>0</v>
      </c>
      <c r="M989" s="278">
        <f t="shared" si="15"/>
        <v>0</v>
      </c>
    </row>
    <row r="990" spans="1:13" hidden="1" x14ac:dyDescent="0.3">
      <c r="A990" s="108">
        <v>587397</v>
      </c>
      <c r="B990" s="133" t="s">
        <v>2628</v>
      </c>
      <c r="C990" s="133" t="s">
        <v>10</v>
      </c>
      <c r="D990" s="133" t="s">
        <v>2629</v>
      </c>
      <c r="E990" s="133" t="s">
        <v>1165</v>
      </c>
      <c r="F990" s="133" t="s">
        <v>2630</v>
      </c>
      <c r="G990" s="133" t="s">
        <v>865</v>
      </c>
      <c r="H990" s="133">
        <v>0</v>
      </c>
      <c r="I990" t="b">
        <v>0</v>
      </c>
      <c r="J990" s="133" t="s">
        <v>1166</v>
      </c>
      <c r="K990" s="91">
        <v>148290</v>
      </c>
      <c r="L990" s="278">
        <v>141900</v>
      </c>
      <c r="M990" s="278">
        <f t="shared" si="15"/>
        <v>-6390</v>
      </c>
    </row>
    <row r="991" spans="1:13" hidden="1" x14ac:dyDescent="0.3">
      <c r="A991" s="108">
        <v>850811</v>
      </c>
      <c r="B991" s="133" t="s">
        <v>2631</v>
      </c>
      <c r="C991" s="133" t="s">
        <v>10</v>
      </c>
      <c r="D991" s="133" t="s">
        <v>2629</v>
      </c>
      <c r="E991" s="133" t="s">
        <v>1165</v>
      </c>
      <c r="F991" s="133" t="s">
        <v>2630</v>
      </c>
      <c r="G991" s="133" t="s">
        <v>925</v>
      </c>
      <c r="H991" s="133" t="s">
        <v>2632</v>
      </c>
      <c r="I991" t="b">
        <v>0</v>
      </c>
      <c r="J991" s="133" t="s">
        <v>867</v>
      </c>
      <c r="K991" s="91">
        <v>208270</v>
      </c>
      <c r="L991" s="278">
        <v>208270</v>
      </c>
      <c r="M991" s="278">
        <f t="shared" si="15"/>
        <v>0</v>
      </c>
    </row>
    <row r="992" spans="1:13" hidden="1" x14ac:dyDescent="0.3">
      <c r="A992" s="108">
        <v>851390</v>
      </c>
      <c r="B992" s="133" t="s">
        <v>2635</v>
      </c>
      <c r="C992" s="133" t="s">
        <v>10</v>
      </c>
      <c r="D992" s="133" t="s">
        <v>2629</v>
      </c>
      <c r="E992" s="133" t="s">
        <v>1165</v>
      </c>
      <c r="F992" s="133" t="s">
        <v>2636</v>
      </c>
      <c r="G992" s="133" t="s">
        <v>865</v>
      </c>
      <c r="H992" s="133">
        <v>0</v>
      </c>
      <c r="I992" t="b">
        <v>0</v>
      </c>
      <c r="J992" s="133" t="s">
        <v>1166</v>
      </c>
      <c r="K992" s="91">
        <v>32710</v>
      </c>
      <c r="L992" s="278">
        <v>31300</v>
      </c>
      <c r="M992" s="278">
        <f t="shared" si="15"/>
        <v>-1410</v>
      </c>
    </row>
    <row r="993" spans="1:13" hidden="1" x14ac:dyDescent="0.3">
      <c r="A993" s="108">
        <v>587442</v>
      </c>
      <c r="B993" s="133" t="s">
        <v>2637</v>
      </c>
      <c r="C993" s="133" t="s">
        <v>10</v>
      </c>
      <c r="D993" s="133" t="s">
        <v>2629</v>
      </c>
      <c r="E993" s="133" t="s">
        <v>1165</v>
      </c>
      <c r="F993" s="133" t="s">
        <v>2638</v>
      </c>
      <c r="G993" s="133" t="s">
        <v>865</v>
      </c>
      <c r="H993" s="133">
        <v>0</v>
      </c>
      <c r="I993" t="b">
        <v>0</v>
      </c>
      <c r="J993" s="133" t="s">
        <v>1166</v>
      </c>
      <c r="K993" s="91">
        <v>48140</v>
      </c>
      <c r="L993" s="278">
        <v>46070</v>
      </c>
      <c r="M993" s="278">
        <f t="shared" si="15"/>
        <v>-2070</v>
      </c>
    </row>
    <row r="994" spans="1:13" hidden="1" x14ac:dyDescent="0.3">
      <c r="A994" s="108">
        <v>587468</v>
      </c>
      <c r="B994" s="133" t="s">
        <v>2639</v>
      </c>
      <c r="C994" s="133" t="s">
        <v>10</v>
      </c>
      <c r="D994" s="133" t="s">
        <v>2629</v>
      </c>
      <c r="E994" s="133" t="s">
        <v>1173</v>
      </c>
      <c r="F994" s="133" t="s">
        <v>2630</v>
      </c>
      <c r="G994" s="133" t="s">
        <v>865</v>
      </c>
      <c r="H994" s="133" t="s">
        <v>1174</v>
      </c>
      <c r="I994" t="b">
        <v>0</v>
      </c>
      <c r="J994" s="133" t="s">
        <v>867</v>
      </c>
      <c r="K994" s="91">
        <v>18700</v>
      </c>
      <c r="L994" s="278">
        <v>18700</v>
      </c>
      <c r="M994" s="278">
        <f t="shared" si="15"/>
        <v>0</v>
      </c>
    </row>
    <row r="995" spans="1:13" hidden="1" x14ac:dyDescent="0.3">
      <c r="A995" s="108">
        <v>1191258</v>
      </c>
      <c r="B995" s="133" t="s">
        <v>2640</v>
      </c>
      <c r="C995" s="133" t="s">
        <v>10</v>
      </c>
      <c r="D995" s="133" t="s">
        <v>2629</v>
      </c>
      <c r="E995" s="133" t="s">
        <v>1173</v>
      </c>
      <c r="F995" s="133" t="s">
        <v>2630</v>
      </c>
      <c r="G995" s="133" t="s">
        <v>925</v>
      </c>
      <c r="H995" s="133" t="s">
        <v>2641</v>
      </c>
      <c r="I995" t="b">
        <v>0</v>
      </c>
      <c r="J995" s="133" t="s">
        <v>867</v>
      </c>
      <c r="K995" s="91">
        <v>0</v>
      </c>
      <c r="L995" s="278">
        <v>0</v>
      </c>
      <c r="M995" s="278">
        <f t="shared" si="15"/>
        <v>0</v>
      </c>
    </row>
    <row r="996" spans="1:13" hidden="1" x14ac:dyDescent="0.3">
      <c r="A996" s="108">
        <v>1191788</v>
      </c>
      <c r="B996" s="133" t="s">
        <v>2642</v>
      </c>
      <c r="C996" s="133" t="s">
        <v>10</v>
      </c>
      <c r="D996" s="133" t="s">
        <v>2629</v>
      </c>
      <c r="E996" s="133" t="s">
        <v>1173</v>
      </c>
      <c r="F996" s="133" t="s">
        <v>2638</v>
      </c>
      <c r="G996" s="133" t="s">
        <v>865</v>
      </c>
      <c r="H996" s="133" t="s">
        <v>1174</v>
      </c>
      <c r="I996" t="b">
        <v>0</v>
      </c>
      <c r="J996" s="133" t="s">
        <v>867</v>
      </c>
      <c r="K996" s="91">
        <v>0</v>
      </c>
      <c r="L996" s="278">
        <v>0</v>
      </c>
      <c r="M996" s="278">
        <f t="shared" si="15"/>
        <v>0</v>
      </c>
    </row>
    <row r="997" spans="1:13" hidden="1" x14ac:dyDescent="0.3">
      <c r="A997" s="108">
        <v>1190819</v>
      </c>
      <c r="B997" s="133" t="s">
        <v>2643</v>
      </c>
      <c r="C997" s="133" t="s">
        <v>10</v>
      </c>
      <c r="D997" s="133" t="s">
        <v>2629</v>
      </c>
      <c r="E997" s="133" t="s">
        <v>2117</v>
      </c>
      <c r="F997" s="133" t="s">
        <v>2630</v>
      </c>
      <c r="G997" s="133" t="s">
        <v>865</v>
      </c>
      <c r="H997" s="133" t="s">
        <v>2118</v>
      </c>
      <c r="I997" t="b">
        <v>0</v>
      </c>
      <c r="J997" s="133" t="s">
        <v>867</v>
      </c>
      <c r="K997" s="91">
        <v>12700</v>
      </c>
      <c r="L997" s="278">
        <v>12700</v>
      </c>
      <c r="M997" s="278">
        <f t="shared" si="15"/>
        <v>0</v>
      </c>
    </row>
    <row r="998" spans="1:13" hidden="1" x14ac:dyDescent="0.3">
      <c r="A998" s="108">
        <v>587472</v>
      </c>
      <c r="B998" s="133" t="s">
        <v>2644</v>
      </c>
      <c r="C998" s="133" t="s">
        <v>10</v>
      </c>
      <c r="D998" s="133" t="s">
        <v>2629</v>
      </c>
      <c r="E998" s="133" t="s">
        <v>2117</v>
      </c>
      <c r="F998" s="133" t="s">
        <v>2638</v>
      </c>
      <c r="G998" s="133" t="s">
        <v>865</v>
      </c>
      <c r="H998" s="133" t="s">
        <v>2118</v>
      </c>
      <c r="I998" t="b">
        <v>0</v>
      </c>
      <c r="J998" s="133" t="s">
        <v>867</v>
      </c>
      <c r="K998" s="91">
        <v>12800</v>
      </c>
      <c r="L998" s="278">
        <v>12800</v>
      </c>
      <c r="M998" s="278">
        <f t="shared" si="15"/>
        <v>0</v>
      </c>
    </row>
    <row r="999" spans="1:13" hidden="1" x14ac:dyDescent="0.3">
      <c r="A999" s="108">
        <v>1191259</v>
      </c>
      <c r="B999" s="133" t="s">
        <v>2645</v>
      </c>
      <c r="C999" s="133" t="s">
        <v>10</v>
      </c>
      <c r="D999" s="133" t="s">
        <v>2629</v>
      </c>
      <c r="E999" s="133" t="s">
        <v>1176</v>
      </c>
      <c r="F999" s="133" t="s">
        <v>2630</v>
      </c>
      <c r="G999" s="133" t="s">
        <v>865</v>
      </c>
      <c r="H999" s="133">
        <v>0</v>
      </c>
      <c r="I999" t="b">
        <v>0</v>
      </c>
      <c r="J999" s="133" t="s">
        <v>1166</v>
      </c>
      <c r="K999" s="91">
        <v>72970</v>
      </c>
      <c r="L999" s="278">
        <v>71230</v>
      </c>
      <c r="M999" s="278">
        <f t="shared" si="15"/>
        <v>-1740</v>
      </c>
    </row>
    <row r="1000" spans="1:13" hidden="1" x14ac:dyDescent="0.3">
      <c r="A1000" s="108">
        <v>1190812</v>
      </c>
      <c r="B1000" s="133" t="s">
        <v>2647</v>
      </c>
      <c r="C1000" s="133" t="s">
        <v>10</v>
      </c>
      <c r="D1000" s="133" t="s">
        <v>2629</v>
      </c>
      <c r="E1000" s="133" t="s">
        <v>1176</v>
      </c>
      <c r="F1000" s="133" t="s">
        <v>2636</v>
      </c>
      <c r="G1000" s="133" t="s">
        <v>865</v>
      </c>
      <c r="H1000" s="133">
        <v>0</v>
      </c>
      <c r="I1000" t="b">
        <v>0</v>
      </c>
      <c r="J1000" s="133" t="s">
        <v>1166</v>
      </c>
      <c r="K1000" s="91">
        <v>20180</v>
      </c>
      <c r="L1000" s="278">
        <v>19780</v>
      </c>
      <c r="M1000" s="278">
        <f t="shared" si="15"/>
        <v>-400</v>
      </c>
    </row>
    <row r="1001" spans="1:13" hidden="1" x14ac:dyDescent="0.3">
      <c r="A1001" s="108">
        <v>851391</v>
      </c>
      <c r="B1001" s="133" t="s">
        <v>2648</v>
      </c>
      <c r="C1001" s="133" t="s">
        <v>10</v>
      </c>
      <c r="D1001" s="133" t="s">
        <v>2629</v>
      </c>
      <c r="E1001" s="133" t="s">
        <v>1176</v>
      </c>
      <c r="F1001" s="133" t="s">
        <v>2638</v>
      </c>
      <c r="G1001" s="133" t="s">
        <v>865</v>
      </c>
      <c r="H1001" s="133">
        <v>0</v>
      </c>
      <c r="I1001" t="b">
        <v>0</v>
      </c>
      <c r="J1001" s="133" t="s">
        <v>1166</v>
      </c>
      <c r="K1001" s="91">
        <v>24160</v>
      </c>
      <c r="L1001" s="278">
        <v>23590</v>
      </c>
      <c r="M1001" s="278">
        <f t="shared" si="15"/>
        <v>-570</v>
      </c>
    </row>
    <row r="1002" spans="1:13" hidden="1" x14ac:dyDescent="0.3">
      <c r="A1002" s="108">
        <v>851392</v>
      </c>
      <c r="B1002" s="133" t="s">
        <v>2649</v>
      </c>
      <c r="C1002" s="133" t="s">
        <v>10</v>
      </c>
      <c r="D1002" s="133" t="s">
        <v>2629</v>
      </c>
      <c r="E1002" s="133" t="s">
        <v>1525</v>
      </c>
      <c r="F1002" s="133" t="s">
        <v>2630</v>
      </c>
      <c r="G1002" s="133" t="s">
        <v>865</v>
      </c>
      <c r="H1002" s="133" t="s">
        <v>1526</v>
      </c>
      <c r="I1002" t="b">
        <v>0</v>
      </c>
      <c r="J1002" s="133" t="s">
        <v>867</v>
      </c>
      <c r="K1002" s="91">
        <v>0</v>
      </c>
      <c r="L1002" s="278">
        <v>0</v>
      </c>
      <c r="M1002" s="278">
        <f t="shared" si="15"/>
        <v>0</v>
      </c>
    </row>
    <row r="1003" spans="1:13" hidden="1" x14ac:dyDescent="0.3">
      <c r="A1003" s="108">
        <v>1190818</v>
      </c>
      <c r="B1003" s="133" t="s">
        <v>2650</v>
      </c>
      <c r="C1003" s="133" t="s">
        <v>10</v>
      </c>
      <c r="D1003" s="133" t="s">
        <v>2629</v>
      </c>
      <c r="E1003" s="133" t="s">
        <v>1182</v>
      </c>
      <c r="F1003" s="133" t="s">
        <v>2630</v>
      </c>
      <c r="G1003" s="133" t="s">
        <v>865</v>
      </c>
      <c r="H1003" s="133" t="s">
        <v>1183</v>
      </c>
      <c r="I1003" t="b">
        <v>0</v>
      </c>
      <c r="J1003" s="133" t="s">
        <v>867</v>
      </c>
      <c r="K1003" s="91">
        <v>0</v>
      </c>
      <c r="L1003" s="278">
        <v>0</v>
      </c>
      <c r="M1003" s="278">
        <f t="shared" si="15"/>
        <v>0</v>
      </c>
    </row>
    <row r="1004" spans="1:13" hidden="1" x14ac:dyDescent="0.3">
      <c r="A1004" s="108">
        <v>1210034</v>
      </c>
      <c r="B1004" s="133" t="s">
        <v>2651</v>
      </c>
      <c r="C1004" s="133" t="s">
        <v>10</v>
      </c>
      <c r="D1004" s="133" t="s">
        <v>2629</v>
      </c>
      <c r="E1004" s="133" t="s">
        <v>1182</v>
      </c>
      <c r="F1004" s="133" t="s">
        <v>2638</v>
      </c>
      <c r="G1004" s="133" t="s">
        <v>865</v>
      </c>
      <c r="H1004" s="133" t="s">
        <v>1183</v>
      </c>
      <c r="I1004" t="b">
        <v>0</v>
      </c>
      <c r="J1004" s="133" t="s">
        <v>867</v>
      </c>
      <c r="K1004" s="91">
        <v>0</v>
      </c>
      <c r="L1004" s="278">
        <v>0</v>
      </c>
      <c r="M1004" s="278">
        <f t="shared" si="15"/>
        <v>0</v>
      </c>
    </row>
    <row r="1005" spans="1:13" hidden="1" x14ac:dyDescent="0.3">
      <c r="A1005" s="108">
        <v>1210032</v>
      </c>
      <c r="B1005" s="133" t="s">
        <v>2652</v>
      </c>
      <c r="C1005" s="133" t="s">
        <v>10</v>
      </c>
      <c r="D1005" s="133" t="s">
        <v>2629</v>
      </c>
      <c r="E1005" s="133" t="s">
        <v>1185</v>
      </c>
      <c r="F1005" s="133" t="s">
        <v>2630</v>
      </c>
      <c r="G1005" s="133" t="s">
        <v>865</v>
      </c>
      <c r="H1005" s="133" t="s">
        <v>1186</v>
      </c>
      <c r="I1005" t="b">
        <v>0</v>
      </c>
      <c r="J1005" s="133" t="s">
        <v>867</v>
      </c>
      <c r="K1005" s="91">
        <v>210</v>
      </c>
      <c r="L1005" s="278">
        <v>210</v>
      </c>
      <c r="M1005" s="278">
        <f t="shared" si="15"/>
        <v>0</v>
      </c>
    </row>
    <row r="1006" spans="1:13" hidden="1" x14ac:dyDescent="0.3">
      <c r="A1006" s="108">
        <v>589320</v>
      </c>
      <c r="B1006" s="133" t="s">
        <v>2653</v>
      </c>
      <c r="C1006" s="133" t="s">
        <v>10</v>
      </c>
      <c r="D1006" s="133" t="s">
        <v>2629</v>
      </c>
      <c r="E1006" s="133" t="s">
        <v>1188</v>
      </c>
      <c r="F1006" s="133" t="s">
        <v>2630</v>
      </c>
      <c r="G1006" s="133" t="s">
        <v>865</v>
      </c>
      <c r="H1006" s="133" t="s">
        <v>1189</v>
      </c>
      <c r="I1006" t="b">
        <v>0</v>
      </c>
      <c r="J1006" s="133" t="s">
        <v>867</v>
      </c>
      <c r="K1006" s="91">
        <v>470</v>
      </c>
      <c r="L1006" s="278">
        <v>470</v>
      </c>
      <c r="M1006" s="278">
        <f t="shared" si="15"/>
        <v>0</v>
      </c>
    </row>
    <row r="1007" spans="1:13" hidden="1" x14ac:dyDescent="0.3">
      <c r="A1007" s="108">
        <v>589321</v>
      </c>
      <c r="B1007" s="133" t="s">
        <v>2654</v>
      </c>
      <c r="C1007" s="133" t="s">
        <v>10</v>
      </c>
      <c r="D1007" s="133" t="s">
        <v>2629</v>
      </c>
      <c r="E1007" s="133" t="s">
        <v>1188</v>
      </c>
      <c r="F1007" s="133" t="s">
        <v>2638</v>
      </c>
      <c r="G1007" s="133" t="s">
        <v>865</v>
      </c>
      <c r="H1007" s="133" t="s">
        <v>1189</v>
      </c>
      <c r="I1007" t="b">
        <v>0</v>
      </c>
      <c r="J1007" s="133" t="s">
        <v>867</v>
      </c>
      <c r="K1007" s="91">
        <v>0</v>
      </c>
      <c r="L1007" s="278">
        <v>0</v>
      </c>
      <c r="M1007" s="278">
        <f t="shared" si="15"/>
        <v>0</v>
      </c>
    </row>
    <row r="1008" spans="1:13" hidden="1" x14ac:dyDescent="0.3">
      <c r="A1008" s="108">
        <v>589323</v>
      </c>
      <c r="B1008" s="133" t="s">
        <v>2655</v>
      </c>
      <c r="C1008" s="133" t="s">
        <v>10</v>
      </c>
      <c r="D1008" s="133" t="s">
        <v>2629</v>
      </c>
      <c r="E1008" s="133" t="s">
        <v>1191</v>
      </c>
      <c r="F1008" s="133" t="s">
        <v>2630</v>
      </c>
      <c r="G1008" s="133" t="s">
        <v>865</v>
      </c>
      <c r="H1008" s="133" t="s">
        <v>1192</v>
      </c>
      <c r="I1008" t="b">
        <v>0</v>
      </c>
      <c r="J1008" s="133" t="s">
        <v>867</v>
      </c>
      <c r="K1008" s="91">
        <v>1200</v>
      </c>
      <c r="L1008" s="278">
        <v>1200</v>
      </c>
      <c r="M1008" s="278">
        <f t="shared" si="15"/>
        <v>0</v>
      </c>
    </row>
    <row r="1009" spans="1:13" hidden="1" x14ac:dyDescent="0.3">
      <c r="A1009" s="108">
        <v>589324</v>
      </c>
      <c r="B1009" s="133" t="s">
        <v>2656</v>
      </c>
      <c r="C1009" s="133" t="s">
        <v>10</v>
      </c>
      <c r="D1009" s="133" t="s">
        <v>2629</v>
      </c>
      <c r="E1009" s="133" t="s">
        <v>1191</v>
      </c>
      <c r="F1009" s="133" t="s">
        <v>1003</v>
      </c>
      <c r="G1009" s="133" t="s">
        <v>865</v>
      </c>
      <c r="H1009" s="133" t="s">
        <v>2657</v>
      </c>
      <c r="I1009" t="b">
        <v>0</v>
      </c>
      <c r="J1009" s="133" t="s">
        <v>867</v>
      </c>
      <c r="K1009" s="91">
        <v>750</v>
      </c>
      <c r="L1009" s="278">
        <v>750</v>
      </c>
      <c r="M1009" s="278">
        <f t="shared" si="15"/>
        <v>0</v>
      </c>
    </row>
    <row r="1010" spans="1:13" hidden="1" x14ac:dyDescent="0.3">
      <c r="A1010" s="108">
        <v>589325</v>
      </c>
      <c r="B1010" s="133" t="s">
        <v>2658</v>
      </c>
      <c r="C1010" s="133" t="s">
        <v>10</v>
      </c>
      <c r="D1010" s="133" t="s">
        <v>2629</v>
      </c>
      <c r="E1010" s="133" t="s">
        <v>1191</v>
      </c>
      <c r="F1010" s="133" t="s">
        <v>2638</v>
      </c>
      <c r="G1010" s="133" t="s">
        <v>865</v>
      </c>
      <c r="H1010" s="133" t="s">
        <v>2659</v>
      </c>
      <c r="I1010" t="b">
        <v>0</v>
      </c>
      <c r="J1010" s="133" t="s">
        <v>867</v>
      </c>
      <c r="K1010" s="91">
        <v>490</v>
      </c>
      <c r="L1010" s="278">
        <v>490</v>
      </c>
      <c r="M1010" s="278">
        <f t="shared" si="15"/>
        <v>0</v>
      </c>
    </row>
    <row r="1011" spans="1:13" hidden="1" x14ac:dyDescent="0.3">
      <c r="A1011" s="108">
        <v>589326</v>
      </c>
      <c r="B1011" s="133" t="s">
        <v>2660</v>
      </c>
      <c r="C1011" s="133" t="s">
        <v>10</v>
      </c>
      <c r="D1011" s="133" t="s">
        <v>2629</v>
      </c>
      <c r="E1011" s="133" t="s">
        <v>1194</v>
      </c>
      <c r="F1011" s="133" t="s">
        <v>2630</v>
      </c>
      <c r="G1011" s="133" t="s">
        <v>865</v>
      </c>
      <c r="H1011" s="133" t="s">
        <v>1195</v>
      </c>
      <c r="I1011" t="b">
        <v>0</v>
      </c>
      <c r="J1011" s="133" t="s">
        <v>867</v>
      </c>
      <c r="K1011" s="91">
        <v>30</v>
      </c>
      <c r="L1011" s="278">
        <v>30</v>
      </c>
      <c r="M1011" s="278">
        <f t="shared" si="15"/>
        <v>0</v>
      </c>
    </row>
    <row r="1012" spans="1:13" hidden="1" x14ac:dyDescent="0.3">
      <c r="A1012" s="108">
        <v>589327</v>
      </c>
      <c r="B1012" s="133" t="s">
        <v>2661</v>
      </c>
      <c r="C1012" s="133" t="s">
        <v>10</v>
      </c>
      <c r="D1012" s="133" t="s">
        <v>2629</v>
      </c>
      <c r="E1012" s="133" t="s">
        <v>1194</v>
      </c>
      <c r="F1012" s="133" t="s">
        <v>1003</v>
      </c>
      <c r="G1012" s="133" t="s">
        <v>865</v>
      </c>
      <c r="H1012" s="133" t="s">
        <v>2662</v>
      </c>
      <c r="I1012" t="b">
        <v>0</v>
      </c>
      <c r="J1012" s="133" t="s">
        <v>867</v>
      </c>
      <c r="K1012" s="91">
        <v>30</v>
      </c>
      <c r="L1012" s="278">
        <v>30</v>
      </c>
      <c r="M1012" s="278">
        <f t="shared" si="15"/>
        <v>0</v>
      </c>
    </row>
    <row r="1013" spans="1:13" hidden="1" x14ac:dyDescent="0.3">
      <c r="A1013" s="108">
        <v>589328</v>
      </c>
      <c r="B1013" s="133" t="s">
        <v>2663</v>
      </c>
      <c r="C1013" s="133" t="s">
        <v>10</v>
      </c>
      <c r="D1013" s="133" t="s">
        <v>2629</v>
      </c>
      <c r="E1013" s="133" t="s">
        <v>1202</v>
      </c>
      <c r="F1013" s="133" t="s">
        <v>2630</v>
      </c>
      <c r="G1013" s="133" t="s">
        <v>865</v>
      </c>
      <c r="H1013" s="133" t="s">
        <v>1203</v>
      </c>
      <c r="I1013" t="b">
        <v>0</v>
      </c>
      <c r="J1013" s="133" t="s">
        <v>867</v>
      </c>
      <c r="K1013" s="91">
        <v>1360</v>
      </c>
      <c r="L1013" s="278">
        <v>1360</v>
      </c>
      <c r="M1013" s="278">
        <f t="shared" si="15"/>
        <v>0</v>
      </c>
    </row>
    <row r="1014" spans="1:13" hidden="1" x14ac:dyDescent="0.3">
      <c r="A1014" s="108">
        <v>589329</v>
      </c>
      <c r="B1014" s="133" t="s">
        <v>2664</v>
      </c>
      <c r="C1014" s="133" t="s">
        <v>10</v>
      </c>
      <c r="D1014" s="133" t="s">
        <v>2629</v>
      </c>
      <c r="E1014" s="133" t="s">
        <v>1202</v>
      </c>
      <c r="F1014" s="133" t="s">
        <v>1003</v>
      </c>
      <c r="G1014" s="133" t="s">
        <v>865</v>
      </c>
      <c r="H1014" s="133" t="s">
        <v>2665</v>
      </c>
      <c r="I1014" t="b">
        <v>0</v>
      </c>
      <c r="J1014" s="133" t="s">
        <v>867</v>
      </c>
      <c r="K1014" s="91">
        <v>500</v>
      </c>
      <c r="L1014" s="278">
        <v>500</v>
      </c>
      <c r="M1014" s="278">
        <f t="shared" si="15"/>
        <v>0</v>
      </c>
    </row>
    <row r="1015" spans="1:13" hidden="1" x14ac:dyDescent="0.3">
      <c r="A1015" s="108">
        <v>589330</v>
      </c>
      <c r="B1015" s="133" t="s">
        <v>2666</v>
      </c>
      <c r="C1015" s="133" t="s">
        <v>10</v>
      </c>
      <c r="D1015" s="133" t="s">
        <v>2629</v>
      </c>
      <c r="E1015" s="133" t="s">
        <v>1202</v>
      </c>
      <c r="F1015" s="133" t="s">
        <v>2638</v>
      </c>
      <c r="G1015" s="133" t="s">
        <v>865</v>
      </c>
      <c r="H1015" s="133" t="s">
        <v>1203</v>
      </c>
      <c r="I1015" t="b">
        <v>0</v>
      </c>
      <c r="J1015" s="133" t="s">
        <v>867</v>
      </c>
      <c r="K1015" s="91">
        <v>450</v>
      </c>
      <c r="L1015" s="278">
        <v>450</v>
      </c>
      <c r="M1015" s="278">
        <f t="shared" si="15"/>
        <v>0</v>
      </c>
    </row>
    <row r="1016" spans="1:13" hidden="1" x14ac:dyDescent="0.3">
      <c r="A1016" s="108">
        <v>850489</v>
      </c>
      <c r="B1016" s="133" t="s">
        <v>2667</v>
      </c>
      <c r="C1016" s="133" t="s">
        <v>10</v>
      </c>
      <c r="D1016" s="133" t="s">
        <v>2629</v>
      </c>
      <c r="E1016" s="133" t="s">
        <v>2668</v>
      </c>
      <c r="F1016" s="133" t="s">
        <v>2630</v>
      </c>
      <c r="G1016" s="133" t="s">
        <v>865</v>
      </c>
      <c r="H1016" s="133" t="s">
        <v>2669</v>
      </c>
      <c r="I1016" t="b">
        <v>0</v>
      </c>
      <c r="J1016" s="133" t="s">
        <v>867</v>
      </c>
      <c r="K1016" s="91">
        <v>18860</v>
      </c>
      <c r="L1016" s="278">
        <v>18860</v>
      </c>
      <c r="M1016" s="278">
        <f t="shared" si="15"/>
        <v>0</v>
      </c>
    </row>
    <row r="1017" spans="1:13" hidden="1" x14ac:dyDescent="0.3">
      <c r="A1017" s="108">
        <v>589331</v>
      </c>
      <c r="B1017" s="133" t="s">
        <v>2670</v>
      </c>
      <c r="C1017" s="133" t="s">
        <v>10</v>
      </c>
      <c r="D1017" s="133" t="s">
        <v>2629</v>
      </c>
      <c r="E1017" s="133" t="s">
        <v>2668</v>
      </c>
      <c r="F1017" s="133" t="s">
        <v>2630</v>
      </c>
      <c r="G1017" s="133" t="s">
        <v>925</v>
      </c>
      <c r="H1017" s="133" t="s">
        <v>2671</v>
      </c>
      <c r="I1017" t="b">
        <v>0</v>
      </c>
      <c r="J1017" s="133" t="s">
        <v>867</v>
      </c>
      <c r="K1017" s="91">
        <v>200</v>
      </c>
      <c r="L1017" s="278">
        <v>200</v>
      </c>
      <c r="M1017" s="278">
        <f t="shared" si="15"/>
        <v>0</v>
      </c>
    </row>
    <row r="1018" spans="1:13" hidden="1" x14ac:dyDescent="0.3">
      <c r="A1018" s="108">
        <v>1745357</v>
      </c>
      <c r="B1018" s="133" t="s">
        <v>2672</v>
      </c>
      <c r="C1018" s="133" t="s">
        <v>10</v>
      </c>
      <c r="D1018" s="133" t="s">
        <v>2629</v>
      </c>
      <c r="E1018" s="133" t="s">
        <v>2514</v>
      </c>
      <c r="F1018" s="133" t="s">
        <v>2630</v>
      </c>
      <c r="G1018" s="133" t="s">
        <v>865</v>
      </c>
      <c r="H1018" s="133" t="s">
        <v>2673</v>
      </c>
      <c r="I1018" t="b">
        <v>0</v>
      </c>
      <c r="J1018" s="133" t="s">
        <v>867</v>
      </c>
      <c r="K1018" s="91">
        <v>17000</v>
      </c>
      <c r="L1018" s="278">
        <v>17000</v>
      </c>
      <c r="M1018" s="278">
        <f t="shared" si="15"/>
        <v>0</v>
      </c>
    </row>
    <row r="1019" spans="1:13" hidden="1" x14ac:dyDescent="0.3">
      <c r="A1019" s="108">
        <v>589333</v>
      </c>
      <c r="B1019" s="133" t="s">
        <v>2674</v>
      </c>
      <c r="C1019" s="133" t="s">
        <v>10</v>
      </c>
      <c r="D1019" s="133" t="s">
        <v>2629</v>
      </c>
      <c r="E1019" s="133" t="s">
        <v>1354</v>
      </c>
      <c r="F1019" s="133" t="s">
        <v>2630</v>
      </c>
      <c r="G1019" s="133" t="s">
        <v>865</v>
      </c>
      <c r="H1019" s="133" t="s">
        <v>1893</v>
      </c>
      <c r="I1019" t="b">
        <v>0</v>
      </c>
      <c r="J1019" s="133" t="s">
        <v>867</v>
      </c>
      <c r="K1019" s="91">
        <v>2100</v>
      </c>
      <c r="L1019" s="278">
        <v>2100</v>
      </c>
      <c r="M1019" s="278">
        <f t="shared" si="15"/>
        <v>0</v>
      </c>
    </row>
    <row r="1020" spans="1:13" hidden="1" x14ac:dyDescent="0.3">
      <c r="A1020" s="108">
        <v>589334</v>
      </c>
      <c r="B1020" s="133" t="s">
        <v>2675</v>
      </c>
      <c r="C1020" s="133" t="s">
        <v>10</v>
      </c>
      <c r="D1020" s="133" t="s">
        <v>2629</v>
      </c>
      <c r="E1020" s="133" t="s">
        <v>1354</v>
      </c>
      <c r="F1020" s="133" t="s">
        <v>2630</v>
      </c>
      <c r="G1020" s="133" t="s">
        <v>925</v>
      </c>
      <c r="H1020" s="133" t="s">
        <v>1355</v>
      </c>
      <c r="I1020" t="b">
        <v>0</v>
      </c>
      <c r="J1020" s="133" t="s">
        <v>867</v>
      </c>
      <c r="K1020" s="91">
        <v>2200</v>
      </c>
      <c r="L1020" s="278">
        <v>2200</v>
      </c>
      <c r="M1020" s="278">
        <f t="shared" si="15"/>
        <v>0</v>
      </c>
    </row>
    <row r="1021" spans="1:13" hidden="1" x14ac:dyDescent="0.3">
      <c r="A1021" s="108">
        <v>589335</v>
      </c>
      <c r="B1021" s="133" t="s">
        <v>2676</v>
      </c>
      <c r="C1021" s="133" t="s">
        <v>10</v>
      </c>
      <c r="D1021" s="133" t="s">
        <v>2629</v>
      </c>
      <c r="E1021" s="133" t="s">
        <v>1354</v>
      </c>
      <c r="F1021" s="133" t="s">
        <v>2630</v>
      </c>
      <c r="G1021" s="133" t="s">
        <v>928</v>
      </c>
      <c r="H1021" s="133" t="s">
        <v>2677</v>
      </c>
      <c r="I1021" t="b">
        <v>0</v>
      </c>
      <c r="J1021" s="133" t="s">
        <v>867</v>
      </c>
      <c r="K1021" s="91">
        <v>800</v>
      </c>
      <c r="L1021" s="278">
        <v>800</v>
      </c>
      <c r="M1021" s="278">
        <f t="shared" si="15"/>
        <v>0</v>
      </c>
    </row>
    <row r="1022" spans="1:13" hidden="1" x14ac:dyDescent="0.3">
      <c r="A1022" s="108">
        <v>589336</v>
      </c>
      <c r="B1022" s="133" t="s">
        <v>2678</v>
      </c>
      <c r="C1022" s="133" t="s">
        <v>10</v>
      </c>
      <c r="D1022" s="133" t="s">
        <v>2629</v>
      </c>
      <c r="E1022" s="133" t="s">
        <v>1354</v>
      </c>
      <c r="F1022" s="133" t="s">
        <v>2638</v>
      </c>
      <c r="G1022" s="133" t="s">
        <v>865</v>
      </c>
      <c r="H1022" s="133" t="s">
        <v>1893</v>
      </c>
      <c r="I1022" t="b">
        <v>0</v>
      </c>
      <c r="J1022" s="133" t="s">
        <v>867</v>
      </c>
      <c r="K1022" s="91">
        <v>600</v>
      </c>
      <c r="L1022" s="278">
        <v>600</v>
      </c>
      <c r="M1022" s="278">
        <f t="shared" si="15"/>
        <v>0</v>
      </c>
    </row>
    <row r="1023" spans="1:13" hidden="1" x14ac:dyDescent="0.3">
      <c r="A1023" s="108">
        <v>589337</v>
      </c>
      <c r="B1023" s="133" t="s">
        <v>2679</v>
      </c>
      <c r="C1023" s="133" t="s">
        <v>10</v>
      </c>
      <c r="D1023" s="133" t="s">
        <v>2629</v>
      </c>
      <c r="E1023" s="133" t="s">
        <v>1354</v>
      </c>
      <c r="F1023" s="133" t="s">
        <v>2638</v>
      </c>
      <c r="G1023" s="133" t="s">
        <v>925</v>
      </c>
      <c r="H1023" s="133" t="s">
        <v>1355</v>
      </c>
      <c r="I1023" t="b">
        <v>0</v>
      </c>
      <c r="J1023" s="133" t="s">
        <v>867</v>
      </c>
      <c r="K1023" s="91">
        <v>1600</v>
      </c>
      <c r="L1023" s="278">
        <v>1600</v>
      </c>
      <c r="M1023" s="278">
        <f t="shared" si="15"/>
        <v>0</v>
      </c>
    </row>
    <row r="1024" spans="1:13" hidden="1" x14ac:dyDescent="0.3">
      <c r="A1024" s="108">
        <v>1745358</v>
      </c>
      <c r="B1024" s="133" t="s">
        <v>2680</v>
      </c>
      <c r="C1024" s="133" t="s">
        <v>10</v>
      </c>
      <c r="D1024" s="133" t="s">
        <v>2629</v>
      </c>
      <c r="E1024" s="133" t="s">
        <v>1215</v>
      </c>
      <c r="F1024" s="133" t="s">
        <v>2630</v>
      </c>
      <c r="G1024" s="133" t="s">
        <v>865</v>
      </c>
      <c r="H1024" s="133" t="s">
        <v>1994</v>
      </c>
      <c r="I1024" t="b">
        <v>0</v>
      </c>
      <c r="J1024" s="133" t="s">
        <v>867</v>
      </c>
      <c r="K1024" s="91">
        <v>2000</v>
      </c>
      <c r="L1024" s="278">
        <v>2000</v>
      </c>
      <c r="M1024" s="278">
        <f t="shared" si="15"/>
        <v>0</v>
      </c>
    </row>
    <row r="1025" spans="1:13" hidden="1" x14ac:dyDescent="0.3">
      <c r="A1025" s="108">
        <v>589338</v>
      </c>
      <c r="B1025" s="133" t="s">
        <v>2681</v>
      </c>
      <c r="C1025" s="133" t="s">
        <v>10</v>
      </c>
      <c r="D1025" s="133" t="s">
        <v>2629</v>
      </c>
      <c r="E1025" s="133" t="s">
        <v>1215</v>
      </c>
      <c r="F1025" s="133" t="s">
        <v>2630</v>
      </c>
      <c r="G1025" s="133" t="s">
        <v>925</v>
      </c>
      <c r="H1025" s="133" t="s">
        <v>2682</v>
      </c>
      <c r="I1025" t="b">
        <v>0</v>
      </c>
      <c r="J1025" s="133" t="s">
        <v>867</v>
      </c>
      <c r="K1025" s="91">
        <v>500</v>
      </c>
      <c r="L1025" s="278">
        <v>500</v>
      </c>
      <c r="M1025" s="278">
        <f t="shared" si="15"/>
        <v>0</v>
      </c>
    </row>
    <row r="1026" spans="1:13" hidden="1" x14ac:dyDescent="0.3">
      <c r="A1026" s="108">
        <v>589339</v>
      </c>
      <c r="B1026" s="133" t="s">
        <v>2683</v>
      </c>
      <c r="C1026" s="133" t="s">
        <v>10</v>
      </c>
      <c r="D1026" s="133" t="s">
        <v>2629</v>
      </c>
      <c r="E1026" s="133" t="s">
        <v>1215</v>
      </c>
      <c r="F1026" s="133" t="s">
        <v>2630</v>
      </c>
      <c r="G1026" s="133" t="s">
        <v>928</v>
      </c>
      <c r="H1026" s="133" t="s">
        <v>2684</v>
      </c>
      <c r="I1026" t="b">
        <v>0</v>
      </c>
      <c r="J1026" s="133" t="s">
        <v>867</v>
      </c>
      <c r="K1026" s="91">
        <v>500</v>
      </c>
      <c r="L1026" s="278">
        <v>500</v>
      </c>
      <c r="M1026" s="278">
        <f t="shared" si="15"/>
        <v>0</v>
      </c>
    </row>
    <row r="1027" spans="1:13" hidden="1" x14ac:dyDescent="0.3">
      <c r="A1027" s="108">
        <v>589340</v>
      </c>
      <c r="B1027" s="133" t="s">
        <v>2685</v>
      </c>
      <c r="C1027" s="133" t="s">
        <v>10</v>
      </c>
      <c r="D1027" s="133" t="s">
        <v>2629</v>
      </c>
      <c r="E1027" s="133" t="s">
        <v>1215</v>
      </c>
      <c r="F1027" s="133" t="s">
        <v>2638</v>
      </c>
      <c r="G1027" s="133" t="s">
        <v>865</v>
      </c>
      <c r="H1027" s="133" t="s">
        <v>2686</v>
      </c>
      <c r="I1027" t="b">
        <v>0</v>
      </c>
      <c r="J1027" s="133" t="s">
        <v>867</v>
      </c>
      <c r="K1027" s="91">
        <v>4000</v>
      </c>
      <c r="L1027" s="278">
        <v>4000</v>
      </c>
      <c r="M1027" s="278">
        <f t="shared" si="15"/>
        <v>0</v>
      </c>
    </row>
    <row r="1028" spans="1:13" hidden="1" x14ac:dyDescent="0.3">
      <c r="A1028" s="108">
        <v>589341</v>
      </c>
      <c r="B1028" s="133" t="s">
        <v>2687</v>
      </c>
      <c r="C1028" s="133" t="s">
        <v>10</v>
      </c>
      <c r="D1028" s="133" t="s">
        <v>2629</v>
      </c>
      <c r="E1028" s="133" t="s">
        <v>1220</v>
      </c>
      <c r="F1028" s="133" t="s">
        <v>2630</v>
      </c>
      <c r="G1028" s="133" t="s">
        <v>865</v>
      </c>
      <c r="H1028" s="133" t="s">
        <v>2004</v>
      </c>
      <c r="I1028" t="b">
        <v>0</v>
      </c>
      <c r="J1028" s="133" t="s">
        <v>867</v>
      </c>
      <c r="K1028" s="91">
        <v>1500</v>
      </c>
      <c r="L1028" s="278">
        <v>1500</v>
      </c>
      <c r="M1028" s="278">
        <f t="shared" si="15"/>
        <v>0</v>
      </c>
    </row>
    <row r="1029" spans="1:13" hidden="1" x14ac:dyDescent="0.3">
      <c r="A1029" s="108">
        <v>589342</v>
      </c>
      <c r="B1029" s="133" t="s">
        <v>2688</v>
      </c>
      <c r="C1029" s="133" t="s">
        <v>10</v>
      </c>
      <c r="D1029" s="133" t="s">
        <v>2629</v>
      </c>
      <c r="E1029" s="133" t="s">
        <v>1220</v>
      </c>
      <c r="F1029" s="133" t="s">
        <v>2630</v>
      </c>
      <c r="G1029" s="133" t="s">
        <v>925</v>
      </c>
      <c r="H1029" s="133" t="s">
        <v>2006</v>
      </c>
      <c r="I1029" t="b">
        <v>0</v>
      </c>
      <c r="J1029" s="133" t="s">
        <v>867</v>
      </c>
      <c r="K1029" s="91">
        <v>4000</v>
      </c>
      <c r="L1029" s="278">
        <v>4000</v>
      </c>
      <c r="M1029" s="278">
        <f t="shared" si="15"/>
        <v>0</v>
      </c>
    </row>
    <row r="1030" spans="1:13" hidden="1" x14ac:dyDescent="0.3">
      <c r="A1030" s="108">
        <v>589343</v>
      </c>
      <c r="B1030" s="133" t="s">
        <v>2689</v>
      </c>
      <c r="C1030" s="133" t="s">
        <v>10</v>
      </c>
      <c r="D1030" s="133" t="s">
        <v>2629</v>
      </c>
      <c r="E1030" s="133" t="s">
        <v>1220</v>
      </c>
      <c r="F1030" s="133" t="s">
        <v>2630</v>
      </c>
      <c r="G1030" s="133" t="s">
        <v>928</v>
      </c>
      <c r="H1030" s="133" t="s">
        <v>2690</v>
      </c>
      <c r="I1030" t="b">
        <v>0</v>
      </c>
      <c r="J1030" s="133" t="s">
        <v>867</v>
      </c>
      <c r="K1030" s="91">
        <v>700</v>
      </c>
      <c r="L1030" s="278">
        <v>700</v>
      </c>
      <c r="M1030" s="278">
        <f t="shared" ref="M1030:M1093" si="16">+L1030-K1030</f>
        <v>0</v>
      </c>
    </row>
    <row r="1031" spans="1:13" hidden="1" x14ac:dyDescent="0.3">
      <c r="A1031" s="108">
        <v>589344</v>
      </c>
      <c r="B1031" s="133" t="s">
        <v>2691</v>
      </c>
      <c r="C1031" s="133" t="s">
        <v>10</v>
      </c>
      <c r="D1031" s="133" t="s">
        <v>2629</v>
      </c>
      <c r="E1031" s="133" t="s">
        <v>1220</v>
      </c>
      <c r="F1031" s="133" t="s">
        <v>2636</v>
      </c>
      <c r="G1031" s="133" t="s">
        <v>865</v>
      </c>
      <c r="H1031" s="133" t="s">
        <v>2692</v>
      </c>
      <c r="I1031" t="b">
        <v>0</v>
      </c>
      <c r="J1031" s="133" t="s">
        <v>867</v>
      </c>
      <c r="K1031" s="91">
        <v>3650</v>
      </c>
      <c r="L1031" s="278">
        <v>3650</v>
      </c>
      <c r="M1031" s="278">
        <f t="shared" si="16"/>
        <v>0</v>
      </c>
    </row>
    <row r="1032" spans="1:13" hidden="1" x14ac:dyDescent="0.3">
      <c r="A1032" s="108">
        <v>589345</v>
      </c>
      <c r="B1032" s="133" t="s">
        <v>2693</v>
      </c>
      <c r="C1032" s="133" t="s">
        <v>10</v>
      </c>
      <c r="D1032" s="133" t="s">
        <v>2629</v>
      </c>
      <c r="E1032" s="133" t="s">
        <v>1220</v>
      </c>
      <c r="F1032" s="133" t="s">
        <v>2638</v>
      </c>
      <c r="G1032" s="133" t="s">
        <v>865</v>
      </c>
      <c r="H1032" s="133" t="s">
        <v>2694</v>
      </c>
      <c r="I1032" t="b">
        <v>0</v>
      </c>
      <c r="J1032" s="133" t="s">
        <v>867</v>
      </c>
      <c r="K1032" s="91">
        <v>1070</v>
      </c>
      <c r="L1032" s="278">
        <v>1070</v>
      </c>
      <c r="M1032" s="278">
        <f t="shared" si="16"/>
        <v>0</v>
      </c>
    </row>
    <row r="1033" spans="1:13" hidden="1" x14ac:dyDescent="0.3">
      <c r="A1033" s="108">
        <v>2061339</v>
      </c>
      <c r="B1033" s="133" t="s">
        <v>2695</v>
      </c>
      <c r="C1033" s="133" t="s">
        <v>10</v>
      </c>
      <c r="D1033" s="133" t="s">
        <v>2629</v>
      </c>
      <c r="E1033" s="133" t="s">
        <v>1229</v>
      </c>
      <c r="F1033" s="133" t="s">
        <v>2630</v>
      </c>
      <c r="G1033" s="133" t="s">
        <v>865</v>
      </c>
      <c r="H1033" s="133" t="s">
        <v>1308</v>
      </c>
      <c r="I1033" t="b">
        <v>0</v>
      </c>
      <c r="J1033" s="133" t="s">
        <v>867</v>
      </c>
      <c r="K1033" s="91">
        <v>1000</v>
      </c>
      <c r="L1033" s="278">
        <v>1000</v>
      </c>
      <c r="M1033" s="278">
        <f t="shared" si="16"/>
        <v>0</v>
      </c>
    </row>
    <row r="1034" spans="1:13" hidden="1" x14ac:dyDescent="0.3">
      <c r="A1034" s="108">
        <v>589346</v>
      </c>
      <c r="B1034" s="133" t="s">
        <v>2696</v>
      </c>
      <c r="C1034" s="133" t="s">
        <v>10</v>
      </c>
      <c r="D1034" s="133" t="s">
        <v>2629</v>
      </c>
      <c r="E1034" s="133" t="s">
        <v>1229</v>
      </c>
      <c r="F1034" s="133" t="s">
        <v>2630</v>
      </c>
      <c r="G1034" s="133" t="s">
        <v>925</v>
      </c>
      <c r="H1034" s="133" t="s">
        <v>2697</v>
      </c>
      <c r="I1034" t="b">
        <v>0</v>
      </c>
      <c r="J1034" s="133" t="s">
        <v>867</v>
      </c>
      <c r="K1034" s="91">
        <v>2000</v>
      </c>
      <c r="L1034" s="278">
        <v>2000</v>
      </c>
      <c r="M1034" s="278">
        <f t="shared" si="16"/>
        <v>0</v>
      </c>
    </row>
    <row r="1035" spans="1:13" hidden="1" x14ac:dyDescent="0.3">
      <c r="A1035" s="108">
        <v>589347</v>
      </c>
      <c r="B1035" s="133" t="s">
        <v>2698</v>
      </c>
      <c r="C1035" s="133" t="s">
        <v>10</v>
      </c>
      <c r="D1035" s="133" t="s">
        <v>2629</v>
      </c>
      <c r="E1035" s="133" t="s">
        <v>1229</v>
      </c>
      <c r="F1035" s="133" t="s">
        <v>2630</v>
      </c>
      <c r="G1035" s="133" t="s">
        <v>928</v>
      </c>
      <c r="H1035" s="133" t="s">
        <v>2699</v>
      </c>
      <c r="I1035" t="b">
        <v>0</v>
      </c>
      <c r="J1035" s="133" t="s">
        <v>867</v>
      </c>
      <c r="K1035" s="91">
        <v>300</v>
      </c>
      <c r="L1035" s="278">
        <v>300</v>
      </c>
      <c r="M1035" s="278">
        <f t="shared" si="16"/>
        <v>0</v>
      </c>
    </row>
    <row r="1036" spans="1:13" hidden="1" x14ac:dyDescent="0.3">
      <c r="A1036" s="108">
        <v>1210048</v>
      </c>
      <c r="B1036" s="133" t="s">
        <v>2700</v>
      </c>
      <c r="C1036" s="133" t="s">
        <v>10</v>
      </c>
      <c r="D1036" s="133" t="s">
        <v>2629</v>
      </c>
      <c r="E1036" s="133" t="s">
        <v>1229</v>
      </c>
      <c r="F1036" s="133" t="s">
        <v>2630</v>
      </c>
      <c r="G1036" s="133" t="s">
        <v>931</v>
      </c>
      <c r="H1036" s="133" t="s">
        <v>2701</v>
      </c>
      <c r="I1036" t="b">
        <v>0</v>
      </c>
      <c r="J1036" s="133" t="s">
        <v>867</v>
      </c>
      <c r="K1036" s="91">
        <v>150</v>
      </c>
      <c r="L1036" s="278">
        <v>150</v>
      </c>
      <c r="M1036" s="278">
        <f t="shared" si="16"/>
        <v>0</v>
      </c>
    </row>
    <row r="1037" spans="1:13" hidden="1" x14ac:dyDescent="0.3">
      <c r="A1037" s="108">
        <v>2617449</v>
      </c>
      <c r="B1037" s="133" t="s">
        <v>2702</v>
      </c>
      <c r="C1037" s="133" t="s">
        <v>10</v>
      </c>
      <c r="D1037" s="133" t="s">
        <v>2629</v>
      </c>
      <c r="E1037" s="133" t="s">
        <v>1229</v>
      </c>
      <c r="F1037" s="133" t="s">
        <v>2630</v>
      </c>
      <c r="G1037" s="133" t="s">
        <v>944</v>
      </c>
      <c r="H1037" s="133" t="s">
        <v>2703</v>
      </c>
      <c r="I1037" t="b">
        <v>0</v>
      </c>
      <c r="J1037" s="133" t="s">
        <v>867</v>
      </c>
      <c r="K1037" s="91">
        <v>480</v>
      </c>
      <c r="L1037" s="278">
        <v>480</v>
      </c>
      <c r="M1037" s="278">
        <f t="shared" si="16"/>
        <v>0</v>
      </c>
    </row>
    <row r="1038" spans="1:13" hidden="1" x14ac:dyDescent="0.3">
      <c r="A1038" s="108">
        <v>591324</v>
      </c>
      <c r="B1038" s="133" t="s">
        <v>2704</v>
      </c>
      <c r="C1038" s="133" t="s">
        <v>10</v>
      </c>
      <c r="D1038" s="133" t="s">
        <v>2629</v>
      </c>
      <c r="E1038" s="133" t="s">
        <v>1229</v>
      </c>
      <c r="F1038" s="133" t="s">
        <v>1003</v>
      </c>
      <c r="G1038" s="133" t="s">
        <v>865</v>
      </c>
      <c r="H1038" s="133" t="s">
        <v>1457</v>
      </c>
      <c r="I1038" t="b">
        <v>0</v>
      </c>
      <c r="J1038" s="133" t="s">
        <v>867</v>
      </c>
      <c r="K1038" s="91">
        <v>100</v>
      </c>
      <c r="L1038" s="278">
        <v>100</v>
      </c>
      <c r="M1038" s="278">
        <f t="shared" si="16"/>
        <v>0</v>
      </c>
    </row>
    <row r="1039" spans="1:13" hidden="1" x14ac:dyDescent="0.3">
      <c r="A1039" s="108">
        <v>591325</v>
      </c>
      <c r="B1039" s="133" t="s">
        <v>2705</v>
      </c>
      <c r="C1039" s="133" t="s">
        <v>10</v>
      </c>
      <c r="D1039" s="133" t="s">
        <v>2629</v>
      </c>
      <c r="E1039" s="133" t="s">
        <v>1229</v>
      </c>
      <c r="F1039" s="133" t="s">
        <v>2638</v>
      </c>
      <c r="G1039" s="133" t="s">
        <v>865</v>
      </c>
      <c r="H1039" s="133" t="s">
        <v>1457</v>
      </c>
      <c r="I1039" t="b">
        <v>0</v>
      </c>
      <c r="J1039" s="133" t="s">
        <v>867</v>
      </c>
      <c r="K1039" s="91">
        <v>1500</v>
      </c>
      <c r="L1039" s="278">
        <v>1500</v>
      </c>
      <c r="M1039" s="278">
        <f t="shared" si="16"/>
        <v>0</v>
      </c>
    </row>
    <row r="1040" spans="1:13" hidden="1" x14ac:dyDescent="0.3">
      <c r="A1040" s="108">
        <v>1210049</v>
      </c>
      <c r="B1040" s="133" t="s">
        <v>2706</v>
      </c>
      <c r="C1040" s="133" t="s">
        <v>10</v>
      </c>
      <c r="D1040" s="133" t="s">
        <v>2629</v>
      </c>
      <c r="E1040" s="133" t="s">
        <v>1229</v>
      </c>
      <c r="F1040" s="133" t="s">
        <v>2638</v>
      </c>
      <c r="G1040" s="133" t="s">
        <v>925</v>
      </c>
      <c r="H1040" s="133" t="s">
        <v>2707</v>
      </c>
      <c r="I1040" t="b">
        <v>0</v>
      </c>
      <c r="J1040" s="133" t="s">
        <v>867</v>
      </c>
      <c r="K1040" s="91">
        <v>0</v>
      </c>
      <c r="L1040" s="278">
        <v>0</v>
      </c>
      <c r="M1040" s="278">
        <f t="shared" si="16"/>
        <v>0</v>
      </c>
    </row>
    <row r="1041" spans="1:13" hidden="1" x14ac:dyDescent="0.3">
      <c r="A1041" s="108">
        <v>2617448</v>
      </c>
      <c r="B1041" s="133" t="s">
        <v>2708</v>
      </c>
      <c r="C1041" s="133" t="s">
        <v>10</v>
      </c>
      <c r="D1041" s="133" t="s">
        <v>2629</v>
      </c>
      <c r="E1041" s="133" t="s">
        <v>1240</v>
      </c>
      <c r="F1041" s="133" t="s">
        <v>2638</v>
      </c>
      <c r="G1041" s="133" t="s">
        <v>865</v>
      </c>
      <c r="H1041" s="133" t="s">
        <v>2587</v>
      </c>
      <c r="I1041" t="b">
        <v>0</v>
      </c>
      <c r="J1041" s="133" t="s">
        <v>867</v>
      </c>
      <c r="K1041" s="91">
        <v>20</v>
      </c>
      <c r="L1041" s="278">
        <v>20</v>
      </c>
      <c r="M1041" s="278">
        <f t="shared" si="16"/>
        <v>0</v>
      </c>
    </row>
    <row r="1042" spans="1:13" hidden="1" x14ac:dyDescent="0.3">
      <c r="A1042" s="108">
        <v>591328</v>
      </c>
      <c r="B1042" s="133" t="s">
        <v>2709</v>
      </c>
      <c r="C1042" s="133" t="s">
        <v>10</v>
      </c>
      <c r="D1042" s="133" t="s">
        <v>2629</v>
      </c>
      <c r="E1042" s="133" t="s">
        <v>2045</v>
      </c>
      <c r="F1042" s="133" t="s">
        <v>2630</v>
      </c>
      <c r="G1042" s="133" t="s">
        <v>865</v>
      </c>
      <c r="H1042" s="133" t="s">
        <v>2710</v>
      </c>
      <c r="I1042" t="b">
        <v>0</v>
      </c>
      <c r="J1042" s="133" t="s">
        <v>867</v>
      </c>
      <c r="K1042" s="91">
        <v>85360</v>
      </c>
      <c r="L1042" s="278">
        <v>85360</v>
      </c>
      <c r="M1042" s="278">
        <f t="shared" si="16"/>
        <v>0</v>
      </c>
    </row>
    <row r="1043" spans="1:13" hidden="1" x14ac:dyDescent="0.3">
      <c r="A1043" s="108">
        <v>2617450</v>
      </c>
      <c r="B1043" s="133" t="s">
        <v>2711</v>
      </c>
      <c r="C1043" s="133" t="s">
        <v>10</v>
      </c>
      <c r="D1043" s="133" t="s">
        <v>2629</v>
      </c>
      <c r="E1043" s="133" t="s">
        <v>2045</v>
      </c>
      <c r="F1043" s="133" t="s">
        <v>2630</v>
      </c>
      <c r="G1043" s="133" t="s">
        <v>925</v>
      </c>
      <c r="H1043" s="133" t="s">
        <v>2712</v>
      </c>
      <c r="I1043" t="b">
        <v>0</v>
      </c>
      <c r="J1043" s="133" t="s">
        <v>867</v>
      </c>
      <c r="K1043" s="91">
        <v>11000</v>
      </c>
      <c r="L1043" s="278">
        <v>11000</v>
      </c>
      <c r="M1043" s="278">
        <f t="shared" si="16"/>
        <v>0</v>
      </c>
    </row>
    <row r="1044" spans="1:13" hidden="1" x14ac:dyDescent="0.3">
      <c r="A1044" s="108">
        <v>1191813</v>
      </c>
      <c r="B1044" s="133" t="s">
        <v>2713</v>
      </c>
      <c r="C1044" s="133" t="s">
        <v>10</v>
      </c>
      <c r="D1044" s="133" t="s">
        <v>2629</v>
      </c>
      <c r="E1044" s="133" t="s">
        <v>1576</v>
      </c>
      <c r="F1044" s="133" t="s">
        <v>2630</v>
      </c>
      <c r="G1044" s="133" t="s">
        <v>865</v>
      </c>
      <c r="H1044" s="133" t="s">
        <v>1577</v>
      </c>
      <c r="I1044" t="b">
        <v>0</v>
      </c>
      <c r="J1044" s="133" t="s">
        <v>867</v>
      </c>
      <c r="K1044" s="91">
        <v>94910</v>
      </c>
      <c r="L1044" s="278">
        <v>94910</v>
      </c>
      <c r="M1044" s="278">
        <f t="shared" si="16"/>
        <v>0</v>
      </c>
    </row>
    <row r="1045" spans="1:13" hidden="1" x14ac:dyDescent="0.3">
      <c r="A1045" s="108">
        <v>591329</v>
      </c>
      <c r="B1045" s="133" t="s">
        <v>2714</v>
      </c>
      <c r="C1045" s="133" t="s">
        <v>10</v>
      </c>
      <c r="D1045" s="133" t="s">
        <v>2629</v>
      </c>
      <c r="E1045" s="133" t="s">
        <v>1576</v>
      </c>
      <c r="F1045" s="133" t="s">
        <v>2638</v>
      </c>
      <c r="G1045" s="133" t="s">
        <v>865</v>
      </c>
      <c r="H1045" s="133" t="s">
        <v>1577</v>
      </c>
      <c r="I1045" t="b">
        <v>0</v>
      </c>
      <c r="J1045" s="133" t="s">
        <v>867</v>
      </c>
      <c r="K1045" s="91">
        <v>0</v>
      </c>
      <c r="L1045" s="278">
        <v>0</v>
      </c>
      <c r="M1045" s="278">
        <f t="shared" si="16"/>
        <v>0</v>
      </c>
    </row>
    <row r="1046" spans="1:13" hidden="1" x14ac:dyDescent="0.3">
      <c r="A1046" s="108">
        <v>591330</v>
      </c>
      <c r="B1046" s="133" t="s">
        <v>2715</v>
      </c>
      <c r="C1046" s="133" t="s">
        <v>10</v>
      </c>
      <c r="D1046" s="133" t="s">
        <v>2629</v>
      </c>
      <c r="E1046" s="133" t="s">
        <v>1243</v>
      </c>
      <c r="F1046" s="133" t="s">
        <v>2630</v>
      </c>
      <c r="G1046" s="133" t="s">
        <v>865</v>
      </c>
      <c r="H1046" s="133" t="s">
        <v>2716</v>
      </c>
      <c r="I1046" t="b">
        <v>0</v>
      </c>
      <c r="J1046" s="133" t="s">
        <v>867</v>
      </c>
      <c r="K1046" s="91">
        <v>42000</v>
      </c>
      <c r="L1046" s="278">
        <v>42000</v>
      </c>
      <c r="M1046" s="278">
        <f t="shared" si="16"/>
        <v>0</v>
      </c>
    </row>
    <row r="1047" spans="1:13" hidden="1" x14ac:dyDescent="0.3">
      <c r="A1047" s="108">
        <v>591331</v>
      </c>
      <c r="B1047" s="133" t="s">
        <v>2717</v>
      </c>
      <c r="C1047" s="133" t="s">
        <v>10</v>
      </c>
      <c r="D1047" s="133" t="s">
        <v>2629</v>
      </c>
      <c r="E1047" s="133" t="s">
        <v>1243</v>
      </c>
      <c r="F1047" s="133" t="s">
        <v>2638</v>
      </c>
      <c r="G1047" s="133" t="s">
        <v>865</v>
      </c>
      <c r="H1047" s="133" t="s">
        <v>2716</v>
      </c>
      <c r="I1047" t="b">
        <v>0</v>
      </c>
      <c r="J1047" s="133" t="s">
        <v>867</v>
      </c>
      <c r="K1047" s="91">
        <v>0</v>
      </c>
      <c r="L1047" s="278">
        <v>0</v>
      </c>
      <c r="M1047" s="278">
        <f t="shared" si="16"/>
        <v>0</v>
      </c>
    </row>
    <row r="1048" spans="1:13" hidden="1" x14ac:dyDescent="0.3">
      <c r="A1048" s="108">
        <v>591332</v>
      </c>
      <c r="B1048" s="133" t="s">
        <v>2718</v>
      </c>
      <c r="C1048" s="133" t="s">
        <v>10</v>
      </c>
      <c r="D1048" s="133" t="s">
        <v>2629</v>
      </c>
      <c r="E1048" s="133" t="s">
        <v>1246</v>
      </c>
      <c r="F1048" s="133" t="s">
        <v>2630</v>
      </c>
      <c r="G1048" s="133" t="s">
        <v>865</v>
      </c>
      <c r="H1048" s="133" t="s">
        <v>1326</v>
      </c>
      <c r="I1048" t="b">
        <v>0</v>
      </c>
      <c r="J1048" s="133" t="s">
        <v>867</v>
      </c>
      <c r="K1048" s="91">
        <v>4260</v>
      </c>
      <c r="L1048" s="278">
        <v>5220</v>
      </c>
      <c r="M1048" s="278">
        <f t="shared" si="16"/>
        <v>960</v>
      </c>
    </row>
    <row r="1049" spans="1:13" hidden="1" x14ac:dyDescent="0.3">
      <c r="A1049" s="108">
        <v>591333</v>
      </c>
      <c r="B1049" s="133" t="s">
        <v>2719</v>
      </c>
      <c r="C1049" s="133" t="s">
        <v>10</v>
      </c>
      <c r="D1049" s="133" t="s">
        <v>2629</v>
      </c>
      <c r="E1049" s="133" t="s">
        <v>1246</v>
      </c>
      <c r="F1049" s="133" t="s">
        <v>2630</v>
      </c>
      <c r="G1049" s="133" t="s">
        <v>925</v>
      </c>
      <c r="H1049" s="268" t="s">
        <v>1251</v>
      </c>
      <c r="I1049" t="b">
        <v>0</v>
      </c>
      <c r="J1049" s="133" t="s">
        <v>867</v>
      </c>
      <c r="K1049" s="91">
        <v>960</v>
      </c>
      <c r="L1049" s="278">
        <v>0</v>
      </c>
      <c r="M1049" s="278">
        <f t="shared" si="16"/>
        <v>-960</v>
      </c>
    </row>
    <row r="1050" spans="1:13" hidden="1" x14ac:dyDescent="0.3">
      <c r="A1050" s="108">
        <v>591334</v>
      </c>
      <c r="B1050" s="133" t="s">
        <v>2720</v>
      </c>
      <c r="C1050" s="133" t="s">
        <v>10</v>
      </c>
      <c r="D1050" s="133" t="s">
        <v>2629</v>
      </c>
      <c r="E1050" s="133" t="s">
        <v>1246</v>
      </c>
      <c r="F1050" s="133" t="s">
        <v>2638</v>
      </c>
      <c r="G1050" s="133" t="s">
        <v>865</v>
      </c>
      <c r="H1050" s="133" t="s">
        <v>1326</v>
      </c>
      <c r="I1050" t="b">
        <v>0</v>
      </c>
      <c r="J1050" s="133" t="s">
        <v>867</v>
      </c>
      <c r="K1050" s="91">
        <v>2400</v>
      </c>
      <c r="L1050" s="278">
        <v>2880</v>
      </c>
      <c r="M1050" s="278">
        <f t="shared" si="16"/>
        <v>480</v>
      </c>
    </row>
    <row r="1051" spans="1:13" hidden="1" x14ac:dyDescent="0.3">
      <c r="A1051" s="108">
        <v>591335</v>
      </c>
      <c r="B1051" s="133" t="s">
        <v>2721</v>
      </c>
      <c r="C1051" s="133" t="s">
        <v>10</v>
      </c>
      <c r="D1051" s="133" t="s">
        <v>2629</v>
      </c>
      <c r="E1051" s="133" t="s">
        <v>1246</v>
      </c>
      <c r="F1051" s="133" t="s">
        <v>2638</v>
      </c>
      <c r="G1051" s="133" t="s">
        <v>925</v>
      </c>
      <c r="H1051" s="268" t="s">
        <v>1251</v>
      </c>
      <c r="I1051" t="b">
        <v>0</v>
      </c>
      <c r="J1051" s="133" t="s">
        <v>867</v>
      </c>
      <c r="K1051" s="91">
        <v>480</v>
      </c>
      <c r="L1051" s="278">
        <v>0</v>
      </c>
      <c r="M1051" s="278">
        <f t="shared" si="16"/>
        <v>-480</v>
      </c>
    </row>
    <row r="1052" spans="1:13" hidden="1" x14ac:dyDescent="0.3">
      <c r="A1052" s="108">
        <v>591336</v>
      </c>
      <c r="B1052" s="133" t="s">
        <v>2722</v>
      </c>
      <c r="C1052" s="133" t="s">
        <v>10</v>
      </c>
      <c r="D1052" s="133" t="s">
        <v>2629</v>
      </c>
      <c r="E1052" s="133" t="s">
        <v>1586</v>
      </c>
      <c r="F1052" s="133" t="s">
        <v>2630</v>
      </c>
      <c r="G1052" s="133" t="s">
        <v>865</v>
      </c>
      <c r="H1052" s="133" t="s">
        <v>1922</v>
      </c>
      <c r="I1052" t="b">
        <v>0</v>
      </c>
      <c r="J1052" s="133" t="s">
        <v>867</v>
      </c>
      <c r="K1052" s="91">
        <v>6350</v>
      </c>
      <c r="L1052" s="278">
        <v>6350</v>
      </c>
      <c r="M1052" s="278">
        <f t="shared" si="16"/>
        <v>0</v>
      </c>
    </row>
    <row r="1053" spans="1:13" hidden="1" x14ac:dyDescent="0.3">
      <c r="A1053" s="108">
        <v>1782907</v>
      </c>
      <c r="B1053" s="133" t="s">
        <v>2723</v>
      </c>
      <c r="C1053" s="133" t="s">
        <v>10</v>
      </c>
      <c r="D1053" s="133" t="s">
        <v>2629</v>
      </c>
      <c r="E1053" s="133" t="s">
        <v>1253</v>
      </c>
      <c r="F1053" s="133" t="s">
        <v>2630</v>
      </c>
      <c r="G1053" s="133" t="s">
        <v>865</v>
      </c>
      <c r="H1053" s="133" t="s">
        <v>1254</v>
      </c>
      <c r="I1053" t="b">
        <v>0</v>
      </c>
      <c r="J1053" s="133" t="s">
        <v>867</v>
      </c>
      <c r="K1053" s="91">
        <v>26600</v>
      </c>
      <c r="L1053" s="278">
        <v>26600</v>
      </c>
      <c r="M1053" s="278">
        <f t="shared" si="16"/>
        <v>0</v>
      </c>
    </row>
    <row r="1054" spans="1:13" hidden="1" x14ac:dyDescent="0.3">
      <c r="A1054" s="108">
        <v>591337</v>
      </c>
      <c r="B1054" s="133" t="s">
        <v>2724</v>
      </c>
      <c r="C1054" s="133" t="s">
        <v>10</v>
      </c>
      <c r="D1054" s="133" t="s">
        <v>2629</v>
      </c>
      <c r="E1054" s="133" t="s">
        <v>1265</v>
      </c>
      <c r="F1054" s="133" t="s">
        <v>2630</v>
      </c>
      <c r="G1054" s="133" t="s">
        <v>865</v>
      </c>
      <c r="H1054" s="133" t="s">
        <v>1266</v>
      </c>
      <c r="I1054" t="b">
        <v>0</v>
      </c>
      <c r="J1054" s="133" t="s">
        <v>867</v>
      </c>
      <c r="K1054" s="91">
        <v>17140</v>
      </c>
      <c r="L1054" s="278">
        <v>17140</v>
      </c>
      <c r="M1054" s="278">
        <f t="shared" si="16"/>
        <v>0</v>
      </c>
    </row>
    <row r="1055" spans="1:13" hidden="1" x14ac:dyDescent="0.3">
      <c r="A1055" s="108">
        <v>591338</v>
      </c>
      <c r="B1055" s="133" t="s">
        <v>2725</v>
      </c>
      <c r="C1055" s="133" t="s">
        <v>10</v>
      </c>
      <c r="D1055" s="133" t="s">
        <v>2629</v>
      </c>
      <c r="E1055" s="133" t="s">
        <v>1265</v>
      </c>
      <c r="F1055" s="133" t="s">
        <v>2638</v>
      </c>
      <c r="G1055" s="133" t="s">
        <v>865</v>
      </c>
      <c r="H1055" s="133" t="s">
        <v>1266</v>
      </c>
      <c r="I1055" t="b">
        <v>0</v>
      </c>
      <c r="J1055" s="133" t="s">
        <v>867</v>
      </c>
      <c r="K1055" s="91">
        <v>11040</v>
      </c>
      <c r="L1055" s="278">
        <v>11040</v>
      </c>
      <c r="M1055" s="278">
        <f t="shared" si="16"/>
        <v>0</v>
      </c>
    </row>
    <row r="1056" spans="1:13" hidden="1" x14ac:dyDescent="0.3">
      <c r="A1056" s="108">
        <v>591339</v>
      </c>
      <c r="B1056" s="133" t="s">
        <v>2726</v>
      </c>
      <c r="C1056" s="133" t="s">
        <v>10</v>
      </c>
      <c r="D1056" s="133" t="s">
        <v>2629</v>
      </c>
      <c r="E1056" s="133" t="s">
        <v>1268</v>
      </c>
      <c r="F1056" s="133" t="s">
        <v>2630</v>
      </c>
      <c r="G1056" s="133" t="s">
        <v>865</v>
      </c>
      <c r="H1056" s="133" t="s">
        <v>2063</v>
      </c>
      <c r="I1056" t="b">
        <v>0</v>
      </c>
      <c r="J1056" s="133" t="s">
        <v>867</v>
      </c>
      <c r="K1056" s="91">
        <v>230</v>
      </c>
      <c r="L1056" s="278">
        <v>230</v>
      </c>
      <c r="M1056" s="278">
        <f t="shared" si="16"/>
        <v>0</v>
      </c>
    </row>
    <row r="1057" spans="1:13" hidden="1" x14ac:dyDescent="0.3">
      <c r="A1057" s="108">
        <v>591340</v>
      </c>
      <c r="B1057" s="133" t="s">
        <v>2727</v>
      </c>
      <c r="C1057" s="133" t="s">
        <v>10</v>
      </c>
      <c r="D1057" s="133" t="s">
        <v>2728</v>
      </c>
      <c r="E1057" s="133" t="s">
        <v>1165</v>
      </c>
      <c r="F1057" s="133" t="s">
        <v>2729</v>
      </c>
      <c r="G1057" s="133" t="s">
        <v>865</v>
      </c>
      <c r="H1057" s="133">
        <v>0</v>
      </c>
      <c r="I1057" t="b">
        <v>0</v>
      </c>
      <c r="J1057" s="133" t="s">
        <v>1166</v>
      </c>
      <c r="K1057" s="91">
        <v>140540</v>
      </c>
      <c r="L1057" s="278">
        <v>134490</v>
      </c>
      <c r="M1057" s="278">
        <f t="shared" si="16"/>
        <v>-6050</v>
      </c>
    </row>
    <row r="1058" spans="1:13" hidden="1" x14ac:dyDescent="0.3">
      <c r="A1058" s="108">
        <v>591341</v>
      </c>
      <c r="B1058" s="133" t="s">
        <v>2730</v>
      </c>
      <c r="C1058" s="133" t="s">
        <v>10</v>
      </c>
      <c r="D1058" s="133" t="s">
        <v>2728</v>
      </c>
      <c r="E1058" s="133" t="s">
        <v>1165</v>
      </c>
      <c r="F1058" s="133" t="s">
        <v>2729</v>
      </c>
      <c r="G1058" s="133" t="s">
        <v>925</v>
      </c>
      <c r="H1058" s="133" t="s">
        <v>2731</v>
      </c>
      <c r="I1058" t="b">
        <v>0</v>
      </c>
      <c r="J1058" s="133" t="s">
        <v>867</v>
      </c>
      <c r="K1058" s="91">
        <v>221860</v>
      </c>
      <c r="L1058" s="278">
        <v>221860</v>
      </c>
      <c r="M1058" s="278">
        <f t="shared" si="16"/>
        <v>0</v>
      </c>
    </row>
    <row r="1059" spans="1:13" hidden="1" x14ac:dyDescent="0.3">
      <c r="A1059" s="108">
        <v>591342</v>
      </c>
      <c r="B1059" s="133" t="s">
        <v>2732</v>
      </c>
      <c r="C1059" s="133" t="s">
        <v>10</v>
      </c>
      <c r="D1059" s="133" t="s">
        <v>2728</v>
      </c>
      <c r="E1059" s="133" t="s">
        <v>1173</v>
      </c>
      <c r="F1059" s="133" t="s">
        <v>2729</v>
      </c>
      <c r="G1059" s="133" t="s">
        <v>865</v>
      </c>
      <c r="H1059" s="133" t="s">
        <v>1174</v>
      </c>
      <c r="I1059" t="b">
        <v>0</v>
      </c>
      <c r="J1059" s="133" t="s">
        <v>867</v>
      </c>
      <c r="K1059" s="91">
        <v>90000</v>
      </c>
      <c r="L1059" s="278">
        <v>90000</v>
      </c>
      <c r="M1059" s="278">
        <f t="shared" si="16"/>
        <v>0</v>
      </c>
    </row>
    <row r="1060" spans="1:13" hidden="1" x14ac:dyDescent="0.3">
      <c r="A1060" s="108">
        <v>591343</v>
      </c>
      <c r="B1060" s="133" t="s">
        <v>2733</v>
      </c>
      <c r="C1060" s="133" t="s">
        <v>10</v>
      </c>
      <c r="D1060" s="133" t="s">
        <v>2728</v>
      </c>
      <c r="E1060" s="133" t="s">
        <v>1173</v>
      </c>
      <c r="F1060" s="133" t="s">
        <v>2734</v>
      </c>
      <c r="G1060" s="133" t="s">
        <v>865</v>
      </c>
      <c r="H1060" s="133" t="s">
        <v>1174</v>
      </c>
      <c r="I1060" t="b">
        <v>0</v>
      </c>
      <c r="J1060" s="133" t="s">
        <v>867</v>
      </c>
      <c r="K1060" s="91">
        <v>0</v>
      </c>
      <c r="L1060" s="278">
        <v>0</v>
      </c>
      <c r="M1060" s="278">
        <f t="shared" si="16"/>
        <v>0</v>
      </c>
    </row>
    <row r="1061" spans="1:13" hidden="1" x14ac:dyDescent="0.3">
      <c r="A1061" s="108">
        <v>591344</v>
      </c>
      <c r="B1061" s="133" t="s">
        <v>2735</v>
      </c>
      <c r="C1061" s="133" t="s">
        <v>10</v>
      </c>
      <c r="D1061" s="133" t="s">
        <v>2728</v>
      </c>
      <c r="E1061" s="133" t="s">
        <v>1173</v>
      </c>
      <c r="F1061" s="133" t="s">
        <v>2736</v>
      </c>
      <c r="G1061" s="133" t="s">
        <v>865</v>
      </c>
      <c r="H1061" s="133" t="s">
        <v>1174</v>
      </c>
      <c r="I1061" t="b">
        <v>0</v>
      </c>
      <c r="J1061" s="133" t="s">
        <v>867</v>
      </c>
      <c r="K1061" s="91">
        <v>0</v>
      </c>
      <c r="L1061" s="278">
        <v>0</v>
      </c>
      <c r="M1061" s="278">
        <f t="shared" si="16"/>
        <v>0</v>
      </c>
    </row>
    <row r="1062" spans="1:13" hidden="1" x14ac:dyDescent="0.3">
      <c r="A1062" s="108">
        <v>591345</v>
      </c>
      <c r="B1062" s="133" t="s">
        <v>2737</v>
      </c>
      <c r="C1062" s="133" t="s">
        <v>10</v>
      </c>
      <c r="D1062" s="133" t="s">
        <v>2728</v>
      </c>
      <c r="E1062" s="133" t="s">
        <v>2117</v>
      </c>
      <c r="F1062" s="133" t="s">
        <v>2729</v>
      </c>
      <c r="G1062" s="133" t="s">
        <v>865</v>
      </c>
      <c r="H1062" s="133" t="s">
        <v>2118</v>
      </c>
      <c r="I1062" t="b">
        <v>0</v>
      </c>
      <c r="J1062" s="133" t="s">
        <v>867</v>
      </c>
      <c r="K1062" s="91">
        <v>6290</v>
      </c>
      <c r="L1062" s="278">
        <v>6290</v>
      </c>
      <c r="M1062" s="278">
        <f t="shared" si="16"/>
        <v>0</v>
      </c>
    </row>
    <row r="1063" spans="1:13" hidden="1" x14ac:dyDescent="0.3">
      <c r="A1063" s="108">
        <v>591346</v>
      </c>
      <c r="B1063" s="133" t="s">
        <v>2738</v>
      </c>
      <c r="C1063" s="133" t="s">
        <v>10</v>
      </c>
      <c r="D1063" s="133" t="s">
        <v>2728</v>
      </c>
      <c r="E1063" s="133" t="s">
        <v>2117</v>
      </c>
      <c r="F1063" s="133" t="s">
        <v>2734</v>
      </c>
      <c r="G1063" s="133" t="s">
        <v>865</v>
      </c>
      <c r="H1063" s="133" t="s">
        <v>2118</v>
      </c>
      <c r="I1063" t="b">
        <v>0</v>
      </c>
      <c r="J1063" s="133" t="s">
        <v>867</v>
      </c>
      <c r="K1063" s="91">
        <v>0</v>
      </c>
      <c r="L1063" s="278">
        <v>0</v>
      </c>
      <c r="M1063" s="278">
        <f t="shared" si="16"/>
        <v>0</v>
      </c>
    </row>
    <row r="1064" spans="1:13" hidden="1" x14ac:dyDescent="0.3">
      <c r="A1064" s="108">
        <v>591347</v>
      </c>
      <c r="B1064" s="133" t="s">
        <v>2739</v>
      </c>
      <c r="C1064" s="133" t="s">
        <v>10</v>
      </c>
      <c r="D1064" s="133" t="s">
        <v>2728</v>
      </c>
      <c r="E1064" s="133" t="s">
        <v>1286</v>
      </c>
      <c r="F1064" s="133" t="s">
        <v>2729</v>
      </c>
      <c r="G1064" s="133" t="s">
        <v>865</v>
      </c>
      <c r="H1064" s="133" t="s">
        <v>1287</v>
      </c>
      <c r="I1064" t="b">
        <v>0</v>
      </c>
      <c r="J1064" s="133" t="s">
        <v>867</v>
      </c>
      <c r="K1064" s="91">
        <v>200000</v>
      </c>
      <c r="L1064" s="278">
        <v>200000</v>
      </c>
      <c r="M1064" s="278">
        <f t="shared" si="16"/>
        <v>0</v>
      </c>
    </row>
    <row r="1065" spans="1:13" hidden="1" x14ac:dyDescent="0.3">
      <c r="A1065" s="108">
        <v>591348</v>
      </c>
      <c r="B1065" s="133" t="s">
        <v>2740</v>
      </c>
      <c r="C1065" s="133" t="s">
        <v>10</v>
      </c>
      <c r="D1065" s="133" t="s">
        <v>2728</v>
      </c>
      <c r="E1065" s="133" t="s">
        <v>1286</v>
      </c>
      <c r="F1065" s="133" t="s">
        <v>2734</v>
      </c>
      <c r="G1065" s="133" t="s">
        <v>865</v>
      </c>
      <c r="H1065" s="133" t="s">
        <v>1287</v>
      </c>
      <c r="I1065" t="b">
        <v>0</v>
      </c>
      <c r="J1065" s="133" t="s">
        <v>867</v>
      </c>
      <c r="K1065" s="91">
        <v>0</v>
      </c>
      <c r="L1065" s="278">
        <v>0</v>
      </c>
      <c r="M1065" s="278">
        <f t="shared" si="16"/>
        <v>0</v>
      </c>
    </row>
    <row r="1066" spans="1:13" hidden="1" x14ac:dyDescent="0.3">
      <c r="A1066" s="108">
        <v>591349</v>
      </c>
      <c r="B1066" s="133" t="s">
        <v>2741</v>
      </c>
      <c r="C1066" s="133" t="s">
        <v>10</v>
      </c>
      <c r="D1066" s="133" t="s">
        <v>2728</v>
      </c>
      <c r="E1066" s="133" t="s">
        <v>1286</v>
      </c>
      <c r="F1066" s="133" t="s">
        <v>2742</v>
      </c>
      <c r="G1066" s="133" t="s">
        <v>865</v>
      </c>
      <c r="H1066" s="133" t="s">
        <v>1287</v>
      </c>
      <c r="I1066" t="b">
        <v>0</v>
      </c>
      <c r="J1066" s="133" t="s">
        <v>867</v>
      </c>
      <c r="K1066" s="91">
        <v>0</v>
      </c>
      <c r="L1066" s="278">
        <v>0</v>
      </c>
      <c r="M1066" s="278">
        <f t="shared" si="16"/>
        <v>0</v>
      </c>
    </row>
    <row r="1067" spans="1:13" hidden="1" x14ac:dyDescent="0.3">
      <c r="A1067" s="108">
        <v>591350</v>
      </c>
      <c r="B1067" s="133" t="s">
        <v>2743</v>
      </c>
      <c r="C1067" s="133" t="s">
        <v>10</v>
      </c>
      <c r="D1067" s="133" t="s">
        <v>2728</v>
      </c>
      <c r="E1067" s="133" t="s">
        <v>1286</v>
      </c>
      <c r="F1067" s="133" t="s">
        <v>2744</v>
      </c>
      <c r="G1067" s="133" t="s">
        <v>865</v>
      </c>
      <c r="H1067" s="133" t="s">
        <v>1287</v>
      </c>
      <c r="I1067" t="b">
        <v>0</v>
      </c>
      <c r="J1067" s="133" t="s">
        <v>867</v>
      </c>
      <c r="K1067" s="91">
        <v>0</v>
      </c>
      <c r="L1067" s="278">
        <v>0</v>
      </c>
      <c r="M1067" s="278">
        <f t="shared" si="16"/>
        <v>0</v>
      </c>
    </row>
    <row r="1068" spans="1:13" hidden="1" x14ac:dyDescent="0.3">
      <c r="A1068" s="108">
        <v>591351</v>
      </c>
      <c r="B1068" s="133" t="s">
        <v>2745</v>
      </c>
      <c r="C1068" s="133" t="s">
        <v>10</v>
      </c>
      <c r="D1068" s="133" t="s">
        <v>2728</v>
      </c>
      <c r="E1068" s="133" t="s">
        <v>1286</v>
      </c>
      <c r="F1068" s="133" t="s">
        <v>2736</v>
      </c>
      <c r="G1068" s="133" t="s">
        <v>865</v>
      </c>
      <c r="H1068" s="133" t="s">
        <v>1287</v>
      </c>
      <c r="I1068" t="b">
        <v>0</v>
      </c>
      <c r="J1068" s="133" t="s">
        <v>867</v>
      </c>
      <c r="K1068" s="91">
        <v>0</v>
      </c>
      <c r="L1068" s="278">
        <v>0</v>
      </c>
      <c r="M1068" s="278">
        <f t="shared" si="16"/>
        <v>0</v>
      </c>
    </row>
    <row r="1069" spans="1:13" hidden="1" x14ac:dyDescent="0.3">
      <c r="A1069" s="108">
        <v>591352</v>
      </c>
      <c r="B1069" s="133" t="s">
        <v>2746</v>
      </c>
      <c r="C1069" s="133" t="s">
        <v>10</v>
      </c>
      <c r="D1069" s="133" t="s">
        <v>2728</v>
      </c>
      <c r="E1069" s="133" t="s">
        <v>1176</v>
      </c>
      <c r="F1069" s="133" t="s">
        <v>2729</v>
      </c>
      <c r="G1069" s="133" t="s">
        <v>865</v>
      </c>
      <c r="H1069" s="133">
        <v>0</v>
      </c>
      <c r="I1069" t="b">
        <v>0</v>
      </c>
      <c r="J1069" s="133" t="s">
        <v>1166</v>
      </c>
      <c r="K1069" s="91">
        <v>71340</v>
      </c>
      <c r="L1069" s="278">
        <v>69610</v>
      </c>
      <c r="M1069" s="278">
        <f t="shared" si="16"/>
        <v>-1730</v>
      </c>
    </row>
    <row r="1070" spans="1:13" hidden="1" x14ac:dyDescent="0.3">
      <c r="A1070" s="108">
        <v>2005987</v>
      </c>
      <c r="B1070" s="133" t="s">
        <v>2747</v>
      </c>
      <c r="C1070" s="133" t="s">
        <v>10</v>
      </c>
      <c r="D1070" s="133" t="s">
        <v>2728</v>
      </c>
      <c r="E1070" s="133" t="s">
        <v>1185</v>
      </c>
      <c r="F1070" s="133" t="s">
        <v>2729</v>
      </c>
      <c r="G1070" s="133" t="s">
        <v>865</v>
      </c>
      <c r="H1070" s="133" t="s">
        <v>1186</v>
      </c>
      <c r="I1070" t="b">
        <v>0</v>
      </c>
      <c r="J1070" s="133" t="s">
        <v>867</v>
      </c>
      <c r="K1070" s="91">
        <v>750</v>
      </c>
      <c r="L1070" s="278">
        <v>750</v>
      </c>
      <c r="M1070" s="278">
        <f t="shared" si="16"/>
        <v>0</v>
      </c>
    </row>
    <row r="1071" spans="1:13" hidden="1" x14ac:dyDescent="0.3">
      <c r="A1071" s="108">
        <v>591353</v>
      </c>
      <c r="B1071" s="133" t="s">
        <v>2748</v>
      </c>
      <c r="C1071" s="133" t="s">
        <v>10</v>
      </c>
      <c r="D1071" s="133" t="s">
        <v>2728</v>
      </c>
      <c r="E1071" s="133" t="s">
        <v>1418</v>
      </c>
      <c r="F1071" s="133" t="s">
        <v>2729</v>
      </c>
      <c r="G1071" s="133" t="s">
        <v>865</v>
      </c>
      <c r="H1071" s="133" t="s">
        <v>2749</v>
      </c>
      <c r="I1071" t="b">
        <v>0</v>
      </c>
      <c r="J1071" s="133" t="s">
        <v>867</v>
      </c>
      <c r="K1071" s="91">
        <v>1000</v>
      </c>
      <c r="L1071" s="278">
        <v>1000</v>
      </c>
      <c r="M1071" s="278">
        <f t="shared" si="16"/>
        <v>0</v>
      </c>
    </row>
    <row r="1072" spans="1:13" hidden="1" x14ac:dyDescent="0.3">
      <c r="A1072" s="108">
        <v>591354</v>
      </c>
      <c r="B1072" s="133" t="s">
        <v>2750</v>
      </c>
      <c r="C1072" s="133" t="s">
        <v>10</v>
      </c>
      <c r="D1072" s="133" t="s">
        <v>2728</v>
      </c>
      <c r="E1072" s="133" t="s">
        <v>1188</v>
      </c>
      <c r="F1072" s="133" t="s">
        <v>2734</v>
      </c>
      <c r="G1072" s="133" t="s">
        <v>865</v>
      </c>
      <c r="H1072" s="133" t="s">
        <v>1189</v>
      </c>
      <c r="I1072" t="b">
        <v>0</v>
      </c>
      <c r="J1072" s="133" t="s">
        <v>867</v>
      </c>
      <c r="K1072" s="91">
        <v>0</v>
      </c>
      <c r="L1072" s="278">
        <v>0</v>
      </c>
      <c r="M1072" s="278">
        <f t="shared" si="16"/>
        <v>0</v>
      </c>
    </row>
    <row r="1073" spans="1:13" hidden="1" x14ac:dyDescent="0.3">
      <c r="A1073" s="108">
        <v>591355</v>
      </c>
      <c r="B1073" s="133" t="s">
        <v>2751</v>
      </c>
      <c r="C1073" s="133" t="s">
        <v>10</v>
      </c>
      <c r="D1073" s="133" t="s">
        <v>2728</v>
      </c>
      <c r="E1073" s="133" t="s">
        <v>1191</v>
      </c>
      <c r="F1073" s="133" t="s">
        <v>2729</v>
      </c>
      <c r="G1073" s="133" t="s">
        <v>865</v>
      </c>
      <c r="H1073" s="133" t="s">
        <v>2130</v>
      </c>
      <c r="I1073" t="b">
        <v>0</v>
      </c>
      <c r="J1073" s="133" t="s">
        <v>867</v>
      </c>
      <c r="K1073" s="91">
        <v>3000</v>
      </c>
      <c r="L1073" s="278">
        <v>3000</v>
      </c>
      <c r="M1073" s="278">
        <f t="shared" si="16"/>
        <v>0</v>
      </c>
    </row>
    <row r="1074" spans="1:13" hidden="1" x14ac:dyDescent="0.3">
      <c r="A1074" s="108">
        <v>591356</v>
      </c>
      <c r="B1074" s="133" t="s">
        <v>2752</v>
      </c>
      <c r="C1074" s="133" t="s">
        <v>10</v>
      </c>
      <c r="D1074" s="133" t="s">
        <v>2728</v>
      </c>
      <c r="E1074" s="133" t="s">
        <v>1202</v>
      </c>
      <c r="F1074" s="133" t="s">
        <v>2729</v>
      </c>
      <c r="G1074" s="133" t="s">
        <v>865</v>
      </c>
      <c r="H1074" s="133" t="s">
        <v>1203</v>
      </c>
      <c r="I1074" t="b">
        <v>0</v>
      </c>
      <c r="J1074" s="133" t="s">
        <v>867</v>
      </c>
      <c r="K1074" s="91">
        <v>8000</v>
      </c>
      <c r="L1074" s="278">
        <v>8000</v>
      </c>
      <c r="M1074" s="278">
        <f t="shared" si="16"/>
        <v>0</v>
      </c>
    </row>
    <row r="1075" spans="1:13" hidden="1" x14ac:dyDescent="0.3">
      <c r="A1075" s="108">
        <v>591357</v>
      </c>
      <c r="B1075" s="133" t="s">
        <v>2753</v>
      </c>
      <c r="C1075" s="133" t="s">
        <v>10</v>
      </c>
      <c r="D1075" s="133" t="s">
        <v>2728</v>
      </c>
      <c r="E1075" s="133" t="s">
        <v>1354</v>
      </c>
      <c r="F1075" s="133" t="s">
        <v>2729</v>
      </c>
      <c r="G1075" s="133" t="s">
        <v>865</v>
      </c>
      <c r="H1075" s="133" t="s">
        <v>1893</v>
      </c>
      <c r="I1075" t="b">
        <v>0</v>
      </c>
      <c r="J1075" s="133" t="s">
        <v>867</v>
      </c>
      <c r="K1075" s="91">
        <v>2000</v>
      </c>
      <c r="L1075" s="278">
        <v>2000</v>
      </c>
      <c r="M1075" s="278">
        <f t="shared" si="16"/>
        <v>0</v>
      </c>
    </row>
    <row r="1076" spans="1:13" hidden="1" x14ac:dyDescent="0.3">
      <c r="A1076" s="108">
        <v>591358</v>
      </c>
      <c r="B1076" s="133" t="s">
        <v>2754</v>
      </c>
      <c r="C1076" s="133" t="s">
        <v>10</v>
      </c>
      <c r="D1076" s="133" t="s">
        <v>2728</v>
      </c>
      <c r="E1076" s="133" t="s">
        <v>1354</v>
      </c>
      <c r="F1076" s="133" t="s">
        <v>2729</v>
      </c>
      <c r="G1076" s="133" t="s">
        <v>925</v>
      </c>
      <c r="H1076" s="133" t="s">
        <v>1355</v>
      </c>
      <c r="I1076" t="b">
        <v>0</v>
      </c>
      <c r="J1076" s="133" t="s">
        <v>867</v>
      </c>
      <c r="K1076" s="91">
        <v>2150</v>
      </c>
      <c r="L1076" s="278">
        <v>2150</v>
      </c>
      <c r="M1076" s="278">
        <f t="shared" si="16"/>
        <v>0</v>
      </c>
    </row>
    <row r="1077" spans="1:13" hidden="1" x14ac:dyDescent="0.3">
      <c r="A1077" s="108">
        <v>591359</v>
      </c>
      <c r="B1077" s="133" t="s">
        <v>2755</v>
      </c>
      <c r="C1077" s="133" t="s">
        <v>10</v>
      </c>
      <c r="D1077" s="133" t="s">
        <v>2728</v>
      </c>
      <c r="E1077" s="133" t="s">
        <v>1207</v>
      </c>
      <c r="F1077" s="133" t="s">
        <v>2729</v>
      </c>
      <c r="G1077" s="133" t="s">
        <v>865</v>
      </c>
      <c r="H1077" s="133" t="s">
        <v>2756</v>
      </c>
      <c r="I1077" t="b">
        <v>0</v>
      </c>
      <c r="J1077" s="133" t="s">
        <v>867</v>
      </c>
      <c r="K1077" s="91">
        <v>1000</v>
      </c>
      <c r="L1077" s="278">
        <v>1000</v>
      </c>
      <c r="M1077" s="278">
        <f t="shared" si="16"/>
        <v>0</v>
      </c>
    </row>
    <row r="1078" spans="1:13" hidden="1" x14ac:dyDescent="0.3">
      <c r="A1078" s="108">
        <v>591375</v>
      </c>
      <c r="B1078" s="133" t="s">
        <v>2757</v>
      </c>
      <c r="C1078" s="133" t="s">
        <v>10</v>
      </c>
      <c r="D1078" s="133" t="s">
        <v>2728</v>
      </c>
      <c r="E1078" s="133" t="s">
        <v>1212</v>
      </c>
      <c r="F1078" s="133" t="s">
        <v>2729</v>
      </c>
      <c r="G1078" s="133" t="s">
        <v>865</v>
      </c>
      <c r="H1078" s="133" t="s">
        <v>2758</v>
      </c>
      <c r="I1078" t="b">
        <v>0</v>
      </c>
      <c r="J1078" s="133" t="s">
        <v>867</v>
      </c>
      <c r="K1078" s="91">
        <v>1500</v>
      </c>
      <c r="L1078" s="278">
        <v>1500</v>
      </c>
      <c r="M1078" s="278">
        <f t="shared" si="16"/>
        <v>0</v>
      </c>
    </row>
    <row r="1079" spans="1:13" hidden="1" x14ac:dyDescent="0.3">
      <c r="A1079" s="108">
        <v>591360</v>
      </c>
      <c r="B1079" s="133" t="s">
        <v>2759</v>
      </c>
      <c r="C1079" s="133" t="s">
        <v>10</v>
      </c>
      <c r="D1079" s="133" t="s">
        <v>2728</v>
      </c>
      <c r="E1079" s="133" t="s">
        <v>1212</v>
      </c>
      <c r="F1079" s="133" t="s">
        <v>2729</v>
      </c>
      <c r="G1079" s="133" t="s">
        <v>925</v>
      </c>
      <c r="H1079" s="133" t="s">
        <v>2760</v>
      </c>
      <c r="I1079" t="b">
        <v>0</v>
      </c>
      <c r="J1079" s="133" t="s">
        <v>867</v>
      </c>
      <c r="K1079" s="91">
        <v>46310</v>
      </c>
      <c r="L1079" s="278">
        <v>46310</v>
      </c>
      <c r="M1079" s="278">
        <f t="shared" si="16"/>
        <v>0</v>
      </c>
    </row>
    <row r="1080" spans="1:13" hidden="1" x14ac:dyDescent="0.3">
      <c r="A1080" s="108">
        <v>591361</v>
      </c>
      <c r="B1080" s="133" t="s">
        <v>2761</v>
      </c>
      <c r="C1080" s="133" t="s">
        <v>10</v>
      </c>
      <c r="D1080" s="133" t="s">
        <v>2728</v>
      </c>
      <c r="E1080" s="133" t="s">
        <v>1215</v>
      </c>
      <c r="F1080" s="133" t="s">
        <v>2729</v>
      </c>
      <c r="G1080" s="133" t="s">
        <v>865</v>
      </c>
      <c r="H1080" s="133" t="s">
        <v>2762</v>
      </c>
      <c r="I1080" t="b">
        <v>0</v>
      </c>
      <c r="J1080" s="133" t="s">
        <v>867</v>
      </c>
      <c r="K1080" s="91">
        <v>6000</v>
      </c>
      <c r="L1080" s="278">
        <v>6000</v>
      </c>
      <c r="M1080" s="278">
        <f t="shared" si="16"/>
        <v>0</v>
      </c>
    </row>
    <row r="1081" spans="1:13" hidden="1" x14ac:dyDescent="0.3">
      <c r="A1081" s="108">
        <v>2005988</v>
      </c>
      <c r="B1081" s="133" t="s">
        <v>2763</v>
      </c>
      <c r="C1081" s="133" t="s">
        <v>10</v>
      </c>
      <c r="D1081" s="133" t="s">
        <v>2728</v>
      </c>
      <c r="E1081" s="133" t="s">
        <v>1215</v>
      </c>
      <c r="F1081" s="133" t="s">
        <v>2729</v>
      </c>
      <c r="G1081" s="133" t="s">
        <v>925</v>
      </c>
      <c r="H1081" s="133" t="s">
        <v>2764</v>
      </c>
      <c r="I1081" t="b">
        <v>0</v>
      </c>
      <c r="J1081" s="133" t="s">
        <v>867</v>
      </c>
      <c r="K1081" s="91">
        <v>1380</v>
      </c>
      <c r="L1081" s="278">
        <v>1380</v>
      </c>
      <c r="M1081" s="278">
        <f t="shared" si="16"/>
        <v>0</v>
      </c>
    </row>
    <row r="1082" spans="1:13" hidden="1" x14ac:dyDescent="0.3">
      <c r="A1082" s="108">
        <v>591362</v>
      </c>
      <c r="B1082" s="133" t="s">
        <v>2765</v>
      </c>
      <c r="C1082" s="133" t="s">
        <v>10</v>
      </c>
      <c r="D1082" s="133" t="s">
        <v>2728</v>
      </c>
      <c r="E1082" s="133" t="s">
        <v>1220</v>
      </c>
      <c r="F1082" s="133" t="s">
        <v>2729</v>
      </c>
      <c r="G1082" s="133" t="s">
        <v>865</v>
      </c>
      <c r="H1082" s="133" t="s">
        <v>2766</v>
      </c>
      <c r="I1082" t="b">
        <v>0</v>
      </c>
      <c r="J1082" s="133" t="s">
        <v>867</v>
      </c>
      <c r="K1082" s="91">
        <v>520</v>
      </c>
      <c r="L1082" s="278">
        <v>520</v>
      </c>
      <c r="M1082" s="278">
        <f t="shared" si="16"/>
        <v>0</v>
      </c>
    </row>
    <row r="1083" spans="1:13" hidden="1" x14ac:dyDescent="0.3">
      <c r="A1083" s="108">
        <v>591363</v>
      </c>
      <c r="B1083" s="133" t="s">
        <v>2767</v>
      </c>
      <c r="C1083" s="133" t="s">
        <v>10</v>
      </c>
      <c r="D1083" s="133" t="s">
        <v>2728</v>
      </c>
      <c r="E1083" s="133" t="s">
        <v>1220</v>
      </c>
      <c r="F1083" s="133" t="s">
        <v>2729</v>
      </c>
      <c r="G1083" s="133" t="s">
        <v>925</v>
      </c>
      <c r="H1083" s="133" t="s">
        <v>2768</v>
      </c>
      <c r="I1083" t="b">
        <v>0</v>
      </c>
      <c r="J1083" s="133" t="s">
        <v>867</v>
      </c>
      <c r="K1083" s="91">
        <v>2980</v>
      </c>
      <c r="L1083" s="278">
        <v>2980</v>
      </c>
      <c r="M1083" s="278">
        <f t="shared" si="16"/>
        <v>0</v>
      </c>
    </row>
    <row r="1084" spans="1:13" hidden="1" x14ac:dyDescent="0.3">
      <c r="A1084" s="108">
        <v>591364</v>
      </c>
      <c r="B1084" s="133" t="s">
        <v>2769</v>
      </c>
      <c r="C1084" s="133" t="s">
        <v>10</v>
      </c>
      <c r="D1084" s="133" t="s">
        <v>2728</v>
      </c>
      <c r="E1084" s="133" t="s">
        <v>1220</v>
      </c>
      <c r="F1084" s="133" t="s">
        <v>2729</v>
      </c>
      <c r="G1084" s="133" t="s">
        <v>928</v>
      </c>
      <c r="H1084" s="133" t="s">
        <v>2770</v>
      </c>
      <c r="I1084" t="b">
        <v>0</v>
      </c>
      <c r="J1084" s="133" t="s">
        <v>867</v>
      </c>
      <c r="K1084" s="91">
        <v>3000</v>
      </c>
      <c r="L1084" s="278">
        <v>3000</v>
      </c>
      <c r="M1084" s="278">
        <f t="shared" si="16"/>
        <v>0</v>
      </c>
    </row>
    <row r="1085" spans="1:13" hidden="1" x14ac:dyDescent="0.3">
      <c r="A1085" s="108">
        <v>1210061</v>
      </c>
      <c r="B1085" s="133" t="s">
        <v>2771</v>
      </c>
      <c r="C1085" s="133" t="s">
        <v>10</v>
      </c>
      <c r="D1085" s="133" t="s">
        <v>2728</v>
      </c>
      <c r="E1085" s="133" t="s">
        <v>1220</v>
      </c>
      <c r="F1085" s="133" t="s">
        <v>2729</v>
      </c>
      <c r="G1085" s="133" t="s">
        <v>931</v>
      </c>
      <c r="H1085" s="133" t="s">
        <v>2772</v>
      </c>
      <c r="I1085" t="b">
        <v>0</v>
      </c>
      <c r="J1085" s="133" t="s">
        <v>867</v>
      </c>
      <c r="K1085" s="91">
        <v>2000</v>
      </c>
      <c r="L1085" s="278">
        <v>2000</v>
      </c>
      <c r="M1085" s="278">
        <f t="shared" si="16"/>
        <v>0</v>
      </c>
    </row>
    <row r="1086" spans="1:13" hidden="1" x14ac:dyDescent="0.3">
      <c r="A1086" s="108">
        <v>1319134</v>
      </c>
      <c r="B1086" s="133" t="s">
        <v>2773</v>
      </c>
      <c r="C1086" s="133" t="s">
        <v>10</v>
      </c>
      <c r="D1086" s="133" t="s">
        <v>2728</v>
      </c>
      <c r="E1086" s="133" t="s">
        <v>1229</v>
      </c>
      <c r="F1086" s="133" t="s">
        <v>2729</v>
      </c>
      <c r="G1086" s="133" t="s">
        <v>865</v>
      </c>
      <c r="H1086" s="133" t="s">
        <v>1308</v>
      </c>
      <c r="I1086" t="b">
        <v>0</v>
      </c>
      <c r="J1086" s="133" t="s">
        <v>867</v>
      </c>
      <c r="K1086" s="91">
        <v>10930</v>
      </c>
      <c r="L1086" s="278">
        <v>10930</v>
      </c>
      <c r="M1086" s="278">
        <f t="shared" si="16"/>
        <v>0</v>
      </c>
    </row>
    <row r="1087" spans="1:13" hidden="1" x14ac:dyDescent="0.3">
      <c r="A1087" s="108">
        <v>592047</v>
      </c>
      <c r="B1087" s="133" t="s">
        <v>2774</v>
      </c>
      <c r="C1087" s="133" t="s">
        <v>10</v>
      </c>
      <c r="D1087" s="133" t="s">
        <v>2728</v>
      </c>
      <c r="E1087" s="133" t="s">
        <v>1229</v>
      </c>
      <c r="F1087" s="133" t="s">
        <v>2729</v>
      </c>
      <c r="G1087" s="133" t="s">
        <v>1072</v>
      </c>
      <c r="H1087" s="133" t="s">
        <v>2775</v>
      </c>
      <c r="I1087" t="b">
        <v>0</v>
      </c>
      <c r="J1087" s="133" t="s">
        <v>867</v>
      </c>
      <c r="K1087" s="91">
        <v>2500</v>
      </c>
      <c r="L1087" s="278">
        <v>2500</v>
      </c>
      <c r="M1087" s="278">
        <f t="shared" si="16"/>
        <v>0</v>
      </c>
    </row>
    <row r="1088" spans="1:13" hidden="1" x14ac:dyDescent="0.3">
      <c r="A1088" s="108">
        <v>592048</v>
      </c>
      <c r="B1088" s="133" t="s">
        <v>2776</v>
      </c>
      <c r="C1088" s="133" t="s">
        <v>10</v>
      </c>
      <c r="D1088" s="133" t="s">
        <v>2728</v>
      </c>
      <c r="E1088" s="133" t="s">
        <v>1229</v>
      </c>
      <c r="F1088" s="133" t="s">
        <v>2729</v>
      </c>
      <c r="G1088" s="133" t="s">
        <v>925</v>
      </c>
      <c r="H1088" s="133" t="s">
        <v>2777</v>
      </c>
      <c r="I1088" t="b">
        <v>0</v>
      </c>
      <c r="J1088" s="133" t="s">
        <v>867</v>
      </c>
      <c r="K1088" s="91">
        <v>2500</v>
      </c>
      <c r="L1088" s="278">
        <v>2500</v>
      </c>
      <c r="M1088" s="278">
        <f t="shared" si="16"/>
        <v>0</v>
      </c>
    </row>
    <row r="1089" spans="1:13" hidden="1" x14ac:dyDescent="0.3">
      <c r="A1089" s="108">
        <v>850933</v>
      </c>
      <c r="B1089" s="133" t="s">
        <v>2778</v>
      </c>
      <c r="C1089" s="133" t="s">
        <v>10</v>
      </c>
      <c r="D1089" s="133" t="s">
        <v>2728</v>
      </c>
      <c r="E1089" s="133" t="s">
        <v>1229</v>
      </c>
      <c r="F1089" s="133" t="s">
        <v>2729</v>
      </c>
      <c r="G1089" s="133" t="s">
        <v>928</v>
      </c>
      <c r="H1089" s="133" t="s">
        <v>2779</v>
      </c>
      <c r="I1089" t="b">
        <v>0</v>
      </c>
      <c r="J1089" s="133" t="s">
        <v>867</v>
      </c>
      <c r="K1089" s="91">
        <v>40</v>
      </c>
      <c r="L1089" s="278">
        <v>40</v>
      </c>
      <c r="M1089" s="278">
        <f t="shared" si="16"/>
        <v>0</v>
      </c>
    </row>
    <row r="1090" spans="1:13" hidden="1" x14ac:dyDescent="0.3">
      <c r="A1090" s="108">
        <v>850934</v>
      </c>
      <c r="B1090" s="133" t="s">
        <v>2780</v>
      </c>
      <c r="C1090" s="133" t="s">
        <v>10</v>
      </c>
      <c r="D1090" s="133" t="s">
        <v>2728</v>
      </c>
      <c r="E1090" s="133" t="s">
        <v>1229</v>
      </c>
      <c r="F1090" s="133" t="s">
        <v>2729</v>
      </c>
      <c r="G1090" s="133" t="s">
        <v>931</v>
      </c>
      <c r="H1090" s="133" t="s">
        <v>2781</v>
      </c>
      <c r="I1090" t="b">
        <v>0</v>
      </c>
      <c r="J1090" s="133" t="s">
        <v>867</v>
      </c>
      <c r="K1090" s="91">
        <v>1500</v>
      </c>
      <c r="L1090" s="278">
        <v>1500</v>
      </c>
      <c r="M1090" s="278">
        <f t="shared" si="16"/>
        <v>0</v>
      </c>
    </row>
    <row r="1091" spans="1:13" hidden="1" x14ac:dyDescent="0.3">
      <c r="A1091" s="108">
        <v>850935</v>
      </c>
      <c r="B1091" s="133" t="s">
        <v>2782</v>
      </c>
      <c r="C1091" s="133" t="s">
        <v>10</v>
      </c>
      <c r="D1091" s="133" t="s">
        <v>2728</v>
      </c>
      <c r="E1091" s="133" t="s">
        <v>1229</v>
      </c>
      <c r="F1091" s="133" t="s">
        <v>2729</v>
      </c>
      <c r="G1091" s="133" t="s">
        <v>1063</v>
      </c>
      <c r="H1091" s="133" t="s">
        <v>2783</v>
      </c>
      <c r="I1091" t="b">
        <v>0</v>
      </c>
      <c r="J1091" s="133" t="s">
        <v>867</v>
      </c>
      <c r="K1091" s="91">
        <v>1500</v>
      </c>
      <c r="L1091" s="278">
        <v>1500</v>
      </c>
      <c r="M1091" s="278">
        <f t="shared" si="16"/>
        <v>0</v>
      </c>
    </row>
    <row r="1092" spans="1:13" hidden="1" x14ac:dyDescent="0.3">
      <c r="A1092" s="108">
        <v>1210060</v>
      </c>
      <c r="B1092" s="133" t="s">
        <v>2784</v>
      </c>
      <c r="C1092" s="133" t="s">
        <v>10</v>
      </c>
      <c r="D1092" s="133" t="s">
        <v>2728</v>
      </c>
      <c r="E1092" s="133" t="s">
        <v>1229</v>
      </c>
      <c r="F1092" s="133" t="s">
        <v>2729</v>
      </c>
      <c r="G1092" s="133" t="s">
        <v>1088</v>
      </c>
      <c r="H1092" s="133" t="s">
        <v>2785</v>
      </c>
      <c r="I1092" t="b">
        <v>0</v>
      </c>
      <c r="J1092" s="133" t="s">
        <v>867</v>
      </c>
      <c r="K1092" s="91">
        <v>4500</v>
      </c>
      <c r="L1092" s="278">
        <v>4500</v>
      </c>
      <c r="M1092" s="278">
        <f t="shared" si="16"/>
        <v>0</v>
      </c>
    </row>
    <row r="1093" spans="1:13" hidden="1" x14ac:dyDescent="0.3">
      <c r="A1093" s="108">
        <v>1319132</v>
      </c>
      <c r="B1093" s="133" t="s">
        <v>2786</v>
      </c>
      <c r="C1093" s="133" t="s">
        <v>10</v>
      </c>
      <c r="D1093" s="133" t="s">
        <v>2728</v>
      </c>
      <c r="E1093" s="133" t="s">
        <v>1229</v>
      </c>
      <c r="F1093" s="133" t="s">
        <v>2729</v>
      </c>
      <c r="G1093" s="133" t="s">
        <v>1066</v>
      </c>
      <c r="H1093" s="133" t="s">
        <v>2566</v>
      </c>
      <c r="I1093" t="b">
        <v>0</v>
      </c>
      <c r="J1093" s="133" t="s">
        <v>867</v>
      </c>
      <c r="K1093" s="91">
        <v>30</v>
      </c>
      <c r="L1093" s="278">
        <v>30</v>
      </c>
      <c r="M1093" s="278">
        <f t="shared" si="16"/>
        <v>0</v>
      </c>
    </row>
    <row r="1094" spans="1:13" hidden="1" x14ac:dyDescent="0.3">
      <c r="A1094" s="108">
        <v>592051</v>
      </c>
      <c r="B1094" s="133" t="s">
        <v>2787</v>
      </c>
      <c r="C1094" s="133" t="s">
        <v>10</v>
      </c>
      <c r="D1094" s="133" t="s">
        <v>2728</v>
      </c>
      <c r="E1094" s="133" t="s">
        <v>1240</v>
      </c>
      <c r="F1094" s="133" t="s">
        <v>2729</v>
      </c>
      <c r="G1094" s="133" t="s">
        <v>865</v>
      </c>
      <c r="H1094" s="133" t="s">
        <v>2788</v>
      </c>
      <c r="I1094" t="b">
        <v>0</v>
      </c>
      <c r="J1094" s="133" t="s">
        <v>867</v>
      </c>
      <c r="K1094" s="91">
        <v>5160</v>
      </c>
      <c r="L1094" s="278">
        <v>5160</v>
      </c>
      <c r="M1094" s="278">
        <f t="shared" ref="M1094:M1157" si="17">+L1094-K1094</f>
        <v>0</v>
      </c>
    </row>
    <row r="1095" spans="1:13" hidden="1" x14ac:dyDescent="0.3">
      <c r="A1095" s="108">
        <v>1191815</v>
      </c>
      <c r="B1095" s="133" t="s">
        <v>2789</v>
      </c>
      <c r="C1095" s="133" t="s">
        <v>10</v>
      </c>
      <c r="D1095" s="133" t="s">
        <v>2728</v>
      </c>
      <c r="E1095" s="133" t="s">
        <v>1240</v>
      </c>
      <c r="F1095" s="133" t="s">
        <v>2729</v>
      </c>
      <c r="G1095" s="133" t="s">
        <v>925</v>
      </c>
      <c r="H1095" s="133" t="s">
        <v>2790</v>
      </c>
      <c r="I1095" t="b">
        <v>0</v>
      </c>
      <c r="J1095" s="133" t="s">
        <v>867</v>
      </c>
      <c r="K1095" s="91">
        <v>200</v>
      </c>
      <c r="L1095" s="278">
        <v>200</v>
      </c>
      <c r="M1095" s="278">
        <f t="shared" si="17"/>
        <v>0</v>
      </c>
    </row>
    <row r="1096" spans="1:13" hidden="1" x14ac:dyDescent="0.3">
      <c r="A1096" s="108">
        <v>850482</v>
      </c>
      <c r="B1096" s="133" t="s">
        <v>2791</v>
      </c>
      <c r="C1096" s="133" t="s">
        <v>10</v>
      </c>
      <c r="D1096" s="133" t="s">
        <v>2728</v>
      </c>
      <c r="E1096" s="133" t="s">
        <v>1240</v>
      </c>
      <c r="F1096" s="133" t="s">
        <v>2729</v>
      </c>
      <c r="G1096" s="133" t="s">
        <v>928</v>
      </c>
      <c r="H1096" s="133" t="s">
        <v>2792</v>
      </c>
      <c r="I1096" t="b">
        <v>0</v>
      </c>
      <c r="J1096" s="133" t="s">
        <v>867</v>
      </c>
      <c r="K1096" s="91">
        <v>1000</v>
      </c>
      <c r="L1096" s="278">
        <v>1000</v>
      </c>
      <c r="M1096" s="278">
        <f t="shared" si="17"/>
        <v>0</v>
      </c>
    </row>
    <row r="1097" spans="1:13" hidden="1" x14ac:dyDescent="0.3">
      <c r="A1097" s="108">
        <v>850483</v>
      </c>
      <c r="B1097" s="133" t="s">
        <v>2793</v>
      </c>
      <c r="C1097" s="133" t="s">
        <v>10</v>
      </c>
      <c r="D1097" s="133" t="s">
        <v>2728</v>
      </c>
      <c r="E1097" s="133" t="s">
        <v>1576</v>
      </c>
      <c r="F1097" s="133" t="s">
        <v>2729</v>
      </c>
      <c r="G1097" s="133" t="s">
        <v>865</v>
      </c>
      <c r="H1097" s="133" t="s">
        <v>1577</v>
      </c>
      <c r="I1097" t="b">
        <v>0</v>
      </c>
      <c r="J1097" s="133" t="s">
        <v>867</v>
      </c>
      <c r="K1097" s="91">
        <v>334990</v>
      </c>
      <c r="L1097" s="278">
        <v>334990</v>
      </c>
      <c r="M1097" s="278">
        <f t="shared" si="17"/>
        <v>0</v>
      </c>
    </row>
    <row r="1098" spans="1:13" hidden="1" x14ac:dyDescent="0.3">
      <c r="A1098" s="108">
        <v>592507</v>
      </c>
      <c r="B1098" s="133" t="s">
        <v>2794</v>
      </c>
      <c r="C1098" s="133" t="s">
        <v>10</v>
      </c>
      <c r="D1098" s="133" t="s">
        <v>2728</v>
      </c>
      <c r="E1098" s="133" t="s">
        <v>1243</v>
      </c>
      <c r="F1098" s="133" t="s">
        <v>2729</v>
      </c>
      <c r="G1098" s="133" t="s">
        <v>865</v>
      </c>
      <c r="H1098" s="133" t="s">
        <v>1244</v>
      </c>
      <c r="I1098" t="b">
        <v>0</v>
      </c>
      <c r="J1098" s="133" t="s">
        <v>867</v>
      </c>
      <c r="K1098" s="91">
        <v>15000</v>
      </c>
      <c r="L1098" s="278">
        <v>15000</v>
      </c>
      <c r="M1098" s="278">
        <f t="shared" si="17"/>
        <v>0</v>
      </c>
    </row>
    <row r="1099" spans="1:13" hidden="1" x14ac:dyDescent="0.3">
      <c r="A1099" s="108">
        <v>592052</v>
      </c>
      <c r="B1099" s="133" t="s">
        <v>2795</v>
      </c>
      <c r="C1099" s="133" t="s">
        <v>10</v>
      </c>
      <c r="D1099" s="133" t="s">
        <v>2728</v>
      </c>
      <c r="E1099" s="133" t="s">
        <v>1243</v>
      </c>
      <c r="F1099" s="133" t="s">
        <v>2729</v>
      </c>
      <c r="G1099" s="133" t="s">
        <v>931</v>
      </c>
      <c r="H1099" s="133" t="s">
        <v>2796</v>
      </c>
      <c r="I1099" t="b">
        <v>0</v>
      </c>
      <c r="J1099" s="133" t="s">
        <v>867</v>
      </c>
      <c r="K1099" s="91">
        <v>50000</v>
      </c>
      <c r="L1099" s="278">
        <v>50000</v>
      </c>
      <c r="M1099" s="278">
        <f t="shared" si="17"/>
        <v>0</v>
      </c>
    </row>
    <row r="1100" spans="1:13" hidden="1" x14ac:dyDescent="0.3">
      <c r="A1100" s="108">
        <v>592053</v>
      </c>
      <c r="B1100" s="133" t="s">
        <v>2797</v>
      </c>
      <c r="C1100" s="133" t="s">
        <v>10</v>
      </c>
      <c r="D1100" s="133" t="s">
        <v>2728</v>
      </c>
      <c r="E1100" s="133" t="s">
        <v>1246</v>
      </c>
      <c r="F1100" s="133" t="s">
        <v>2729</v>
      </c>
      <c r="G1100" s="133" t="s">
        <v>865</v>
      </c>
      <c r="H1100" s="133" t="s">
        <v>1326</v>
      </c>
      <c r="I1100" t="b">
        <v>0</v>
      </c>
      <c r="J1100" s="133" t="s">
        <v>867</v>
      </c>
      <c r="K1100" s="91">
        <v>1800</v>
      </c>
      <c r="L1100" s="278">
        <v>2160</v>
      </c>
      <c r="M1100" s="278">
        <f t="shared" si="17"/>
        <v>360</v>
      </c>
    </row>
    <row r="1101" spans="1:13" hidden="1" x14ac:dyDescent="0.3">
      <c r="A1101" s="108">
        <v>592054</v>
      </c>
      <c r="B1101" s="133" t="s">
        <v>2798</v>
      </c>
      <c r="C1101" s="133" t="s">
        <v>10</v>
      </c>
      <c r="D1101" s="133" t="s">
        <v>2728</v>
      </c>
      <c r="E1101" s="133" t="s">
        <v>1246</v>
      </c>
      <c r="F1101" s="133" t="s">
        <v>2729</v>
      </c>
      <c r="G1101" s="133" t="s">
        <v>925</v>
      </c>
      <c r="H1101" s="268" t="s">
        <v>1251</v>
      </c>
      <c r="I1101" t="b">
        <v>0</v>
      </c>
      <c r="J1101" s="133" t="s">
        <v>867</v>
      </c>
      <c r="K1101" s="91">
        <v>360</v>
      </c>
      <c r="L1101" s="278">
        <v>0</v>
      </c>
      <c r="M1101" s="278">
        <f t="shared" si="17"/>
        <v>-360</v>
      </c>
    </row>
    <row r="1102" spans="1:13" hidden="1" x14ac:dyDescent="0.3">
      <c r="A1102" s="108">
        <v>592055</v>
      </c>
      <c r="B1102" s="133" t="s">
        <v>2799</v>
      </c>
      <c r="C1102" s="133" t="s">
        <v>10</v>
      </c>
      <c r="D1102" s="133" t="s">
        <v>2728</v>
      </c>
      <c r="E1102" s="133" t="s">
        <v>1586</v>
      </c>
      <c r="F1102" s="133" t="s">
        <v>2729</v>
      </c>
      <c r="G1102" s="133" t="s">
        <v>865</v>
      </c>
      <c r="H1102" s="133" t="s">
        <v>1922</v>
      </c>
      <c r="I1102" t="b">
        <v>0</v>
      </c>
      <c r="J1102" s="133" t="s">
        <v>867</v>
      </c>
      <c r="K1102" s="91">
        <v>0</v>
      </c>
      <c r="L1102" s="278">
        <v>0</v>
      </c>
      <c r="M1102" s="278">
        <f t="shared" si="17"/>
        <v>0</v>
      </c>
    </row>
    <row r="1103" spans="1:13" hidden="1" x14ac:dyDescent="0.3">
      <c r="A1103" s="108">
        <v>592056</v>
      </c>
      <c r="B1103" s="133" t="s">
        <v>2800</v>
      </c>
      <c r="C1103" s="133" t="s">
        <v>10</v>
      </c>
      <c r="D1103" s="133" t="s">
        <v>2728</v>
      </c>
      <c r="E1103" s="133" t="s">
        <v>1586</v>
      </c>
      <c r="F1103" s="133" t="s">
        <v>2729</v>
      </c>
      <c r="G1103" s="133" t="s">
        <v>925</v>
      </c>
      <c r="H1103" s="133" t="s">
        <v>2801</v>
      </c>
      <c r="I1103" t="b">
        <v>0</v>
      </c>
      <c r="J1103" s="133" t="s">
        <v>867</v>
      </c>
      <c r="K1103" s="91">
        <v>57500</v>
      </c>
      <c r="L1103" s="278">
        <v>57500</v>
      </c>
      <c r="M1103" s="278">
        <f t="shared" si="17"/>
        <v>0</v>
      </c>
    </row>
    <row r="1104" spans="1:13" hidden="1" x14ac:dyDescent="0.3">
      <c r="A1104" s="108">
        <v>592057</v>
      </c>
      <c r="B1104" s="133" t="s">
        <v>2802</v>
      </c>
      <c r="C1104" s="133" t="s">
        <v>10</v>
      </c>
      <c r="D1104" s="133" t="s">
        <v>2728</v>
      </c>
      <c r="E1104" s="133" t="s">
        <v>1586</v>
      </c>
      <c r="F1104" s="133" t="s">
        <v>2729</v>
      </c>
      <c r="G1104" s="133" t="s">
        <v>928</v>
      </c>
      <c r="H1104" s="133" t="s">
        <v>2803</v>
      </c>
      <c r="I1104" t="b">
        <v>0</v>
      </c>
      <c r="J1104" s="133" t="s">
        <v>867</v>
      </c>
      <c r="K1104" s="91">
        <v>40800</v>
      </c>
      <c r="L1104" s="278">
        <v>40800</v>
      </c>
      <c r="M1104" s="278">
        <f t="shared" si="17"/>
        <v>0</v>
      </c>
    </row>
    <row r="1105" spans="1:13" hidden="1" x14ac:dyDescent="0.3">
      <c r="A1105" s="108">
        <v>850937</v>
      </c>
      <c r="B1105" s="133" t="s">
        <v>2804</v>
      </c>
      <c r="C1105" s="133" t="s">
        <v>10</v>
      </c>
      <c r="D1105" s="133" t="s">
        <v>2728</v>
      </c>
      <c r="E1105" s="133" t="s">
        <v>1253</v>
      </c>
      <c r="F1105" s="133" t="s">
        <v>2729</v>
      </c>
      <c r="G1105" s="133" t="s">
        <v>865</v>
      </c>
      <c r="H1105" s="133" t="s">
        <v>1254</v>
      </c>
      <c r="I1105" t="b">
        <v>0</v>
      </c>
      <c r="J1105" s="133" t="s">
        <v>867</v>
      </c>
      <c r="K1105" s="91">
        <v>34720</v>
      </c>
      <c r="L1105" s="278">
        <v>34720</v>
      </c>
      <c r="M1105" s="278">
        <f t="shared" si="17"/>
        <v>0</v>
      </c>
    </row>
    <row r="1106" spans="1:13" hidden="1" x14ac:dyDescent="0.3">
      <c r="A1106" s="108">
        <v>592058</v>
      </c>
      <c r="B1106" s="133" t="s">
        <v>2805</v>
      </c>
      <c r="C1106" s="133" t="s">
        <v>10</v>
      </c>
      <c r="D1106" s="133" t="s">
        <v>2728</v>
      </c>
      <c r="E1106" s="133" t="s">
        <v>1253</v>
      </c>
      <c r="F1106" s="133" t="s">
        <v>2729</v>
      </c>
      <c r="G1106" s="133" t="s">
        <v>925</v>
      </c>
      <c r="H1106" s="133" t="s">
        <v>1256</v>
      </c>
      <c r="I1106" t="b">
        <v>0</v>
      </c>
      <c r="J1106" s="133" t="s">
        <v>867</v>
      </c>
      <c r="K1106" s="91">
        <v>0</v>
      </c>
      <c r="L1106" s="278">
        <v>0</v>
      </c>
      <c r="M1106" s="278">
        <f t="shared" si="17"/>
        <v>0</v>
      </c>
    </row>
    <row r="1107" spans="1:13" hidden="1" x14ac:dyDescent="0.3">
      <c r="A1107" s="108">
        <v>592059</v>
      </c>
      <c r="B1107" s="133" t="s">
        <v>2806</v>
      </c>
      <c r="C1107" s="133" t="s">
        <v>10</v>
      </c>
      <c r="D1107" s="133" t="s">
        <v>2728</v>
      </c>
      <c r="E1107" s="133" t="s">
        <v>1253</v>
      </c>
      <c r="F1107" s="133" t="s">
        <v>2729</v>
      </c>
      <c r="G1107" s="133" t="s">
        <v>928</v>
      </c>
      <c r="H1107" s="133" t="s">
        <v>1259</v>
      </c>
      <c r="I1107" t="b">
        <v>0</v>
      </c>
      <c r="J1107" s="133" t="s">
        <v>867</v>
      </c>
      <c r="K1107" s="91">
        <v>0</v>
      </c>
      <c r="L1107" s="278">
        <v>0</v>
      </c>
      <c r="M1107" s="278">
        <f t="shared" si="17"/>
        <v>0</v>
      </c>
    </row>
    <row r="1108" spans="1:13" hidden="1" x14ac:dyDescent="0.3">
      <c r="A1108" s="108">
        <v>592060</v>
      </c>
      <c r="B1108" s="133" t="s">
        <v>2807</v>
      </c>
      <c r="C1108" s="133" t="s">
        <v>10</v>
      </c>
      <c r="D1108" s="133" t="s">
        <v>2728</v>
      </c>
      <c r="E1108" s="133" t="s">
        <v>1253</v>
      </c>
      <c r="F1108" s="133" t="s">
        <v>2729</v>
      </c>
      <c r="G1108" s="133" t="s">
        <v>931</v>
      </c>
      <c r="H1108" s="133" t="s">
        <v>2808</v>
      </c>
      <c r="I1108" t="b">
        <v>0</v>
      </c>
      <c r="J1108" s="133" t="s">
        <v>867</v>
      </c>
      <c r="K1108" s="91">
        <v>200</v>
      </c>
      <c r="L1108" s="278">
        <v>200</v>
      </c>
      <c r="M1108" s="278">
        <f t="shared" si="17"/>
        <v>0</v>
      </c>
    </row>
    <row r="1109" spans="1:13" hidden="1" x14ac:dyDescent="0.3">
      <c r="A1109" s="108">
        <v>592061</v>
      </c>
      <c r="B1109" s="133" t="s">
        <v>2809</v>
      </c>
      <c r="C1109" s="133" t="s">
        <v>10</v>
      </c>
      <c r="D1109" s="133" t="s">
        <v>2728</v>
      </c>
      <c r="E1109" s="133" t="s">
        <v>1265</v>
      </c>
      <c r="F1109" s="133" t="s">
        <v>2729</v>
      </c>
      <c r="G1109" s="133" t="s">
        <v>865</v>
      </c>
      <c r="H1109" s="133" t="s">
        <v>1266</v>
      </c>
      <c r="I1109" t="b">
        <v>0</v>
      </c>
      <c r="J1109" s="133" t="s">
        <v>867</v>
      </c>
      <c r="K1109" s="91">
        <v>29320</v>
      </c>
      <c r="L1109" s="278">
        <v>29320</v>
      </c>
      <c r="M1109" s="278">
        <f t="shared" si="17"/>
        <v>0</v>
      </c>
    </row>
    <row r="1110" spans="1:13" hidden="1" x14ac:dyDescent="0.3">
      <c r="A1110" s="108">
        <v>592062</v>
      </c>
      <c r="B1110" s="133" t="s">
        <v>2810</v>
      </c>
      <c r="C1110" s="133" t="s">
        <v>10</v>
      </c>
      <c r="D1110" s="133" t="s">
        <v>2728</v>
      </c>
      <c r="E1110" s="133" t="s">
        <v>1268</v>
      </c>
      <c r="F1110" s="133" t="s">
        <v>2729</v>
      </c>
      <c r="G1110" s="133" t="s">
        <v>865</v>
      </c>
      <c r="H1110" s="133" t="s">
        <v>2811</v>
      </c>
      <c r="I1110" t="b">
        <v>0</v>
      </c>
      <c r="J1110" s="133" t="s">
        <v>867</v>
      </c>
      <c r="K1110" s="91">
        <v>1030</v>
      </c>
      <c r="L1110" s="278">
        <v>1030</v>
      </c>
      <c r="M1110" s="278">
        <f t="shared" si="17"/>
        <v>0</v>
      </c>
    </row>
    <row r="1111" spans="1:13" hidden="1" x14ac:dyDescent="0.3">
      <c r="A1111" s="108">
        <v>592063</v>
      </c>
      <c r="B1111" s="133" t="s">
        <v>2812</v>
      </c>
      <c r="C1111" s="133" t="s">
        <v>10</v>
      </c>
      <c r="D1111" s="133" t="s">
        <v>2728</v>
      </c>
      <c r="E1111" s="133" t="s">
        <v>1273</v>
      </c>
      <c r="F1111" s="133" t="s">
        <v>2729</v>
      </c>
      <c r="G1111" s="133" t="s">
        <v>865</v>
      </c>
      <c r="H1111" s="133" t="s">
        <v>2813</v>
      </c>
      <c r="I1111" t="b">
        <v>0</v>
      </c>
      <c r="J1111" s="133" t="s">
        <v>867</v>
      </c>
      <c r="K1111" s="91">
        <v>5000</v>
      </c>
      <c r="L1111" s="278">
        <v>5000</v>
      </c>
      <c r="M1111" s="278">
        <f t="shared" si="17"/>
        <v>0</v>
      </c>
    </row>
    <row r="1112" spans="1:13" hidden="1" x14ac:dyDescent="0.3">
      <c r="A1112" s="108">
        <v>592064</v>
      </c>
      <c r="B1112" s="133" t="s">
        <v>2814</v>
      </c>
      <c r="C1112" s="133" t="s">
        <v>10</v>
      </c>
      <c r="D1112" s="133" t="s">
        <v>2728</v>
      </c>
      <c r="E1112" s="133" t="s">
        <v>1694</v>
      </c>
      <c r="F1112" s="133" t="s">
        <v>2729</v>
      </c>
      <c r="G1112" s="133" t="s">
        <v>865</v>
      </c>
      <c r="H1112" s="133" t="s">
        <v>2815</v>
      </c>
      <c r="I1112" t="b">
        <v>0</v>
      </c>
      <c r="J1112" s="133" t="s">
        <v>867</v>
      </c>
      <c r="K1112" s="91">
        <v>18000</v>
      </c>
      <c r="L1112" s="278">
        <v>18000</v>
      </c>
      <c r="M1112" s="278">
        <f t="shared" si="17"/>
        <v>0</v>
      </c>
    </row>
    <row r="1113" spans="1:13" hidden="1" x14ac:dyDescent="0.3">
      <c r="A1113" s="108">
        <v>592065</v>
      </c>
      <c r="B1113" s="133" t="s">
        <v>2816</v>
      </c>
      <c r="C1113" s="133" t="s">
        <v>10</v>
      </c>
      <c r="D1113" s="133" t="s">
        <v>2817</v>
      </c>
      <c r="E1113" s="133" t="s">
        <v>1165</v>
      </c>
      <c r="F1113" s="133" t="s">
        <v>2818</v>
      </c>
      <c r="G1113" s="133" t="s">
        <v>865</v>
      </c>
      <c r="H1113" s="133">
        <v>0</v>
      </c>
      <c r="I1113" t="b">
        <v>0</v>
      </c>
      <c r="J1113" s="133" t="s">
        <v>1166</v>
      </c>
      <c r="K1113" s="91">
        <v>135180</v>
      </c>
      <c r="L1113" s="278">
        <v>129360</v>
      </c>
      <c r="M1113" s="278">
        <f t="shared" si="17"/>
        <v>-5820</v>
      </c>
    </row>
    <row r="1114" spans="1:13" hidden="1" x14ac:dyDescent="0.3">
      <c r="A1114" s="108">
        <v>592066</v>
      </c>
      <c r="B1114" s="133" t="s">
        <v>2819</v>
      </c>
      <c r="C1114" s="133" t="s">
        <v>10</v>
      </c>
      <c r="D1114" s="133" t="s">
        <v>2817</v>
      </c>
      <c r="E1114" s="133" t="s">
        <v>1173</v>
      </c>
      <c r="F1114" s="133" t="s">
        <v>2818</v>
      </c>
      <c r="G1114" s="133" t="s">
        <v>865</v>
      </c>
      <c r="H1114" s="133" t="s">
        <v>1174</v>
      </c>
      <c r="I1114" t="b">
        <v>0</v>
      </c>
      <c r="J1114" s="133" t="s">
        <v>867</v>
      </c>
      <c r="K1114" s="91">
        <v>10000</v>
      </c>
      <c r="L1114" s="278">
        <v>10000</v>
      </c>
      <c r="M1114" s="278">
        <f t="shared" si="17"/>
        <v>0</v>
      </c>
    </row>
    <row r="1115" spans="1:13" hidden="1" x14ac:dyDescent="0.3">
      <c r="A1115" s="108">
        <v>592067</v>
      </c>
      <c r="B1115" s="133" t="s">
        <v>2820</v>
      </c>
      <c r="C1115" s="133" t="s">
        <v>10</v>
      </c>
      <c r="D1115" s="133" t="s">
        <v>2817</v>
      </c>
      <c r="E1115" s="133" t="s">
        <v>1173</v>
      </c>
      <c r="F1115" s="133" t="s">
        <v>2821</v>
      </c>
      <c r="G1115" s="133" t="s">
        <v>865</v>
      </c>
      <c r="H1115" s="133" t="s">
        <v>1174</v>
      </c>
      <c r="I1115" t="b">
        <v>0</v>
      </c>
      <c r="J1115" s="133" t="s">
        <v>867</v>
      </c>
      <c r="K1115" s="91">
        <v>0</v>
      </c>
      <c r="L1115" s="278">
        <v>0</v>
      </c>
      <c r="M1115" s="278">
        <f t="shared" si="17"/>
        <v>0</v>
      </c>
    </row>
    <row r="1116" spans="1:13" hidden="1" x14ac:dyDescent="0.3">
      <c r="A1116" s="108">
        <v>592493</v>
      </c>
      <c r="B1116" s="133" t="s">
        <v>2822</v>
      </c>
      <c r="C1116" s="133" t="s">
        <v>10</v>
      </c>
      <c r="D1116" s="133" t="s">
        <v>2817</v>
      </c>
      <c r="E1116" s="133" t="s">
        <v>1173</v>
      </c>
      <c r="F1116" s="133" t="s">
        <v>2823</v>
      </c>
      <c r="G1116" s="133" t="s">
        <v>865</v>
      </c>
      <c r="H1116" s="133" t="s">
        <v>1174</v>
      </c>
      <c r="I1116" t="b">
        <v>0</v>
      </c>
      <c r="J1116" s="133" t="s">
        <v>867</v>
      </c>
      <c r="K1116" s="91">
        <v>0</v>
      </c>
      <c r="L1116" s="278">
        <v>0</v>
      </c>
      <c r="M1116" s="278">
        <f t="shared" si="17"/>
        <v>0</v>
      </c>
    </row>
    <row r="1117" spans="1:13" hidden="1" x14ac:dyDescent="0.3">
      <c r="A1117" s="108">
        <v>592068</v>
      </c>
      <c r="B1117" s="133" t="s">
        <v>2824</v>
      </c>
      <c r="C1117" s="133" t="s">
        <v>10</v>
      </c>
      <c r="D1117" s="133" t="s">
        <v>2817</v>
      </c>
      <c r="E1117" s="133" t="s">
        <v>2117</v>
      </c>
      <c r="F1117" s="133" t="s">
        <v>2818</v>
      </c>
      <c r="G1117" s="133" t="s">
        <v>865</v>
      </c>
      <c r="H1117" s="133" t="s">
        <v>2118</v>
      </c>
      <c r="I1117" t="b">
        <v>0</v>
      </c>
      <c r="J1117" s="133" t="s">
        <v>867</v>
      </c>
      <c r="K1117" s="91">
        <v>4000</v>
      </c>
      <c r="L1117" s="278">
        <v>4000</v>
      </c>
      <c r="M1117" s="278">
        <f t="shared" si="17"/>
        <v>0</v>
      </c>
    </row>
    <row r="1118" spans="1:13" hidden="1" x14ac:dyDescent="0.3">
      <c r="A1118" s="108">
        <v>592069</v>
      </c>
      <c r="B1118" s="133" t="s">
        <v>2825</v>
      </c>
      <c r="C1118" s="133" t="s">
        <v>10</v>
      </c>
      <c r="D1118" s="133" t="s">
        <v>2817</v>
      </c>
      <c r="E1118" s="133" t="s">
        <v>1286</v>
      </c>
      <c r="F1118" s="133" t="s">
        <v>2818</v>
      </c>
      <c r="G1118" s="133" t="s">
        <v>865</v>
      </c>
      <c r="H1118" s="133" t="s">
        <v>1287</v>
      </c>
      <c r="I1118" t="b">
        <v>0</v>
      </c>
      <c r="J1118" s="133" t="s">
        <v>867</v>
      </c>
      <c r="K1118" s="91">
        <v>50000</v>
      </c>
      <c r="L1118" s="278">
        <v>50000</v>
      </c>
      <c r="M1118" s="278">
        <f t="shared" si="17"/>
        <v>0</v>
      </c>
    </row>
    <row r="1119" spans="1:13" hidden="1" x14ac:dyDescent="0.3">
      <c r="A1119" s="108">
        <v>592070</v>
      </c>
      <c r="B1119" s="133" t="s">
        <v>2826</v>
      </c>
      <c r="C1119" s="133" t="s">
        <v>10</v>
      </c>
      <c r="D1119" s="133" t="s">
        <v>2817</v>
      </c>
      <c r="E1119" s="133" t="s">
        <v>1286</v>
      </c>
      <c r="F1119" s="133" t="s">
        <v>2821</v>
      </c>
      <c r="G1119" s="133" t="s">
        <v>865</v>
      </c>
      <c r="H1119" s="133" t="s">
        <v>1287</v>
      </c>
      <c r="I1119" t="b">
        <v>0</v>
      </c>
      <c r="J1119" s="133" t="s">
        <v>867</v>
      </c>
      <c r="K1119" s="91">
        <v>0</v>
      </c>
      <c r="L1119" s="278">
        <v>0</v>
      </c>
      <c r="M1119" s="278">
        <f t="shared" si="17"/>
        <v>0</v>
      </c>
    </row>
    <row r="1120" spans="1:13" hidden="1" x14ac:dyDescent="0.3">
      <c r="A1120" s="108">
        <v>1429158</v>
      </c>
      <c r="B1120" s="133" t="s">
        <v>2827</v>
      </c>
      <c r="C1120" s="133" t="s">
        <v>10</v>
      </c>
      <c r="D1120" s="133" t="s">
        <v>2817</v>
      </c>
      <c r="E1120" s="133" t="s">
        <v>1286</v>
      </c>
      <c r="F1120" s="133" t="s">
        <v>2823</v>
      </c>
      <c r="G1120" s="133" t="s">
        <v>865</v>
      </c>
      <c r="H1120" s="133" t="s">
        <v>1287</v>
      </c>
      <c r="I1120" t="b">
        <v>0</v>
      </c>
      <c r="J1120" s="133" t="s">
        <v>867</v>
      </c>
      <c r="K1120" s="91">
        <v>0</v>
      </c>
      <c r="L1120" s="278">
        <v>0</v>
      </c>
      <c r="M1120" s="278">
        <f t="shared" si="17"/>
        <v>0</v>
      </c>
    </row>
    <row r="1121" spans="1:13" hidden="1" x14ac:dyDescent="0.3">
      <c r="A1121" s="108">
        <v>592098</v>
      </c>
      <c r="B1121" s="133" t="s">
        <v>2828</v>
      </c>
      <c r="C1121" s="133" t="s">
        <v>10</v>
      </c>
      <c r="D1121" s="133" t="s">
        <v>2817</v>
      </c>
      <c r="E1121" s="133" t="s">
        <v>1176</v>
      </c>
      <c r="F1121" s="133" t="s">
        <v>2818</v>
      </c>
      <c r="G1121" s="133" t="s">
        <v>865</v>
      </c>
      <c r="H1121" s="133">
        <v>0</v>
      </c>
      <c r="I1121" t="b">
        <v>0</v>
      </c>
      <c r="J1121" s="133" t="s">
        <v>1166</v>
      </c>
      <c r="K1121" s="91">
        <v>66150</v>
      </c>
      <c r="L1121" s="278">
        <v>68630</v>
      </c>
      <c r="M1121" s="278">
        <f t="shared" si="17"/>
        <v>2480</v>
      </c>
    </row>
    <row r="1122" spans="1:13" hidden="1" x14ac:dyDescent="0.3">
      <c r="A1122" s="108">
        <v>592072</v>
      </c>
      <c r="B1122" s="133" t="s">
        <v>2829</v>
      </c>
      <c r="C1122" s="133" t="s">
        <v>10</v>
      </c>
      <c r="D1122" s="133" t="s">
        <v>2817</v>
      </c>
      <c r="E1122" s="133" t="s">
        <v>1191</v>
      </c>
      <c r="F1122" s="133" t="s">
        <v>2818</v>
      </c>
      <c r="G1122" s="133" t="s">
        <v>865</v>
      </c>
      <c r="H1122" s="133" t="s">
        <v>1192</v>
      </c>
      <c r="I1122" t="b">
        <v>0</v>
      </c>
      <c r="J1122" s="133" t="s">
        <v>867</v>
      </c>
      <c r="K1122" s="91">
        <v>1500</v>
      </c>
      <c r="L1122" s="278">
        <v>1500</v>
      </c>
      <c r="M1122" s="278">
        <f t="shared" si="17"/>
        <v>0</v>
      </c>
    </row>
    <row r="1123" spans="1:13" hidden="1" x14ac:dyDescent="0.3">
      <c r="A1123" s="108">
        <v>592073</v>
      </c>
      <c r="B1123" s="133" t="s">
        <v>2830</v>
      </c>
      <c r="C1123" s="133" t="s">
        <v>10</v>
      </c>
      <c r="D1123" s="133" t="s">
        <v>2817</v>
      </c>
      <c r="E1123" s="133" t="s">
        <v>1202</v>
      </c>
      <c r="F1123" s="133" t="s">
        <v>2818</v>
      </c>
      <c r="G1123" s="133" t="s">
        <v>865</v>
      </c>
      <c r="H1123" s="133" t="s">
        <v>2831</v>
      </c>
      <c r="I1123" t="b">
        <v>0</v>
      </c>
      <c r="J1123" s="133" t="s">
        <v>867</v>
      </c>
      <c r="K1123" s="91">
        <v>3000</v>
      </c>
      <c r="L1123" s="278">
        <v>3000</v>
      </c>
      <c r="M1123" s="278">
        <f t="shared" si="17"/>
        <v>0</v>
      </c>
    </row>
    <row r="1124" spans="1:13" hidden="1" x14ac:dyDescent="0.3">
      <c r="A1124" s="108">
        <v>592074</v>
      </c>
      <c r="B1124" s="133" t="s">
        <v>2832</v>
      </c>
      <c r="C1124" s="133" t="s">
        <v>10</v>
      </c>
      <c r="D1124" s="133" t="s">
        <v>2817</v>
      </c>
      <c r="E1124" s="133" t="s">
        <v>1220</v>
      </c>
      <c r="F1124" s="133" t="s">
        <v>2821</v>
      </c>
      <c r="G1124" s="133" t="s">
        <v>865</v>
      </c>
      <c r="H1124" s="133" t="s">
        <v>2770</v>
      </c>
      <c r="I1124" t="b">
        <v>0</v>
      </c>
      <c r="J1124" s="133" t="s">
        <v>867</v>
      </c>
      <c r="K1124" s="91">
        <v>3330</v>
      </c>
      <c r="L1124" s="278">
        <v>3330</v>
      </c>
      <c r="M1124" s="278">
        <f t="shared" si="17"/>
        <v>0</v>
      </c>
    </row>
    <row r="1125" spans="1:13" hidden="1" x14ac:dyDescent="0.3">
      <c r="A1125" s="108">
        <v>592075</v>
      </c>
      <c r="B1125" s="133" t="s">
        <v>2833</v>
      </c>
      <c r="C1125" s="133" t="s">
        <v>10</v>
      </c>
      <c r="D1125" s="133" t="s">
        <v>2817</v>
      </c>
      <c r="E1125" s="133" t="s">
        <v>1229</v>
      </c>
      <c r="F1125" s="133" t="s">
        <v>2818</v>
      </c>
      <c r="G1125" s="133" t="s">
        <v>865</v>
      </c>
      <c r="H1125" s="133" t="s">
        <v>2783</v>
      </c>
      <c r="I1125" t="b">
        <v>0</v>
      </c>
      <c r="J1125" s="133" t="s">
        <v>867</v>
      </c>
      <c r="K1125" s="91">
        <v>2500</v>
      </c>
      <c r="L1125" s="278">
        <v>2500</v>
      </c>
      <c r="M1125" s="278">
        <f t="shared" si="17"/>
        <v>0</v>
      </c>
    </row>
    <row r="1126" spans="1:13" hidden="1" x14ac:dyDescent="0.3">
      <c r="A1126" s="108">
        <v>592076</v>
      </c>
      <c r="B1126" s="133" t="s">
        <v>2834</v>
      </c>
      <c r="C1126" s="133" t="s">
        <v>10</v>
      </c>
      <c r="D1126" s="133" t="s">
        <v>2817</v>
      </c>
      <c r="E1126" s="133" t="s">
        <v>1229</v>
      </c>
      <c r="F1126" s="133" t="s">
        <v>2818</v>
      </c>
      <c r="G1126" s="133" t="s">
        <v>925</v>
      </c>
      <c r="H1126" s="133" t="s">
        <v>1457</v>
      </c>
      <c r="I1126" t="b">
        <v>0</v>
      </c>
      <c r="J1126" s="133" t="s">
        <v>867</v>
      </c>
      <c r="K1126" s="91">
        <v>2000</v>
      </c>
      <c r="L1126" s="278">
        <v>2000</v>
      </c>
      <c r="M1126" s="278">
        <f t="shared" si="17"/>
        <v>0</v>
      </c>
    </row>
    <row r="1127" spans="1:13" hidden="1" x14ac:dyDescent="0.3">
      <c r="A1127" s="108">
        <v>592077</v>
      </c>
      <c r="B1127" s="133" t="s">
        <v>2835</v>
      </c>
      <c r="C1127" s="133" t="s">
        <v>10</v>
      </c>
      <c r="D1127" s="133" t="s">
        <v>2817</v>
      </c>
      <c r="E1127" s="133" t="s">
        <v>1229</v>
      </c>
      <c r="F1127" s="133" t="s">
        <v>2818</v>
      </c>
      <c r="G1127" s="133" t="s">
        <v>928</v>
      </c>
      <c r="H1127" s="133" t="s">
        <v>1799</v>
      </c>
      <c r="I1127" t="b">
        <v>0</v>
      </c>
      <c r="J1127" s="133" t="s">
        <v>867</v>
      </c>
      <c r="K1127" s="91">
        <v>40</v>
      </c>
      <c r="L1127" s="278">
        <v>40</v>
      </c>
      <c r="M1127" s="278">
        <f t="shared" si="17"/>
        <v>0</v>
      </c>
    </row>
    <row r="1128" spans="1:13" hidden="1" x14ac:dyDescent="0.3">
      <c r="A1128" s="108">
        <v>592078</v>
      </c>
      <c r="B1128" s="133" t="s">
        <v>2836</v>
      </c>
      <c r="C1128" s="133" t="s">
        <v>10</v>
      </c>
      <c r="D1128" s="133" t="s">
        <v>2817</v>
      </c>
      <c r="E1128" s="133" t="s">
        <v>1576</v>
      </c>
      <c r="F1128" s="133" t="s">
        <v>2818</v>
      </c>
      <c r="G1128" s="133" t="s">
        <v>925</v>
      </c>
      <c r="H1128" s="268" t="s">
        <v>1251</v>
      </c>
      <c r="I1128" t="b">
        <v>0</v>
      </c>
      <c r="J1128" s="133" t="s">
        <v>867</v>
      </c>
      <c r="K1128" s="91">
        <v>170000</v>
      </c>
      <c r="L1128" s="278">
        <v>0</v>
      </c>
      <c r="M1128" s="278">
        <f t="shared" si="17"/>
        <v>-170000</v>
      </c>
    </row>
    <row r="1129" spans="1:13" hidden="1" x14ac:dyDescent="0.3">
      <c r="A1129" s="108">
        <v>592086</v>
      </c>
      <c r="B1129" s="133" t="s">
        <v>2837</v>
      </c>
      <c r="C1129" s="133" t="s">
        <v>10</v>
      </c>
      <c r="D1129" s="133" t="s">
        <v>2817</v>
      </c>
      <c r="E1129" s="133" t="s">
        <v>1576</v>
      </c>
      <c r="F1129" s="133" t="s">
        <v>2821</v>
      </c>
      <c r="G1129" s="133" t="s">
        <v>865</v>
      </c>
      <c r="H1129" s="133" t="s">
        <v>1577</v>
      </c>
      <c r="I1129" t="b">
        <v>0</v>
      </c>
      <c r="J1129" s="133" t="s">
        <v>867</v>
      </c>
      <c r="K1129" s="91">
        <v>44970</v>
      </c>
      <c r="L1129" s="278">
        <v>44970</v>
      </c>
      <c r="M1129" s="278">
        <f t="shared" si="17"/>
        <v>0</v>
      </c>
    </row>
    <row r="1130" spans="1:13" hidden="1" x14ac:dyDescent="0.3">
      <c r="A1130" s="108">
        <v>592087</v>
      </c>
      <c r="B1130" s="261" t="s">
        <v>11987</v>
      </c>
      <c r="C1130" s="262" t="s">
        <v>10</v>
      </c>
      <c r="D1130" s="262" t="s">
        <v>2817</v>
      </c>
      <c r="E1130" s="262" t="s">
        <v>1576</v>
      </c>
      <c r="F1130" s="262" t="s">
        <v>2821</v>
      </c>
      <c r="G1130" s="262" t="s">
        <v>925</v>
      </c>
      <c r="H1130" s="262" t="s">
        <v>11988</v>
      </c>
      <c r="I1130" s="263" t="b">
        <v>0</v>
      </c>
      <c r="J1130" s="261" t="s">
        <v>867</v>
      </c>
      <c r="K1130" s="264"/>
      <c r="L1130" s="278">
        <v>170000</v>
      </c>
      <c r="M1130" s="285">
        <f t="shared" si="17"/>
        <v>170000</v>
      </c>
    </row>
    <row r="1131" spans="1:13" hidden="1" x14ac:dyDescent="0.3">
      <c r="A1131" s="108">
        <v>592088</v>
      </c>
      <c r="B1131" s="133" t="s">
        <v>2838</v>
      </c>
      <c r="C1131" s="133" t="s">
        <v>10</v>
      </c>
      <c r="D1131" s="133" t="s">
        <v>2817</v>
      </c>
      <c r="E1131" s="133" t="s">
        <v>1243</v>
      </c>
      <c r="F1131" s="133" t="s">
        <v>2818</v>
      </c>
      <c r="G1131" s="133" t="s">
        <v>865</v>
      </c>
      <c r="H1131" s="268" t="s">
        <v>1251</v>
      </c>
      <c r="I1131" t="b">
        <v>0</v>
      </c>
      <c r="J1131" s="133" t="s">
        <v>867</v>
      </c>
      <c r="K1131" s="91">
        <v>19700</v>
      </c>
      <c r="L1131" s="278">
        <v>0</v>
      </c>
      <c r="M1131" s="278">
        <f t="shared" si="17"/>
        <v>-19700</v>
      </c>
    </row>
    <row r="1132" spans="1:13" hidden="1" x14ac:dyDescent="0.3">
      <c r="A1132" s="108">
        <v>592089</v>
      </c>
      <c r="B1132" s="133" t="s">
        <v>2839</v>
      </c>
      <c r="C1132" s="133" t="s">
        <v>10</v>
      </c>
      <c r="D1132" s="133" t="s">
        <v>2817</v>
      </c>
      <c r="E1132" s="133" t="s">
        <v>1586</v>
      </c>
      <c r="F1132" s="133" t="s">
        <v>2818</v>
      </c>
      <c r="G1132" s="133" t="s">
        <v>865</v>
      </c>
      <c r="H1132" s="133" t="s">
        <v>2840</v>
      </c>
      <c r="I1132" t="b">
        <v>0</v>
      </c>
      <c r="J1132" s="133" t="s">
        <v>867</v>
      </c>
      <c r="K1132" s="91">
        <v>0</v>
      </c>
      <c r="L1132" s="278">
        <v>0</v>
      </c>
      <c r="M1132" s="278">
        <f t="shared" si="17"/>
        <v>0</v>
      </c>
    </row>
    <row r="1133" spans="1:13" hidden="1" x14ac:dyDescent="0.3">
      <c r="A1133" s="108">
        <v>592090</v>
      </c>
      <c r="B1133" s="261" t="s">
        <v>11989</v>
      </c>
      <c r="C1133" s="262" t="s">
        <v>10</v>
      </c>
      <c r="D1133" s="262" t="s">
        <v>2817</v>
      </c>
      <c r="E1133" s="262" t="s">
        <v>1586</v>
      </c>
      <c r="F1133" s="262" t="s">
        <v>2818</v>
      </c>
      <c r="G1133" s="262" t="s">
        <v>925</v>
      </c>
      <c r="H1133" s="262" t="s">
        <v>11990</v>
      </c>
      <c r="I1133" s="263" t="b">
        <v>0</v>
      </c>
      <c r="J1133" s="261" t="s">
        <v>867</v>
      </c>
      <c r="K1133" s="264"/>
      <c r="L1133" s="278">
        <v>19700</v>
      </c>
      <c r="M1133" s="285">
        <f t="shared" si="17"/>
        <v>19700</v>
      </c>
    </row>
    <row r="1134" spans="1:13" hidden="1" x14ac:dyDescent="0.3">
      <c r="A1134" s="108">
        <v>850486</v>
      </c>
      <c r="B1134" s="133" t="s">
        <v>2841</v>
      </c>
      <c r="C1134" s="133" t="s">
        <v>10</v>
      </c>
      <c r="D1134" s="133" t="s">
        <v>2817</v>
      </c>
      <c r="E1134" s="133" t="s">
        <v>1253</v>
      </c>
      <c r="F1134" s="133" t="s">
        <v>2818</v>
      </c>
      <c r="G1134" s="133" t="s">
        <v>865</v>
      </c>
      <c r="H1134" s="133" t="s">
        <v>1254</v>
      </c>
      <c r="I1134" t="b">
        <v>0</v>
      </c>
      <c r="J1134" s="133" t="s">
        <v>867</v>
      </c>
      <c r="K1134" s="91">
        <v>0</v>
      </c>
      <c r="L1134" s="278">
        <v>0</v>
      </c>
      <c r="M1134" s="278">
        <f t="shared" si="17"/>
        <v>0</v>
      </c>
    </row>
    <row r="1135" spans="1:13" hidden="1" x14ac:dyDescent="0.3">
      <c r="A1135" s="108">
        <v>592079</v>
      </c>
      <c r="B1135" s="133" t="s">
        <v>2842</v>
      </c>
      <c r="C1135" s="133" t="s">
        <v>10</v>
      </c>
      <c r="D1135" s="133" t="s">
        <v>2817</v>
      </c>
      <c r="E1135" s="133" t="s">
        <v>1265</v>
      </c>
      <c r="F1135" s="133" t="s">
        <v>2818</v>
      </c>
      <c r="G1135" s="133" t="s">
        <v>865</v>
      </c>
      <c r="H1135" s="133" t="s">
        <v>1266</v>
      </c>
      <c r="I1135" t="b">
        <v>0</v>
      </c>
      <c r="J1135" s="133" t="s">
        <v>867</v>
      </c>
      <c r="K1135" s="91">
        <v>7310</v>
      </c>
      <c r="L1135" s="278">
        <v>7310</v>
      </c>
      <c r="M1135" s="278">
        <f t="shared" si="17"/>
        <v>0</v>
      </c>
    </row>
    <row r="1136" spans="1:13" hidden="1" x14ac:dyDescent="0.3">
      <c r="A1136" s="108">
        <v>592080</v>
      </c>
      <c r="B1136" s="133" t="s">
        <v>2843</v>
      </c>
      <c r="C1136" s="133" t="s">
        <v>10</v>
      </c>
      <c r="D1136" s="133" t="s">
        <v>2844</v>
      </c>
      <c r="E1136" s="133" t="s">
        <v>1165</v>
      </c>
      <c r="F1136" s="133" t="s">
        <v>1023</v>
      </c>
      <c r="G1136" s="133" t="s">
        <v>865</v>
      </c>
      <c r="H1136" s="133">
        <v>0</v>
      </c>
      <c r="I1136" t="b">
        <v>0</v>
      </c>
      <c r="J1136" s="133" t="s">
        <v>1166</v>
      </c>
      <c r="K1136" s="91">
        <v>2026520</v>
      </c>
      <c r="L1136" s="278">
        <v>1939250</v>
      </c>
      <c r="M1136" s="278">
        <f t="shared" si="17"/>
        <v>-87270</v>
      </c>
    </row>
    <row r="1137" spans="1:13" hidden="1" x14ac:dyDescent="0.3">
      <c r="A1137" s="108">
        <v>592081</v>
      </c>
      <c r="B1137" s="133" t="s">
        <v>2845</v>
      </c>
      <c r="C1137" s="133" t="s">
        <v>10</v>
      </c>
      <c r="D1137" s="133" t="s">
        <v>2844</v>
      </c>
      <c r="E1137" s="133" t="s">
        <v>1165</v>
      </c>
      <c r="F1137" s="133" t="s">
        <v>1023</v>
      </c>
      <c r="G1137" s="133" t="s">
        <v>925</v>
      </c>
      <c r="H1137" s="133" t="s">
        <v>2846</v>
      </c>
      <c r="I1137" t="b">
        <v>0</v>
      </c>
      <c r="J1137" s="133" t="s">
        <v>867</v>
      </c>
      <c r="K1137" s="91">
        <v>218870</v>
      </c>
      <c r="L1137" s="278">
        <v>218870</v>
      </c>
      <c r="M1137" s="278">
        <f t="shared" si="17"/>
        <v>0</v>
      </c>
    </row>
    <row r="1138" spans="1:13" hidden="1" x14ac:dyDescent="0.3">
      <c r="A1138" s="108">
        <v>592082</v>
      </c>
      <c r="B1138" s="133" t="s">
        <v>2848</v>
      </c>
      <c r="C1138" s="133" t="s">
        <v>10</v>
      </c>
      <c r="D1138" s="133" t="s">
        <v>2844</v>
      </c>
      <c r="E1138" s="133" t="s">
        <v>1173</v>
      </c>
      <c r="F1138" s="133" t="s">
        <v>1023</v>
      </c>
      <c r="G1138" s="133" t="s">
        <v>865</v>
      </c>
      <c r="H1138" s="133" t="s">
        <v>1174</v>
      </c>
      <c r="I1138" t="b">
        <v>0</v>
      </c>
      <c r="J1138" s="133" t="s">
        <v>867</v>
      </c>
      <c r="K1138" s="91">
        <v>320000</v>
      </c>
      <c r="L1138" s="278">
        <v>320000</v>
      </c>
      <c r="M1138" s="278">
        <f t="shared" si="17"/>
        <v>0</v>
      </c>
    </row>
    <row r="1139" spans="1:13" hidden="1" x14ac:dyDescent="0.3">
      <c r="A1139" s="108">
        <v>592083</v>
      </c>
      <c r="B1139" s="133" t="s">
        <v>2849</v>
      </c>
      <c r="C1139" s="133" t="s">
        <v>10</v>
      </c>
      <c r="D1139" s="133" t="s">
        <v>2844</v>
      </c>
      <c r="E1139" s="133" t="s">
        <v>1286</v>
      </c>
      <c r="F1139" s="133" t="s">
        <v>1023</v>
      </c>
      <c r="G1139" s="133" t="s">
        <v>865</v>
      </c>
      <c r="H1139" s="133" t="s">
        <v>1287</v>
      </c>
      <c r="I1139" t="b">
        <v>0</v>
      </c>
      <c r="J1139" s="133" t="s">
        <v>867</v>
      </c>
      <c r="K1139" s="91">
        <v>73750</v>
      </c>
      <c r="L1139" s="278">
        <v>73750</v>
      </c>
      <c r="M1139" s="278">
        <f t="shared" si="17"/>
        <v>0</v>
      </c>
    </row>
    <row r="1140" spans="1:13" hidden="1" x14ac:dyDescent="0.3">
      <c r="A1140" s="108">
        <v>592084</v>
      </c>
      <c r="B1140" s="133" t="s">
        <v>2850</v>
      </c>
      <c r="C1140" s="133" t="s">
        <v>10</v>
      </c>
      <c r="D1140" s="133" t="s">
        <v>2844</v>
      </c>
      <c r="E1140" s="133" t="s">
        <v>1176</v>
      </c>
      <c r="F1140" s="133" t="s">
        <v>1023</v>
      </c>
      <c r="G1140" s="133" t="s">
        <v>865</v>
      </c>
      <c r="H1140" s="133">
        <v>0</v>
      </c>
      <c r="I1140" t="b">
        <v>0</v>
      </c>
      <c r="J1140" s="133" t="s">
        <v>1166</v>
      </c>
      <c r="K1140" s="91">
        <v>1322450</v>
      </c>
      <c r="L1140" s="278">
        <v>1290200</v>
      </c>
      <c r="M1140" s="278">
        <f t="shared" si="17"/>
        <v>-32250</v>
      </c>
    </row>
    <row r="1141" spans="1:13" hidden="1" x14ac:dyDescent="0.3">
      <c r="A1141" s="108">
        <v>592085</v>
      </c>
      <c r="B1141" s="133" t="s">
        <v>2851</v>
      </c>
      <c r="C1141" s="133" t="s">
        <v>10</v>
      </c>
      <c r="D1141" s="133" t="s">
        <v>2844</v>
      </c>
      <c r="E1141" s="133" t="s">
        <v>1525</v>
      </c>
      <c r="F1141" s="133" t="s">
        <v>1023</v>
      </c>
      <c r="G1141" s="133" t="s">
        <v>865</v>
      </c>
      <c r="H1141" s="133" t="s">
        <v>1526</v>
      </c>
      <c r="I1141" t="b">
        <v>0</v>
      </c>
      <c r="J1141" s="133" t="s">
        <v>867</v>
      </c>
      <c r="K1141" s="91">
        <v>25500</v>
      </c>
      <c r="L1141" s="278">
        <v>25500</v>
      </c>
      <c r="M1141" s="278">
        <f t="shared" si="17"/>
        <v>0</v>
      </c>
    </row>
    <row r="1142" spans="1:13" hidden="1" x14ac:dyDescent="0.3">
      <c r="A1142" s="108">
        <v>592091</v>
      </c>
      <c r="B1142" s="133" t="s">
        <v>2852</v>
      </c>
      <c r="C1142" s="133" t="s">
        <v>10</v>
      </c>
      <c r="D1142" s="133" t="s">
        <v>2844</v>
      </c>
      <c r="E1142" s="133" t="s">
        <v>1182</v>
      </c>
      <c r="F1142" s="133" t="s">
        <v>1023</v>
      </c>
      <c r="G1142" s="133" t="s">
        <v>865</v>
      </c>
      <c r="H1142" s="133" t="s">
        <v>1183</v>
      </c>
      <c r="I1142" t="b">
        <v>0</v>
      </c>
      <c r="J1142" s="133" t="s">
        <v>867</v>
      </c>
      <c r="K1142" s="91">
        <v>0</v>
      </c>
      <c r="L1142" s="278">
        <v>0</v>
      </c>
      <c r="M1142" s="278">
        <f t="shared" si="17"/>
        <v>0</v>
      </c>
    </row>
    <row r="1143" spans="1:13" hidden="1" x14ac:dyDescent="0.3">
      <c r="A1143" s="108">
        <v>592092</v>
      </c>
      <c r="B1143" s="133" t="s">
        <v>2853</v>
      </c>
      <c r="C1143" s="133" t="s">
        <v>10</v>
      </c>
      <c r="D1143" s="133" t="s">
        <v>2844</v>
      </c>
      <c r="E1143" s="133" t="s">
        <v>1185</v>
      </c>
      <c r="F1143" s="133" t="s">
        <v>1023</v>
      </c>
      <c r="G1143" s="133" t="s">
        <v>865</v>
      </c>
      <c r="H1143" s="133" t="s">
        <v>1186</v>
      </c>
      <c r="I1143" t="b">
        <v>0</v>
      </c>
      <c r="J1143" s="133" t="s">
        <v>867</v>
      </c>
      <c r="K1143" s="91">
        <v>600</v>
      </c>
      <c r="L1143" s="278">
        <v>600</v>
      </c>
      <c r="M1143" s="278">
        <f t="shared" si="17"/>
        <v>0</v>
      </c>
    </row>
    <row r="1144" spans="1:13" hidden="1" x14ac:dyDescent="0.3">
      <c r="A1144" s="108">
        <v>2061345</v>
      </c>
      <c r="B1144" s="133" t="s">
        <v>2854</v>
      </c>
      <c r="C1144" s="133" t="s">
        <v>10</v>
      </c>
      <c r="D1144" s="133" t="s">
        <v>2844</v>
      </c>
      <c r="E1144" s="133" t="s">
        <v>1188</v>
      </c>
      <c r="F1144" s="133" t="s">
        <v>1023</v>
      </c>
      <c r="G1144" s="133" t="s">
        <v>865</v>
      </c>
      <c r="H1144" s="133" t="s">
        <v>1189</v>
      </c>
      <c r="I1144" t="b">
        <v>0</v>
      </c>
      <c r="J1144" s="133" t="s">
        <v>867</v>
      </c>
      <c r="K1144" s="91">
        <v>1500</v>
      </c>
      <c r="L1144" s="278">
        <v>1500</v>
      </c>
      <c r="M1144" s="278">
        <f t="shared" si="17"/>
        <v>0</v>
      </c>
    </row>
    <row r="1145" spans="1:13" hidden="1" x14ac:dyDescent="0.3">
      <c r="A1145" s="108">
        <v>2617736</v>
      </c>
      <c r="B1145" s="133" t="s">
        <v>2855</v>
      </c>
      <c r="C1145" s="133" t="s">
        <v>10</v>
      </c>
      <c r="D1145" s="133" t="s">
        <v>2844</v>
      </c>
      <c r="E1145" s="133" t="s">
        <v>1191</v>
      </c>
      <c r="F1145" s="133" t="s">
        <v>1023</v>
      </c>
      <c r="G1145" s="133" t="s">
        <v>865</v>
      </c>
      <c r="H1145" s="133" t="s">
        <v>2130</v>
      </c>
      <c r="I1145" t="b">
        <v>0</v>
      </c>
      <c r="J1145" s="133" t="s">
        <v>867</v>
      </c>
      <c r="K1145" s="91">
        <v>5800</v>
      </c>
      <c r="L1145" s="278">
        <v>5800</v>
      </c>
      <c r="M1145" s="278">
        <f t="shared" si="17"/>
        <v>0</v>
      </c>
    </row>
    <row r="1146" spans="1:13" hidden="1" x14ac:dyDescent="0.3">
      <c r="A1146" s="108">
        <v>592093</v>
      </c>
      <c r="B1146" s="133" t="s">
        <v>2856</v>
      </c>
      <c r="C1146" s="133" t="s">
        <v>10</v>
      </c>
      <c r="D1146" s="133" t="s">
        <v>2844</v>
      </c>
      <c r="E1146" s="133" t="s">
        <v>1191</v>
      </c>
      <c r="F1146" s="133" t="s">
        <v>1023</v>
      </c>
      <c r="G1146" s="133" t="s">
        <v>925</v>
      </c>
      <c r="H1146" s="133" t="s">
        <v>2857</v>
      </c>
      <c r="I1146" t="b">
        <v>0</v>
      </c>
      <c r="J1146" s="133" t="s">
        <v>867</v>
      </c>
      <c r="K1146" s="91">
        <v>3500</v>
      </c>
      <c r="L1146" s="278">
        <v>3500</v>
      </c>
      <c r="M1146" s="278">
        <f t="shared" si="17"/>
        <v>0</v>
      </c>
    </row>
    <row r="1147" spans="1:13" hidden="1" x14ac:dyDescent="0.3">
      <c r="A1147" s="108">
        <v>592094</v>
      </c>
      <c r="B1147" s="133" t="s">
        <v>2858</v>
      </c>
      <c r="C1147" s="133" t="s">
        <v>10</v>
      </c>
      <c r="D1147" s="133" t="s">
        <v>2844</v>
      </c>
      <c r="E1147" s="133" t="s">
        <v>1194</v>
      </c>
      <c r="F1147" s="133" t="s">
        <v>1023</v>
      </c>
      <c r="G1147" s="133" t="s">
        <v>865</v>
      </c>
      <c r="H1147" s="133" t="s">
        <v>1195</v>
      </c>
      <c r="I1147" t="b">
        <v>0</v>
      </c>
      <c r="J1147" s="133" t="s">
        <v>867</v>
      </c>
      <c r="K1147" s="91">
        <v>7440</v>
      </c>
      <c r="L1147" s="278">
        <v>7440</v>
      </c>
      <c r="M1147" s="278">
        <f t="shared" si="17"/>
        <v>0</v>
      </c>
    </row>
    <row r="1148" spans="1:13" hidden="1" x14ac:dyDescent="0.3">
      <c r="A1148" s="108">
        <v>1191814</v>
      </c>
      <c r="B1148" s="133" t="s">
        <v>2859</v>
      </c>
      <c r="C1148" s="133" t="s">
        <v>10</v>
      </c>
      <c r="D1148" s="133" t="s">
        <v>2844</v>
      </c>
      <c r="E1148" s="133" t="s">
        <v>1197</v>
      </c>
      <c r="F1148" s="133" t="s">
        <v>1023</v>
      </c>
      <c r="G1148" s="133" t="s">
        <v>865</v>
      </c>
      <c r="H1148" s="133" t="s">
        <v>1198</v>
      </c>
      <c r="I1148" t="b">
        <v>0</v>
      </c>
      <c r="J1148" s="133" t="s">
        <v>867</v>
      </c>
      <c r="K1148" s="91">
        <v>17950</v>
      </c>
      <c r="L1148" s="278">
        <v>17950</v>
      </c>
      <c r="M1148" s="278">
        <f t="shared" si="17"/>
        <v>0</v>
      </c>
    </row>
    <row r="1149" spans="1:13" hidden="1" x14ac:dyDescent="0.3">
      <c r="A1149" s="108">
        <v>1429160</v>
      </c>
      <c r="B1149" s="133" t="s">
        <v>2860</v>
      </c>
      <c r="C1149" s="133" t="s">
        <v>10</v>
      </c>
      <c r="D1149" s="133" t="s">
        <v>2844</v>
      </c>
      <c r="E1149" s="133" t="s">
        <v>1202</v>
      </c>
      <c r="F1149" s="133" t="s">
        <v>1023</v>
      </c>
      <c r="G1149" s="133" t="s">
        <v>865</v>
      </c>
      <c r="H1149" s="133" t="s">
        <v>1203</v>
      </c>
      <c r="I1149" t="b">
        <v>0</v>
      </c>
      <c r="J1149" s="133" t="s">
        <v>867</v>
      </c>
      <c r="K1149" s="91">
        <v>8900</v>
      </c>
      <c r="L1149" s="278">
        <v>8900</v>
      </c>
      <c r="M1149" s="278">
        <f t="shared" si="17"/>
        <v>0</v>
      </c>
    </row>
    <row r="1150" spans="1:13" hidden="1" x14ac:dyDescent="0.3">
      <c r="A1150" s="108">
        <v>593044</v>
      </c>
      <c r="B1150" s="133" t="s">
        <v>2861</v>
      </c>
      <c r="C1150" s="133" t="s">
        <v>10</v>
      </c>
      <c r="D1150" s="133" t="s">
        <v>2844</v>
      </c>
      <c r="E1150" s="133" t="s">
        <v>1354</v>
      </c>
      <c r="F1150" s="133" t="s">
        <v>1023</v>
      </c>
      <c r="G1150" s="133" t="s">
        <v>865</v>
      </c>
      <c r="H1150" s="133" t="s">
        <v>1355</v>
      </c>
      <c r="I1150" t="b">
        <v>0</v>
      </c>
      <c r="J1150" s="133" t="s">
        <v>867</v>
      </c>
      <c r="K1150" s="91">
        <v>1600</v>
      </c>
      <c r="L1150" s="278">
        <v>1600</v>
      </c>
      <c r="M1150" s="278">
        <f t="shared" si="17"/>
        <v>0</v>
      </c>
    </row>
    <row r="1151" spans="1:13" hidden="1" x14ac:dyDescent="0.3">
      <c r="A1151" s="108">
        <v>851201</v>
      </c>
      <c r="B1151" s="133" t="s">
        <v>2862</v>
      </c>
      <c r="C1151" s="133" t="s">
        <v>10</v>
      </c>
      <c r="D1151" s="133" t="s">
        <v>2844</v>
      </c>
      <c r="E1151" s="133" t="s">
        <v>1207</v>
      </c>
      <c r="F1151" s="133" t="s">
        <v>1023</v>
      </c>
      <c r="G1151" s="133" t="s">
        <v>865</v>
      </c>
      <c r="H1151" s="133" t="s">
        <v>2863</v>
      </c>
      <c r="I1151" t="b">
        <v>0</v>
      </c>
      <c r="J1151" s="133" t="s">
        <v>867</v>
      </c>
      <c r="K1151" s="91">
        <v>6670</v>
      </c>
      <c r="L1151" s="278">
        <v>6670</v>
      </c>
      <c r="M1151" s="278">
        <f t="shared" si="17"/>
        <v>0</v>
      </c>
    </row>
    <row r="1152" spans="1:13" hidden="1" x14ac:dyDescent="0.3">
      <c r="A1152" s="108">
        <v>851202</v>
      </c>
      <c r="B1152" s="133" t="s">
        <v>2864</v>
      </c>
      <c r="C1152" s="133" t="s">
        <v>10</v>
      </c>
      <c r="D1152" s="133" t="s">
        <v>2844</v>
      </c>
      <c r="E1152" s="133" t="s">
        <v>1207</v>
      </c>
      <c r="F1152" s="133" t="s">
        <v>1023</v>
      </c>
      <c r="G1152" s="133" t="s">
        <v>928</v>
      </c>
      <c r="H1152" s="133" t="s">
        <v>2865</v>
      </c>
      <c r="I1152" t="b">
        <v>0</v>
      </c>
      <c r="J1152" s="133" t="s">
        <v>867</v>
      </c>
      <c r="K1152" s="91">
        <v>900</v>
      </c>
      <c r="L1152" s="278">
        <v>900</v>
      </c>
      <c r="M1152" s="278">
        <f t="shared" si="17"/>
        <v>0</v>
      </c>
    </row>
    <row r="1153" spans="1:13" hidden="1" x14ac:dyDescent="0.3">
      <c r="A1153" s="108">
        <v>851203</v>
      </c>
      <c r="B1153" s="133" t="s">
        <v>2866</v>
      </c>
      <c r="C1153" s="133" t="s">
        <v>10</v>
      </c>
      <c r="D1153" s="133" t="s">
        <v>2844</v>
      </c>
      <c r="E1153" s="133" t="s">
        <v>1207</v>
      </c>
      <c r="F1153" s="133" t="s">
        <v>1023</v>
      </c>
      <c r="G1153" s="133" t="s">
        <v>931</v>
      </c>
      <c r="H1153" s="133" t="s">
        <v>2867</v>
      </c>
      <c r="I1153" t="b">
        <v>0</v>
      </c>
      <c r="J1153" s="133" t="s">
        <v>867</v>
      </c>
      <c r="K1153" s="91">
        <v>400</v>
      </c>
      <c r="L1153" s="278">
        <v>400</v>
      </c>
      <c r="M1153" s="278">
        <f t="shared" si="17"/>
        <v>0</v>
      </c>
    </row>
    <row r="1154" spans="1:13" hidden="1" x14ac:dyDescent="0.3">
      <c r="A1154" s="108">
        <v>851204</v>
      </c>
      <c r="B1154" s="133" t="s">
        <v>2868</v>
      </c>
      <c r="C1154" s="133" t="s">
        <v>10</v>
      </c>
      <c r="D1154" s="133" t="s">
        <v>2844</v>
      </c>
      <c r="E1154" s="133" t="s">
        <v>1215</v>
      </c>
      <c r="F1154" s="133" t="s">
        <v>1023</v>
      </c>
      <c r="G1154" s="133" t="s">
        <v>865</v>
      </c>
      <c r="H1154" s="133" t="s">
        <v>1990</v>
      </c>
      <c r="I1154" t="b">
        <v>0</v>
      </c>
      <c r="J1154" s="133" t="s">
        <v>867</v>
      </c>
      <c r="K1154" s="91">
        <v>500</v>
      </c>
      <c r="L1154" s="278">
        <v>500</v>
      </c>
      <c r="M1154" s="278">
        <f t="shared" si="17"/>
        <v>0</v>
      </c>
    </row>
    <row r="1155" spans="1:13" hidden="1" x14ac:dyDescent="0.3">
      <c r="A1155" s="108">
        <v>851205</v>
      </c>
      <c r="B1155" s="133" t="s">
        <v>2869</v>
      </c>
      <c r="C1155" s="133" t="s">
        <v>10</v>
      </c>
      <c r="D1155" s="133" t="s">
        <v>2844</v>
      </c>
      <c r="E1155" s="133" t="s">
        <v>1215</v>
      </c>
      <c r="F1155" s="133" t="s">
        <v>1023</v>
      </c>
      <c r="G1155" s="133" t="s">
        <v>925</v>
      </c>
      <c r="H1155" s="133" t="s">
        <v>1992</v>
      </c>
      <c r="I1155" t="b">
        <v>0</v>
      </c>
      <c r="J1155" s="133" t="s">
        <v>867</v>
      </c>
      <c r="K1155" s="91">
        <v>1200</v>
      </c>
      <c r="L1155" s="278">
        <v>1200</v>
      </c>
      <c r="M1155" s="278">
        <f t="shared" si="17"/>
        <v>0</v>
      </c>
    </row>
    <row r="1156" spans="1:13" hidden="1" x14ac:dyDescent="0.3">
      <c r="A1156" s="108">
        <v>851206</v>
      </c>
      <c r="B1156" s="133" t="s">
        <v>2870</v>
      </c>
      <c r="C1156" s="133" t="s">
        <v>10</v>
      </c>
      <c r="D1156" s="133" t="s">
        <v>2844</v>
      </c>
      <c r="E1156" s="133" t="s">
        <v>1215</v>
      </c>
      <c r="F1156" s="133" t="s">
        <v>1023</v>
      </c>
      <c r="G1156" s="133" t="s">
        <v>928</v>
      </c>
      <c r="H1156" s="133" t="s">
        <v>1994</v>
      </c>
      <c r="I1156" t="b">
        <v>0</v>
      </c>
      <c r="J1156" s="133" t="s">
        <v>867</v>
      </c>
      <c r="K1156" s="91">
        <v>3600</v>
      </c>
      <c r="L1156" s="278">
        <v>3600</v>
      </c>
      <c r="M1156" s="278">
        <f t="shared" si="17"/>
        <v>0</v>
      </c>
    </row>
    <row r="1157" spans="1:13" hidden="1" x14ac:dyDescent="0.3">
      <c r="A1157" s="108">
        <v>851207</v>
      </c>
      <c r="B1157" s="133" t="s">
        <v>2871</v>
      </c>
      <c r="C1157" s="133" t="s">
        <v>10</v>
      </c>
      <c r="D1157" s="133" t="s">
        <v>2844</v>
      </c>
      <c r="E1157" s="133" t="s">
        <v>1220</v>
      </c>
      <c r="F1157" s="133" t="s">
        <v>1023</v>
      </c>
      <c r="G1157" s="133" t="s">
        <v>865</v>
      </c>
      <c r="H1157" s="133" t="s">
        <v>2002</v>
      </c>
      <c r="I1157" t="b">
        <v>0</v>
      </c>
      <c r="J1157" s="133" t="s">
        <v>867</v>
      </c>
      <c r="K1157" s="91">
        <v>2000</v>
      </c>
      <c r="L1157" s="278">
        <v>2000</v>
      </c>
      <c r="M1157" s="278">
        <f t="shared" si="17"/>
        <v>0</v>
      </c>
    </row>
    <row r="1158" spans="1:13" hidden="1" x14ac:dyDescent="0.3">
      <c r="A1158" s="108">
        <v>851215</v>
      </c>
      <c r="B1158" s="133" t="s">
        <v>2872</v>
      </c>
      <c r="C1158" s="133" t="s">
        <v>10</v>
      </c>
      <c r="D1158" s="133" t="s">
        <v>2844</v>
      </c>
      <c r="E1158" s="133" t="s">
        <v>1220</v>
      </c>
      <c r="F1158" s="133" t="s">
        <v>1023</v>
      </c>
      <c r="G1158" s="133" t="s">
        <v>925</v>
      </c>
      <c r="H1158" s="133" t="s">
        <v>2873</v>
      </c>
      <c r="I1158" t="b">
        <v>0</v>
      </c>
      <c r="J1158" s="133" t="s">
        <v>867</v>
      </c>
      <c r="K1158" s="91">
        <v>1600</v>
      </c>
      <c r="L1158" s="278">
        <v>1600</v>
      </c>
      <c r="M1158" s="278">
        <f t="shared" ref="M1158:M1221" si="18">+L1158-K1158</f>
        <v>0</v>
      </c>
    </row>
    <row r="1159" spans="1:13" hidden="1" x14ac:dyDescent="0.3">
      <c r="A1159" s="108">
        <v>851208</v>
      </c>
      <c r="B1159" s="133" t="s">
        <v>2874</v>
      </c>
      <c r="C1159" s="133" t="s">
        <v>10</v>
      </c>
      <c r="D1159" s="133" t="s">
        <v>2844</v>
      </c>
      <c r="E1159" s="133" t="s">
        <v>1220</v>
      </c>
      <c r="F1159" s="133" t="s">
        <v>1023</v>
      </c>
      <c r="G1159" s="133" t="s">
        <v>928</v>
      </c>
      <c r="H1159" s="133" t="s">
        <v>2004</v>
      </c>
      <c r="I1159" t="b">
        <v>0</v>
      </c>
      <c r="J1159" s="133" t="s">
        <v>867</v>
      </c>
      <c r="K1159" s="91">
        <v>2200</v>
      </c>
      <c r="L1159" s="278">
        <v>2200</v>
      </c>
      <c r="M1159" s="278">
        <f t="shared" si="18"/>
        <v>0</v>
      </c>
    </row>
    <row r="1160" spans="1:13" hidden="1" x14ac:dyDescent="0.3">
      <c r="A1160" s="108">
        <v>851209</v>
      </c>
      <c r="B1160" s="133" t="s">
        <v>2875</v>
      </c>
      <c r="C1160" s="133" t="s">
        <v>10</v>
      </c>
      <c r="D1160" s="133" t="s">
        <v>2844</v>
      </c>
      <c r="E1160" s="133" t="s">
        <v>1220</v>
      </c>
      <c r="F1160" s="133" t="s">
        <v>1023</v>
      </c>
      <c r="G1160" s="133" t="s">
        <v>931</v>
      </c>
      <c r="H1160" s="133" t="s">
        <v>2876</v>
      </c>
      <c r="I1160" t="b">
        <v>0</v>
      </c>
      <c r="J1160" s="133" t="s">
        <v>867</v>
      </c>
      <c r="K1160" s="91">
        <v>400</v>
      </c>
      <c r="L1160" s="278">
        <v>400</v>
      </c>
      <c r="M1160" s="278">
        <f t="shared" si="18"/>
        <v>0</v>
      </c>
    </row>
    <row r="1161" spans="1:13" hidden="1" x14ac:dyDescent="0.3">
      <c r="A1161" s="108">
        <v>851210</v>
      </c>
      <c r="B1161" s="133" t="s">
        <v>2877</v>
      </c>
      <c r="C1161" s="133" t="s">
        <v>10</v>
      </c>
      <c r="D1161" s="133" t="s">
        <v>2844</v>
      </c>
      <c r="E1161" s="133" t="s">
        <v>1229</v>
      </c>
      <c r="F1161" s="133" t="s">
        <v>1023</v>
      </c>
      <c r="G1161" s="133" t="s">
        <v>865</v>
      </c>
      <c r="H1161" s="133" t="s">
        <v>2878</v>
      </c>
      <c r="I1161" t="b">
        <v>0</v>
      </c>
      <c r="J1161" s="133" t="s">
        <v>867</v>
      </c>
      <c r="K1161" s="91">
        <v>12800</v>
      </c>
      <c r="L1161" s="278">
        <v>12800</v>
      </c>
      <c r="M1161" s="278">
        <f t="shared" si="18"/>
        <v>0</v>
      </c>
    </row>
    <row r="1162" spans="1:13" hidden="1" x14ac:dyDescent="0.3">
      <c r="A1162" s="108">
        <v>851211</v>
      </c>
      <c r="B1162" s="133" t="s">
        <v>2879</v>
      </c>
      <c r="C1162" s="133" t="s">
        <v>10</v>
      </c>
      <c r="D1162" s="133" t="s">
        <v>2844</v>
      </c>
      <c r="E1162" s="133" t="s">
        <v>1229</v>
      </c>
      <c r="F1162" s="133" t="s">
        <v>1023</v>
      </c>
      <c r="G1162" s="133" t="s">
        <v>925</v>
      </c>
      <c r="H1162" s="133" t="s">
        <v>2880</v>
      </c>
      <c r="I1162" t="b">
        <v>0</v>
      </c>
      <c r="J1162" s="133" t="s">
        <v>867</v>
      </c>
      <c r="K1162" s="91">
        <v>1850</v>
      </c>
      <c r="L1162" s="278">
        <v>1850</v>
      </c>
      <c r="M1162" s="278">
        <f t="shared" si="18"/>
        <v>0</v>
      </c>
    </row>
    <row r="1163" spans="1:13" hidden="1" x14ac:dyDescent="0.3">
      <c r="A1163" s="108">
        <v>851212</v>
      </c>
      <c r="B1163" s="133" t="s">
        <v>2881</v>
      </c>
      <c r="C1163" s="133" t="s">
        <v>10</v>
      </c>
      <c r="D1163" s="133" t="s">
        <v>2844</v>
      </c>
      <c r="E1163" s="133" t="s">
        <v>1229</v>
      </c>
      <c r="F1163" s="133" t="s">
        <v>1023</v>
      </c>
      <c r="G1163" s="133" t="s">
        <v>928</v>
      </c>
      <c r="H1163" s="133" t="s">
        <v>2882</v>
      </c>
      <c r="I1163" t="b">
        <v>0</v>
      </c>
      <c r="J1163" s="133" t="s">
        <v>867</v>
      </c>
      <c r="K1163" s="91">
        <v>600</v>
      </c>
      <c r="L1163" s="278">
        <v>600</v>
      </c>
      <c r="M1163" s="278">
        <f t="shared" si="18"/>
        <v>0</v>
      </c>
    </row>
    <row r="1164" spans="1:13" hidden="1" x14ac:dyDescent="0.3">
      <c r="A1164" s="108">
        <v>593057</v>
      </c>
      <c r="B1164" s="133" t="s">
        <v>2883</v>
      </c>
      <c r="C1164" s="133" t="s">
        <v>10</v>
      </c>
      <c r="D1164" s="133" t="s">
        <v>2844</v>
      </c>
      <c r="E1164" s="133" t="s">
        <v>1229</v>
      </c>
      <c r="F1164" s="133" t="s">
        <v>1023</v>
      </c>
      <c r="G1164" s="133" t="s">
        <v>931</v>
      </c>
      <c r="H1164" s="133" t="s">
        <v>2884</v>
      </c>
      <c r="I1164" t="b">
        <v>0</v>
      </c>
      <c r="J1164" s="133" t="s">
        <v>867</v>
      </c>
      <c r="K1164" s="91">
        <v>630</v>
      </c>
      <c r="L1164" s="278">
        <v>630</v>
      </c>
      <c r="M1164" s="278">
        <f t="shared" si="18"/>
        <v>0</v>
      </c>
    </row>
    <row r="1165" spans="1:13" hidden="1" x14ac:dyDescent="0.3">
      <c r="A1165" s="108">
        <v>593059</v>
      </c>
      <c r="B1165" s="133" t="s">
        <v>2885</v>
      </c>
      <c r="C1165" s="133" t="s">
        <v>10</v>
      </c>
      <c r="D1165" s="133" t="s">
        <v>2844</v>
      </c>
      <c r="E1165" s="133" t="s">
        <v>1229</v>
      </c>
      <c r="F1165" s="133" t="s">
        <v>1023</v>
      </c>
      <c r="G1165" s="133" t="s">
        <v>944</v>
      </c>
      <c r="H1165" s="133" t="s">
        <v>1314</v>
      </c>
      <c r="I1165" t="b">
        <v>0</v>
      </c>
      <c r="J1165" s="133" t="s">
        <v>867</v>
      </c>
      <c r="K1165" s="91">
        <v>1050</v>
      </c>
      <c r="L1165" s="278">
        <v>1050</v>
      </c>
      <c r="M1165" s="278">
        <f t="shared" si="18"/>
        <v>0</v>
      </c>
    </row>
    <row r="1166" spans="1:13" hidden="1" x14ac:dyDescent="0.3">
      <c r="A1166" s="108">
        <v>851198</v>
      </c>
      <c r="B1166" s="133" t="s">
        <v>2886</v>
      </c>
      <c r="C1166" s="133" t="s">
        <v>10</v>
      </c>
      <c r="D1166" s="133" t="s">
        <v>2844</v>
      </c>
      <c r="E1166" s="133" t="s">
        <v>1229</v>
      </c>
      <c r="F1166" s="133" t="s">
        <v>1023</v>
      </c>
      <c r="G1166" s="133" t="s">
        <v>1060</v>
      </c>
      <c r="H1166" s="133" t="s">
        <v>2566</v>
      </c>
      <c r="I1166" t="b">
        <v>0</v>
      </c>
      <c r="J1166" s="133" t="s">
        <v>867</v>
      </c>
      <c r="K1166" s="91">
        <v>0</v>
      </c>
      <c r="L1166" s="278">
        <v>0</v>
      </c>
      <c r="M1166" s="278">
        <f t="shared" si="18"/>
        <v>0</v>
      </c>
    </row>
    <row r="1167" spans="1:13" hidden="1" x14ac:dyDescent="0.3">
      <c r="A1167" s="108">
        <v>593036</v>
      </c>
      <c r="B1167" s="133" t="s">
        <v>2887</v>
      </c>
      <c r="C1167" s="133" t="s">
        <v>10</v>
      </c>
      <c r="D1167" s="133" t="s">
        <v>2844</v>
      </c>
      <c r="E1167" s="133" t="s">
        <v>1576</v>
      </c>
      <c r="F1167" s="133" t="s">
        <v>1023</v>
      </c>
      <c r="G1167" s="133" t="s">
        <v>865</v>
      </c>
      <c r="H1167" s="133" t="s">
        <v>1577</v>
      </c>
      <c r="I1167" t="b">
        <v>0</v>
      </c>
      <c r="J1167" s="133" t="s">
        <v>867</v>
      </c>
      <c r="K1167" s="91">
        <v>0</v>
      </c>
      <c r="L1167" s="278">
        <v>0</v>
      </c>
      <c r="M1167" s="278">
        <f t="shared" si="18"/>
        <v>0</v>
      </c>
    </row>
    <row r="1168" spans="1:13" hidden="1" x14ac:dyDescent="0.3">
      <c r="A1168" s="108">
        <v>593067</v>
      </c>
      <c r="B1168" s="133" t="s">
        <v>2888</v>
      </c>
      <c r="C1168" s="133" t="s">
        <v>10</v>
      </c>
      <c r="D1168" s="133" t="s">
        <v>2844</v>
      </c>
      <c r="E1168" s="133" t="s">
        <v>1243</v>
      </c>
      <c r="F1168" s="133" t="s">
        <v>1023</v>
      </c>
      <c r="G1168" s="133" t="s">
        <v>925</v>
      </c>
      <c r="H1168" s="133" t="s">
        <v>2889</v>
      </c>
      <c r="I1168" t="b">
        <v>0</v>
      </c>
      <c r="J1168" s="133" t="s">
        <v>867</v>
      </c>
      <c r="K1168" s="91">
        <v>0</v>
      </c>
      <c r="L1168" s="278">
        <v>0</v>
      </c>
      <c r="M1168" s="278">
        <f t="shared" si="18"/>
        <v>0</v>
      </c>
    </row>
    <row r="1169" spans="1:13" hidden="1" x14ac:dyDescent="0.3">
      <c r="A1169" s="108">
        <v>851199</v>
      </c>
      <c r="B1169" s="133" t="s">
        <v>2890</v>
      </c>
      <c r="C1169" s="133" t="s">
        <v>10</v>
      </c>
      <c r="D1169" s="133" t="s">
        <v>2844</v>
      </c>
      <c r="E1169" s="133" t="s">
        <v>1246</v>
      </c>
      <c r="F1169" s="133" t="s">
        <v>1023</v>
      </c>
      <c r="G1169" s="133" t="s">
        <v>865</v>
      </c>
      <c r="H1169" s="133" t="s">
        <v>1326</v>
      </c>
      <c r="I1169" t="b">
        <v>0</v>
      </c>
      <c r="J1169" s="133" t="s">
        <v>867</v>
      </c>
      <c r="K1169" s="91">
        <v>14280</v>
      </c>
      <c r="L1169" s="278">
        <v>17280</v>
      </c>
      <c r="M1169" s="278">
        <f t="shared" si="18"/>
        <v>3000</v>
      </c>
    </row>
    <row r="1170" spans="1:13" hidden="1" x14ac:dyDescent="0.3">
      <c r="A1170" s="108">
        <v>851200</v>
      </c>
      <c r="B1170" s="133" t="s">
        <v>2891</v>
      </c>
      <c r="C1170" s="133" t="s">
        <v>10</v>
      </c>
      <c r="D1170" s="133" t="s">
        <v>2844</v>
      </c>
      <c r="E1170" s="133" t="s">
        <v>1246</v>
      </c>
      <c r="F1170" s="133" t="s">
        <v>1023</v>
      </c>
      <c r="G1170" s="133" t="s">
        <v>925</v>
      </c>
      <c r="H1170" s="268" t="s">
        <v>1251</v>
      </c>
      <c r="I1170" t="b">
        <v>0</v>
      </c>
      <c r="J1170" s="133" t="s">
        <v>867</v>
      </c>
      <c r="K1170" s="91">
        <v>3000</v>
      </c>
      <c r="L1170" s="278">
        <v>0</v>
      </c>
      <c r="M1170" s="278">
        <f t="shared" si="18"/>
        <v>-3000</v>
      </c>
    </row>
    <row r="1171" spans="1:13" hidden="1" x14ac:dyDescent="0.3">
      <c r="A1171" s="108">
        <v>851213</v>
      </c>
      <c r="B1171" s="133" t="s">
        <v>2892</v>
      </c>
      <c r="C1171" s="133" t="s">
        <v>10</v>
      </c>
      <c r="D1171" s="133" t="s">
        <v>2844</v>
      </c>
      <c r="E1171" s="133" t="s">
        <v>1586</v>
      </c>
      <c r="F1171" s="133" t="s">
        <v>1023</v>
      </c>
      <c r="G1171" s="133" t="s">
        <v>865</v>
      </c>
      <c r="H1171" s="133" t="s">
        <v>1922</v>
      </c>
      <c r="I1171" t="b">
        <v>0</v>
      </c>
      <c r="J1171" s="133" t="s">
        <v>867</v>
      </c>
      <c r="K1171" s="91">
        <v>20160</v>
      </c>
      <c r="L1171" s="278">
        <v>20160</v>
      </c>
      <c r="M1171" s="278">
        <f t="shared" si="18"/>
        <v>0</v>
      </c>
    </row>
    <row r="1172" spans="1:13" hidden="1" x14ac:dyDescent="0.3">
      <c r="A1172" s="108">
        <v>851214</v>
      </c>
      <c r="B1172" s="133" t="s">
        <v>2893</v>
      </c>
      <c r="C1172" s="133" t="s">
        <v>10</v>
      </c>
      <c r="D1172" s="133" t="s">
        <v>2844</v>
      </c>
      <c r="E1172" s="133" t="s">
        <v>1253</v>
      </c>
      <c r="F1172" s="133" t="s">
        <v>1023</v>
      </c>
      <c r="G1172" s="133" t="s">
        <v>865</v>
      </c>
      <c r="H1172" s="133" t="s">
        <v>1254</v>
      </c>
      <c r="I1172" t="b">
        <v>0</v>
      </c>
      <c r="J1172" s="133" t="s">
        <v>867</v>
      </c>
      <c r="K1172" s="91">
        <v>73410</v>
      </c>
      <c r="L1172" s="278">
        <v>73410</v>
      </c>
      <c r="M1172" s="278">
        <f t="shared" si="18"/>
        <v>0</v>
      </c>
    </row>
    <row r="1173" spans="1:13" hidden="1" x14ac:dyDescent="0.3">
      <c r="A1173" s="108">
        <v>1191264</v>
      </c>
      <c r="B1173" s="133" t="s">
        <v>2896</v>
      </c>
      <c r="C1173" s="133" t="s">
        <v>10</v>
      </c>
      <c r="D1173" s="133" t="s">
        <v>2844</v>
      </c>
      <c r="E1173" s="133" t="s">
        <v>1265</v>
      </c>
      <c r="F1173" s="133" t="s">
        <v>1023</v>
      </c>
      <c r="G1173" s="133" t="s">
        <v>865</v>
      </c>
      <c r="H1173" s="133" t="s">
        <v>1266</v>
      </c>
      <c r="I1173" t="b">
        <v>0</v>
      </c>
      <c r="J1173" s="133" t="s">
        <v>867</v>
      </c>
      <c r="K1173" s="91">
        <v>151970</v>
      </c>
      <c r="L1173" s="278">
        <v>151970</v>
      </c>
      <c r="M1173" s="278">
        <f t="shared" si="18"/>
        <v>0</v>
      </c>
    </row>
    <row r="1174" spans="1:13" hidden="1" x14ac:dyDescent="0.3">
      <c r="A1174" s="108">
        <v>1191265</v>
      </c>
      <c r="B1174" s="133" t="s">
        <v>2897</v>
      </c>
      <c r="C1174" s="133" t="s">
        <v>10</v>
      </c>
      <c r="D1174" s="133" t="s">
        <v>2844</v>
      </c>
      <c r="E1174" s="133" t="s">
        <v>1265</v>
      </c>
      <c r="F1174" s="133" t="s">
        <v>1023</v>
      </c>
      <c r="G1174" s="133" t="s">
        <v>925</v>
      </c>
      <c r="H1174" s="133" t="s">
        <v>1391</v>
      </c>
      <c r="I1174" t="b">
        <v>0</v>
      </c>
      <c r="J1174" s="133" t="s">
        <v>867</v>
      </c>
      <c r="K1174" s="91">
        <v>57910</v>
      </c>
      <c r="L1174" s="278">
        <v>57910</v>
      </c>
      <c r="M1174" s="278">
        <f t="shared" si="18"/>
        <v>0</v>
      </c>
    </row>
    <row r="1175" spans="1:13" hidden="1" x14ac:dyDescent="0.3">
      <c r="A1175" s="108">
        <v>1191266</v>
      </c>
      <c r="B1175" s="133" t="s">
        <v>2898</v>
      </c>
      <c r="C1175" s="133" t="s">
        <v>10</v>
      </c>
      <c r="D1175" s="133" t="s">
        <v>2844</v>
      </c>
      <c r="E1175" s="133" t="s">
        <v>1273</v>
      </c>
      <c r="F1175" s="133" t="s">
        <v>1023</v>
      </c>
      <c r="G1175" s="133" t="s">
        <v>865</v>
      </c>
      <c r="H1175" s="133" t="s">
        <v>2899</v>
      </c>
      <c r="I1175" t="b">
        <v>0</v>
      </c>
      <c r="J1175" s="133" t="s">
        <v>867</v>
      </c>
      <c r="K1175" s="91">
        <v>1700</v>
      </c>
      <c r="L1175" s="278">
        <v>1700</v>
      </c>
      <c r="M1175" s="278">
        <f t="shared" si="18"/>
        <v>0</v>
      </c>
    </row>
    <row r="1176" spans="1:13" hidden="1" x14ac:dyDescent="0.3">
      <c r="A1176" s="108">
        <v>1191267</v>
      </c>
      <c r="B1176" s="133" t="s">
        <v>2900</v>
      </c>
      <c r="C1176" s="133" t="s">
        <v>10</v>
      </c>
      <c r="D1176" s="133" t="s">
        <v>2844</v>
      </c>
      <c r="E1176" s="133" t="s">
        <v>1273</v>
      </c>
      <c r="F1176" s="133" t="s">
        <v>1023</v>
      </c>
      <c r="G1176" s="133" t="s">
        <v>925</v>
      </c>
      <c r="H1176" s="133" t="s">
        <v>2901</v>
      </c>
      <c r="I1176" t="b">
        <v>0</v>
      </c>
      <c r="J1176" s="133" t="s">
        <v>867</v>
      </c>
      <c r="K1176" s="91">
        <v>0</v>
      </c>
      <c r="L1176" s="278">
        <v>0</v>
      </c>
      <c r="M1176" s="278">
        <f t="shared" si="18"/>
        <v>0</v>
      </c>
    </row>
    <row r="1177" spans="1:13" hidden="1" x14ac:dyDescent="0.3">
      <c r="A1177" s="108">
        <v>1191268</v>
      </c>
      <c r="B1177" s="133" t="s">
        <v>2902</v>
      </c>
      <c r="C1177" s="133" t="s">
        <v>10</v>
      </c>
      <c r="D1177" s="133" t="s">
        <v>2844</v>
      </c>
      <c r="E1177" s="133" t="s">
        <v>1273</v>
      </c>
      <c r="F1177" s="133" t="s">
        <v>1023</v>
      </c>
      <c r="G1177" s="133" t="s">
        <v>928</v>
      </c>
      <c r="H1177" s="133" t="s">
        <v>2903</v>
      </c>
      <c r="I1177" t="b">
        <v>0</v>
      </c>
      <c r="J1177" s="133" t="s">
        <v>867</v>
      </c>
      <c r="K1177" s="91">
        <v>0</v>
      </c>
      <c r="L1177" s="278">
        <v>0</v>
      </c>
      <c r="M1177" s="278">
        <f t="shared" si="18"/>
        <v>0</v>
      </c>
    </row>
    <row r="1178" spans="1:13" hidden="1" x14ac:dyDescent="0.3">
      <c r="A1178" s="108">
        <v>1191269</v>
      </c>
      <c r="B1178" s="133" t="s">
        <v>2904</v>
      </c>
      <c r="C1178" s="133" t="s">
        <v>10</v>
      </c>
      <c r="D1178" s="133" t="s">
        <v>2844</v>
      </c>
      <c r="E1178" s="133" t="s">
        <v>1273</v>
      </c>
      <c r="F1178" s="133" t="s">
        <v>1023</v>
      </c>
      <c r="G1178" s="133" t="s">
        <v>931</v>
      </c>
      <c r="H1178" s="133" t="s">
        <v>2905</v>
      </c>
      <c r="I1178" t="b">
        <v>0</v>
      </c>
      <c r="J1178" s="133" t="s">
        <v>867</v>
      </c>
      <c r="K1178" s="91">
        <v>0</v>
      </c>
      <c r="L1178" s="278">
        <v>0</v>
      </c>
      <c r="M1178" s="278">
        <f t="shared" si="18"/>
        <v>0</v>
      </c>
    </row>
    <row r="1179" spans="1:13" hidden="1" x14ac:dyDescent="0.3">
      <c r="A1179" s="108">
        <v>1191270</v>
      </c>
      <c r="B1179" s="133" t="s">
        <v>2906</v>
      </c>
      <c r="C1179" s="133" t="s">
        <v>10</v>
      </c>
      <c r="D1179" s="133" t="s">
        <v>2907</v>
      </c>
      <c r="E1179" s="133" t="s">
        <v>1165</v>
      </c>
      <c r="F1179" s="133" t="s">
        <v>1017</v>
      </c>
      <c r="G1179" s="133" t="s">
        <v>865</v>
      </c>
      <c r="H1179" s="133">
        <v>0</v>
      </c>
      <c r="I1179" t="b">
        <v>0</v>
      </c>
      <c r="J1179" s="133" t="s">
        <v>1166</v>
      </c>
      <c r="K1179" s="91">
        <v>369340</v>
      </c>
      <c r="L1179" s="278">
        <v>353440</v>
      </c>
      <c r="M1179" s="278">
        <f t="shared" si="18"/>
        <v>-15900</v>
      </c>
    </row>
    <row r="1180" spans="1:13" hidden="1" x14ac:dyDescent="0.3">
      <c r="A1180" s="108">
        <v>1191271</v>
      </c>
      <c r="B1180" s="133" t="s">
        <v>2908</v>
      </c>
      <c r="C1180" s="133" t="s">
        <v>10</v>
      </c>
      <c r="D1180" s="133" t="s">
        <v>2907</v>
      </c>
      <c r="E1180" s="133" t="s">
        <v>1173</v>
      </c>
      <c r="F1180" s="133" t="s">
        <v>1017</v>
      </c>
      <c r="G1180" s="133" t="s">
        <v>865</v>
      </c>
      <c r="H1180" s="133" t="s">
        <v>1174</v>
      </c>
      <c r="I1180" t="b">
        <v>0</v>
      </c>
      <c r="J1180" s="133" t="s">
        <v>867</v>
      </c>
      <c r="K1180" s="91">
        <v>23800</v>
      </c>
      <c r="L1180" s="278">
        <v>23800</v>
      </c>
      <c r="M1180" s="278">
        <f t="shared" si="18"/>
        <v>0</v>
      </c>
    </row>
    <row r="1181" spans="1:13" hidden="1" x14ac:dyDescent="0.3">
      <c r="A1181" s="108">
        <v>1191272</v>
      </c>
      <c r="B1181" s="133" t="s">
        <v>2909</v>
      </c>
      <c r="C1181" s="133" t="s">
        <v>10</v>
      </c>
      <c r="D1181" s="133" t="s">
        <v>2907</v>
      </c>
      <c r="E1181" s="133" t="s">
        <v>1286</v>
      </c>
      <c r="F1181" s="133" t="s">
        <v>1017</v>
      </c>
      <c r="G1181" s="133" t="s">
        <v>865</v>
      </c>
      <c r="H1181" s="133" t="s">
        <v>1287</v>
      </c>
      <c r="I1181" t="b">
        <v>0</v>
      </c>
      <c r="J1181" s="133" t="s">
        <v>867</v>
      </c>
      <c r="K1181" s="91">
        <v>10500</v>
      </c>
      <c r="L1181" s="278">
        <v>10500</v>
      </c>
      <c r="M1181" s="278">
        <f t="shared" si="18"/>
        <v>0</v>
      </c>
    </row>
    <row r="1182" spans="1:13" hidden="1" x14ac:dyDescent="0.3">
      <c r="A1182" s="108">
        <v>1191273</v>
      </c>
      <c r="B1182" s="133" t="s">
        <v>2910</v>
      </c>
      <c r="C1182" s="133" t="s">
        <v>10</v>
      </c>
      <c r="D1182" s="133" t="s">
        <v>2907</v>
      </c>
      <c r="E1182" s="133" t="s">
        <v>1176</v>
      </c>
      <c r="F1182" s="133" t="s">
        <v>1017</v>
      </c>
      <c r="G1182" s="133" t="s">
        <v>865</v>
      </c>
      <c r="H1182" s="133">
        <v>0</v>
      </c>
      <c r="I1182" t="b">
        <v>0</v>
      </c>
      <c r="J1182" s="133" t="s">
        <v>1166</v>
      </c>
      <c r="K1182" s="91">
        <v>237800</v>
      </c>
      <c r="L1182" s="278">
        <v>232260</v>
      </c>
      <c r="M1182" s="278">
        <f t="shared" si="18"/>
        <v>-5540</v>
      </c>
    </row>
    <row r="1183" spans="1:13" hidden="1" x14ac:dyDescent="0.3">
      <c r="A1183" s="108">
        <v>1191274</v>
      </c>
      <c r="B1183" s="133" t="s">
        <v>2911</v>
      </c>
      <c r="C1183" s="133" t="s">
        <v>10</v>
      </c>
      <c r="D1183" s="133" t="s">
        <v>2907</v>
      </c>
      <c r="E1183" s="133" t="s">
        <v>1525</v>
      </c>
      <c r="F1183" s="133" t="s">
        <v>1017</v>
      </c>
      <c r="G1183" s="133" t="s">
        <v>865</v>
      </c>
      <c r="H1183" s="133" t="s">
        <v>1526</v>
      </c>
      <c r="I1183" t="b">
        <v>0</v>
      </c>
      <c r="J1183" s="133" t="s">
        <v>867</v>
      </c>
      <c r="K1183" s="91">
        <v>4080</v>
      </c>
      <c r="L1183" s="278">
        <v>4080</v>
      </c>
      <c r="M1183" s="278">
        <f t="shared" si="18"/>
        <v>0</v>
      </c>
    </row>
    <row r="1184" spans="1:13" hidden="1" x14ac:dyDescent="0.3">
      <c r="A1184" s="108">
        <v>1191275</v>
      </c>
      <c r="B1184" s="133" t="s">
        <v>2912</v>
      </c>
      <c r="C1184" s="133" t="s">
        <v>10</v>
      </c>
      <c r="D1184" s="133" t="s">
        <v>2907</v>
      </c>
      <c r="E1184" s="133" t="s">
        <v>1182</v>
      </c>
      <c r="F1184" s="133" t="s">
        <v>1017</v>
      </c>
      <c r="G1184" s="133" t="s">
        <v>865</v>
      </c>
      <c r="H1184" s="133" t="s">
        <v>1183</v>
      </c>
      <c r="I1184" t="b">
        <v>0</v>
      </c>
      <c r="J1184" s="133" t="s">
        <v>867</v>
      </c>
      <c r="K1184" s="91">
        <v>0</v>
      </c>
      <c r="L1184" s="278">
        <v>0</v>
      </c>
      <c r="M1184" s="278">
        <f t="shared" si="18"/>
        <v>0</v>
      </c>
    </row>
    <row r="1185" spans="1:13" hidden="1" x14ac:dyDescent="0.3">
      <c r="A1185" s="108">
        <v>1191276</v>
      </c>
      <c r="B1185" s="133" t="s">
        <v>2913</v>
      </c>
      <c r="C1185" s="133" t="s">
        <v>10</v>
      </c>
      <c r="D1185" s="133" t="s">
        <v>2907</v>
      </c>
      <c r="E1185" s="133" t="s">
        <v>1185</v>
      </c>
      <c r="F1185" s="133" t="s">
        <v>1017</v>
      </c>
      <c r="G1185" s="133" t="s">
        <v>865</v>
      </c>
      <c r="H1185" s="133" t="s">
        <v>1186</v>
      </c>
      <c r="I1185" t="b">
        <v>0</v>
      </c>
      <c r="J1185" s="133" t="s">
        <v>867</v>
      </c>
      <c r="K1185" s="91">
        <v>190</v>
      </c>
      <c r="L1185" s="278">
        <v>190</v>
      </c>
      <c r="M1185" s="278">
        <f t="shared" si="18"/>
        <v>0</v>
      </c>
    </row>
    <row r="1186" spans="1:13" hidden="1" x14ac:dyDescent="0.3">
      <c r="A1186" s="108">
        <v>1191277</v>
      </c>
      <c r="B1186" s="133" t="s">
        <v>2914</v>
      </c>
      <c r="C1186" s="133" t="s">
        <v>10</v>
      </c>
      <c r="D1186" s="133" t="s">
        <v>2907</v>
      </c>
      <c r="E1186" s="133" t="s">
        <v>1188</v>
      </c>
      <c r="F1186" s="133" t="s">
        <v>1017</v>
      </c>
      <c r="G1186" s="133" t="s">
        <v>865</v>
      </c>
      <c r="H1186" s="133" t="s">
        <v>1189</v>
      </c>
      <c r="I1186" t="b">
        <v>0</v>
      </c>
      <c r="J1186" s="133" t="s">
        <v>867</v>
      </c>
      <c r="K1186" s="91">
        <v>450</v>
      </c>
      <c r="L1186" s="278">
        <v>450</v>
      </c>
      <c r="M1186" s="278">
        <f t="shared" si="18"/>
        <v>0</v>
      </c>
    </row>
    <row r="1187" spans="1:13" hidden="1" x14ac:dyDescent="0.3">
      <c r="A1187" s="108">
        <v>1191278</v>
      </c>
      <c r="B1187" s="133" t="s">
        <v>2915</v>
      </c>
      <c r="C1187" s="133" t="s">
        <v>10</v>
      </c>
      <c r="D1187" s="133" t="s">
        <v>2907</v>
      </c>
      <c r="E1187" s="133" t="s">
        <v>1191</v>
      </c>
      <c r="F1187" s="133" t="s">
        <v>1017</v>
      </c>
      <c r="G1187" s="133" t="s">
        <v>865</v>
      </c>
      <c r="H1187" s="133" t="s">
        <v>2130</v>
      </c>
      <c r="I1187" t="b">
        <v>0</v>
      </c>
      <c r="J1187" s="133" t="s">
        <v>867</v>
      </c>
      <c r="K1187" s="91">
        <v>430</v>
      </c>
      <c r="L1187" s="278">
        <v>430</v>
      </c>
      <c r="M1187" s="278">
        <f t="shared" si="18"/>
        <v>0</v>
      </c>
    </row>
    <row r="1188" spans="1:13" hidden="1" x14ac:dyDescent="0.3">
      <c r="A1188" s="108">
        <v>1191279</v>
      </c>
      <c r="B1188" s="133" t="s">
        <v>2916</v>
      </c>
      <c r="C1188" s="133" t="s">
        <v>10</v>
      </c>
      <c r="D1188" s="133" t="s">
        <v>2907</v>
      </c>
      <c r="E1188" s="133" t="s">
        <v>1194</v>
      </c>
      <c r="F1188" s="133" t="s">
        <v>1017</v>
      </c>
      <c r="G1188" s="133" t="s">
        <v>865</v>
      </c>
      <c r="H1188" s="133" t="s">
        <v>1195</v>
      </c>
      <c r="I1188" t="b">
        <v>0</v>
      </c>
      <c r="J1188" s="133" t="s">
        <v>867</v>
      </c>
      <c r="K1188" s="91">
        <v>30</v>
      </c>
      <c r="L1188" s="278">
        <v>30</v>
      </c>
      <c r="M1188" s="278">
        <f t="shared" si="18"/>
        <v>0</v>
      </c>
    </row>
    <row r="1189" spans="1:13" hidden="1" x14ac:dyDescent="0.3">
      <c r="A1189" s="108">
        <v>1191280</v>
      </c>
      <c r="B1189" s="133" t="s">
        <v>2917</v>
      </c>
      <c r="C1189" s="133" t="s">
        <v>10</v>
      </c>
      <c r="D1189" s="133" t="s">
        <v>2907</v>
      </c>
      <c r="E1189" s="133" t="s">
        <v>1202</v>
      </c>
      <c r="F1189" s="133" t="s">
        <v>1017</v>
      </c>
      <c r="G1189" s="133" t="s">
        <v>865</v>
      </c>
      <c r="H1189" s="133" t="s">
        <v>1203</v>
      </c>
      <c r="I1189" t="b">
        <v>0</v>
      </c>
      <c r="J1189" s="133" t="s">
        <v>867</v>
      </c>
      <c r="K1189" s="91">
        <v>1390</v>
      </c>
      <c r="L1189" s="278">
        <v>1390</v>
      </c>
      <c r="M1189" s="278">
        <f t="shared" si="18"/>
        <v>0</v>
      </c>
    </row>
    <row r="1190" spans="1:13" hidden="1" x14ac:dyDescent="0.3">
      <c r="A1190" s="108">
        <v>1191281</v>
      </c>
      <c r="B1190" s="133" t="s">
        <v>2918</v>
      </c>
      <c r="C1190" s="133" t="s">
        <v>10</v>
      </c>
      <c r="D1190" s="133" t="s">
        <v>2907</v>
      </c>
      <c r="E1190" s="133" t="s">
        <v>2668</v>
      </c>
      <c r="F1190" s="133" t="s">
        <v>1017</v>
      </c>
      <c r="G1190" s="133" t="s">
        <v>865</v>
      </c>
      <c r="H1190" s="133" t="s">
        <v>2919</v>
      </c>
      <c r="I1190" t="b">
        <v>0</v>
      </c>
      <c r="J1190" s="133" t="s">
        <v>867</v>
      </c>
      <c r="K1190" s="91">
        <v>3490</v>
      </c>
      <c r="L1190" s="278">
        <v>3490</v>
      </c>
      <c r="M1190" s="278">
        <f t="shared" si="18"/>
        <v>0</v>
      </c>
    </row>
    <row r="1191" spans="1:13" hidden="1" x14ac:dyDescent="0.3">
      <c r="A1191" s="108">
        <v>1191282</v>
      </c>
      <c r="B1191" s="133" t="s">
        <v>2920</v>
      </c>
      <c r="C1191" s="133" t="s">
        <v>10</v>
      </c>
      <c r="D1191" s="133" t="s">
        <v>2907</v>
      </c>
      <c r="E1191" s="133" t="s">
        <v>2668</v>
      </c>
      <c r="F1191" s="133" t="s">
        <v>1017</v>
      </c>
      <c r="G1191" s="133" t="s">
        <v>925</v>
      </c>
      <c r="H1191" s="133" t="s">
        <v>2921</v>
      </c>
      <c r="I1191" t="b">
        <v>0</v>
      </c>
      <c r="J1191" s="133" t="s">
        <v>867</v>
      </c>
      <c r="K1191" s="91">
        <v>2300</v>
      </c>
      <c r="L1191" s="278">
        <v>2300</v>
      </c>
      <c r="M1191" s="278">
        <f t="shared" si="18"/>
        <v>0</v>
      </c>
    </row>
    <row r="1192" spans="1:13" hidden="1" x14ac:dyDescent="0.3">
      <c r="A1192" s="108">
        <v>1191283</v>
      </c>
      <c r="B1192" s="133" t="s">
        <v>2922</v>
      </c>
      <c r="C1192" s="133" t="s">
        <v>10</v>
      </c>
      <c r="D1192" s="133" t="s">
        <v>2907</v>
      </c>
      <c r="E1192" s="133" t="s">
        <v>2514</v>
      </c>
      <c r="F1192" s="133" t="s">
        <v>1017</v>
      </c>
      <c r="G1192" s="133" t="s">
        <v>865</v>
      </c>
      <c r="H1192" s="133" t="s">
        <v>2923</v>
      </c>
      <c r="I1192" t="b">
        <v>0</v>
      </c>
      <c r="J1192" s="133" t="s">
        <v>867</v>
      </c>
      <c r="K1192" s="91">
        <v>550</v>
      </c>
      <c r="L1192" s="278">
        <v>550</v>
      </c>
      <c r="M1192" s="278">
        <f t="shared" si="18"/>
        <v>0</v>
      </c>
    </row>
    <row r="1193" spans="1:13" hidden="1" x14ac:dyDescent="0.3">
      <c r="A1193" s="108">
        <v>1191284</v>
      </c>
      <c r="B1193" s="133" t="s">
        <v>2924</v>
      </c>
      <c r="C1193" s="133" t="s">
        <v>10</v>
      </c>
      <c r="D1193" s="133" t="s">
        <v>2907</v>
      </c>
      <c r="E1193" s="133" t="s">
        <v>1354</v>
      </c>
      <c r="F1193" s="133" t="s">
        <v>1017</v>
      </c>
      <c r="G1193" s="133" t="s">
        <v>865</v>
      </c>
      <c r="H1193" s="133" t="s">
        <v>1355</v>
      </c>
      <c r="I1193" t="b">
        <v>0</v>
      </c>
      <c r="J1193" s="133" t="s">
        <v>867</v>
      </c>
      <c r="K1193" s="91">
        <v>2140</v>
      </c>
      <c r="L1193" s="278">
        <v>2140</v>
      </c>
      <c r="M1193" s="278">
        <f t="shared" si="18"/>
        <v>0</v>
      </c>
    </row>
    <row r="1194" spans="1:13" hidden="1" x14ac:dyDescent="0.3">
      <c r="A1194" s="108">
        <v>1191285</v>
      </c>
      <c r="B1194" s="133" t="s">
        <v>2925</v>
      </c>
      <c r="C1194" s="133" t="s">
        <v>10</v>
      </c>
      <c r="D1194" s="133" t="s">
        <v>2907</v>
      </c>
      <c r="E1194" s="133" t="s">
        <v>1354</v>
      </c>
      <c r="F1194" s="133" t="s">
        <v>1017</v>
      </c>
      <c r="G1194" s="133" t="s">
        <v>925</v>
      </c>
      <c r="H1194" s="133" t="s">
        <v>1893</v>
      </c>
      <c r="I1194" t="b">
        <v>0</v>
      </c>
      <c r="J1194" s="133" t="s">
        <v>867</v>
      </c>
      <c r="K1194" s="91">
        <v>1300</v>
      </c>
      <c r="L1194" s="278">
        <v>1300</v>
      </c>
      <c r="M1194" s="278">
        <f t="shared" si="18"/>
        <v>0</v>
      </c>
    </row>
    <row r="1195" spans="1:13" hidden="1" x14ac:dyDescent="0.3">
      <c r="A1195" s="108">
        <v>1191286</v>
      </c>
      <c r="B1195" s="133" t="s">
        <v>2926</v>
      </c>
      <c r="C1195" s="133" t="s">
        <v>10</v>
      </c>
      <c r="D1195" s="133" t="s">
        <v>2907</v>
      </c>
      <c r="E1195" s="133" t="s">
        <v>1207</v>
      </c>
      <c r="F1195" s="133" t="s">
        <v>1017</v>
      </c>
      <c r="G1195" s="133" t="s">
        <v>865</v>
      </c>
      <c r="H1195" s="133" t="s">
        <v>2927</v>
      </c>
      <c r="I1195" t="b">
        <v>0</v>
      </c>
      <c r="J1195" s="133" t="s">
        <v>867</v>
      </c>
      <c r="K1195" s="91">
        <v>260</v>
      </c>
      <c r="L1195" s="278">
        <v>260</v>
      </c>
      <c r="M1195" s="278">
        <f t="shared" si="18"/>
        <v>0</v>
      </c>
    </row>
    <row r="1196" spans="1:13" hidden="1" x14ac:dyDescent="0.3">
      <c r="A1196" s="108">
        <v>1191287</v>
      </c>
      <c r="B1196" s="133" t="s">
        <v>2928</v>
      </c>
      <c r="C1196" s="133" t="s">
        <v>10</v>
      </c>
      <c r="D1196" s="133" t="s">
        <v>2907</v>
      </c>
      <c r="E1196" s="133" t="s">
        <v>1212</v>
      </c>
      <c r="F1196" s="133" t="s">
        <v>1017</v>
      </c>
      <c r="G1196" s="133" t="s">
        <v>865</v>
      </c>
      <c r="H1196" s="133" t="s">
        <v>2929</v>
      </c>
      <c r="I1196" t="b">
        <v>0</v>
      </c>
      <c r="J1196" s="133" t="s">
        <v>867</v>
      </c>
      <c r="K1196" s="91">
        <v>2720</v>
      </c>
      <c r="L1196" s="278">
        <v>2720</v>
      </c>
      <c r="M1196" s="278">
        <f t="shared" si="18"/>
        <v>0</v>
      </c>
    </row>
    <row r="1197" spans="1:13" hidden="1" x14ac:dyDescent="0.3">
      <c r="A1197" s="108">
        <v>1191288</v>
      </c>
      <c r="B1197" s="133" t="s">
        <v>2930</v>
      </c>
      <c r="C1197" s="133" t="s">
        <v>10</v>
      </c>
      <c r="D1197" s="133" t="s">
        <v>2907</v>
      </c>
      <c r="E1197" s="133" t="s">
        <v>1212</v>
      </c>
      <c r="F1197" s="133" t="s">
        <v>1017</v>
      </c>
      <c r="G1197" s="133" t="s">
        <v>925</v>
      </c>
      <c r="H1197" s="133" t="s">
        <v>2931</v>
      </c>
      <c r="I1197" t="b">
        <v>0</v>
      </c>
      <c r="J1197" s="133" t="s">
        <v>867</v>
      </c>
      <c r="K1197" s="91">
        <v>240</v>
      </c>
      <c r="L1197" s="278">
        <v>240</v>
      </c>
      <c r="M1197" s="278">
        <f t="shared" si="18"/>
        <v>0</v>
      </c>
    </row>
    <row r="1198" spans="1:13" hidden="1" x14ac:dyDescent="0.3">
      <c r="A1198" s="108">
        <v>1191289</v>
      </c>
      <c r="B1198" s="133" t="s">
        <v>2932</v>
      </c>
      <c r="C1198" s="133" t="s">
        <v>10</v>
      </c>
      <c r="D1198" s="133" t="s">
        <v>2907</v>
      </c>
      <c r="E1198" s="133" t="s">
        <v>1212</v>
      </c>
      <c r="F1198" s="133" t="s">
        <v>1017</v>
      </c>
      <c r="G1198" s="133" t="s">
        <v>928</v>
      </c>
      <c r="H1198" s="133" t="s">
        <v>2933</v>
      </c>
      <c r="I1198" t="b">
        <v>0</v>
      </c>
      <c r="J1198" s="133" t="s">
        <v>867</v>
      </c>
      <c r="K1198" s="91">
        <v>1000</v>
      </c>
      <c r="L1198" s="278">
        <v>1000</v>
      </c>
      <c r="M1198" s="278">
        <f t="shared" si="18"/>
        <v>0</v>
      </c>
    </row>
    <row r="1199" spans="1:13" hidden="1" x14ac:dyDescent="0.3">
      <c r="A1199" s="108">
        <v>1191290</v>
      </c>
      <c r="B1199" s="133" t="s">
        <v>2934</v>
      </c>
      <c r="C1199" s="133" t="s">
        <v>10</v>
      </c>
      <c r="D1199" s="133" t="s">
        <v>2907</v>
      </c>
      <c r="E1199" s="133" t="s">
        <v>1215</v>
      </c>
      <c r="F1199" s="133" t="s">
        <v>1017</v>
      </c>
      <c r="G1199" s="133" t="s">
        <v>865</v>
      </c>
      <c r="H1199" s="133" t="s">
        <v>1992</v>
      </c>
      <c r="I1199" t="b">
        <v>0</v>
      </c>
      <c r="J1199" s="133" t="s">
        <v>867</v>
      </c>
      <c r="K1199" s="91">
        <v>350</v>
      </c>
      <c r="L1199" s="278">
        <v>350</v>
      </c>
      <c r="M1199" s="278">
        <f t="shared" si="18"/>
        <v>0</v>
      </c>
    </row>
    <row r="1200" spans="1:13" hidden="1" x14ac:dyDescent="0.3">
      <c r="A1200" s="108">
        <v>1191291</v>
      </c>
      <c r="B1200" s="133" t="s">
        <v>2935</v>
      </c>
      <c r="C1200" s="133" t="s">
        <v>10</v>
      </c>
      <c r="D1200" s="133" t="s">
        <v>2907</v>
      </c>
      <c r="E1200" s="133" t="s">
        <v>1215</v>
      </c>
      <c r="F1200" s="133" t="s">
        <v>1017</v>
      </c>
      <c r="G1200" s="133" t="s">
        <v>925</v>
      </c>
      <c r="H1200" s="133" t="s">
        <v>1994</v>
      </c>
      <c r="I1200" t="b">
        <v>0</v>
      </c>
      <c r="J1200" s="133" t="s">
        <v>867</v>
      </c>
      <c r="K1200" s="91">
        <v>700</v>
      </c>
      <c r="L1200" s="278">
        <v>700</v>
      </c>
      <c r="M1200" s="278">
        <f t="shared" si="18"/>
        <v>0</v>
      </c>
    </row>
    <row r="1201" spans="1:13" hidden="1" x14ac:dyDescent="0.3">
      <c r="A1201" s="108">
        <v>592969</v>
      </c>
      <c r="B1201" s="133" t="s">
        <v>2936</v>
      </c>
      <c r="C1201" s="133" t="s">
        <v>10</v>
      </c>
      <c r="D1201" s="133" t="s">
        <v>2907</v>
      </c>
      <c r="E1201" s="133" t="s">
        <v>1215</v>
      </c>
      <c r="F1201" s="133" t="s">
        <v>1017</v>
      </c>
      <c r="G1201" s="133" t="s">
        <v>928</v>
      </c>
      <c r="H1201" s="133" t="s">
        <v>2937</v>
      </c>
      <c r="I1201" t="b">
        <v>0</v>
      </c>
      <c r="J1201" s="133" t="s">
        <v>867</v>
      </c>
      <c r="K1201" s="91">
        <v>250</v>
      </c>
      <c r="L1201" s="278">
        <v>250</v>
      </c>
      <c r="M1201" s="278">
        <f t="shared" si="18"/>
        <v>0</v>
      </c>
    </row>
    <row r="1202" spans="1:13" hidden="1" x14ac:dyDescent="0.3">
      <c r="A1202" s="108">
        <v>592970</v>
      </c>
      <c r="B1202" s="133" t="s">
        <v>2938</v>
      </c>
      <c r="C1202" s="133" t="s">
        <v>10</v>
      </c>
      <c r="D1202" s="133" t="s">
        <v>2907</v>
      </c>
      <c r="E1202" s="133" t="s">
        <v>1220</v>
      </c>
      <c r="F1202" s="133" t="s">
        <v>1017</v>
      </c>
      <c r="G1202" s="133" t="s">
        <v>865</v>
      </c>
      <c r="H1202" s="133" t="s">
        <v>2004</v>
      </c>
      <c r="I1202" t="b">
        <v>0</v>
      </c>
      <c r="J1202" s="133" t="s">
        <v>867</v>
      </c>
      <c r="K1202" s="91">
        <v>2300</v>
      </c>
      <c r="L1202" s="278">
        <v>2300</v>
      </c>
      <c r="M1202" s="278">
        <f t="shared" si="18"/>
        <v>0</v>
      </c>
    </row>
    <row r="1203" spans="1:13" hidden="1" x14ac:dyDescent="0.3">
      <c r="A1203" s="108">
        <v>592095</v>
      </c>
      <c r="B1203" s="133" t="s">
        <v>2939</v>
      </c>
      <c r="C1203" s="133" t="s">
        <v>10</v>
      </c>
      <c r="D1203" s="133" t="s">
        <v>2907</v>
      </c>
      <c r="E1203" s="133" t="s">
        <v>1220</v>
      </c>
      <c r="F1203" s="133" t="s">
        <v>1017</v>
      </c>
      <c r="G1203" s="133" t="s">
        <v>925</v>
      </c>
      <c r="H1203" s="133" t="s">
        <v>2940</v>
      </c>
      <c r="I1203" t="b">
        <v>0</v>
      </c>
      <c r="J1203" s="133" t="s">
        <v>867</v>
      </c>
      <c r="K1203" s="91">
        <v>3420</v>
      </c>
      <c r="L1203" s="278">
        <v>3420</v>
      </c>
      <c r="M1203" s="278">
        <f t="shared" si="18"/>
        <v>0</v>
      </c>
    </row>
    <row r="1204" spans="1:13" hidden="1" x14ac:dyDescent="0.3">
      <c r="A1204" s="108">
        <v>595494</v>
      </c>
      <c r="B1204" s="133" t="s">
        <v>2941</v>
      </c>
      <c r="C1204" s="133" t="s">
        <v>10</v>
      </c>
      <c r="D1204" s="133" t="s">
        <v>2907</v>
      </c>
      <c r="E1204" s="133" t="s">
        <v>1220</v>
      </c>
      <c r="F1204" s="133" t="s">
        <v>1017</v>
      </c>
      <c r="G1204" s="133" t="s">
        <v>928</v>
      </c>
      <c r="H1204" s="133" t="s">
        <v>2942</v>
      </c>
      <c r="I1204" t="b">
        <v>0</v>
      </c>
      <c r="J1204" s="133" t="s">
        <v>867</v>
      </c>
      <c r="K1204" s="91">
        <v>700</v>
      </c>
      <c r="L1204" s="278">
        <v>700</v>
      </c>
      <c r="M1204" s="278">
        <f t="shared" si="18"/>
        <v>0</v>
      </c>
    </row>
    <row r="1205" spans="1:13" hidden="1" x14ac:dyDescent="0.3">
      <c r="A1205" s="108">
        <v>595495</v>
      </c>
      <c r="B1205" s="133" t="s">
        <v>2943</v>
      </c>
      <c r="C1205" s="133" t="s">
        <v>10</v>
      </c>
      <c r="D1205" s="133" t="s">
        <v>2907</v>
      </c>
      <c r="E1205" s="133" t="s">
        <v>1220</v>
      </c>
      <c r="F1205" s="133" t="s">
        <v>1017</v>
      </c>
      <c r="G1205" s="133" t="s">
        <v>931</v>
      </c>
      <c r="H1205" s="133" t="s">
        <v>2944</v>
      </c>
      <c r="I1205" t="b">
        <v>0</v>
      </c>
      <c r="J1205" s="133" t="s">
        <v>867</v>
      </c>
      <c r="K1205" s="91">
        <v>370</v>
      </c>
      <c r="L1205" s="278">
        <v>370</v>
      </c>
      <c r="M1205" s="278">
        <f t="shared" si="18"/>
        <v>0</v>
      </c>
    </row>
    <row r="1206" spans="1:13" hidden="1" x14ac:dyDescent="0.3">
      <c r="A1206" s="108">
        <v>595496</v>
      </c>
      <c r="B1206" s="133" t="s">
        <v>2945</v>
      </c>
      <c r="C1206" s="133" t="s">
        <v>10</v>
      </c>
      <c r="D1206" s="133" t="s">
        <v>2907</v>
      </c>
      <c r="E1206" s="133" t="s">
        <v>1229</v>
      </c>
      <c r="F1206" s="133" t="s">
        <v>1017</v>
      </c>
      <c r="G1206" s="133" t="s">
        <v>865</v>
      </c>
      <c r="H1206" s="133" t="s">
        <v>1457</v>
      </c>
      <c r="I1206" t="b">
        <v>0</v>
      </c>
      <c r="J1206" s="133" t="s">
        <v>867</v>
      </c>
      <c r="K1206" s="91">
        <v>3000</v>
      </c>
      <c r="L1206" s="278">
        <v>3000</v>
      </c>
      <c r="M1206" s="278">
        <f t="shared" si="18"/>
        <v>0</v>
      </c>
    </row>
    <row r="1207" spans="1:13" hidden="1" x14ac:dyDescent="0.3">
      <c r="A1207" s="108">
        <v>595540</v>
      </c>
      <c r="B1207" s="133" t="s">
        <v>2946</v>
      </c>
      <c r="C1207" s="133" t="s">
        <v>10</v>
      </c>
      <c r="D1207" s="133" t="s">
        <v>2907</v>
      </c>
      <c r="E1207" s="133" t="s">
        <v>1229</v>
      </c>
      <c r="F1207" s="133" t="s">
        <v>1017</v>
      </c>
      <c r="G1207" s="133" t="s">
        <v>925</v>
      </c>
      <c r="H1207" s="133" t="s">
        <v>2947</v>
      </c>
      <c r="I1207" t="b">
        <v>0</v>
      </c>
      <c r="J1207" s="133" t="s">
        <v>867</v>
      </c>
      <c r="K1207" s="91">
        <v>110</v>
      </c>
      <c r="L1207" s="278">
        <v>110</v>
      </c>
      <c r="M1207" s="278">
        <f t="shared" si="18"/>
        <v>0</v>
      </c>
    </row>
    <row r="1208" spans="1:13" hidden="1" x14ac:dyDescent="0.3">
      <c r="A1208" s="108">
        <v>2617644</v>
      </c>
      <c r="B1208" s="133" t="s">
        <v>2948</v>
      </c>
      <c r="C1208" s="133" t="s">
        <v>10</v>
      </c>
      <c r="D1208" s="133" t="s">
        <v>2907</v>
      </c>
      <c r="E1208" s="133" t="s">
        <v>1229</v>
      </c>
      <c r="F1208" s="133" t="s">
        <v>1017</v>
      </c>
      <c r="G1208" s="133" t="s">
        <v>928</v>
      </c>
      <c r="H1208" s="133" t="s">
        <v>2919</v>
      </c>
      <c r="I1208" t="b">
        <v>0</v>
      </c>
      <c r="J1208" s="133" t="s">
        <v>867</v>
      </c>
      <c r="K1208" s="91">
        <v>1100</v>
      </c>
      <c r="L1208" s="278">
        <v>1100</v>
      </c>
      <c r="M1208" s="278">
        <f t="shared" si="18"/>
        <v>0</v>
      </c>
    </row>
    <row r="1209" spans="1:13" hidden="1" x14ac:dyDescent="0.3">
      <c r="A1209" s="108">
        <v>595497</v>
      </c>
      <c r="B1209" s="133" t="s">
        <v>2949</v>
      </c>
      <c r="C1209" s="133" t="s">
        <v>10</v>
      </c>
      <c r="D1209" s="133" t="s">
        <v>2907</v>
      </c>
      <c r="E1209" s="133" t="s">
        <v>1229</v>
      </c>
      <c r="F1209" s="133" t="s">
        <v>1017</v>
      </c>
      <c r="G1209" s="133" t="s">
        <v>931</v>
      </c>
      <c r="H1209" s="133" t="s">
        <v>1314</v>
      </c>
      <c r="I1209" t="b">
        <v>0</v>
      </c>
      <c r="J1209" s="133" t="s">
        <v>867</v>
      </c>
      <c r="K1209" s="91">
        <v>0</v>
      </c>
      <c r="L1209" s="278">
        <v>0</v>
      </c>
      <c r="M1209" s="278">
        <f t="shared" si="18"/>
        <v>0</v>
      </c>
    </row>
    <row r="1210" spans="1:13" hidden="1" x14ac:dyDescent="0.3">
      <c r="A1210" s="108">
        <v>595498</v>
      </c>
      <c r="B1210" s="133" t="s">
        <v>2950</v>
      </c>
      <c r="C1210" s="133" t="s">
        <v>10</v>
      </c>
      <c r="D1210" s="133" t="s">
        <v>2907</v>
      </c>
      <c r="E1210" s="133" t="s">
        <v>1229</v>
      </c>
      <c r="F1210" s="133" t="s">
        <v>1017</v>
      </c>
      <c r="G1210" s="133" t="s">
        <v>944</v>
      </c>
      <c r="H1210" s="133" t="s">
        <v>2951</v>
      </c>
      <c r="I1210" t="b">
        <v>0</v>
      </c>
      <c r="J1210" s="133" t="s">
        <v>867</v>
      </c>
      <c r="K1210" s="91">
        <v>80</v>
      </c>
      <c r="L1210" s="278">
        <v>80</v>
      </c>
      <c r="M1210" s="278">
        <f t="shared" si="18"/>
        <v>0</v>
      </c>
    </row>
    <row r="1211" spans="1:13" hidden="1" x14ac:dyDescent="0.3">
      <c r="A1211" s="108">
        <v>595499</v>
      </c>
      <c r="B1211" s="133" t="s">
        <v>2952</v>
      </c>
      <c r="C1211" s="133" t="s">
        <v>10</v>
      </c>
      <c r="D1211" s="133" t="s">
        <v>2907</v>
      </c>
      <c r="E1211" s="133" t="s">
        <v>1229</v>
      </c>
      <c r="F1211" s="133" t="s">
        <v>1017</v>
      </c>
      <c r="G1211" s="133" t="s">
        <v>1060</v>
      </c>
      <c r="H1211" s="133" t="s">
        <v>2953</v>
      </c>
      <c r="I1211" t="b">
        <v>0</v>
      </c>
      <c r="J1211" s="133" t="s">
        <v>867</v>
      </c>
      <c r="K1211" s="91">
        <v>3800</v>
      </c>
      <c r="L1211" s="278">
        <v>3800</v>
      </c>
      <c r="M1211" s="278">
        <f t="shared" si="18"/>
        <v>0</v>
      </c>
    </row>
    <row r="1212" spans="1:13" hidden="1" x14ac:dyDescent="0.3">
      <c r="A1212" s="108">
        <v>595500</v>
      </c>
      <c r="B1212" s="133" t="s">
        <v>2956</v>
      </c>
      <c r="C1212" s="133" t="s">
        <v>10</v>
      </c>
      <c r="D1212" s="133" t="s">
        <v>2907</v>
      </c>
      <c r="E1212" s="133" t="s">
        <v>1576</v>
      </c>
      <c r="F1212" s="133" t="s">
        <v>1017</v>
      </c>
      <c r="G1212" s="133" t="s">
        <v>865</v>
      </c>
      <c r="H1212" s="133" t="s">
        <v>1577</v>
      </c>
      <c r="I1212" t="b">
        <v>0</v>
      </c>
      <c r="J1212" s="133" t="s">
        <v>867</v>
      </c>
      <c r="K1212" s="91">
        <v>75340</v>
      </c>
      <c r="L1212" s="278">
        <v>75340</v>
      </c>
      <c r="M1212" s="278">
        <f t="shared" si="18"/>
        <v>0</v>
      </c>
    </row>
    <row r="1213" spans="1:13" hidden="1" x14ac:dyDescent="0.3">
      <c r="A1213" s="108">
        <v>595501</v>
      </c>
      <c r="B1213" s="133" t="s">
        <v>2957</v>
      </c>
      <c r="C1213" s="133" t="s">
        <v>10</v>
      </c>
      <c r="D1213" s="133" t="s">
        <v>2907</v>
      </c>
      <c r="E1213" s="133" t="s">
        <v>1243</v>
      </c>
      <c r="F1213" s="133" t="s">
        <v>1017</v>
      </c>
      <c r="G1213" s="133" t="s">
        <v>865</v>
      </c>
      <c r="H1213" s="133" t="s">
        <v>2716</v>
      </c>
      <c r="I1213" t="b">
        <v>0</v>
      </c>
      <c r="J1213" s="133" t="s">
        <v>867</v>
      </c>
      <c r="K1213" s="91">
        <v>6000</v>
      </c>
      <c r="L1213" s="278">
        <v>6000</v>
      </c>
      <c r="M1213" s="278">
        <f t="shared" si="18"/>
        <v>0</v>
      </c>
    </row>
    <row r="1214" spans="1:13" hidden="1" x14ac:dyDescent="0.3">
      <c r="A1214" s="108">
        <v>595502</v>
      </c>
      <c r="B1214" s="133" t="s">
        <v>2958</v>
      </c>
      <c r="C1214" s="133" t="s">
        <v>10</v>
      </c>
      <c r="D1214" s="133" t="s">
        <v>2907</v>
      </c>
      <c r="E1214" s="133" t="s">
        <v>1246</v>
      </c>
      <c r="F1214" s="133" t="s">
        <v>1017</v>
      </c>
      <c r="G1214" s="133" t="s">
        <v>865</v>
      </c>
      <c r="H1214" s="133" t="s">
        <v>1326</v>
      </c>
      <c r="I1214" t="b">
        <v>0</v>
      </c>
      <c r="J1214" s="133" t="s">
        <v>867</v>
      </c>
      <c r="K1214" s="91">
        <v>2220</v>
      </c>
      <c r="L1214" s="278">
        <v>2700</v>
      </c>
      <c r="M1214" s="278">
        <f t="shared" si="18"/>
        <v>480</v>
      </c>
    </row>
    <row r="1215" spans="1:13" hidden="1" x14ac:dyDescent="0.3">
      <c r="A1215" s="108">
        <v>595503</v>
      </c>
      <c r="B1215" s="133" t="s">
        <v>2959</v>
      </c>
      <c r="C1215" s="133" t="s">
        <v>10</v>
      </c>
      <c r="D1215" s="133" t="s">
        <v>2907</v>
      </c>
      <c r="E1215" s="133" t="s">
        <v>1246</v>
      </c>
      <c r="F1215" s="133" t="s">
        <v>1017</v>
      </c>
      <c r="G1215" s="133" t="s">
        <v>925</v>
      </c>
      <c r="H1215" s="268" t="s">
        <v>1251</v>
      </c>
      <c r="I1215" t="b">
        <v>0</v>
      </c>
      <c r="J1215" s="133" t="s">
        <v>867</v>
      </c>
      <c r="K1215" s="91">
        <v>480</v>
      </c>
      <c r="L1215" s="278">
        <v>0</v>
      </c>
      <c r="M1215" s="278">
        <f t="shared" si="18"/>
        <v>-480</v>
      </c>
    </row>
    <row r="1216" spans="1:13" hidden="1" x14ac:dyDescent="0.3">
      <c r="A1216" s="108">
        <v>595504</v>
      </c>
      <c r="B1216" s="133" t="s">
        <v>2960</v>
      </c>
      <c r="C1216" s="133" t="s">
        <v>10</v>
      </c>
      <c r="D1216" s="133" t="s">
        <v>2907</v>
      </c>
      <c r="E1216" s="133" t="s">
        <v>1586</v>
      </c>
      <c r="F1216" s="133" t="s">
        <v>1017</v>
      </c>
      <c r="G1216" s="133" t="s">
        <v>865</v>
      </c>
      <c r="H1216" s="133" t="s">
        <v>1922</v>
      </c>
      <c r="I1216" t="b">
        <v>0</v>
      </c>
      <c r="J1216" s="133" t="s">
        <v>867</v>
      </c>
      <c r="K1216" s="91">
        <v>7400</v>
      </c>
      <c r="L1216" s="278">
        <v>7400</v>
      </c>
      <c r="M1216" s="278">
        <f t="shared" si="18"/>
        <v>0</v>
      </c>
    </row>
    <row r="1217" spans="1:13" hidden="1" x14ac:dyDescent="0.3">
      <c r="A1217" s="108">
        <v>595505</v>
      </c>
      <c r="B1217" s="133" t="s">
        <v>2961</v>
      </c>
      <c r="C1217" s="133" t="s">
        <v>10</v>
      </c>
      <c r="D1217" s="133" t="s">
        <v>2907</v>
      </c>
      <c r="E1217" s="133" t="s">
        <v>1253</v>
      </c>
      <c r="F1217" s="133" t="s">
        <v>1017</v>
      </c>
      <c r="G1217" s="133" t="s">
        <v>865</v>
      </c>
      <c r="H1217" s="133" t="s">
        <v>1254</v>
      </c>
      <c r="I1217" t="b">
        <v>0</v>
      </c>
      <c r="J1217" s="133" t="s">
        <v>867</v>
      </c>
      <c r="K1217" s="91">
        <v>10590</v>
      </c>
      <c r="L1217" s="278">
        <v>10590</v>
      </c>
      <c r="M1217" s="278">
        <f t="shared" si="18"/>
        <v>0</v>
      </c>
    </row>
    <row r="1218" spans="1:13" hidden="1" x14ac:dyDescent="0.3">
      <c r="A1218" s="108">
        <v>585614</v>
      </c>
      <c r="B1218" s="133" t="s">
        <v>2962</v>
      </c>
      <c r="C1218" s="133" t="s">
        <v>10</v>
      </c>
      <c r="D1218" s="133" t="s">
        <v>2907</v>
      </c>
      <c r="E1218" s="133" t="s">
        <v>1265</v>
      </c>
      <c r="F1218" s="133" t="s">
        <v>1017</v>
      </c>
      <c r="G1218" s="133" t="s">
        <v>865</v>
      </c>
      <c r="H1218" s="133" t="s">
        <v>1266</v>
      </c>
      <c r="I1218" t="b">
        <v>0</v>
      </c>
      <c r="J1218" s="133" t="s">
        <v>867</v>
      </c>
      <c r="K1218" s="91">
        <v>30260</v>
      </c>
      <c r="L1218" s="278">
        <v>30260</v>
      </c>
      <c r="M1218" s="278">
        <f t="shared" si="18"/>
        <v>0</v>
      </c>
    </row>
    <row r="1219" spans="1:13" hidden="1" x14ac:dyDescent="0.3">
      <c r="A1219" s="108">
        <v>585615</v>
      </c>
      <c r="B1219" s="133" t="s">
        <v>2963</v>
      </c>
      <c r="C1219" s="133" t="s">
        <v>10</v>
      </c>
      <c r="D1219" s="133" t="s">
        <v>2964</v>
      </c>
      <c r="E1219" s="133" t="s">
        <v>1165</v>
      </c>
      <c r="F1219" s="133" t="s">
        <v>1037</v>
      </c>
      <c r="G1219" s="133" t="s">
        <v>865</v>
      </c>
      <c r="H1219" s="133">
        <v>0</v>
      </c>
      <c r="I1219" t="b">
        <v>0</v>
      </c>
      <c r="J1219" s="133" t="s">
        <v>1166</v>
      </c>
      <c r="K1219" s="91">
        <v>3609810</v>
      </c>
      <c r="L1219" s="278">
        <v>3459410</v>
      </c>
      <c r="M1219" s="278">
        <f t="shared" si="18"/>
        <v>-150400</v>
      </c>
    </row>
    <row r="1220" spans="1:13" hidden="1" x14ac:dyDescent="0.3">
      <c r="A1220" s="108">
        <v>850223</v>
      </c>
      <c r="B1220" s="133" t="s">
        <v>2965</v>
      </c>
      <c r="C1220" s="133" t="s">
        <v>10</v>
      </c>
      <c r="D1220" s="133" t="s">
        <v>2964</v>
      </c>
      <c r="E1220" s="133" t="s">
        <v>1165</v>
      </c>
      <c r="F1220" s="133" t="s">
        <v>2966</v>
      </c>
      <c r="G1220" s="133" t="s">
        <v>865</v>
      </c>
      <c r="H1220" s="133">
        <v>0</v>
      </c>
      <c r="I1220" t="b">
        <v>0</v>
      </c>
      <c r="J1220" s="133" t="s">
        <v>1166</v>
      </c>
      <c r="K1220" s="91">
        <v>51390</v>
      </c>
      <c r="L1220" s="278">
        <v>49180</v>
      </c>
      <c r="M1220" s="278">
        <f t="shared" si="18"/>
        <v>-2210</v>
      </c>
    </row>
    <row r="1221" spans="1:13" hidden="1" x14ac:dyDescent="0.3">
      <c r="A1221" s="108">
        <v>1210064</v>
      </c>
      <c r="B1221" s="133" t="s">
        <v>2967</v>
      </c>
      <c r="C1221" s="133" t="s">
        <v>10</v>
      </c>
      <c r="D1221" s="133" t="s">
        <v>2964</v>
      </c>
      <c r="E1221" s="133" t="s">
        <v>1173</v>
      </c>
      <c r="F1221" s="133" t="s">
        <v>1037</v>
      </c>
      <c r="G1221" s="133" t="s">
        <v>865</v>
      </c>
      <c r="H1221" s="133" t="s">
        <v>1174</v>
      </c>
      <c r="I1221" t="b">
        <v>0</v>
      </c>
      <c r="J1221" s="133" t="s">
        <v>867</v>
      </c>
      <c r="K1221" s="91">
        <v>31000</v>
      </c>
      <c r="L1221" s="278">
        <v>31000</v>
      </c>
      <c r="M1221" s="278">
        <f t="shared" si="18"/>
        <v>0</v>
      </c>
    </row>
    <row r="1222" spans="1:13" hidden="1" x14ac:dyDescent="0.3">
      <c r="A1222" s="108">
        <v>1319136</v>
      </c>
      <c r="B1222" s="133" t="s">
        <v>2968</v>
      </c>
      <c r="C1222" s="133" t="s">
        <v>10</v>
      </c>
      <c r="D1222" s="133" t="s">
        <v>2964</v>
      </c>
      <c r="E1222" s="133" t="s">
        <v>1173</v>
      </c>
      <c r="F1222" s="133" t="s">
        <v>2966</v>
      </c>
      <c r="G1222" s="133" t="s">
        <v>865</v>
      </c>
      <c r="H1222" s="133" t="s">
        <v>1174</v>
      </c>
      <c r="I1222" t="b">
        <v>0</v>
      </c>
      <c r="J1222" s="133" t="s">
        <v>867</v>
      </c>
      <c r="K1222" s="91">
        <v>185000</v>
      </c>
      <c r="L1222" s="278">
        <v>185000</v>
      </c>
      <c r="M1222" s="278">
        <f t="shared" ref="M1222:M1285" si="19">+L1222-K1222</f>
        <v>0</v>
      </c>
    </row>
    <row r="1223" spans="1:13" hidden="1" x14ac:dyDescent="0.3">
      <c r="A1223" s="108">
        <v>2617453</v>
      </c>
      <c r="B1223" s="133" t="s">
        <v>2969</v>
      </c>
      <c r="C1223" s="133" t="s">
        <v>10</v>
      </c>
      <c r="D1223" s="133" t="s">
        <v>2964</v>
      </c>
      <c r="E1223" s="133" t="s">
        <v>1173</v>
      </c>
      <c r="F1223" s="133" t="s">
        <v>2970</v>
      </c>
      <c r="G1223" s="133" t="s">
        <v>865</v>
      </c>
      <c r="H1223" s="133" t="s">
        <v>1174</v>
      </c>
      <c r="I1223" t="b">
        <v>0</v>
      </c>
      <c r="J1223" s="133" t="s">
        <v>867</v>
      </c>
      <c r="K1223" s="91">
        <v>250000</v>
      </c>
      <c r="L1223" s="278">
        <v>250000</v>
      </c>
      <c r="M1223" s="278">
        <f t="shared" si="19"/>
        <v>0</v>
      </c>
    </row>
    <row r="1224" spans="1:13" hidden="1" x14ac:dyDescent="0.3">
      <c r="A1224" s="108">
        <v>592907</v>
      </c>
      <c r="B1224" s="133" t="s">
        <v>2971</v>
      </c>
      <c r="C1224" s="133" t="s">
        <v>10</v>
      </c>
      <c r="D1224" s="133" t="s">
        <v>2964</v>
      </c>
      <c r="E1224" s="133" t="s">
        <v>1286</v>
      </c>
      <c r="F1224" s="133" t="s">
        <v>1037</v>
      </c>
      <c r="G1224" s="133" t="s">
        <v>865</v>
      </c>
      <c r="H1224" s="133" t="s">
        <v>1287</v>
      </c>
      <c r="I1224" t="b">
        <v>0</v>
      </c>
      <c r="J1224" s="133" t="s">
        <v>867</v>
      </c>
      <c r="K1224" s="91">
        <v>50500</v>
      </c>
      <c r="L1224" s="278">
        <v>50500</v>
      </c>
      <c r="M1224" s="278">
        <f t="shared" si="19"/>
        <v>0</v>
      </c>
    </row>
    <row r="1225" spans="1:13" hidden="1" x14ac:dyDescent="0.3">
      <c r="A1225" s="108">
        <v>1210062</v>
      </c>
      <c r="B1225" s="133" t="s">
        <v>2972</v>
      </c>
      <c r="C1225" s="133" t="s">
        <v>10</v>
      </c>
      <c r="D1225" s="133" t="s">
        <v>2964</v>
      </c>
      <c r="E1225" s="133" t="s">
        <v>1286</v>
      </c>
      <c r="F1225" s="133" t="s">
        <v>2970</v>
      </c>
      <c r="G1225" s="133" t="s">
        <v>865</v>
      </c>
      <c r="H1225" s="133" t="s">
        <v>2973</v>
      </c>
      <c r="I1225" t="b">
        <v>0</v>
      </c>
      <c r="J1225" s="133" t="s">
        <v>867</v>
      </c>
      <c r="K1225" s="91">
        <v>84000</v>
      </c>
      <c r="L1225" s="278">
        <v>84000</v>
      </c>
      <c r="M1225" s="278">
        <f t="shared" si="19"/>
        <v>0</v>
      </c>
    </row>
    <row r="1226" spans="1:13" hidden="1" x14ac:dyDescent="0.3">
      <c r="A1226" s="108">
        <v>1319135</v>
      </c>
      <c r="B1226" s="133" t="s">
        <v>2974</v>
      </c>
      <c r="C1226" s="133" t="s">
        <v>10</v>
      </c>
      <c r="D1226" s="133" t="s">
        <v>2964</v>
      </c>
      <c r="E1226" s="133" t="s">
        <v>1176</v>
      </c>
      <c r="F1226" s="133" t="s">
        <v>1037</v>
      </c>
      <c r="G1226" s="133" t="s">
        <v>865</v>
      </c>
      <c r="H1226" s="133">
        <v>0</v>
      </c>
      <c r="I1226" t="b">
        <v>0</v>
      </c>
      <c r="J1226" s="133" t="s">
        <v>1166</v>
      </c>
      <c r="K1226" s="91">
        <v>2050560</v>
      </c>
      <c r="L1226" s="278">
        <v>2002760</v>
      </c>
      <c r="M1226" s="278">
        <f t="shared" si="19"/>
        <v>-47800</v>
      </c>
    </row>
    <row r="1227" spans="1:13" hidden="1" x14ac:dyDescent="0.3">
      <c r="A1227" s="108">
        <v>592910</v>
      </c>
      <c r="B1227" s="133" t="s">
        <v>2975</v>
      </c>
      <c r="C1227" s="133" t="s">
        <v>10</v>
      </c>
      <c r="D1227" s="133" t="s">
        <v>2964</v>
      </c>
      <c r="E1227" s="133" t="s">
        <v>1176</v>
      </c>
      <c r="F1227" s="133" t="s">
        <v>1037</v>
      </c>
      <c r="G1227" s="133" t="s">
        <v>925</v>
      </c>
      <c r="H1227" s="268" t="s">
        <v>1251</v>
      </c>
      <c r="I1227" t="b">
        <v>0</v>
      </c>
      <c r="J1227" s="133" t="s">
        <v>867</v>
      </c>
      <c r="K1227" s="91">
        <v>60000</v>
      </c>
      <c r="L1227" s="278">
        <v>0</v>
      </c>
      <c r="M1227" s="278">
        <f t="shared" si="19"/>
        <v>-60000</v>
      </c>
    </row>
    <row r="1228" spans="1:13" hidden="1" x14ac:dyDescent="0.3">
      <c r="A1228" s="108">
        <v>1191827</v>
      </c>
      <c r="B1228" s="133" t="s">
        <v>2976</v>
      </c>
      <c r="C1228" s="133" t="s">
        <v>10</v>
      </c>
      <c r="D1228" s="133" t="s">
        <v>2964</v>
      </c>
      <c r="E1228" s="133" t="s">
        <v>1176</v>
      </c>
      <c r="F1228" s="133" t="s">
        <v>2966</v>
      </c>
      <c r="G1228" s="133" t="s">
        <v>865</v>
      </c>
      <c r="H1228" s="133">
        <v>0</v>
      </c>
      <c r="I1228" t="b">
        <v>0</v>
      </c>
      <c r="J1228" s="133" t="s">
        <v>1166</v>
      </c>
      <c r="K1228" s="91">
        <v>41420</v>
      </c>
      <c r="L1228" s="278">
        <v>40590</v>
      </c>
      <c r="M1228" s="278">
        <f t="shared" si="19"/>
        <v>-830</v>
      </c>
    </row>
    <row r="1229" spans="1:13" hidden="1" x14ac:dyDescent="0.3">
      <c r="A1229" s="108">
        <v>850474</v>
      </c>
      <c r="B1229" s="133" t="s">
        <v>2977</v>
      </c>
      <c r="C1229" s="133" t="s">
        <v>10</v>
      </c>
      <c r="D1229" s="133" t="s">
        <v>2964</v>
      </c>
      <c r="E1229" s="133" t="s">
        <v>1522</v>
      </c>
      <c r="F1229" s="133" t="s">
        <v>1037</v>
      </c>
      <c r="G1229" s="133" t="s">
        <v>865</v>
      </c>
      <c r="H1229" s="133" t="s">
        <v>1523</v>
      </c>
      <c r="I1229" t="b">
        <v>0</v>
      </c>
      <c r="J1229" s="133" t="s">
        <v>867</v>
      </c>
      <c r="K1229" s="91">
        <v>21500</v>
      </c>
      <c r="L1229" s="278">
        <v>21500</v>
      </c>
      <c r="M1229" s="278">
        <f t="shared" si="19"/>
        <v>0</v>
      </c>
    </row>
    <row r="1230" spans="1:13" hidden="1" x14ac:dyDescent="0.3">
      <c r="A1230" s="108">
        <v>850475</v>
      </c>
      <c r="B1230" s="133" t="s">
        <v>2978</v>
      </c>
      <c r="C1230" s="133" t="s">
        <v>10</v>
      </c>
      <c r="D1230" s="133" t="s">
        <v>2964</v>
      </c>
      <c r="E1230" s="133" t="s">
        <v>1525</v>
      </c>
      <c r="F1230" s="133" t="s">
        <v>1037</v>
      </c>
      <c r="G1230" s="133" t="s">
        <v>865</v>
      </c>
      <c r="H1230" s="133" t="s">
        <v>1526</v>
      </c>
      <c r="I1230" t="b">
        <v>0</v>
      </c>
      <c r="J1230" s="133" t="s">
        <v>867</v>
      </c>
      <c r="K1230" s="91">
        <v>23970</v>
      </c>
      <c r="L1230" s="278">
        <v>23970</v>
      </c>
      <c r="M1230" s="278">
        <f t="shared" si="19"/>
        <v>0</v>
      </c>
    </row>
    <row r="1231" spans="1:13" hidden="1" x14ac:dyDescent="0.3">
      <c r="A1231" s="108">
        <v>592977</v>
      </c>
      <c r="B1231" s="133" t="s">
        <v>2979</v>
      </c>
      <c r="C1231" s="133" t="s">
        <v>10</v>
      </c>
      <c r="D1231" s="133" t="s">
        <v>2964</v>
      </c>
      <c r="E1231" s="133" t="s">
        <v>1525</v>
      </c>
      <c r="F1231" s="133" t="s">
        <v>2966</v>
      </c>
      <c r="G1231" s="133" t="s">
        <v>865</v>
      </c>
      <c r="H1231" s="133" t="s">
        <v>1526</v>
      </c>
      <c r="I1231" t="b">
        <v>0</v>
      </c>
      <c r="J1231" s="133" t="s">
        <v>867</v>
      </c>
      <c r="K1231" s="91">
        <v>0</v>
      </c>
      <c r="L1231" s="278">
        <v>0</v>
      </c>
      <c r="M1231" s="278">
        <f t="shared" si="19"/>
        <v>0</v>
      </c>
    </row>
    <row r="1232" spans="1:13" hidden="1" x14ac:dyDescent="0.3">
      <c r="A1232" s="108">
        <v>592911</v>
      </c>
      <c r="B1232" s="133" t="s">
        <v>2980</v>
      </c>
      <c r="C1232" s="133" t="s">
        <v>10</v>
      </c>
      <c r="D1232" s="133" t="s">
        <v>2964</v>
      </c>
      <c r="E1232" s="133" t="s">
        <v>1525</v>
      </c>
      <c r="F1232" s="133" t="s">
        <v>2970</v>
      </c>
      <c r="G1232" s="133" t="s">
        <v>865</v>
      </c>
      <c r="H1232" s="133" t="s">
        <v>1526</v>
      </c>
      <c r="I1232" t="b">
        <v>0</v>
      </c>
      <c r="J1232" s="133" t="s">
        <v>867</v>
      </c>
      <c r="K1232" s="91">
        <v>0</v>
      </c>
      <c r="L1232" s="278">
        <v>0</v>
      </c>
      <c r="M1232" s="278">
        <f t="shared" si="19"/>
        <v>0</v>
      </c>
    </row>
    <row r="1233" spans="1:13" hidden="1" x14ac:dyDescent="0.3">
      <c r="A1233" s="108">
        <v>592912</v>
      </c>
      <c r="B1233" s="133" t="s">
        <v>2981</v>
      </c>
      <c r="C1233" s="133" t="s">
        <v>10</v>
      </c>
      <c r="D1233" s="133" t="s">
        <v>2964</v>
      </c>
      <c r="E1233" s="133" t="s">
        <v>1182</v>
      </c>
      <c r="F1233" s="133" t="s">
        <v>1037</v>
      </c>
      <c r="G1233" s="133" t="s">
        <v>865</v>
      </c>
      <c r="H1233" s="133" t="s">
        <v>1183</v>
      </c>
      <c r="I1233" t="b">
        <v>0</v>
      </c>
      <c r="J1233" s="133" t="s">
        <v>867</v>
      </c>
      <c r="K1233" s="91">
        <v>0</v>
      </c>
      <c r="L1233" s="278">
        <v>0</v>
      </c>
      <c r="M1233" s="278">
        <f t="shared" si="19"/>
        <v>0</v>
      </c>
    </row>
    <row r="1234" spans="1:13" hidden="1" x14ac:dyDescent="0.3">
      <c r="A1234" s="108">
        <v>592913</v>
      </c>
      <c r="B1234" s="133" t="s">
        <v>2982</v>
      </c>
      <c r="C1234" s="133" t="s">
        <v>10</v>
      </c>
      <c r="D1234" s="133" t="s">
        <v>2964</v>
      </c>
      <c r="E1234" s="133" t="s">
        <v>1185</v>
      </c>
      <c r="F1234" s="133" t="s">
        <v>1037</v>
      </c>
      <c r="G1234" s="133" t="s">
        <v>865</v>
      </c>
      <c r="H1234" s="133" t="s">
        <v>1186</v>
      </c>
      <c r="I1234" t="b">
        <v>0</v>
      </c>
      <c r="J1234" s="133" t="s">
        <v>867</v>
      </c>
      <c r="K1234" s="91">
        <v>1390</v>
      </c>
      <c r="L1234" s="278">
        <v>1390</v>
      </c>
      <c r="M1234" s="278">
        <f t="shared" si="19"/>
        <v>0</v>
      </c>
    </row>
    <row r="1235" spans="1:13" hidden="1" x14ac:dyDescent="0.3">
      <c r="A1235" s="108">
        <v>592914</v>
      </c>
      <c r="B1235" s="133" t="s">
        <v>2983</v>
      </c>
      <c r="C1235" s="133" t="s">
        <v>10</v>
      </c>
      <c r="D1235" s="133" t="s">
        <v>2964</v>
      </c>
      <c r="E1235" s="133" t="s">
        <v>1185</v>
      </c>
      <c r="F1235" s="133" t="s">
        <v>2966</v>
      </c>
      <c r="G1235" s="133" t="s">
        <v>865</v>
      </c>
      <c r="H1235" s="133" t="s">
        <v>2984</v>
      </c>
      <c r="I1235" t="b">
        <v>0</v>
      </c>
      <c r="J1235" s="133" t="s">
        <v>867</v>
      </c>
      <c r="K1235" s="91">
        <v>100</v>
      </c>
      <c r="L1235" s="278">
        <v>100</v>
      </c>
      <c r="M1235" s="278">
        <f t="shared" si="19"/>
        <v>0</v>
      </c>
    </row>
    <row r="1236" spans="1:13" hidden="1" x14ac:dyDescent="0.3">
      <c r="A1236" s="108">
        <v>592915</v>
      </c>
      <c r="B1236" s="133" t="s">
        <v>2985</v>
      </c>
      <c r="C1236" s="133" t="s">
        <v>10</v>
      </c>
      <c r="D1236" s="133" t="s">
        <v>2964</v>
      </c>
      <c r="E1236" s="133" t="s">
        <v>1185</v>
      </c>
      <c r="F1236" s="133" t="s">
        <v>2970</v>
      </c>
      <c r="G1236" s="133" t="s">
        <v>865</v>
      </c>
      <c r="H1236" s="133" t="s">
        <v>1186</v>
      </c>
      <c r="I1236" t="b">
        <v>0</v>
      </c>
      <c r="J1236" s="133" t="s">
        <v>867</v>
      </c>
      <c r="K1236" s="91">
        <v>1220</v>
      </c>
      <c r="L1236" s="278">
        <v>1220</v>
      </c>
      <c r="M1236" s="278">
        <f t="shared" si="19"/>
        <v>0</v>
      </c>
    </row>
    <row r="1237" spans="1:13" hidden="1" x14ac:dyDescent="0.3">
      <c r="A1237" s="108">
        <v>592916</v>
      </c>
      <c r="B1237" s="133" t="s">
        <v>2986</v>
      </c>
      <c r="C1237" s="133" t="s">
        <v>10</v>
      </c>
      <c r="D1237" s="133" t="s">
        <v>2964</v>
      </c>
      <c r="E1237" s="133" t="s">
        <v>1418</v>
      </c>
      <c r="F1237" s="133" t="s">
        <v>2970</v>
      </c>
      <c r="G1237" s="133" t="s">
        <v>865</v>
      </c>
      <c r="H1237" s="133" t="s">
        <v>1636</v>
      </c>
      <c r="I1237" t="b">
        <v>0</v>
      </c>
      <c r="J1237" s="133" t="s">
        <v>867</v>
      </c>
      <c r="K1237" s="91">
        <v>80</v>
      </c>
      <c r="L1237" s="278">
        <v>80</v>
      </c>
      <c r="M1237" s="278">
        <f t="shared" si="19"/>
        <v>0</v>
      </c>
    </row>
    <row r="1238" spans="1:13" hidden="1" x14ac:dyDescent="0.3">
      <c r="A1238" s="108">
        <v>592917</v>
      </c>
      <c r="B1238" s="133" t="s">
        <v>2987</v>
      </c>
      <c r="C1238" s="133" t="s">
        <v>10</v>
      </c>
      <c r="D1238" s="133" t="s">
        <v>2964</v>
      </c>
      <c r="E1238" s="133" t="s">
        <v>1188</v>
      </c>
      <c r="F1238" s="133" t="s">
        <v>1037</v>
      </c>
      <c r="G1238" s="133" t="s">
        <v>865</v>
      </c>
      <c r="H1238" s="133" t="s">
        <v>1189</v>
      </c>
      <c r="I1238" t="b">
        <v>0</v>
      </c>
      <c r="J1238" s="133" t="s">
        <v>867</v>
      </c>
      <c r="K1238" s="91">
        <v>100</v>
      </c>
      <c r="L1238" s="278">
        <v>100</v>
      </c>
      <c r="M1238" s="278">
        <f t="shared" si="19"/>
        <v>0</v>
      </c>
    </row>
    <row r="1239" spans="1:13" hidden="1" x14ac:dyDescent="0.3">
      <c r="A1239" s="108">
        <v>592918</v>
      </c>
      <c r="B1239" s="133" t="s">
        <v>2988</v>
      </c>
      <c r="C1239" s="133" t="s">
        <v>10</v>
      </c>
      <c r="D1239" s="133" t="s">
        <v>2964</v>
      </c>
      <c r="E1239" s="133" t="s">
        <v>1188</v>
      </c>
      <c r="F1239" s="133" t="s">
        <v>2966</v>
      </c>
      <c r="G1239" s="133" t="s">
        <v>865</v>
      </c>
      <c r="H1239" s="133" t="s">
        <v>1189</v>
      </c>
      <c r="I1239" t="b">
        <v>0</v>
      </c>
      <c r="J1239" s="133" t="s">
        <v>867</v>
      </c>
      <c r="K1239" s="91">
        <v>100</v>
      </c>
      <c r="L1239" s="278">
        <v>100</v>
      </c>
      <c r="M1239" s="278">
        <f t="shared" si="19"/>
        <v>0</v>
      </c>
    </row>
    <row r="1240" spans="1:13" hidden="1" x14ac:dyDescent="0.3">
      <c r="A1240" s="108">
        <v>1577306</v>
      </c>
      <c r="B1240" s="133" t="s">
        <v>2989</v>
      </c>
      <c r="C1240" s="133" t="s">
        <v>10</v>
      </c>
      <c r="D1240" s="133" t="s">
        <v>2964</v>
      </c>
      <c r="E1240" s="133" t="s">
        <v>1188</v>
      </c>
      <c r="F1240" s="133" t="s">
        <v>2970</v>
      </c>
      <c r="G1240" s="133" t="s">
        <v>865</v>
      </c>
      <c r="H1240" s="133" t="s">
        <v>1189</v>
      </c>
      <c r="I1240" t="b">
        <v>0</v>
      </c>
      <c r="J1240" s="133" t="s">
        <v>867</v>
      </c>
      <c r="K1240" s="91">
        <v>350</v>
      </c>
      <c r="L1240" s="278">
        <v>350</v>
      </c>
      <c r="M1240" s="278">
        <f t="shared" si="19"/>
        <v>0</v>
      </c>
    </row>
    <row r="1241" spans="1:13" hidden="1" x14ac:dyDescent="0.3">
      <c r="A1241" s="108">
        <v>592919</v>
      </c>
      <c r="B1241" s="133" t="s">
        <v>2990</v>
      </c>
      <c r="C1241" s="133" t="s">
        <v>10</v>
      </c>
      <c r="D1241" s="133" t="s">
        <v>2964</v>
      </c>
      <c r="E1241" s="133" t="s">
        <v>1191</v>
      </c>
      <c r="F1241" s="133" t="s">
        <v>1037</v>
      </c>
      <c r="G1241" s="133" t="s">
        <v>865</v>
      </c>
      <c r="H1241" s="133" t="s">
        <v>2130</v>
      </c>
      <c r="I1241" t="b">
        <v>0</v>
      </c>
      <c r="J1241" s="133" t="s">
        <v>867</v>
      </c>
      <c r="K1241" s="91">
        <v>8000</v>
      </c>
      <c r="L1241" s="278">
        <v>8000</v>
      </c>
      <c r="M1241" s="278">
        <f t="shared" si="19"/>
        <v>0</v>
      </c>
    </row>
    <row r="1242" spans="1:13" hidden="1" x14ac:dyDescent="0.3">
      <c r="A1242" s="108">
        <v>592920</v>
      </c>
      <c r="B1242" s="133" t="s">
        <v>2991</v>
      </c>
      <c r="C1242" s="133" t="s">
        <v>10</v>
      </c>
      <c r="D1242" s="133" t="s">
        <v>2964</v>
      </c>
      <c r="E1242" s="133" t="s">
        <v>1191</v>
      </c>
      <c r="F1242" s="133" t="s">
        <v>2966</v>
      </c>
      <c r="G1242" s="133" t="s">
        <v>865</v>
      </c>
      <c r="H1242" s="133" t="s">
        <v>2992</v>
      </c>
      <c r="I1242" t="b">
        <v>0</v>
      </c>
      <c r="J1242" s="133" t="s">
        <v>867</v>
      </c>
      <c r="K1242" s="91">
        <v>500</v>
      </c>
      <c r="L1242" s="278">
        <v>500</v>
      </c>
      <c r="M1242" s="278">
        <f t="shared" si="19"/>
        <v>0</v>
      </c>
    </row>
    <row r="1243" spans="1:13" hidden="1" x14ac:dyDescent="0.3">
      <c r="A1243" s="108">
        <v>592921</v>
      </c>
      <c r="B1243" s="133" t="s">
        <v>2993</v>
      </c>
      <c r="C1243" s="133" t="s">
        <v>10</v>
      </c>
      <c r="D1243" s="133" t="s">
        <v>2964</v>
      </c>
      <c r="E1243" s="133" t="s">
        <v>1191</v>
      </c>
      <c r="F1243" s="133" t="s">
        <v>2970</v>
      </c>
      <c r="G1243" s="133" t="s">
        <v>865</v>
      </c>
      <c r="H1243" s="133" t="s">
        <v>2994</v>
      </c>
      <c r="I1243" t="b">
        <v>0</v>
      </c>
      <c r="J1243" s="133" t="s">
        <v>867</v>
      </c>
      <c r="K1243" s="91">
        <v>2450</v>
      </c>
      <c r="L1243" s="278">
        <v>2450</v>
      </c>
      <c r="M1243" s="278">
        <f t="shared" si="19"/>
        <v>0</v>
      </c>
    </row>
    <row r="1244" spans="1:13" hidden="1" x14ac:dyDescent="0.3">
      <c r="A1244" s="108">
        <v>592922</v>
      </c>
      <c r="B1244" s="133" t="s">
        <v>2995</v>
      </c>
      <c r="C1244" s="133" t="s">
        <v>10</v>
      </c>
      <c r="D1244" s="133" t="s">
        <v>2964</v>
      </c>
      <c r="E1244" s="133" t="s">
        <v>1194</v>
      </c>
      <c r="F1244" s="133" t="s">
        <v>1037</v>
      </c>
      <c r="G1244" s="133" t="s">
        <v>865</v>
      </c>
      <c r="H1244" s="133" t="s">
        <v>1195</v>
      </c>
      <c r="I1244" t="b">
        <v>0</v>
      </c>
      <c r="J1244" s="133" t="s">
        <v>867</v>
      </c>
      <c r="K1244" s="91">
        <v>50</v>
      </c>
      <c r="L1244" s="278">
        <v>50</v>
      </c>
      <c r="M1244" s="278">
        <f t="shared" si="19"/>
        <v>0</v>
      </c>
    </row>
    <row r="1245" spans="1:13" hidden="1" x14ac:dyDescent="0.3">
      <c r="A1245" s="108">
        <v>592923</v>
      </c>
      <c r="B1245" s="133" t="s">
        <v>2996</v>
      </c>
      <c r="C1245" s="133" t="s">
        <v>10</v>
      </c>
      <c r="D1245" s="133" t="s">
        <v>2964</v>
      </c>
      <c r="E1245" s="133" t="s">
        <v>1194</v>
      </c>
      <c r="F1245" s="133" t="s">
        <v>2970</v>
      </c>
      <c r="G1245" s="133" t="s">
        <v>865</v>
      </c>
      <c r="H1245" s="133" t="s">
        <v>2997</v>
      </c>
      <c r="I1245" t="b">
        <v>0</v>
      </c>
      <c r="J1245" s="133" t="s">
        <v>867</v>
      </c>
      <c r="K1245" s="91">
        <v>0</v>
      </c>
      <c r="L1245" s="278">
        <v>0</v>
      </c>
      <c r="M1245" s="278">
        <f t="shared" si="19"/>
        <v>0</v>
      </c>
    </row>
    <row r="1246" spans="1:13" hidden="1" x14ac:dyDescent="0.3">
      <c r="A1246" s="108">
        <v>2617456</v>
      </c>
      <c r="B1246" s="133" t="s">
        <v>2998</v>
      </c>
      <c r="C1246" s="133" t="s">
        <v>10</v>
      </c>
      <c r="D1246" s="133" t="s">
        <v>2964</v>
      </c>
      <c r="E1246" s="133" t="s">
        <v>1202</v>
      </c>
      <c r="F1246" s="133" t="s">
        <v>1037</v>
      </c>
      <c r="G1246" s="133" t="s">
        <v>865</v>
      </c>
      <c r="H1246" s="133" t="s">
        <v>1203</v>
      </c>
      <c r="I1246" t="b">
        <v>0</v>
      </c>
      <c r="J1246" s="133" t="s">
        <v>867</v>
      </c>
      <c r="K1246" s="91">
        <v>3720</v>
      </c>
      <c r="L1246" s="278">
        <v>3720</v>
      </c>
      <c r="M1246" s="278">
        <f t="shared" si="19"/>
        <v>0</v>
      </c>
    </row>
    <row r="1247" spans="1:13" hidden="1" x14ac:dyDescent="0.3">
      <c r="A1247" s="108">
        <v>592984</v>
      </c>
      <c r="B1247" s="133" t="s">
        <v>2999</v>
      </c>
      <c r="C1247" s="133" t="s">
        <v>10</v>
      </c>
      <c r="D1247" s="133" t="s">
        <v>2964</v>
      </c>
      <c r="E1247" s="133" t="s">
        <v>1202</v>
      </c>
      <c r="F1247" s="133" t="s">
        <v>2966</v>
      </c>
      <c r="G1247" s="133" t="s">
        <v>865</v>
      </c>
      <c r="H1247" s="133" t="s">
        <v>3000</v>
      </c>
      <c r="I1247" t="b">
        <v>0</v>
      </c>
      <c r="J1247" s="133" t="s">
        <v>867</v>
      </c>
      <c r="K1247" s="91">
        <v>400</v>
      </c>
      <c r="L1247" s="278">
        <v>400</v>
      </c>
      <c r="M1247" s="278">
        <f t="shared" si="19"/>
        <v>0</v>
      </c>
    </row>
    <row r="1248" spans="1:13" hidden="1" x14ac:dyDescent="0.3">
      <c r="A1248" s="108">
        <v>592931</v>
      </c>
      <c r="B1248" s="133" t="s">
        <v>3001</v>
      </c>
      <c r="C1248" s="133" t="s">
        <v>10</v>
      </c>
      <c r="D1248" s="133" t="s">
        <v>2964</v>
      </c>
      <c r="E1248" s="133" t="s">
        <v>1202</v>
      </c>
      <c r="F1248" s="133" t="s">
        <v>2966</v>
      </c>
      <c r="G1248" s="133" t="s">
        <v>925</v>
      </c>
      <c r="H1248" s="133" t="s">
        <v>3002</v>
      </c>
      <c r="I1248" t="b">
        <v>0</v>
      </c>
      <c r="J1248" s="133" t="s">
        <v>867</v>
      </c>
      <c r="K1248" s="91">
        <v>100</v>
      </c>
      <c r="L1248" s="278">
        <v>100</v>
      </c>
      <c r="M1248" s="278">
        <f t="shared" si="19"/>
        <v>0</v>
      </c>
    </row>
    <row r="1249" spans="1:13" hidden="1" x14ac:dyDescent="0.3">
      <c r="A1249" s="108">
        <v>2617457</v>
      </c>
      <c r="B1249" s="133" t="s">
        <v>3003</v>
      </c>
      <c r="C1249" s="133" t="s">
        <v>10</v>
      </c>
      <c r="D1249" s="133" t="s">
        <v>2964</v>
      </c>
      <c r="E1249" s="133" t="s">
        <v>1202</v>
      </c>
      <c r="F1249" s="133" t="s">
        <v>2970</v>
      </c>
      <c r="G1249" s="133" t="s">
        <v>865</v>
      </c>
      <c r="H1249" s="133" t="s">
        <v>1203</v>
      </c>
      <c r="I1249" t="b">
        <v>0</v>
      </c>
      <c r="J1249" s="133" t="s">
        <v>867</v>
      </c>
      <c r="K1249" s="91">
        <v>3720</v>
      </c>
      <c r="L1249" s="278">
        <v>3720</v>
      </c>
      <c r="M1249" s="278">
        <f t="shared" si="19"/>
        <v>0</v>
      </c>
    </row>
    <row r="1250" spans="1:13" hidden="1" x14ac:dyDescent="0.3">
      <c r="A1250" s="108">
        <v>592924</v>
      </c>
      <c r="B1250" s="133" t="s">
        <v>3004</v>
      </c>
      <c r="C1250" s="133" t="s">
        <v>10</v>
      </c>
      <c r="D1250" s="133" t="s">
        <v>2964</v>
      </c>
      <c r="E1250" s="133" t="s">
        <v>1354</v>
      </c>
      <c r="F1250" s="133" t="s">
        <v>1037</v>
      </c>
      <c r="G1250" s="133" t="s">
        <v>865</v>
      </c>
      <c r="H1250" s="133" t="s">
        <v>1355</v>
      </c>
      <c r="I1250" t="b">
        <v>0</v>
      </c>
      <c r="J1250" s="133" t="s">
        <v>867</v>
      </c>
      <c r="K1250" s="91">
        <v>1080</v>
      </c>
      <c r="L1250" s="278">
        <v>1080</v>
      </c>
      <c r="M1250" s="278">
        <f t="shared" si="19"/>
        <v>0</v>
      </c>
    </row>
    <row r="1251" spans="1:13" hidden="1" x14ac:dyDescent="0.3">
      <c r="A1251" s="108">
        <v>1337444</v>
      </c>
      <c r="B1251" s="133" t="s">
        <v>3005</v>
      </c>
      <c r="C1251" s="133" t="s">
        <v>10</v>
      </c>
      <c r="D1251" s="133" t="s">
        <v>2964</v>
      </c>
      <c r="E1251" s="133" t="s">
        <v>1354</v>
      </c>
      <c r="F1251" s="133" t="s">
        <v>1037</v>
      </c>
      <c r="G1251" s="133" t="s">
        <v>925</v>
      </c>
      <c r="H1251" s="133" t="s">
        <v>3006</v>
      </c>
      <c r="I1251" t="b">
        <v>0</v>
      </c>
      <c r="J1251" s="133" t="s">
        <v>867</v>
      </c>
      <c r="K1251" s="91">
        <v>2500</v>
      </c>
      <c r="L1251" s="278">
        <v>2500</v>
      </c>
      <c r="M1251" s="278">
        <f t="shared" si="19"/>
        <v>0</v>
      </c>
    </row>
    <row r="1252" spans="1:13" hidden="1" x14ac:dyDescent="0.3">
      <c r="A1252" s="108">
        <v>592926</v>
      </c>
      <c r="B1252" s="133" t="s">
        <v>3007</v>
      </c>
      <c r="C1252" s="133" t="s">
        <v>10</v>
      </c>
      <c r="D1252" s="133" t="s">
        <v>2964</v>
      </c>
      <c r="E1252" s="133" t="s">
        <v>1354</v>
      </c>
      <c r="F1252" s="133" t="s">
        <v>2966</v>
      </c>
      <c r="G1252" s="133" t="s">
        <v>865</v>
      </c>
      <c r="H1252" s="133" t="s">
        <v>1355</v>
      </c>
      <c r="I1252" t="b">
        <v>0</v>
      </c>
      <c r="J1252" s="133" t="s">
        <v>867</v>
      </c>
      <c r="K1252" s="91">
        <v>9360</v>
      </c>
      <c r="L1252" s="278">
        <v>9360</v>
      </c>
      <c r="M1252" s="278">
        <f t="shared" si="19"/>
        <v>0</v>
      </c>
    </row>
    <row r="1253" spans="1:13" hidden="1" x14ac:dyDescent="0.3">
      <c r="A1253" s="108">
        <v>592927</v>
      </c>
      <c r="B1253" s="133" t="s">
        <v>3008</v>
      </c>
      <c r="C1253" s="133" t="s">
        <v>10</v>
      </c>
      <c r="D1253" s="133" t="s">
        <v>2964</v>
      </c>
      <c r="E1253" s="133" t="s">
        <v>1354</v>
      </c>
      <c r="F1253" s="133" t="s">
        <v>2970</v>
      </c>
      <c r="G1253" s="133" t="s">
        <v>865</v>
      </c>
      <c r="H1253" s="133" t="s">
        <v>1355</v>
      </c>
      <c r="I1253" t="b">
        <v>0</v>
      </c>
      <c r="J1253" s="133" t="s">
        <v>867</v>
      </c>
      <c r="K1253" s="91">
        <v>2160</v>
      </c>
      <c r="L1253" s="278">
        <v>2160</v>
      </c>
      <c r="M1253" s="278">
        <f t="shared" si="19"/>
        <v>0</v>
      </c>
    </row>
    <row r="1254" spans="1:13" hidden="1" x14ac:dyDescent="0.3">
      <c r="A1254" s="108">
        <v>592928</v>
      </c>
      <c r="B1254" s="133" t="s">
        <v>3009</v>
      </c>
      <c r="C1254" s="133" t="s">
        <v>10</v>
      </c>
      <c r="D1254" s="133" t="s">
        <v>2964</v>
      </c>
      <c r="E1254" s="133" t="s">
        <v>1207</v>
      </c>
      <c r="F1254" s="133" t="s">
        <v>1037</v>
      </c>
      <c r="G1254" s="133" t="s">
        <v>865</v>
      </c>
      <c r="H1254" s="133" t="s">
        <v>3010</v>
      </c>
      <c r="I1254" t="b">
        <v>0</v>
      </c>
      <c r="J1254" s="133" t="s">
        <v>867</v>
      </c>
      <c r="K1254" s="91">
        <v>1480</v>
      </c>
      <c r="L1254" s="278">
        <v>1480</v>
      </c>
      <c r="M1254" s="278">
        <f t="shared" si="19"/>
        <v>0</v>
      </c>
    </row>
    <row r="1255" spans="1:13" hidden="1" x14ac:dyDescent="0.3">
      <c r="A1255" s="108">
        <v>592929</v>
      </c>
      <c r="B1255" s="133" t="s">
        <v>3011</v>
      </c>
      <c r="C1255" s="133" t="s">
        <v>10</v>
      </c>
      <c r="D1255" s="133" t="s">
        <v>2964</v>
      </c>
      <c r="E1255" s="133" t="s">
        <v>1207</v>
      </c>
      <c r="F1255" s="133" t="s">
        <v>1037</v>
      </c>
      <c r="G1255" s="133" t="s">
        <v>925</v>
      </c>
      <c r="H1255" s="133" t="s">
        <v>3012</v>
      </c>
      <c r="I1255" t="b">
        <v>0</v>
      </c>
      <c r="J1255" s="133" t="s">
        <v>867</v>
      </c>
      <c r="K1255" s="91">
        <v>240</v>
      </c>
      <c r="L1255" s="278">
        <v>240</v>
      </c>
      <c r="M1255" s="278">
        <f t="shared" si="19"/>
        <v>0</v>
      </c>
    </row>
    <row r="1256" spans="1:13" hidden="1" x14ac:dyDescent="0.3">
      <c r="A1256" s="108">
        <v>592930</v>
      </c>
      <c r="B1256" s="133" t="s">
        <v>3013</v>
      </c>
      <c r="C1256" s="133" t="s">
        <v>10</v>
      </c>
      <c r="D1256" s="133" t="s">
        <v>2964</v>
      </c>
      <c r="E1256" s="133" t="s">
        <v>1207</v>
      </c>
      <c r="F1256" s="133" t="s">
        <v>1037</v>
      </c>
      <c r="G1256" s="133" t="s">
        <v>928</v>
      </c>
      <c r="H1256" s="133" t="s">
        <v>3014</v>
      </c>
      <c r="I1256" t="b">
        <v>0</v>
      </c>
      <c r="J1256" s="133" t="s">
        <v>867</v>
      </c>
      <c r="K1256" s="91">
        <v>740</v>
      </c>
      <c r="L1256" s="278">
        <v>740</v>
      </c>
      <c r="M1256" s="278">
        <f t="shared" si="19"/>
        <v>0</v>
      </c>
    </row>
    <row r="1257" spans="1:13" hidden="1" x14ac:dyDescent="0.3">
      <c r="A1257" s="108">
        <v>850476</v>
      </c>
      <c r="B1257" s="133" t="s">
        <v>3015</v>
      </c>
      <c r="C1257" s="133" t="s">
        <v>10</v>
      </c>
      <c r="D1257" s="133" t="s">
        <v>2964</v>
      </c>
      <c r="E1257" s="133" t="s">
        <v>1207</v>
      </c>
      <c r="F1257" s="133" t="s">
        <v>1037</v>
      </c>
      <c r="G1257" s="133" t="s">
        <v>931</v>
      </c>
      <c r="H1257" s="133" t="s">
        <v>3016</v>
      </c>
      <c r="I1257" t="b">
        <v>0</v>
      </c>
      <c r="J1257" s="133" t="s">
        <v>867</v>
      </c>
      <c r="K1257" s="91">
        <v>1600</v>
      </c>
      <c r="L1257" s="278">
        <v>1600</v>
      </c>
      <c r="M1257" s="278">
        <f t="shared" si="19"/>
        <v>0</v>
      </c>
    </row>
    <row r="1258" spans="1:13" hidden="1" x14ac:dyDescent="0.3">
      <c r="A1258" s="108">
        <v>592932</v>
      </c>
      <c r="B1258" s="133" t="s">
        <v>3017</v>
      </c>
      <c r="C1258" s="133" t="s">
        <v>10</v>
      </c>
      <c r="D1258" s="133" t="s">
        <v>2964</v>
      </c>
      <c r="E1258" s="133" t="s">
        <v>1207</v>
      </c>
      <c r="F1258" s="133" t="s">
        <v>1037</v>
      </c>
      <c r="G1258" s="133" t="s">
        <v>944</v>
      </c>
      <c r="H1258" s="133" t="s">
        <v>3018</v>
      </c>
      <c r="I1258" t="b">
        <v>0</v>
      </c>
      <c r="J1258" s="133" t="s">
        <v>867</v>
      </c>
      <c r="K1258" s="91">
        <v>120</v>
      </c>
      <c r="L1258" s="278">
        <v>120</v>
      </c>
      <c r="M1258" s="278">
        <f t="shared" si="19"/>
        <v>0</v>
      </c>
    </row>
    <row r="1259" spans="1:13" hidden="1" x14ac:dyDescent="0.3">
      <c r="A1259" s="108">
        <v>2617455</v>
      </c>
      <c r="B1259" s="133" t="s">
        <v>3019</v>
      </c>
      <c r="C1259" s="133" t="s">
        <v>10</v>
      </c>
      <c r="D1259" s="133" t="s">
        <v>2964</v>
      </c>
      <c r="E1259" s="133" t="s">
        <v>1207</v>
      </c>
      <c r="F1259" s="133" t="s">
        <v>1037</v>
      </c>
      <c r="G1259" s="133" t="s">
        <v>1060</v>
      </c>
      <c r="H1259" s="133" t="s">
        <v>3020</v>
      </c>
      <c r="I1259" t="b">
        <v>0</v>
      </c>
      <c r="J1259" s="133" t="s">
        <v>867</v>
      </c>
      <c r="K1259" s="91">
        <v>900</v>
      </c>
      <c r="L1259" s="278">
        <v>900</v>
      </c>
      <c r="M1259" s="278">
        <f t="shared" si="19"/>
        <v>0</v>
      </c>
    </row>
    <row r="1260" spans="1:13" hidden="1" x14ac:dyDescent="0.3">
      <c r="A1260" s="108">
        <v>592933</v>
      </c>
      <c r="B1260" s="133" t="s">
        <v>3021</v>
      </c>
      <c r="C1260" s="133" t="s">
        <v>10</v>
      </c>
      <c r="D1260" s="133" t="s">
        <v>2964</v>
      </c>
      <c r="E1260" s="133" t="s">
        <v>1212</v>
      </c>
      <c r="F1260" s="133" t="s">
        <v>2970</v>
      </c>
      <c r="G1260" s="133" t="s">
        <v>865</v>
      </c>
      <c r="H1260" s="133" t="s">
        <v>3022</v>
      </c>
      <c r="I1260" t="b">
        <v>0</v>
      </c>
      <c r="J1260" s="133" t="s">
        <v>867</v>
      </c>
      <c r="K1260" s="91">
        <v>100</v>
      </c>
      <c r="L1260" s="278">
        <v>100</v>
      </c>
      <c r="M1260" s="278">
        <f t="shared" si="19"/>
        <v>0</v>
      </c>
    </row>
    <row r="1261" spans="1:13" hidden="1" x14ac:dyDescent="0.3">
      <c r="A1261" s="108">
        <v>592934</v>
      </c>
      <c r="B1261" s="133" t="s">
        <v>3023</v>
      </c>
      <c r="C1261" s="133" t="s">
        <v>10</v>
      </c>
      <c r="D1261" s="133" t="s">
        <v>2964</v>
      </c>
      <c r="E1261" s="133" t="s">
        <v>1212</v>
      </c>
      <c r="F1261" s="133" t="s">
        <v>2970</v>
      </c>
      <c r="G1261" s="133" t="s">
        <v>925</v>
      </c>
      <c r="H1261" s="133" t="s">
        <v>3024</v>
      </c>
      <c r="I1261" t="b">
        <v>0</v>
      </c>
      <c r="J1261" s="133" t="s">
        <v>867</v>
      </c>
      <c r="K1261" s="91">
        <v>560</v>
      </c>
      <c r="L1261" s="278">
        <v>560</v>
      </c>
      <c r="M1261" s="278">
        <f t="shared" si="19"/>
        <v>0</v>
      </c>
    </row>
    <row r="1262" spans="1:13" hidden="1" x14ac:dyDescent="0.3">
      <c r="A1262" s="108">
        <v>592935</v>
      </c>
      <c r="B1262" s="133" t="s">
        <v>3025</v>
      </c>
      <c r="C1262" s="133" t="s">
        <v>10</v>
      </c>
      <c r="D1262" s="133" t="s">
        <v>2964</v>
      </c>
      <c r="E1262" s="133" t="s">
        <v>1215</v>
      </c>
      <c r="F1262" s="133" t="s">
        <v>1037</v>
      </c>
      <c r="G1262" s="133" t="s">
        <v>865</v>
      </c>
      <c r="H1262" s="133" t="s">
        <v>1365</v>
      </c>
      <c r="I1262" t="b">
        <v>0</v>
      </c>
      <c r="J1262" s="133" t="s">
        <v>867</v>
      </c>
      <c r="K1262" s="91">
        <v>350</v>
      </c>
      <c r="L1262" s="278">
        <v>350</v>
      </c>
      <c r="M1262" s="278">
        <f t="shared" si="19"/>
        <v>0</v>
      </c>
    </row>
    <row r="1263" spans="1:13" hidden="1" x14ac:dyDescent="0.3">
      <c r="A1263" s="108">
        <v>592936</v>
      </c>
      <c r="B1263" s="133" t="s">
        <v>3026</v>
      </c>
      <c r="C1263" s="133" t="s">
        <v>10</v>
      </c>
      <c r="D1263" s="133" t="s">
        <v>2964</v>
      </c>
      <c r="E1263" s="133" t="s">
        <v>1215</v>
      </c>
      <c r="F1263" s="133" t="s">
        <v>1037</v>
      </c>
      <c r="G1263" s="133" t="s">
        <v>925</v>
      </c>
      <c r="H1263" s="133" t="s">
        <v>1990</v>
      </c>
      <c r="I1263" t="b">
        <v>0</v>
      </c>
      <c r="J1263" s="133" t="s">
        <v>867</v>
      </c>
      <c r="K1263" s="91">
        <v>350</v>
      </c>
      <c r="L1263" s="278">
        <v>350</v>
      </c>
      <c r="M1263" s="278">
        <f t="shared" si="19"/>
        <v>0</v>
      </c>
    </row>
    <row r="1264" spans="1:13" hidden="1" x14ac:dyDescent="0.3">
      <c r="A1264" s="108">
        <v>592937</v>
      </c>
      <c r="B1264" s="133" t="s">
        <v>3027</v>
      </c>
      <c r="C1264" s="133" t="s">
        <v>10</v>
      </c>
      <c r="D1264" s="133" t="s">
        <v>2964</v>
      </c>
      <c r="E1264" s="133" t="s">
        <v>1215</v>
      </c>
      <c r="F1264" s="133" t="s">
        <v>1037</v>
      </c>
      <c r="G1264" s="133" t="s">
        <v>928</v>
      </c>
      <c r="H1264" s="133" t="s">
        <v>1994</v>
      </c>
      <c r="I1264" t="b">
        <v>0</v>
      </c>
      <c r="J1264" s="133" t="s">
        <v>867</v>
      </c>
      <c r="K1264" s="91">
        <v>700</v>
      </c>
      <c r="L1264" s="278">
        <v>700</v>
      </c>
      <c r="M1264" s="278">
        <f t="shared" si="19"/>
        <v>0</v>
      </c>
    </row>
    <row r="1265" spans="1:13" hidden="1" x14ac:dyDescent="0.3">
      <c r="A1265" s="108">
        <v>592938</v>
      </c>
      <c r="B1265" s="133" t="s">
        <v>3028</v>
      </c>
      <c r="C1265" s="133" t="s">
        <v>10</v>
      </c>
      <c r="D1265" s="133" t="s">
        <v>2964</v>
      </c>
      <c r="E1265" s="133" t="s">
        <v>1215</v>
      </c>
      <c r="F1265" s="133" t="s">
        <v>1037</v>
      </c>
      <c r="G1265" s="133" t="s">
        <v>931</v>
      </c>
      <c r="H1265" s="133" t="s">
        <v>3029</v>
      </c>
      <c r="I1265" t="b">
        <v>0</v>
      </c>
      <c r="J1265" s="133" t="s">
        <v>867</v>
      </c>
      <c r="K1265" s="91">
        <v>700</v>
      </c>
      <c r="L1265" s="278">
        <v>700</v>
      </c>
      <c r="M1265" s="278">
        <f t="shared" si="19"/>
        <v>0</v>
      </c>
    </row>
    <row r="1266" spans="1:13" hidden="1" x14ac:dyDescent="0.3">
      <c r="A1266" s="108">
        <v>850477</v>
      </c>
      <c r="B1266" s="133" t="s">
        <v>3030</v>
      </c>
      <c r="C1266" s="133" t="s">
        <v>10</v>
      </c>
      <c r="D1266" s="133" t="s">
        <v>2964</v>
      </c>
      <c r="E1266" s="133" t="s">
        <v>1215</v>
      </c>
      <c r="F1266" s="133" t="s">
        <v>1037</v>
      </c>
      <c r="G1266" s="133" t="s">
        <v>944</v>
      </c>
      <c r="H1266" s="133" t="s">
        <v>1992</v>
      </c>
      <c r="I1266" t="b">
        <v>0</v>
      </c>
      <c r="J1266" s="133" t="s">
        <v>867</v>
      </c>
      <c r="K1266" s="91">
        <v>350</v>
      </c>
      <c r="L1266" s="278">
        <v>350</v>
      </c>
      <c r="M1266" s="278">
        <f t="shared" si="19"/>
        <v>0</v>
      </c>
    </row>
    <row r="1267" spans="1:13" hidden="1" x14ac:dyDescent="0.3">
      <c r="A1267" s="108">
        <v>2617451</v>
      </c>
      <c r="B1267" s="133" t="s">
        <v>3031</v>
      </c>
      <c r="C1267" s="133" t="s">
        <v>10</v>
      </c>
      <c r="D1267" s="133" t="s">
        <v>2964</v>
      </c>
      <c r="E1267" s="133" t="s">
        <v>1215</v>
      </c>
      <c r="F1267" s="133" t="s">
        <v>1037</v>
      </c>
      <c r="G1267" s="133" t="s">
        <v>1060</v>
      </c>
      <c r="H1267" s="133" t="s">
        <v>3032</v>
      </c>
      <c r="I1267" t="b">
        <v>0</v>
      </c>
      <c r="J1267" s="133" t="s">
        <v>867</v>
      </c>
      <c r="K1267" s="91">
        <v>0</v>
      </c>
      <c r="L1267" s="278">
        <v>0</v>
      </c>
      <c r="M1267" s="278">
        <f t="shared" si="19"/>
        <v>0</v>
      </c>
    </row>
    <row r="1268" spans="1:13" hidden="1" x14ac:dyDescent="0.3">
      <c r="A1268" s="108">
        <v>2617454</v>
      </c>
      <c r="B1268" s="133" t="s">
        <v>3033</v>
      </c>
      <c r="C1268" s="133" t="s">
        <v>10</v>
      </c>
      <c r="D1268" s="133" t="s">
        <v>2964</v>
      </c>
      <c r="E1268" s="133" t="s">
        <v>1215</v>
      </c>
      <c r="F1268" s="133" t="s">
        <v>1037</v>
      </c>
      <c r="G1268" s="133" t="s">
        <v>1063</v>
      </c>
      <c r="H1268" s="133" t="s">
        <v>3034</v>
      </c>
      <c r="I1268" t="b">
        <v>0</v>
      </c>
      <c r="J1268" s="133" t="s">
        <v>867</v>
      </c>
      <c r="K1268" s="91">
        <v>0</v>
      </c>
      <c r="L1268" s="278">
        <v>0</v>
      </c>
      <c r="M1268" s="278">
        <f t="shared" si="19"/>
        <v>0</v>
      </c>
    </row>
    <row r="1269" spans="1:13" hidden="1" x14ac:dyDescent="0.3">
      <c r="A1269" s="108">
        <v>592947</v>
      </c>
      <c r="B1269" s="133" t="s">
        <v>3035</v>
      </c>
      <c r="C1269" s="133" t="s">
        <v>10</v>
      </c>
      <c r="D1269" s="133" t="s">
        <v>2964</v>
      </c>
      <c r="E1269" s="133" t="s">
        <v>1215</v>
      </c>
      <c r="F1269" s="133" t="s">
        <v>2966</v>
      </c>
      <c r="G1269" s="133" t="s">
        <v>865</v>
      </c>
      <c r="H1269" s="133" t="s">
        <v>1992</v>
      </c>
      <c r="I1269" t="b">
        <v>0</v>
      </c>
      <c r="J1269" s="133" t="s">
        <v>867</v>
      </c>
      <c r="K1269" s="91">
        <v>300</v>
      </c>
      <c r="L1269" s="278">
        <v>300</v>
      </c>
      <c r="M1269" s="278">
        <f t="shared" si="19"/>
        <v>0</v>
      </c>
    </row>
    <row r="1270" spans="1:13" hidden="1" x14ac:dyDescent="0.3">
      <c r="A1270" s="108">
        <v>592948</v>
      </c>
      <c r="B1270" s="133" t="s">
        <v>3036</v>
      </c>
      <c r="C1270" s="133" t="s">
        <v>10</v>
      </c>
      <c r="D1270" s="133" t="s">
        <v>2964</v>
      </c>
      <c r="E1270" s="133" t="s">
        <v>1215</v>
      </c>
      <c r="F1270" s="133" t="s">
        <v>2966</v>
      </c>
      <c r="G1270" s="133" t="s">
        <v>925</v>
      </c>
      <c r="H1270" s="133" t="s">
        <v>1994</v>
      </c>
      <c r="I1270" t="b">
        <v>0</v>
      </c>
      <c r="J1270" s="133" t="s">
        <v>867</v>
      </c>
      <c r="K1270" s="91">
        <v>2400</v>
      </c>
      <c r="L1270" s="278">
        <v>2400</v>
      </c>
      <c r="M1270" s="278">
        <f t="shared" si="19"/>
        <v>0</v>
      </c>
    </row>
    <row r="1271" spans="1:13" hidden="1" x14ac:dyDescent="0.3">
      <c r="A1271" s="108">
        <v>592949</v>
      </c>
      <c r="B1271" s="133" t="s">
        <v>3037</v>
      </c>
      <c r="C1271" s="133" t="s">
        <v>10</v>
      </c>
      <c r="D1271" s="133" t="s">
        <v>2964</v>
      </c>
      <c r="E1271" s="133" t="s">
        <v>1215</v>
      </c>
      <c r="F1271" s="133" t="s">
        <v>2970</v>
      </c>
      <c r="G1271" s="133" t="s">
        <v>865</v>
      </c>
      <c r="H1271" s="133" t="s">
        <v>3038</v>
      </c>
      <c r="I1271" t="b">
        <v>0</v>
      </c>
      <c r="J1271" s="133" t="s">
        <v>867</v>
      </c>
      <c r="K1271" s="91">
        <v>370</v>
      </c>
      <c r="L1271" s="278">
        <v>370</v>
      </c>
      <c r="M1271" s="278">
        <f t="shared" si="19"/>
        <v>0</v>
      </c>
    </row>
    <row r="1272" spans="1:13" hidden="1" x14ac:dyDescent="0.3">
      <c r="A1272" s="108">
        <v>592950</v>
      </c>
      <c r="B1272" s="133" t="s">
        <v>3039</v>
      </c>
      <c r="C1272" s="133" t="s">
        <v>10</v>
      </c>
      <c r="D1272" s="133" t="s">
        <v>2964</v>
      </c>
      <c r="E1272" s="133" t="s">
        <v>1215</v>
      </c>
      <c r="F1272" s="133" t="s">
        <v>2970</v>
      </c>
      <c r="G1272" s="133" t="s">
        <v>928</v>
      </c>
      <c r="H1272" s="133" t="s">
        <v>3040</v>
      </c>
      <c r="I1272" t="b">
        <v>0</v>
      </c>
      <c r="J1272" s="133" t="s">
        <v>867</v>
      </c>
      <c r="K1272" s="91">
        <v>1160</v>
      </c>
      <c r="L1272" s="278">
        <v>1160</v>
      </c>
      <c r="M1272" s="278">
        <f t="shared" si="19"/>
        <v>0</v>
      </c>
    </row>
    <row r="1273" spans="1:13" hidden="1" x14ac:dyDescent="0.3">
      <c r="A1273" s="108">
        <v>592951</v>
      </c>
      <c r="B1273" s="133" t="s">
        <v>3041</v>
      </c>
      <c r="C1273" s="133" t="s">
        <v>10</v>
      </c>
      <c r="D1273" s="133" t="s">
        <v>2964</v>
      </c>
      <c r="E1273" s="133" t="s">
        <v>1220</v>
      </c>
      <c r="F1273" s="133" t="s">
        <v>1037</v>
      </c>
      <c r="G1273" s="133" t="s">
        <v>865</v>
      </c>
      <c r="H1273" s="133" t="s">
        <v>3042</v>
      </c>
      <c r="I1273" t="b">
        <v>0</v>
      </c>
      <c r="J1273" s="133" t="s">
        <v>867</v>
      </c>
      <c r="K1273" s="91">
        <v>2900</v>
      </c>
      <c r="L1273" s="278">
        <v>2900</v>
      </c>
      <c r="M1273" s="278">
        <f t="shared" si="19"/>
        <v>0</v>
      </c>
    </row>
    <row r="1274" spans="1:13" hidden="1" x14ac:dyDescent="0.3">
      <c r="A1274" s="108">
        <v>592952</v>
      </c>
      <c r="B1274" s="133" t="s">
        <v>3043</v>
      </c>
      <c r="C1274" s="133" t="s">
        <v>10</v>
      </c>
      <c r="D1274" s="133" t="s">
        <v>2964</v>
      </c>
      <c r="E1274" s="133" t="s">
        <v>1220</v>
      </c>
      <c r="F1274" s="133" t="s">
        <v>1037</v>
      </c>
      <c r="G1274" s="133" t="s">
        <v>925</v>
      </c>
      <c r="H1274" s="133" t="s">
        <v>3044</v>
      </c>
      <c r="I1274" t="b">
        <v>0</v>
      </c>
      <c r="J1274" s="133" t="s">
        <v>867</v>
      </c>
      <c r="K1274" s="91">
        <v>2500</v>
      </c>
      <c r="L1274" s="278">
        <v>2500</v>
      </c>
      <c r="M1274" s="278">
        <f t="shared" si="19"/>
        <v>0</v>
      </c>
    </row>
    <row r="1275" spans="1:13" hidden="1" x14ac:dyDescent="0.3">
      <c r="A1275" s="108">
        <v>592953</v>
      </c>
      <c r="B1275" s="133" t="s">
        <v>3045</v>
      </c>
      <c r="C1275" s="133" t="s">
        <v>10</v>
      </c>
      <c r="D1275" s="133" t="s">
        <v>2964</v>
      </c>
      <c r="E1275" s="133" t="s">
        <v>1220</v>
      </c>
      <c r="F1275" s="133" t="s">
        <v>1037</v>
      </c>
      <c r="G1275" s="133" t="s">
        <v>928</v>
      </c>
      <c r="H1275" s="133" t="s">
        <v>3046</v>
      </c>
      <c r="I1275" t="b">
        <v>0</v>
      </c>
      <c r="J1275" s="133" t="s">
        <v>867</v>
      </c>
      <c r="K1275" s="91">
        <v>1200</v>
      </c>
      <c r="L1275" s="278">
        <v>1200</v>
      </c>
      <c r="M1275" s="278">
        <f t="shared" si="19"/>
        <v>0</v>
      </c>
    </row>
    <row r="1276" spans="1:13" hidden="1" x14ac:dyDescent="0.3">
      <c r="A1276" s="108">
        <v>592954</v>
      </c>
      <c r="B1276" s="133" t="s">
        <v>3047</v>
      </c>
      <c r="C1276" s="133" t="s">
        <v>10</v>
      </c>
      <c r="D1276" s="133" t="s">
        <v>2964</v>
      </c>
      <c r="E1276" s="133" t="s">
        <v>1220</v>
      </c>
      <c r="F1276" s="133" t="s">
        <v>1037</v>
      </c>
      <c r="G1276" s="133" t="s">
        <v>1063</v>
      </c>
      <c r="H1276" s="133" t="s">
        <v>3048</v>
      </c>
      <c r="I1276" t="b">
        <v>0</v>
      </c>
      <c r="J1276" s="133" t="s">
        <v>867</v>
      </c>
      <c r="K1276" s="91">
        <v>1000</v>
      </c>
      <c r="L1276" s="278">
        <v>1000</v>
      </c>
      <c r="M1276" s="278">
        <f t="shared" si="19"/>
        <v>0</v>
      </c>
    </row>
    <row r="1277" spans="1:13" hidden="1" x14ac:dyDescent="0.3">
      <c r="A1277" s="108">
        <v>592955</v>
      </c>
      <c r="B1277" s="133" t="s">
        <v>3049</v>
      </c>
      <c r="C1277" s="133" t="s">
        <v>10</v>
      </c>
      <c r="D1277" s="133" t="s">
        <v>2964</v>
      </c>
      <c r="E1277" s="133" t="s">
        <v>1220</v>
      </c>
      <c r="F1277" s="133" t="s">
        <v>1037</v>
      </c>
      <c r="G1277" s="133" t="s">
        <v>1088</v>
      </c>
      <c r="H1277" s="133" t="s">
        <v>3050</v>
      </c>
      <c r="I1277" t="b">
        <v>0</v>
      </c>
      <c r="J1277" s="133" t="s">
        <v>867</v>
      </c>
      <c r="K1277" s="91">
        <v>0</v>
      </c>
      <c r="L1277" s="278">
        <v>0</v>
      </c>
      <c r="M1277" s="278">
        <f t="shared" si="19"/>
        <v>0</v>
      </c>
    </row>
    <row r="1278" spans="1:13" hidden="1" x14ac:dyDescent="0.3">
      <c r="A1278" s="108">
        <v>592939</v>
      </c>
      <c r="B1278" s="133" t="s">
        <v>3051</v>
      </c>
      <c r="C1278" s="133" t="s">
        <v>10</v>
      </c>
      <c r="D1278" s="133" t="s">
        <v>2964</v>
      </c>
      <c r="E1278" s="133" t="s">
        <v>1220</v>
      </c>
      <c r="F1278" s="133" t="s">
        <v>2966</v>
      </c>
      <c r="G1278" s="133" t="s">
        <v>865</v>
      </c>
      <c r="H1278" s="133" t="s">
        <v>2004</v>
      </c>
      <c r="I1278" t="b">
        <v>0</v>
      </c>
      <c r="J1278" s="133" t="s">
        <v>867</v>
      </c>
      <c r="K1278" s="91">
        <v>500</v>
      </c>
      <c r="L1278" s="278">
        <v>500</v>
      </c>
      <c r="M1278" s="278">
        <f t="shared" si="19"/>
        <v>0</v>
      </c>
    </row>
    <row r="1279" spans="1:13" hidden="1" x14ac:dyDescent="0.3">
      <c r="A1279" s="108">
        <v>592956</v>
      </c>
      <c r="B1279" s="133" t="s">
        <v>3052</v>
      </c>
      <c r="C1279" s="133" t="s">
        <v>10</v>
      </c>
      <c r="D1279" s="133" t="s">
        <v>2964</v>
      </c>
      <c r="E1279" s="133" t="s">
        <v>1220</v>
      </c>
      <c r="F1279" s="133" t="s">
        <v>2966</v>
      </c>
      <c r="G1279" s="133" t="s">
        <v>925</v>
      </c>
      <c r="H1279" s="133" t="s">
        <v>2006</v>
      </c>
      <c r="I1279" t="b">
        <v>0</v>
      </c>
      <c r="J1279" s="133" t="s">
        <v>867</v>
      </c>
      <c r="K1279" s="91">
        <v>1500</v>
      </c>
      <c r="L1279" s="278">
        <v>1500</v>
      </c>
      <c r="M1279" s="278">
        <f t="shared" si="19"/>
        <v>0</v>
      </c>
    </row>
    <row r="1280" spans="1:13" hidden="1" x14ac:dyDescent="0.3">
      <c r="A1280" s="108">
        <v>592957</v>
      </c>
      <c r="B1280" s="133" t="s">
        <v>3053</v>
      </c>
      <c r="C1280" s="133" t="s">
        <v>10</v>
      </c>
      <c r="D1280" s="133" t="s">
        <v>2964</v>
      </c>
      <c r="E1280" s="133" t="s">
        <v>1220</v>
      </c>
      <c r="F1280" s="133" t="s">
        <v>2970</v>
      </c>
      <c r="G1280" s="133" t="s">
        <v>865</v>
      </c>
      <c r="H1280" s="133" t="s">
        <v>3054</v>
      </c>
      <c r="I1280" t="b">
        <v>0</v>
      </c>
      <c r="J1280" s="133" t="s">
        <v>867</v>
      </c>
      <c r="K1280" s="91">
        <v>6000</v>
      </c>
      <c r="L1280" s="278">
        <v>6000</v>
      </c>
      <c r="M1280" s="278">
        <f t="shared" si="19"/>
        <v>0</v>
      </c>
    </row>
    <row r="1281" spans="1:13" hidden="1" x14ac:dyDescent="0.3">
      <c r="A1281" s="108">
        <v>592991</v>
      </c>
      <c r="B1281" s="133" t="s">
        <v>3055</v>
      </c>
      <c r="C1281" s="133" t="s">
        <v>10</v>
      </c>
      <c r="D1281" s="133" t="s">
        <v>2964</v>
      </c>
      <c r="E1281" s="133" t="s">
        <v>1220</v>
      </c>
      <c r="F1281" s="133" t="s">
        <v>2970</v>
      </c>
      <c r="G1281" s="133" t="s">
        <v>925</v>
      </c>
      <c r="H1281" s="133" t="s">
        <v>3056</v>
      </c>
      <c r="I1281" t="b">
        <v>0</v>
      </c>
      <c r="J1281" s="133" t="s">
        <v>867</v>
      </c>
      <c r="K1281" s="91">
        <v>2480</v>
      </c>
      <c r="L1281" s="278">
        <v>2480</v>
      </c>
      <c r="M1281" s="278">
        <f t="shared" si="19"/>
        <v>0</v>
      </c>
    </row>
    <row r="1282" spans="1:13" hidden="1" x14ac:dyDescent="0.3">
      <c r="A1282" s="108">
        <v>592940</v>
      </c>
      <c r="B1282" s="133" t="s">
        <v>3057</v>
      </c>
      <c r="C1282" s="133" t="s">
        <v>10</v>
      </c>
      <c r="D1282" s="133" t="s">
        <v>2964</v>
      </c>
      <c r="E1282" s="133" t="s">
        <v>1220</v>
      </c>
      <c r="F1282" s="133" t="s">
        <v>2970</v>
      </c>
      <c r="G1282" s="133" t="s">
        <v>928</v>
      </c>
      <c r="H1282" s="133" t="s">
        <v>3058</v>
      </c>
      <c r="I1282" t="b">
        <v>0</v>
      </c>
      <c r="J1282" s="133" t="s">
        <v>867</v>
      </c>
      <c r="K1282" s="91">
        <v>100</v>
      </c>
      <c r="L1282" s="278">
        <v>100</v>
      </c>
      <c r="M1282" s="278">
        <f t="shared" si="19"/>
        <v>0</v>
      </c>
    </row>
    <row r="1283" spans="1:13" hidden="1" x14ac:dyDescent="0.3">
      <c r="A1283" s="108">
        <v>592941</v>
      </c>
      <c r="B1283" s="133" t="s">
        <v>3059</v>
      </c>
      <c r="C1283" s="133" t="s">
        <v>10</v>
      </c>
      <c r="D1283" s="133" t="s">
        <v>2964</v>
      </c>
      <c r="E1283" s="133" t="s">
        <v>1220</v>
      </c>
      <c r="F1283" s="133" t="s">
        <v>2970</v>
      </c>
      <c r="G1283" s="133" t="s">
        <v>931</v>
      </c>
      <c r="H1283" s="133" t="s">
        <v>3060</v>
      </c>
      <c r="I1283" t="b">
        <v>0</v>
      </c>
      <c r="J1283" s="133" t="s">
        <v>867</v>
      </c>
      <c r="K1283" s="91">
        <v>100</v>
      </c>
      <c r="L1283" s="278">
        <v>100</v>
      </c>
      <c r="M1283" s="278">
        <f t="shared" si="19"/>
        <v>0</v>
      </c>
    </row>
    <row r="1284" spans="1:13" hidden="1" x14ac:dyDescent="0.3">
      <c r="A1284" s="108">
        <v>592942</v>
      </c>
      <c r="B1284" s="133" t="s">
        <v>3061</v>
      </c>
      <c r="C1284" s="133" t="s">
        <v>10</v>
      </c>
      <c r="D1284" s="133" t="s">
        <v>2964</v>
      </c>
      <c r="E1284" s="133" t="s">
        <v>3062</v>
      </c>
      <c r="F1284" s="133" t="s">
        <v>2970</v>
      </c>
      <c r="G1284" s="133" t="s">
        <v>865</v>
      </c>
      <c r="H1284" s="133" t="s">
        <v>2777</v>
      </c>
      <c r="I1284" t="b">
        <v>0</v>
      </c>
      <c r="J1284" s="133" t="s">
        <v>867</v>
      </c>
      <c r="K1284" s="91">
        <v>310000</v>
      </c>
      <c r="L1284" s="278">
        <v>310000</v>
      </c>
      <c r="M1284" s="278">
        <f t="shared" si="19"/>
        <v>0</v>
      </c>
    </row>
    <row r="1285" spans="1:13" hidden="1" x14ac:dyDescent="0.3">
      <c r="A1285" s="108">
        <v>592943</v>
      </c>
      <c r="B1285" s="133" t="s">
        <v>3063</v>
      </c>
      <c r="C1285" s="133" t="s">
        <v>10</v>
      </c>
      <c r="D1285" s="133" t="s">
        <v>2964</v>
      </c>
      <c r="E1285" s="133" t="s">
        <v>3062</v>
      </c>
      <c r="F1285" s="133" t="s">
        <v>2970</v>
      </c>
      <c r="G1285" s="133" t="s">
        <v>925</v>
      </c>
      <c r="H1285" s="133" t="s">
        <v>3064</v>
      </c>
      <c r="I1285" t="b">
        <v>0</v>
      </c>
      <c r="J1285" s="133" t="s">
        <v>867</v>
      </c>
      <c r="K1285" s="91">
        <v>6120</v>
      </c>
      <c r="L1285" s="278">
        <v>6120</v>
      </c>
      <c r="M1285" s="278">
        <f t="shared" si="19"/>
        <v>0</v>
      </c>
    </row>
    <row r="1286" spans="1:13" hidden="1" x14ac:dyDescent="0.3">
      <c r="A1286" s="108">
        <v>592944</v>
      </c>
      <c r="B1286" s="133" t="s">
        <v>3065</v>
      </c>
      <c r="C1286" s="133" t="s">
        <v>10</v>
      </c>
      <c r="D1286" s="133" t="s">
        <v>2964</v>
      </c>
      <c r="E1286" s="133" t="s">
        <v>3066</v>
      </c>
      <c r="F1286" s="133" t="s">
        <v>2970</v>
      </c>
      <c r="G1286" s="133" t="s">
        <v>865</v>
      </c>
      <c r="H1286" s="133" t="s">
        <v>3067</v>
      </c>
      <c r="I1286" t="b">
        <v>0</v>
      </c>
      <c r="J1286" s="133" t="s">
        <v>867</v>
      </c>
      <c r="K1286" s="91">
        <v>800000</v>
      </c>
      <c r="L1286" s="278">
        <v>800000</v>
      </c>
      <c r="M1286" s="278">
        <f t="shared" ref="M1286:M1349" si="20">+L1286-K1286</f>
        <v>0</v>
      </c>
    </row>
    <row r="1287" spans="1:13" hidden="1" x14ac:dyDescent="0.3">
      <c r="A1287" s="108">
        <v>592945</v>
      </c>
      <c r="B1287" s="133" t="s">
        <v>3068</v>
      </c>
      <c r="C1287" s="133" t="s">
        <v>10</v>
      </c>
      <c r="D1287" s="133" t="s">
        <v>2964</v>
      </c>
      <c r="E1287" s="133" t="s">
        <v>3066</v>
      </c>
      <c r="F1287" s="133" t="s">
        <v>2970</v>
      </c>
      <c r="G1287" s="133" t="s">
        <v>925</v>
      </c>
      <c r="H1287" s="133" t="s">
        <v>3069</v>
      </c>
      <c r="I1287" t="b">
        <v>0</v>
      </c>
      <c r="J1287" s="133" t="s">
        <v>867</v>
      </c>
      <c r="K1287" s="91">
        <v>92000</v>
      </c>
      <c r="L1287" s="278">
        <v>92000</v>
      </c>
      <c r="M1287" s="278">
        <f t="shared" si="20"/>
        <v>0</v>
      </c>
    </row>
    <row r="1288" spans="1:13" hidden="1" x14ac:dyDescent="0.3">
      <c r="A1288" s="108">
        <v>592946</v>
      </c>
      <c r="B1288" s="133" t="s">
        <v>3070</v>
      </c>
      <c r="C1288" s="133" t="s">
        <v>10</v>
      </c>
      <c r="D1288" s="133" t="s">
        <v>2964</v>
      </c>
      <c r="E1288" s="133" t="s">
        <v>3066</v>
      </c>
      <c r="F1288" s="133" t="s">
        <v>2970</v>
      </c>
      <c r="G1288" s="133" t="s">
        <v>928</v>
      </c>
      <c r="H1288" s="133" t="s">
        <v>3071</v>
      </c>
      <c r="I1288" t="b">
        <v>0</v>
      </c>
      <c r="J1288" s="133" t="s">
        <v>867</v>
      </c>
      <c r="K1288" s="91">
        <v>46300</v>
      </c>
      <c r="L1288" s="278">
        <v>46300</v>
      </c>
      <c r="M1288" s="278">
        <f t="shared" si="20"/>
        <v>0</v>
      </c>
    </row>
    <row r="1289" spans="1:13" hidden="1" x14ac:dyDescent="0.3">
      <c r="A1289" s="108">
        <v>592958</v>
      </c>
      <c r="B1289" s="133" t="s">
        <v>3072</v>
      </c>
      <c r="C1289" s="133" t="s">
        <v>10</v>
      </c>
      <c r="D1289" s="133" t="s">
        <v>2964</v>
      </c>
      <c r="E1289" s="133" t="s">
        <v>3066</v>
      </c>
      <c r="F1289" s="133" t="s">
        <v>2970</v>
      </c>
      <c r="G1289" s="133" t="s">
        <v>931</v>
      </c>
      <c r="H1289" s="133" t="s">
        <v>3073</v>
      </c>
      <c r="I1289" t="b">
        <v>0</v>
      </c>
      <c r="J1289" s="133" t="s">
        <v>867</v>
      </c>
      <c r="K1289" s="91">
        <v>193000</v>
      </c>
      <c r="L1289" s="278">
        <v>193000</v>
      </c>
      <c r="M1289" s="278">
        <f t="shared" si="20"/>
        <v>0</v>
      </c>
    </row>
    <row r="1290" spans="1:13" hidden="1" x14ac:dyDescent="0.3">
      <c r="A1290" s="108">
        <v>592959</v>
      </c>
      <c r="B1290" s="133" t="s">
        <v>3074</v>
      </c>
      <c r="C1290" s="133" t="s">
        <v>10</v>
      </c>
      <c r="D1290" s="133" t="s">
        <v>2964</v>
      </c>
      <c r="E1290" s="133" t="s">
        <v>1229</v>
      </c>
      <c r="F1290" s="133" t="s">
        <v>1037</v>
      </c>
      <c r="G1290" s="133" t="s">
        <v>865</v>
      </c>
      <c r="H1290" s="133" t="s">
        <v>2878</v>
      </c>
      <c r="I1290" t="b">
        <v>0</v>
      </c>
      <c r="J1290" s="133" t="s">
        <v>867</v>
      </c>
      <c r="K1290" s="91">
        <v>2400</v>
      </c>
      <c r="L1290" s="278">
        <v>2400</v>
      </c>
      <c r="M1290" s="278">
        <f t="shared" si="20"/>
        <v>0</v>
      </c>
    </row>
    <row r="1291" spans="1:13" hidden="1" x14ac:dyDescent="0.3">
      <c r="A1291" s="108">
        <v>2061344</v>
      </c>
      <c r="B1291" s="133" t="s">
        <v>3075</v>
      </c>
      <c r="C1291" s="133" t="s">
        <v>10</v>
      </c>
      <c r="D1291" s="133" t="s">
        <v>2964</v>
      </c>
      <c r="E1291" s="133" t="s">
        <v>1229</v>
      </c>
      <c r="F1291" s="133" t="s">
        <v>1037</v>
      </c>
      <c r="G1291" s="133" t="s">
        <v>925</v>
      </c>
      <c r="H1291" s="133" t="s">
        <v>3076</v>
      </c>
      <c r="I1291" t="b">
        <v>0</v>
      </c>
      <c r="J1291" s="133" t="s">
        <v>867</v>
      </c>
      <c r="K1291" s="91">
        <v>900</v>
      </c>
      <c r="L1291" s="278">
        <v>900</v>
      </c>
      <c r="M1291" s="278">
        <f t="shared" si="20"/>
        <v>0</v>
      </c>
    </row>
    <row r="1292" spans="1:13" hidden="1" x14ac:dyDescent="0.3">
      <c r="A1292" s="108">
        <v>2617735</v>
      </c>
      <c r="B1292" s="133" t="s">
        <v>3077</v>
      </c>
      <c r="C1292" s="133" t="s">
        <v>10</v>
      </c>
      <c r="D1292" s="133" t="s">
        <v>2964</v>
      </c>
      <c r="E1292" s="133" t="s">
        <v>1229</v>
      </c>
      <c r="F1292" s="133" t="s">
        <v>1037</v>
      </c>
      <c r="G1292" s="133" t="s">
        <v>928</v>
      </c>
      <c r="H1292" s="133" t="s">
        <v>2699</v>
      </c>
      <c r="I1292" t="b">
        <v>0</v>
      </c>
      <c r="J1292" s="133" t="s">
        <v>867</v>
      </c>
      <c r="K1292" s="91">
        <v>7000</v>
      </c>
      <c r="L1292" s="278">
        <v>7000</v>
      </c>
      <c r="M1292" s="278">
        <f t="shared" si="20"/>
        <v>0</v>
      </c>
    </row>
    <row r="1293" spans="1:13" hidden="1" x14ac:dyDescent="0.3">
      <c r="A1293" s="108">
        <v>592960</v>
      </c>
      <c r="B1293" s="133" t="s">
        <v>3078</v>
      </c>
      <c r="C1293" s="133" t="s">
        <v>10</v>
      </c>
      <c r="D1293" s="133" t="s">
        <v>2964</v>
      </c>
      <c r="E1293" s="133" t="s">
        <v>1229</v>
      </c>
      <c r="F1293" s="133" t="s">
        <v>1037</v>
      </c>
      <c r="G1293" s="133" t="s">
        <v>931</v>
      </c>
      <c r="H1293" s="133" t="s">
        <v>3079</v>
      </c>
      <c r="I1293" t="b">
        <v>0</v>
      </c>
      <c r="J1293" s="133" t="s">
        <v>867</v>
      </c>
      <c r="K1293" s="91">
        <v>180</v>
      </c>
      <c r="L1293" s="278">
        <v>180</v>
      </c>
      <c r="M1293" s="278">
        <f t="shared" si="20"/>
        <v>0</v>
      </c>
    </row>
    <row r="1294" spans="1:13" hidden="1" x14ac:dyDescent="0.3">
      <c r="A1294" s="108">
        <v>1540200</v>
      </c>
      <c r="B1294" s="133" t="s">
        <v>3080</v>
      </c>
      <c r="C1294" s="133" t="s">
        <v>10</v>
      </c>
      <c r="D1294" s="133" t="s">
        <v>2964</v>
      </c>
      <c r="E1294" s="133" t="s">
        <v>1229</v>
      </c>
      <c r="F1294" s="133" t="s">
        <v>1037</v>
      </c>
      <c r="G1294" s="133" t="s">
        <v>944</v>
      </c>
      <c r="H1294" s="133" t="s">
        <v>3081</v>
      </c>
      <c r="I1294" t="b">
        <v>0</v>
      </c>
      <c r="J1294" s="133" t="s">
        <v>867</v>
      </c>
      <c r="K1294" s="91">
        <v>0</v>
      </c>
      <c r="L1294" s="278">
        <v>0</v>
      </c>
      <c r="M1294" s="278">
        <f t="shared" si="20"/>
        <v>0</v>
      </c>
    </row>
    <row r="1295" spans="1:13" hidden="1" x14ac:dyDescent="0.3">
      <c r="A1295" s="108">
        <v>2617452</v>
      </c>
      <c r="B1295" s="133" t="s">
        <v>3082</v>
      </c>
      <c r="C1295" s="133" t="s">
        <v>10</v>
      </c>
      <c r="D1295" s="133" t="s">
        <v>2964</v>
      </c>
      <c r="E1295" s="133" t="s">
        <v>1229</v>
      </c>
      <c r="F1295" s="133" t="s">
        <v>1037</v>
      </c>
      <c r="G1295" s="133" t="s">
        <v>1060</v>
      </c>
      <c r="H1295" s="133" t="s">
        <v>1314</v>
      </c>
      <c r="I1295" t="b">
        <v>0</v>
      </c>
      <c r="J1295" s="133" t="s">
        <v>867</v>
      </c>
      <c r="K1295" s="91">
        <v>100</v>
      </c>
      <c r="L1295" s="278">
        <v>100</v>
      </c>
      <c r="M1295" s="278">
        <f t="shared" si="20"/>
        <v>0</v>
      </c>
    </row>
    <row r="1296" spans="1:13" hidden="1" x14ac:dyDescent="0.3">
      <c r="A1296" s="108">
        <v>1466014</v>
      </c>
      <c r="B1296" s="133" t="s">
        <v>3083</v>
      </c>
      <c r="C1296" s="133" t="s">
        <v>10</v>
      </c>
      <c r="D1296" s="133" t="s">
        <v>2964</v>
      </c>
      <c r="E1296" s="133" t="s">
        <v>1229</v>
      </c>
      <c r="F1296" s="133" t="s">
        <v>1037</v>
      </c>
      <c r="G1296" s="133" t="s">
        <v>1063</v>
      </c>
      <c r="H1296" s="133" t="s">
        <v>1238</v>
      </c>
      <c r="I1296" t="b">
        <v>0</v>
      </c>
      <c r="J1296" s="133" t="s">
        <v>867</v>
      </c>
      <c r="K1296" s="91">
        <v>2040</v>
      </c>
      <c r="L1296" s="278">
        <v>2040</v>
      </c>
      <c r="M1296" s="278">
        <f t="shared" si="20"/>
        <v>0</v>
      </c>
    </row>
    <row r="1297" spans="1:13" hidden="1" x14ac:dyDescent="0.3">
      <c r="A1297" s="108">
        <v>1745349</v>
      </c>
      <c r="B1297" s="133" t="s">
        <v>3084</v>
      </c>
      <c r="C1297" s="133" t="s">
        <v>10</v>
      </c>
      <c r="D1297" s="133" t="s">
        <v>2964</v>
      </c>
      <c r="E1297" s="133" t="s">
        <v>1229</v>
      </c>
      <c r="F1297" s="133" t="s">
        <v>1037</v>
      </c>
      <c r="G1297" s="133" t="s">
        <v>1088</v>
      </c>
      <c r="H1297" s="133" t="s">
        <v>1912</v>
      </c>
      <c r="I1297" t="b">
        <v>0</v>
      </c>
      <c r="J1297" s="133" t="s">
        <v>867</v>
      </c>
      <c r="K1297" s="91">
        <v>370</v>
      </c>
      <c r="L1297" s="278">
        <v>370</v>
      </c>
      <c r="M1297" s="278">
        <f t="shared" si="20"/>
        <v>0</v>
      </c>
    </row>
    <row r="1298" spans="1:13" hidden="1" x14ac:dyDescent="0.3">
      <c r="A1298" s="108">
        <v>1745350</v>
      </c>
      <c r="B1298" s="133" t="s">
        <v>3085</v>
      </c>
      <c r="C1298" s="133" t="s">
        <v>10</v>
      </c>
      <c r="D1298" s="133" t="s">
        <v>2964</v>
      </c>
      <c r="E1298" s="133" t="s">
        <v>1229</v>
      </c>
      <c r="F1298" s="133" t="s">
        <v>1037</v>
      </c>
      <c r="G1298" s="133" t="s">
        <v>1066</v>
      </c>
      <c r="H1298" s="133" t="s">
        <v>2775</v>
      </c>
      <c r="I1298" t="b">
        <v>0</v>
      </c>
      <c r="J1298" s="133" t="s">
        <v>867</v>
      </c>
      <c r="K1298" s="91">
        <v>2500</v>
      </c>
      <c r="L1298" s="278">
        <v>2500</v>
      </c>
      <c r="M1298" s="278">
        <f t="shared" si="20"/>
        <v>0</v>
      </c>
    </row>
    <row r="1299" spans="1:13" hidden="1" x14ac:dyDescent="0.3">
      <c r="A1299" s="108">
        <v>1745351</v>
      </c>
      <c r="B1299" s="133" t="s">
        <v>3086</v>
      </c>
      <c r="C1299" s="133" t="s">
        <v>10</v>
      </c>
      <c r="D1299" s="133" t="s">
        <v>2964</v>
      </c>
      <c r="E1299" s="133" t="s">
        <v>1229</v>
      </c>
      <c r="F1299" s="133" t="s">
        <v>2966</v>
      </c>
      <c r="G1299" s="133" t="s">
        <v>865</v>
      </c>
      <c r="H1299" s="133" t="s">
        <v>2878</v>
      </c>
      <c r="I1299" t="b">
        <v>0</v>
      </c>
      <c r="J1299" s="133" t="s">
        <v>867</v>
      </c>
      <c r="K1299" s="91">
        <v>1500</v>
      </c>
      <c r="L1299" s="278">
        <v>1500</v>
      </c>
      <c r="M1299" s="278">
        <f t="shared" si="20"/>
        <v>0</v>
      </c>
    </row>
    <row r="1300" spans="1:13" hidden="1" x14ac:dyDescent="0.3">
      <c r="A1300" s="108">
        <v>592962</v>
      </c>
      <c r="B1300" s="133" t="s">
        <v>3087</v>
      </c>
      <c r="C1300" s="133" t="s">
        <v>10</v>
      </c>
      <c r="D1300" s="133" t="s">
        <v>2964</v>
      </c>
      <c r="E1300" s="133" t="s">
        <v>1229</v>
      </c>
      <c r="F1300" s="133" t="s">
        <v>2966</v>
      </c>
      <c r="G1300" s="133" t="s">
        <v>925</v>
      </c>
      <c r="H1300" s="133" t="s">
        <v>1232</v>
      </c>
      <c r="I1300" t="b">
        <v>0</v>
      </c>
      <c r="J1300" s="133" t="s">
        <v>867</v>
      </c>
      <c r="K1300" s="91">
        <v>0</v>
      </c>
      <c r="L1300" s="278">
        <v>0</v>
      </c>
      <c r="M1300" s="278">
        <f t="shared" si="20"/>
        <v>0</v>
      </c>
    </row>
    <row r="1301" spans="1:13" hidden="1" x14ac:dyDescent="0.3">
      <c r="A1301" s="108">
        <v>592963</v>
      </c>
      <c r="B1301" s="133" t="s">
        <v>3088</v>
      </c>
      <c r="C1301" s="133" t="s">
        <v>10</v>
      </c>
      <c r="D1301" s="133" t="s">
        <v>2964</v>
      </c>
      <c r="E1301" s="133" t="s">
        <v>1229</v>
      </c>
      <c r="F1301" s="133" t="s">
        <v>2970</v>
      </c>
      <c r="G1301" s="133" t="s">
        <v>865</v>
      </c>
      <c r="H1301" s="133" t="s">
        <v>1308</v>
      </c>
      <c r="I1301" t="b">
        <v>0</v>
      </c>
      <c r="J1301" s="133" t="s">
        <v>867</v>
      </c>
      <c r="K1301" s="91">
        <v>760</v>
      </c>
      <c r="L1301" s="278">
        <v>760</v>
      </c>
      <c r="M1301" s="278">
        <f t="shared" si="20"/>
        <v>0</v>
      </c>
    </row>
    <row r="1302" spans="1:13" hidden="1" x14ac:dyDescent="0.3">
      <c r="A1302" s="108">
        <v>592964</v>
      </c>
      <c r="B1302" s="133" t="s">
        <v>3089</v>
      </c>
      <c r="C1302" s="133" t="s">
        <v>10</v>
      </c>
      <c r="D1302" s="133" t="s">
        <v>2964</v>
      </c>
      <c r="E1302" s="133" t="s">
        <v>1229</v>
      </c>
      <c r="F1302" s="133" t="s">
        <v>2970</v>
      </c>
      <c r="G1302" s="133" t="s">
        <v>925</v>
      </c>
      <c r="H1302" s="133" t="s">
        <v>3090</v>
      </c>
      <c r="I1302" t="b">
        <v>0</v>
      </c>
      <c r="J1302" s="133" t="s">
        <v>867</v>
      </c>
      <c r="K1302" s="91">
        <v>0</v>
      </c>
      <c r="L1302" s="278">
        <v>0</v>
      </c>
      <c r="M1302" s="278">
        <f t="shared" si="20"/>
        <v>0</v>
      </c>
    </row>
    <row r="1303" spans="1:13" hidden="1" x14ac:dyDescent="0.3">
      <c r="A1303" s="108">
        <v>2617458</v>
      </c>
      <c r="B1303" s="133" t="s">
        <v>3091</v>
      </c>
      <c r="C1303" s="133" t="s">
        <v>10</v>
      </c>
      <c r="D1303" s="133" t="s">
        <v>2964</v>
      </c>
      <c r="E1303" s="133" t="s">
        <v>1229</v>
      </c>
      <c r="F1303" s="133" t="s">
        <v>2970</v>
      </c>
      <c r="G1303" s="133" t="s">
        <v>928</v>
      </c>
      <c r="H1303" s="133" t="s">
        <v>3092</v>
      </c>
      <c r="I1303" t="b">
        <v>0</v>
      </c>
      <c r="J1303" s="133" t="s">
        <v>867</v>
      </c>
      <c r="K1303" s="91">
        <v>3900</v>
      </c>
      <c r="L1303" s="278">
        <v>3900</v>
      </c>
      <c r="M1303" s="278">
        <f t="shared" si="20"/>
        <v>0</v>
      </c>
    </row>
    <row r="1304" spans="1:13" hidden="1" x14ac:dyDescent="0.3">
      <c r="A1304" s="108">
        <v>592966</v>
      </c>
      <c r="B1304" s="133" t="s">
        <v>3093</v>
      </c>
      <c r="C1304" s="133" t="s">
        <v>10</v>
      </c>
      <c r="D1304" s="133" t="s">
        <v>2964</v>
      </c>
      <c r="E1304" s="133" t="s">
        <v>1229</v>
      </c>
      <c r="F1304" s="133" t="s">
        <v>2970</v>
      </c>
      <c r="G1304" s="133" t="s">
        <v>931</v>
      </c>
      <c r="H1304" s="133" t="s">
        <v>3094</v>
      </c>
      <c r="I1304" t="b">
        <v>0</v>
      </c>
      <c r="J1304" s="133" t="s">
        <v>867</v>
      </c>
      <c r="K1304" s="91">
        <v>740</v>
      </c>
      <c r="L1304" s="278">
        <v>740</v>
      </c>
      <c r="M1304" s="278">
        <f t="shared" si="20"/>
        <v>0</v>
      </c>
    </row>
    <row r="1305" spans="1:13" hidden="1" x14ac:dyDescent="0.3">
      <c r="A1305" s="108">
        <v>592967</v>
      </c>
      <c r="B1305" s="133" t="s">
        <v>3095</v>
      </c>
      <c r="C1305" s="133" t="s">
        <v>10</v>
      </c>
      <c r="D1305" s="133" t="s">
        <v>2964</v>
      </c>
      <c r="E1305" s="133" t="s">
        <v>1240</v>
      </c>
      <c r="F1305" s="133" t="s">
        <v>1037</v>
      </c>
      <c r="G1305" s="133" t="s">
        <v>865</v>
      </c>
      <c r="H1305" s="133" t="s">
        <v>3096</v>
      </c>
      <c r="I1305" t="b">
        <v>0</v>
      </c>
      <c r="J1305" s="133" t="s">
        <v>867</v>
      </c>
      <c r="K1305" s="91">
        <v>2750</v>
      </c>
      <c r="L1305" s="278">
        <v>2750</v>
      </c>
      <c r="M1305" s="278">
        <f t="shared" si="20"/>
        <v>0</v>
      </c>
    </row>
    <row r="1306" spans="1:13" hidden="1" x14ac:dyDescent="0.3">
      <c r="A1306" s="108">
        <v>592968</v>
      </c>
      <c r="B1306" s="133" t="s">
        <v>3097</v>
      </c>
      <c r="C1306" s="133" t="s">
        <v>10</v>
      </c>
      <c r="D1306" s="133" t="s">
        <v>2964</v>
      </c>
      <c r="E1306" s="133" t="s">
        <v>1668</v>
      </c>
      <c r="F1306" s="133" t="s">
        <v>2970</v>
      </c>
      <c r="G1306" s="133" t="s">
        <v>865</v>
      </c>
      <c r="H1306" s="133" t="s">
        <v>3098</v>
      </c>
      <c r="I1306" t="b">
        <v>0</v>
      </c>
      <c r="J1306" s="133" t="s">
        <v>867</v>
      </c>
      <c r="K1306" s="91">
        <v>930</v>
      </c>
      <c r="L1306" s="278">
        <v>930</v>
      </c>
      <c r="M1306" s="278">
        <f t="shared" si="20"/>
        <v>0</v>
      </c>
    </row>
    <row r="1307" spans="1:13" hidden="1" x14ac:dyDescent="0.3">
      <c r="A1307" s="108">
        <v>1210080</v>
      </c>
      <c r="B1307" s="133" t="s">
        <v>3099</v>
      </c>
      <c r="C1307" s="133" t="s">
        <v>10</v>
      </c>
      <c r="D1307" s="133" t="s">
        <v>2964</v>
      </c>
      <c r="E1307" s="133" t="s">
        <v>1576</v>
      </c>
      <c r="F1307" s="133" t="s">
        <v>1037</v>
      </c>
      <c r="G1307" s="133" t="s">
        <v>865</v>
      </c>
      <c r="H1307" s="133" t="s">
        <v>1577</v>
      </c>
      <c r="I1307" t="b">
        <v>0</v>
      </c>
      <c r="J1307" s="133" t="s">
        <v>867</v>
      </c>
      <c r="K1307" s="91">
        <v>68130</v>
      </c>
      <c r="L1307" s="278">
        <v>68130</v>
      </c>
      <c r="M1307" s="278">
        <f t="shared" si="20"/>
        <v>0</v>
      </c>
    </row>
    <row r="1308" spans="1:13" hidden="1" x14ac:dyDescent="0.3">
      <c r="A1308" s="108">
        <v>2617459</v>
      </c>
      <c r="B1308" s="133" t="s">
        <v>3100</v>
      </c>
      <c r="C1308" s="133" t="s">
        <v>10</v>
      </c>
      <c r="D1308" s="133" t="s">
        <v>2964</v>
      </c>
      <c r="E1308" s="133" t="s">
        <v>1576</v>
      </c>
      <c r="F1308" s="133" t="s">
        <v>1037</v>
      </c>
      <c r="G1308" s="133" t="s">
        <v>925</v>
      </c>
      <c r="H1308" s="133" t="s">
        <v>3101</v>
      </c>
      <c r="I1308" t="b">
        <v>0</v>
      </c>
      <c r="J1308" s="133" t="s">
        <v>867</v>
      </c>
      <c r="K1308" s="91">
        <v>0</v>
      </c>
      <c r="L1308" s="278">
        <v>0</v>
      </c>
      <c r="M1308" s="278">
        <f t="shared" si="20"/>
        <v>0</v>
      </c>
    </row>
    <row r="1309" spans="1:13" hidden="1" x14ac:dyDescent="0.3">
      <c r="A1309" s="108">
        <v>2617462</v>
      </c>
      <c r="B1309" s="133" t="s">
        <v>3102</v>
      </c>
      <c r="C1309" s="133" t="s">
        <v>10</v>
      </c>
      <c r="D1309" s="133" t="s">
        <v>2964</v>
      </c>
      <c r="E1309" s="133" t="s">
        <v>1576</v>
      </c>
      <c r="F1309" s="133" t="s">
        <v>2966</v>
      </c>
      <c r="G1309" s="133" t="s">
        <v>865</v>
      </c>
      <c r="H1309" s="133" t="s">
        <v>1577</v>
      </c>
      <c r="I1309" t="b">
        <v>0</v>
      </c>
      <c r="J1309" s="133" t="s">
        <v>867</v>
      </c>
      <c r="K1309" s="91">
        <v>89060</v>
      </c>
      <c r="L1309" s="278">
        <v>89060</v>
      </c>
      <c r="M1309" s="278">
        <f t="shared" si="20"/>
        <v>0</v>
      </c>
    </row>
    <row r="1310" spans="1:13" hidden="1" x14ac:dyDescent="0.3">
      <c r="A1310" s="108">
        <v>849911</v>
      </c>
      <c r="B1310" s="133" t="s">
        <v>3103</v>
      </c>
      <c r="C1310" s="133" t="s">
        <v>10</v>
      </c>
      <c r="D1310" s="133" t="s">
        <v>2964</v>
      </c>
      <c r="E1310" s="133" t="s">
        <v>1576</v>
      </c>
      <c r="F1310" s="133" t="s">
        <v>2970</v>
      </c>
      <c r="G1310" s="133" t="s">
        <v>865</v>
      </c>
      <c r="H1310" s="133" t="s">
        <v>1577</v>
      </c>
      <c r="I1310" t="b">
        <v>0</v>
      </c>
      <c r="J1310" s="133" t="s">
        <v>867</v>
      </c>
      <c r="K1310" s="91">
        <v>9070</v>
      </c>
      <c r="L1310" s="278">
        <v>9070</v>
      </c>
      <c r="M1310" s="278">
        <f t="shared" si="20"/>
        <v>0</v>
      </c>
    </row>
    <row r="1311" spans="1:13" hidden="1" x14ac:dyDescent="0.3">
      <c r="A1311" s="108">
        <v>1210081</v>
      </c>
      <c r="B1311" s="133" t="s">
        <v>3104</v>
      </c>
      <c r="C1311" s="133" t="s">
        <v>10</v>
      </c>
      <c r="D1311" s="133" t="s">
        <v>2964</v>
      </c>
      <c r="E1311" s="133" t="s">
        <v>3105</v>
      </c>
      <c r="F1311" s="133" t="s">
        <v>1037</v>
      </c>
      <c r="G1311" s="133" t="s">
        <v>865</v>
      </c>
      <c r="H1311" s="133" t="s">
        <v>3106</v>
      </c>
      <c r="I1311" t="b">
        <v>0</v>
      </c>
      <c r="J1311" s="133" t="s">
        <v>867</v>
      </c>
      <c r="K1311" s="91">
        <v>2501580</v>
      </c>
      <c r="L1311" s="278">
        <v>2501580</v>
      </c>
      <c r="M1311" s="278">
        <f t="shared" si="20"/>
        <v>0</v>
      </c>
    </row>
    <row r="1312" spans="1:13" hidden="1" x14ac:dyDescent="0.3">
      <c r="A1312" s="108">
        <v>2617460</v>
      </c>
      <c r="B1312" s="133" t="s">
        <v>3107</v>
      </c>
      <c r="C1312" s="133" t="s">
        <v>10</v>
      </c>
      <c r="D1312" s="133" t="s">
        <v>2964</v>
      </c>
      <c r="E1312" s="133" t="s">
        <v>1243</v>
      </c>
      <c r="F1312" s="133" t="s">
        <v>1037</v>
      </c>
      <c r="G1312" s="133" t="s">
        <v>865</v>
      </c>
      <c r="H1312" s="133" t="s">
        <v>1244</v>
      </c>
      <c r="I1312" t="b">
        <v>0</v>
      </c>
      <c r="J1312" s="133" t="s">
        <v>867</v>
      </c>
      <c r="K1312" s="91">
        <v>2848000</v>
      </c>
      <c r="L1312" s="278">
        <v>2848000</v>
      </c>
      <c r="M1312" s="278">
        <f t="shared" si="20"/>
        <v>0</v>
      </c>
    </row>
    <row r="1313" spans="1:13" hidden="1" x14ac:dyDescent="0.3">
      <c r="A1313" s="108">
        <v>2617463</v>
      </c>
      <c r="B1313" s="133" t="s">
        <v>3108</v>
      </c>
      <c r="C1313" s="133" t="s">
        <v>10</v>
      </c>
      <c r="D1313" s="133" t="s">
        <v>2964</v>
      </c>
      <c r="E1313" s="133" t="s">
        <v>1243</v>
      </c>
      <c r="F1313" s="133" t="s">
        <v>1037</v>
      </c>
      <c r="G1313" s="133" t="s">
        <v>925</v>
      </c>
      <c r="H1313" s="133" t="s">
        <v>3109</v>
      </c>
      <c r="I1313" t="b">
        <v>0</v>
      </c>
      <c r="J1313" s="133" t="s">
        <v>867</v>
      </c>
      <c r="K1313" s="91">
        <v>0</v>
      </c>
      <c r="L1313" s="278">
        <v>0</v>
      </c>
      <c r="M1313" s="278">
        <f t="shared" si="20"/>
        <v>0</v>
      </c>
    </row>
    <row r="1314" spans="1:13" hidden="1" x14ac:dyDescent="0.3">
      <c r="A1314" s="108">
        <v>594603</v>
      </c>
      <c r="B1314" s="133" t="s">
        <v>3110</v>
      </c>
      <c r="C1314" s="133" t="s">
        <v>10</v>
      </c>
      <c r="D1314" s="133" t="s">
        <v>2964</v>
      </c>
      <c r="E1314" s="133" t="s">
        <v>1246</v>
      </c>
      <c r="F1314" s="133" t="s">
        <v>1037</v>
      </c>
      <c r="G1314" s="133" t="s">
        <v>865</v>
      </c>
      <c r="H1314" s="133" t="s">
        <v>1326</v>
      </c>
      <c r="I1314" t="b">
        <v>0</v>
      </c>
      <c r="J1314" s="133" t="s">
        <v>867</v>
      </c>
      <c r="K1314" s="91">
        <v>7260</v>
      </c>
      <c r="L1314" s="278">
        <v>8820</v>
      </c>
      <c r="M1314" s="278">
        <f t="shared" si="20"/>
        <v>1560</v>
      </c>
    </row>
    <row r="1315" spans="1:13" hidden="1" x14ac:dyDescent="0.3">
      <c r="A1315" s="108">
        <v>594574</v>
      </c>
      <c r="B1315" s="133" t="s">
        <v>3111</v>
      </c>
      <c r="C1315" s="133" t="s">
        <v>10</v>
      </c>
      <c r="D1315" s="133" t="s">
        <v>2964</v>
      </c>
      <c r="E1315" s="133" t="s">
        <v>1246</v>
      </c>
      <c r="F1315" s="133" t="s">
        <v>1037</v>
      </c>
      <c r="G1315" s="133" t="s">
        <v>925</v>
      </c>
      <c r="H1315" s="268" t="s">
        <v>1251</v>
      </c>
      <c r="I1315" t="b">
        <v>0</v>
      </c>
      <c r="J1315" s="133" t="s">
        <v>867</v>
      </c>
      <c r="K1315" s="91">
        <v>1560</v>
      </c>
      <c r="L1315" s="278">
        <v>0</v>
      </c>
      <c r="M1315" s="278">
        <f t="shared" si="20"/>
        <v>-1560</v>
      </c>
    </row>
    <row r="1316" spans="1:13" hidden="1" x14ac:dyDescent="0.3">
      <c r="A1316" s="108">
        <v>594575</v>
      </c>
      <c r="B1316" s="133" t="s">
        <v>3112</v>
      </c>
      <c r="C1316" s="133" t="s">
        <v>10</v>
      </c>
      <c r="D1316" s="133" t="s">
        <v>2964</v>
      </c>
      <c r="E1316" s="133" t="s">
        <v>1246</v>
      </c>
      <c r="F1316" s="133" t="s">
        <v>2966</v>
      </c>
      <c r="G1316" s="133" t="s">
        <v>865</v>
      </c>
      <c r="H1316" s="133" t="s">
        <v>1326</v>
      </c>
      <c r="I1316" t="b">
        <v>0</v>
      </c>
      <c r="J1316" s="133" t="s">
        <v>867</v>
      </c>
      <c r="K1316" s="91">
        <v>4260</v>
      </c>
      <c r="L1316" s="278">
        <v>5220</v>
      </c>
      <c r="M1316" s="278">
        <f t="shared" si="20"/>
        <v>960</v>
      </c>
    </row>
    <row r="1317" spans="1:13" hidden="1" x14ac:dyDescent="0.3">
      <c r="A1317" s="108">
        <v>594576</v>
      </c>
      <c r="B1317" s="133" t="s">
        <v>3113</v>
      </c>
      <c r="C1317" s="133" t="s">
        <v>10</v>
      </c>
      <c r="D1317" s="133" t="s">
        <v>2964</v>
      </c>
      <c r="E1317" s="133" t="s">
        <v>1246</v>
      </c>
      <c r="F1317" s="133" t="s">
        <v>2966</v>
      </c>
      <c r="G1317" s="133" t="s">
        <v>925</v>
      </c>
      <c r="H1317" s="268" t="s">
        <v>1251</v>
      </c>
      <c r="I1317" t="b">
        <v>0</v>
      </c>
      <c r="J1317" s="133" t="s">
        <v>867</v>
      </c>
      <c r="K1317" s="91">
        <v>960</v>
      </c>
      <c r="L1317" s="278">
        <v>0</v>
      </c>
      <c r="M1317" s="278">
        <f t="shared" si="20"/>
        <v>-960</v>
      </c>
    </row>
    <row r="1318" spans="1:13" hidden="1" x14ac:dyDescent="0.3">
      <c r="A1318" s="108">
        <v>594577</v>
      </c>
      <c r="B1318" s="133" t="s">
        <v>3114</v>
      </c>
      <c r="C1318" s="133" t="s">
        <v>10</v>
      </c>
      <c r="D1318" s="133" t="s">
        <v>2964</v>
      </c>
      <c r="E1318" s="133" t="s">
        <v>1246</v>
      </c>
      <c r="F1318" s="133" t="s">
        <v>2970</v>
      </c>
      <c r="G1318" s="133" t="s">
        <v>865</v>
      </c>
      <c r="H1318" s="133" t="s">
        <v>1326</v>
      </c>
      <c r="I1318" t="b">
        <v>0</v>
      </c>
      <c r="J1318" s="133" t="s">
        <v>867</v>
      </c>
      <c r="K1318" s="91">
        <v>11220</v>
      </c>
      <c r="L1318" s="278">
        <v>13500</v>
      </c>
      <c r="M1318" s="278">
        <f t="shared" si="20"/>
        <v>2280</v>
      </c>
    </row>
    <row r="1319" spans="1:13" hidden="1" x14ac:dyDescent="0.3">
      <c r="A1319" s="108">
        <v>594578</v>
      </c>
      <c r="B1319" s="133" t="s">
        <v>3115</v>
      </c>
      <c r="C1319" s="133" t="s">
        <v>10</v>
      </c>
      <c r="D1319" s="133" t="s">
        <v>2964</v>
      </c>
      <c r="E1319" s="133" t="s">
        <v>1246</v>
      </c>
      <c r="F1319" s="133" t="s">
        <v>2970</v>
      </c>
      <c r="G1319" s="133" t="s">
        <v>925</v>
      </c>
      <c r="H1319" s="268" t="s">
        <v>1251</v>
      </c>
      <c r="I1319" t="b">
        <v>0</v>
      </c>
      <c r="J1319" s="133" t="s">
        <v>867</v>
      </c>
      <c r="K1319" s="91">
        <v>2280</v>
      </c>
      <c r="L1319" s="278">
        <v>0</v>
      </c>
      <c r="M1319" s="278">
        <f t="shared" si="20"/>
        <v>-2280</v>
      </c>
    </row>
    <row r="1320" spans="1:13" hidden="1" x14ac:dyDescent="0.3">
      <c r="A1320" s="108">
        <v>594579</v>
      </c>
      <c r="B1320" s="133" t="s">
        <v>3116</v>
      </c>
      <c r="C1320" s="133" t="s">
        <v>10</v>
      </c>
      <c r="D1320" s="133" t="s">
        <v>2964</v>
      </c>
      <c r="E1320" s="133" t="s">
        <v>1586</v>
      </c>
      <c r="F1320" s="133" t="s">
        <v>1037</v>
      </c>
      <c r="G1320" s="133" t="s">
        <v>865</v>
      </c>
      <c r="H1320" s="133" t="s">
        <v>1922</v>
      </c>
      <c r="I1320" t="b">
        <v>0</v>
      </c>
      <c r="J1320" s="133" t="s">
        <v>867</v>
      </c>
      <c r="K1320" s="91">
        <v>11170</v>
      </c>
      <c r="L1320" s="278">
        <v>11170</v>
      </c>
      <c r="M1320" s="278">
        <f t="shared" si="20"/>
        <v>0</v>
      </c>
    </row>
    <row r="1321" spans="1:13" hidden="1" x14ac:dyDescent="0.3">
      <c r="A1321" s="108">
        <v>594580</v>
      </c>
      <c r="B1321" s="133" t="s">
        <v>3117</v>
      </c>
      <c r="C1321" s="133" t="s">
        <v>10</v>
      </c>
      <c r="D1321" s="133" t="s">
        <v>2964</v>
      </c>
      <c r="E1321" s="133" t="s">
        <v>1586</v>
      </c>
      <c r="F1321" s="133" t="s">
        <v>2966</v>
      </c>
      <c r="G1321" s="133" t="s">
        <v>865</v>
      </c>
      <c r="H1321" s="133" t="s">
        <v>1922</v>
      </c>
      <c r="I1321" t="b">
        <v>0</v>
      </c>
      <c r="J1321" s="133" t="s">
        <v>867</v>
      </c>
      <c r="K1321" s="91">
        <v>26650</v>
      </c>
      <c r="L1321" s="278">
        <v>26650</v>
      </c>
      <c r="M1321" s="278">
        <f t="shared" si="20"/>
        <v>0</v>
      </c>
    </row>
    <row r="1322" spans="1:13" hidden="1" x14ac:dyDescent="0.3">
      <c r="A1322" s="108">
        <v>2617467</v>
      </c>
      <c r="B1322" s="133" t="s">
        <v>3118</v>
      </c>
      <c r="C1322" s="133" t="s">
        <v>10</v>
      </c>
      <c r="D1322" s="133" t="s">
        <v>2964</v>
      </c>
      <c r="E1322" s="133" t="s">
        <v>1586</v>
      </c>
      <c r="F1322" s="133" t="s">
        <v>2970</v>
      </c>
      <c r="G1322" s="133" t="s">
        <v>865</v>
      </c>
      <c r="H1322" s="133" t="s">
        <v>1922</v>
      </c>
      <c r="I1322" t="b">
        <v>0</v>
      </c>
      <c r="J1322" s="133" t="s">
        <v>867</v>
      </c>
      <c r="K1322" s="91">
        <v>4380</v>
      </c>
      <c r="L1322" s="278">
        <v>4380</v>
      </c>
      <c r="M1322" s="278">
        <f t="shared" si="20"/>
        <v>0</v>
      </c>
    </row>
    <row r="1323" spans="1:13" hidden="1" x14ac:dyDescent="0.3">
      <c r="A1323" s="108">
        <v>594581</v>
      </c>
      <c r="B1323" s="133" t="s">
        <v>3119</v>
      </c>
      <c r="C1323" s="133" t="s">
        <v>10</v>
      </c>
      <c r="D1323" s="133" t="s">
        <v>2964</v>
      </c>
      <c r="E1323" s="133" t="s">
        <v>1253</v>
      </c>
      <c r="F1323" s="133" t="s">
        <v>1037</v>
      </c>
      <c r="G1323" s="133" t="s">
        <v>865</v>
      </c>
      <c r="H1323" s="133" t="s">
        <v>1254</v>
      </c>
      <c r="I1323" t="b">
        <v>0</v>
      </c>
      <c r="J1323" s="133" t="s">
        <v>867</v>
      </c>
      <c r="K1323" s="91">
        <v>54150</v>
      </c>
      <c r="L1323" s="278">
        <v>54150</v>
      </c>
      <c r="M1323" s="278">
        <f t="shared" si="20"/>
        <v>0</v>
      </c>
    </row>
    <row r="1324" spans="1:13" hidden="1" x14ac:dyDescent="0.3">
      <c r="A1324" s="108">
        <v>594582</v>
      </c>
      <c r="B1324" s="133" t="s">
        <v>3120</v>
      </c>
      <c r="C1324" s="133" t="s">
        <v>10</v>
      </c>
      <c r="D1324" s="133" t="s">
        <v>2964</v>
      </c>
      <c r="E1324" s="133" t="s">
        <v>1253</v>
      </c>
      <c r="F1324" s="133" t="s">
        <v>1037</v>
      </c>
      <c r="G1324" s="133" t="s">
        <v>925</v>
      </c>
      <c r="H1324" s="133" t="s">
        <v>1256</v>
      </c>
      <c r="I1324" t="b">
        <v>0</v>
      </c>
      <c r="J1324" s="133" t="s">
        <v>867</v>
      </c>
      <c r="K1324" s="91">
        <v>655330</v>
      </c>
      <c r="L1324" s="278">
        <v>655330</v>
      </c>
      <c r="M1324" s="278">
        <f t="shared" si="20"/>
        <v>0</v>
      </c>
    </row>
    <row r="1325" spans="1:13" hidden="1" x14ac:dyDescent="0.3">
      <c r="A1325" s="108">
        <v>594583</v>
      </c>
      <c r="B1325" s="133" t="s">
        <v>3121</v>
      </c>
      <c r="C1325" s="133" t="s">
        <v>10</v>
      </c>
      <c r="D1325" s="133" t="s">
        <v>2964</v>
      </c>
      <c r="E1325" s="133" t="s">
        <v>1253</v>
      </c>
      <c r="F1325" s="133" t="s">
        <v>1037</v>
      </c>
      <c r="G1325" s="133" t="s">
        <v>928</v>
      </c>
      <c r="H1325" s="133" t="s">
        <v>1926</v>
      </c>
      <c r="I1325" t="b">
        <v>0</v>
      </c>
      <c r="J1325" s="133" t="s">
        <v>867</v>
      </c>
      <c r="K1325" s="91">
        <v>200</v>
      </c>
      <c r="L1325" s="278">
        <v>200</v>
      </c>
      <c r="M1325" s="278">
        <f t="shared" si="20"/>
        <v>0</v>
      </c>
    </row>
    <row r="1326" spans="1:13" hidden="1" x14ac:dyDescent="0.3">
      <c r="A1326" s="108">
        <v>594584</v>
      </c>
      <c r="B1326" s="133" t="s">
        <v>3122</v>
      </c>
      <c r="C1326" s="133" t="s">
        <v>10</v>
      </c>
      <c r="D1326" s="133" t="s">
        <v>2964</v>
      </c>
      <c r="E1326" s="133" t="s">
        <v>1253</v>
      </c>
      <c r="F1326" s="133" t="s">
        <v>2966</v>
      </c>
      <c r="G1326" s="133" t="s">
        <v>865</v>
      </c>
      <c r="H1326" s="133" t="s">
        <v>1254</v>
      </c>
      <c r="I1326" t="b">
        <v>0</v>
      </c>
      <c r="J1326" s="133" t="s">
        <v>867</v>
      </c>
      <c r="K1326" s="91">
        <v>42810</v>
      </c>
      <c r="L1326" s="278">
        <v>42810</v>
      </c>
      <c r="M1326" s="278">
        <f t="shared" si="20"/>
        <v>0</v>
      </c>
    </row>
    <row r="1327" spans="1:13" hidden="1" x14ac:dyDescent="0.3">
      <c r="A1327" s="108">
        <v>594585</v>
      </c>
      <c r="B1327" s="133" t="s">
        <v>3123</v>
      </c>
      <c r="C1327" s="133" t="s">
        <v>10</v>
      </c>
      <c r="D1327" s="133" t="s">
        <v>2964</v>
      </c>
      <c r="E1327" s="133" t="s">
        <v>1253</v>
      </c>
      <c r="F1327" s="133" t="s">
        <v>2970</v>
      </c>
      <c r="G1327" s="133" t="s">
        <v>865</v>
      </c>
      <c r="H1327" s="133" t="s">
        <v>1254</v>
      </c>
      <c r="I1327" t="b">
        <v>0</v>
      </c>
      <c r="J1327" s="133" t="s">
        <v>867</v>
      </c>
      <c r="K1327" s="91">
        <v>60620</v>
      </c>
      <c r="L1327" s="278">
        <v>60620</v>
      </c>
      <c r="M1327" s="278">
        <f t="shared" si="20"/>
        <v>0</v>
      </c>
    </row>
    <row r="1328" spans="1:13" hidden="1" x14ac:dyDescent="0.3">
      <c r="A1328" s="108">
        <v>594586</v>
      </c>
      <c r="B1328" s="133" t="s">
        <v>3125</v>
      </c>
      <c r="C1328" s="133" t="s">
        <v>10</v>
      </c>
      <c r="D1328" s="133" t="s">
        <v>2964</v>
      </c>
      <c r="E1328" s="133" t="s">
        <v>1253</v>
      </c>
      <c r="F1328" s="133" t="s">
        <v>2970</v>
      </c>
      <c r="G1328" s="133" t="s">
        <v>931</v>
      </c>
      <c r="H1328" s="133" t="s">
        <v>3126</v>
      </c>
      <c r="I1328" t="b">
        <v>0</v>
      </c>
      <c r="J1328" s="133" t="s">
        <v>867</v>
      </c>
      <c r="K1328" s="91">
        <v>0</v>
      </c>
      <c r="L1328" s="278">
        <v>0</v>
      </c>
      <c r="M1328" s="278">
        <f t="shared" si="20"/>
        <v>0</v>
      </c>
    </row>
    <row r="1329" spans="1:13" hidden="1" x14ac:dyDescent="0.3">
      <c r="A1329" s="108">
        <v>594587</v>
      </c>
      <c r="B1329" s="133" t="s">
        <v>3127</v>
      </c>
      <c r="C1329" s="133" t="s">
        <v>10</v>
      </c>
      <c r="D1329" s="133" t="s">
        <v>2964</v>
      </c>
      <c r="E1329" s="133" t="s">
        <v>1265</v>
      </c>
      <c r="F1329" s="133" t="s">
        <v>1037</v>
      </c>
      <c r="G1329" s="133" t="s">
        <v>865</v>
      </c>
      <c r="H1329" s="133" t="s">
        <v>1266</v>
      </c>
      <c r="I1329" t="b">
        <v>0</v>
      </c>
      <c r="J1329" s="133" t="s">
        <v>867</v>
      </c>
      <c r="K1329" s="91">
        <v>349480</v>
      </c>
      <c r="L1329" s="278">
        <v>349480</v>
      </c>
      <c r="M1329" s="278">
        <f t="shared" si="20"/>
        <v>0</v>
      </c>
    </row>
    <row r="1330" spans="1:13" hidden="1" x14ac:dyDescent="0.3">
      <c r="A1330" s="108">
        <v>594588</v>
      </c>
      <c r="B1330" s="133" t="s">
        <v>3128</v>
      </c>
      <c r="C1330" s="133" t="s">
        <v>10</v>
      </c>
      <c r="D1330" s="133" t="s">
        <v>2964</v>
      </c>
      <c r="E1330" s="133" t="s">
        <v>1265</v>
      </c>
      <c r="F1330" s="133" t="s">
        <v>1037</v>
      </c>
      <c r="G1330" s="133" t="s">
        <v>925</v>
      </c>
      <c r="H1330" s="133" t="s">
        <v>1391</v>
      </c>
      <c r="I1330" t="b">
        <v>0</v>
      </c>
      <c r="J1330" s="133" t="s">
        <v>867</v>
      </c>
      <c r="K1330" s="91">
        <v>3850</v>
      </c>
      <c r="L1330" s="278">
        <v>3850</v>
      </c>
      <c r="M1330" s="278">
        <f t="shared" si="20"/>
        <v>0</v>
      </c>
    </row>
    <row r="1331" spans="1:13" hidden="1" x14ac:dyDescent="0.3">
      <c r="A1331" s="108">
        <v>594589</v>
      </c>
      <c r="B1331" s="133" t="s">
        <v>3129</v>
      </c>
      <c r="C1331" s="133" t="s">
        <v>10</v>
      </c>
      <c r="D1331" s="133" t="s">
        <v>2964</v>
      </c>
      <c r="E1331" s="133" t="s">
        <v>1268</v>
      </c>
      <c r="F1331" s="133" t="s">
        <v>1037</v>
      </c>
      <c r="G1331" s="133" t="s">
        <v>865</v>
      </c>
      <c r="H1331" s="133" t="s">
        <v>3130</v>
      </c>
      <c r="I1331" t="b">
        <v>0</v>
      </c>
      <c r="J1331" s="133" t="s">
        <v>867</v>
      </c>
      <c r="K1331" s="91">
        <v>390</v>
      </c>
      <c r="L1331" s="278">
        <v>390</v>
      </c>
      <c r="M1331" s="278">
        <f t="shared" si="20"/>
        <v>0</v>
      </c>
    </row>
    <row r="1332" spans="1:13" hidden="1" x14ac:dyDescent="0.3">
      <c r="A1332" s="108">
        <v>594590</v>
      </c>
      <c r="B1332" s="133" t="s">
        <v>3131</v>
      </c>
      <c r="C1332" s="133" t="s">
        <v>10</v>
      </c>
      <c r="D1332" s="133" t="s">
        <v>2964</v>
      </c>
      <c r="E1332" s="133" t="s">
        <v>1268</v>
      </c>
      <c r="F1332" s="133" t="s">
        <v>2970</v>
      </c>
      <c r="G1332" s="133" t="s">
        <v>865</v>
      </c>
      <c r="H1332" s="133" t="s">
        <v>3132</v>
      </c>
      <c r="I1332" t="b">
        <v>0</v>
      </c>
      <c r="J1332" s="133" t="s">
        <v>867</v>
      </c>
      <c r="K1332" s="91">
        <v>640</v>
      </c>
      <c r="L1332" s="278">
        <v>640</v>
      </c>
      <c r="M1332" s="278">
        <f t="shared" si="20"/>
        <v>0</v>
      </c>
    </row>
    <row r="1333" spans="1:13" hidden="1" x14ac:dyDescent="0.3">
      <c r="A1333" s="108">
        <v>594591</v>
      </c>
      <c r="B1333" s="133" t="s">
        <v>3133</v>
      </c>
      <c r="C1333" s="133" t="s">
        <v>10</v>
      </c>
      <c r="D1333" s="133" t="s">
        <v>2964</v>
      </c>
      <c r="E1333" s="133" t="s">
        <v>1273</v>
      </c>
      <c r="F1333" s="133" t="s">
        <v>1037</v>
      </c>
      <c r="G1333" s="133" t="s">
        <v>865</v>
      </c>
      <c r="H1333" s="133" t="s">
        <v>3134</v>
      </c>
      <c r="I1333" t="b">
        <v>0</v>
      </c>
      <c r="J1333" s="133" t="s">
        <v>867</v>
      </c>
      <c r="K1333" s="91">
        <v>1000</v>
      </c>
      <c r="L1333" s="278">
        <v>1000</v>
      </c>
      <c r="M1333" s="278">
        <f t="shared" si="20"/>
        <v>0</v>
      </c>
    </row>
    <row r="1334" spans="1:13" hidden="1" x14ac:dyDescent="0.3">
      <c r="A1334" s="108">
        <v>594592</v>
      </c>
      <c r="B1334" s="133" t="s">
        <v>3135</v>
      </c>
      <c r="C1334" s="133" t="s">
        <v>10</v>
      </c>
      <c r="D1334" s="133" t="s">
        <v>2964</v>
      </c>
      <c r="E1334" s="133" t="s">
        <v>1273</v>
      </c>
      <c r="F1334" s="133" t="s">
        <v>1037</v>
      </c>
      <c r="G1334" s="133" t="s">
        <v>925</v>
      </c>
      <c r="H1334" s="133" t="s">
        <v>3136</v>
      </c>
      <c r="I1334" t="b">
        <v>0</v>
      </c>
      <c r="J1334" s="133" t="s">
        <v>867</v>
      </c>
      <c r="K1334" s="91">
        <v>0</v>
      </c>
      <c r="L1334" s="278">
        <v>0</v>
      </c>
      <c r="M1334" s="278">
        <f t="shared" si="20"/>
        <v>0</v>
      </c>
    </row>
    <row r="1335" spans="1:13" hidden="1" x14ac:dyDescent="0.3">
      <c r="A1335" s="108">
        <v>594593</v>
      </c>
      <c r="B1335" s="133" t="s">
        <v>3137</v>
      </c>
      <c r="C1335" s="133" t="s">
        <v>10</v>
      </c>
      <c r="D1335" s="133" t="s">
        <v>2964</v>
      </c>
      <c r="E1335" s="133" t="s">
        <v>1273</v>
      </c>
      <c r="F1335" s="133" t="s">
        <v>1037</v>
      </c>
      <c r="G1335" s="133" t="s">
        <v>928</v>
      </c>
      <c r="H1335" s="133" t="s">
        <v>3138</v>
      </c>
      <c r="I1335" t="b">
        <v>0</v>
      </c>
      <c r="J1335" s="133" t="s">
        <v>867</v>
      </c>
      <c r="K1335" s="91">
        <v>0</v>
      </c>
      <c r="L1335" s="278">
        <v>0</v>
      </c>
      <c r="M1335" s="278">
        <f t="shared" si="20"/>
        <v>0</v>
      </c>
    </row>
    <row r="1336" spans="1:13" hidden="1" x14ac:dyDescent="0.3">
      <c r="A1336" s="108">
        <v>594609</v>
      </c>
      <c r="B1336" s="133" t="s">
        <v>3139</v>
      </c>
      <c r="C1336" s="133" t="s">
        <v>10</v>
      </c>
      <c r="D1336" s="133" t="s">
        <v>2964</v>
      </c>
      <c r="E1336" s="133" t="s">
        <v>1273</v>
      </c>
      <c r="F1336" s="133" t="s">
        <v>1037</v>
      </c>
      <c r="G1336" s="133" t="s">
        <v>931</v>
      </c>
      <c r="H1336" s="133" t="s">
        <v>3140</v>
      </c>
      <c r="I1336" t="b">
        <v>0</v>
      </c>
      <c r="J1336" s="133" t="s">
        <v>867</v>
      </c>
      <c r="K1336" s="91">
        <v>0</v>
      </c>
      <c r="L1336" s="278">
        <v>0</v>
      </c>
      <c r="M1336" s="278">
        <f t="shared" si="20"/>
        <v>0</v>
      </c>
    </row>
    <row r="1337" spans="1:13" hidden="1" x14ac:dyDescent="0.3">
      <c r="A1337" s="108">
        <v>849913</v>
      </c>
      <c r="B1337" s="133" t="s">
        <v>3141</v>
      </c>
      <c r="C1337" s="133" t="s">
        <v>10</v>
      </c>
      <c r="D1337" s="133" t="s">
        <v>2964</v>
      </c>
      <c r="E1337" s="133" t="s">
        <v>1273</v>
      </c>
      <c r="F1337" s="133" t="s">
        <v>2966</v>
      </c>
      <c r="G1337" s="133" t="s">
        <v>865</v>
      </c>
      <c r="H1337" s="133" t="s">
        <v>2899</v>
      </c>
      <c r="I1337" t="b">
        <v>0</v>
      </c>
      <c r="J1337" s="133" t="s">
        <v>867</v>
      </c>
      <c r="K1337" s="91">
        <v>2550</v>
      </c>
      <c r="L1337" s="278">
        <v>2550</v>
      </c>
      <c r="M1337" s="278">
        <f t="shared" si="20"/>
        <v>0</v>
      </c>
    </row>
    <row r="1338" spans="1:13" hidden="1" x14ac:dyDescent="0.3">
      <c r="A1338" s="108">
        <v>594594</v>
      </c>
      <c r="B1338" s="133" t="s">
        <v>3142</v>
      </c>
      <c r="C1338" s="133" t="s">
        <v>10</v>
      </c>
      <c r="D1338" s="133" t="s">
        <v>2964</v>
      </c>
      <c r="E1338" s="133" t="s">
        <v>1273</v>
      </c>
      <c r="F1338" s="133" t="s">
        <v>2966</v>
      </c>
      <c r="G1338" s="133" t="s">
        <v>925</v>
      </c>
      <c r="H1338" s="133" t="s">
        <v>3134</v>
      </c>
      <c r="I1338" t="b">
        <v>0</v>
      </c>
      <c r="J1338" s="133" t="s">
        <v>867</v>
      </c>
      <c r="K1338" s="91">
        <v>1000</v>
      </c>
      <c r="L1338" s="278">
        <v>1000</v>
      </c>
      <c r="M1338" s="278">
        <f t="shared" si="20"/>
        <v>0</v>
      </c>
    </row>
    <row r="1339" spans="1:13" hidden="1" x14ac:dyDescent="0.3">
      <c r="A1339" s="108">
        <v>594595</v>
      </c>
      <c r="B1339" s="133" t="s">
        <v>3143</v>
      </c>
      <c r="C1339" s="133" t="s">
        <v>10</v>
      </c>
      <c r="D1339" s="133" t="s">
        <v>2964</v>
      </c>
      <c r="E1339" s="133" t="s">
        <v>1273</v>
      </c>
      <c r="F1339" s="133" t="s">
        <v>2966</v>
      </c>
      <c r="G1339" s="133" t="s">
        <v>928</v>
      </c>
      <c r="H1339" s="133" t="s">
        <v>3136</v>
      </c>
      <c r="I1339" t="b">
        <v>0</v>
      </c>
      <c r="J1339" s="133" t="s">
        <v>867</v>
      </c>
      <c r="K1339" s="91">
        <v>0</v>
      </c>
      <c r="L1339" s="278">
        <v>0</v>
      </c>
      <c r="M1339" s="278">
        <f t="shared" si="20"/>
        <v>0</v>
      </c>
    </row>
    <row r="1340" spans="1:13" hidden="1" x14ac:dyDescent="0.3">
      <c r="A1340" s="108">
        <v>2061341</v>
      </c>
      <c r="B1340" s="133" t="s">
        <v>3144</v>
      </c>
      <c r="C1340" s="133" t="s">
        <v>10</v>
      </c>
      <c r="D1340" s="133" t="s">
        <v>2964</v>
      </c>
      <c r="E1340" s="133" t="s">
        <v>1273</v>
      </c>
      <c r="F1340" s="133" t="s">
        <v>2970</v>
      </c>
      <c r="G1340" s="133" t="s">
        <v>865</v>
      </c>
      <c r="H1340" s="133" t="s">
        <v>2201</v>
      </c>
      <c r="I1340" t="b">
        <v>0</v>
      </c>
      <c r="J1340" s="133" t="s">
        <v>867</v>
      </c>
      <c r="K1340" s="91">
        <v>0</v>
      </c>
      <c r="L1340" s="278">
        <v>0</v>
      </c>
      <c r="M1340" s="278">
        <f t="shared" si="20"/>
        <v>0</v>
      </c>
    </row>
    <row r="1341" spans="1:13" hidden="1" x14ac:dyDescent="0.3">
      <c r="A1341" s="108">
        <v>2617465</v>
      </c>
      <c r="B1341" s="133" t="s">
        <v>3145</v>
      </c>
      <c r="C1341" s="133" t="s">
        <v>10</v>
      </c>
      <c r="D1341" s="133" t="s">
        <v>2964</v>
      </c>
      <c r="E1341" s="133" t="s">
        <v>1273</v>
      </c>
      <c r="F1341" s="133" t="s">
        <v>2970</v>
      </c>
      <c r="G1341" s="133" t="s">
        <v>925</v>
      </c>
      <c r="H1341" s="133" t="s">
        <v>3146</v>
      </c>
      <c r="I1341" t="b">
        <v>0</v>
      </c>
      <c r="J1341" s="133" t="s">
        <v>867</v>
      </c>
      <c r="K1341" s="91">
        <v>0</v>
      </c>
      <c r="L1341" s="278">
        <v>0</v>
      </c>
      <c r="M1341" s="278">
        <f t="shared" si="20"/>
        <v>0</v>
      </c>
    </row>
    <row r="1342" spans="1:13" hidden="1" x14ac:dyDescent="0.3">
      <c r="A1342" s="108">
        <v>594596</v>
      </c>
      <c r="B1342" s="133" t="s">
        <v>3147</v>
      </c>
      <c r="C1342" s="133" t="s">
        <v>10</v>
      </c>
      <c r="D1342" s="133" t="s">
        <v>2964</v>
      </c>
      <c r="E1342" s="133" t="s">
        <v>1273</v>
      </c>
      <c r="F1342" s="133" t="s">
        <v>2970</v>
      </c>
      <c r="G1342" s="133" t="s">
        <v>928</v>
      </c>
      <c r="H1342" s="133" t="s">
        <v>3148</v>
      </c>
      <c r="I1342" t="b">
        <v>0</v>
      </c>
      <c r="J1342" s="133" t="s">
        <v>867</v>
      </c>
      <c r="K1342" s="91">
        <v>0</v>
      </c>
      <c r="L1342" s="278">
        <v>0</v>
      </c>
      <c r="M1342" s="278">
        <f t="shared" si="20"/>
        <v>0</v>
      </c>
    </row>
    <row r="1343" spans="1:13" hidden="1" x14ac:dyDescent="0.3">
      <c r="A1343" s="108">
        <v>849912</v>
      </c>
      <c r="B1343" s="133" t="s">
        <v>3149</v>
      </c>
      <c r="C1343" s="133" t="s">
        <v>10</v>
      </c>
      <c r="D1343" s="133" t="s">
        <v>2964</v>
      </c>
      <c r="E1343" s="133" t="s">
        <v>1273</v>
      </c>
      <c r="F1343" s="133" t="s">
        <v>2970</v>
      </c>
      <c r="G1343" s="133" t="s">
        <v>931</v>
      </c>
      <c r="H1343" s="133" t="s">
        <v>3140</v>
      </c>
      <c r="I1343" t="b">
        <v>0</v>
      </c>
      <c r="J1343" s="133" t="s">
        <v>867</v>
      </c>
      <c r="K1343" s="91">
        <v>0</v>
      </c>
      <c r="L1343" s="278">
        <v>0</v>
      </c>
      <c r="M1343" s="278">
        <f t="shared" si="20"/>
        <v>0</v>
      </c>
    </row>
    <row r="1344" spans="1:13" hidden="1" x14ac:dyDescent="0.3">
      <c r="A1344" s="108">
        <v>2617461</v>
      </c>
      <c r="B1344" s="133" t="s">
        <v>3150</v>
      </c>
      <c r="C1344" s="133" t="s">
        <v>10</v>
      </c>
      <c r="D1344" s="133" t="s">
        <v>2964</v>
      </c>
      <c r="E1344" s="133" t="s">
        <v>1273</v>
      </c>
      <c r="F1344" s="133" t="s">
        <v>2970</v>
      </c>
      <c r="G1344" s="133" t="s">
        <v>944</v>
      </c>
      <c r="H1344" s="133" t="s">
        <v>3151</v>
      </c>
      <c r="I1344" t="b">
        <v>1</v>
      </c>
      <c r="J1344" s="133" t="s">
        <v>867</v>
      </c>
      <c r="K1344" s="91">
        <v>0</v>
      </c>
      <c r="L1344" s="278">
        <v>0</v>
      </c>
      <c r="M1344" s="278">
        <f t="shared" si="20"/>
        <v>0</v>
      </c>
    </row>
    <row r="1345" spans="1:13" hidden="1" x14ac:dyDescent="0.3">
      <c r="A1345" s="108">
        <v>2617464</v>
      </c>
      <c r="B1345" s="133" t="s">
        <v>3152</v>
      </c>
      <c r="C1345" s="133" t="s">
        <v>10</v>
      </c>
      <c r="D1345" s="133" t="s">
        <v>2964</v>
      </c>
      <c r="E1345" s="133" t="s">
        <v>1273</v>
      </c>
      <c r="F1345" s="133" t="s">
        <v>2970</v>
      </c>
      <c r="G1345" s="133" t="s">
        <v>1060</v>
      </c>
      <c r="H1345" s="133" t="s">
        <v>3153</v>
      </c>
      <c r="I1345" t="b">
        <v>0</v>
      </c>
      <c r="J1345" s="133" t="s">
        <v>867</v>
      </c>
      <c r="K1345" s="91">
        <v>5000</v>
      </c>
      <c r="L1345" s="278">
        <v>5000</v>
      </c>
      <c r="M1345" s="278">
        <f t="shared" si="20"/>
        <v>0</v>
      </c>
    </row>
    <row r="1346" spans="1:13" hidden="1" x14ac:dyDescent="0.3">
      <c r="A1346" s="108">
        <v>2617635</v>
      </c>
      <c r="B1346" s="133" t="s">
        <v>3154</v>
      </c>
      <c r="C1346" s="133" t="s">
        <v>10</v>
      </c>
      <c r="D1346" s="133" t="s">
        <v>3155</v>
      </c>
      <c r="E1346" s="133" t="s">
        <v>1165</v>
      </c>
      <c r="F1346" s="133" t="s">
        <v>911</v>
      </c>
      <c r="G1346" s="133" t="s">
        <v>865</v>
      </c>
      <c r="H1346" s="133">
        <v>0</v>
      </c>
      <c r="I1346" t="b">
        <v>0</v>
      </c>
      <c r="J1346" s="133" t="s">
        <v>1166</v>
      </c>
      <c r="K1346" s="91">
        <v>6272410</v>
      </c>
      <c r="L1346" s="278">
        <v>6002340</v>
      </c>
      <c r="M1346" s="278">
        <f t="shared" si="20"/>
        <v>-270070</v>
      </c>
    </row>
    <row r="1347" spans="1:13" hidden="1" x14ac:dyDescent="0.3">
      <c r="A1347" s="108">
        <v>594598</v>
      </c>
      <c r="B1347" s="133" t="s">
        <v>3156</v>
      </c>
      <c r="C1347" s="133" t="s">
        <v>10</v>
      </c>
      <c r="D1347" s="133" t="s">
        <v>3155</v>
      </c>
      <c r="E1347" s="133" t="s">
        <v>1165</v>
      </c>
      <c r="F1347" s="133" t="s">
        <v>911</v>
      </c>
      <c r="G1347" s="133" t="s">
        <v>925</v>
      </c>
      <c r="H1347" s="133" t="s">
        <v>3157</v>
      </c>
      <c r="I1347" t="b">
        <v>0</v>
      </c>
      <c r="J1347" s="133" t="s">
        <v>867</v>
      </c>
      <c r="K1347" s="91">
        <v>875450</v>
      </c>
      <c r="L1347" s="278">
        <v>875450</v>
      </c>
      <c r="M1347" s="278">
        <f t="shared" si="20"/>
        <v>0</v>
      </c>
    </row>
    <row r="1348" spans="1:13" hidden="1" x14ac:dyDescent="0.3">
      <c r="A1348" s="108">
        <v>594599</v>
      </c>
      <c r="B1348" s="133" t="s">
        <v>3158</v>
      </c>
      <c r="C1348" s="133" t="s">
        <v>10</v>
      </c>
      <c r="D1348" s="133" t="s">
        <v>3155</v>
      </c>
      <c r="E1348" s="133" t="s">
        <v>1173</v>
      </c>
      <c r="F1348" s="133" t="s">
        <v>911</v>
      </c>
      <c r="G1348" s="133" t="s">
        <v>865</v>
      </c>
      <c r="H1348" s="133" t="s">
        <v>1174</v>
      </c>
      <c r="I1348" t="b">
        <v>0</v>
      </c>
      <c r="J1348" s="133" t="s">
        <v>867</v>
      </c>
      <c r="K1348" s="91">
        <v>1289030</v>
      </c>
      <c r="L1348" s="278">
        <v>1289030</v>
      </c>
      <c r="M1348" s="278">
        <f t="shared" si="20"/>
        <v>0</v>
      </c>
    </row>
    <row r="1349" spans="1:13" hidden="1" x14ac:dyDescent="0.3">
      <c r="A1349" s="108">
        <v>2617466</v>
      </c>
      <c r="B1349" s="133" t="s">
        <v>3159</v>
      </c>
      <c r="C1349" s="133" t="s">
        <v>10</v>
      </c>
      <c r="D1349" s="133" t="s">
        <v>3155</v>
      </c>
      <c r="E1349" s="133" t="s">
        <v>1286</v>
      </c>
      <c r="F1349" s="133" t="s">
        <v>911</v>
      </c>
      <c r="G1349" s="133" t="s">
        <v>865</v>
      </c>
      <c r="H1349" s="133" t="s">
        <v>1287</v>
      </c>
      <c r="I1349" t="b">
        <v>0</v>
      </c>
      <c r="J1349" s="133" t="s">
        <v>867</v>
      </c>
      <c r="K1349" s="91">
        <v>3500</v>
      </c>
      <c r="L1349" s="278">
        <v>3500</v>
      </c>
      <c r="M1349" s="278">
        <f t="shared" si="20"/>
        <v>0</v>
      </c>
    </row>
    <row r="1350" spans="1:13" hidden="1" x14ac:dyDescent="0.3">
      <c r="A1350" s="108">
        <v>851385</v>
      </c>
      <c r="B1350" s="133" t="s">
        <v>3160</v>
      </c>
      <c r="C1350" s="133" t="s">
        <v>10</v>
      </c>
      <c r="D1350" s="133" t="s">
        <v>3155</v>
      </c>
      <c r="E1350" s="133" t="s">
        <v>1176</v>
      </c>
      <c r="F1350" s="133" t="s">
        <v>911</v>
      </c>
      <c r="G1350" s="133" t="s">
        <v>865</v>
      </c>
      <c r="H1350" s="133">
        <v>0</v>
      </c>
      <c r="I1350" t="b">
        <v>0</v>
      </c>
      <c r="J1350" s="133" t="s">
        <v>1166</v>
      </c>
      <c r="K1350" s="91">
        <v>4163490</v>
      </c>
      <c r="L1350" s="278">
        <v>4074490</v>
      </c>
      <c r="M1350" s="278">
        <f t="shared" ref="M1350:M1413" si="21">+L1350-K1350</f>
        <v>-89000</v>
      </c>
    </row>
    <row r="1351" spans="1:13" hidden="1" x14ac:dyDescent="0.3">
      <c r="A1351" s="108">
        <v>594613</v>
      </c>
      <c r="B1351" s="133" t="s">
        <v>3161</v>
      </c>
      <c r="C1351" s="133" t="s">
        <v>10</v>
      </c>
      <c r="D1351" s="133" t="s">
        <v>3155</v>
      </c>
      <c r="E1351" s="133" t="s">
        <v>1525</v>
      </c>
      <c r="F1351" s="133" t="s">
        <v>911</v>
      </c>
      <c r="G1351" s="133" t="s">
        <v>865</v>
      </c>
      <c r="H1351" s="133" t="s">
        <v>1526</v>
      </c>
      <c r="I1351" t="b">
        <v>0</v>
      </c>
      <c r="J1351" s="133" t="s">
        <v>867</v>
      </c>
      <c r="K1351" s="91">
        <v>95880</v>
      </c>
      <c r="L1351" s="278">
        <v>95880</v>
      </c>
      <c r="M1351" s="278">
        <f t="shared" si="21"/>
        <v>0</v>
      </c>
    </row>
    <row r="1352" spans="1:13" hidden="1" x14ac:dyDescent="0.3">
      <c r="A1352" s="108">
        <v>595478</v>
      </c>
      <c r="B1352" s="133" t="s">
        <v>3162</v>
      </c>
      <c r="C1352" s="133" t="s">
        <v>10</v>
      </c>
      <c r="D1352" s="133" t="s">
        <v>3155</v>
      </c>
      <c r="E1352" s="133" t="s">
        <v>1182</v>
      </c>
      <c r="F1352" s="133" t="s">
        <v>911</v>
      </c>
      <c r="G1352" s="133" t="s">
        <v>865</v>
      </c>
      <c r="H1352" s="133" t="s">
        <v>1183</v>
      </c>
      <c r="I1352" t="b">
        <v>0</v>
      </c>
      <c r="J1352" s="133" t="s">
        <v>867</v>
      </c>
      <c r="K1352" s="91">
        <v>0</v>
      </c>
      <c r="L1352" s="278">
        <v>0</v>
      </c>
      <c r="M1352" s="278">
        <f t="shared" si="21"/>
        <v>0</v>
      </c>
    </row>
    <row r="1353" spans="1:13" hidden="1" x14ac:dyDescent="0.3">
      <c r="A1353" s="108">
        <v>595479</v>
      </c>
      <c r="B1353" s="133" t="s">
        <v>3163</v>
      </c>
      <c r="C1353" s="133" t="s">
        <v>10</v>
      </c>
      <c r="D1353" s="133" t="s">
        <v>3155</v>
      </c>
      <c r="E1353" s="133" t="s">
        <v>1185</v>
      </c>
      <c r="F1353" s="133" t="s">
        <v>911</v>
      </c>
      <c r="G1353" s="133" t="s">
        <v>865</v>
      </c>
      <c r="H1353" s="133" t="s">
        <v>1186</v>
      </c>
      <c r="I1353" t="b">
        <v>0</v>
      </c>
      <c r="J1353" s="133" t="s">
        <v>867</v>
      </c>
      <c r="K1353" s="91">
        <v>480</v>
      </c>
      <c r="L1353" s="278">
        <v>480</v>
      </c>
      <c r="M1353" s="278">
        <f t="shared" si="21"/>
        <v>0</v>
      </c>
    </row>
    <row r="1354" spans="1:13" hidden="1" x14ac:dyDescent="0.3">
      <c r="A1354" s="108">
        <v>595480</v>
      </c>
      <c r="B1354" s="133" t="s">
        <v>3164</v>
      </c>
      <c r="C1354" s="133" t="s">
        <v>10</v>
      </c>
      <c r="D1354" s="133" t="s">
        <v>3155</v>
      </c>
      <c r="E1354" s="133" t="s">
        <v>1418</v>
      </c>
      <c r="F1354" s="133" t="s">
        <v>911</v>
      </c>
      <c r="G1354" s="133" t="s">
        <v>865</v>
      </c>
      <c r="H1354" s="133" t="s">
        <v>1636</v>
      </c>
      <c r="I1354" t="b">
        <v>0</v>
      </c>
      <c r="J1354" s="133" t="s">
        <v>867</v>
      </c>
      <c r="K1354" s="91">
        <v>50</v>
      </c>
      <c r="L1354" s="278">
        <v>50</v>
      </c>
      <c r="M1354" s="278">
        <f t="shared" si="21"/>
        <v>0</v>
      </c>
    </row>
    <row r="1355" spans="1:13" hidden="1" x14ac:dyDescent="0.3">
      <c r="A1355" s="108">
        <v>1191449</v>
      </c>
      <c r="B1355" s="133" t="s">
        <v>3165</v>
      </c>
      <c r="C1355" s="133" t="s">
        <v>10</v>
      </c>
      <c r="D1355" s="133" t="s">
        <v>3155</v>
      </c>
      <c r="E1355" s="133" t="s">
        <v>1188</v>
      </c>
      <c r="F1355" s="133" t="s">
        <v>911</v>
      </c>
      <c r="G1355" s="133" t="s">
        <v>865</v>
      </c>
      <c r="H1355" s="133" t="s">
        <v>1189</v>
      </c>
      <c r="I1355" t="b">
        <v>0</v>
      </c>
      <c r="J1355" s="133" t="s">
        <v>867</v>
      </c>
      <c r="K1355" s="91">
        <v>4960</v>
      </c>
      <c r="L1355" s="278">
        <v>4960</v>
      </c>
      <c r="M1355" s="278">
        <f t="shared" si="21"/>
        <v>0</v>
      </c>
    </row>
    <row r="1356" spans="1:13" hidden="1" x14ac:dyDescent="0.3">
      <c r="A1356" s="108">
        <v>595481</v>
      </c>
      <c r="B1356" s="133" t="s">
        <v>3166</v>
      </c>
      <c r="C1356" s="133" t="s">
        <v>10</v>
      </c>
      <c r="D1356" s="133" t="s">
        <v>3155</v>
      </c>
      <c r="E1356" s="133" t="s">
        <v>1191</v>
      </c>
      <c r="F1356" s="133" t="s">
        <v>911</v>
      </c>
      <c r="G1356" s="133" t="s">
        <v>865</v>
      </c>
      <c r="H1356" s="133" t="s">
        <v>2130</v>
      </c>
      <c r="I1356" t="b">
        <v>0</v>
      </c>
      <c r="J1356" s="133" t="s">
        <v>867</v>
      </c>
      <c r="K1356" s="91">
        <v>1690</v>
      </c>
      <c r="L1356" s="278">
        <v>1690</v>
      </c>
      <c r="M1356" s="278">
        <f t="shared" si="21"/>
        <v>0</v>
      </c>
    </row>
    <row r="1357" spans="1:13" hidden="1" x14ac:dyDescent="0.3">
      <c r="A1357" s="108">
        <v>849937</v>
      </c>
      <c r="B1357" s="133" t="s">
        <v>3167</v>
      </c>
      <c r="C1357" s="133" t="s">
        <v>10</v>
      </c>
      <c r="D1357" s="133" t="s">
        <v>3155</v>
      </c>
      <c r="E1357" s="133" t="s">
        <v>1194</v>
      </c>
      <c r="F1357" s="133" t="s">
        <v>911</v>
      </c>
      <c r="G1357" s="133" t="s">
        <v>865</v>
      </c>
      <c r="H1357" s="133" t="s">
        <v>1195</v>
      </c>
      <c r="I1357" t="b">
        <v>0</v>
      </c>
      <c r="J1357" s="133" t="s">
        <v>867</v>
      </c>
      <c r="K1357" s="91">
        <v>50</v>
      </c>
      <c r="L1357" s="278">
        <v>50</v>
      </c>
      <c r="M1357" s="278">
        <f t="shared" si="21"/>
        <v>0</v>
      </c>
    </row>
    <row r="1358" spans="1:13" hidden="1" x14ac:dyDescent="0.3">
      <c r="A1358" s="108">
        <v>595482</v>
      </c>
      <c r="B1358" s="133" t="s">
        <v>3168</v>
      </c>
      <c r="C1358" s="133" t="s">
        <v>10</v>
      </c>
      <c r="D1358" s="133" t="s">
        <v>3155</v>
      </c>
      <c r="E1358" s="133" t="s">
        <v>1202</v>
      </c>
      <c r="F1358" s="133" t="s">
        <v>911</v>
      </c>
      <c r="G1358" s="133" t="s">
        <v>865</v>
      </c>
      <c r="H1358" s="133" t="s">
        <v>1203</v>
      </c>
      <c r="I1358" t="b">
        <v>0</v>
      </c>
      <c r="J1358" s="133" t="s">
        <v>867</v>
      </c>
      <c r="K1358" s="91">
        <v>2000</v>
      </c>
      <c r="L1358" s="278">
        <v>2000</v>
      </c>
      <c r="M1358" s="278">
        <f t="shared" si="21"/>
        <v>0</v>
      </c>
    </row>
    <row r="1359" spans="1:13" hidden="1" x14ac:dyDescent="0.3">
      <c r="A1359" s="108">
        <v>595483</v>
      </c>
      <c r="B1359" s="133" t="s">
        <v>3169</v>
      </c>
      <c r="C1359" s="133" t="s">
        <v>10</v>
      </c>
      <c r="D1359" s="133" t="s">
        <v>3155</v>
      </c>
      <c r="E1359" s="133" t="s">
        <v>1202</v>
      </c>
      <c r="F1359" s="133" t="s">
        <v>911</v>
      </c>
      <c r="G1359" s="133" t="s">
        <v>925</v>
      </c>
      <c r="H1359" s="133" t="s">
        <v>1540</v>
      </c>
      <c r="I1359" t="b">
        <v>0</v>
      </c>
      <c r="J1359" s="133" t="s">
        <v>867</v>
      </c>
      <c r="K1359" s="91">
        <v>3500</v>
      </c>
      <c r="L1359" s="278">
        <v>3500</v>
      </c>
      <c r="M1359" s="278">
        <f t="shared" si="21"/>
        <v>0</v>
      </c>
    </row>
    <row r="1360" spans="1:13" hidden="1" x14ac:dyDescent="0.3">
      <c r="A1360" s="108">
        <v>595484</v>
      </c>
      <c r="B1360" s="133" t="s">
        <v>3170</v>
      </c>
      <c r="C1360" s="133" t="s">
        <v>10</v>
      </c>
      <c r="D1360" s="133" t="s">
        <v>3155</v>
      </c>
      <c r="E1360" s="133" t="s">
        <v>1202</v>
      </c>
      <c r="F1360" s="133" t="s">
        <v>911</v>
      </c>
      <c r="G1360" s="133" t="s">
        <v>928</v>
      </c>
      <c r="H1360" s="133" t="s">
        <v>3171</v>
      </c>
      <c r="I1360" t="b">
        <v>0</v>
      </c>
      <c r="J1360" s="133" t="s">
        <v>867</v>
      </c>
      <c r="K1360" s="91">
        <v>2500</v>
      </c>
      <c r="L1360" s="278">
        <v>2500</v>
      </c>
      <c r="M1360" s="278">
        <f t="shared" si="21"/>
        <v>0</v>
      </c>
    </row>
    <row r="1361" spans="1:13" hidden="1" x14ac:dyDescent="0.3">
      <c r="A1361" s="108">
        <v>595485</v>
      </c>
      <c r="B1361" s="133" t="s">
        <v>3172</v>
      </c>
      <c r="C1361" s="133" t="s">
        <v>10</v>
      </c>
      <c r="D1361" s="133" t="s">
        <v>3155</v>
      </c>
      <c r="E1361" s="133" t="s">
        <v>1354</v>
      </c>
      <c r="F1361" s="133" t="s">
        <v>911</v>
      </c>
      <c r="G1361" s="133" t="s">
        <v>865</v>
      </c>
      <c r="H1361" s="133" t="s">
        <v>1355</v>
      </c>
      <c r="I1361" t="b">
        <v>0</v>
      </c>
      <c r="J1361" s="133" t="s">
        <v>867</v>
      </c>
      <c r="K1361" s="91">
        <v>5760</v>
      </c>
      <c r="L1361" s="278">
        <v>5760</v>
      </c>
      <c r="M1361" s="278">
        <f t="shared" si="21"/>
        <v>0</v>
      </c>
    </row>
    <row r="1362" spans="1:13" hidden="1" x14ac:dyDescent="0.3">
      <c r="A1362" s="108">
        <v>849918</v>
      </c>
      <c r="B1362" s="133" t="s">
        <v>3173</v>
      </c>
      <c r="C1362" s="133" t="s">
        <v>10</v>
      </c>
      <c r="D1362" s="133" t="s">
        <v>3155</v>
      </c>
      <c r="E1362" s="133" t="s">
        <v>1207</v>
      </c>
      <c r="F1362" s="133" t="s">
        <v>911</v>
      </c>
      <c r="G1362" s="133" t="s">
        <v>865</v>
      </c>
      <c r="H1362" s="133" t="s">
        <v>3174</v>
      </c>
      <c r="I1362" t="b">
        <v>0</v>
      </c>
      <c r="J1362" s="133" t="s">
        <v>867</v>
      </c>
      <c r="K1362" s="91">
        <v>570</v>
      </c>
      <c r="L1362" s="278">
        <v>570</v>
      </c>
      <c r="M1362" s="278">
        <f t="shared" si="21"/>
        <v>0</v>
      </c>
    </row>
    <row r="1363" spans="1:13" hidden="1" x14ac:dyDescent="0.3">
      <c r="A1363" s="108">
        <v>849947</v>
      </c>
      <c r="B1363" s="133" t="s">
        <v>3175</v>
      </c>
      <c r="C1363" s="133" t="s">
        <v>10</v>
      </c>
      <c r="D1363" s="133" t="s">
        <v>3155</v>
      </c>
      <c r="E1363" s="133" t="s">
        <v>1207</v>
      </c>
      <c r="F1363" s="133" t="s">
        <v>911</v>
      </c>
      <c r="G1363" s="133" t="s">
        <v>925</v>
      </c>
      <c r="H1363" s="133" t="s">
        <v>3176</v>
      </c>
      <c r="I1363" t="b">
        <v>0</v>
      </c>
      <c r="J1363" s="133" t="s">
        <v>867</v>
      </c>
      <c r="K1363" s="91">
        <v>620</v>
      </c>
      <c r="L1363" s="278">
        <v>620</v>
      </c>
      <c r="M1363" s="278">
        <f t="shared" si="21"/>
        <v>0</v>
      </c>
    </row>
    <row r="1364" spans="1:13" hidden="1" x14ac:dyDescent="0.3">
      <c r="A1364" s="108">
        <v>595486</v>
      </c>
      <c r="B1364" s="133" t="s">
        <v>3177</v>
      </c>
      <c r="C1364" s="133" t="s">
        <v>10</v>
      </c>
      <c r="D1364" s="133" t="s">
        <v>3155</v>
      </c>
      <c r="E1364" s="133" t="s">
        <v>1207</v>
      </c>
      <c r="F1364" s="133" t="s">
        <v>911</v>
      </c>
      <c r="G1364" s="133" t="s">
        <v>928</v>
      </c>
      <c r="H1364" s="133" t="s">
        <v>3178</v>
      </c>
      <c r="I1364" t="b">
        <v>0</v>
      </c>
      <c r="J1364" s="133" t="s">
        <v>867</v>
      </c>
      <c r="K1364" s="91">
        <v>500</v>
      </c>
      <c r="L1364" s="278">
        <v>500</v>
      </c>
      <c r="M1364" s="278">
        <f t="shared" si="21"/>
        <v>0</v>
      </c>
    </row>
    <row r="1365" spans="1:13" hidden="1" x14ac:dyDescent="0.3">
      <c r="A1365" s="108">
        <v>595487</v>
      </c>
      <c r="B1365" s="133" t="s">
        <v>3179</v>
      </c>
      <c r="C1365" s="133" t="s">
        <v>10</v>
      </c>
      <c r="D1365" s="133" t="s">
        <v>3155</v>
      </c>
      <c r="E1365" s="133" t="s">
        <v>1215</v>
      </c>
      <c r="F1365" s="133" t="s">
        <v>911</v>
      </c>
      <c r="G1365" s="133" t="s">
        <v>865</v>
      </c>
      <c r="H1365" s="133" t="s">
        <v>1990</v>
      </c>
      <c r="I1365" t="b">
        <v>0</v>
      </c>
      <c r="J1365" s="133" t="s">
        <v>867</v>
      </c>
      <c r="K1365" s="91">
        <v>400</v>
      </c>
      <c r="L1365" s="278">
        <v>400</v>
      </c>
      <c r="M1365" s="278">
        <f t="shared" si="21"/>
        <v>0</v>
      </c>
    </row>
    <row r="1366" spans="1:13" hidden="1" x14ac:dyDescent="0.3">
      <c r="A1366" s="108">
        <v>849938</v>
      </c>
      <c r="B1366" s="133" t="s">
        <v>3180</v>
      </c>
      <c r="C1366" s="133" t="s">
        <v>10</v>
      </c>
      <c r="D1366" s="133" t="s">
        <v>3155</v>
      </c>
      <c r="E1366" s="133" t="s">
        <v>1215</v>
      </c>
      <c r="F1366" s="133" t="s">
        <v>911</v>
      </c>
      <c r="G1366" s="133" t="s">
        <v>925</v>
      </c>
      <c r="H1366" s="133" t="s">
        <v>1992</v>
      </c>
      <c r="I1366" t="b">
        <v>0</v>
      </c>
      <c r="J1366" s="133" t="s">
        <v>867</v>
      </c>
      <c r="K1366" s="91">
        <v>3000</v>
      </c>
      <c r="L1366" s="278">
        <v>3000</v>
      </c>
      <c r="M1366" s="278">
        <f t="shared" si="21"/>
        <v>0</v>
      </c>
    </row>
    <row r="1367" spans="1:13" hidden="1" x14ac:dyDescent="0.3">
      <c r="A1367" s="108">
        <v>849939</v>
      </c>
      <c r="B1367" s="133" t="s">
        <v>3181</v>
      </c>
      <c r="C1367" s="133" t="s">
        <v>10</v>
      </c>
      <c r="D1367" s="133" t="s">
        <v>3155</v>
      </c>
      <c r="E1367" s="133" t="s">
        <v>1215</v>
      </c>
      <c r="F1367" s="133" t="s">
        <v>911</v>
      </c>
      <c r="G1367" s="133" t="s">
        <v>928</v>
      </c>
      <c r="H1367" s="133" t="s">
        <v>2942</v>
      </c>
      <c r="I1367" t="b">
        <v>0</v>
      </c>
      <c r="J1367" s="133" t="s">
        <v>867</v>
      </c>
      <c r="K1367" s="91">
        <v>18000</v>
      </c>
      <c r="L1367" s="278">
        <v>18000</v>
      </c>
      <c r="M1367" s="278">
        <f t="shared" si="21"/>
        <v>0</v>
      </c>
    </row>
    <row r="1368" spans="1:13" hidden="1" x14ac:dyDescent="0.3">
      <c r="A1368" s="108">
        <v>849940</v>
      </c>
      <c r="B1368" s="133" t="s">
        <v>3182</v>
      </c>
      <c r="C1368" s="133" t="s">
        <v>10</v>
      </c>
      <c r="D1368" s="133" t="s">
        <v>3155</v>
      </c>
      <c r="E1368" s="133" t="s">
        <v>1215</v>
      </c>
      <c r="F1368" s="133" t="s">
        <v>911</v>
      </c>
      <c r="G1368" s="133" t="s">
        <v>944</v>
      </c>
      <c r="H1368" s="133" t="s">
        <v>3183</v>
      </c>
      <c r="I1368" t="b">
        <v>0</v>
      </c>
      <c r="J1368" s="133" t="s">
        <v>867</v>
      </c>
      <c r="K1368" s="91">
        <v>1000</v>
      </c>
      <c r="L1368" s="278">
        <v>1000</v>
      </c>
      <c r="M1368" s="278">
        <f t="shared" si="21"/>
        <v>0</v>
      </c>
    </row>
    <row r="1369" spans="1:13" hidden="1" x14ac:dyDescent="0.3">
      <c r="A1369" s="108">
        <v>849941</v>
      </c>
      <c r="B1369" s="133" t="s">
        <v>3184</v>
      </c>
      <c r="C1369" s="133" t="s">
        <v>10</v>
      </c>
      <c r="D1369" s="133" t="s">
        <v>3155</v>
      </c>
      <c r="E1369" s="133" t="s">
        <v>1215</v>
      </c>
      <c r="F1369" s="133" t="s">
        <v>911</v>
      </c>
      <c r="G1369" s="133" t="s">
        <v>1060</v>
      </c>
      <c r="H1369" s="133" t="s">
        <v>3185</v>
      </c>
      <c r="I1369" t="b">
        <v>0</v>
      </c>
      <c r="J1369" s="133" t="s">
        <v>867</v>
      </c>
      <c r="K1369" s="91">
        <v>11100</v>
      </c>
      <c r="L1369" s="278">
        <v>11100</v>
      </c>
      <c r="M1369" s="278">
        <f t="shared" si="21"/>
        <v>0</v>
      </c>
    </row>
    <row r="1370" spans="1:13" hidden="1" x14ac:dyDescent="0.3">
      <c r="A1370" s="108">
        <v>595488</v>
      </c>
      <c r="B1370" s="133" t="s">
        <v>3186</v>
      </c>
      <c r="C1370" s="133" t="s">
        <v>10</v>
      </c>
      <c r="D1370" s="133" t="s">
        <v>3155</v>
      </c>
      <c r="E1370" s="133" t="s">
        <v>1215</v>
      </c>
      <c r="F1370" s="133" t="s">
        <v>911</v>
      </c>
      <c r="G1370" s="133" t="s">
        <v>1063</v>
      </c>
      <c r="H1370" s="133" t="s">
        <v>3187</v>
      </c>
      <c r="I1370" t="b">
        <v>0</v>
      </c>
      <c r="J1370" s="133" t="s">
        <v>867</v>
      </c>
      <c r="K1370" s="91">
        <v>11000</v>
      </c>
      <c r="L1370" s="278">
        <v>11000</v>
      </c>
      <c r="M1370" s="278">
        <f t="shared" si="21"/>
        <v>0</v>
      </c>
    </row>
    <row r="1371" spans="1:13" hidden="1" x14ac:dyDescent="0.3">
      <c r="A1371" s="108">
        <v>595489</v>
      </c>
      <c r="B1371" s="133" t="s">
        <v>3188</v>
      </c>
      <c r="C1371" s="133" t="s">
        <v>10</v>
      </c>
      <c r="D1371" s="133" t="s">
        <v>3155</v>
      </c>
      <c r="E1371" s="133" t="s">
        <v>1220</v>
      </c>
      <c r="F1371" s="133" t="s">
        <v>911</v>
      </c>
      <c r="G1371" s="133" t="s">
        <v>865</v>
      </c>
      <c r="H1371" s="133" t="s">
        <v>2002</v>
      </c>
      <c r="I1371" t="b">
        <v>0</v>
      </c>
      <c r="J1371" s="133" t="s">
        <v>867</v>
      </c>
      <c r="K1371" s="91">
        <v>4000</v>
      </c>
      <c r="L1371" s="278">
        <v>4000</v>
      </c>
      <c r="M1371" s="278">
        <f t="shared" si="21"/>
        <v>0</v>
      </c>
    </row>
    <row r="1372" spans="1:13" hidden="1" x14ac:dyDescent="0.3">
      <c r="A1372" s="108">
        <v>595490</v>
      </c>
      <c r="B1372" s="133" t="s">
        <v>3189</v>
      </c>
      <c r="C1372" s="133" t="s">
        <v>10</v>
      </c>
      <c r="D1372" s="133" t="s">
        <v>3155</v>
      </c>
      <c r="E1372" s="133" t="s">
        <v>1220</v>
      </c>
      <c r="F1372" s="133" t="s">
        <v>911</v>
      </c>
      <c r="G1372" s="133" t="s">
        <v>925</v>
      </c>
      <c r="H1372" s="133" t="s">
        <v>2004</v>
      </c>
      <c r="I1372" t="b">
        <v>0</v>
      </c>
      <c r="J1372" s="133" t="s">
        <v>867</v>
      </c>
      <c r="K1372" s="91">
        <v>4800</v>
      </c>
      <c r="L1372" s="278">
        <v>4800</v>
      </c>
      <c r="M1372" s="278">
        <f t="shared" si="21"/>
        <v>0</v>
      </c>
    </row>
    <row r="1373" spans="1:13" hidden="1" x14ac:dyDescent="0.3">
      <c r="A1373" s="108">
        <v>595491</v>
      </c>
      <c r="B1373" s="133" t="s">
        <v>3190</v>
      </c>
      <c r="C1373" s="133" t="s">
        <v>10</v>
      </c>
      <c r="D1373" s="133" t="s">
        <v>3155</v>
      </c>
      <c r="E1373" s="133" t="s">
        <v>1220</v>
      </c>
      <c r="F1373" s="133" t="s">
        <v>911</v>
      </c>
      <c r="G1373" s="133" t="s">
        <v>928</v>
      </c>
      <c r="H1373" s="133" t="s">
        <v>2006</v>
      </c>
      <c r="I1373" t="b">
        <v>0</v>
      </c>
      <c r="J1373" s="133" t="s">
        <v>867</v>
      </c>
      <c r="K1373" s="91">
        <v>4000</v>
      </c>
      <c r="L1373" s="278">
        <v>4000</v>
      </c>
      <c r="M1373" s="278">
        <f t="shared" si="21"/>
        <v>0</v>
      </c>
    </row>
    <row r="1374" spans="1:13" hidden="1" x14ac:dyDescent="0.3">
      <c r="A1374" s="108">
        <v>849942</v>
      </c>
      <c r="B1374" s="133" t="s">
        <v>3191</v>
      </c>
      <c r="C1374" s="133" t="s">
        <v>10</v>
      </c>
      <c r="D1374" s="133" t="s">
        <v>3155</v>
      </c>
      <c r="E1374" s="133" t="s">
        <v>1229</v>
      </c>
      <c r="F1374" s="133" t="s">
        <v>911</v>
      </c>
      <c r="G1374" s="133" t="s">
        <v>865</v>
      </c>
      <c r="H1374" s="133" t="s">
        <v>2878</v>
      </c>
      <c r="I1374" t="b">
        <v>0</v>
      </c>
      <c r="J1374" s="133" t="s">
        <v>867</v>
      </c>
      <c r="K1374" s="91">
        <v>8500</v>
      </c>
      <c r="L1374" s="278">
        <v>8500</v>
      </c>
      <c r="M1374" s="278">
        <f t="shared" si="21"/>
        <v>0</v>
      </c>
    </row>
    <row r="1375" spans="1:13" hidden="1" x14ac:dyDescent="0.3">
      <c r="A1375" s="108">
        <v>849943</v>
      </c>
      <c r="B1375" s="133" t="s">
        <v>3192</v>
      </c>
      <c r="C1375" s="133" t="s">
        <v>10</v>
      </c>
      <c r="D1375" s="133" t="s">
        <v>3155</v>
      </c>
      <c r="E1375" s="133" t="s">
        <v>1229</v>
      </c>
      <c r="F1375" s="133" t="s">
        <v>911</v>
      </c>
      <c r="G1375" s="133" t="s">
        <v>925</v>
      </c>
      <c r="H1375" s="133" t="s">
        <v>3193</v>
      </c>
      <c r="I1375" t="b">
        <v>0</v>
      </c>
      <c r="J1375" s="133" t="s">
        <v>867</v>
      </c>
      <c r="K1375" s="91">
        <v>1910</v>
      </c>
      <c r="L1375" s="278">
        <v>1910</v>
      </c>
      <c r="M1375" s="278">
        <f t="shared" si="21"/>
        <v>0</v>
      </c>
    </row>
    <row r="1376" spans="1:13" hidden="1" x14ac:dyDescent="0.3">
      <c r="A1376" s="108">
        <v>595492</v>
      </c>
      <c r="B1376" s="133" t="s">
        <v>3194</v>
      </c>
      <c r="C1376" s="133" t="s">
        <v>10</v>
      </c>
      <c r="D1376" s="133" t="s">
        <v>3155</v>
      </c>
      <c r="E1376" s="133" t="s">
        <v>1229</v>
      </c>
      <c r="F1376" s="133" t="s">
        <v>911</v>
      </c>
      <c r="G1376" s="133" t="s">
        <v>928</v>
      </c>
      <c r="H1376" s="133" t="s">
        <v>2783</v>
      </c>
      <c r="I1376" t="b">
        <v>0</v>
      </c>
      <c r="J1376" s="133" t="s">
        <v>867</v>
      </c>
      <c r="K1376" s="91">
        <v>4700</v>
      </c>
      <c r="L1376" s="278">
        <v>4700</v>
      </c>
      <c r="M1376" s="278">
        <f t="shared" si="21"/>
        <v>0</v>
      </c>
    </row>
    <row r="1377" spans="1:13" hidden="1" x14ac:dyDescent="0.3">
      <c r="A1377" s="108">
        <v>849944</v>
      </c>
      <c r="B1377" s="133" t="s">
        <v>3195</v>
      </c>
      <c r="C1377" s="133" t="s">
        <v>10</v>
      </c>
      <c r="D1377" s="133" t="s">
        <v>3155</v>
      </c>
      <c r="E1377" s="133" t="s">
        <v>1229</v>
      </c>
      <c r="F1377" s="133" t="s">
        <v>911</v>
      </c>
      <c r="G1377" s="133" t="s">
        <v>931</v>
      </c>
      <c r="H1377" s="133" t="s">
        <v>3196</v>
      </c>
      <c r="I1377" t="b">
        <v>0</v>
      </c>
      <c r="J1377" s="133" t="s">
        <v>867</v>
      </c>
      <c r="K1377" s="91">
        <v>400</v>
      </c>
      <c r="L1377" s="278">
        <v>400</v>
      </c>
      <c r="M1377" s="278">
        <f t="shared" si="21"/>
        <v>0</v>
      </c>
    </row>
    <row r="1378" spans="1:13" hidden="1" x14ac:dyDescent="0.3">
      <c r="A1378" s="108">
        <v>849919</v>
      </c>
      <c r="B1378" s="133" t="s">
        <v>3197</v>
      </c>
      <c r="C1378" s="133" t="s">
        <v>10</v>
      </c>
      <c r="D1378" s="133" t="s">
        <v>3155</v>
      </c>
      <c r="E1378" s="133" t="s">
        <v>1229</v>
      </c>
      <c r="F1378" s="133" t="s">
        <v>911</v>
      </c>
      <c r="G1378" s="133" t="s">
        <v>944</v>
      </c>
      <c r="H1378" s="133" t="s">
        <v>1314</v>
      </c>
      <c r="I1378" t="b">
        <v>0</v>
      </c>
      <c r="J1378" s="133" t="s">
        <v>867</v>
      </c>
      <c r="K1378" s="91">
        <v>2670</v>
      </c>
      <c r="L1378" s="278">
        <v>2670</v>
      </c>
      <c r="M1378" s="278">
        <f t="shared" si="21"/>
        <v>0</v>
      </c>
    </row>
    <row r="1379" spans="1:13" hidden="1" x14ac:dyDescent="0.3">
      <c r="A1379" s="108">
        <v>595493</v>
      </c>
      <c r="B1379" s="133" t="s">
        <v>3198</v>
      </c>
      <c r="C1379" s="133" t="s">
        <v>10</v>
      </c>
      <c r="D1379" s="133" t="s">
        <v>3155</v>
      </c>
      <c r="E1379" s="133" t="s">
        <v>1229</v>
      </c>
      <c r="F1379" s="133" t="s">
        <v>911</v>
      </c>
      <c r="G1379" s="133" t="s">
        <v>1060</v>
      </c>
      <c r="H1379" s="133" t="s">
        <v>2028</v>
      </c>
      <c r="I1379" t="b">
        <v>0</v>
      </c>
      <c r="J1379" s="133" t="s">
        <v>867</v>
      </c>
      <c r="K1379" s="91">
        <v>1000</v>
      </c>
      <c r="L1379" s="278">
        <v>1000</v>
      </c>
      <c r="M1379" s="278">
        <f t="shared" si="21"/>
        <v>0</v>
      </c>
    </row>
    <row r="1380" spans="1:13" hidden="1" x14ac:dyDescent="0.3">
      <c r="A1380" s="108">
        <v>849945</v>
      </c>
      <c r="B1380" s="133" t="s">
        <v>3199</v>
      </c>
      <c r="C1380" s="133" t="s">
        <v>10</v>
      </c>
      <c r="D1380" s="133" t="s">
        <v>3155</v>
      </c>
      <c r="E1380" s="133" t="s">
        <v>1576</v>
      </c>
      <c r="F1380" s="133" t="s">
        <v>911</v>
      </c>
      <c r="G1380" s="133" t="s">
        <v>865</v>
      </c>
      <c r="H1380" s="133" t="s">
        <v>1577</v>
      </c>
      <c r="I1380" t="b">
        <v>0</v>
      </c>
      <c r="J1380" s="133" t="s">
        <v>867</v>
      </c>
      <c r="K1380" s="91">
        <v>6090</v>
      </c>
      <c r="L1380" s="278">
        <v>6090</v>
      </c>
      <c r="M1380" s="278">
        <f t="shared" si="21"/>
        <v>0</v>
      </c>
    </row>
    <row r="1381" spans="1:13" hidden="1" x14ac:dyDescent="0.3">
      <c r="A1381" s="108">
        <v>2617643</v>
      </c>
      <c r="B1381" s="133" t="s">
        <v>3200</v>
      </c>
      <c r="C1381" s="133" t="s">
        <v>10</v>
      </c>
      <c r="D1381" s="133" t="s">
        <v>3155</v>
      </c>
      <c r="E1381" s="133" t="s">
        <v>1243</v>
      </c>
      <c r="F1381" s="133" t="s">
        <v>911</v>
      </c>
      <c r="G1381" s="133" t="s">
        <v>865</v>
      </c>
      <c r="H1381" s="133" t="s">
        <v>1244</v>
      </c>
      <c r="I1381" t="b">
        <v>0</v>
      </c>
      <c r="J1381" s="133" t="s">
        <v>867</v>
      </c>
      <c r="K1381" s="91">
        <v>0</v>
      </c>
      <c r="L1381" s="278">
        <v>0</v>
      </c>
      <c r="M1381" s="278">
        <f t="shared" si="21"/>
        <v>0</v>
      </c>
    </row>
    <row r="1382" spans="1:13" hidden="1" x14ac:dyDescent="0.3">
      <c r="A1382" s="108">
        <v>585569</v>
      </c>
      <c r="B1382" s="133" t="s">
        <v>3201</v>
      </c>
      <c r="C1382" s="133" t="s">
        <v>10</v>
      </c>
      <c r="D1382" s="133" t="s">
        <v>3155</v>
      </c>
      <c r="E1382" s="133" t="s">
        <v>1243</v>
      </c>
      <c r="F1382" s="133" t="s">
        <v>911</v>
      </c>
      <c r="G1382" s="133" t="s">
        <v>925</v>
      </c>
      <c r="H1382" s="133" t="s">
        <v>3202</v>
      </c>
      <c r="I1382" t="b">
        <v>0</v>
      </c>
      <c r="J1382" s="133" t="s">
        <v>867</v>
      </c>
      <c r="K1382" s="91">
        <v>0</v>
      </c>
      <c r="L1382" s="278">
        <v>0</v>
      </c>
      <c r="M1382" s="278">
        <f t="shared" si="21"/>
        <v>0</v>
      </c>
    </row>
    <row r="1383" spans="1:13" hidden="1" x14ac:dyDescent="0.3">
      <c r="A1383" s="108">
        <v>595567</v>
      </c>
      <c r="B1383" s="133" t="s">
        <v>3203</v>
      </c>
      <c r="C1383" s="133" t="s">
        <v>10</v>
      </c>
      <c r="D1383" s="133" t="s">
        <v>3155</v>
      </c>
      <c r="E1383" s="133" t="s">
        <v>1243</v>
      </c>
      <c r="F1383" s="133" t="s">
        <v>911</v>
      </c>
      <c r="G1383" s="133" t="s">
        <v>928</v>
      </c>
      <c r="H1383" s="133" t="s">
        <v>3204</v>
      </c>
      <c r="I1383" t="b">
        <v>0</v>
      </c>
      <c r="J1383" s="133" t="s">
        <v>867</v>
      </c>
      <c r="K1383" s="91">
        <v>0</v>
      </c>
      <c r="L1383" s="278">
        <v>0</v>
      </c>
      <c r="M1383" s="278">
        <f t="shared" si="21"/>
        <v>0</v>
      </c>
    </row>
    <row r="1384" spans="1:13" hidden="1" x14ac:dyDescent="0.3">
      <c r="A1384" s="108">
        <v>850374</v>
      </c>
      <c r="B1384" s="133" t="s">
        <v>3205</v>
      </c>
      <c r="C1384" s="133" t="s">
        <v>10</v>
      </c>
      <c r="D1384" s="133" t="s">
        <v>3155</v>
      </c>
      <c r="E1384" s="133" t="s">
        <v>1246</v>
      </c>
      <c r="F1384" s="133" t="s">
        <v>911</v>
      </c>
      <c r="G1384" s="133" t="s">
        <v>865</v>
      </c>
      <c r="H1384" s="133" t="s">
        <v>1326</v>
      </c>
      <c r="I1384" t="b">
        <v>0</v>
      </c>
      <c r="J1384" s="133" t="s">
        <v>867</v>
      </c>
      <c r="K1384" s="91">
        <v>17040</v>
      </c>
      <c r="L1384" s="278">
        <v>20520</v>
      </c>
      <c r="M1384" s="278">
        <f t="shared" si="21"/>
        <v>3480</v>
      </c>
    </row>
    <row r="1385" spans="1:13" hidden="1" x14ac:dyDescent="0.3">
      <c r="A1385" s="108">
        <v>595465</v>
      </c>
      <c r="B1385" s="133" t="s">
        <v>3206</v>
      </c>
      <c r="C1385" s="133" t="s">
        <v>10</v>
      </c>
      <c r="D1385" s="133" t="s">
        <v>3155</v>
      </c>
      <c r="E1385" s="133" t="s">
        <v>1246</v>
      </c>
      <c r="F1385" s="133" t="s">
        <v>911</v>
      </c>
      <c r="G1385" s="133" t="s">
        <v>925</v>
      </c>
      <c r="H1385" s="268" t="s">
        <v>1251</v>
      </c>
      <c r="I1385" t="b">
        <v>0</v>
      </c>
      <c r="J1385" s="133" t="s">
        <v>867</v>
      </c>
      <c r="K1385" s="91">
        <v>3480</v>
      </c>
      <c r="L1385" s="278">
        <v>0</v>
      </c>
      <c r="M1385" s="278">
        <f t="shared" si="21"/>
        <v>-3480</v>
      </c>
    </row>
    <row r="1386" spans="1:13" hidden="1" x14ac:dyDescent="0.3">
      <c r="A1386" s="108">
        <v>595466</v>
      </c>
      <c r="B1386" s="133" t="s">
        <v>3207</v>
      </c>
      <c r="C1386" s="133" t="s">
        <v>10</v>
      </c>
      <c r="D1386" s="133" t="s">
        <v>3155</v>
      </c>
      <c r="E1386" s="133" t="s">
        <v>1586</v>
      </c>
      <c r="F1386" s="133" t="s">
        <v>911</v>
      </c>
      <c r="G1386" s="133" t="s">
        <v>865</v>
      </c>
      <c r="H1386" s="133" t="s">
        <v>1922</v>
      </c>
      <c r="I1386" t="b">
        <v>0</v>
      </c>
      <c r="J1386" s="133" t="s">
        <v>867</v>
      </c>
      <c r="K1386" s="91">
        <v>77010</v>
      </c>
      <c r="L1386" s="278">
        <v>77010</v>
      </c>
      <c r="M1386" s="278">
        <f t="shared" si="21"/>
        <v>0</v>
      </c>
    </row>
    <row r="1387" spans="1:13" hidden="1" x14ac:dyDescent="0.3">
      <c r="A1387" s="108">
        <v>595467</v>
      </c>
      <c r="B1387" s="133" t="s">
        <v>3208</v>
      </c>
      <c r="C1387" s="133" t="s">
        <v>10</v>
      </c>
      <c r="D1387" s="133" t="s">
        <v>3155</v>
      </c>
      <c r="E1387" s="133" t="s">
        <v>1586</v>
      </c>
      <c r="F1387" s="133" t="s">
        <v>911</v>
      </c>
      <c r="G1387" s="133" t="s">
        <v>925</v>
      </c>
      <c r="H1387" s="133" t="s">
        <v>3209</v>
      </c>
      <c r="I1387" t="b">
        <v>0</v>
      </c>
      <c r="J1387" s="133" t="s">
        <v>867</v>
      </c>
      <c r="K1387" s="91">
        <v>0</v>
      </c>
      <c r="L1387" s="278">
        <v>0</v>
      </c>
      <c r="M1387" s="278">
        <f t="shared" si="21"/>
        <v>0</v>
      </c>
    </row>
    <row r="1388" spans="1:13" hidden="1" x14ac:dyDescent="0.3">
      <c r="A1388" s="108">
        <v>595468</v>
      </c>
      <c r="B1388" s="133" t="s">
        <v>3210</v>
      </c>
      <c r="C1388" s="133" t="s">
        <v>10</v>
      </c>
      <c r="D1388" s="133" t="s">
        <v>3155</v>
      </c>
      <c r="E1388" s="133" t="s">
        <v>1586</v>
      </c>
      <c r="F1388" s="133" t="s">
        <v>911</v>
      </c>
      <c r="G1388" s="133" t="s">
        <v>928</v>
      </c>
      <c r="H1388" s="133" t="s">
        <v>3211</v>
      </c>
      <c r="I1388" t="b">
        <v>0</v>
      </c>
      <c r="J1388" s="133" t="s">
        <v>867</v>
      </c>
      <c r="K1388" s="91">
        <v>0</v>
      </c>
      <c r="L1388" s="278">
        <v>0</v>
      </c>
      <c r="M1388" s="278">
        <f t="shared" si="21"/>
        <v>0</v>
      </c>
    </row>
    <row r="1389" spans="1:13" hidden="1" x14ac:dyDescent="0.3">
      <c r="A1389" s="108">
        <v>595469</v>
      </c>
      <c r="B1389" s="133" t="s">
        <v>3212</v>
      </c>
      <c r="C1389" s="133" t="s">
        <v>10</v>
      </c>
      <c r="D1389" s="133" t="s">
        <v>3155</v>
      </c>
      <c r="E1389" s="133" t="s">
        <v>1253</v>
      </c>
      <c r="F1389" s="133" t="s">
        <v>911</v>
      </c>
      <c r="G1389" s="133" t="s">
        <v>865</v>
      </c>
      <c r="H1389" s="133" t="s">
        <v>1254</v>
      </c>
      <c r="I1389" t="b">
        <v>0</v>
      </c>
      <c r="J1389" s="133" t="s">
        <v>867</v>
      </c>
      <c r="K1389" s="91">
        <v>62300</v>
      </c>
      <c r="L1389" s="278">
        <v>62300</v>
      </c>
      <c r="M1389" s="278">
        <f t="shared" si="21"/>
        <v>0</v>
      </c>
    </row>
    <row r="1390" spans="1:13" hidden="1" x14ac:dyDescent="0.3">
      <c r="A1390" s="108">
        <v>595470</v>
      </c>
      <c r="B1390" s="133" t="s">
        <v>3215</v>
      </c>
      <c r="C1390" s="133" t="s">
        <v>10</v>
      </c>
      <c r="D1390" s="133" t="s">
        <v>3155</v>
      </c>
      <c r="E1390" s="133" t="s">
        <v>1265</v>
      </c>
      <c r="F1390" s="133" t="s">
        <v>911</v>
      </c>
      <c r="G1390" s="133" t="s">
        <v>865</v>
      </c>
      <c r="H1390" s="133" t="s">
        <v>1266</v>
      </c>
      <c r="I1390" t="b">
        <v>0</v>
      </c>
      <c r="J1390" s="133" t="s">
        <v>867</v>
      </c>
      <c r="K1390" s="91">
        <v>556080</v>
      </c>
      <c r="L1390" s="278">
        <v>556080</v>
      </c>
      <c r="M1390" s="278">
        <f t="shared" si="21"/>
        <v>0</v>
      </c>
    </row>
    <row r="1391" spans="1:13" hidden="1" x14ac:dyDescent="0.3">
      <c r="A1391" s="108">
        <v>595471</v>
      </c>
      <c r="B1391" s="133" t="s">
        <v>3216</v>
      </c>
      <c r="C1391" s="133" t="s">
        <v>10</v>
      </c>
      <c r="D1391" s="133" t="s">
        <v>3155</v>
      </c>
      <c r="E1391" s="133" t="s">
        <v>1265</v>
      </c>
      <c r="F1391" s="133" t="s">
        <v>911</v>
      </c>
      <c r="G1391" s="133" t="s">
        <v>925</v>
      </c>
      <c r="H1391" s="133" t="s">
        <v>1391</v>
      </c>
      <c r="I1391" t="b">
        <v>0</v>
      </c>
      <c r="J1391" s="133" t="s">
        <v>867</v>
      </c>
      <c r="K1391" s="91">
        <v>1140</v>
      </c>
      <c r="L1391" s="278">
        <v>1140</v>
      </c>
      <c r="M1391" s="278">
        <f t="shared" si="21"/>
        <v>0</v>
      </c>
    </row>
    <row r="1392" spans="1:13" hidden="1" x14ac:dyDescent="0.3">
      <c r="A1392" s="108">
        <v>595472</v>
      </c>
      <c r="B1392" s="133" t="s">
        <v>3217</v>
      </c>
      <c r="C1392" s="133" t="s">
        <v>10</v>
      </c>
      <c r="D1392" s="133" t="s">
        <v>3155</v>
      </c>
      <c r="E1392" s="133" t="s">
        <v>1273</v>
      </c>
      <c r="F1392" s="133" t="s">
        <v>911</v>
      </c>
      <c r="G1392" s="133" t="s">
        <v>865</v>
      </c>
      <c r="H1392" s="133" t="s">
        <v>3218</v>
      </c>
      <c r="I1392" t="b">
        <v>0</v>
      </c>
      <c r="J1392" s="133" t="s">
        <v>867</v>
      </c>
      <c r="K1392" s="91">
        <v>2000</v>
      </c>
      <c r="L1392" s="278">
        <v>2000</v>
      </c>
      <c r="M1392" s="278">
        <f t="shared" si="21"/>
        <v>0</v>
      </c>
    </row>
    <row r="1393" spans="1:13" hidden="1" x14ac:dyDescent="0.3">
      <c r="A1393" s="108">
        <v>595473</v>
      </c>
      <c r="B1393" s="133" t="s">
        <v>3219</v>
      </c>
      <c r="C1393" s="133" t="s">
        <v>10</v>
      </c>
      <c r="D1393" s="133" t="s">
        <v>3155</v>
      </c>
      <c r="E1393" s="133" t="s">
        <v>1273</v>
      </c>
      <c r="F1393" s="133" t="s">
        <v>911</v>
      </c>
      <c r="G1393" s="133" t="s">
        <v>925</v>
      </c>
      <c r="H1393" s="133" t="s">
        <v>2199</v>
      </c>
      <c r="I1393" t="b">
        <v>0</v>
      </c>
      <c r="J1393" s="133" t="s">
        <v>867</v>
      </c>
      <c r="K1393" s="91">
        <v>1800</v>
      </c>
      <c r="L1393" s="278">
        <v>1800</v>
      </c>
      <c r="M1393" s="278">
        <f t="shared" si="21"/>
        <v>0</v>
      </c>
    </row>
    <row r="1394" spans="1:13" hidden="1" x14ac:dyDescent="0.3">
      <c r="A1394" s="108">
        <v>2617727</v>
      </c>
      <c r="B1394" s="133" t="s">
        <v>3220</v>
      </c>
      <c r="C1394" s="133" t="s">
        <v>10</v>
      </c>
      <c r="D1394" s="133" t="s">
        <v>3155</v>
      </c>
      <c r="E1394" s="133" t="s">
        <v>1273</v>
      </c>
      <c r="F1394" s="133" t="s">
        <v>911</v>
      </c>
      <c r="G1394" s="133" t="s">
        <v>928</v>
      </c>
      <c r="H1394" s="133" t="s">
        <v>3221</v>
      </c>
      <c r="I1394" t="b">
        <v>0</v>
      </c>
      <c r="J1394" s="133" t="s">
        <v>867</v>
      </c>
      <c r="K1394" s="91">
        <v>5000</v>
      </c>
      <c r="L1394" s="278">
        <v>5000</v>
      </c>
      <c r="M1394" s="278">
        <f t="shared" si="21"/>
        <v>0</v>
      </c>
    </row>
    <row r="1395" spans="1:13" hidden="1" x14ac:dyDescent="0.3">
      <c r="A1395" s="108">
        <v>850375</v>
      </c>
      <c r="B1395" s="133" t="s">
        <v>3222</v>
      </c>
      <c r="C1395" s="133" t="s">
        <v>10</v>
      </c>
      <c r="D1395" s="133" t="s">
        <v>3155</v>
      </c>
      <c r="E1395" s="133" t="s">
        <v>2109</v>
      </c>
      <c r="F1395" s="133" t="s">
        <v>911</v>
      </c>
      <c r="G1395" s="133" t="s">
        <v>865</v>
      </c>
      <c r="H1395" s="133" t="s">
        <v>3223</v>
      </c>
      <c r="I1395" t="b">
        <v>0</v>
      </c>
      <c r="J1395" s="133" t="s">
        <v>867</v>
      </c>
      <c r="K1395" s="91">
        <v>0</v>
      </c>
      <c r="L1395" s="278">
        <v>0</v>
      </c>
      <c r="M1395" s="278">
        <f t="shared" si="21"/>
        <v>0</v>
      </c>
    </row>
    <row r="1396" spans="1:13" hidden="1" x14ac:dyDescent="0.3">
      <c r="A1396" s="108">
        <v>595474</v>
      </c>
      <c r="B1396" s="133" t="s">
        <v>3224</v>
      </c>
      <c r="C1396" s="133" t="s">
        <v>10</v>
      </c>
      <c r="D1396" s="133" t="s">
        <v>3225</v>
      </c>
      <c r="E1396" s="133" t="s">
        <v>1165</v>
      </c>
      <c r="F1396" s="133" t="s">
        <v>1027</v>
      </c>
      <c r="G1396" s="133" t="s">
        <v>865</v>
      </c>
      <c r="H1396" s="133">
        <v>0</v>
      </c>
      <c r="I1396" t="b">
        <v>0</v>
      </c>
      <c r="J1396" s="133" t="s">
        <v>1166</v>
      </c>
      <c r="K1396" s="91">
        <v>1307430</v>
      </c>
      <c r="L1396" s="278">
        <v>1251140</v>
      </c>
      <c r="M1396" s="278">
        <f t="shared" si="21"/>
        <v>-56290</v>
      </c>
    </row>
    <row r="1397" spans="1:13" hidden="1" x14ac:dyDescent="0.3">
      <c r="A1397" s="108">
        <v>595475</v>
      </c>
      <c r="B1397" s="133" t="s">
        <v>3226</v>
      </c>
      <c r="C1397" s="133" t="s">
        <v>10</v>
      </c>
      <c r="D1397" s="133" t="s">
        <v>3225</v>
      </c>
      <c r="E1397" s="133" t="s">
        <v>1173</v>
      </c>
      <c r="F1397" s="133" t="s">
        <v>1027</v>
      </c>
      <c r="G1397" s="133" t="s">
        <v>865</v>
      </c>
      <c r="H1397" s="133" t="s">
        <v>1174</v>
      </c>
      <c r="I1397" t="b">
        <v>0</v>
      </c>
      <c r="J1397" s="133" t="s">
        <v>867</v>
      </c>
      <c r="K1397" s="91">
        <v>211590</v>
      </c>
      <c r="L1397" s="278">
        <v>211590</v>
      </c>
      <c r="M1397" s="278">
        <f t="shared" si="21"/>
        <v>0</v>
      </c>
    </row>
    <row r="1398" spans="1:13" hidden="1" x14ac:dyDescent="0.3">
      <c r="A1398" s="108">
        <v>1210116</v>
      </c>
      <c r="B1398" s="133" t="s">
        <v>3227</v>
      </c>
      <c r="C1398" s="133" t="s">
        <v>10</v>
      </c>
      <c r="D1398" s="133" t="s">
        <v>3225</v>
      </c>
      <c r="E1398" s="133" t="s">
        <v>1173</v>
      </c>
      <c r="F1398" s="133" t="s">
        <v>3228</v>
      </c>
      <c r="G1398" s="133" t="s">
        <v>865</v>
      </c>
      <c r="H1398" s="133" t="s">
        <v>1174</v>
      </c>
      <c r="I1398" t="b">
        <v>0</v>
      </c>
      <c r="J1398" s="133" t="s">
        <v>867</v>
      </c>
      <c r="K1398" s="91">
        <v>0</v>
      </c>
      <c r="L1398" s="278">
        <v>0</v>
      </c>
      <c r="M1398" s="278">
        <f t="shared" si="21"/>
        <v>0</v>
      </c>
    </row>
    <row r="1399" spans="1:13" hidden="1" x14ac:dyDescent="0.3">
      <c r="A1399" s="108">
        <v>599657</v>
      </c>
      <c r="B1399" s="133" t="s">
        <v>3229</v>
      </c>
      <c r="C1399" s="133" t="s">
        <v>10</v>
      </c>
      <c r="D1399" s="133" t="s">
        <v>3225</v>
      </c>
      <c r="E1399" s="133" t="s">
        <v>1173</v>
      </c>
      <c r="F1399" s="133" t="s">
        <v>1050</v>
      </c>
      <c r="G1399" s="133" t="s">
        <v>865</v>
      </c>
      <c r="H1399" s="133" t="s">
        <v>1174</v>
      </c>
      <c r="I1399" t="b">
        <v>0</v>
      </c>
      <c r="J1399" s="133" t="s">
        <v>867</v>
      </c>
      <c r="K1399" s="91">
        <v>0</v>
      </c>
      <c r="L1399" s="278">
        <v>0</v>
      </c>
      <c r="M1399" s="278">
        <f t="shared" si="21"/>
        <v>0</v>
      </c>
    </row>
    <row r="1400" spans="1:13" hidden="1" x14ac:dyDescent="0.3">
      <c r="A1400" s="108">
        <v>1210118</v>
      </c>
      <c r="B1400" s="133" t="s">
        <v>3230</v>
      </c>
      <c r="C1400" s="133" t="s">
        <v>10</v>
      </c>
      <c r="D1400" s="133" t="s">
        <v>3225</v>
      </c>
      <c r="E1400" s="133" t="s">
        <v>2117</v>
      </c>
      <c r="F1400" s="133" t="s">
        <v>1027</v>
      </c>
      <c r="G1400" s="133" t="s">
        <v>865</v>
      </c>
      <c r="H1400" s="133" t="s">
        <v>2118</v>
      </c>
      <c r="I1400" t="b">
        <v>0</v>
      </c>
      <c r="J1400" s="133" t="s">
        <v>867</v>
      </c>
      <c r="K1400" s="91">
        <v>0</v>
      </c>
      <c r="L1400" s="278">
        <v>0</v>
      </c>
      <c r="M1400" s="278">
        <f t="shared" si="21"/>
        <v>0</v>
      </c>
    </row>
    <row r="1401" spans="1:13" hidden="1" x14ac:dyDescent="0.3">
      <c r="A1401" s="108">
        <v>599659</v>
      </c>
      <c r="B1401" s="133" t="s">
        <v>3231</v>
      </c>
      <c r="C1401" s="133" t="s">
        <v>10</v>
      </c>
      <c r="D1401" s="133" t="s">
        <v>3225</v>
      </c>
      <c r="E1401" s="133" t="s">
        <v>2117</v>
      </c>
      <c r="F1401" s="133" t="s">
        <v>3228</v>
      </c>
      <c r="G1401" s="133" t="s">
        <v>865</v>
      </c>
      <c r="H1401" s="133" t="s">
        <v>2118</v>
      </c>
      <c r="I1401" t="b">
        <v>0</v>
      </c>
      <c r="J1401" s="133" t="s">
        <v>867</v>
      </c>
      <c r="K1401" s="91">
        <v>4000</v>
      </c>
      <c r="L1401" s="278">
        <v>4000</v>
      </c>
      <c r="M1401" s="278">
        <f t="shared" si="21"/>
        <v>0</v>
      </c>
    </row>
    <row r="1402" spans="1:13" hidden="1" x14ac:dyDescent="0.3">
      <c r="A1402" s="108">
        <v>599697</v>
      </c>
      <c r="B1402" s="133" t="s">
        <v>3232</v>
      </c>
      <c r="C1402" s="133" t="s">
        <v>10</v>
      </c>
      <c r="D1402" s="133" t="s">
        <v>3225</v>
      </c>
      <c r="E1402" s="133" t="s">
        <v>1286</v>
      </c>
      <c r="F1402" s="133" t="s">
        <v>1027</v>
      </c>
      <c r="G1402" s="133" t="s">
        <v>865</v>
      </c>
      <c r="H1402" s="133" t="s">
        <v>1287</v>
      </c>
      <c r="I1402" t="b">
        <v>0</v>
      </c>
      <c r="J1402" s="133" t="s">
        <v>867</v>
      </c>
      <c r="K1402" s="91">
        <v>115000</v>
      </c>
      <c r="L1402" s="278">
        <v>115000</v>
      </c>
      <c r="M1402" s="278">
        <f t="shared" si="21"/>
        <v>0</v>
      </c>
    </row>
    <row r="1403" spans="1:13" hidden="1" x14ac:dyDescent="0.3">
      <c r="A1403" s="108">
        <v>599660</v>
      </c>
      <c r="B1403" s="133" t="s">
        <v>3233</v>
      </c>
      <c r="C1403" s="133" t="s">
        <v>10</v>
      </c>
      <c r="D1403" s="133" t="s">
        <v>3225</v>
      </c>
      <c r="E1403" s="133" t="s">
        <v>1176</v>
      </c>
      <c r="F1403" s="133" t="s">
        <v>1027</v>
      </c>
      <c r="G1403" s="133" t="s">
        <v>865</v>
      </c>
      <c r="H1403" s="133">
        <v>0</v>
      </c>
      <c r="I1403" t="b">
        <v>0</v>
      </c>
      <c r="J1403" s="133" t="s">
        <v>1166</v>
      </c>
      <c r="K1403" s="91">
        <v>902020</v>
      </c>
      <c r="L1403" s="278">
        <v>880030</v>
      </c>
      <c r="M1403" s="278">
        <f t="shared" si="21"/>
        <v>-21990</v>
      </c>
    </row>
    <row r="1404" spans="1:13" hidden="1" x14ac:dyDescent="0.3">
      <c r="A1404" s="108">
        <v>599661</v>
      </c>
      <c r="B1404" s="133" t="s">
        <v>3234</v>
      </c>
      <c r="C1404" s="133" t="s">
        <v>10</v>
      </c>
      <c r="D1404" s="133" t="s">
        <v>3225</v>
      </c>
      <c r="E1404" s="133" t="s">
        <v>1525</v>
      </c>
      <c r="F1404" s="133" t="s">
        <v>1027</v>
      </c>
      <c r="G1404" s="133" t="s">
        <v>865</v>
      </c>
      <c r="H1404" s="133" t="s">
        <v>1526</v>
      </c>
      <c r="I1404" t="b">
        <v>0</v>
      </c>
      <c r="J1404" s="133" t="s">
        <v>867</v>
      </c>
      <c r="K1404" s="91">
        <v>18360</v>
      </c>
      <c r="L1404" s="278">
        <v>18360</v>
      </c>
      <c r="M1404" s="278">
        <f t="shared" si="21"/>
        <v>0</v>
      </c>
    </row>
    <row r="1405" spans="1:13" hidden="1" x14ac:dyDescent="0.3">
      <c r="A1405" s="108">
        <v>2617481</v>
      </c>
      <c r="B1405" s="133" t="s">
        <v>3235</v>
      </c>
      <c r="C1405" s="133" t="s">
        <v>10</v>
      </c>
      <c r="D1405" s="133" t="s">
        <v>3225</v>
      </c>
      <c r="E1405" s="133" t="s">
        <v>1185</v>
      </c>
      <c r="F1405" s="133" t="s">
        <v>1027</v>
      </c>
      <c r="G1405" s="133" t="s">
        <v>865</v>
      </c>
      <c r="H1405" s="133" t="s">
        <v>1186</v>
      </c>
      <c r="I1405" t="b">
        <v>0</v>
      </c>
      <c r="J1405" s="133" t="s">
        <v>867</v>
      </c>
      <c r="K1405" s="91">
        <v>250</v>
      </c>
      <c r="L1405" s="278">
        <v>250</v>
      </c>
      <c r="M1405" s="278">
        <f t="shared" si="21"/>
        <v>0</v>
      </c>
    </row>
    <row r="1406" spans="1:13" hidden="1" x14ac:dyDescent="0.3">
      <c r="A1406" s="108">
        <v>599662</v>
      </c>
      <c r="B1406" s="133" t="s">
        <v>3236</v>
      </c>
      <c r="C1406" s="133" t="s">
        <v>10</v>
      </c>
      <c r="D1406" s="133" t="s">
        <v>3225</v>
      </c>
      <c r="E1406" s="133" t="s">
        <v>1188</v>
      </c>
      <c r="F1406" s="133" t="s">
        <v>1027</v>
      </c>
      <c r="G1406" s="133" t="s">
        <v>865</v>
      </c>
      <c r="H1406" s="133" t="s">
        <v>1189</v>
      </c>
      <c r="I1406" t="b">
        <v>0</v>
      </c>
      <c r="J1406" s="133" t="s">
        <v>867</v>
      </c>
      <c r="K1406" s="91">
        <v>510</v>
      </c>
      <c r="L1406" s="278">
        <v>510</v>
      </c>
      <c r="M1406" s="278">
        <f t="shared" si="21"/>
        <v>0</v>
      </c>
    </row>
    <row r="1407" spans="1:13" hidden="1" x14ac:dyDescent="0.3">
      <c r="A1407" s="108">
        <v>850357</v>
      </c>
      <c r="B1407" s="133" t="s">
        <v>3237</v>
      </c>
      <c r="C1407" s="133" t="s">
        <v>10</v>
      </c>
      <c r="D1407" s="133" t="s">
        <v>3225</v>
      </c>
      <c r="E1407" s="133" t="s">
        <v>1191</v>
      </c>
      <c r="F1407" s="133" t="s">
        <v>1027</v>
      </c>
      <c r="G1407" s="133" t="s">
        <v>865</v>
      </c>
      <c r="H1407" s="133" t="s">
        <v>2130</v>
      </c>
      <c r="I1407" t="b">
        <v>0</v>
      </c>
      <c r="J1407" s="133" t="s">
        <v>867</v>
      </c>
      <c r="K1407" s="91">
        <v>160</v>
      </c>
      <c r="L1407" s="278">
        <v>160</v>
      </c>
      <c r="M1407" s="278">
        <f t="shared" si="21"/>
        <v>0</v>
      </c>
    </row>
    <row r="1408" spans="1:13" hidden="1" x14ac:dyDescent="0.3">
      <c r="A1408" s="108">
        <v>599663</v>
      </c>
      <c r="B1408" s="133" t="s">
        <v>3238</v>
      </c>
      <c r="C1408" s="133" t="s">
        <v>10</v>
      </c>
      <c r="D1408" s="133" t="s">
        <v>3225</v>
      </c>
      <c r="E1408" s="133" t="s">
        <v>1191</v>
      </c>
      <c r="F1408" s="133" t="s">
        <v>3228</v>
      </c>
      <c r="G1408" s="133" t="s">
        <v>865</v>
      </c>
      <c r="H1408" s="133" t="s">
        <v>2130</v>
      </c>
      <c r="I1408" t="b">
        <v>0</v>
      </c>
      <c r="J1408" s="133" t="s">
        <v>867</v>
      </c>
      <c r="K1408" s="91">
        <v>100</v>
      </c>
      <c r="L1408" s="278">
        <v>100</v>
      </c>
      <c r="M1408" s="278">
        <f t="shared" si="21"/>
        <v>0</v>
      </c>
    </row>
    <row r="1409" spans="1:13" hidden="1" x14ac:dyDescent="0.3">
      <c r="A1409" s="108">
        <v>599664</v>
      </c>
      <c r="B1409" s="133" t="s">
        <v>3239</v>
      </c>
      <c r="C1409" s="133" t="s">
        <v>10</v>
      </c>
      <c r="D1409" s="133" t="s">
        <v>3225</v>
      </c>
      <c r="E1409" s="133" t="s">
        <v>1191</v>
      </c>
      <c r="F1409" s="133" t="s">
        <v>1050</v>
      </c>
      <c r="G1409" s="133" t="s">
        <v>865</v>
      </c>
      <c r="H1409" s="133" t="s">
        <v>1192</v>
      </c>
      <c r="I1409" t="b">
        <v>0</v>
      </c>
      <c r="J1409" s="133" t="s">
        <v>867</v>
      </c>
      <c r="K1409" s="91">
        <v>100</v>
      </c>
      <c r="L1409" s="278">
        <v>100</v>
      </c>
      <c r="M1409" s="278">
        <f t="shared" si="21"/>
        <v>0</v>
      </c>
    </row>
    <row r="1410" spans="1:13" hidden="1" x14ac:dyDescent="0.3">
      <c r="A1410" s="108">
        <v>599665</v>
      </c>
      <c r="B1410" s="133" t="s">
        <v>3240</v>
      </c>
      <c r="C1410" s="133" t="s">
        <v>10</v>
      </c>
      <c r="D1410" s="133" t="s">
        <v>3225</v>
      </c>
      <c r="E1410" s="133" t="s">
        <v>1191</v>
      </c>
      <c r="F1410" s="133" t="s">
        <v>3241</v>
      </c>
      <c r="G1410" s="133" t="s">
        <v>865</v>
      </c>
      <c r="H1410" s="133" t="s">
        <v>1192</v>
      </c>
      <c r="I1410" t="b">
        <v>0</v>
      </c>
      <c r="J1410" s="133" t="s">
        <v>867</v>
      </c>
      <c r="K1410" s="91">
        <v>30</v>
      </c>
      <c r="L1410" s="278">
        <v>30</v>
      </c>
      <c r="M1410" s="278">
        <f t="shared" si="21"/>
        <v>0</v>
      </c>
    </row>
    <row r="1411" spans="1:13" hidden="1" x14ac:dyDescent="0.3">
      <c r="A1411" s="108">
        <v>2617484</v>
      </c>
      <c r="B1411" s="133" t="s">
        <v>3242</v>
      </c>
      <c r="C1411" s="133" t="s">
        <v>10</v>
      </c>
      <c r="D1411" s="133" t="s">
        <v>3225</v>
      </c>
      <c r="E1411" s="133" t="s">
        <v>1202</v>
      </c>
      <c r="F1411" s="133" t="s">
        <v>1027</v>
      </c>
      <c r="G1411" s="133" t="s">
        <v>865</v>
      </c>
      <c r="H1411" s="133" t="s">
        <v>1203</v>
      </c>
      <c r="I1411" t="b">
        <v>0</v>
      </c>
      <c r="J1411" s="133" t="s">
        <v>867</v>
      </c>
      <c r="K1411" s="91">
        <v>240</v>
      </c>
      <c r="L1411" s="278">
        <v>240</v>
      </c>
      <c r="M1411" s="278">
        <f t="shared" si="21"/>
        <v>0</v>
      </c>
    </row>
    <row r="1412" spans="1:13" hidden="1" x14ac:dyDescent="0.3">
      <c r="A1412" s="108">
        <v>599666</v>
      </c>
      <c r="B1412" s="133" t="s">
        <v>3243</v>
      </c>
      <c r="C1412" s="133" t="s">
        <v>10</v>
      </c>
      <c r="D1412" s="133" t="s">
        <v>3225</v>
      </c>
      <c r="E1412" s="133" t="s">
        <v>1202</v>
      </c>
      <c r="F1412" s="133" t="s">
        <v>3228</v>
      </c>
      <c r="G1412" s="133" t="s">
        <v>865</v>
      </c>
      <c r="H1412" s="133" t="s">
        <v>1203</v>
      </c>
      <c r="I1412" t="b">
        <v>0</v>
      </c>
      <c r="J1412" s="133" t="s">
        <v>867</v>
      </c>
      <c r="K1412" s="91">
        <v>30</v>
      </c>
      <c r="L1412" s="278">
        <v>30</v>
      </c>
      <c r="M1412" s="278">
        <f t="shared" si="21"/>
        <v>0</v>
      </c>
    </row>
    <row r="1413" spans="1:13" hidden="1" x14ac:dyDescent="0.3">
      <c r="A1413" s="108">
        <v>599667</v>
      </c>
      <c r="B1413" s="133" t="s">
        <v>3244</v>
      </c>
      <c r="C1413" s="133" t="s">
        <v>10</v>
      </c>
      <c r="D1413" s="133" t="s">
        <v>3225</v>
      </c>
      <c r="E1413" s="133" t="s">
        <v>1202</v>
      </c>
      <c r="F1413" s="133" t="s">
        <v>1050</v>
      </c>
      <c r="G1413" s="133" t="s">
        <v>865</v>
      </c>
      <c r="H1413" s="133" t="s">
        <v>1203</v>
      </c>
      <c r="I1413" t="b">
        <v>0</v>
      </c>
      <c r="J1413" s="133" t="s">
        <v>867</v>
      </c>
      <c r="K1413" s="91">
        <v>0</v>
      </c>
      <c r="L1413" s="278">
        <v>0</v>
      </c>
      <c r="M1413" s="278">
        <f t="shared" si="21"/>
        <v>0</v>
      </c>
    </row>
    <row r="1414" spans="1:13" hidden="1" x14ac:dyDescent="0.3">
      <c r="A1414" s="108">
        <v>599668</v>
      </c>
      <c r="B1414" s="133" t="s">
        <v>3245</v>
      </c>
      <c r="C1414" s="133" t="s">
        <v>10</v>
      </c>
      <c r="D1414" s="133" t="s">
        <v>3225</v>
      </c>
      <c r="E1414" s="133" t="s">
        <v>1354</v>
      </c>
      <c r="F1414" s="133" t="s">
        <v>1027</v>
      </c>
      <c r="G1414" s="133" t="s">
        <v>865</v>
      </c>
      <c r="H1414" s="133" t="s">
        <v>1355</v>
      </c>
      <c r="I1414" t="b">
        <v>0</v>
      </c>
      <c r="J1414" s="133" t="s">
        <v>867</v>
      </c>
      <c r="K1414" s="91">
        <v>1490</v>
      </c>
      <c r="L1414" s="278">
        <v>1490</v>
      </c>
      <c r="M1414" s="278">
        <f t="shared" ref="M1414:M1477" si="22">+L1414-K1414</f>
        <v>0</v>
      </c>
    </row>
    <row r="1415" spans="1:13" hidden="1" x14ac:dyDescent="0.3">
      <c r="A1415" s="108">
        <v>2617485</v>
      </c>
      <c r="B1415" s="133" t="s">
        <v>3246</v>
      </c>
      <c r="C1415" s="133" t="s">
        <v>10</v>
      </c>
      <c r="D1415" s="133" t="s">
        <v>3225</v>
      </c>
      <c r="E1415" s="133" t="s">
        <v>1354</v>
      </c>
      <c r="F1415" s="133" t="s">
        <v>3228</v>
      </c>
      <c r="G1415" s="133" t="s">
        <v>865</v>
      </c>
      <c r="H1415" s="133" t="s">
        <v>1355</v>
      </c>
      <c r="I1415" t="b">
        <v>0</v>
      </c>
      <c r="J1415" s="133" t="s">
        <v>867</v>
      </c>
      <c r="K1415" s="91">
        <v>2500</v>
      </c>
      <c r="L1415" s="278">
        <v>2500</v>
      </c>
      <c r="M1415" s="278">
        <f t="shared" si="22"/>
        <v>0</v>
      </c>
    </row>
    <row r="1416" spans="1:13" hidden="1" x14ac:dyDescent="0.3">
      <c r="A1416" s="108">
        <v>599669</v>
      </c>
      <c r="B1416" s="133" t="s">
        <v>3247</v>
      </c>
      <c r="C1416" s="133" t="s">
        <v>10</v>
      </c>
      <c r="D1416" s="133" t="s">
        <v>3225</v>
      </c>
      <c r="E1416" s="133" t="s">
        <v>1354</v>
      </c>
      <c r="F1416" s="133" t="s">
        <v>3228</v>
      </c>
      <c r="G1416" s="133" t="s">
        <v>925</v>
      </c>
      <c r="H1416" s="133" t="s">
        <v>1893</v>
      </c>
      <c r="I1416" t="b">
        <v>0</v>
      </c>
      <c r="J1416" s="133" t="s">
        <v>867</v>
      </c>
      <c r="K1416" s="91">
        <v>2100</v>
      </c>
      <c r="L1416" s="278">
        <v>2100</v>
      </c>
      <c r="M1416" s="278">
        <f t="shared" si="22"/>
        <v>0</v>
      </c>
    </row>
    <row r="1417" spans="1:13" hidden="1" x14ac:dyDescent="0.3">
      <c r="A1417" s="108">
        <v>599670</v>
      </c>
      <c r="B1417" s="133" t="s">
        <v>3248</v>
      </c>
      <c r="C1417" s="133" t="s">
        <v>10</v>
      </c>
      <c r="D1417" s="133" t="s">
        <v>3225</v>
      </c>
      <c r="E1417" s="133" t="s">
        <v>1354</v>
      </c>
      <c r="F1417" s="133" t="s">
        <v>1050</v>
      </c>
      <c r="G1417" s="133" t="s">
        <v>865</v>
      </c>
      <c r="H1417" s="133" t="s">
        <v>1355</v>
      </c>
      <c r="I1417" t="b">
        <v>0</v>
      </c>
      <c r="J1417" s="133" t="s">
        <v>867</v>
      </c>
      <c r="K1417" s="91">
        <v>1300</v>
      </c>
      <c r="L1417" s="278">
        <v>1300</v>
      </c>
      <c r="M1417" s="278">
        <f t="shared" si="22"/>
        <v>0</v>
      </c>
    </row>
    <row r="1418" spans="1:13" hidden="1" x14ac:dyDescent="0.3">
      <c r="A1418" s="108">
        <v>599671</v>
      </c>
      <c r="B1418" s="133" t="s">
        <v>3249</v>
      </c>
      <c r="C1418" s="133" t="s">
        <v>10</v>
      </c>
      <c r="D1418" s="133" t="s">
        <v>3225</v>
      </c>
      <c r="E1418" s="133" t="s">
        <v>1207</v>
      </c>
      <c r="F1418" s="133" t="s">
        <v>3241</v>
      </c>
      <c r="G1418" s="133" t="s">
        <v>925</v>
      </c>
      <c r="H1418" s="133" t="s">
        <v>3250</v>
      </c>
      <c r="I1418" t="b">
        <v>0</v>
      </c>
      <c r="J1418" s="133" t="s">
        <v>867</v>
      </c>
      <c r="K1418" s="91">
        <v>100</v>
      </c>
      <c r="L1418" s="278">
        <v>100</v>
      </c>
      <c r="M1418" s="278">
        <f t="shared" si="22"/>
        <v>0</v>
      </c>
    </row>
    <row r="1419" spans="1:13" hidden="1" x14ac:dyDescent="0.3">
      <c r="A1419" s="108">
        <v>599672</v>
      </c>
      <c r="B1419" s="133" t="s">
        <v>3251</v>
      </c>
      <c r="C1419" s="133" t="s">
        <v>10</v>
      </c>
      <c r="D1419" s="133" t="s">
        <v>3225</v>
      </c>
      <c r="E1419" s="133" t="s">
        <v>1207</v>
      </c>
      <c r="F1419" s="133" t="s">
        <v>3241</v>
      </c>
      <c r="G1419" s="133" t="s">
        <v>931</v>
      </c>
      <c r="H1419" s="133" t="s">
        <v>3252</v>
      </c>
      <c r="I1419" t="b">
        <v>0</v>
      </c>
      <c r="J1419" s="133" t="s">
        <v>867</v>
      </c>
      <c r="K1419" s="91">
        <v>100</v>
      </c>
      <c r="L1419" s="278">
        <v>100</v>
      </c>
      <c r="M1419" s="278">
        <f t="shared" si="22"/>
        <v>0</v>
      </c>
    </row>
    <row r="1420" spans="1:13" hidden="1" x14ac:dyDescent="0.3">
      <c r="A1420" s="108">
        <v>2617477</v>
      </c>
      <c r="B1420" s="133" t="s">
        <v>3253</v>
      </c>
      <c r="C1420" s="133" t="s">
        <v>10</v>
      </c>
      <c r="D1420" s="133" t="s">
        <v>3225</v>
      </c>
      <c r="E1420" s="133" t="s">
        <v>1212</v>
      </c>
      <c r="F1420" s="133" t="s">
        <v>1027</v>
      </c>
      <c r="G1420" s="133" t="s">
        <v>865</v>
      </c>
      <c r="H1420" s="133" t="s">
        <v>3254</v>
      </c>
      <c r="I1420" t="b">
        <v>0</v>
      </c>
      <c r="J1420" s="133" t="s">
        <v>867</v>
      </c>
      <c r="K1420" s="91">
        <v>70</v>
      </c>
      <c r="L1420" s="278">
        <v>70</v>
      </c>
      <c r="M1420" s="278">
        <f t="shared" si="22"/>
        <v>0</v>
      </c>
    </row>
    <row r="1421" spans="1:13" hidden="1" x14ac:dyDescent="0.3">
      <c r="A1421" s="108">
        <v>2617482</v>
      </c>
      <c r="B1421" s="133" t="s">
        <v>3255</v>
      </c>
      <c r="C1421" s="133" t="s">
        <v>10</v>
      </c>
      <c r="D1421" s="133" t="s">
        <v>3225</v>
      </c>
      <c r="E1421" s="133" t="s">
        <v>1212</v>
      </c>
      <c r="F1421" s="133" t="s">
        <v>3228</v>
      </c>
      <c r="G1421" s="133" t="s">
        <v>865</v>
      </c>
      <c r="H1421" s="133" t="s">
        <v>3256</v>
      </c>
      <c r="I1421" t="b">
        <v>0</v>
      </c>
      <c r="J1421" s="133" t="s">
        <v>867</v>
      </c>
      <c r="K1421" s="91">
        <v>73330</v>
      </c>
      <c r="L1421" s="278">
        <v>73330</v>
      </c>
      <c r="M1421" s="278">
        <f t="shared" si="22"/>
        <v>0</v>
      </c>
    </row>
    <row r="1422" spans="1:13" hidden="1" x14ac:dyDescent="0.3">
      <c r="A1422" s="108">
        <v>2617483</v>
      </c>
      <c r="B1422" s="133" t="s">
        <v>3257</v>
      </c>
      <c r="C1422" s="133" t="s">
        <v>10</v>
      </c>
      <c r="D1422" s="133" t="s">
        <v>3225</v>
      </c>
      <c r="E1422" s="133" t="s">
        <v>1215</v>
      </c>
      <c r="F1422" s="133" t="s">
        <v>1027</v>
      </c>
      <c r="G1422" s="133" t="s">
        <v>865</v>
      </c>
      <c r="H1422" s="133" t="s">
        <v>1990</v>
      </c>
      <c r="I1422" t="b">
        <v>0</v>
      </c>
      <c r="J1422" s="133" t="s">
        <v>867</v>
      </c>
      <c r="K1422" s="91">
        <v>380</v>
      </c>
      <c r="L1422" s="278">
        <v>380</v>
      </c>
      <c r="M1422" s="278">
        <f t="shared" si="22"/>
        <v>0</v>
      </c>
    </row>
    <row r="1423" spans="1:13" hidden="1" x14ac:dyDescent="0.3">
      <c r="A1423" s="108">
        <v>2617486</v>
      </c>
      <c r="B1423" s="133" t="s">
        <v>3258</v>
      </c>
      <c r="C1423" s="133" t="s">
        <v>10</v>
      </c>
      <c r="D1423" s="133" t="s">
        <v>3225</v>
      </c>
      <c r="E1423" s="133" t="s">
        <v>1215</v>
      </c>
      <c r="F1423" s="133" t="s">
        <v>1027</v>
      </c>
      <c r="G1423" s="133" t="s">
        <v>925</v>
      </c>
      <c r="H1423" s="133" t="s">
        <v>1992</v>
      </c>
      <c r="I1423" t="b">
        <v>0</v>
      </c>
      <c r="J1423" s="133" t="s">
        <v>867</v>
      </c>
      <c r="K1423" s="91">
        <v>750</v>
      </c>
      <c r="L1423" s="278">
        <v>750</v>
      </c>
      <c r="M1423" s="278">
        <f t="shared" si="22"/>
        <v>0</v>
      </c>
    </row>
    <row r="1424" spans="1:13" hidden="1" x14ac:dyDescent="0.3">
      <c r="A1424" s="108">
        <v>599673</v>
      </c>
      <c r="B1424" s="133" t="s">
        <v>3259</v>
      </c>
      <c r="C1424" s="133" t="s">
        <v>10</v>
      </c>
      <c r="D1424" s="133" t="s">
        <v>3225</v>
      </c>
      <c r="E1424" s="133" t="s">
        <v>1215</v>
      </c>
      <c r="F1424" s="133" t="s">
        <v>1027</v>
      </c>
      <c r="G1424" s="133" t="s">
        <v>928</v>
      </c>
      <c r="H1424" s="133" t="s">
        <v>1994</v>
      </c>
      <c r="I1424" t="b">
        <v>0</v>
      </c>
      <c r="J1424" s="133" t="s">
        <v>867</v>
      </c>
      <c r="K1424" s="91">
        <v>1000</v>
      </c>
      <c r="L1424" s="278">
        <v>1000</v>
      </c>
      <c r="M1424" s="278">
        <f t="shared" si="22"/>
        <v>0</v>
      </c>
    </row>
    <row r="1425" spans="1:13" hidden="1" x14ac:dyDescent="0.3">
      <c r="A1425" s="108">
        <v>599674</v>
      </c>
      <c r="B1425" s="133" t="s">
        <v>3260</v>
      </c>
      <c r="C1425" s="133" t="s">
        <v>10</v>
      </c>
      <c r="D1425" s="133" t="s">
        <v>3225</v>
      </c>
      <c r="E1425" s="133" t="s">
        <v>1215</v>
      </c>
      <c r="F1425" s="133" t="s">
        <v>3228</v>
      </c>
      <c r="G1425" s="133" t="s">
        <v>865</v>
      </c>
      <c r="H1425" s="133" t="s">
        <v>1994</v>
      </c>
      <c r="I1425" t="b">
        <v>0</v>
      </c>
      <c r="J1425" s="133" t="s">
        <v>867</v>
      </c>
      <c r="K1425" s="91">
        <v>700</v>
      </c>
      <c r="L1425" s="278">
        <v>700</v>
      </c>
      <c r="M1425" s="278">
        <f t="shared" si="22"/>
        <v>0</v>
      </c>
    </row>
    <row r="1426" spans="1:13" hidden="1" x14ac:dyDescent="0.3">
      <c r="A1426" s="108">
        <v>599675</v>
      </c>
      <c r="B1426" s="133" t="s">
        <v>3261</v>
      </c>
      <c r="C1426" s="133" t="s">
        <v>10</v>
      </c>
      <c r="D1426" s="133" t="s">
        <v>3225</v>
      </c>
      <c r="E1426" s="133" t="s">
        <v>1220</v>
      </c>
      <c r="F1426" s="133" t="s">
        <v>1027</v>
      </c>
      <c r="G1426" s="133" t="s">
        <v>865</v>
      </c>
      <c r="H1426" s="133" t="s">
        <v>2002</v>
      </c>
      <c r="I1426" t="b">
        <v>0</v>
      </c>
      <c r="J1426" s="133" t="s">
        <v>867</v>
      </c>
      <c r="K1426" s="91">
        <v>1570</v>
      </c>
      <c r="L1426" s="278">
        <v>1570</v>
      </c>
      <c r="M1426" s="278">
        <f t="shared" si="22"/>
        <v>0</v>
      </c>
    </row>
    <row r="1427" spans="1:13" hidden="1" x14ac:dyDescent="0.3">
      <c r="A1427" s="108">
        <v>2617478</v>
      </c>
      <c r="B1427" s="133" t="s">
        <v>3262</v>
      </c>
      <c r="C1427" s="133" t="s">
        <v>10</v>
      </c>
      <c r="D1427" s="133" t="s">
        <v>3225</v>
      </c>
      <c r="E1427" s="133" t="s">
        <v>1220</v>
      </c>
      <c r="F1427" s="133" t="s">
        <v>1027</v>
      </c>
      <c r="G1427" s="133" t="s">
        <v>925</v>
      </c>
      <c r="H1427" s="133" t="s">
        <v>2004</v>
      </c>
      <c r="I1427" t="b">
        <v>0</v>
      </c>
      <c r="J1427" s="133" t="s">
        <v>867</v>
      </c>
      <c r="K1427" s="91">
        <v>1500</v>
      </c>
      <c r="L1427" s="278">
        <v>1500</v>
      </c>
      <c r="M1427" s="278">
        <f t="shared" si="22"/>
        <v>0</v>
      </c>
    </row>
    <row r="1428" spans="1:13" hidden="1" x14ac:dyDescent="0.3">
      <c r="A1428" s="108">
        <v>2617479</v>
      </c>
      <c r="B1428" s="133" t="s">
        <v>3263</v>
      </c>
      <c r="C1428" s="133" t="s">
        <v>10</v>
      </c>
      <c r="D1428" s="133" t="s">
        <v>3225</v>
      </c>
      <c r="E1428" s="133" t="s">
        <v>1220</v>
      </c>
      <c r="F1428" s="133" t="s">
        <v>1027</v>
      </c>
      <c r="G1428" s="133" t="s">
        <v>928</v>
      </c>
      <c r="H1428" s="133" t="s">
        <v>2006</v>
      </c>
      <c r="I1428" t="b">
        <v>0</v>
      </c>
      <c r="J1428" s="133" t="s">
        <v>867</v>
      </c>
      <c r="K1428" s="91">
        <v>1000</v>
      </c>
      <c r="L1428" s="278">
        <v>1000</v>
      </c>
      <c r="M1428" s="278">
        <f t="shared" si="22"/>
        <v>0</v>
      </c>
    </row>
    <row r="1429" spans="1:13" hidden="1" x14ac:dyDescent="0.3">
      <c r="A1429" s="108">
        <v>2617480</v>
      </c>
      <c r="B1429" s="133" t="s">
        <v>3264</v>
      </c>
      <c r="C1429" s="133" t="s">
        <v>10</v>
      </c>
      <c r="D1429" s="133" t="s">
        <v>3225</v>
      </c>
      <c r="E1429" s="133" t="s">
        <v>1220</v>
      </c>
      <c r="F1429" s="133" t="s">
        <v>1027</v>
      </c>
      <c r="G1429" s="133" t="s">
        <v>931</v>
      </c>
      <c r="H1429" s="133" t="s">
        <v>3265</v>
      </c>
      <c r="I1429" t="b">
        <v>0</v>
      </c>
      <c r="J1429" s="133" t="s">
        <v>867</v>
      </c>
      <c r="K1429" s="91">
        <v>700</v>
      </c>
      <c r="L1429" s="278">
        <v>700</v>
      </c>
      <c r="M1429" s="278">
        <f t="shared" si="22"/>
        <v>0</v>
      </c>
    </row>
    <row r="1430" spans="1:13" hidden="1" x14ac:dyDescent="0.3">
      <c r="A1430" s="108">
        <v>599676</v>
      </c>
      <c r="B1430" s="133" t="s">
        <v>3266</v>
      </c>
      <c r="C1430" s="133" t="s">
        <v>10</v>
      </c>
      <c r="D1430" s="133" t="s">
        <v>3225</v>
      </c>
      <c r="E1430" s="133" t="s">
        <v>1220</v>
      </c>
      <c r="F1430" s="133" t="s">
        <v>1050</v>
      </c>
      <c r="G1430" s="133" t="s">
        <v>865</v>
      </c>
      <c r="H1430" s="133" t="s">
        <v>2006</v>
      </c>
      <c r="I1430" t="b">
        <v>0</v>
      </c>
      <c r="J1430" s="133" t="s">
        <v>867</v>
      </c>
      <c r="K1430" s="91">
        <v>700</v>
      </c>
      <c r="L1430" s="278">
        <v>700</v>
      </c>
      <c r="M1430" s="278">
        <f t="shared" si="22"/>
        <v>0</v>
      </c>
    </row>
    <row r="1431" spans="1:13" hidden="1" x14ac:dyDescent="0.3">
      <c r="A1431" s="108">
        <v>599677</v>
      </c>
      <c r="B1431" s="133" t="s">
        <v>3267</v>
      </c>
      <c r="C1431" s="133" t="s">
        <v>10</v>
      </c>
      <c r="D1431" s="133" t="s">
        <v>3225</v>
      </c>
      <c r="E1431" s="133" t="s">
        <v>1220</v>
      </c>
      <c r="F1431" s="133" t="s">
        <v>3241</v>
      </c>
      <c r="G1431" s="133" t="s">
        <v>865</v>
      </c>
      <c r="H1431" s="133" t="s">
        <v>2006</v>
      </c>
      <c r="I1431" t="b">
        <v>0</v>
      </c>
      <c r="J1431" s="133" t="s">
        <v>867</v>
      </c>
      <c r="K1431" s="91">
        <v>700</v>
      </c>
      <c r="L1431" s="278">
        <v>700</v>
      </c>
      <c r="M1431" s="278">
        <f t="shared" si="22"/>
        <v>0</v>
      </c>
    </row>
    <row r="1432" spans="1:13" hidden="1" x14ac:dyDescent="0.3">
      <c r="A1432" s="108">
        <v>599678</v>
      </c>
      <c r="B1432" s="133" t="s">
        <v>3268</v>
      </c>
      <c r="C1432" s="133" t="s">
        <v>10</v>
      </c>
      <c r="D1432" s="133" t="s">
        <v>3225</v>
      </c>
      <c r="E1432" s="133" t="s">
        <v>1229</v>
      </c>
      <c r="F1432" s="133" t="s">
        <v>1027</v>
      </c>
      <c r="G1432" s="133" t="s">
        <v>865</v>
      </c>
      <c r="H1432" s="133" t="s">
        <v>3269</v>
      </c>
      <c r="I1432" t="b">
        <v>0</v>
      </c>
      <c r="J1432" s="133" t="s">
        <v>867</v>
      </c>
      <c r="K1432" s="91">
        <v>150000</v>
      </c>
      <c r="L1432" s="278">
        <v>150000</v>
      </c>
      <c r="M1432" s="278">
        <f t="shared" si="22"/>
        <v>0</v>
      </c>
    </row>
    <row r="1433" spans="1:13" hidden="1" x14ac:dyDescent="0.3">
      <c r="A1433" s="108">
        <v>599688</v>
      </c>
      <c r="B1433" s="133" t="s">
        <v>3270</v>
      </c>
      <c r="C1433" s="133" t="s">
        <v>10</v>
      </c>
      <c r="D1433" s="133" t="s">
        <v>3225</v>
      </c>
      <c r="E1433" s="133" t="s">
        <v>1229</v>
      </c>
      <c r="F1433" s="133" t="s">
        <v>1027</v>
      </c>
      <c r="G1433" s="133" t="s">
        <v>925</v>
      </c>
      <c r="H1433" s="133" t="s">
        <v>3271</v>
      </c>
      <c r="I1433" t="b">
        <v>0</v>
      </c>
      <c r="J1433" s="133" t="s">
        <v>867</v>
      </c>
      <c r="K1433" s="91">
        <v>360</v>
      </c>
      <c r="L1433" s="278">
        <v>360</v>
      </c>
      <c r="M1433" s="278">
        <f t="shared" si="22"/>
        <v>0</v>
      </c>
    </row>
    <row r="1434" spans="1:13" hidden="1" x14ac:dyDescent="0.3">
      <c r="A1434" s="108">
        <v>850358</v>
      </c>
      <c r="B1434" s="133" t="s">
        <v>3272</v>
      </c>
      <c r="C1434" s="133" t="s">
        <v>10</v>
      </c>
      <c r="D1434" s="133" t="s">
        <v>3225</v>
      </c>
      <c r="E1434" s="133" t="s">
        <v>1229</v>
      </c>
      <c r="F1434" s="133" t="s">
        <v>1027</v>
      </c>
      <c r="G1434" s="133" t="s">
        <v>928</v>
      </c>
      <c r="H1434" s="133" t="s">
        <v>2783</v>
      </c>
      <c r="I1434" t="b">
        <v>0</v>
      </c>
      <c r="J1434" s="133" t="s">
        <v>867</v>
      </c>
      <c r="K1434" s="91">
        <v>1590</v>
      </c>
      <c r="L1434" s="278">
        <v>1590</v>
      </c>
      <c r="M1434" s="278">
        <f t="shared" si="22"/>
        <v>0</v>
      </c>
    </row>
    <row r="1435" spans="1:13" hidden="1" x14ac:dyDescent="0.3">
      <c r="A1435" s="108">
        <v>2617487</v>
      </c>
      <c r="B1435" s="133" t="s">
        <v>3273</v>
      </c>
      <c r="C1435" s="133" t="s">
        <v>10</v>
      </c>
      <c r="D1435" s="133" t="s">
        <v>3225</v>
      </c>
      <c r="E1435" s="133" t="s">
        <v>1229</v>
      </c>
      <c r="F1435" s="133" t="s">
        <v>1027</v>
      </c>
      <c r="G1435" s="133" t="s">
        <v>931</v>
      </c>
      <c r="H1435" s="133" t="s">
        <v>1905</v>
      </c>
      <c r="I1435" t="b">
        <v>0</v>
      </c>
      <c r="J1435" s="133" t="s">
        <v>867</v>
      </c>
      <c r="K1435" s="91">
        <v>0</v>
      </c>
      <c r="L1435" s="278">
        <v>0</v>
      </c>
      <c r="M1435" s="278">
        <f t="shared" si="22"/>
        <v>0</v>
      </c>
    </row>
    <row r="1436" spans="1:13" hidden="1" x14ac:dyDescent="0.3">
      <c r="A1436" s="108">
        <v>2617488</v>
      </c>
      <c r="B1436" s="133" t="s">
        <v>3274</v>
      </c>
      <c r="C1436" s="133" t="s">
        <v>10</v>
      </c>
      <c r="D1436" s="133" t="s">
        <v>3225</v>
      </c>
      <c r="E1436" s="133" t="s">
        <v>1229</v>
      </c>
      <c r="F1436" s="133" t="s">
        <v>3228</v>
      </c>
      <c r="G1436" s="133" t="s">
        <v>865</v>
      </c>
      <c r="H1436" s="133" t="s">
        <v>1308</v>
      </c>
      <c r="I1436" t="b">
        <v>0</v>
      </c>
      <c r="J1436" s="133" t="s">
        <v>867</v>
      </c>
      <c r="K1436" s="91">
        <v>1440</v>
      </c>
      <c r="L1436" s="278">
        <v>1440</v>
      </c>
      <c r="M1436" s="278">
        <f t="shared" si="22"/>
        <v>0</v>
      </c>
    </row>
    <row r="1437" spans="1:13" hidden="1" x14ac:dyDescent="0.3">
      <c r="A1437" s="108">
        <v>2617489</v>
      </c>
      <c r="B1437" s="133" t="s">
        <v>3275</v>
      </c>
      <c r="C1437" s="133" t="s">
        <v>10</v>
      </c>
      <c r="D1437" s="133" t="s">
        <v>3225</v>
      </c>
      <c r="E1437" s="133" t="s">
        <v>1229</v>
      </c>
      <c r="F1437" s="133" t="s">
        <v>3228</v>
      </c>
      <c r="G1437" s="133" t="s">
        <v>925</v>
      </c>
      <c r="H1437" s="133" t="s">
        <v>3276</v>
      </c>
      <c r="I1437" t="b">
        <v>0</v>
      </c>
      <c r="J1437" s="133" t="s">
        <v>867</v>
      </c>
      <c r="K1437" s="91">
        <v>0</v>
      </c>
      <c r="L1437" s="278">
        <v>0</v>
      </c>
      <c r="M1437" s="278">
        <f t="shared" si="22"/>
        <v>0</v>
      </c>
    </row>
    <row r="1438" spans="1:13" hidden="1" x14ac:dyDescent="0.3">
      <c r="A1438" s="108">
        <v>599679</v>
      </c>
      <c r="B1438" s="133" t="s">
        <v>3277</v>
      </c>
      <c r="C1438" s="133" t="s">
        <v>10</v>
      </c>
      <c r="D1438" s="133" t="s">
        <v>3225</v>
      </c>
      <c r="E1438" s="133" t="s">
        <v>1229</v>
      </c>
      <c r="F1438" s="133" t="s">
        <v>3228</v>
      </c>
      <c r="G1438" s="133" t="s">
        <v>928</v>
      </c>
      <c r="H1438" s="133" t="s">
        <v>3278</v>
      </c>
      <c r="I1438" t="b">
        <v>0</v>
      </c>
      <c r="J1438" s="133" t="s">
        <v>867</v>
      </c>
      <c r="K1438" s="91">
        <v>930</v>
      </c>
      <c r="L1438" s="278">
        <v>930</v>
      </c>
      <c r="M1438" s="278">
        <f t="shared" si="22"/>
        <v>0</v>
      </c>
    </row>
    <row r="1439" spans="1:13" hidden="1" x14ac:dyDescent="0.3">
      <c r="A1439" s="108">
        <v>599680</v>
      </c>
      <c r="B1439" s="133" t="s">
        <v>3279</v>
      </c>
      <c r="C1439" s="133" t="s">
        <v>10</v>
      </c>
      <c r="D1439" s="133" t="s">
        <v>3225</v>
      </c>
      <c r="E1439" s="133" t="s">
        <v>1229</v>
      </c>
      <c r="F1439" s="133" t="s">
        <v>1050</v>
      </c>
      <c r="G1439" s="133" t="s">
        <v>865</v>
      </c>
      <c r="H1439" s="133" t="s">
        <v>1308</v>
      </c>
      <c r="I1439" t="b">
        <v>0</v>
      </c>
      <c r="J1439" s="133" t="s">
        <v>867</v>
      </c>
      <c r="K1439" s="91">
        <v>1080</v>
      </c>
      <c r="L1439" s="278">
        <v>1080</v>
      </c>
      <c r="M1439" s="278">
        <f t="shared" si="22"/>
        <v>0</v>
      </c>
    </row>
    <row r="1440" spans="1:13" hidden="1" x14ac:dyDescent="0.3">
      <c r="A1440" s="108">
        <v>2617490</v>
      </c>
      <c r="B1440" s="133" t="s">
        <v>3280</v>
      </c>
      <c r="C1440" s="133" t="s">
        <v>10</v>
      </c>
      <c r="D1440" s="133" t="s">
        <v>3225</v>
      </c>
      <c r="E1440" s="133" t="s">
        <v>1229</v>
      </c>
      <c r="F1440" s="133" t="s">
        <v>1050</v>
      </c>
      <c r="G1440" s="133" t="s">
        <v>925</v>
      </c>
      <c r="H1440" s="133" t="s">
        <v>3281</v>
      </c>
      <c r="I1440" t="b">
        <v>0</v>
      </c>
      <c r="J1440" s="133" t="s">
        <v>867</v>
      </c>
      <c r="K1440" s="91">
        <v>0</v>
      </c>
      <c r="L1440" s="278">
        <v>0</v>
      </c>
      <c r="M1440" s="278">
        <f t="shared" si="22"/>
        <v>0</v>
      </c>
    </row>
    <row r="1441" spans="1:13" hidden="1" x14ac:dyDescent="0.3">
      <c r="A1441" s="108">
        <v>599681</v>
      </c>
      <c r="B1441" s="133" t="s">
        <v>3282</v>
      </c>
      <c r="C1441" s="133" t="s">
        <v>10</v>
      </c>
      <c r="D1441" s="133" t="s">
        <v>3225</v>
      </c>
      <c r="E1441" s="133" t="s">
        <v>1229</v>
      </c>
      <c r="F1441" s="133" t="s">
        <v>1050</v>
      </c>
      <c r="G1441" s="133" t="s">
        <v>928</v>
      </c>
      <c r="H1441" s="133" t="s">
        <v>1238</v>
      </c>
      <c r="I1441" t="b">
        <v>0</v>
      </c>
      <c r="J1441" s="133" t="s">
        <v>867</v>
      </c>
      <c r="K1441" s="91">
        <v>0</v>
      </c>
      <c r="L1441" s="278">
        <v>0</v>
      </c>
      <c r="M1441" s="278">
        <f t="shared" si="22"/>
        <v>0</v>
      </c>
    </row>
    <row r="1442" spans="1:13" hidden="1" x14ac:dyDescent="0.3">
      <c r="A1442" s="108">
        <v>599682</v>
      </c>
      <c r="B1442" s="133" t="s">
        <v>3283</v>
      </c>
      <c r="C1442" s="133" t="s">
        <v>10</v>
      </c>
      <c r="D1442" s="133" t="s">
        <v>3225</v>
      </c>
      <c r="E1442" s="133" t="s">
        <v>1229</v>
      </c>
      <c r="F1442" s="133" t="s">
        <v>3241</v>
      </c>
      <c r="G1442" s="133" t="s">
        <v>865</v>
      </c>
      <c r="H1442" s="133" t="s">
        <v>1457</v>
      </c>
      <c r="I1442" t="b">
        <v>0</v>
      </c>
      <c r="J1442" s="133" t="s">
        <v>867</v>
      </c>
      <c r="K1442" s="91">
        <v>1000</v>
      </c>
      <c r="L1442" s="278">
        <v>1000</v>
      </c>
      <c r="M1442" s="278">
        <f t="shared" si="22"/>
        <v>0</v>
      </c>
    </row>
    <row r="1443" spans="1:13" hidden="1" x14ac:dyDescent="0.3">
      <c r="A1443" s="108">
        <v>850359</v>
      </c>
      <c r="B1443" s="133" t="s">
        <v>3284</v>
      </c>
      <c r="C1443" s="133" t="s">
        <v>10</v>
      </c>
      <c r="D1443" s="133" t="s">
        <v>3225</v>
      </c>
      <c r="E1443" s="133" t="s">
        <v>1229</v>
      </c>
      <c r="F1443" s="133" t="s">
        <v>3241</v>
      </c>
      <c r="G1443" s="133" t="s">
        <v>925</v>
      </c>
      <c r="H1443" s="133" t="s">
        <v>3285</v>
      </c>
      <c r="I1443" t="b">
        <v>0</v>
      </c>
      <c r="J1443" s="133" t="s">
        <v>867</v>
      </c>
      <c r="K1443" s="91">
        <v>0</v>
      </c>
      <c r="L1443" s="278">
        <v>0</v>
      </c>
      <c r="M1443" s="278">
        <f t="shared" si="22"/>
        <v>0</v>
      </c>
    </row>
    <row r="1444" spans="1:13" hidden="1" x14ac:dyDescent="0.3">
      <c r="A1444" s="108">
        <v>599683</v>
      </c>
      <c r="B1444" s="133" t="s">
        <v>3286</v>
      </c>
      <c r="C1444" s="133" t="s">
        <v>10</v>
      </c>
      <c r="D1444" s="133" t="s">
        <v>3225</v>
      </c>
      <c r="E1444" s="133" t="s">
        <v>1229</v>
      </c>
      <c r="F1444" s="133" t="s">
        <v>3241</v>
      </c>
      <c r="G1444" s="133" t="s">
        <v>928</v>
      </c>
      <c r="H1444" s="133" t="s">
        <v>3278</v>
      </c>
      <c r="I1444" t="b">
        <v>0</v>
      </c>
      <c r="J1444" s="133" t="s">
        <v>867</v>
      </c>
      <c r="K1444" s="91">
        <v>6480</v>
      </c>
      <c r="L1444" s="278">
        <v>6480</v>
      </c>
      <c r="M1444" s="278">
        <f t="shared" si="22"/>
        <v>0</v>
      </c>
    </row>
    <row r="1445" spans="1:13" hidden="1" x14ac:dyDescent="0.3">
      <c r="A1445" s="108">
        <v>599684</v>
      </c>
      <c r="B1445" s="133" t="s">
        <v>3287</v>
      </c>
      <c r="C1445" s="133" t="s">
        <v>10</v>
      </c>
      <c r="D1445" s="133" t="s">
        <v>3225</v>
      </c>
      <c r="E1445" s="133" t="s">
        <v>1229</v>
      </c>
      <c r="F1445" s="133" t="s">
        <v>3241</v>
      </c>
      <c r="G1445" s="133" t="s">
        <v>931</v>
      </c>
      <c r="H1445" s="133" t="s">
        <v>3196</v>
      </c>
      <c r="I1445" t="b">
        <v>0</v>
      </c>
      <c r="J1445" s="133" t="s">
        <v>867</v>
      </c>
      <c r="K1445" s="91">
        <v>200</v>
      </c>
      <c r="L1445" s="278">
        <v>200</v>
      </c>
      <c r="M1445" s="278">
        <f t="shared" si="22"/>
        <v>0</v>
      </c>
    </row>
    <row r="1446" spans="1:13" hidden="1" x14ac:dyDescent="0.3">
      <c r="A1446" s="108">
        <v>599687</v>
      </c>
      <c r="B1446" s="133" t="s">
        <v>3288</v>
      </c>
      <c r="C1446" s="133" t="s">
        <v>10</v>
      </c>
      <c r="D1446" s="133" t="s">
        <v>3225</v>
      </c>
      <c r="E1446" s="133" t="s">
        <v>1229</v>
      </c>
      <c r="F1446" s="133" t="s">
        <v>3241</v>
      </c>
      <c r="G1446" s="133" t="s">
        <v>944</v>
      </c>
      <c r="H1446" s="133" t="s">
        <v>3289</v>
      </c>
      <c r="I1446" t="b">
        <v>0</v>
      </c>
      <c r="J1446" s="133" t="s">
        <v>867</v>
      </c>
      <c r="K1446" s="91">
        <v>2000</v>
      </c>
      <c r="L1446" s="278">
        <v>2000</v>
      </c>
      <c r="M1446" s="278">
        <f t="shared" si="22"/>
        <v>0</v>
      </c>
    </row>
    <row r="1447" spans="1:13" hidden="1" x14ac:dyDescent="0.3">
      <c r="A1447" s="108">
        <v>599700</v>
      </c>
      <c r="B1447" s="133" t="s">
        <v>3290</v>
      </c>
      <c r="C1447" s="133" t="s">
        <v>10</v>
      </c>
      <c r="D1447" s="133" t="s">
        <v>3225</v>
      </c>
      <c r="E1447" s="133" t="s">
        <v>1576</v>
      </c>
      <c r="F1447" s="133" t="s">
        <v>1027</v>
      </c>
      <c r="G1447" s="133" t="s">
        <v>865</v>
      </c>
      <c r="H1447" s="133" t="s">
        <v>1577</v>
      </c>
      <c r="I1447" t="b">
        <v>0</v>
      </c>
      <c r="J1447" s="133" t="s">
        <v>867</v>
      </c>
      <c r="K1447" s="91">
        <v>249210</v>
      </c>
      <c r="L1447" s="278">
        <v>249210</v>
      </c>
      <c r="M1447" s="278">
        <f t="shared" si="22"/>
        <v>0</v>
      </c>
    </row>
    <row r="1448" spans="1:13" hidden="1" x14ac:dyDescent="0.3">
      <c r="A1448" s="108">
        <v>2617724</v>
      </c>
      <c r="B1448" s="133" t="s">
        <v>3291</v>
      </c>
      <c r="C1448" s="133" t="s">
        <v>10</v>
      </c>
      <c r="D1448" s="133" t="s">
        <v>3225</v>
      </c>
      <c r="E1448" s="133" t="s">
        <v>1576</v>
      </c>
      <c r="F1448" s="133" t="s">
        <v>3228</v>
      </c>
      <c r="G1448" s="133" t="s">
        <v>865</v>
      </c>
      <c r="H1448" s="133" t="s">
        <v>1577</v>
      </c>
      <c r="I1448" t="b">
        <v>0</v>
      </c>
      <c r="J1448" s="133" t="s">
        <v>867</v>
      </c>
      <c r="K1448" s="91">
        <v>0</v>
      </c>
      <c r="L1448" s="278">
        <v>0</v>
      </c>
      <c r="M1448" s="278">
        <f t="shared" si="22"/>
        <v>0</v>
      </c>
    </row>
    <row r="1449" spans="1:13" hidden="1" x14ac:dyDescent="0.3">
      <c r="A1449" s="108">
        <v>599685</v>
      </c>
      <c r="B1449" s="133" t="s">
        <v>3292</v>
      </c>
      <c r="C1449" s="133" t="s">
        <v>10</v>
      </c>
      <c r="D1449" s="133" t="s">
        <v>3225</v>
      </c>
      <c r="E1449" s="133" t="s">
        <v>1243</v>
      </c>
      <c r="F1449" s="133" t="s">
        <v>1027</v>
      </c>
      <c r="G1449" s="133" t="s">
        <v>865</v>
      </c>
      <c r="H1449" s="133" t="s">
        <v>1244</v>
      </c>
      <c r="I1449" t="b">
        <v>0</v>
      </c>
      <c r="J1449" s="133" t="s">
        <v>867</v>
      </c>
      <c r="K1449" s="91">
        <v>100000</v>
      </c>
      <c r="L1449" s="278">
        <v>100000</v>
      </c>
      <c r="M1449" s="278">
        <f t="shared" si="22"/>
        <v>0</v>
      </c>
    </row>
    <row r="1450" spans="1:13" hidden="1" x14ac:dyDescent="0.3">
      <c r="A1450" s="108">
        <v>599699</v>
      </c>
      <c r="B1450" s="133" t="s">
        <v>3293</v>
      </c>
      <c r="C1450" s="133" t="s">
        <v>10</v>
      </c>
      <c r="D1450" s="133" t="s">
        <v>3225</v>
      </c>
      <c r="E1450" s="133" t="s">
        <v>1246</v>
      </c>
      <c r="F1450" s="133" t="s">
        <v>1027</v>
      </c>
      <c r="G1450" s="133" t="s">
        <v>865</v>
      </c>
      <c r="H1450" s="133" t="s">
        <v>1326</v>
      </c>
      <c r="I1450" t="b">
        <v>0</v>
      </c>
      <c r="J1450" s="133" t="s">
        <v>867</v>
      </c>
      <c r="K1450" s="91">
        <v>14640</v>
      </c>
      <c r="L1450" s="278">
        <v>17640</v>
      </c>
      <c r="M1450" s="278">
        <f t="shared" si="22"/>
        <v>3000</v>
      </c>
    </row>
    <row r="1451" spans="1:13" hidden="1" x14ac:dyDescent="0.3">
      <c r="A1451" s="108">
        <v>599689</v>
      </c>
      <c r="B1451" s="133" t="s">
        <v>3294</v>
      </c>
      <c r="C1451" s="133" t="s">
        <v>10</v>
      </c>
      <c r="D1451" s="133" t="s">
        <v>3225</v>
      </c>
      <c r="E1451" s="133" t="s">
        <v>1246</v>
      </c>
      <c r="F1451" s="133" t="s">
        <v>1027</v>
      </c>
      <c r="G1451" s="133" t="s">
        <v>925</v>
      </c>
      <c r="H1451" s="268" t="s">
        <v>1251</v>
      </c>
      <c r="I1451" t="b">
        <v>0</v>
      </c>
      <c r="J1451" s="133" t="s">
        <v>867</v>
      </c>
      <c r="K1451" s="91">
        <v>3000</v>
      </c>
      <c r="L1451" s="278">
        <v>0</v>
      </c>
      <c r="M1451" s="278">
        <f t="shared" si="22"/>
        <v>-3000</v>
      </c>
    </row>
    <row r="1452" spans="1:13" hidden="1" x14ac:dyDescent="0.3">
      <c r="A1452" s="108">
        <v>1210121</v>
      </c>
      <c r="B1452" s="133" t="s">
        <v>3295</v>
      </c>
      <c r="C1452" s="133" t="s">
        <v>10</v>
      </c>
      <c r="D1452" s="133" t="s">
        <v>3225</v>
      </c>
      <c r="E1452" s="133" t="s">
        <v>1246</v>
      </c>
      <c r="F1452" s="133" t="s">
        <v>1050</v>
      </c>
      <c r="G1452" s="133" t="s">
        <v>865</v>
      </c>
      <c r="H1452" s="133" t="s">
        <v>1326</v>
      </c>
      <c r="I1452" t="b">
        <v>0</v>
      </c>
      <c r="J1452" s="133" t="s">
        <v>867</v>
      </c>
      <c r="K1452" s="91">
        <v>1200</v>
      </c>
      <c r="L1452" s="278">
        <v>1440</v>
      </c>
      <c r="M1452" s="278">
        <f t="shared" si="22"/>
        <v>240</v>
      </c>
    </row>
    <row r="1453" spans="1:13" hidden="1" x14ac:dyDescent="0.3">
      <c r="A1453" s="108">
        <v>1210119</v>
      </c>
      <c r="B1453" s="133" t="s">
        <v>3296</v>
      </c>
      <c r="C1453" s="133" t="s">
        <v>10</v>
      </c>
      <c r="D1453" s="133" t="s">
        <v>3225</v>
      </c>
      <c r="E1453" s="133" t="s">
        <v>1246</v>
      </c>
      <c r="F1453" s="133" t="s">
        <v>1050</v>
      </c>
      <c r="G1453" s="133" t="s">
        <v>925</v>
      </c>
      <c r="H1453" s="268" t="s">
        <v>1251</v>
      </c>
      <c r="I1453" t="b">
        <v>0</v>
      </c>
      <c r="J1453" s="133" t="s">
        <v>867</v>
      </c>
      <c r="K1453" s="91">
        <v>240</v>
      </c>
      <c r="L1453" s="278">
        <v>0</v>
      </c>
      <c r="M1453" s="278">
        <f t="shared" si="22"/>
        <v>-240</v>
      </c>
    </row>
    <row r="1454" spans="1:13" hidden="1" x14ac:dyDescent="0.3">
      <c r="A1454" s="108">
        <v>599731</v>
      </c>
      <c r="B1454" s="133" t="s">
        <v>3297</v>
      </c>
      <c r="C1454" s="133" t="s">
        <v>10</v>
      </c>
      <c r="D1454" s="133" t="s">
        <v>3225</v>
      </c>
      <c r="E1454" s="133" t="s">
        <v>1586</v>
      </c>
      <c r="F1454" s="133" t="s">
        <v>1027</v>
      </c>
      <c r="G1454" s="133" t="s">
        <v>865</v>
      </c>
      <c r="H1454" s="133" t="s">
        <v>1922</v>
      </c>
      <c r="I1454" t="b">
        <v>0</v>
      </c>
      <c r="J1454" s="133" t="s">
        <v>867</v>
      </c>
      <c r="K1454" s="91">
        <v>5840</v>
      </c>
      <c r="L1454" s="278">
        <v>5840</v>
      </c>
      <c r="M1454" s="278">
        <f t="shared" si="22"/>
        <v>0</v>
      </c>
    </row>
    <row r="1455" spans="1:13" hidden="1" x14ac:dyDescent="0.3">
      <c r="A1455" s="108">
        <v>599706</v>
      </c>
      <c r="B1455" s="133" t="s">
        <v>3298</v>
      </c>
      <c r="C1455" s="133" t="s">
        <v>10</v>
      </c>
      <c r="D1455" s="133" t="s">
        <v>3225</v>
      </c>
      <c r="E1455" s="133" t="s">
        <v>1586</v>
      </c>
      <c r="F1455" s="133" t="s">
        <v>1027</v>
      </c>
      <c r="G1455" s="133" t="s">
        <v>925</v>
      </c>
      <c r="H1455" s="133" t="s">
        <v>3299</v>
      </c>
      <c r="I1455" t="b">
        <v>0</v>
      </c>
      <c r="J1455" s="133" t="s">
        <v>867</v>
      </c>
      <c r="K1455" s="91">
        <v>0</v>
      </c>
      <c r="L1455" s="278">
        <v>0</v>
      </c>
      <c r="M1455" s="278">
        <f t="shared" si="22"/>
        <v>0</v>
      </c>
    </row>
    <row r="1456" spans="1:13" hidden="1" x14ac:dyDescent="0.3">
      <c r="A1456" s="108">
        <v>599707</v>
      </c>
      <c r="B1456" s="133" t="s">
        <v>3300</v>
      </c>
      <c r="C1456" s="133" t="s">
        <v>10</v>
      </c>
      <c r="D1456" s="133" t="s">
        <v>3225</v>
      </c>
      <c r="E1456" s="133" t="s">
        <v>1586</v>
      </c>
      <c r="F1456" s="133" t="s">
        <v>1027</v>
      </c>
      <c r="G1456" s="133" t="s">
        <v>928</v>
      </c>
      <c r="H1456" s="133" t="s">
        <v>3209</v>
      </c>
      <c r="I1456" t="b">
        <v>0</v>
      </c>
      <c r="J1456" s="133" t="s">
        <v>867</v>
      </c>
      <c r="K1456" s="91">
        <v>0</v>
      </c>
      <c r="L1456" s="278">
        <v>0</v>
      </c>
      <c r="M1456" s="278">
        <f t="shared" si="22"/>
        <v>0</v>
      </c>
    </row>
    <row r="1457" spans="1:13" hidden="1" x14ac:dyDescent="0.3">
      <c r="A1457" s="108">
        <v>599708</v>
      </c>
      <c r="B1457" s="133" t="s">
        <v>3301</v>
      </c>
      <c r="C1457" s="133" t="s">
        <v>10</v>
      </c>
      <c r="D1457" s="133" t="s">
        <v>3225</v>
      </c>
      <c r="E1457" s="133" t="s">
        <v>1586</v>
      </c>
      <c r="F1457" s="133" t="s">
        <v>1027</v>
      </c>
      <c r="G1457" s="133" t="s">
        <v>931</v>
      </c>
      <c r="H1457" s="133" t="s">
        <v>3211</v>
      </c>
      <c r="I1457" t="b">
        <v>0</v>
      </c>
      <c r="J1457" s="133" t="s">
        <v>867</v>
      </c>
      <c r="K1457" s="91">
        <v>0</v>
      </c>
      <c r="L1457" s="278">
        <v>0</v>
      </c>
      <c r="M1457" s="278">
        <f t="shared" si="22"/>
        <v>0</v>
      </c>
    </row>
    <row r="1458" spans="1:13" hidden="1" x14ac:dyDescent="0.3">
      <c r="A1458" s="108">
        <v>599709</v>
      </c>
      <c r="B1458" s="133" t="s">
        <v>3302</v>
      </c>
      <c r="C1458" s="133" t="s">
        <v>10</v>
      </c>
      <c r="D1458" s="133" t="s">
        <v>3225</v>
      </c>
      <c r="E1458" s="133" t="s">
        <v>1586</v>
      </c>
      <c r="F1458" s="133" t="s">
        <v>3228</v>
      </c>
      <c r="G1458" s="133" t="s">
        <v>865</v>
      </c>
      <c r="H1458" s="133" t="s">
        <v>1922</v>
      </c>
      <c r="I1458" t="b">
        <v>0</v>
      </c>
      <c r="J1458" s="133" t="s">
        <v>867</v>
      </c>
      <c r="K1458" s="91">
        <v>12550</v>
      </c>
      <c r="L1458" s="278">
        <v>12550</v>
      </c>
      <c r="M1458" s="278">
        <f t="shared" si="22"/>
        <v>0</v>
      </c>
    </row>
    <row r="1459" spans="1:13" hidden="1" x14ac:dyDescent="0.3">
      <c r="A1459" s="108">
        <v>599710</v>
      </c>
      <c r="B1459" s="133" t="s">
        <v>3303</v>
      </c>
      <c r="C1459" s="133" t="s">
        <v>10</v>
      </c>
      <c r="D1459" s="133" t="s">
        <v>3225</v>
      </c>
      <c r="E1459" s="133" t="s">
        <v>1586</v>
      </c>
      <c r="F1459" s="133" t="s">
        <v>3228</v>
      </c>
      <c r="G1459" s="133" t="s">
        <v>925</v>
      </c>
      <c r="H1459" s="133" t="s">
        <v>3304</v>
      </c>
      <c r="I1459" t="b">
        <v>0</v>
      </c>
      <c r="J1459" s="133" t="s">
        <v>867</v>
      </c>
      <c r="K1459" s="91">
        <v>0</v>
      </c>
      <c r="L1459" s="278">
        <v>0</v>
      </c>
      <c r="M1459" s="278">
        <f t="shared" si="22"/>
        <v>0</v>
      </c>
    </row>
    <row r="1460" spans="1:13" hidden="1" x14ac:dyDescent="0.3">
      <c r="A1460" s="108">
        <v>599711</v>
      </c>
      <c r="B1460" s="133" t="s">
        <v>3305</v>
      </c>
      <c r="C1460" s="133" t="s">
        <v>10</v>
      </c>
      <c r="D1460" s="133" t="s">
        <v>3225</v>
      </c>
      <c r="E1460" s="133" t="s">
        <v>1586</v>
      </c>
      <c r="F1460" s="133" t="s">
        <v>3228</v>
      </c>
      <c r="G1460" s="133" t="s">
        <v>928</v>
      </c>
      <c r="H1460" s="133" t="s">
        <v>3306</v>
      </c>
      <c r="I1460" t="b">
        <v>0</v>
      </c>
      <c r="J1460" s="133" t="s">
        <v>867</v>
      </c>
      <c r="K1460" s="91">
        <v>0</v>
      </c>
      <c r="L1460" s="278">
        <v>0</v>
      </c>
      <c r="M1460" s="278">
        <f t="shared" si="22"/>
        <v>0</v>
      </c>
    </row>
    <row r="1461" spans="1:13" hidden="1" x14ac:dyDescent="0.3">
      <c r="A1461" s="108">
        <v>599712</v>
      </c>
      <c r="B1461" s="133" t="s">
        <v>3307</v>
      </c>
      <c r="C1461" s="133" t="s">
        <v>10</v>
      </c>
      <c r="D1461" s="133" t="s">
        <v>3225</v>
      </c>
      <c r="E1461" s="133" t="s">
        <v>1586</v>
      </c>
      <c r="F1461" s="133" t="s">
        <v>1050</v>
      </c>
      <c r="G1461" s="133" t="s">
        <v>865</v>
      </c>
      <c r="H1461" s="133" t="s">
        <v>1922</v>
      </c>
      <c r="I1461" t="b">
        <v>0</v>
      </c>
      <c r="J1461" s="133" t="s">
        <v>867</v>
      </c>
      <c r="K1461" s="91">
        <v>3100</v>
      </c>
      <c r="L1461" s="278">
        <v>3100</v>
      </c>
      <c r="M1461" s="278">
        <f t="shared" si="22"/>
        <v>0</v>
      </c>
    </row>
    <row r="1462" spans="1:13" hidden="1" x14ac:dyDescent="0.3">
      <c r="A1462" s="108">
        <v>599713</v>
      </c>
      <c r="B1462" s="133" t="s">
        <v>3308</v>
      </c>
      <c r="C1462" s="133" t="s">
        <v>10</v>
      </c>
      <c r="D1462" s="133" t="s">
        <v>3225</v>
      </c>
      <c r="E1462" s="133" t="s">
        <v>1253</v>
      </c>
      <c r="F1462" s="133" t="s">
        <v>1027</v>
      </c>
      <c r="G1462" s="133" t="s">
        <v>865</v>
      </c>
      <c r="H1462" s="133" t="s">
        <v>1254</v>
      </c>
      <c r="I1462" t="b">
        <v>0</v>
      </c>
      <c r="J1462" s="133" t="s">
        <v>867</v>
      </c>
      <c r="K1462" s="91">
        <v>40400</v>
      </c>
      <c r="L1462" s="278">
        <v>40400</v>
      </c>
      <c r="M1462" s="278">
        <f t="shared" si="22"/>
        <v>0</v>
      </c>
    </row>
    <row r="1463" spans="1:13" hidden="1" x14ac:dyDescent="0.3">
      <c r="A1463" s="108">
        <v>599714</v>
      </c>
      <c r="B1463" s="133" t="s">
        <v>3309</v>
      </c>
      <c r="C1463" s="133" t="s">
        <v>10</v>
      </c>
      <c r="D1463" s="133" t="s">
        <v>3225</v>
      </c>
      <c r="E1463" s="133" t="s">
        <v>1253</v>
      </c>
      <c r="F1463" s="133" t="s">
        <v>3228</v>
      </c>
      <c r="G1463" s="133" t="s">
        <v>865</v>
      </c>
      <c r="H1463" s="133" t="s">
        <v>1254</v>
      </c>
      <c r="I1463" t="b">
        <v>0</v>
      </c>
      <c r="J1463" s="133" t="s">
        <v>867</v>
      </c>
      <c r="K1463" s="91">
        <v>18620</v>
      </c>
      <c r="L1463" s="278">
        <v>18620</v>
      </c>
      <c r="M1463" s="278">
        <f t="shared" si="22"/>
        <v>0</v>
      </c>
    </row>
    <row r="1464" spans="1:13" hidden="1" x14ac:dyDescent="0.3">
      <c r="A1464" s="108">
        <v>599715</v>
      </c>
      <c r="B1464" s="133" t="s">
        <v>3311</v>
      </c>
      <c r="C1464" s="133" t="s">
        <v>10</v>
      </c>
      <c r="D1464" s="133" t="s">
        <v>3225</v>
      </c>
      <c r="E1464" s="133" t="s">
        <v>1253</v>
      </c>
      <c r="F1464" s="133" t="s">
        <v>3228</v>
      </c>
      <c r="G1464" s="133" t="s">
        <v>931</v>
      </c>
      <c r="H1464" s="133" t="s">
        <v>3312</v>
      </c>
      <c r="I1464" t="b">
        <v>0</v>
      </c>
      <c r="J1464" s="133" t="s">
        <v>867</v>
      </c>
      <c r="K1464" s="91">
        <v>0</v>
      </c>
      <c r="L1464" s="278">
        <v>0</v>
      </c>
      <c r="M1464" s="278">
        <f t="shared" si="22"/>
        <v>0</v>
      </c>
    </row>
    <row r="1465" spans="1:13" hidden="1" x14ac:dyDescent="0.3">
      <c r="A1465" s="108">
        <v>599716</v>
      </c>
      <c r="B1465" s="133" t="s">
        <v>3313</v>
      </c>
      <c r="C1465" s="133" t="s">
        <v>10</v>
      </c>
      <c r="D1465" s="133" t="s">
        <v>3225</v>
      </c>
      <c r="E1465" s="133" t="s">
        <v>1265</v>
      </c>
      <c r="F1465" s="133" t="s">
        <v>1027</v>
      </c>
      <c r="G1465" s="133" t="s">
        <v>865</v>
      </c>
      <c r="H1465" s="133" t="s">
        <v>1266</v>
      </c>
      <c r="I1465" t="b">
        <v>0</v>
      </c>
      <c r="J1465" s="133" t="s">
        <v>867</v>
      </c>
      <c r="K1465" s="91">
        <v>125200</v>
      </c>
      <c r="L1465" s="278">
        <v>125200</v>
      </c>
      <c r="M1465" s="278">
        <f t="shared" si="22"/>
        <v>0</v>
      </c>
    </row>
    <row r="1466" spans="1:13" hidden="1" x14ac:dyDescent="0.3">
      <c r="A1466" s="108">
        <v>599717</v>
      </c>
      <c r="B1466" s="133" t="s">
        <v>3314</v>
      </c>
      <c r="C1466" s="133" t="s">
        <v>10</v>
      </c>
      <c r="D1466" s="133" t="s">
        <v>3225</v>
      </c>
      <c r="E1466" s="133" t="s">
        <v>1265</v>
      </c>
      <c r="F1466" s="133" t="s">
        <v>1027</v>
      </c>
      <c r="G1466" s="133" t="s">
        <v>925</v>
      </c>
      <c r="H1466" s="133" t="s">
        <v>1391</v>
      </c>
      <c r="I1466" t="b">
        <v>0</v>
      </c>
      <c r="J1466" s="133" t="s">
        <v>867</v>
      </c>
      <c r="K1466" s="91">
        <v>1140</v>
      </c>
      <c r="L1466" s="278">
        <v>1140</v>
      </c>
      <c r="M1466" s="278">
        <f t="shared" si="22"/>
        <v>0</v>
      </c>
    </row>
    <row r="1467" spans="1:13" hidden="1" x14ac:dyDescent="0.3">
      <c r="A1467" s="108">
        <v>599718</v>
      </c>
      <c r="B1467" s="133" t="s">
        <v>3315</v>
      </c>
      <c r="C1467" s="133" t="s">
        <v>10</v>
      </c>
      <c r="D1467" s="133" t="s">
        <v>3225</v>
      </c>
      <c r="E1467" s="133" t="s">
        <v>1273</v>
      </c>
      <c r="F1467" s="133" t="s">
        <v>1027</v>
      </c>
      <c r="G1467" s="133" t="s">
        <v>865</v>
      </c>
      <c r="H1467" s="133" t="s">
        <v>2081</v>
      </c>
      <c r="I1467" t="b">
        <v>0</v>
      </c>
      <c r="J1467" s="133" t="s">
        <v>867</v>
      </c>
      <c r="K1467" s="91">
        <v>1200</v>
      </c>
      <c r="L1467" s="278">
        <v>1200</v>
      </c>
      <c r="M1467" s="278">
        <f t="shared" si="22"/>
        <v>0</v>
      </c>
    </row>
    <row r="1468" spans="1:13" hidden="1" x14ac:dyDescent="0.3">
      <c r="A1468" s="108">
        <v>2171781</v>
      </c>
      <c r="B1468" s="133" t="s">
        <v>3316</v>
      </c>
      <c r="C1468" s="133" t="s">
        <v>10</v>
      </c>
      <c r="D1468" s="133" t="s">
        <v>3225</v>
      </c>
      <c r="E1468" s="133" t="s">
        <v>1273</v>
      </c>
      <c r="F1468" s="133" t="s">
        <v>1027</v>
      </c>
      <c r="G1468" s="133" t="s">
        <v>925</v>
      </c>
      <c r="H1468" s="133" t="s">
        <v>3317</v>
      </c>
      <c r="I1468" t="b">
        <v>0</v>
      </c>
      <c r="J1468" s="133" t="s">
        <v>867</v>
      </c>
      <c r="K1468" s="91">
        <v>0</v>
      </c>
      <c r="L1468" s="278">
        <v>0</v>
      </c>
      <c r="M1468" s="278">
        <f t="shared" si="22"/>
        <v>0</v>
      </c>
    </row>
    <row r="1469" spans="1:13" hidden="1" x14ac:dyDescent="0.3">
      <c r="A1469" s="108">
        <v>2171782</v>
      </c>
      <c r="B1469" s="133" t="s">
        <v>3318</v>
      </c>
      <c r="C1469" s="133" t="s">
        <v>10</v>
      </c>
      <c r="D1469" s="133" t="s">
        <v>3225</v>
      </c>
      <c r="E1469" s="133" t="s">
        <v>1273</v>
      </c>
      <c r="F1469" s="133" t="s">
        <v>1027</v>
      </c>
      <c r="G1469" s="133" t="s">
        <v>928</v>
      </c>
      <c r="H1469" s="133" t="s">
        <v>3319</v>
      </c>
      <c r="I1469" t="b">
        <v>0</v>
      </c>
      <c r="J1469" s="133" t="s">
        <v>867</v>
      </c>
      <c r="K1469" s="91">
        <v>8150</v>
      </c>
      <c r="L1469" s="278">
        <v>8150</v>
      </c>
      <c r="M1469" s="278">
        <f t="shared" si="22"/>
        <v>0</v>
      </c>
    </row>
    <row r="1470" spans="1:13" hidden="1" x14ac:dyDescent="0.3">
      <c r="A1470" s="108">
        <v>599719</v>
      </c>
      <c r="B1470" s="133" t="s">
        <v>3320</v>
      </c>
      <c r="C1470" s="133" t="s">
        <v>10</v>
      </c>
      <c r="D1470" s="133" t="s">
        <v>3225</v>
      </c>
      <c r="E1470" s="133" t="s">
        <v>1273</v>
      </c>
      <c r="F1470" s="133" t="s">
        <v>3228</v>
      </c>
      <c r="G1470" s="133" t="s">
        <v>865</v>
      </c>
      <c r="H1470" s="133" t="s">
        <v>1599</v>
      </c>
      <c r="I1470" t="b">
        <v>0</v>
      </c>
      <c r="J1470" s="133" t="s">
        <v>867</v>
      </c>
      <c r="K1470" s="91">
        <v>2000</v>
      </c>
      <c r="L1470" s="278">
        <v>2000</v>
      </c>
      <c r="M1470" s="278">
        <f t="shared" si="22"/>
        <v>0</v>
      </c>
    </row>
    <row r="1471" spans="1:13" hidden="1" x14ac:dyDescent="0.3">
      <c r="A1471" s="108">
        <v>2061340</v>
      </c>
      <c r="B1471" s="133" t="s">
        <v>3321</v>
      </c>
      <c r="C1471" s="133" t="s">
        <v>10</v>
      </c>
      <c r="D1471" s="133" t="s">
        <v>3225</v>
      </c>
      <c r="E1471" s="133" t="s">
        <v>1273</v>
      </c>
      <c r="F1471" s="133" t="s">
        <v>3228</v>
      </c>
      <c r="G1471" s="133" t="s">
        <v>925</v>
      </c>
      <c r="H1471" s="133" t="s">
        <v>3322</v>
      </c>
      <c r="I1471" t="b">
        <v>0</v>
      </c>
      <c r="J1471" s="133" t="s">
        <v>867</v>
      </c>
      <c r="K1471" s="91">
        <v>0</v>
      </c>
      <c r="L1471" s="278">
        <v>0</v>
      </c>
      <c r="M1471" s="278">
        <f t="shared" si="22"/>
        <v>0</v>
      </c>
    </row>
    <row r="1472" spans="1:13" hidden="1" x14ac:dyDescent="0.3">
      <c r="A1472" s="108">
        <v>599720</v>
      </c>
      <c r="B1472" s="133" t="s">
        <v>3323</v>
      </c>
      <c r="C1472" s="133" t="s">
        <v>10</v>
      </c>
      <c r="D1472" s="133" t="s">
        <v>3324</v>
      </c>
      <c r="E1472" s="133" t="s">
        <v>1165</v>
      </c>
      <c r="F1472" s="133" t="s">
        <v>995</v>
      </c>
      <c r="G1472" s="133" t="s">
        <v>865</v>
      </c>
      <c r="H1472" s="133">
        <v>0</v>
      </c>
      <c r="I1472" t="b">
        <v>0</v>
      </c>
      <c r="J1472" s="133" t="s">
        <v>1166</v>
      </c>
      <c r="K1472" s="91">
        <v>140960</v>
      </c>
      <c r="L1472" s="278">
        <v>134890</v>
      </c>
      <c r="M1472" s="278">
        <f t="shared" si="22"/>
        <v>-6070</v>
      </c>
    </row>
    <row r="1473" spans="1:13" hidden="1" x14ac:dyDescent="0.3">
      <c r="A1473" s="108">
        <v>599721</v>
      </c>
      <c r="B1473" s="133" t="s">
        <v>3325</v>
      </c>
      <c r="C1473" s="133" t="s">
        <v>10</v>
      </c>
      <c r="D1473" s="133" t="s">
        <v>3324</v>
      </c>
      <c r="E1473" s="133" t="s">
        <v>1173</v>
      </c>
      <c r="F1473" s="133" t="s">
        <v>995</v>
      </c>
      <c r="G1473" s="133" t="s">
        <v>865</v>
      </c>
      <c r="H1473" s="133" t="s">
        <v>1174</v>
      </c>
      <c r="I1473" t="b">
        <v>0</v>
      </c>
      <c r="J1473" s="133" t="s">
        <v>867</v>
      </c>
      <c r="K1473" s="91">
        <v>11540</v>
      </c>
      <c r="L1473" s="278">
        <v>11540</v>
      </c>
      <c r="M1473" s="278">
        <f t="shared" si="22"/>
        <v>0</v>
      </c>
    </row>
    <row r="1474" spans="1:13" hidden="1" x14ac:dyDescent="0.3">
      <c r="A1474" s="108">
        <v>599722</v>
      </c>
      <c r="B1474" s="133" t="s">
        <v>3326</v>
      </c>
      <c r="C1474" s="133" t="s">
        <v>10</v>
      </c>
      <c r="D1474" s="133" t="s">
        <v>3324</v>
      </c>
      <c r="E1474" s="133" t="s">
        <v>1286</v>
      </c>
      <c r="F1474" s="133" t="s">
        <v>995</v>
      </c>
      <c r="G1474" s="133" t="s">
        <v>865</v>
      </c>
      <c r="H1474" s="133" t="s">
        <v>1287</v>
      </c>
      <c r="I1474" t="b">
        <v>0</v>
      </c>
      <c r="J1474" s="133" t="s">
        <v>867</v>
      </c>
      <c r="K1474" s="91">
        <v>0</v>
      </c>
      <c r="L1474" s="278">
        <v>0</v>
      </c>
      <c r="M1474" s="278">
        <f t="shared" si="22"/>
        <v>0</v>
      </c>
    </row>
    <row r="1475" spans="1:13" hidden="1" x14ac:dyDescent="0.3">
      <c r="A1475" s="108">
        <v>599727</v>
      </c>
      <c r="B1475" s="133" t="s">
        <v>3327</v>
      </c>
      <c r="C1475" s="133" t="s">
        <v>10</v>
      </c>
      <c r="D1475" s="133" t="s">
        <v>3324</v>
      </c>
      <c r="E1475" s="133" t="s">
        <v>1176</v>
      </c>
      <c r="F1475" s="133" t="s">
        <v>995</v>
      </c>
      <c r="G1475" s="133" t="s">
        <v>865</v>
      </c>
      <c r="H1475" s="133">
        <v>0</v>
      </c>
      <c r="I1475" t="b">
        <v>0</v>
      </c>
      <c r="J1475" s="133" t="s">
        <v>1166</v>
      </c>
      <c r="K1475" s="91">
        <v>105380</v>
      </c>
      <c r="L1475" s="278">
        <v>102780</v>
      </c>
      <c r="M1475" s="278">
        <f t="shared" si="22"/>
        <v>-2600</v>
      </c>
    </row>
    <row r="1476" spans="1:13" hidden="1" x14ac:dyDescent="0.3">
      <c r="A1476" s="108">
        <v>599723</v>
      </c>
      <c r="B1476" s="133" t="s">
        <v>3328</v>
      </c>
      <c r="C1476" s="133" t="s">
        <v>10</v>
      </c>
      <c r="D1476" s="133" t="s">
        <v>3324</v>
      </c>
      <c r="E1476" s="133" t="s">
        <v>1522</v>
      </c>
      <c r="F1476" s="133" t="s">
        <v>995</v>
      </c>
      <c r="G1476" s="133" t="s">
        <v>865</v>
      </c>
      <c r="H1476" s="133" t="s">
        <v>1523</v>
      </c>
      <c r="I1476" t="b">
        <v>0</v>
      </c>
      <c r="J1476" s="133" t="s">
        <v>867</v>
      </c>
      <c r="K1476" s="91">
        <v>16400</v>
      </c>
      <c r="L1476" s="278">
        <v>16400</v>
      </c>
      <c r="M1476" s="278">
        <f t="shared" si="22"/>
        <v>0</v>
      </c>
    </row>
    <row r="1477" spans="1:13" hidden="1" x14ac:dyDescent="0.3">
      <c r="A1477" s="108">
        <v>1209960</v>
      </c>
      <c r="B1477" s="133" t="s">
        <v>3329</v>
      </c>
      <c r="C1477" s="133" t="s">
        <v>10</v>
      </c>
      <c r="D1477" s="133" t="s">
        <v>3324</v>
      </c>
      <c r="E1477" s="133" t="s">
        <v>1525</v>
      </c>
      <c r="F1477" s="133" t="s">
        <v>995</v>
      </c>
      <c r="G1477" s="133" t="s">
        <v>865</v>
      </c>
      <c r="H1477" s="133" t="s">
        <v>1526</v>
      </c>
      <c r="I1477" t="b">
        <v>0</v>
      </c>
      <c r="J1477" s="133" t="s">
        <v>867</v>
      </c>
      <c r="K1477" s="91">
        <v>2040</v>
      </c>
      <c r="L1477" s="278">
        <v>2040</v>
      </c>
      <c r="M1477" s="278">
        <f t="shared" si="22"/>
        <v>0</v>
      </c>
    </row>
    <row r="1478" spans="1:13" hidden="1" x14ac:dyDescent="0.3">
      <c r="A1478" s="108">
        <v>583957</v>
      </c>
      <c r="B1478" s="133" t="s">
        <v>3330</v>
      </c>
      <c r="C1478" s="133" t="s">
        <v>10</v>
      </c>
      <c r="D1478" s="133" t="s">
        <v>3324</v>
      </c>
      <c r="E1478" s="133" t="s">
        <v>1185</v>
      </c>
      <c r="F1478" s="133" t="s">
        <v>995</v>
      </c>
      <c r="G1478" s="133" t="s">
        <v>865</v>
      </c>
      <c r="H1478" s="133" t="s">
        <v>3331</v>
      </c>
      <c r="I1478" t="b">
        <v>0</v>
      </c>
      <c r="J1478" s="133" t="s">
        <v>867</v>
      </c>
      <c r="K1478" s="91">
        <v>500</v>
      </c>
      <c r="L1478" s="278">
        <v>500</v>
      </c>
      <c r="M1478" s="278">
        <f t="shared" ref="M1478:M1541" si="23">+L1478-K1478</f>
        <v>0</v>
      </c>
    </row>
    <row r="1479" spans="1:13" hidden="1" x14ac:dyDescent="0.3">
      <c r="A1479" s="108">
        <v>1209961</v>
      </c>
      <c r="B1479" s="133" t="s">
        <v>3332</v>
      </c>
      <c r="C1479" s="133" t="s">
        <v>10</v>
      </c>
      <c r="D1479" s="133" t="s">
        <v>3324</v>
      </c>
      <c r="E1479" s="133" t="s">
        <v>1418</v>
      </c>
      <c r="F1479" s="133" t="s">
        <v>995</v>
      </c>
      <c r="G1479" s="133" t="s">
        <v>865</v>
      </c>
      <c r="H1479" s="133" t="s">
        <v>1636</v>
      </c>
      <c r="I1479" t="b">
        <v>0</v>
      </c>
      <c r="J1479" s="133" t="s">
        <v>867</v>
      </c>
      <c r="K1479" s="91">
        <v>1200</v>
      </c>
      <c r="L1479" s="278">
        <v>1200</v>
      </c>
      <c r="M1479" s="278">
        <f t="shared" si="23"/>
        <v>0</v>
      </c>
    </row>
    <row r="1480" spans="1:13" hidden="1" x14ac:dyDescent="0.3">
      <c r="A1480" s="108">
        <v>850363</v>
      </c>
      <c r="B1480" s="133" t="s">
        <v>3333</v>
      </c>
      <c r="C1480" s="133" t="s">
        <v>10</v>
      </c>
      <c r="D1480" s="133" t="s">
        <v>3324</v>
      </c>
      <c r="E1480" s="133" t="s">
        <v>1191</v>
      </c>
      <c r="F1480" s="133" t="s">
        <v>995</v>
      </c>
      <c r="G1480" s="133" t="s">
        <v>865</v>
      </c>
      <c r="H1480" s="133" t="s">
        <v>1192</v>
      </c>
      <c r="I1480" t="b">
        <v>0</v>
      </c>
      <c r="J1480" s="133" t="s">
        <v>867</v>
      </c>
      <c r="K1480" s="91">
        <v>300</v>
      </c>
      <c r="L1480" s="278">
        <v>300</v>
      </c>
      <c r="M1480" s="278">
        <f t="shared" si="23"/>
        <v>0</v>
      </c>
    </row>
    <row r="1481" spans="1:13" hidden="1" x14ac:dyDescent="0.3">
      <c r="A1481" s="108">
        <v>583959</v>
      </c>
      <c r="B1481" s="133" t="s">
        <v>3334</v>
      </c>
      <c r="C1481" s="133" t="s">
        <v>10</v>
      </c>
      <c r="D1481" s="133" t="s">
        <v>3324</v>
      </c>
      <c r="E1481" s="133" t="s">
        <v>1202</v>
      </c>
      <c r="F1481" s="133" t="s">
        <v>995</v>
      </c>
      <c r="G1481" s="133" t="s">
        <v>865</v>
      </c>
      <c r="H1481" s="133" t="s">
        <v>1203</v>
      </c>
      <c r="I1481" t="b">
        <v>0</v>
      </c>
      <c r="J1481" s="133" t="s">
        <v>867</v>
      </c>
      <c r="K1481" s="91">
        <v>200</v>
      </c>
      <c r="L1481" s="278">
        <v>200</v>
      </c>
      <c r="M1481" s="278">
        <f t="shared" si="23"/>
        <v>0</v>
      </c>
    </row>
    <row r="1482" spans="1:13" hidden="1" x14ac:dyDescent="0.3">
      <c r="A1482" s="108">
        <v>850362</v>
      </c>
      <c r="B1482" s="133" t="s">
        <v>3335</v>
      </c>
      <c r="C1482" s="133" t="s">
        <v>10</v>
      </c>
      <c r="D1482" s="133" t="s">
        <v>3324</v>
      </c>
      <c r="E1482" s="133" t="s">
        <v>1354</v>
      </c>
      <c r="F1482" s="133" t="s">
        <v>995</v>
      </c>
      <c r="G1482" s="133" t="s">
        <v>865</v>
      </c>
      <c r="H1482" s="133" t="s">
        <v>1893</v>
      </c>
      <c r="I1482" t="b">
        <v>0</v>
      </c>
      <c r="J1482" s="133" t="s">
        <v>867</v>
      </c>
      <c r="K1482" s="91">
        <v>1500</v>
      </c>
      <c r="L1482" s="278">
        <v>1500</v>
      </c>
      <c r="M1482" s="278">
        <f t="shared" si="23"/>
        <v>0</v>
      </c>
    </row>
    <row r="1483" spans="1:13" hidden="1" x14ac:dyDescent="0.3">
      <c r="A1483" s="108">
        <v>583960</v>
      </c>
      <c r="B1483" s="133" t="s">
        <v>3336</v>
      </c>
      <c r="C1483" s="133" t="s">
        <v>10</v>
      </c>
      <c r="D1483" s="133" t="s">
        <v>3324</v>
      </c>
      <c r="E1483" s="133" t="s">
        <v>1354</v>
      </c>
      <c r="F1483" s="133" t="s">
        <v>995</v>
      </c>
      <c r="G1483" s="133" t="s">
        <v>925</v>
      </c>
      <c r="H1483" s="133" t="s">
        <v>1355</v>
      </c>
      <c r="I1483" t="b">
        <v>0</v>
      </c>
      <c r="J1483" s="133" t="s">
        <v>867</v>
      </c>
      <c r="K1483" s="91">
        <v>1650</v>
      </c>
      <c r="L1483" s="278">
        <v>1650</v>
      </c>
      <c r="M1483" s="278">
        <f t="shared" si="23"/>
        <v>0</v>
      </c>
    </row>
    <row r="1484" spans="1:13" hidden="1" x14ac:dyDescent="0.3">
      <c r="A1484" s="108">
        <v>583961</v>
      </c>
      <c r="B1484" s="133" t="s">
        <v>3337</v>
      </c>
      <c r="C1484" s="133" t="s">
        <v>10</v>
      </c>
      <c r="D1484" s="133" t="s">
        <v>3324</v>
      </c>
      <c r="E1484" s="133" t="s">
        <v>1212</v>
      </c>
      <c r="F1484" s="133" t="s">
        <v>995</v>
      </c>
      <c r="G1484" s="133" t="s">
        <v>865</v>
      </c>
      <c r="H1484" s="133" t="s">
        <v>3338</v>
      </c>
      <c r="I1484" t="b">
        <v>0</v>
      </c>
      <c r="J1484" s="133" t="s">
        <v>867</v>
      </c>
      <c r="K1484" s="91">
        <v>1000</v>
      </c>
      <c r="L1484" s="278">
        <v>1000</v>
      </c>
      <c r="M1484" s="278">
        <f t="shared" si="23"/>
        <v>0</v>
      </c>
    </row>
    <row r="1485" spans="1:13" hidden="1" x14ac:dyDescent="0.3">
      <c r="A1485" s="108">
        <v>583962</v>
      </c>
      <c r="B1485" s="133" t="s">
        <v>3339</v>
      </c>
      <c r="C1485" s="133" t="s">
        <v>10</v>
      </c>
      <c r="D1485" s="133" t="s">
        <v>3324</v>
      </c>
      <c r="E1485" s="133" t="s">
        <v>1212</v>
      </c>
      <c r="F1485" s="133" t="s">
        <v>995</v>
      </c>
      <c r="G1485" s="133" t="s">
        <v>925</v>
      </c>
      <c r="H1485" s="133" t="s">
        <v>3340</v>
      </c>
      <c r="I1485" t="b">
        <v>0</v>
      </c>
      <c r="J1485" s="133" t="s">
        <v>867</v>
      </c>
      <c r="K1485" s="91">
        <v>300</v>
      </c>
      <c r="L1485" s="278">
        <v>300</v>
      </c>
      <c r="M1485" s="278">
        <f t="shared" si="23"/>
        <v>0</v>
      </c>
    </row>
    <row r="1486" spans="1:13" hidden="1" x14ac:dyDescent="0.3">
      <c r="A1486" s="108">
        <v>583963</v>
      </c>
      <c r="B1486" s="133" t="s">
        <v>3341</v>
      </c>
      <c r="C1486" s="133" t="s">
        <v>10</v>
      </c>
      <c r="D1486" s="133" t="s">
        <v>3324</v>
      </c>
      <c r="E1486" s="133" t="s">
        <v>1215</v>
      </c>
      <c r="F1486" s="133" t="s">
        <v>995</v>
      </c>
      <c r="G1486" s="133" t="s">
        <v>925</v>
      </c>
      <c r="H1486" s="133" t="s">
        <v>3342</v>
      </c>
      <c r="I1486" t="b">
        <v>0</v>
      </c>
      <c r="J1486" s="133" t="s">
        <v>867</v>
      </c>
      <c r="K1486" s="91">
        <v>500</v>
      </c>
      <c r="L1486" s="278">
        <v>500</v>
      </c>
      <c r="M1486" s="278">
        <f t="shared" si="23"/>
        <v>0</v>
      </c>
    </row>
    <row r="1487" spans="1:13" hidden="1" x14ac:dyDescent="0.3">
      <c r="A1487" s="108">
        <v>583964</v>
      </c>
      <c r="B1487" s="133" t="s">
        <v>3343</v>
      </c>
      <c r="C1487" s="133" t="s">
        <v>10</v>
      </c>
      <c r="D1487" s="133" t="s">
        <v>3324</v>
      </c>
      <c r="E1487" s="133" t="s">
        <v>1220</v>
      </c>
      <c r="F1487" s="133" t="s">
        <v>995</v>
      </c>
      <c r="G1487" s="133" t="s">
        <v>865</v>
      </c>
      <c r="H1487" s="133" t="s">
        <v>2004</v>
      </c>
      <c r="I1487" t="b">
        <v>0</v>
      </c>
      <c r="J1487" s="133" t="s">
        <v>867</v>
      </c>
      <c r="K1487" s="91">
        <v>750</v>
      </c>
      <c r="L1487" s="278">
        <v>750</v>
      </c>
      <c r="M1487" s="278">
        <f t="shared" si="23"/>
        <v>0</v>
      </c>
    </row>
    <row r="1488" spans="1:13" hidden="1" x14ac:dyDescent="0.3">
      <c r="A1488" s="108">
        <v>583965</v>
      </c>
      <c r="B1488" s="133" t="s">
        <v>3344</v>
      </c>
      <c r="C1488" s="133" t="s">
        <v>10</v>
      </c>
      <c r="D1488" s="133" t="s">
        <v>3324</v>
      </c>
      <c r="E1488" s="133" t="s">
        <v>1220</v>
      </c>
      <c r="F1488" s="133" t="s">
        <v>995</v>
      </c>
      <c r="G1488" s="133" t="s">
        <v>925</v>
      </c>
      <c r="H1488" s="133" t="s">
        <v>3345</v>
      </c>
      <c r="I1488" t="b">
        <v>0</v>
      </c>
      <c r="J1488" s="133" t="s">
        <v>867</v>
      </c>
      <c r="K1488" s="91">
        <v>2000</v>
      </c>
      <c r="L1488" s="278">
        <v>2000</v>
      </c>
      <c r="M1488" s="278">
        <f t="shared" si="23"/>
        <v>0</v>
      </c>
    </row>
    <row r="1489" spans="1:13" hidden="1" x14ac:dyDescent="0.3">
      <c r="A1489" s="108">
        <v>583966</v>
      </c>
      <c r="B1489" s="133" t="s">
        <v>3346</v>
      </c>
      <c r="C1489" s="133" t="s">
        <v>10</v>
      </c>
      <c r="D1489" s="133" t="s">
        <v>3324</v>
      </c>
      <c r="E1489" s="133" t="s">
        <v>1229</v>
      </c>
      <c r="F1489" s="133" t="s">
        <v>995</v>
      </c>
      <c r="G1489" s="133" t="s">
        <v>865</v>
      </c>
      <c r="H1489" s="133" t="s">
        <v>1308</v>
      </c>
      <c r="I1489" t="b">
        <v>0</v>
      </c>
      <c r="J1489" s="133" t="s">
        <v>867</v>
      </c>
      <c r="K1489" s="91">
        <v>1000</v>
      </c>
      <c r="L1489" s="278">
        <v>1000</v>
      </c>
      <c r="M1489" s="278">
        <f t="shared" si="23"/>
        <v>0</v>
      </c>
    </row>
    <row r="1490" spans="1:13" hidden="1" x14ac:dyDescent="0.3">
      <c r="A1490" s="108">
        <v>583967</v>
      </c>
      <c r="B1490" s="133" t="s">
        <v>3347</v>
      </c>
      <c r="C1490" s="133" t="s">
        <v>10</v>
      </c>
      <c r="D1490" s="133" t="s">
        <v>3324</v>
      </c>
      <c r="E1490" s="133" t="s">
        <v>1229</v>
      </c>
      <c r="F1490" s="133" t="s">
        <v>995</v>
      </c>
      <c r="G1490" s="133" t="s">
        <v>925</v>
      </c>
      <c r="H1490" s="133" t="s">
        <v>3348</v>
      </c>
      <c r="I1490" t="b">
        <v>0</v>
      </c>
      <c r="J1490" s="133" t="s">
        <v>867</v>
      </c>
      <c r="K1490" s="91">
        <v>2000</v>
      </c>
      <c r="L1490" s="278">
        <v>2000</v>
      </c>
      <c r="M1490" s="278">
        <f t="shared" si="23"/>
        <v>0</v>
      </c>
    </row>
    <row r="1491" spans="1:13" hidden="1" x14ac:dyDescent="0.3">
      <c r="A1491" s="108">
        <v>583968</v>
      </c>
      <c r="B1491" s="133" t="s">
        <v>3349</v>
      </c>
      <c r="C1491" s="133" t="s">
        <v>10</v>
      </c>
      <c r="D1491" s="133" t="s">
        <v>3324</v>
      </c>
      <c r="E1491" s="133" t="s">
        <v>1229</v>
      </c>
      <c r="F1491" s="133" t="s">
        <v>995</v>
      </c>
      <c r="G1491" s="133" t="s">
        <v>928</v>
      </c>
      <c r="H1491" s="133" t="s">
        <v>1377</v>
      </c>
      <c r="I1491" t="b">
        <v>0</v>
      </c>
      <c r="J1491" s="133" t="s">
        <v>867</v>
      </c>
      <c r="K1491" s="91">
        <v>40</v>
      </c>
      <c r="L1491" s="278">
        <v>40</v>
      </c>
      <c r="M1491" s="278">
        <f t="shared" si="23"/>
        <v>0</v>
      </c>
    </row>
    <row r="1492" spans="1:13" hidden="1" x14ac:dyDescent="0.3">
      <c r="A1492" s="108">
        <v>850364</v>
      </c>
      <c r="B1492" s="133" t="s">
        <v>3350</v>
      </c>
      <c r="C1492" s="133" t="s">
        <v>10</v>
      </c>
      <c r="D1492" s="133" t="s">
        <v>3324</v>
      </c>
      <c r="E1492" s="133" t="s">
        <v>1229</v>
      </c>
      <c r="F1492" s="133" t="s">
        <v>995</v>
      </c>
      <c r="G1492" s="133" t="s">
        <v>931</v>
      </c>
      <c r="H1492" s="133" t="s">
        <v>3351</v>
      </c>
      <c r="I1492" t="b">
        <v>0</v>
      </c>
      <c r="J1492" s="133" t="s">
        <v>867</v>
      </c>
      <c r="K1492" s="91">
        <v>300</v>
      </c>
      <c r="L1492" s="278">
        <v>300</v>
      </c>
      <c r="M1492" s="278">
        <f t="shared" si="23"/>
        <v>0</v>
      </c>
    </row>
    <row r="1493" spans="1:13" hidden="1" x14ac:dyDescent="0.3">
      <c r="A1493" s="108">
        <v>583969</v>
      </c>
      <c r="B1493" s="133" t="s">
        <v>3352</v>
      </c>
      <c r="C1493" s="133" t="s">
        <v>10</v>
      </c>
      <c r="D1493" s="133" t="s">
        <v>3324</v>
      </c>
      <c r="E1493" s="133" t="s">
        <v>1576</v>
      </c>
      <c r="F1493" s="133" t="s">
        <v>995</v>
      </c>
      <c r="G1493" s="133" t="s">
        <v>865</v>
      </c>
      <c r="H1493" s="133" t="s">
        <v>1577</v>
      </c>
      <c r="I1493" t="b">
        <v>0</v>
      </c>
      <c r="J1493" s="133" t="s">
        <v>867</v>
      </c>
      <c r="K1493" s="91">
        <v>96410</v>
      </c>
      <c r="L1493" s="278">
        <v>96410</v>
      </c>
      <c r="M1493" s="278">
        <f t="shared" si="23"/>
        <v>0</v>
      </c>
    </row>
    <row r="1494" spans="1:13" hidden="1" x14ac:dyDescent="0.3">
      <c r="A1494" s="108">
        <v>583970</v>
      </c>
      <c r="B1494" s="133" t="s">
        <v>3353</v>
      </c>
      <c r="C1494" s="133" t="s">
        <v>10</v>
      </c>
      <c r="D1494" s="133" t="s">
        <v>3324</v>
      </c>
      <c r="E1494" s="133" t="s">
        <v>1243</v>
      </c>
      <c r="F1494" s="133" t="s">
        <v>995</v>
      </c>
      <c r="G1494" s="133" t="s">
        <v>865</v>
      </c>
      <c r="H1494" s="133" t="s">
        <v>1244</v>
      </c>
      <c r="I1494" t="b">
        <v>0</v>
      </c>
      <c r="J1494" s="133" t="s">
        <v>867</v>
      </c>
      <c r="K1494" s="91">
        <v>1000</v>
      </c>
      <c r="L1494" s="278">
        <v>1000</v>
      </c>
      <c r="M1494" s="278">
        <f t="shared" si="23"/>
        <v>0</v>
      </c>
    </row>
    <row r="1495" spans="1:13" hidden="1" x14ac:dyDescent="0.3">
      <c r="A1495" s="108">
        <v>583971</v>
      </c>
      <c r="B1495" s="133" t="s">
        <v>3354</v>
      </c>
      <c r="C1495" s="133" t="s">
        <v>10</v>
      </c>
      <c r="D1495" s="133" t="s">
        <v>3324</v>
      </c>
      <c r="E1495" s="133" t="s">
        <v>1246</v>
      </c>
      <c r="F1495" s="133" t="s">
        <v>995</v>
      </c>
      <c r="G1495" s="133" t="s">
        <v>865</v>
      </c>
      <c r="H1495" s="133" t="s">
        <v>1326</v>
      </c>
      <c r="I1495" t="b">
        <v>0</v>
      </c>
      <c r="J1495" s="133" t="s">
        <v>867</v>
      </c>
      <c r="K1495" s="91">
        <v>0</v>
      </c>
      <c r="L1495" s="278">
        <v>0</v>
      </c>
      <c r="M1495" s="278">
        <f t="shared" si="23"/>
        <v>0</v>
      </c>
    </row>
    <row r="1496" spans="1:13" hidden="1" x14ac:dyDescent="0.3">
      <c r="A1496" s="108">
        <v>583989</v>
      </c>
      <c r="B1496" s="133" t="s">
        <v>3355</v>
      </c>
      <c r="C1496" s="133" t="s">
        <v>10</v>
      </c>
      <c r="D1496" s="133" t="s">
        <v>3324</v>
      </c>
      <c r="E1496" s="133" t="s">
        <v>1586</v>
      </c>
      <c r="F1496" s="133" t="s">
        <v>995</v>
      </c>
      <c r="G1496" s="133" t="s">
        <v>865</v>
      </c>
      <c r="H1496" s="133" t="s">
        <v>1922</v>
      </c>
      <c r="I1496" t="b">
        <v>0</v>
      </c>
      <c r="J1496" s="133" t="s">
        <v>867</v>
      </c>
      <c r="K1496" s="91">
        <v>8250</v>
      </c>
      <c r="L1496" s="278">
        <v>8250</v>
      </c>
      <c r="M1496" s="278">
        <f t="shared" si="23"/>
        <v>0</v>
      </c>
    </row>
    <row r="1497" spans="1:13" hidden="1" x14ac:dyDescent="0.3">
      <c r="A1497" s="108">
        <v>583972</v>
      </c>
      <c r="B1497" s="133" t="s">
        <v>3356</v>
      </c>
      <c r="C1497" s="133" t="s">
        <v>10</v>
      </c>
      <c r="D1497" s="133" t="s">
        <v>3324</v>
      </c>
      <c r="E1497" s="133" t="s">
        <v>1253</v>
      </c>
      <c r="F1497" s="133" t="s">
        <v>995</v>
      </c>
      <c r="G1497" s="133" t="s">
        <v>865</v>
      </c>
      <c r="H1497" s="133" t="s">
        <v>1254</v>
      </c>
      <c r="I1497" t="b">
        <v>0</v>
      </c>
      <c r="J1497" s="133" t="s">
        <v>867</v>
      </c>
      <c r="K1497" s="91">
        <v>0</v>
      </c>
      <c r="L1497" s="278">
        <v>0</v>
      </c>
      <c r="M1497" s="278">
        <f t="shared" si="23"/>
        <v>0</v>
      </c>
    </row>
    <row r="1498" spans="1:13" hidden="1" x14ac:dyDescent="0.3">
      <c r="A1498" s="108">
        <v>850365</v>
      </c>
      <c r="B1498" s="133" t="s">
        <v>3357</v>
      </c>
      <c r="C1498" s="133" t="s">
        <v>10</v>
      </c>
      <c r="D1498" s="133" t="s">
        <v>3324</v>
      </c>
      <c r="E1498" s="133" t="s">
        <v>1265</v>
      </c>
      <c r="F1498" s="133" t="s">
        <v>995</v>
      </c>
      <c r="G1498" s="133" t="s">
        <v>865</v>
      </c>
      <c r="H1498" s="133" t="s">
        <v>1266</v>
      </c>
      <c r="I1498" t="b">
        <v>0</v>
      </c>
      <c r="J1498" s="133" t="s">
        <v>867</v>
      </c>
      <c r="K1498" s="91">
        <v>15120</v>
      </c>
      <c r="L1498" s="278">
        <v>15120</v>
      </c>
      <c r="M1498" s="278">
        <f t="shared" si="23"/>
        <v>0</v>
      </c>
    </row>
    <row r="1499" spans="1:13" hidden="1" x14ac:dyDescent="0.3">
      <c r="A1499" s="108">
        <v>850366</v>
      </c>
      <c r="B1499" s="133" t="s">
        <v>3358</v>
      </c>
      <c r="C1499" s="133" t="s">
        <v>10</v>
      </c>
      <c r="D1499" s="133" t="s">
        <v>3324</v>
      </c>
      <c r="E1499" s="133" t="s">
        <v>1268</v>
      </c>
      <c r="F1499" s="133" t="s">
        <v>995</v>
      </c>
      <c r="G1499" s="133" t="s">
        <v>865</v>
      </c>
      <c r="H1499" s="133" t="s">
        <v>3359</v>
      </c>
      <c r="I1499" t="b">
        <v>0</v>
      </c>
      <c r="J1499" s="133" t="s">
        <v>867</v>
      </c>
      <c r="K1499" s="91">
        <v>100</v>
      </c>
      <c r="L1499" s="278">
        <v>100</v>
      </c>
      <c r="M1499" s="278">
        <f t="shared" si="23"/>
        <v>0</v>
      </c>
    </row>
    <row r="1500" spans="1:13" hidden="1" x14ac:dyDescent="0.3">
      <c r="A1500" s="108">
        <v>583973</v>
      </c>
      <c r="B1500" s="133" t="s">
        <v>3360</v>
      </c>
      <c r="C1500" s="133" t="s">
        <v>10</v>
      </c>
      <c r="D1500" s="133" t="s">
        <v>3324</v>
      </c>
      <c r="E1500" s="133" t="s">
        <v>1273</v>
      </c>
      <c r="F1500" s="133" t="s">
        <v>995</v>
      </c>
      <c r="G1500" s="133" t="s">
        <v>865</v>
      </c>
      <c r="H1500" s="133" t="s">
        <v>2614</v>
      </c>
      <c r="I1500" t="b">
        <v>0</v>
      </c>
      <c r="J1500" s="133" t="s">
        <v>867</v>
      </c>
      <c r="K1500" s="91">
        <v>1200</v>
      </c>
      <c r="L1500" s="278">
        <v>1200</v>
      </c>
      <c r="M1500" s="278">
        <f t="shared" si="23"/>
        <v>0</v>
      </c>
    </row>
    <row r="1501" spans="1:13" hidden="1" x14ac:dyDescent="0.3">
      <c r="A1501" s="108">
        <v>583974</v>
      </c>
      <c r="B1501" s="133" t="s">
        <v>3361</v>
      </c>
      <c r="C1501" s="133" t="s">
        <v>10</v>
      </c>
      <c r="D1501" s="133" t="s">
        <v>3362</v>
      </c>
      <c r="E1501" s="133" t="s">
        <v>1165</v>
      </c>
      <c r="F1501" s="133" t="s">
        <v>3363</v>
      </c>
      <c r="G1501" s="133" t="s">
        <v>865</v>
      </c>
      <c r="H1501" s="133">
        <v>0</v>
      </c>
      <c r="I1501" t="b">
        <v>0</v>
      </c>
      <c r="J1501" s="133" t="s">
        <v>1166</v>
      </c>
      <c r="K1501" s="91">
        <v>211540</v>
      </c>
      <c r="L1501" s="278">
        <v>202440</v>
      </c>
      <c r="M1501" s="278">
        <f t="shared" si="23"/>
        <v>-9100</v>
      </c>
    </row>
    <row r="1502" spans="1:13" hidden="1" x14ac:dyDescent="0.3">
      <c r="A1502" s="108">
        <v>583975</v>
      </c>
      <c r="B1502" s="133" t="s">
        <v>3366</v>
      </c>
      <c r="C1502" s="133" t="s">
        <v>10</v>
      </c>
      <c r="D1502" s="133" t="s">
        <v>3362</v>
      </c>
      <c r="E1502" s="133" t="s">
        <v>1286</v>
      </c>
      <c r="F1502" s="133" t="s">
        <v>3363</v>
      </c>
      <c r="G1502" s="133" t="s">
        <v>865</v>
      </c>
      <c r="H1502" s="133" t="s">
        <v>1287</v>
      </c>
      <c r="I1502" t="b">
        <v>0</v>
      </c>
      <c r="J1502" s="133" t="s">
        <v>867</v>
      </c>
      <c r="K1502" s="91">
        <v>133700</v>
      </c>
      <c r="L1502" s="278">
        <v>133700</v>
      </c>
      <c r="M1502" s="278">
        <f t="shared" si="23"/>
        <v>0</v>
      </c>
    </row>
    <row r="1503" spans="1:13" hidden="1" x14ac:dyDescent="0.3">
      <c r="A1503" s="108">
        <v>583976</v>
      </c>
      <c r="B1503" s="133" t="s">
        <v>3367</v>
      </c>
      <c r="C1503" s="133" t="s">
        <v>10</v>
      </c>
      <c r="D1503" s="133" t="s">
        <v>3362</v>
      </c>
      <c r="E1503" s="133" t="s">
        <v>1176</v>
      </c>
      <c r="F1503" s="133" t="s">
        <v>3363</v>
      </c>
      <c r="G1503" s="133" t="s">
        <v>865</v>
      </c>
      <c r="H1503" s="133">
        <v>0</v>
      </c>
      <c r="I1503" t="b">
        <v>0</v>
      </c>
      <c r="J1503" s="133" t="s">
        <v>1166</v>
      </c>
      <c r="K1503" s="91">
        <v>101580</v>
      </c>
      <c r="L1503" s="278">
        <v>99640</v>
      </c>
      <c r="M1503" s="278">
        <f t="shared" si="23"/>
        <v>-1940</v>
      </c>
    </row>
    <row r="1504" spans="1:13" hidden="1" x14ac:dyDescent="0.3">
      <c r="A1504" s="108">
        <v>850367</v>
      </c>
      <c r="B1504" s="133" t="s">
        <v>3369</v>
      </c>
      <c r="C1504" s="133" t="s">
        <v>10</v>
      </c>
      <c r="D1504" s="133" t="s">
        <v>3362</v>
      </c>
      <c r="E1504" s="133" t="s">
        <v>1182</v>
      </c>
      <c r="F1504" s="133" t="s">
        <v>3363</v>
      </c>
      <c r="G1504" s="133" t="s">
        <v>865</v>
      </c>
      <c r="H1504" s="133" t="s">
        <v>1183</v>
      </c>
      <c r="I1504" t="b">
        <v>0</v>
      </c>
      <c r="J1504" s="133" t="s">
        <v>867</v>
      </c>
      <c r="K1504" s="91">
        <v>0</v>
      </c>
      <c r="L1504" s="278">
        <v>0</v>
      </c>
      <c r="M1504" s="278">
        <f t="shared" si="23"/>
        <v>0</v>
      </c>
    </row>
    <row r="1505" spans="1:13" hidden="1" x14ac:dyDescent="0.3">
      <c r="A1505" s="108">
        <v>583977</v>
      </c>
      <c r="B1505" s="133" t="s">
        <v>3370</v>
      </c>
      <c r="C1505" s="133" t="s">
        <v>10</v>
      </c>
      <c r="D1505" s="133" t="s">
        <v>3362</v>
      </c>
      <c r="E1505" s="133" t="s">
        <v>1185</v>
      </c>
      <c r="F1505" s="133" t="s">
        <v>3363</v>
      </c>
      <c r="G1505" s="133" t="s">
        <v>865</v>
      </c>
      <c r="H1505" s="133" t="s">
        <v>1186</v>
      </c>
      <c r="I1505" t="b">
        <v>0</v>
      </c>
      <c r="J1505" s="133" t="s">
        <v>867</v>
      </c>
      <c r="K1505" s="91">
        <v>700</v>
      </c>
      <c r="L1505" s="278">
        <v>700</v>
      </c>
      <c r="M1505" s="278">
        <f t="shared" si="23"/>
        <v>0</v>
      </c>
    </row>
    <row r="1506" spans="1:13" hidden="1" x14ac:dyDescent="0.3">
      <c r="A1506" s="108">
        <v>583978</v>
      </c>
      <c r="B1506" s="133" t="s">
        <v>3371</v>
      </c>
      <c r="C1506" s="133" t="s">
        <v>10</v>
      </c>
      <c r="D1506" s="133" t="s">
        <v>3362</v>
      </c>
      <c r="E1506" s="133" t="s">
        <v>1418</v>
      </c>
      <c r="F1506" s="133" t="s">
        <v>3363</v>
      </c>
      <c r="G1506" s="133" t="s">
        <v>865</v>
      </c>
      <c r="H1506" s="133" t="s">
        <v>1636</v>
      </c>
      <c r="I1506" t="b">
        <v>0</v>
      </c>
      <c r="J1506" s="133" t="s">
        <v>867</v>
      </c>
      <c r="K1506" s="91">
        <v>0</v>
      </c>
      <c r="L1506" s="278">
        <v>0</v>
      </c>
      <c r="M1506" s="278">
        <f t="shared" si="23"/>
        <v>0</v>
      </c>
    </row>
    <row r="1507" spans="1:13" hidden="1" x14ac:dyDescent="0.3">
      <c r="A1507" s="108">
        <v>583979</v>
      </c>
      <c r="B1507" s="133" t="s">
        <v>3372</v>
      </c>
      <c r="C1507" s="133" t="s">
        <v>10</v>
      </c>
      <c r="D1507" s="133" t="s">
        <v>3362</v>
      </c>
      <c r="E1507" s="133" t="s">
        <v>1418</v>
      </c>
      <c r="F1507" s="133" t="s">
        <v>3363</v>
      </c>
      <c r="G1507" s="133" t="s">
        <v>925</v>
      </c>
      <c r="H1507" s="133" t="s">
        <v>3373</v>
      </c>
      <c r="I1507" t="b">
        <v>0</v>
      </c>
      <c r="J1507" s="133" t="s">
        <v>867</v>
      </c>
      <c r="K1507" s="91">
        <v>140</v>
      </c>
      <c r="L1507" s="278">
        <v>140</v>
      </c>
      <c r="M1507" s="278">
        <f t="shared" si="23"/>
        <v>0</v>
      </c>
    </row>
    <row r="1508" spans="1:13" hidden="1" x14ac:dyDescent="0.3">
      <c r="A1508" s="108">
        <v>583980</v>
      </c>
      <c r="B1508" s="133" t="s">
        <v>3374</v>
      </c>
      <c r="C1508" s="133" t="s">
        <v>10</v>
      </c>
      <c r="D1508" s="133" t="s">
        <v>3362</v>
      </c>
      <c r="E1508" s="133" t="s">
        <v>1188</v>
      </c>
      <c r="F1508" s="133" t="s">
        <v>3363</v>
      </c>
      <c r="G1508" s="133" t="s">
        <v>925</v>
      </c>
      <c r="H1508" s="133" t="s">
        <v>3375</v>
      </c>
      <c r="I1508" t="b">
        <v>0</v>
      </c>
      <c r="J1508" s="133" t="s">
        <v>867</v>
      </c>
      <c r="K1508" s="91">
        <v>170</v>
      </c>
      <c r="L1508" s="278">
        <v>170</v>
      </c>
      <c r="M1508" s="278">
        <f t="shared" si="23"/>
        <v>0</v>
      </c>
    </row>
    <row r="1509" spans="1:13" hidden="1" x14ac:dyDescent="0.3">
      <c r="A1509" s="108">
        <v>2061342</v>
      </c>
      <c r="B1509" s="133" t="s">
        <v>3376</v>
      </c>
      <c r="C1509" s="133" t="s">
        <v>10</v>
      </c>
      <c r="D1509" s="133" t="s">
        <v>3362</v>
      </c>
      <c r="E1509" s="133" t="s">
        <v>1191</v>
      </c>
      <c r="F1509" s="133" t="s">
        <v>3363</v>
      </c>
      <c r="G1509" s="133" t="s">
        <v>865</v>
      </c>
      <c r="H1509" s="133" t="s">
        <v>2130</v>
      </c>
      <c r="I1509" t="b">
        <v>0</v>
      </c>
      <c r="J1509" s="133" t="s">
        <v>867</v>
      </c>
      <c r="K1509" s="91">
        <v>250</v>
      </c>
      <c r="L1509" s="278">
        <v>250</v>
      </c>
      <c r="M1509" s="278">
        <f t="shared" si="23"/>
        <v>0</v>
      </c>
    </row>
    <row r="1510" spans="1:13" hidden="1" x14ac:dyDescent="0.3">
      <c r="A1510" s="108">
        <v>583981</v>
      </c>
      <c r="B1510" s="133" t="s">
        <v>3377</v>
      </c>
      <c r="C1510" s="133" t="s">
        <v>10</v>
      </c>
      <c r="D1510" s="133" t="s">
        <v>3362</v>
      </c>
      <c r="E1510" s="133" t="s">
        <v>1202</v>
      </c>
      <c r="F1510" s="133" t="s">
        <v>3363</v>
      </c>
      <c r="G1510" s="133" t="s">
        <v>865</v>
      </c>
      <c r="H1510" s="133" t="s">
        <v>1203</v>
      </c>
      <c r="I1510" t="b">
        <v>0</v>
      </c>
      <c r="J1510" s="133" t="s">
        <v>867</v>
      </c>
      <c r="K1510" s="91">
        <v>2210</v>
      </c>
      <c r="L1510" s="278">
        <v>2210</v>
      </c>
      <c r="M1510" s="278">
        <f t="shared" si="23"/>
        <v>0</v>
      </c>
    </row>
    <row r="1511" spans="1:13" hidden="1" x14ac:dyDescent="0.3">
      <c r="A1511" s="108">
        <v>583982</v>
      </c>
      <c r="B1511" s="133" t="s">
        <v>3378</v>
      </c>
      <c r="C1511" s="133" t="s">
        <v>10</v>
      </c>
      <c r="D1511" s="133" t="s">
        <v>3362</v>
      </c>
      <c r="E1511" s="133" t="s">
        <v>1202</v>
      </c>
      <c r="F1511" s="133" t="s">
        <v>3363</v>
      </c>
      <c r="G1511" s="133" t="s">
        <v>925</v>
      </c>
      <c r="H1511" s="133" t="s">
        <v>3379</v>
      </c>
      <c r="I1511" t="b">
        <v>0</v>
      </c>
      <c r="J1511" s="133" t="s">
        <v>867</v>
      </c>
      <c r="K1511" s="91">
        <v>130</v>
      </c>
      <c r="L1511" s="278">
        <v>130</v>
      </c>
      <c r="M1511" s="278">
        <f t="shared" si="23"/>
        <v>0</v>
      </c>
    </row>
    <row r="1512" spans="1:13" hidden="1" x14ac:dyDescent="0.3">
      <c r="A1512" s="108">
        <v>583990</v>
      </c>
      <c r="B1512" s="133" t="s">
        <v>3380</v>
      </c>
      <c r="C1512" s="133" t="s">
        <v>10</v>
      </c>
      <c r="D1512" s="133" t="s">
        <v>3362</v>
      </c>
      <c r="E1512" s="133" t="s">
        <v>1354</v>
      </c>
      <c r="F1512" s="133" t="s">
        <v>3363</v>
      </c>
      <c r="G1512" s="133" t="s">
        <v>865</v>
      </c>
      <c r="H1512" s="133" t="s">
        <v>3381</v>
      </c>
      <c r="I1512" t="b">
        <v>0</v>
      </c>
      <c r="J1512" s="133" t="s">
        <v>867</v>
      </c>
      <c r="K1512" s="91">
        <v>450</v>
      </c>
      <c r="L1512" s="278">
        <v>450</v>
      </c>
      <c r="M1512" s="278">
        <f t="shared" si="23"/>
        <v>0</v>
      </c>
    </row>
    <row r="1513" spans="1:13" hidden="1" x14ac:dyDescent="0.3">
      <c r="A1513" s="108">
        <v>2617721</v>
      </c>
      <c r="B1513" s="133" t="s">
        <v>3382</v>
      </c>
      <c r="C1513" s="133" t="s">
        <v>10</v>
      </c>
      <c r="D1513" s="133" t="s">
        <v>3362</v>
      </c>
      <c r="E1513" s="133" t="s">
        <v>1354</v>
      </c>
      <c r="F1513" s="133" t="s">
        <v>3363</v>
      </c>
      <c r="G1513" s="133" t="s">
        <v>925</v>
      </c>
      <c r="H1513" s="133" t="s">
        <v>3383</v>
      </c>
      <c r="I1513" t="b">
        <v>0</v>
      </c>
      <c r="J1513" s="133" t="s">
        <v>867</v>
      </c>
      <c r="K1513" s="91">
        <v>440</v>
      </c>
      <c r="L1513" s="278">
        <v>440</v>
      </c>
      <c r="M1513" s="278">
        <f t="shared" si="23"/>
        <v>0</v>
      </c>
    </row>
    <row r="1514" spans="1:13" hidden="1" x14ac:dyDescent="0.3">
      <c r="A1514" s="108">
        <v>583983</v>
      </c>
      <c r="B1514" s="133" t="s">
        <v>3384</v>
      </c>
      <c r="C1514" s="133" t="s">
        <v>10</v>
      </c>
      <c r="D1514" s="133" t="s">
        <v>3362</v>
      </c>
      <c r="E1514" s="133" t="s">
        <v>1354</v>
      </c>
      <c r="F1514" s="133" t="s">
        <v>3363</v>
      </c>
      <c r="G1514" s="133" t="s">
        <v>928</v>
      </c>
      <c r="H1514" s="133" t="s">
        <v>3385</v>
      </c>
      <c r="I1514" t="b">
        <v>0</v>
      </c>
      <c r="J1514" s="133" t="s">
        <v>867</v>
      </c>
      <c r="K1514" s="91">
        <v>200</v>
      </c>
      <c r="L1514" s="278">
        <v>200</v>
      </c>
      <c r="M1514" s="278">
        <f t="shared" si="23"/>
        <v>0</v>
      </c>
    </row>
    <row r="1515" spans="1:13" hidden="1" x14ac:dyDescent="0.3">
      <c r="A1515" s="108">
        <v>583984</v>
      </c>
      <c r="B1515" s="133" t="s">
        <v>3386</v>
      </c>
      <c r="C1515" s="133" t="s">
        <v>10</v>
      </c>
      <c r="D1515" s="133" t="s">
        <v>3362</v>
      </c>
      <c r="E1515" s="133" t="s">
        <v>1207</v>
      </c>
      <c r="F1515" s="133" t="s">
        <v>3363</v>
      </c>
      <c r="G1515" s="133" t="s">
        <v>865</v>
      </c>
      <c r="H1515" s="133" t="s">
        <v>3387</v>
      </c>
      <c r="I1515" t="b">
        <v>0</v>
      </c>
      <c r="J1515" s="133" t="s">
        <v>867</v>
      </c>
      <c r="K1515" s="91">
        <v>180</v>
      </c>
      <c r="L1515" s="278">
        <v>180</v>
      </c>
      <c r="M1515" s="278">
        <f t="shared" si="23"/>
        <v>0</v>
      </c>
    </row>
    <row r="1516" spans="1:13" hidden="1" x14ac:dyDescent="0.3">
      <c r="A1516" s="108">
        <v>1210155</v>
      </c>
      <c r="B1516" s="133" t="s">
        <v>3388</v>
      </c>
      <c r="C1516" s="133" t="s">
        <v>10</v>
      </c>
      <c r="D1516" s="133" t="s">
        <v>3362</v>
      </c>
      <c r="E1516" s="133" t="s">
        <v>1207</v>
      </c>
      <c r="F1516" s="133" t="s">
        <v>3363</v>
      </c>
      <c r="G1516" s="133" t="s">
        <v>925</v>
      </c>
      <c r="H1516" s="133" t="s">
        <v>3389</v>
      </c>
      <c r="I1516" t="b">
        <v>0</v>
      </c>
      <c r="J1516" s="133" t="s">
        <v>867</v>
      </c>
      <c r="K1516" s="91">
        <v>4220</v>
      </c>
      <c r="L1516" s="278">
        <v>4220</v>
      </c>
      <c r="M1516" s="278">
        <f t="shared" si="23"/>
        <v>0</v>
      </c>
    </row>
    <row r="1517" spans="1:13" hidden="1" x14ac:dyDescent="0.3">
      <c r="A1517" s="108">
        <v>602901</v>
      </c>
      <c r="B1517" s="133" t="s">
        <v>3390</v>
      </c>
      <c r="C1517" s="133" t="s">
        <v>10</v>
      </c>
      <c r="D1517" s="133" t="s">
        <v>3362</v>
      </c>
      <c r="E1517" s="133" t="s">
        <v>1207</v>
      </c>
      <c r="F1517" s="133" t="s">
        <v>3363</v>
      </c>
      <c r="G1517" s="133" t="s">
        <v>928</v>
      </c>
      <c r="H1517" s="133" t="s">
        <v>3391</v>
      </c>
      <c r="I1517" t="b">
        <v>0</v>
      </c>
      <c r="J1517" s="133" t="s">
        <v>867</v>
      </c>
      <c r="K1517" s="91">
        <v>0</v>
      </c>
      <c r="L1517" s="278">
        <v>0</v>
      </c>
      <c r="M1517" s="278">
        <f t="shared" si="23"/>
        <v>0</v>
      </c>
    </row>
    <row r="1518" spans="1:13" hidden="1" x14ac:dyDescent="0.3">
      <c r="A1518" s="108">
        <v>602902</v>
      </c>
      <c r="B1518" s="133" t="s">
        <v>3392</v>
      </c>
      <c r="C1518" s="133" t="s">
        <v>10</v>
      </c>
      <c r="D1518" s="133" t="s">
        <v>3362</v>
      </c>
      <c r="E1518" s="133" t="s">
        <v>1212</v>
      </c>
      <c r="F1518" s="133" t="s">
        <v>3363</v>
      </c>
      <c r="G1518" s="133" t="s">
        <v>865</v>
      </c>
      <c r="H1518" s="133" t="s">
        <v>3393</v>
      </c>
      <c r="I1518" t="b">
        <v>0</v>
      </c>
      <c r="J1518" s="133" t="s">
        <v>867</v>
      </c>
      <c r="K1518" s="91">
        <v>68520</v>
      </c>
      <c r="L1518" s="278">
        <v>68520</v>
      </c>
      <c r="M1518" s="278">
        <f t="shared" si="23"/>
        <v>0</v>
      </c>
    </row>
    <row r="1519" spans="1:13" hidden="1" x14ac:dyDescent="0.3">
      <c r="A1519" s="108">
        <v>1210156</v>
      </c>
      <c r="B1519" s="133" t="s">
        <v>3394</v>
      </c>
      <c r="C1519" s="133" t="s">
        <v>10</v>
      </c>
      <c r="D1519" s="133" t="s">
        <v>3362</v>
      </c>
      <c r="E1519" s="133" t="s">
        <v>1212</v>
      </c>
      <c r="F1519" s="133" t="s">
        <v>3363</v>
      </c>
      <c r="G1519" s="133" t="s">
        <v>925</v>
      </c>
      <c r="H1519" s="133" t="s">
        <v>3395</v>
      </c>
      <c r="I1519" t="b">
        <v>0</v>
      </c>
      <c r="J1519" s="133" t="s">
        <v>867</v>
      </c>
      <c r="K1519" s="91">
        <v>17320</v>
      </c>
      <c r="L1519" s="278">
        <v>17320</v>
      </c>
      <c r="M1519" s="278">
        <f t="shared" si="23"/>
        <v>0</v>
      </c>
    </row>
    <row r="1520" spans="1:13" hidden="1" x14ac:dyDescent="0.3">
      <c r="A1520" s="108">
        <v>850370</v>
      </c>
      <c r="B1520" s="133" t="s">
        <v>3396</v>
      </c>
      <c r="C1520" s="133" t="s">
        <v>10</v>
      </c>
      <c r="D1520" s="133" t="s">
        <v>3362</v>
      </c>
      <c r="E1520" s="133" t="s">
        <v>1212</v>
      </c>
      <c r="F1520" s="133" t="s">
        <v>3363</v>
      </c>
      <c r="G1520" s="133" t="s">
        <v>928</v>
      </c>
      <c r="H1520" s="133" t="s">
        <v>3397</v>
      </c>
      <c r="I1520" t="b">
        <v>0</v>
      </c>
      <c r="J1520" s="133" t="s">
        <v>867</v>
      </c>
      <c r="K1520" s="91">
        <v>14380</v>
      </c>
      <c r="L1520" s="278">
        <v>14380</v>
      </c>
      <c r="M1520" s="278">
        <f t="shared" si="23"/>
        <v>0</v>
      </c>
    </row>
    <row r="1521" spans="1:13" hidden="1" x14ac:dyDescent="0.3">
      <c r="A1521" s="108">
        <v>602936</v>
      </c>
      <c r="B1521" s="133" t="s">
        <v>3398</v>
      </c>
      <c r="C1521" s="133" t="s">
        <v>10</v>
      </c>
      <c r="D1521" s="133" t="s">
        <v>3362</v>
      </c>
      <c r="E1521" s="133" t="s">
        <v>1215</v>
      </c>
      <c r="F1521" s="133" t="s">
        <v>3363</v>
      </c>
      <c r="G1521" s="133" t="s">
        <v>865</v>
      </c>
      <c r="H1521" s="133" t="s">
        <v>3399</v>
      </c>
      <c r="I1521" t="b">
        <v>0</v>
      </c>
      <c r="J1521" s="133" t="s">
        <v>867</v>
      </c>
      <c r="K1521" s="91">
        <v>400</v>
      </c>
      <c r="L1521" s="278">
        <v>400</v>
      </c>
      <c r="M1521" s="278">
        <f t="shared" si="23"/>
        <v>0</v>
      </c>
    </row>
    <row r="1522" spans="1:13" hidden="1" x14ac:dyDescent="0.3">
      <c r="A1522" s="108">
        <v>602904</v>
      </c>
      <c r="B1522" s="133" t="s">
        <v>3400</v>
      </c>
      <c r="C1522" s="133" t="s">
        <v>10</v>
      </c>
      <c r="D1522" s="133" t="s">
        <v>3362</v>
      </c>
      <c r="E1522" s="133" t="s">
        <v>1215</v>
      </c>
      <c r="F1522" s="133" t="s">
        <v>3363</v>
      </c>
      <c r="G1522" s="133" t="s">
        <v>925</v>
      </c>
      <c r="H1522" s="133" t="s">
        <v>3401</v>
      </c>
      <c r="I1522" t="b">
        <v>0</v>
      </c>
      <c r="J1522" s="133" t="s">
        <v>867</v>
      </c>
      <c r="K1522" s="91">
        <v>600</v>
      </c>
      <c r="L1522" s="278">
        <v>600</v>
      </c>
      <c r="M1522" s="278">
        <f t="shared" si="23"/>
        <v>0</v>
      </c>
    </row>
    <row r="1523" spans="1:13" hidden="1" x14ac:dyDescent="0.3">
      <c r="A1523" s="108">
        <v>602905</v>
      </c>
      <c r="B1523" s="133" t="s">
        <v>3402</v>
      </c>
      <c r="C1523" s="133" t="s">
        <v>10</v>
      </c>
      <c r="D1523" s="133" t="s">
        <v>3362</v>
      </c>
      <c r="E1523" s="133" t="s">
        <v>1220</v>
      </c>
      <c r="F1523" s="133" t="s">
        <v>3363</v>
      </c>
      <c r="G1523" s="133" t="s">
        <v>865</v>
      </c>
      <c r="H1523" s="133" t="s">
        <v>3403</v>
      </c>
      <c r="I1523" t="b">
        <v>0</v>
      </c>
      <c r="J1523" s="133" t="s">
        <v>867</v>
      </c>
      <c r="K1523" s="91">
        <v>570</v>
      </c>
      <c r="L1523" s="278">
        <v>570</v>
      </c>
      <c r="M1523" s="278">
        <f t="shared" si="23"/>
        <v>0</v>
      </c>
    </row>
    <row r="1524" spans="1:13" hidden="1" x14ac:dyDescent="0.3">
      <c r="A1524" s="108">
        <v>602906</v>
      </c>
      <c r="B1524" s="133" t="s">
        <v>3404</v>
      </c>
      <c r="C1524" s="133" t="s">
        <v>10</v>
      </c>
      <c r="D1524" s="133" t="s">
        <v>3362</v>
      </c>
      <c r="E1524" s="133" t="s">
        <v>1220</v>
      </c>
      <c r="F1524" s="133" t="s">
        <v>3363</v>
      </c>
      <c r="G1524" s="133" t="s">
        <v>925</v>
      </c>
      <c r="H1524" s="133" t="s">
        <v>3405</v>
      </c>
      <c r="I1524" t="b">
        <v>0</v>
      </c>
      <c r="J1524" s="133" t="s">
        <v>867</v>
      </c>
      <c r="K1524" s="91">
        <v>400</v>
      </c>
      <c r="L1524" s="278">
        <v>400</v>
      </c>
      <c r="M1524" s="278">
        <f t="shared" si="23"/>
        <v>0</v>
      </c>
    </row>
    <row r="1525" spans="1:13" hidden="1" x14ac:dyDescent="0.3">
      <c r="A1525" s="108">
        <v>602907</v>
      </c>
      <c r="B1525" s="133" t="s">
        <v>3406</v>
      </c>
      <c r="C1525" s="133" t="s">
        <v>10</v>
      </c>
      <c r="D1525" s="133" t="s">
        <v>3362</v>
      </c>
      <c r="E1525" s="133" t="s">
        <v>1220</v>
      </c>
      <c r="F1525" s="133" t="s">
        <v>3363</v>
      </c>
      <c r="G1525" s="133" t="s">
        <v>928</v>
      </c>
      <c r="H1525" s="133" t="s">
        <v>3407</v>
      </c>
      <c r="I1525" t="b">
        <v>0</v>
      </c>
      <c r="J1525" s="133" t="s">
        <v>867</v>
      </c>
      <c r="K1525" s="91">
        <v>1930</v>
      </c>
      <c r="L1525" s="278">
        <v>1930</v>
      </c>
      <c r="M1525" s="278">
        <f t="shared" si="23"/>
        <v>0</v>
      </c>
    </row>
    <row r="1526" spans="1:13" hidden="1" x14ac:dyDescent="0.3">
      <c r="A1526" s="108">
        <v>602908</v>
      </c>
      <c r="B1526" s="133" t="s">
        <v>3408</v>
      </c>
      <c r="C1526" s="133" t="s">
        <v>10</v>
      </c>
      <c r="D1526" s="133" t="s">
        <v>3362</v>
      </c>
      <c r="E1526" s="133" t="s">
        <v>1220</v>
      </c>
      <c r="F1526" s="133" t="s">
        <v>3363</v>
      </c>
      <c r="G1526" s="133" t="s">
        <v>931</v>
      </c>
      <c r="H1526" s="133" t="s">
        <v>3409</v>
      </c>
      <c r="I1526" t="b">
        <v>0</v>
      </c>
      <c r="J1526" s="133" t="s">
        <v>867</v>
      </c>
      <c r="K1526" s="91">
        <v>400</v>
      </c>
      <c r="L1526" s="278">
        <v>400</v>
      </c>
      <c r="M1526" s="278">
        <f t="shared" si="23"/>
        <v>0</v>
      </c>
    </row>
    <row r="1527" spans="1:13" hidden="1" x14ac:dyDescent="0.3">
      <c r="A1527" s="108">
        <v>602909</v>
      </c>
      <c r="B1527" s="133" t="s">
        <v>3410</v>
      </c>
      <c r="C1527" s="133" t="s">
        <v>10</v>
      </c>
      <c r="D1527" s="133" t="s">
        <v>3362</v>
      </c>
      <c r="E1527" s="133" t="s">
        <v>1229</v>
      </c>
      <c r="F1527" s="133" t="s">
        <v>3363</v>
      </c>
      <c r="G1527" s="133" t="s">
        <v>865</v>
      </c>
      <c r="H1527" s="133" t="s">
        <v>1457</v>
      </c>
      <c r="I1527" t="b">
        <v>0</v>
      </c>
      <c r="J1527" s="133" t="s">
        <v>867</v>
      </c>
      <c r="K1527" s="91">
        <v>2030</v>
      </c>
      <c r="L1527" s="278">
        <v>2030</v>
      </c>
      <c r="M1527" s="278">
        <f t="shared" si="23"/>
        <v>0</v>
      </c>
    </row>
    <row r="1528" spans="1:13" hidden="1" x14ac:dyDescent="0.3">
      <c r="A1528" s="108">
        <v>602910</v>
      </c>
      <c r="B1528" s="133" t="s">
        <v>3411</v>
      </c>
      <c r="C1528" s="133" t="s">
        <v>10</v>
      </c>
      <c r="D1528" s="133" t="s">
        <v>3362</v>
      </c>
      <c r="E1528" s="133" t="s">
        <v>1229</v>
      </c>
      <c r="F1528" s="133" t="s">
        <v>3363</v>
      </c>
      <c r="G1528" s="133" t="s">
        <v>1807</v>
      </c>
      <c r="H1528" s="133" t="s">
        <v>3412</v>
      </c>
      <c r="I1528" t="b">
        <v>0</v>
      </c>
      <c r="J1528" s="133" t="s">
        <v>867</v>
      </c>
      <c r="K1528" s="91">
        <v>2000</v>
      </c>
      <c r="L1528" s="278">
        <v>2000</v>
      </c>
      <c r="M1528" s="278">
        <f t="shared" si="23"/>
        <v>0</v>
      </c>
    </row>
    <row r="1529" spans="1:13" hidden="1" x14ac:dyDescent="0.3">
      <c r="A1529" s="108">
        <v>602911</v>
      </c>
      <c r="B1529" s="133" t="s">
        <v>3413</v>
      </c>
      <c r="C1529" s="133" t="s">
        <v>10</v>
      </c>
      <c r="D1529" s="133" t="s">
        <v>3362</v>
      </c>
      <c r="E1529" s="133" t="s">
        <v>1229</v>
      </c>
      <c r="F1529" s="133" t="s">
        <v>3363</v>
      </c>
      <c r="G1529" s="133" t="s">
        <v>1072</v>
      </c>
      <c r="H1529" s="133" t="s">
        <v>3414</v>
      </c>
      <c r="I1529" t="b">
        <v>0</v>
      </c>
      <c r="J1529" s="133" t="s">
        <v>867</v>
      </c>
      <c r="K1529" s="91">
        <v>80</v>
      </c>
      <c r="L1529" s="278">
        <v>80</v>
      </c>
      <c r="M1529" s="278">
        <f t="shared" si="23"/>
        <v>0</v>
      </c>
    </row>
    <row r="1530" spans="1:13" hidden="1" x14ac:dyDescent="0.3">
      <c r="A1530" s="108">
        <v>602912</v>
      </c>
      <c r="B1530" s="133" t="s">
        <v>3415</v>
      </c>
      <c r="C1530" s="133" t="s">
        <v>10</v>
      </c>
      <c r="D1530" s="133" t="s">
        <v>3362</v>
      </c>
      <c r="E1530" s="133" t="s">
        <v>1229</v>
      </c>
      <c r="F1530" s="133" t="s">
        <v>3363</v>
      </c>
      <c r="G1530" s="133" t="s">
        <v>1075</v>
      </c>
      <c r="H1530" s="133" t="s">
        <v>1314</v>
      </c>
      <c r="I1530" t="b">
        <v>0</v>
      </c>
      <c r="J1530" s="133" t="s">
        <v>867</v>
      </c>
      <c r="K1530" s="91">
        <v>350</v>
      </c>
      <c r="L1530" s="278">
        <v>350</v>
      </c>
      <c r="M1530" s="278">
        <f t="shared" si="23"/>
        <v>0</v>
      </c>
    </row>
    <row r="1531" spans="1:13" hidden="1" x14ac:dyDescent="0.3">
      <c r="A1531" s="108">
        <v>850368</v>
      </c>
      <c r="B1531" s="133" t="s">
        <v>3416</v>
      </c>
      <c r="C1531" s="133" t="s">
        <v>10</v>
      </c>
      <c r="D1531" s="133" t="s">
        <v>3362</v>
      </c>
      <c r="E1531" s="133" t="s">
        <v>1229</v>
      </c>
      <c r="F1531" s="133" t="s">
        <v>3363</v>
      </c>
      <c r="G1531" s="133" t="s">
        <v>1814</v>
      </c>
      <c r="H1531" s="133" t="s">
        <v>3417</v>
      </c>
      <c r="I1531" t="b">
        <v>0</v>
      </c>
      <c r="J1531" s="133" t="s">
        <v>867</v>
      </c>
      <c r="K1531" s="91">
        <v>154590</v>
      </c>
      <c r="L1531" s="278">
        <v>154590</v>
      </c>
      <c r="M1531" s="278">
        <f t="shared" si="23"/>
        <v>0</v>
      </c>
    </row>
    <row r="1532" spans="1:13" hidden="1" x14ac:dyDescent="0.3">
      <c r="A1532" s="108">
        <v>602913</v>
      </c>
      <c r="B1532" s="133" t="s">
        <v>3418</v>
      </c>
      <c r="C1532" s="133" t="s">
        <v>10</v>
      </c>
      <c r="D1532" s="133" t="s">
        <v>3362</v>
      </c>
      <c r="E1532" s="133" t="s">
        <v>1229</v>
      </c>
      <c r="F1532" s="133" t="s">
        <v>3363</v>
      </c>
      <c r="G1532" s="133" t="s">
        <v>1817</v>
      </c>
      <c r="H1532" s="133" t="s">
        <v>3419</v>
      </c>
      <c r="I1532" t="b">
        <v>0</v>
      </c>
      <c r="J1532" s="133" t="s">
        <v>867</v>
      </c>
      <c r="K1532" s="91">
        <v>770</v>
      </c>
      <c r="L1532" s="278">
        <v>770</v>
      </c>
      <c r="M1532" s="278">
        <f t="shared" si="23"/>
        <v>0</v>
      </c>
    </row>
    <row r="1533" spans="1:13" hidden="1" x14ac:dyDescent="0.3">
      <c r="A1533" s="108">
        <v>602914</v>
      </c>
      <c r="B1533" s="133" t="s">
        <v>3420</v>
      </c>
      <c r="C1533" s="133" t="s">
        <v>10</v>
      </c>
      <c r="D1533" s="133" t="s">
        <v>3362</v>
      </c>
      <c r="E1533" s="133" t="s">
        <v>1229</v>
      </c>
      <c r="F1533" s="133" t="s">
        <v>3363</v>
      </c>
      <c r="G1533" s="133" t="s">
        <v>925</v>
      </c>
      <c r="H1533" s="133" t="s">
        <v>3421</v>
      </c>
      <c r="I1533" t="b">
        <v>0</v>
      </c>
      <c r="J1533" s="133" t="s">
        <v>867</v>
      </c>
      <c r="K1533" s="91">
        <v>286570</v>
      </c>
      <c r="L1533" s="278">
        <v>286570</v>
      </c>
      <c r="M1533" s="278">
        <f t="shared" si="23"/>
        <v>0</v>
      </c>
    </row>
    <row r="1534" spans="1:13" hidden="1" x14ac:dyDescent="0.3">
      <c r="A1534" s="108">
        <v>2617493</v>
      </c>
      <c r="B1534" s="133" t="s">
        <v>3422</v>
      </c>
      <c r="C1534" s="133" t="s">
        <v>10</v>
      </c>
      <c r="D1534" s="133" t="s">
        <v>3362</v>
      </c>
      <c r="E1534" s="133" t="s">
        <v>1229</v>
      </c>
      <c r="F1534" s="133" t="s">
        <v>3363</v>
      </c>
      <c r="G1534" s="133" t="s">
        <v>928</v>
      </c>
      <c r="H1534" s="133" t="s">
        <v>1377</v>
      </c>
      <c r="I1534" t="b">
        <v>0</v>
      </c>
      <c r="J1534" s="133" t="s">
        <v>867</v>
      </c>
      <c r="K1534" s="91">
        <v>60</v>
      </c>
      <c r="L1534" s="278">
        <v>60</v>
      </c>
      <c r="M1534" s="278">
        <f t="shared" si="23"/>
        <v>0</v>
      </c>
    </row>
    <row r="1535" spans="1:13" hidden="1" x14ac:dyDescent="0.3">
      <c r="A1535" s="108">
        <v>602915</v>
      </c>
      <c r="B1535" s="133" t="s">
        <v>3423</v>
      </c>
      <c r="C1535" s="133" t="s">
        <v>10</v>
      </c>
      <c r="D1535" s="133" t="s">
        <v>3362</v>
      </c>
      <c r="E1535" s="133" t="s">
        <v>1229</v>
      </c>
      <c r="F1535" s="133" t="s">
        <v>3363</v>
      </c>
      <c r="G1535" s="133" t="s">
        <v>931</v>
      </c>
      <c r="H1535" s="133" t="s">
        <v>3424</v>
      </c>
      <c r="I1535" t="b">
        <v>0</v>
      </c>
      <c r="J1535" s="133" t="s">
        <v>867</v>
      </c>
      <c r="K1535" s="91">
        <v>1000</v>
      </c>
      <c r="L1535" s="278">
        <v>1000</v>
      </c>
      <c r="M1535" s="278">
        <f t="shared" si="23"/>
        <v>0</v>
      </c>
    </row>
    <row r="1536" spans="1:13" hidden="1" x14ac:dyDescent="0.3">
      <c r="A1536" s="108">
        <v>602916</v>
      </c>
      <c r="B1536" s="133" t="s">
        <v>3425</v>
      </c>
      <c r="C1536" s="133" t="s">
        <v>10</v>
      </c>
      <c r="D1536" s="133" t="s">
        <v>3362</v>
      </c>
      <c r="E1536" s="133" t="s">
        <v>1229</v>
      </c>
      <c r="F1536" s="133" t="s">
        <v>3363</v>
      </c>
      <c r="G1536" s="133" t="s">
        <v>944</v>
      </c>
      <c r="H1536" s="133" t="s">
        <v>3426</v>
      </c>
      <c r="I1536" t="b">
        <v>0</v>
      </c>
      <c r="J1536" s="133" t="s">
        <v>867</v>
      </c>
      <c r="K1536" s="91">
        <v>5000</v>
      </c>
      <c r="L1536" s="278">
        <v>5000</v>
      </c>
      <c r="M1536" s="278">
        <f t="shared" si="23"/>
        <v>0</v>
      </c>
    </row>
    <row r="1537" spans="1:13" hidden="1" x14ac:dyDescent="0.3">
      <c r="A1537" s="108">
        <v>2617492</v>
      </c>
      <c r="B1537" s="133" t="s">
        <v>3427</v>
      </c>
      <c r="C1537" s="133" t="s">
        <v>10</v>
      </c>
      <c r="D1537" s="133" t="s">
        <v>3362</v>
      </c>
      <c r="E1537" s="133" t="s">
        <v>1229</v>
      </c>
      <c r="F1537" s="133" t="s">
        <v>3363</v>
      </c>
      <c r="G1537" s="133" t="s">
        <v>1060</v>
      </c>
      <c r="H1537" s="133" t="s">
        <v>3428</v>
      </c>
      <c r="I1537" t="b">
        <v>0</v>
      </c>
      <c r="J1537" s="133" t="s">
        <v>867</v>
      </c>
      <c r="K1537" s="91">
        <v>350</v>
      </c>
      <c r="L1537" s="278">
        <v>350</v>
      </c>
      <c r="M1537" s="278">
        <f t="shared" si="23"/>
        <v>0</v>
      </c>
    </row>
    <row r="1538" spans="1:13" hidden="1" x14ac:dyDescent="0.3">
      <c r="A1538" s="108">
        <v>602917</v>
      </c>
      <c r="B1538" s="133" t="s">
        <v>3429</v>
      </c>
      <c r="C1538" s="133" t="s">
        <v>10</v>
      </c>
      <c r="D1538" s="133" t="s">
        <v>3362</v>
      </c>
      <c r="E1538" s="133" t="s">
        <v>1229</v>
      </c>
      <c r="F1538" s="133" t="s">
        <v>3363</v>
      </c>
      <c r="G1538" s="133" t="s">
        <v>1063</v>
      </c>
      <c r="H1538" s="133" t="s">
        <v>3430</v>
      </c>
      <c r="I1538" t="b">
        <v>0</v>
      </c>
      <c r="J1538" s="133" t="s">
        <v>867</v>
      </c>
      <c r="K1538" s="91">
        <v>520</v>
      </c>
      <c r="L1538" s="278">
        <v>520</v>
      </c>
      <c r="M1538" s="278">
        <f t="shared" si="23"/>
        <v>0</v>
      </c>
    </row>
    <row r="1539" spans="1:13" hidden="1" x14ac:dyDescent="0.3">
      <c r="A1539" s="108">
        <v>602918</v>
      </c>
      <c r="B1539" s="133" t="s">
        <v>3431</v>
      </c>
      <c r="C1539" s="133" t="s">
        <v>10</v>
      </c>
      <c r="D1539" s="133" t="s">
        <v>3362</v>
      </c>
      <c r="E1539" s="133" t="s">
        <v>1229</v>
      </c>
      <c r="F1539" s="133" t="s">
        <v>3363</v>
      </c>
      <c r="G1539" s="133" t="s">
        <v>1088</v>
      </c>
      <c r="H1539" s="133" t="s">
        <v>3432</v>
      </c>
      <c r="I1539" t="b">
        <v>0</v>
      </c>
      <c r="J1539" s="133" t="s">
        <v>867</v>
      </c>
      <c r="K1539" s="91">
        <v>450</v>
      </c>
      <c r="L1539" s="278">
        <v>450</v>
      </c>
      <c r="M1539" s="278">
        <f t="shared" si="23"/>
        <v>0</v>
      </c>
    </row>
    <row r="1540" spans="1:13" hidden="1" x14ac:dyDescent="0.3">
      <c r="A1540" s="108">
        <v>602919</v>
      </c>
      <c r="B1540" s="133" t="s">
        <v>3433</v>
      </c>
      <c r="C1540" s="133" t="s">
        <v>10</v>
      </c>
      <c r="D1540" s="133" t="s">
        <v>3362</v>
      </c>
      <c r="E1540" s="133" t="s">
        <v>1229</v>
      </c>
      <c r="F1540" s="133" t="s">
        <v>3363</v>
      </c>
      <c r="G1540" s="133" t="s">
        <v>1066</v>
      </c>
      <c r="H1540" s="133" t="s">
        <v>3434</v>
      </c>
      <c r="I1540" t="b">
        <v>0</v>
      </c>
      <c r="J1540" s="133" t="s">
        <v>867</v>
      </c>
      <c r="K1540" s="91">
        <v>1650</v>
      </c>
      <c r="L1540" s="278">
        <v>1650</v>
      </c>
      <c r="M1540" s="278">
        <f t="shared" si="23"/>
        <v>0</v>
      </c>
    </row>
    <row r="1541" spans="1:13" hidden="1" x14ac:dyDescent="0.3">
      <c r="A1541" s="108">
        <v>850373</v>
      </c>
      <c r="B1541" s="133" t="s">
        <v>3435</v>
      </c>
      <c r="C1541" s="133" t="s">
        <v>10</v>
      </c>
      <c r="D1541" s="133" t="s">
        <v>3362</v>
      </c>
      <c r="E1541" s="133" t="s">
        <v>1576</v>
      </c>
      <c r="F1541" s="133" t="s">
        <v>3363</v>
      </c>
      <c r="G1541" s="133" t="s">
        <v>865</v>
      </c>
      <c r="H1541" s="133" t="s">
        <v>1577</v>
      </c>
      <c r="I1541" t="b">
        <v>0</v>
      </c>
      <c r="J1541" s="133" t="s">
        <v>867</v>
      </c>
      <c r="K1541" s="91">
        <v>120430</v>
      </c>
      <c r="L1541" s="278">
        <v>120430</v>
      </c>
      <c r="M1541" s="278">
        <f t="shared" si="23"/>
        <v>0</v>
      </c>
    </row>
    <row r="1542" spans="1:13" hidden="1" x14ac:dyDescent="0.3">
      <c r="A1542" s="108">
        <v>1577305</v>
      </c>
      <c r="B1542" s="133" t="s">
        <v>3436</v>
      </c>
      <c r="C1542" s="133" t="s">
        <v>10</v>
      </c>
      <c r="D1542" s="133" t="s">
        <v>3362</v>
      </c>
      <c r="E1542" s="133" t="s">
        <v>1243</v>
      </c>
      <c r="F1542" s="133" t="s">
        <v>3363</v>
      </c>
      <c r="G1542" s="133" t="s">
        <v>865</v>
      </c>
      <c r="H1542" s="133" t="s">
        <v>1244</v>
      </c>
      <c r="I1542" t="b">
        <v>0</v>
      </c>
      <c r="J1542" s="133" t="s">
        <v>867</v>
      </c>
      <c r="K1542" s="91">
        <v>25000</v>
      </c>
      <c r="L1542" s="278">
        <v>25000</v>
      </c>
      <c r="M1542" s="278">
        <f t="shared" ref="M1542:M1605" si="24">+L1542-K1542</f>
        <v>0</v>
      </c>
    </row>
    <row r="1543" spans="1:13" hidden="1" x14ac:dyDescent="0.3">
      <c r="A1543" s="108">
        <v>602920</v>
      </c>
      <c r="B1543" s="133" t="s">
        <v>3437</v>
      </c>
      <c r="C1543" s="133" t="s">
        <v>10</v>
      </c>
      <c r="D1543" s="133" t="s">
        <v>3362</v>
      </c>
      <c r="E1543" s="133" t="s">
        <v>1246</v>
      </c>
      <c r="F1543" s="133" t="s">
        <v>3363</v>
      </c>
      <c r="G1543" s="133" t="s">
        <v>865</v>
      </c>
      <c r="H1543" s="133" t="s">
        <v>1326</v>
      </c>
      <c r="I1543" t="b">
        <v>0</v>
      </c>
      <c r="J1543" s="133" t="s">
        <v>867</v>
      </c>
      <c r="K1543" s="91">
        <v>1800</v>
      </c>
      <c r="L1543" s="278">
        <v>2160</v>
      </c>
      <c r="M1543" s="278">
        <f t="shared" si="24"/>
        <v>360</v>
      </c>
    </row>
    <row r="1544" spans="1:13" hidden="1" x14ac:dyDescent="0.3">
      <c r="A1544" s="108">
        <v>602921</v>
      </c>
      <c r="B1544" s="133" t="s">
        <v>3438</v>
      </c>
      <c r="C1544" s="133" t="s">
        <v>10</v>
      </c>
      <c r="D1544" s="133" t="s">
        <v>3362</v>
      </c>
      <c r="E1544" s="133" t="s">
        <v>1246</v>
      </c>
      <c r="F1544" s="133" t="s">
        <v>3363</v>
      </c>
      <c r="G1544" s="133" t="s">
        <v>925</v>
      </c>
      <c r="H1544" s="268" t="s">
        <v>1251</v>
      </c>
      <c r="I1544" t="b">
        <v>0</v>
      </c>
      <c r="J1544" s="133" t="s">
        <v>867</v>
      </c>
      <c r="K1544" s="91">
        <v>360</v>
      </c>
      <c r="L1544" s="278">
        <v>0</v>
      </c>
      <c r="M1544" s="278">
        <f t="shared" si="24"/>
        <v>-360</v>
      </c>
    </row>
    <row r="1545" spans="1:13" hidden="1" x14ac:dyDescent="0.3">
      <c r="A1545" s="108">
        <v>602922</v>
      </c>
      <c r="B1545" s="133" t="s">
        <v>3439</v>
      </c>
      <c r="C1545" s="133" t="s">
        <v>10</v>
      </c>
      <c r="D1545" s="133" t="s">
        <v>3362</v>
      </c>
      <c r="E1545" s="133" t="s">
        <v>1253</v>
      </c>
      <c r="F1545" s="133" t="s">
        <v>3363</v>
      </c>
      <c r="G1545" s="133" t="s">
        <v>865</v>
      </c>
      <c r="H1545" s="133" t="s">
        <v>1254</v>
      </c>
      <c r="I1545" t="b">
        <v>0</v>
      </c>
      <c r="J1545" s="133" t="s">
        <v>867</v>
      </c>
      <c r="K1545" s="91">
        <v>11220</v>
      </c>
      <c r="L1545" s="278">
        <v>11220</v>
      </c>
      <c r="M1545" s="278">
        <f t="shared" si="24"/>
        <v>0</v>
      </c>
    </row>
    <row r="1546" spans="1:13" hidden="1" x14ac:dyDescent="0.3">
      <c r="A1546" s="108">
        <v>602923</v>
      </c>
      <c r="B1546" s="133" t="s">
        <v>3440</v>
      </c>
      <c r="C1546" s="133" t="s">
        <v>10</v>
      </c>
      <c r="D1546" s="133" t="s">
        <v>3362</v>
      </c>
      <c r="E1546" s="133" t="s">
        <v>1253</v>
      </c>
      <c r="F1546" s="133" t="s">
        <v>3363</v>
      </c>
      <c r="G1546" s="133" t="s">
        <v>925</v>
      </c>
      <c r="H1546" s="133" t="s">
        <v>1256</v>
      </c>
      <c r="I1546" t="b">
        <v>0</v>
      </c>
      <c r="J1546" s="133" t="s">
        <v>867</v>
      </c>
      <c r="K1546" s="91">
        <v>3710</v>
      </c>
      <c r="L1546" s="278">
        <v>3710</v>
      </c>
      <c r="M1546" s="278">
        <f t="shared" si="24"/>
        <v>0</v>
      </c>
    </row>
    <row r="1547" spans="1:13" hidden="1" x14ac:dyDescent="0.3">
      <c r="A1547" s="108">
        <v>602924</v>
      </c>
      <c r="B1547" s="133" t="s">
        <v>3442</v>
      </c>
      <c r="C1547" s="133" t="s">
        <v>10</v>
      </c>
      <c r="D1547" s="133" t="s">
        <v>3362</v>
      </c>
      <c r="E1547" s="133" t="s">
        <v>1253</v>
      </c>
      <c r="F1547" s="133" t="s">
        <v>3363</v>
      </c>
      <c r="G1547" s="133" t="s">
        <v>931</v>
      </c>
      <c r="H1547" s="133" t="s">
        <v>3443</v>
      </c>
      <c r="I1547" t="b">
        <v>0</v>
      </c>
      <c r="J1547" s="133" t="s">
        <v>867</v>
      </c>
      <c r="K1547" s="91">
        <v>0</v>
      </c>
      <c r="L1547" s="278">
        <v>0</v>
      </c>
      <c r="M1547" s="278">
        <f t="shared" si="24"/>
        <v>0</v>
      </c>
    </row>
    <row r="1548" spans="1:13" hidden="1" x14ac:dyDescent="0.3">
      <c r="A1548" s="108">
        <v>602925</v>
      </c>
      <c r="B1548" s="133" t="s">
        <v>3444</v>
      </c>
      <c r="C1548" s="133" t="s">
        <v>10</v>
      </c>
      <c r="D1548" s="133" t="s">
        <v>3362</v>
      </c>
      <c r="E1548" s="133" t="s">
        <v>1253</v>
      </c>
      <c r="F1548" s="133" t="s">
        <v>3363</v>
      </c>
      <c r="G1548" s="133" t="s">
        <v>944</v>
      </c>
      <c r="H1548" s="133" t="s">
        <v>3445</v>
      </c>
      <c r="I1548" t="b">
        <v>0</v>
      </c>
      <c r="J1548" s="133" t="s">
        <v>867</v>
      </c>
      <c r="K1548" s="91">
        <v>1020</v>
      </c>
      <c r="L1548" s="278">
        <v>1020</v>
      </c>
      <c r="M1548" s="278">
        <f t="shared" si="24"/>
        <v>0</v>
      </c>
    </row>
    <row r="1549" spans="1:13" hidden="1" x14ac:dyDescent="0.3">
      <c r="A1549" s="108">
        <v>602926</v>
      </c>
      <c r="B1549" s="133" t="s">
        <v>3446</v>
      </c>
      <c r="C1549" s="133" t="s">
        <v>10</v>
      </c>
      <c r="D1549" s="133" t="s">
        <v>3362</v>
      </c>
      <c r="E1549" s="133" t="s">
        <v>1265</v>
      </c>
      <c r="F1549" s="133" t="s">
        <v>3363</v>
      </c>
      <c r="G1549" s="133" t="s">
        <v>865</v>
      </c>
      <c r="H1549" s="133" t="s">
        <v>1266</v>
      </c>
      <c r="I1549" t="b">
        <v>0</v>
      </c>
      <c r="J1549" s="133" t="s">
        <v>867</v>
      </c>
      <c r="K1549" s="91">
        <v>32220</v>
      </c>
      <c r="L1549" s="278">
        <v>32220</v>
      </c>
      <c r="M1549" s="278">
        <f t="shared" si="24"/>
        <v>0</v>
      </c>
    </row>
    <row r="1550" spans="1:13" hidden="1" x14ac:dyDescent="0.3">
      <c r="A1550" s="108">
        <v>850371</v>
      </c>
      <c r="B1550" s="133" t="s">
        <v>3447</v>
      </c>
      <c r="C1550" s="133" t="s">
        <v>10</v>
      </c>
      <c r="D1550" s="133" t="s">
        <v>3362</v>
      </c>
      <c r="E1550" s="133" t="s">
        <v>1265</v>
      </c>
      <c r="F1550" s="133" t="s">
        <v>3363</v>
      </c>
      <c r="G1550" s="133" t="s">
        <v>925</v>
      </c>
      <c r="H1550" s="133" t="s">
        <v>1391</v>
      </c>
      <c r="I1550" t="b">
        <v>0</v>
      </c>
      <c r="J1550" s="133" t="s">
        <v>867</v>
      </c>
      <c r="K1550" s="91">
        <v>2310</v>
      </c>
      <c r="L1550" s="278">
        <v>2310</v>
      </c>
      <c r="M1550" s="278">
        <f t="shared" si="24"/>
        <v>0</v>
      </c>
    </row>
    <row r="1551" spans="1:13" hidden="1" x14ac:dyDescent="0.3">
      <c r="A1551" s="108">
        <v>602927</v>
      </c>
      <c r="B1551" s="133" t="s">
        <v>3448</v>
      </c>
      <c r="C1551" s="133" t="s">
        <v>10</v>
      </c>
      <c r="D1551" s="133" t="s">
        <v>3362</v>
      </c>
      <c r="E1551" s="133" t="s">
        <v>1268</v>
      </c>
      <c r="F1551" s="133" t="s">
        <v>3363</v>
      </c>
      <c r="G1551" s="133" t="s">
        <v>865</v>
      </c>
      <c r="H1551" s="133" t="s">
        <v>1333</v>
      </c>
      <c r="I1551" t="b">
        <v>0</v>
      </c>
      <c r="J1551" s="133" t="s">
        <v>867</v>
      </c>
      <c r="K1551" s="91">
        <v>760</v>
      </c>
      <c r="L1551" s="278">
        <v>760</v>
      </c>
      <c r="M1551" s="278">
        <f t="shared" si="24"/>
        <v>0</v>
      </c>
    </row>
    <row r="1552" spans="1:13" hidden="1" x14ac:dyDescent="0.3">
      <c r="A1552" s="108">
        <v>602928</v>
      </c>
      <c r="B1552" s="133" t="s">
        <v>3449</v>
      </c>
      <c r="C1552" s="133" t="s">
        <v>10</v>
      </c>
      <c r="D1552" s="133" t="s">
        <v>3362</v>
      </c>
      <c r="E1552" s="133" t="s">
        <v>1268</v>
      </c>
      <c r="F1552" s="133" t="s">
        <v>3363</v>
      </c>
      <c r="G1552" s="133" t="s">
        <v>925</v>
      </c>
      <c r="H1552" s="133" t="s">
        <v>3450</v>
      </c>
      <c r="I1552" t="b">
        <v>0</v>
      </c>
      <c r="J1552" s="133" t="s">
        <v>867</v>
      </c>
      <c r="K1552" s="91">
        <v>15000</v>
      </c>
      <c r="L1552" s="278">
        <v>15000</v>
      </c>
      <c r="M1552" s="278">
        <f t="shared" si="24"/>
        <v>0</v>
      </c>
    </row>
    <row r="1553" spans="1:13" hidden="1" x14ac:dyDescent="0.3">
      <c r="A1553" s="108">
        <v>1858177</v>
      </c>
      <c r="B1553" s="133" t="s">
        <v>3451</v>
      </c>
      <c r="C1553" s="133" t="s">
        <v>10</v>
      </c>
      <c r="D1553" s="133" t="s">
        <v>3362</v>
      </c>
      <c r="E1553" s="133" t="s">
        <v>1273</v>
      </c>
      <c r="F1553" s="133" t="s">
        <v>3363</v>
      </c>
      <c r="G1553" s="133" t="s">
        <v>865</v>
      </c>
      <c r="H1553" s="133" t="s">
        <v>3452</v>
      </c>
      <c r="I1553" t="b">
        <v>0</v>
      </c>
      <c r="J1553" s="133" t="s">
        <v>867</v>
      </c>
      <c r="K1553" s="91">
        <v>0</v>
      </c>
      <c r="L1553" s="278">
        <v>0</v>
      </c>
      <c r="M1553" s="278">
        <f t="shared" si="24"/>
        <v>0</v>
      </c>
    </row>
    <row r="1554" spans="1:13" hidden="1" x14ac:dyDescent="0.3">
      <c r="A1554" s="108">
        <v>602929</v>
      </c>
      <c r="B1554" s="133" t="s">
        <v>3453</v>
      </c>
      <c r="C1554" s="133" t="s">
        <v>10</v>
      </c>
      <c r="D1554" s="133" t="s">
        <v>3362</v>
      </c>
      <c r="E1554" s="133" t="s">
        <v>1273</v>
      </c>
      <c r="F1554" s="133" t="s">
        <v>3363</v>
      </c>
      <c r="G1554" s="133" t="s">
        <v>925</v>
      </c>
      <c r="H1554" s="133" t="s">
        <v>3454</v>
      </c>
      <c r="I1554" t="b">
        <v>0</v>
      </c>
      <c r="J1554" s="133" t="s">
        <v>867</v>
      </c>
      <c r="K1554" s="91">
        <v>0</v>
      </c>
      <c r="L1554" s="278">
        <v>0</v>
      </c>
      <c r="M1554" s="278">
        <f t="shared" si="24"/>
        <v>0</v>
      </c>
    </row>
    <row r="1555" spans="1:13" hidden="1" x14ac:dyDescent="0.3">
      <c r="A1555" s="108">
        <v>602930</v>
      </c>
      <c r="B1555" s="133" t="s">
        <v>3455</v>
      </c>
      <c r="C1555" s="133" t="s">
        <v>10</v>
      </c>
      <c r="D1555" s="133" t="s">
        <v>3362</v>
      </c>
      <c r="E1555" s="133" t="s">
        <v>1273</v>
      </c>
      <c r="F1555" s="133" t="s">
        <v>3363</v>
      </c>
      <c r="G1555" s="133" t="s">
        <v>928</v>
      </c>
      <c r="H1555" s="133" t="s">
        <v>3456</v>
      </c>
      <c r="I1555" t="b">
        <v>0</v>
      </c>
      <c r="J1555" s="133" t="s">
        <v>867</v>
      </c>
      <c r="K1555" s="91">
        <v>450</v>
      </c>
      <c r="L1555" s="278">
        <v>450</v>
      </c>
      <c r="M1555" s="278">
        <f t="shared" si="24"/>
        <v>0</v>
      </c>
    </row>
    <row r="1556" spans="1:13" hidden="1" x14ac:dyDescent="0.3">
      <c r="A1556" s="108">
        <v>850372</v>
      </c>
      <c r="B1556" s="133" t="s">
        <v>3457</v>
      </c>
      <c r="C1556" s="133" t="s">
        <v>10</v>
      </c>
      <c r="D1556" s="133" t="s">
        <v>3458</v>
      </c>
      <c r="E1556" s="133" t="s">
        <v>1212</v>
      </c>
      <c r="F1556" s="133" t="s">
        <v>864</v>
      </c>
      <c r="G1556" s="133" t="s">
        <v>865</v>
      </c>
      <c r="H1556" s="133" t="s">
        <v>3459</v>
      </c>
      <c r="I1556" t="b">
        <v>0</v>
      </c>
      <c r="J1556" s="133" t="s">
        <v>867</v>
      </c>
      <c r="K1556" s="91">
        <v>30000</v>
      </c>
      <c r="L1556" s="278">
        <v>30000</v>
      </c>
      <c r="M1556" s="278">
        <f t="shared" si="24"/>
        <v>0</v>
      </c>
    </row>
    <row r="1557" spans="1:13" hidden="1" x14ac:dyDescent="0.3">
      <c r="A1557" s="108">
        <v>2617494</v>
      </c>
      <c r="B1557" s="133" t="s">
        <v>3460</v>
      </c>
      <c r="C1557" s="133" t="s">
        <v>10</v>
      </c>
      <c r="D1557" s="133" t="s">
        <v>3458</v>
      </c>
      <c r="E1557" s="133" t="s">
        <v>1265</v>
      </c>
      <c r="F1557" s="133" t="s">
        <v>864</v>
      </c>
      <c r="G1557" s="133" t="s">
        <v>865</v>
      </c>
      <c r="H1557" s="133" t="s">
        <v>1266</v>
      </c>
      <c r="I1557" t="b">
        <v>0</v>
      </c>
      <c r="J1557" s="133" t="s">
        <v>867</v>
      </c>
      <c r="K1557" s="91">
        <v>580</v>
      </c>
      <c r="L1557" s="278">
        <v>580</v>
      </c>
      <c r="M1557" s="278">
        <f t="shared" si="24"/>
        <v>0</v>
      </c>
    </row>
    <row r="1558" spans="1:13" hidden="1" x14ac:dyDescent="0.3">
      <c r="A1558" s="108">
        <v>2617722</v>
      </c>
      <c r="B1558" s="133" t="s">
        <v>3461</v>
      </c>
      <c r="C1558" s="133" t="s">
        <v>10</v>
      </c>
      <c r="D1558" s="133" t="s">
        <v>3462</v>
      </c>
      <c r="E1558" s="133" t="s">
        <v>1165</v>
      </c>
      <c r="F1558" s="133" t="s">
        <v>1098</v>
      </c>
      <c r="G1558" s="133" t="s">
        <v>865</v>
      </c>
      <c r="H1558" s="133">
        <v>0</v>
      </c>
      <c r="I1558" t="b">
        <v>0</v>
      </c>
      <c r="J1558" s="133" t="s">
        <v>1166</v>
      </c>
      <c r="K1558" s="91">
        <v>211120</v>
      </c>
      <c r="L1558" s="278">
        <v>203880</v>
      </c>
      <c r="M1558" s="278">
        <f t="shared" si="24"/>
        <v>-7240</v>
      </c>
    </row>
    <row r="1559" spans="1:13" hidden="1" x14ac:dyDescent="0.3">
      <c r="A1559" s="108">
        <v>2617723</v>
      </c>
      <c r="B1559" s="133" t="s">
        <v>3476</v>
      </c>
      <c r="C1559" s="133" t="s">
        <v>10</v>
      </c>
      <c r="D1559" s="133" t="s">
        <v>3462</v>
      </c>
      <c r="E1559" s="133" t="s">
        <v>1176</v>
      </c>
      <c r="F1559" s="133" t="s">
        <v>1098</v>
      </c>
      <c r="G1559" s="133" t="s">
        <v>865</v>
      </c>
      <c r="H1559" s="133">
        <v>0</v>
      </c>
      <c r="I1559" t="b">
        <v>0</v>
      </c>
      <c r="J1559" s="133" t="s">
        <v>1166</v>
      </c>
      <c r="K1559" s="91">
        <v>104660</v>
      </c>
      <c r="L1559" s="278">
        <v>102670</v>
      </c>
      <c r="M1559" s="278">
        <f t="shared" si="24"/>
        <v>-1990</v>
      </c>
    </row>
    <row r="1560" spans="1:13" hidden="1" x14ac:dyDescent="0.3">
      <c r="A1560" s="108">
        <v>850369</v>
      </c>
      <c r="B1560" s="133" t="s">
        <v>3487</v>
      </c>
      <c r="C1560" s="133" t="s">
        <v>10</v>
      </c>
      <c r="D1560" s="133" t="s">
        <v>3462</v>
      </c>
      <c r="E1560" s="133" t="s">
        <v>1522</v>
      </c>
      <c r="F1560" s="133" t="s">
        <v>1098</v>
      </c>
      <c r="G1560" s="133" t="s">
        <v>865</v>
      </c>
      <c r="H1560" s="133" t="s">
        <v>1523</v>
      </c>
      <c r="I1560" t="b">
        <v>0</v>
      </c>
      <c r="J1560" s="133" t="s">
        <v>867</v>
      </c>
      <c r="K1560" s="91">
        <v>4400</v>
      </c>
      <c r="L1560" s="278">
        <v>4400</v>
      </c>
      <c r="M1560" s="278">
        <f t="shared" si="24"/>
        <v>0</v>
      </c>
    </row>
    <row r="1561" spans="1:13" hidden="1" x14ac:dyDescent="0.3">
      <c r="A1561" s="108">
        <v>602931</v>
      </c>
      <c r="B1561" s="133" t="s">
        <v>3489</v>
      </c>
      <c r="C1561" s="133" t="s">
        <v>10</v>
      </c>
      <c r="D1561" s="133" t="s">
        <v>3462</v>
      </c>
      <c r="E1561" s="133" t="s">
        <v>1182</v>
      </c>
      <c r="F1561" s="133" t="s">
        <v>1098</v>
      </c>
      <c r="G1561" s="133" t="s">
        <v>865</v>
      </c>
      <c r="H1561" s="133" t="s">
        <v>1183</v>
      </c>
      <c r="I1561" t="b">
        <v>0</v>
      </c>
      <c r="J1561" s="133" t="s">
        <v>867</v>
      </c>
      <c r="K1561" s="91">
        <v>0</v>
      </c>
      <c r="L1561" s="278">
        <v>0</v>
      </c>
      <c r="M1561" s="278">
        <f t="shared" si="24"/>
        <v>0</v>
      </c>
    </row>
    <row r="1562" spans="1:13" hidden="1" x14ac:dyDescent="0.3">
      <c r="A1562" s="108">
        <v>1466019</v>
      </c>
      <c r="B1562" s="133" t="s">
        <v>3490</v>
      </c>
      <c r="C1562" s="133" t="s">
        <v>10</v>
      </c>
      <c r="D1562" s="133" t="s">
        <v>3462</v>
      </c>
      <c r="E1562" s="133" t="s">
        <v>1185</v>
      </c>
      <c r="F1562" s="133" t="s">
        <v>1098</v>
      </c>
      <c r="G1562" s="133" t="s">
        <v>865</v>
      </c>
      <c r="H1562" s="133" t="s">
        <v>1186</v>
      </c>
      <c r="I1562" t="b">
        <v>0</v>
      </c>
      <c r="J1562" s="133" t="s">
        <v>867</v>
      </c>
      <c r="K1562" s="91">
        <v>1200</v>
      </c>
      <c r="L1562" s="278">
        <v>1200</v>
      </c>
      <c r="M1562" s="278">
        <f t="shared" si="24"/>
        <v>0</v>
      </c>
    </row>
    <row r="1563" spans="1:13" hidden="1" x14ac:dyDescent="0.3">
      <c r="A1563" s="108">
        <v>1978428</v>
      </c>
      <c r="B1563" s="133" t="s">
        <v>3491</v>
      </c>
      <c r="C1563" s="133" t="s">
        <v>10</v>
      </c>
      <c r="D1563" s="133" t="s">
        <v>3462</v>
      </c>
      <c r="E1563" s="133" t="s">
        <v>1185</v>
      </c>
      <c r="F1563" s="133" t="s">
        <v>1101</v>
      </c>
      <c r="G1563" s="133" t="s">
        <v>865</v>
      </c>
      <c r="H1563" s="133" t="s">
        <v>3492</v>
      </c>
      <c r="I1563" t="b">
        <v>0</v>
      </c>
      <c r="J1563" s="133" t="s">
        <v>867</v>
      </c>
      <c r="K1563" s="91">
        <v>130</v>
      </c>
      <c r="L1563" s="278">
        <v>130</v>
      </c>
      <c r="M1563" s="278">
        <f t="shared" si="24"/>
        <v>0</v>
      </c>
    </row>
    <row r="1564" spans="1:13" hidden="1" x14ac:dyDescent="0.3">
      <c r="A1564" s="108">
        <v>1209973</v>
      </c>
      <c r="B1564" s="133" t="s">
        <v>3493</v>
      </c>
      <c r="C1564" s="133" t="s">
        <v>10</v>
      </c>
      <c r="D1564" s="133" t="s">
        <v>3462</v>
      </c>
      <c r="E1564" s="133" t="s">
        <v>1418</v>
      </c>
      <c r="F1564" s="133" t="s">
        <v>1101</v>
      </c>
      <c r="G1564" s="133" t="s">
        <v>865</v>
      </c>
      <c r="H1564" s="133" t="s">
        <v>3494</v>
      </c>
      <c r="I1564" t="b">
        <v>0</v>
      </c>
      <c r="J1564" s="133" t="s">
        <v>867</v>
      </c>
      <c r="K1564" s="91">
        <v>680</v>
      </c>
      <c r="L1564" s="278">
        <v>680</v>
      </c>
      <c r="M1564" s="278">
        <f t="shared" si="24"/>
        <v>0</v>
      </c>
    </row>
    <row r="1565" spans="1:13" hidden="1" x14ac:dyDescent="0.3">
      <c r="A1565" s="108">
        <v>1466021</v>
      </c>
      <c r="B1565" s="133" t="s">
        <v>3495</v>
      </c>
      <c r="C1565" s="133" t="s">
        <v>10</v>
      </c>
      <c r="D1565" s="133" t="s">
        <v>3462</v>
      </c>
      <c r="E1565" s="133" t="s">
        <v>1188</v>
      </c>
      <c r="F1565" s="133" t="s">
        <v>1098</v>
      </c>
      <c r="G1565" s="133" t="s">
        <v>865</v>
      </c>
      <c r="H1565" s="133" t="s">
        <v>1189</v>
      </c>
      <c r="I1565" t="b">
        <v>0</v>
      </c>
      <c r="J1565" s="133" t="s">
        <v>867</v>
      </c>
      <c r="K1565" s="91">
        <v>400</v>
      </c>
      <c r="L1565" s="278">
        <v>400</v>
      </c>
      <c r="M1565" s="278">
        <f t="shared" si="24"/>
        <v>0</v>
      </c>
    </row>
    <row r="1566" spans="1:13" hidden="1" x14ac:dyDescent="0.3">
      <c r="A1566" s="108">
        <v>1466023</v>
      </c>
      <c r="B1566" s="133" t="s">
        <v>3496</v>
      </c>
      <c r="C1566" s="133" t="s">
        <v>10</v>
      </c>
      <c r="D1566" s="133" t="s">
        <v>3462</v>
      </c>
      <c r="E1566" s="133" t="s">
        <v>1191</v>
      </c>
      <c r="F1566" s="133" t="s">
        <v>1098</v>
      </c>
      <c r="G1566" s="133" t="s">
        <v>865</v>
      </c>
      <c r="H1566" s="133" t="s">
        <v>2130</v>
      </c>
      <c r="I1566" t="b">
        <v>0</v>
      </c>
      <c r="J1566" s="133" t="s">
        <v>867</v>
      </c>
      <c r="K1566" s="91">
        <v>1000</v>
      </c>
      <c r="L1566" s="278">
        <v>1000</v>
      </c>
      <c r="M1566" s="278">
        <f t="shared" si="24"/>
        <v>0</v>
      </c>
    </row>
    <row r="1567" spans="1:13" hidden="1" x14ac:dyDescent="0.3">
      <c r="A1567" s="108">
        <v>1540199</v>
      </c>
      <c r="B1567" s="133" t="s">
        <v>3497</v>
      </c>
      <c r="C1567" s="133" t="s">
        <v>10</v>
      </c>
      <c r="D1567" s="133" t="s">
        <v>3462</v>
      </c>
      <c r="E1567" s="133" t="s">
        <v>1194</v>
      </c>
      <c r="F1567" s="133" t="s">
        <v>1098</v>
      </c>
      <c r="G1567" s="133" t="s">
        <v>865</v>
      </c>
      <c r="H1567" s="133" t="s">
        <v>1195</v>
      </c>
      <c r="I1567" t="b">
        <v>0</v>
      </c>
      <c r="J1567" s="133" t="s">
        <v>867</v>
      </c>
      <c r="K1567" s="91">
        <v>100</v>
      </c>
      <c r="L1567" s="278">
        <v>100</v>
      </c>
      <c r="M1567" s="278">
        <f t="shared" si="24"/>
        <v>0</v>
      </c>
    </row>
    <row r="1568" spans="1:13" hidden="1" x14ac:dyDescent="0.3">
      <c r="A1568" s="108">
        <v>1466017</v>
      </c>
      <c r="B1568" s="133" t="s">
        <v>3498</v>
      </c>
      <c r="C1568" s="133" t="s">
        <v>10</v>
      </c>
      <c r="D1568" s="133" t="s">
        <v>3462</v>
      </c>
      <c r="E1568" s="133" t="s">
        <v>1194</v>
      </c>
      <c r="F1568" s="133" t="s">
        <v>1101</v>
      </c>
      <c r="G1568" s="133" t="s">
        <v>865</v>
      </c>
      <c r="H1568" s="133" t="s">
        <v>1195</v>
      </c>
      <c r="I1568" t="b">
        <v>0</v>
      </c>
      <c r="J1568" s="133" t="s">
        <v>867</v>
      </c>
      <c r="K1568" s="91">
        <v>100</v>
      </c>
      <c r="L1568" s="278">
        <v>100</v>
      </c>
      <c r="M1568" s="278">
        <f t="shared" si="24"/>
        <v>0</v>
      </c>
    </row>
    <row r="1569" spans="1:13" hidden="1" x14ac:dyDescent="0.3">
      <c r="A1569" s="108">
        <v>1978431</v>
      </c>
      <c r="B1569" s="133" t="s">
        <v>3499</v>
      </c>
      <c r="C1569" s="133" t="s">
        <v>10</v>
      </c>
      <c r="D1569" s="133" t="s">
        <v>3462</v>
      </c>
      <c r="E1569" s="133" t="s">
        <v>1202</v>
      </c>
      <c r="F1569" s="133" t="s">
        <v>1098</v>
      </c>
      <c r="G1569" s="133" t="s">
        <v>865</v>
      </c>
      <c r="H1569" s="133" t="s">
        <v>3500</v>
      </c>
      <c r="I1569" t="b">
        <v>0</v>
      </c>
      <c r="J1569" s="133" t="s">
        <v>867</v>
      </c>
      <c r="K1569" s="91">
        <v>400</v>
      </c>
      <c r="L1569" s="278">
        <v>400</v>
      </c>
      <c r="M1569" s="278">
        <f t="shared" si="24"/>
        <v>0</v>
      </c>
    </row>
    <row r="1570" spans="1:13" hidden="1" x14ac:dyDescent="0.3">
      <c r="A1570" s="108">
        <v>1447579</v>
      </c>
      <c r="B1570" s="133" t="s">
        <v>3501</v>
      </c>
      <c r="C1570" s="133" t="s">
        <v>10</v>
      </c>
      <c r="D1570" s="133" t="s">
        <v>3462</v>
      </c>
      <c r="E1570" s="133" t="s">
        <v>1354</v>
      </c>
      <c r="F1570" s="133" t="s">
        <v>1098</v>
      </c>
      <c r="G1570" s="133" t="s">
        <v>865</v>
      </c>
      <c r="H1570" s="133" t="s">
        <v>1355</v>
      </c>
      <c r="I1570" t="b">
        <v>0</v>
      </c>
      <c r="J1570" s="133" t="s">
        <v>867</v>
      </c>
      <c r="K1570" s="91">
        <v>2600</v>
      </c>
      <c r="L1570" s="278">
        <v>2600</v>
      </c>
      <c r="M1570" s="278">
        <f t="shared" si="24"/>
        <v>0</v>
      </c>
    </row>
    <row r="1571" spans="1:13" hidden="1" x14ac:dyDescent="0.3">
      <c r="A1571" s="108">
        <v>2617350</v>
      </c>
      <c r="B1571" s="133" t="s">
        <v>3502</v>
      </c>
      <c r="C1571" s="133" t="s">
        <v>10</v>
      </c>
      <c r="D1571" s="133" t="s">
        <v>3462</v>
      </c>
      <c r="E1571" s="133" t="s">
        <v>1354</v>
      </c>
      <c r="F1571" s="133" t="s">
        <v>1098</v>
      </c>
      <c r="G1571" s="133" t="s">
        <v>925</v>
      </c>
      <c r="H1571" s="133" t="s">
        <v>3503</v>
      </c>
      <c r="I1571" t="b">
        <v>0</v>
      </c>
      <c r="J1571" s="133" t="s">
        <v>867</v>
      </c>
      <c r="K1571" s="91">
        <v>250</v>
      </c>
      <c r="L1571" s="278">
        <v>250</v>
      </c>
      <c r="M1571" s="278">
        <f t="shared" si="24"/>
        <v>0</v>
      </c>
    </row>
    <row r="1572" spans="1:13" hidden="1" x14ac:dyDescent="0.3">
      <c r="A1572" s="108">
        <v>583251</v>
      </c>
      <c r="B1572" s="133" t="s">
        <v>3504</v>
      </c>
      <c r="C1572" s="133" t="s">
        <v>10</v>
      </c>
      <c r="D1572" s="133" t="s">
        <v>3462</v>
      </c>
      <c r="E1572" s="133" t="s">
        <v>1207</v>
      </c>
      <c r="F1572" s="133" t="s">
        <v>1098</v>
      </c>
      <c r="G1572" s="133" t="s">
        <v>865</v>
      </c>
      <c r="H1572" s="133" t="s">
        <v>3505</v>
      </c>
      <c r="I1572" t="b">
        <v>0</v>
      </c>
      <c r="J1572" s="133" t="s">
        <v>867</v>
      </c>
      <c r="K1572" s="91">
        <v>2400</v>
      </c>
      <c r="L1572" s="278">
        <v>2400</v>
      </c>
      <c r="M1572" s="278">
        <f t="shared" si="24"/>
        <v>0</v>
      </c>
    </row>
    <row r="1573" spans="1:13" hidden="1" x14ac:dyDescent="0.3">
      <c r="A1573" s="108">
        <v>585888</v>
      </c>
      <c r="B1573" s="133" t="s">
        <v>3506</v>
      </c>
      <c r="C1573" s="133" t="s">
        <v>10</v>
      </c>
      <c r="D1573" s="133" t="s">
        <v>3462</v>
      </c>
      <c r="E1573" s="133" t="s">
        <v>1215</v>
      </c>
      <c r="F1573" s="133" t="s">
        <v>1098</v>
      </c>
      <c r="G1573" s="133" t="s">
        <v>865</v>
      </c>
      <c r="H1573" s="133" t="s">
        <v>3507</v>
      </c>
      <c r="I1573" t="b">
        <v>0</v>
      </c>
      <c r="J1573" s="133" t="s">
        <v>867</v>
      </c>
      <c r="K1573" s="91">
        <v>1000</v>
      </c>
      <c r="L1573" s="278">
        <v>1000</v>
      </c>
      <c r="M1573" s="278">
        <f t="shared" si="24"/>
        <v>0</v>
      </c>
    </row>
    <row r="1574" spans="1:13" hidden="1" x14ac:dyDescent="0.3">
      <c r="A1574" s="108">
        <v>585859</v>
      </c>
      <c r="B1574" s="133" t="s">
        <v>3508</v>
      </c>
      <c r="C1574" s="133" t="s">
        <v>10</v>
      </c>
      <c r="D1574" s="133" t="s">
        <v>3462</v>
      </c>
      <c r="E1574" s="133" t="s">
        <v>1215</v>
      </c>
      <c r="F1574" s="133" t="s">
        <v>1098</v>
      </c>
      <c r="G1574" s="133" t="s">
        <v>925</v>
      </c>
      <c r="H1574" s="133" t="s">
        <v>3509</v>
      </c>
      <c r="I1574" t="b">
        <v>0</v>
      </c>
      <c r="J1574" s="133" t="s">
        <v>867</v>
      </c>
      <c r="K1574" s="91">
        <v>1000</v>
      </c>
      <c r="L1574" s="278">
        <v>1000</v>
      </c>
      <c r="M1574" s="278">
        <f t="shared" si="24"/>
        <v>0</v>
      </c>
    </row>
    <row r="1575" spans="1:13" hidden="1" x14ac:dyDescent="0.3">
      <c r="A1575" s="108">
        <v>585814</v>
      </c>
      <c r="B1575" s="133" t="s">
        <v>3510</v>
      </c>
      <c r="C1575" s="133" t="s">
        <v>10</v>
      </c>
      <c r="D1575" s="133" t="s">
        <v>3462</v>
      </c>
      <c r="E1575" s="133" t="s">
        <v>1215</v>
      </c>
      <c r="F1575" s="133" t="s">
        <v>1098</v>
      </c>
      <c r="G1575" s="133" t="s">
        <v>928</v>
      </c>
      <c r="H1575" s="133" t="s">
        <v>3511</v>
      </c>
      <c r="I1575" t="b">
        <v>0</v>
      </c>
      <c r="J1575" s="133" t="s">
        <v>867</v>
      </c>
      <c r="K1575" s="91">
        <v>500</v>
      </c>
      <c r="L1575" s="278">
        <v>500</v>
      </c>
      <c r="M1575" s="278">
        <f t="shared" si="24"/>
        <v>0</v>
      </c>
    </row>
    <row r="1576" spans="1:13" hidden="1" x14ac:dyDescent="0.3">
      <c r="A1576" s="108">
        <v>2617353</v>
      </c>
      <c r="B1576" s="133" t="s">
        <v>3512</v>
      </c>
      <c r="C1576" s="133" t="s">
        <v>10</v>
      </c>
      <c r="D1576" s="133" t="s">
        <v>3462</v>
      </c>
      <c r="E1576" s="133" t="s">
        <v>1215</v>
      </c>
      <c r="F1576" s="133" t="s">
        <v>1101</v>
      </c>
      <c r="G1576" s="133" t="s">
        <v>865</v>
      </c>
      <c r="H1576" s="133" t="s">
        <v>3513</v>
      </c>
      <c r="I1576" t="b">
        <v>0</v>
      </c>
      <c r="J1576" s="133" t="s">
        <v>867</v>
      </c>
      <c r="K1576" s="91">
        <v>150</v>
      </c>
      <c r="L1576" s="278">
        <v>150</v>
      </c>
      <c r="M1576" s="278">
        <f t="shared" si="24"/>
        <v>0</v>
      </c>
    </row>
    <row r="1577" spans="1:13" hidden="1" x14ac:dyDescent="0.3">
      <c r="A1577" s="108">
        <v>1466018</v>
      </c>
      <c r="B1577" s="133" t="s">
        <v>3514</v>
      </c>
      <c r="C1577" s="133" t="s">
        <v>10</v>
      </c>
      <c r="D1577" s="133" t="s">
        <v>3462</v>
      </c>
      <c r="E1577" s="133" t="s">
        <v>1215</v>
      </c>
      <c r="F1577" s="133" t="s">
        <v>1101</v>
      </c>
      <c r="G1577" s="133" t="s">
        <v>925</v>
      </c>
      <c r="H1577" s="133" t="s">
        <v>3515</v>
      </c>
      <c r="I1577" t="b">
        <v>0</v>
      </c>
      <c r="J1577" s="133" t="s">
        <v>867</v>
      </c>
      <c r="K1577" s="91">
        <v>300</v>
      </c>
      <c r="L1577" s="278">
        <v>300</v>
      </c>
      <c r="M1577" s="278">
        <f t="shared" si="24"/>
        <v>0</v>
      </c>
    </row>
    <row r="1578" spans="1:13" hidden="1" x14ac:dyDescent="0.3">
      <c r="A1578" s="108">
        <v>1978429</v>
      </c>
      <c r="B1578" s="133" t="s">
        <v>3516</v>
      </c>
      <c r="C1578" s="133" t="s">
        <v>10</v>
      </c>
      <c r="D1578" s="133" t="s">
        <v>3462</v>
      </c>
      <c r="E1578" s="133" t="s">
        <v>1220</v>
      </c>
      <c r="F1578" s="133" t="s">
        <v>1098</v>
      </c>
      <c r="G1578" s="133" t="s">
        <v>865</v>
      </c>
      <c r="H1578" s="133" t="s">
        <v>3517</v>
      </c>
      <c r="I1578" t="b">
        <v>0</v>
      </c>
      <c r="J1578" s="133" t="s">
        <v>867</v>
      </c>
      <c r="K1578" s="91">
        <v>4000</v>
      </c>
      <c r="L1578" s="278">
        <v>4000</v>
      </c>
      <c r="M1578" s="278">
        <f t="shared" si="24"/>
        <v>0</v>
      </c>
    </row>
    <row r="1579" spans="1:13" hidden="1" x14ac:dyDescent="0.3">
      <c r="A1579" s="108">
        <v>1209972</v>
      </c>
      <c r="B1579" s="133" t="s">
        <v>3518</v>
      </c>
      <c r="C1579" s="133" t="s">
        <v>10</v>
      </c>
      <c r="D1579" s="133" t="s">
        <v>3462</v>
      </c>
      <c r="E1579" s="133" t="s">
        <v>1220</v>
      </c>
      <c r="F1579" s="133" t="s">
        <v>1098</v>
      </c>
      <c r="G1579" s="133" t="s">
        <v>925</v>
      </c>
      <c r="H1579" s="133" t="s">
        <v>3519</v>
      </c>
      <c r="I1579" t="b">
        <v>0</v>
      </c>
      <c r="J1579" s="133" t="s">
        <v>867</v>
      </c>
      <c r="K1579" s="91">
        <v>3000</v>
      </c>
      <c r="L1579" s="278">
        <v>3000</v>
      </c>
      <c r="M1579" s="278">
        <f t="shared" si="24"/>
        <v>0</v>
      </c>
    </row>
    <row r="1580" spans="1:13" hidden="1" x14ac:dyDescent="0.3">
      <c r="A1580" s="108">
        <v>2005976</v>
      </c>
      <c r="B1580" s="133" t="s">
        <v>3520</v>
      </c>
      <c r="C1580" s="133" t="s">
        <v>10</v>
      </c>
      <c r="D1580" s="133" t="s">
        <v>3462</v>
      </c>
      <c r="E1580" s="133" t="s">
        <v>1220</v>
      </c>
      <c r="F1580" s="133" t="s">
        <v>1098</v>
      </c>
      <c r="G1580" s="133" t="s">
        <v>928</v>
      </c>
      <c r="H1580" s="133" t="s">
        <v>3521</v>
      </c>
      <c r="I1580" t="b">
        <v>0</v>
      </c>
      <c r="J1580" s="133" t="s">
        <v>867</v>
      </c>
      <c r="K1580" s="91">
        <v>1000</v>
      </c>
      <c r="L1580" s="278">
        <v>1000</v>
      </c>
      <c r="M1580" s="278">
        <f t="shared" si="24"/>
        <v>0</v>
      </c>
    </row>
    <row r="1581" spans="1:13" hidden="1" x14ac:dyDescent="0.3">
      <c r="A1581" s="108">
        <v>1466020</v>
      </c>
      <c r="B1581" s="133" t="s">
        <v>3522</v>
      </c>
      <c r="C1581" s="133" t="s">
        <v>10</v>
      </c>
      <c r="D1581" s="133" t="s">
        <v>3462</v>
      </c>
      <c r="E1581" s="133" t="s">
        <v>1220</v>
      </c>
      <c r="F1581" s="133" t="s">
        <v>1101</v>
      </c>
      <c r="G1581" s="133" t="s">
        <v>865</v>
      </c>
      <c r="H1581" s="133" t="s">
        <v>3523</v>
      </c>
      <c r="I1581" t="b">
        <v>0</v>
      </c>
      <c r="J1581" s="133" t="s">
        <v>867</v>
      </c>
      <c r="K1581" s="91">
        <v>380</v>
      </c>
      <c r="L1581" s="278">
        <v>380</v>
      </c>
      <c r="M1581" s="278">
        <f t="shared" si="24"/>
        <v>0</v>
      </c>
    </row>
    <row r="1582" spans="1:13" hidden="1" x14ac:dyDescent="0.3">
      <c r="A1582" s="108">
        <v>1466022</v>
      </c>
      <c r="B1582" s="133" t="s">
        <v>3524</v>
      </c>
      <c r="C1582" s="133" t="s">
        <v>10</v>
      </c>
      <c r="D1582" s="133" t="s">
        <v>3462</v>
      </c>
      <c r="E1582" s="133" t="s">
        <v>1229</v>
      </c>
      <c r="F1582" s="133" t="s">
        <v>1098</v>
      </c>
      <c r="G1582" s="133" t="s">
        <v>865</v>
      </c>
      <c r="H1582" s="133" t="s">
        <v>1457</v>
      </c>
      <c r="I1582" t="b">
        <v>0</v>
      </c>
      <c r="J1582" s="133" t="s">
        <v>867</v>
      </c>
      <c r="K1582" s="91">
        <v>300</v>
      </c>
      <c r="L1582" s="278">
        <v>300</v>
      </c>
      <c r="M1582" s="278">
        <f t="shared" si="24"/>
        <v>0</v>
      </c>
    </row>
    <row r="1583" spans="1:13" hidden="1" x14ac:dyDescent="0.3">
      <c r="A1583" s="108">
        <v>1540198</v>
      </c>
      <c r="B1583" s="133" t="s">
        <v>3525</v>
      </c>
      <c r="C1583" s="133" t="s">
        <v>10</v>
      </c>
      <c r="D1583" s="133" t="s">
        <v>3462</v>
      </c>
      <c r="E1583" s="133" t="s">
        <v>1229</v>
      </c>
      <c r="F1583" s="133" t="s">
        <v>1098</v>
      </c>
      <c r="G1583" s="133" t="s">
        <v>925</v>
      </c>
      <c r="H1583" s="133" t="s">
        <v>3526</v>
      </c>
      <c r="I1583" t="b">
        <v>0</v>
      </c>
      <c r="J1583" s="133" t="s">
        <v>867</v>
      </c>
      <c r="K1583" s="91">
        <v>90</v>
      </c>
      <c r="L1583" s="278">
        <v>90</v>
      </c>
      <c r="M1583" s="278">
        <f t="shared" si="24"/>
        <v>0</v>
      </c>
    </row>
    <row r="1584" spans="1:13" hidden="1" x14ac:dyDescent="0.3">
      <c r="A1584" s="108">
        <v>1466016</v>
      </c>
      <c r="B1584" s="133" t="s">
        <v>3527</v>
      </c>
      <c r="C1584" s="133" t="s">
        <v>10</v>
      </c>
      <c r="D1584" s="133" t="s">
        <v>3462</v>
      </c>
      <c r="E1584" s="133" t="s">
        <v>1229</v>
      </c>
      <c r="F1584" s="133" t="s">
        <v>1098</v>
      </c>
      <c r="G1584" s="133" t="s">
        <v>928</v>
      </c>
      <c r="H1584" s="133" t="s">
        <v>3528</v>
      </c>
      <c r="I1584" t="b">
        <v>0</v>
      </c>
      <c r="J1584" s="133" t="s">
        <v>867</v>
      </c>
      <c r="K1584" s="91">
        <v>300</v>
      </c>
      <c r="L1584" s="278">
        <v>300</v>
      </c>
      <c r="M1584" s="278">
        <f t="shared" si="24"/>
        <v>0</v>
      </c>
    </row>
    <row r="1585" spans="1:13" hidden="1" x14ac:dyDescent="0.3">
      <c r="A1585" s="108">
        <v>2005982</v>
      </c>
      <c r="B1585" s="133" t="s">
        <v>3529</v>
      </c>
      <c r="C1585" s="133" t="s">
        <v>10</v>
      </c>
      <c r="D1585" s="133" t="s">
        <v>3462</v>
      </c>
      <c r="E1585" s="133" t="s">
        <v>1229</v>
      </c>
      <c r="F1585" s="133" t="s">
        <v>1101</v>
      </c>
      <c r="G1585" s="133" t="s">
        <v>865</v>
      </c>
      <c r="H1585" s="133" t="s">
        <v>3530</v>
      </c>
      <c r="I1585" t="b">
        <v>0</v>
      </c>
      <c r="J1585" s="133" t="s">
        <v>867</v>
      </c>
      <c r="K1585" s="91">
        <v>1650</v>
      </c>
      <c r="L1585" s="278">
        <v>1650</v>
      </c>
      <c r="M1585" s="278">
        <f t="shared" si="24"/>
        <v>0</v>
      </c>
    </row>
    <row r="1586" spans="1:13" hidden="1" x14ac:dyDescent="0.3">
      <c r="A1586" s="108">
        <v>1978430</v>
      </c>
      <c r="B1586" s="133" t="s">
        <v>3531</v>
      </c>
      <c r="C1586" s="133" t="s">
        <v>10</v>
      </c>
      <c r="D1586" s="133" t="s">
        <v>3462</v>
      </c>
      <c r="E1586" s="133" t="s">
        <v>1229</v>
      </c>
      <c r="F1586" s="133" t="s">
        <v>1101</v>
      </c>
      <c r="G1586" s="133" t="s">
        <v>925</v>
      </c>
      <c r="H1586" s="133" t="s">
        <v>3532</v>
      </c>
      <c r="I1586" t="b">
        <v>0</v>
      </c>
      <c r="J1586" s="133" t="s">
        <v>867</v>
      </c>
      <c r="K1586" s="91">
        <v>5000</v>
      </c>
      <c r="L1586" s="278">
        <v>5000</v>
      </c>
      <c r="M1586" s="278">
        <f t="shared" si="24"/>
        <v>0</v>
      </c>
    </row>
    <row r="1587" spans="1:13" hidden="1" x14ac:dyDescent="0.3">
      <c r="A1587" s="108">
        <v>2005985</v>
      </c>
      <c r="B1587" s="133" t="s">
        <v>3533</v>
      </c>
      <c r="C1587" s="133" t="s">
        <v>10</v>
      </c>
      <c r="D1587" s="133" t="s">
        <v>3462</v>
      </c>
      <c r="E1587" s="133" t="s">
        <v>1229</v>
      </c>
      <c r="F1587" s="133" t="s">
        <v>1101</v>
      </c>
      <c r="G1587" s="133" t="s">
        <v>928</v>
      </c>
      <c r="H1587" s="133" t="s">
        <v>1457</v>
      </c>
      <c r="I1587" t="b">
        <v>0</v>
      </c>
      <c r="J1587" s="133" t="s">
        <v>867</v>
      </c>
      <c r="K1587" s="91">
        <v>350</v>
      </c>
      <c r="L1587" s="278">
        <v>350</v>
      </c>
      <c r="M1587" s="278">
        <f t="shared" si="24"/>
        <v>0</v>
      </c>
    </row>
    <row r="1588" spans="1:13" hidden="1" x14ac:dyDescent="0.3">
      <c r="A1588" s="108">
        <v>1447578</v>
      </c>
      <c r="B1588" s="133" t="s">
        <v>3534</v>
      </c>
      <c r="C1588" s="133" t="s">
        <v>10</v>
      </c>
      <c r="D1588" s="133" t="s">
        <v>3462</v>
      </c>
      <c r="E1588" s="133" t="s">
        <v>1576</v>
      </c>
      <c r="F1588" s="133" t="s">
        <v>1098</v>
      </c>
      <c r="G1588" s="133" t="s">
        <v>865</v>
      </c>
      <c r="H1588" s="133" t="s">
        <v>1577</v>
      </c>
      <c r="I1588" t="b">
        <v>0</v>
      </c>
      <c r="J1588" s="133" t="s">
        <v>867</v>
      </c>
      <c r="K1588" s="91">
        <v>32580</v>
      </c>
      <c r="L1588" s="278">
        <v>32580</v>
      </c>
      <c r="M1588" s="278">
        <f t="shared" si="24"/>
        <v>0</v>
      </c>
    </row>
    <row r="1589" spans="1:13" hidden="1" x14ac:dyDescent="0.3">
      <c r="A1589" s="108">
        <v>2617351</v>
      </c>
      <c r="B1589" s="133" t="s">
        <v>3535</v>
      </c>
      <c r="C1589" s="133" t="s">
        <v>10</v>
      </c>
      <c r="D1589" s="133" t="s">
        <v>3462</v>
      </c>
      <c r="E1589" s="133" t="s">
        <v>1576</v>
      </c>
      <c r="F1589" s="133" t="s">
        <v>1101</v>
      </c>
      <c r="G1589" s="133" t="s">
        <v>865</v>
      </c>
      <c r="H1589" s="133" t="s">
        <v>1577</v>
      </c>
      <c r="I1589" t="b">
        <v>0</v>
      </c>
      <c r="J1589" s="133" t="s">
        <v>867</v>
      </c>
      <c r="K1589" s="91">
        <v>206720</v>
      </c>
      <c r="L1589" s="278">
        <v>206720</v>
      </c>
      <c r="M1589" s="278">
        <f t="shared" si="24"/>
        <v>0</v>
      </c>
    </row>
    <row r="1590" spans="1:13" hidden="1" x14ac:dyDescent="0.3">
      <c r="A1590" s="108">
        <v>2617352</v>
      </c>
      <c r="B1590" s="133" t="s">
        <v>3536</v>
      </c>
      <c r="C1590" s="133" t="s">
        <v>10</v>
      </c>
      <c r="D1590" s="133" t="s">
        <v>3462</v>
      </c>
      <c r="E1590" s="133" t="s">
        <v>1243</v>
      </c>
      <c r="F1590" s="133" t="s">
        <v>1098</v>
      </c>
      <c r="G1590" s="133" t="s">
        <v>865</v>
      </c>
      <c r="H1590" s="133" t="s">
        <v>1244</v>
      </c>
      <c r="I1590" t="b">
        <v>0</v>
      </c>
      <c r="J1590" s="133" t="s">
        <v>867</v>
      </c>
      <c r="K1590" s="91">
        <v>23000</v>
      </c>
      <c r="L1590" s="278">
        <v>23000</v>
      </c>
      <c r="M1590" s="278">
        <f t="shared" si="24"/>
        <v>0</v>
      </c>
    </row>
    <row r="1591" spans="1:13" hidden="1" x14ac:dyDescent="0.3">
      <c r="A1591" s="108">
        <v>583275</v>
      </c>
      <c r="B1591" s="133" t="s">
        <v>3537</v>
      </c>
      <c r="C1591" s="133" t="s">
        <v>10</v>
      </c>
      <c r="D1591" s="133" t="s">
        <v>3462</v>
      </c>
      <c r="E1591" s="133" t="s">
        <v>1246</v>
      </c>
      <c r="F1591" s="133" t="s">
        <v>1098</v>
      </c>
      <c r="G1591" s="133" t="s">
        <v>865</v>
      </c>
      <c r="H1591" s="133" t="s">
        <v>1326</v>
      </c>
      <c r="I1591" t="b">
        <v>0</v>
      </c>
      <c r="J1591" s="133" t="s">
        <v>867</v>
      </c>
      <c r="K1591" s="91">
        <v>4620</v>
      </c>
      <c r="L1591" s="278">
        <v>5460</v>
      </c>
      <c r="M1591" s="278">
        <f t="shared" si="24"/>
        <v>840</v>
      </c>
    </row>
    <row r="1592" spans="1:13" hidden="1" x14ac:dyDescent="0.3">
      <c r="A1592" s="108">
        <v>585918</v>
      </c>
      <c r="B1592" s="133" t="s">
        <v>3538</v>
      </c>
      <c r="C1592" s="133" t="s">
        <v>10</v>
      </c>
      <c r="D1592" s="133" t="s">
        <v>3462</v>
      </c>
      <c r="E1592" s="133" t="s">
        <v>1246</v>
      </c>
      <c r="F1592" s="133" t="s">
        <v>1098</v>
      </c>
      <c r="G1592" s="133" t="s">
        <v>925</v>
      </c>
      <c r="H1592" s="268" t="s">
        <v>1251</v>
      </c>
      <c r="I1592" t="b">
        <v>0</v>
      </c>
      <c r="J1592" s="133" t="s">
        <v>867</v>
      </c>
      <c r="K1592" s="91">
        <v>840</v>
      </c>
      <c r="L1592" s="278">
        <v>0</v>
      </c>
      <c r="M1592" s="278">
        <f t="shared" si="24"/>
        <v>-840</v>
      </c>
    </row>
    <row r="1593" spans="1:13" hidden="1" x14ac:dyDescent="0.3">
      <c r="A1593" s="108">
        <v>585883</v>
      </c>
      <c r="B1593" s="133" t="s">
        <v>3539</v>
      </c>
      <c r="C1593" s="133" t="s">
        <v>10</v>
      </c>
      <c r="D1593" s="133" t="s">
        <v>3462</v>
      </c>
      <c r="E1593" s="133" t="s">
        <v>1586</v>
      </c>
      <c r="F1593" s="133" t="s">
        <v>1098</v>
      </c>
      <c r="G1593" s="133" t="s">
        <v>865</v>
      </c>
      <c r="H1593" s="133" t="s">
        <v>1922</v>
      </c>
      <c r="I1593" t="b">
        <v>0</v>
      </c>
      <c r="J1593" s="133" t="s">
        <v>867</v>
      </c>
      <c r="K1593" s="91">
        <v>5500</v>
      </c>
      <c r="L1593" s="278">
        <v>5500</v>
      </c>
      <c r="M1593" s="278">
        <f t="shared" si="24"/>
        <v>0</v>
      </c>
    </row>
    <row r="1594" spans="1:13" hidden="1" x14ac:dyDescent="0.3">
      <c r="A1594" s="108">
        <v>585826</v>
      </c>
      <c r="B1594" s="133" t="s">
        <v>3540</v>
      </c>
      <c r="C1594" s="133" t="s">
        <v>10</v>
      </c>
      <c r="D1594" s="133" t="s">
        <v>3462</v>
      </c>
      <c r="E1594" s="133" t="s">
        <v>1253</v>
      </c>
      <c r="F1594" s="133" t="s">
        <v>1098</v>
      </c>
      <c r="G1594" s="133" t="s">
        <v>865</v>
      </c>
      <c r="H1594" s="133" t="s">
        <v>1254</v>
      </c>
      <c r="I1594" t="b">
        <v>0</v>
      </c>
      <c r="J1594" s="133" t="s">
        <v>867</v>
      </c>
      <c r="K1594" s="91">
        <v>21720</v>
      </c>
      <c r="L1594" s="278">
        <v>21720</v>
      </c>
      <c r="M1594" s="278">
        <f t="shared" si="24"/>
        <v>0</v>
      </c>
    </row>
    <row r="1595" spans="1:13" hidden="1" x14ac:dyDescent="0.3">
      <c r="A1595" s="108">
        <v>850296</v>
      </c>
      <c r="B1595" s="133" t="s">
        <v>3541</v>
      </c>
      <c r="C1595" s="133" t="s">
        <v>10</v>
      </c>
      <c r="D1595" s="133" t="s">
        <v>3462</v>
      </c>
      <c r="E1595" s="133" t="s">
        <v>1253</v>
      </c>
      <c r="F1595" s="133" t="s">
        <v>1098</v>
      </c>
      <c r="G1595" s="133" t="s">
        <v>925</v>
      </c>
      <c r="H1595" s="133" t="s">
        <v>1497</v>
      </c>
      <c r="I1595" t="b">
        <v>0</v>
      </c>
      <c r="J1595" s="133" t="s">
        <v>867</v>
      </c>
      <c r="K1595" s="91">
        <v>0</v>
      </c>
      <c r="L1595" s="278">
        <v>0</v>
      </c>
      <c r="M1595" s="278">
        <f t="shared" si="24"/>
        <v>0</v>
      </c>
    </row>
    <row r="1596" spans="1:13" hidden="1" x14ac:dyDescent="0.3">
      <c r="A1596" s="108">
        <v>591798</v>
      </c>
      <c r="B1596" s="133" t="s">
        <v>3542</v>
      </c>
      <c r="C1596" s="133" t="s">
        <v>10</v>
      </c>
      <c r="D1596" s="133" t="s">
        <v>3462</v>
      </c>
      <c r="E1596" s="133" t="s">
        <v>1253</v>
      </c>
      <c r="F1596" s="133" t="s">
        <v>1098</v>
      </c>
      <c r="G1596" s="133" t="s">
        <v>928</v>
      </c>
      <c r="H1596" s="133" t="s">
        <v>3543</v>
      </c>
      <c r="I1596" t="b">
        <v>0</v>
      </c>
      <c r="J1596" s="133" t="s">
        <v>867</v>
      </c>
      <c r="K1596" s="91">
        <v>200</v>
      </c>
      <c r="L1596" s="278">
        <v>200</v>
      </c>
      <c r="M1596" s="278">
        <f t="shared" si="24"/>
        <v>0</v>
      </c>
    </row>
    <row r="1597" spans="1:13" hidden="1" x14ac:dyDescent="0.3">
      <c r="A1597" s="108">
        <v>591799</v>
      </c>
      <c r="B1597" s="133" t="s">
        <v>3544</v>
      </c>
      <c r="C1597" s="133" t="s">
        <v>10</v>
      </c>
      <c r="D1597" s="133" t="s">
        <v>3462</v>
      </c>
      <c r="E1597" s="133" t="s">
        <v>1265</v>
      </c>
      <c r="F1597" s="133" t="s">
        <v>1098</v>
      </c>
      <c r="G1597" s="133" t="s">
        <v>865</v>
      </c>
      <c r="H1597" s="133" t="s">
        <v>1266</v>
      </c>
      <c r="I1597" t="b">
        <v>0</v>
      </c>
      <c r="J1597" s="133" t="s">
        <v>867</v>
      </c>
      <c r="K1597" s="91">
        <v>19660</v>
      </c>
      <c r="L1597" s="278">
        <v>19660</v>
      </c>
      <c r="M1597" s="278">
        <f t="shared" si="24"/>
        <v>0</v>
      </c>
    </row>
    <row r="1598" spans="1:13" hidden="1" x14ac:dyDescent="0.3">
      <c r="A1598" s="108">
        <v>591800</v>
      </c>
      <c r="B1598" s="133" t="s">
        <v>3545</v>
      </c>
      <c r="C1598" s="133" t="s">
        <v>10</v>
      </c>
      <c r="D1598" s="133" t="s">
        <v>3462</v>
      </c>
      <c r="E1598" s="133" t="s">
        <v>1265</v>
      </c>
      <c r="F1598" s="133" t="s">
        <v>1098</v>
      </c>
      <c r="G1598" s="133" t="s">
        <v>925</v>
      </c>
      <c r="H1598" s="133" t="s">
        <v>1391</v>
      </c>
      <c r="I1598" t="b">
        <v>0</v>
      </c>
      <c r="J1598" s="133" t="s">
        <v>867</v>
      </c>
      <c r="K1598" s="91">
        <v>3110</v>
      </c>
      <c r="L1598" s="278">
        <v>3110</v>
      </c>
      <c r="M1598" s="278">
        <f t="shared" si="24"/>
        <v>0</v>
      </c>
    </row>
    <row r="1599" spans="1:13" hidden="1" x14ac:dyDescent="0.3">
      <c r="A1599" s="108">
        <v>591801</v>
      </c>
      <c r="B1599" s="133" t="s">
        <v>3546</v>
      </c>
      <c r="C1599" s="133" t="s">
        <v>10</v>
      </c>
      <c r="D1599" s="133" t="s">
        <v>3462</v>
      </c>
      <c r="E1599" s="133" t="s">
        <v>1265</v>
      </c>
      <c r="F1599" s="133" t="s">
        <v>1101</v>
      </c>
      <c r="G1599" s="133" t="s">
        <v>865</v>
      </c>
      <c r="H1599" s="133" t="s">
        <v>1266</v>
      </c>
      <c r="I1599" t="b">
        <v>0</v>
      </c>
      <c r="J1599" s="133" t="s">
        <v>867</v>
      </c>
      <c r="K1599" s="91">
        <v>374350</v>
      </c>
      <c r="L1599" s="278">
        <v>374350</v>
      </c>
      <c r="M1599" s="278">
        <f t="shared" si="24"/>
        <v>0</v>
      </c>
    </row>
    <row r="1600" spans="1:13" hidden="1" x14ac:dyDescent="0.3">
      <c r="A1600" s="108">
        <v>591802</v>
      </c>
      <c r="B1600" s="133" t="s">
        <v>3547</v>
      </c>
      <c r="C1600" s="133" t="s">
        <v>10</v>
      </c>
      <c r="D1600" s="133" t="s">
        <v>3462</v>
      </c>
      <c r="E1600" s="133" t="s">
        <v>1265</v>
      </c>
      <c r="F1600" s="133" t="s">
        <v>1101</v>
      </c>
      <c r="G1600" s="133" t="s">
        <v>925</v>
      </c>
      <c r="H1600" s="133" t="s">
        <v>1391</v>
      </c>
      <c r="I1600" t="b">
        <v>0</v>
      </c>
      <c r="J1600" s="133" t="s">
        <v>867</v>
      </c>
      <c r="K1600" s="91">
        <v>3660</v>
      </c>
      <c r="L1600" s="278">
        <v>3660</v>
      </c>
      <c r="M1600" s="278">
        <f t="shared" si="24"/>
        <v>0</v>
      </c>
    </row>
    <row r="1601" spans="1:13" hidden="1" x14ac:dyDescent="0.3">
      <c r="A1601" s="108">
        <v>585885</v>
      </c>
      <c r="B1601" s="133" t="s">
        <v>3549</v>
      </c>
      <c r="C1601" s="133" t="s">
        <v>10</v>
      </c>
      <c r="D1601" s="133" t="s">
        <v>3550</v>
      </c>
      <c r="E1601" s="133" t="s">
        <v>1165</v>
      </c>
      <c r="F1601" s="133" t="s">
        <v>1094</v>
      </c>
      <c r="G1601" s="133" t="s">
        <v>865</v>
      </c>
      <c r="H1601" s="133">
        <v>0</v>
      </c>
      <c r="I1601" t="b">
        <v>0</v>
      </c>
      <c r="J1601" s="133" t="s">
        <v>1166</v>
      </c>
      <c r="K1601" s="91">
        <v>219910</v>
      </c>
      <c r="L1601" s="278">
        <v>210550</v>
      </c>
      <c r="M1601" s="278">
        <f t="shared" si="24"/>
        <v>-9360</v>
      </c>
    </row>
    <row r="1602" spans="1:13" hidden="1" x14ac:dyDescent="0.3">
      <c r="A1602" s="108">
        <v>583254</v>
      </c>
      <c r="B1602" s="133" t="s">
        <v>3558</v>
      </c>
      <c r="C1602" s="133" t="s">
        <v>10</v>
      </c>
      <c r="D1602" s="133" t="s">
        <v>3550</v>
      </c>
      <c r="E1602" s="133" t="s">
        <v>2117</v>
      </c>
      <c r="F1602" s="133" t="s">
        <v>1094</v>
      </c>
      <c r="G1602" s="133" t="s">
        <v>865</v>
      </c>
      <c r="H1602" s="133" t="s">
        <v>3559</v>
      </c>
      <c r="I1602" t="b">
        <v>0</v>
      </c>
      <c r="J1602" s="133" t="s">
        <v>867</v>
      </c>
      <c r="K1602" s="91">
        <v>3000</v>
      </c>
      <c r="L1602" s="278">
        <v>3000</v>
      </c>
      <c r="M1602" s="278">
        <f t="shared" si="24"/>
        <v>0</v>
      </c>
    </row>
    <row r="1603" spans="1:13" hidden="1" x14ac:dyDescent="0.3">
      <c r="A1603" s="108">
        <v>850277</v>
      </c>
      <c r="B1603" s="133" t="s">
        <v>3560</v>
      </c>
      <c r="C1603" s="133" t="s">
        <v>10</v>
      </c>
      <c r="D1603" s="133" t="s">
        <v>3550</v>
      </c>
      <c r="E1603" s="133" t="s">
        <v>1176</v>
      </c>
      <c r="F1603" s="133" t="s">
        <v>1094</v>
      </c>
      <c r="G1603" s="133" t="s">
        <v>865</v>
      </c>
      <c r="H1603" s="133">
        <v>0</v>
      </c>
      <c r="I1603" t="b">
        <v>0</v>
      </c>
      <c r="J1603" s="133" t="s">
        <v>1166</v>
      </c>
      <c r="K1603" s="91">
        <v>108090</v>
      </c>
      <c r="L1603" s="278">
        <v>105530</v>
      </c>
      <c r="M1603" s="278">
        <f t="shared" si="24"/>
        <v>-2560</v>
      </c>
    </row>
    <row r="1604" spans="1:13" hidden="1" x14ac:dyDescent="0.3">
      <c r="A1604" s="108">
        <v>850284</v>
      </c>
      <c r="B1604" s="133" t="s">
        <v>3566</v>
      </c>
      <c r="C1604" s="133" t="s">
        <v>10</v>
      </c>
      <c r="D1604" s="133" t="s">
        <v>3550</v>
      </c>
      <c r="E1604" s="133" t="s">
        <v>1522</v>
      </c>
      <c r="F1604" s="133" t="s">
        <v>1094</v>
      </c>
      <c r="G1604" s="133" t="s">
        <v>865</v>
      </c>
      <c r="H1604" s="133" t="s">
        <v>1523</v>
      </c>
      <c r="I1604" t="b">
        <v>0</v>
      </c>
      <c r="J1604" s="133" t="s">
        <v>867</v>
      </c>
      <c r="K1604" s="91">
        <v>0</v>
      </c>
      <c r="L1604" s="278">
        <v>0</v>
      </c>
      <c r="M1604" s="278">
        <f t="shared" si="24"/>
        <v>0</v>
      </c>
    </row>
    <row r="1605" spans="1:13" hidden="1" x14ac:dyDescent="0.3">
      <c r="A1605" s="108">
        <v>603497</v>
      </c>
      <c r="B1605" s="133" t="s">
        <v>3567</v>
      </c>
      <c r="C1605" s="133" t="s">
        <v>10</v>
      </c>
      <c r="D1605" s="133" t="s">
        <v>3550</v>
      </c>
      <c r="E1605" s="133" t="s">
        <v>1182</v>
      </c>
      <c r="F1605" s="133" t="s">
        <v>1094</v>
      </c>
      <c r="G1605" s="133" t="s">
        <v>865</v>
      </c>
      <c r="H1605" s="133" t="s">
        <v>1183</v>
      </c>
      <c r="I1605" t="b">
        <v>0</v>
      </c>
      <c r="J1605" s="133" t="s">
        <v>867</v>
      </c>
      <c r="K1605" s="91">
        <v>0</v>
      </c>
      <c r="L1605" s="278">
        <v>0</v>
      </c>
      <c r="M1605" s="278">
        <f t="shared" si="24"/>
        <v>0</v>
      </c>
    </row>
    <row r="1606" spans="1:13" hidden="1" x14ac:dyDescent="0.3">
      <c r="A1606" s="108">
        <v>585862</v>
      </c>
      <c r="B1606" s="133" t="s">
        <v>3568</v>
      </c>
      <c r="C1606" s="133" t="s">
        <v>10</v>
      </c>
      <c r="D1606" s="133" t="s">
        <v>3550</v>
      </c>
      <c r="E1606" s="133" t="s">
        <v>1185</v>
      </c>
      <c r="F1606" s="133" t="s">
        <v>1094</v>
      </c>
      <c r="G1606" s="133" t="s">
        <v>865</v>
      </c>
      <c r="H1606" s="133" t="s">
        <v>1186</v>
      </c>
      <c r="I1606" t="b">
        <v>0</v>
      </c>
      <c r="J1606" s="133" t="s">
        <v>867</v>
      </c>
      <c r="K1606" s="91">
        <v>700</v>
      </c>
      <c r="L1606" s="278">
        <v>700</v>
      </c>
      <c r="M1606" s="278">
        <f t="shared" ref="M1606:M1669" si="25">+L1606-K1606</f>
        <v>0</v>
      </c>
    </row>
    <row r="1607" spans="1:13" hidden="1" x14ac:dyDescent="0.3">
      <c r="A1607" s="108">
        <v>850286</v>
      </c>
      <c r="B1607" s="133" t="s">
        <v>3569</v>
      </c>
      <c r="C1607" s="133" t="s">
        <v>10</v>
      </c>
      <c r="D1607" s="133" t="s">
        <v>3550</v>
      </c>
      <c r="E1607" s="133" t="s">
        <v>1191</v>
      </c>
      <c r="F1607" s="133" t="s">
        <v>1094</v>
      </c>
      <c r="G1607" s="133" t="s">
        <v>865</v>
      </c>
      <c r="H1607" s="133" t="s">
        <v>1192</v>
      </c>
      <c r="I1607" t="b">
        <v>0</v>
      </c>
      <c r="J1607" s="133" t="s">
        <v>867</v>
      </c>
      <c r="K1607" s="91">
        <v>50</v>
      </c>
      <c r="L1607" s="278">
        <v>50</v>
      </c>
      <c r="M1607" s="278">
        <f t="shared" si="25"/>
        <v>0</v>
      </c>
    </row>
    <row r="1608" spans="1:13" hidden="1" x14ac:dyDescent="0.3">
      <c r="A1608" s="108">
        <v>583255</v>
      </c>
      <c r="B1608" s="133" t="s">
        <v>3570</v>
      </c>
      <c r="C1608" s="133" t="s">
        <v>10</v>
      </c>
      <c r="D1608" s="133" t="s">
        <v>3550</v>
      </c>
      <c r="E1608" s="133" t="s">
        <v>1202</v>
      </c>
      <c r="F1608" s="133" t="s">
        <v>1094</v>
      </c>
      <c r="G1608" s="133" t="s">
        <v>865</v>
      </c>
      <c r="H1608" s="133" t="s">
        <v>1203</v>
      </c>
      <c r="I1608" t="b">
        <v>0</v>
      </c>
      <c r="J1608" s="133" t="s">
        <v>867</v>
      </c>
      <c r="K1608" s="91">
        <v>150</v>
      </c>
      <c r="L1608" s="278">
        <v>150</v>
      </c>
      <c r="M1608" s="278">
        <f t="shared" si="25"/>
        <v>0</v>
      </c>
    </row>
    <row r="1609" spans="1:13" hidden="1" x14ac:dyDescent="0.3">
      <c r="A1609" s="108">
        <v>585891</v>
      </c>
      <c r="B1609" s="133" t="s">
        <v>3571</v>
      </c>
      <c r="C1609" s="133" t="s">
        <v>10</v>
      </c>
      <c r="D1609" s="133" t="s">
        <v>3550</v>
      </c>
      <c r="E1609" s="133" t="s">
        <v>1354</v>
      </c>
      <c r="F1609" s="133" t="s">
        <v>1094</v>
      </c>
      <c r="G1609" s="133" t="s">
        <v>865</v>
      </c>
      <c r="H1609" s="133" t="s">
        <v>3572</v>
      </c>
      <c r="I1609" t="b">
        <v>0</v>
      </c>
      <c r="J1609" s="133" t="s">
        <v>867</v>
      </c>
      <c r="K1609" s="91">
        <v>240</v>
      </c>
      <c r="L1609" s="278">
        <v>240</v>
      </c>
      <c r="M1609" s="278">
        <f t="shared" si="25"/>
        <v>0</v>
      </c>
    </row>
    <row r="1610" spans="1:13" hidden="1" x14ac:dyDescent="0.3">
      <c r="A1610" s="108">
        <v>603498</v>
      </c>
      <c r="B1610" s="133" t="s">
        <v>3573</v>
      </c>
      <c r="C1610" s="133" t="s">
        <v>10</v>
      </c>
      <c r="D1610" s="133" t="s">
        <v>3550</v>
      </c>
      <c r="E1610" s="133" t="s">
        <v>1354</v>
      </c>
      <c r="F1610" s="133" t="s">
        <v>1094</v>
      </c>
      <c r="G1610" s="133" t="s">
        <v>925</v>
      </c>
      <c r="H1610" s="133" t="s">
        <v>3574</v>
      </c>
      <c r="I1610" t="b">
        <v>0</v>
      </c>
      <c r="J1610" s="133" t="s">
        <v>867</v>
      </c>
      <c r="K1610" s="91">
        <v>3100</v>
      </c>
      <c r="L1610" s="278">
        <v>3100</v>
      </c>
      <c r="M1610" s="278">
        <f t="shared" si="25"/>
        <v>0</v>
      </c>
    </row>
    <row r="1611" spans="1:13" hidden="1" x14ac:dyDescent="0.3">
      <c r="A1611" s="108">
        <v>585863</v>
      </c>
      <c r="B1611" s="133" t="s">
        <v>3575</v>
      </c>
      <c r="C1611" s="133" t="s">
        <v>10</v>
      </c>
      <c r="D1611" s="133" t="s">
        <v>3550</v>
      </c>
      <c r="E1611" s="133" t="s">
        <v>1207</v>
      </c>
      <c r="F1611" s="133" t="s">
        <v>1094</v>
      </c>
      <c r="G1611" s="133" t="s">
        <v>865</v>
      </c>
      <c r="H1611" s="133" t="s">
        <v>3505</v>
      </c>
      <c r="I1611" t="b">
        <v>0</v>
      </c>
      <c r="J1611" s="133" t="s">
        <v>867</v>
      </c>
      <c r="K1611" s="91">
        <v>600</v>
      </c>
      <c r="L1611" s="278">
        <v>600</v>
      </c>
      <c r="M1611" s="278">
        <f t="shared" si="25"/>
        <v>0</v>
      </c>
    </row>
    <row r="1612" spans="1:13" hidden="1" x14ac:dyDescent="0.3">
      <c r="A1612" s="108">
        <v>585817</v>
      </c>
      <c r="B1612" s="133" t="s">
        <v>3576</v>
      </c>
      <c r="C1612" s="133" t="s">
        <v>10</v>
      </c>
      <c r="D1612" s="133" t="s">
        <v>3550</v>
      </c>
      <c r="E1612" s="133" t="s">
        <v>1215</v>
      </c>
      <c r="F1612" s="133" t="s">
        <v>1094</v>
      </c>
      <c r="G1612" s="133" t="s">
        <v>865</v>
      </c>
      <c r="H1612" s="133" t="s">
        <v>3577</v>
      </c>
      <c r="I1612" t="b">
        <v>0</v>
      </c>
      <c r="J1612" s="133" t="s">
        <v>867</v>
      </c>
      <c r="K1612" s="91">
        <v>1000</v>
      </c>
      <c r="L1612" s="278">
        <v>1000</v>
      </c>
      <c r="M1612" s="278">
        <f t="shared" si="25"/>
        <v>0</v>
      </c>
    </row>
    <row r="1613" spans="1:13" hidden="1" x14ac:dyDescent="0.3">
      <c r="A1613" s="108">
        <v>583256</v>
      </c>
      <c r="B1613" s="133" t="s">
        <v>3578</v>
      </c>
      <c r="C1613" s="133" t="s">
        <v>10</v>
      </c>
      <c r="D1613" s="133" t="s">
        <v>3550</v>
      </c>
      <c r="E1613" s="133" t="s">
        <v>1215</v>
      </c>
      <c r="F1613" s="133" t="s">
        <v>1094</v>
      </c>
      <c r="G1613" s="133" t="s">
        <v>925</v>
      </c>
      <c r="H1613" s="133" t="s">
        <v>3579</v>
      </c>
      <c r="I1613" t="b">
        <v>0</v>
      </c>
      <c r="J1613" s="133" t="s">
        <v>867</v>
      </c>
      <c r="K1613" s="91">
        <v>1000</v>
      </c>
      <c r="L1613" s="278">
        <v>1000</v>
      </c>
      <c r="M1613" s="278">
        <f t="shared" si="25"/>
        <v>0</v>
      </c>
    </row>
    <row r="1614" spans="1:13" hidden="1" x14ac:dyDescent="0.3">
      <c r="A1614" s="108">
        <v>583257</v>
      </c>
      <c r="B1614" s="133" t="s">
        <v>3580</v>
      </c>
      <c r="C1614" s="133" t="s">
        <v>10</v>
      </c>
      <c r="D1614" s="133" t="s">
        <v>3550</v>
      </c>
      <c r="E1614" s="133" t="s">
        <v>1220</v>
      </c>
      <c r="F1614" s="133" t="s">
        <v>1094</v>
      </c>
      <c r="G1614" s="133" t="s">
        <v>865</v>
      </c>
      <c r="H1614" s="133" t="s">
        <v>3581</v>
      </c>
      <c r="I1614" t="b">
        <v>0</v>
      </c>
      <c r="J1614" s="133" t="s">
        <v>867</v>
      </c>
      <c r="K1614" s="91">
        <v>3000</v>
      </c>
      <c r="L1614" s="278">
        <v>3000</v>
      </c>
      <c r="M1614" s="278">
        <f t="shared" si="25"/>
        <v>0</v>
      </c>
    </row>
    <row r="1615" spans="1:13" hidden="1" x14ac:dyDescent="0.3">
      <c r="A1615" s="108">
        <v>585892</v>
      </c>
      <c r="B1615" s="133" t="s">
        <v>3582</v>
      </c>
      <c r="C1615" s="133" t="s">
        <v>10</v>
      </c>
      <c r="D1615" s="133" t="s">
        <v>3550</v>
      </c>
      <c r="E1615" s="133" t="s">
        <v>1229</v>
      </c>
      <c r="F1615" s="133" t="s">
        <v>1094</v>
      </c>
      <c r="G1615" s="133" t="s">
        <v>865</v>
      </c>
      <c r="H1615" s="133" t="s">
        <v>1308</v>
      </c>
      <c r="I1615" t="b">
        <v>0</v>
      </c>
      <c r="J1615" s="133" t="s">
        <v>867</v>
      </c>
      <c r="K1615" s="91">
        <v>1000</v>
      </c>
      <c r="L1615" s="278">
        <v>1000</v>
      </c>
      <c r="M1615" s="278">
        <f t="shared" si="25"/>
        <v>0</v>
      </c>
    </row>
    <row r="1616" spans="1:13" hidden="1" x14ac:dyDescent="0.3">
      <c r="A1616" s="108">
        <v>585893</v>
      </c>
      <c r="B1616" s="133" t="s">
        <v>3583</v>
      </c>
      <c r="C1616" s="133" t="s">
        <v>10</v>
      </c>
      <c r="D1616" s="133" t="s">
        <v>3550</v>
      </c>
      <c r="E1616" s="133" t="s">
        <v>1229</v>
      </c>
      <c r="F1616" s="133" t="s">
        <v>1094</v>
      </c>
      <c r="G1616" s="133" t="s">
        <v>925</v>
      </c>
      <c r="H1616" s="133" t="s">
        <v>3526</v>
      </c>
      <c r="I1616" t="b">
        <v>0</v>
      </c>
      <c r="J1616" s="133" t="s">
        <v>867</v>
      </c>
      <c r="K1616" s="91">
        <v>80</v>
      </c>
      <c r="L1616" s="278">
        <v>80</v>
      </c>
      <c r="M1616" s="278">
        <f t="shared" si="25"/>
        <v>0</v>
      </c>
    </row>
    <row r="1617" spans="1:13" hidden="1" x14ac:dyDescent="0.3">
      <c r="A1617" s="108">
        <v>603462</v>
      </c>
      <c r="B1617" s="133" t="s">
        <v>3584</v>
      </c>
      <c r="C1617" s="133" t="s">
        <v>10</v>
      </c>
      <c r="D1617" s="133" t="s">
        <v>3550</v>
      </c>
      <c r="E1617" s="133" t="s">
        <v>1229</v>
      </c>
      <c r="F1617" s="133" t="s">
        <v>1094</v>
      </c>
      <c r="G1617" s="133" t="s">
        <v>928</v>
      </c>
      <c r="H1617" s="133" t="s">
        <v>3528</v>
      </c>
      <c r="I1617" t="b">
        <v>0</v>
      </c>
      <c r="J1617" s="133" t="s">
        <v>867</v>
      </c>
      <c r="K1617" s="91">
        <v>750</v>
      </c>
      <c r="L1617" s="278">
        <v>750</v>
      </c>
      <c r="M1617" s="278">
        <f t="shared" si="25"/>
        <v>0</v>
      </c>
    </row>
    <row r="1618" spans="1:13" hidden="1" x14ac:dyDescent="0.3">
      <c r="A1618" s="108">
        <v>603476</v>
      </c>
      <c r="B1618" s="133" t="s">
        <v>3585</v>
      </c>
      <c r="C1618" s="133" t="s">
        <v>10</v>
      </c>
      <c r="D1618" s="133" t="s">
        <v>3550</v>
      </c>
      <c r="E1618" s="133" t="s">
        <v>1240</v>
      </c>
      <c r="F1618" s="133" t="s">
        <v>1094</v>
      </c>
      <c r="G1618" s="133" t="s">
        <v>865</v>
      </c>
      <c r="H1618" s="133" t="s">
        <v>3586</v>
      </c>
      <c r="I1618" t="b">
        <v>0</v>
      </c>
      <c r="J1618" s="133" t="s">
        <v>867</v>
      </c>
      <c r="K1618" s="91">
        <v>1500</v>
      </c>
      <c r="L1618" s="278">
        <v>1500</v>
      </c>
      <c r="M1618" s="278">
        <f t="shared" si="25"/>
        <v>0</v>
      </c>
    </row>
    <row r="1619" spans="1:13" hidden="1" x14ac:dyDescent="0.3">
      <c r="A1619" s="108">
        <v>585842</v>
      </c>
      <c r="B1619" s="133" t="s">
        <v>3587</v>
      </c>
      <c r="C1619" s="133" t="s">
        <v>10</v>
      </c>
      <c r="D1619" s="133" t="s">
        <v>3550</v>
      </c>
      <c r="E1619" s="133" t="s">
        <v>1240</v>
      </c>
      <c r="F1619" s="133" t="s">
        <v>1094</v>
      </c>
      <c r="G1619" s="133" t="s">
        <v>925</v>
      </c>
      <c r="H1619" s="133" t="s">
        <v>3588</v>
      </c>
      <c r="I1619" t="b">
        <v>0</v>
      </c>
      <c r="J1619" s="133" t="s">
        <v>867</v>
      </c>
      <c r="K1619" s="91">
        <v>400</v>
      </c>
      <c r="L1619" s="278">
        <v>400</v>
      </c>
      <c r="M1619" s="278">
        <f t="shared" si="25"/>
        <v>0</v>
      </c>
    </row>
    <row r="1620" spans="1:13" hidden="1" x14ac:dyDescent="0.3">
      <c r="A1620" s="108">
        <v>585864</v>
      </c>
      <c r="B1620" s="133" t="s">
        <v>3589</v>
      </c>
      <c r="C1620" s="133" t="s">
        <v>10</v>
      </c>
      <c r="D1620" s="133" t="s">
        <v>3550</v>
      </c>
      <c r="E1620" s="133" t="s">
        <v>1576</v>
      </c>
      <c r="F1620" s="133" t="s">
        <v>1094</v>
      </c>
      <c r="G1620" s="133" t="s">
        <v>865</v>
      </c>
      <c r="H1620" s="133" t="s">
        <v>1577</v>
      </c>
      <c r="I1620" t="b">
        <v>0</v>
      </c>
      <c r="J1620" s="133" t="s">
        <v>867</v>
      </c>
      <c r="K1620" s="91">
        <v>21940</v>
      </c>
      <c r="L1620" s="278">
        <v>21940</v>
      </c>
      <c r="M1620" s="278">
        <f t="shared" si="25"/>
        <v>0</v>
      </c>
    </row>
    <row r="1621" spans="1:13" hidden="1" x14ac:dyDescent="0.3">
      <c r="A1621" s="108">
        <v>585818</v>
      </c>
      <c r="B1621" s="133" t="s">
        <v>3590</v>
      </c>
      <c r="C1621" s="133" t="s">
        <v>10</v>
      </c>
      <c r="D1621" s="133" t="s">
        <v>3550</v>
      </c>
      <c r="E1621" s="133" t="s">
        <v>1243</v>
      </c>
      <c r="F1621" s="133" t="s">
        <v>1094</v>
      </c>
      <c r="G1621" s="133" t="s">
        <v>865</v>
      </c>
      <c r="H1621" s="133" t="s">
        <v>1244</v>
      </c>
      <c r="I1621" t="b">
        <v>0</v>
      </c>
      <c r="J1621" s="133" t="s">
        <v>867</v>
      </c>
      <c r="K1621" s="91">
        <v>9000</v>
      </c>
      <c r="L1621" s="278">
        <v>9000</v>
      </c>
      <c r="M1621" s="278">
        <f t="shared" si="25"/>
        <v>0</v>
      </c>
    </row>
    <row r="1622" spans="1:13" hidden="1" x14ac:dyDescent="0.3">
      <c r="A1622" s="108">
        <v>583258</v>
      </c>
      <c r="B1622" s="133" t="s">
        <v>3591</v>
      </c>
      <c r="C1622" s="133" t="s">
        <v>10</v>
      </c>
      <c r="D1622" s="133" t="s">
        <v>3550</v>
      </c>
      <c r="E1622" s="133" t="s">
        <v>1246</v>
      </c>
      <c r="F1622" s="133" t="s">
        <v>1094</v>
      </c>
      <c r="G1622" s="133" t="s">
        <v>865</v>
      </c>
      <c r="H1622" s="133" t="s">
        <v>1326</v>
      </c>
      <c r="I1622" t="b">
        <v>0</v>
      </c>
      <c r="J1622" s="133" t="s">
        <v>867</v>
      </c>
      <c r="K1622" s="91">
        <v>1200</v>
      </c>
      <c r="L1622" s="278">
        <v>1440</v>
      </c>
      <c r="M1622" s="278">
        <f t="shared" si="25"/>
        <v>240</v>
      </c>
    </row>
    <row r="1623" spans="1:13" hidden="1" x14ac:dyDescent="0.3">
      <c r="A1623" s="108">
        <v>583259</v>
      </c>
      <c r="B1623" s="133" t="s">
        <v>3592</v>
      </c>
      <c r="C1623" s="133" t="s">
        <v>10</v>
      </c>
      <c r="D1623" s="133" t="s">
        <v>3550</v>
      </c>
      <c r="E1623" s="133" t="s">
        <v>1246</v>
      </c>
      <c r="F1623" s="133" t="s">
        <v>1094</v>
      </c>
      <c r="G1623" s="133" t="s">
        <v>925</v>
      </c>
      <c r="H1623" s="268" t="s">
        <v>1251</v>
      </c>
      <c r="I1623" t="b">
        <v>0</v>
      </c>
      <c r="J1623" s="133" t="s">
        <v>867</v>
      </c>
      <c r="K1623" s="91">
        <v>240</v>
      </c>
      <c r="L1623" s="278">
        <v>0</v>
      </c>
      <c r="M1623" s="278">
        <f t="shared" si="25"/>
        <v>-240</v>
      </c>
    </row>
    <row r="1624" spans="1:13" hidden="1" x14ac:dyDescent="0.3">
      <c r="A1624" s="108">
        <v>583260</v>
      </c>
      <c r="B1624" s="133" t="s">
        <v>3593</v>
      </c>
      <c r="C1624" s="133" t="s">
        <v>10</v>
      </c>
      <c r="D1624" s="133" t="s">
        <v>3550</v>
      </c>
      <c r="E1624" s="133" t="s">
        <v>1586</v>
      </c>
      <c r="F1624" s="133" t="s">
        <v>1094</v>
      </c>
      <c r="G1624" s="133" t="s">
        <v>865</v>
      </c>
      <c r="H1624" s="133" t="s">
        <v>1922</v>
      </c>
      <c r="I1624" t="b">
        <v>0</v>
      </c>
      <c r="J1624" s="133" t="s">
        <v>867</v>
      </c>
      <c r="K1624" s="91">
        <v>2750</v>
      </c>
      <c r="L1624" s="278">
        <v>2750</v>
      </c>
      <c r="M1624" s="278">
        <f t="shared" si="25"/>
        <v>0</v>
      </c>
    </row>
    <row r="1625" spans="1:13" hidden="1" x14ac:dyDescent="0.3">
      <c r="A1625" s="108">
        <v>585894</v>
      </c>
      <c r="B1625" s="133" t="s">
        <v>3594</v>
      </c>
      <c r="C1625" s="133" t="s">
        <v>10</v>
      </c>
      <c r="D1625" s="133" t="s">
        <v>3550</v>
      </c>
      <c r="E1625" s="133" t="s">
        <v>1253</v>
      </c>
      <c r="F1625" s="133" t="s">
        <v>1094</v>
      </c>
      <c r="G1625" s="133" t="s">
        <v>865</v>
      </c>
      <c r="H1625" s="133" t="s">
        <v>1254</v>
      </c>
      <c r="I1625" t="b">
        <v>0</v>
      </c>
      <c r="J1625" s="133" t="s">
        <v>867</v>
      </c>
      <c r="K1625" s="91">
        <v>11130</v>
      </c>
      <c r="L1625" s="278">
        <v>11130</v>
      </c>
      <c r="M1625" s="278">
        <f t="shared" si="25"/>
        <v>0</v>
      </c>
    </row>
    <row r="1626" spans="1:13" hidden="1" x14ac:dyDescent="0.3">
      <c r="A1626" s="108">
        <v>850285</v>
      </c>
      <c r="B1626" s="133" t="s">
        <v>3595</v>
      </c>
      <c r="C1626" s="133" t="s">
        <v>10</v>
      </c>
      <c r="D1626" s="133" t="s">
        <v>3550</v>
      </c>
      <c r="E1626" s="133" t="s">
        <v>1253</v>
      </c>
      <c r="F1626" s="133" t="s">
        <v>1094</v>
      </c>
      <c r="G1626" s="133" t="s">
        <v>925</v>
      </c>
      <c r="H1626" s="133" t="s">
        <v>3596</v>
      </c>
      <c r="I1626" t="b">
        <v>0</v>
      </c>
      <c r="J1626" s="133" t="s">
        <v>867</v>
      </c>
      <c r="K1626" s="91">
        <v>0</v>
      </c>
      <c r="L1626" s="278">
        <v>0</v>
      </c>
      <c r="M1626" s="278">
        <f t="shared" si="25"/>
        <v>0</v>
      </c>
    </row>
    <row r="1627" spans="1:13" hidden="1" x14ac:dyDescent="0.3">
      <c r="A1627" s="108">
        <v>603477</v>
      </c>
      <c r="B1627" s="133" t="s">
        <v>3597</v>
      </c>
      <c r="C1627" s="133" t="s">
        <v>10</v>
      </c>
      <c r="D1627" s="133" t="s">
        <v>3550</v>
      </c>
      <c r="E1627" s="133" t="s">
        <v>1265</v>
      </c>
      <c r="F1627" s="133" t="s">
        <v>1094</v>
      </c>
      <c r="G1627" s="133" t="s">
        <v>865</v>
      </c>
      <c r="H1627" s="133" t="s">
        <v>1266</v>
      </c>
      <c r="I1627" t="b">
        <v>0</v>
      </c>
      <c r="J1627" s="133" t="s">
        <v>867</v>
      </c>
      <c r="K1627" s="91">
        <v>10160</v>
      </c>
      <c r="L1627" s="278">
        <v>10160</v>
      </c>
      <c r="M1627" s="278">
        <f t="shared" si="25"/>
        <v>0</v>
      </c>
    </row>
    <row r="1628" spans="1:13" hidden="1" x14ac:dyDescent="0.3">
      <c r="A1628" s="108">
        <v>585843</v>
      </c>
      <c r="B1628" s="133" t="s">
        <v>3599</v>
      </c>
      <c r="C1628" s="133" t="s">
        <v>10</v>
      </c>
      <c r="D1628" s="133" t="s">
        <v>3600</v>
      </c>
      <c r="E1628" s="133" t="s">
        <v>1165</v>
      </c>
      <c r="F1628" s="133" t="s">
        <v>1105</v>
      </c>
      <c r="G1628" s="133" t="s">
        <v>865</v>
      </c>
      <c r="H1628" s="133">
        <v>0</v>
      </c>
      <c r="I1628" t="b">
        <v>0</v>
      </c>
      <c r="J1628" s="133" t="s">
        <v>1166</v>
      </c>
      <c r="K1628" s="91">
        <v>587870</v>
      </c>
      <c r="L1628" s="278">
        <v>667050</v>
      </c>
      <c r="M1628" s="278">
        <f t="shared" si="25"/>
        <v>79180</v>
      </c>
    </row>
    <row r="1629" spans="1:13" hidden="1" x14ac:dyDescent="0.3">
      <c r="A1629" s="108">
        <v>585865</v>
      </c>
      <c r="B1629" s="133" t="s">
        <v>3602</v>
      </c>
      <c r="C1629" s="133" t="s">
        <v>10</v>
      </c>
      <c r="D1629" s="133" t="s">
        <v>3600</v>
      </c>
      <c r="E1629" s="133" t="s">
        <v>1176</v>
      </c>
      <c r="F1629" s="133" t="s">
        <v>1105</v>
      </c>
      <c r="G1629" s="133" t="s">
        <v>865</v>
      </c>
      <c r="H1629" s="133">
        <v>0</v>
      </c>
      <c r="I1629" t="b">
        <v>0</v>
      </c>
      <c r="J1629" s="133" t="s">
        <v>1166</v>
      </c>
      <c r="K1629" s="91">
        <v>302590</v>
      </c>
      <c r="L1629" s="278">
        <v>326500</v>
      </c>
      <c r="M1629" s="278">
        <f t="shared" si="25"/>
        <v>23910</v>
      </c>
    </row>
    <row r="1630" spans="1:13" hidden="1" x14ac:dyDescent="0.3">
      <c r="A1630" s="108">
        <v>585819</v>
      </c>
      <c r="B1630" s="133" t="s">
        <v>3604</v>
      </c>
      <c r="C1630" s="133" t="s">
        <v>10</v>
      </c>
      <c r="D1630" s="133" t="s">
        <v>3600</v>
      </c>
      <c r="E1630" s="133" t="s">
        <v>1522</v>
      </c>
      <c r="F1630" s="133" t="s">
        <v>1105</v>
      </c>
      <c r="G1630" s="133" t="s">
        <v>865</v>
      </c>
      <c r="H1630" s="133" t="s">
        <v>1523</v>
      </c>
      <c r="I1630" t="b">
        <v>0</v>
      </c>
      <c r="J1630" s="133" t="s">
        <v>867</v>
      </c>
      <c r="K1630" s="91">
        <v>0</v>
      </c>
      <c r="L1630" s="278">
        <v>0</v>
      </c>
      <c r="M1630" s="278">
        <f t="shared" si="25"/>
        <v>0</v>
      </c>
    </row>
    <row r="1631" spans="1:13" hidden="1" x14ac:dyDescent="0.3">
      <c r="A1631" s="108">
        <v>850290</v>
      </c>
      <c r="B1631" s="133" t="s">
        <v>3605</v>
      </c>
      <c r="C1631" s="133" t="s">
        <v>10</v>
      </c>
      <c r="D1631" s="133" t="s">
        <v>3600</v>
      </c>
      <c r="E1631" s="133" t="s">
        <v>1525</v>
      </c>
      <c r="F1631" s="133" t="s">
        <v>1105</v>
      </c>
      <c r="G1631" s="133" t="s">
        <v>865</v>
      </c>
      <c r="H1631" s="133" t="s">
        <v>1526</v>
      </c>
      <c r="I1631" t="b">
        <v>0</v>
      </c>
      <c r="J1631" s="133" t="s">
        <v>867</v>
      </c>
      <c r="K1631" s="91">
        <v>2250</v>
      </c>
      <c r="L1631" s="278">
        <v>2250</v>
      </c>
      <c r="M1631" s="278">
        <f t="shared" si="25"/>
        <v>0</v>
      </c>
    </row>
    <row r="1632" spans="1:13" hidden="1" x14ac:dyDescent="0.3">
      <c r="A1632" s="108">
        <v>850280</v>
      </c>
      <c r="B1632" s="133" t="s">
        <v>3606</v>
      </c>
      <c r="C1632" s="133" t="s">
        <v>10</v>
      </c>
      <c r="D1632" s="133" t="s">
        <v>3600</v>
      </c>
      <c r="E1632" s="133" t="s">
        <v>1182</v>
      </c>
      <c r="F1632" s="133" t="s">
        <v>1105</v>
      </c>
      <c r="G1632" s="133" t="s">
        <v>865</v>
      </c>
      <c r="H1632" s="133" t="s">
        <v>1183</v>
      </c>
      <c r="I1632" t="b">
        <v>0</v>
      </c>
      <c r="J1632" s="133" t="s">
        <v>867</v>
      </c>
      <c r="K1632" s="91">
        <v>0</v>
      </c>
      <c r="L1632" s="278">
        <v>0</v>
      </c>
      <c r="M1632" s="278">
        <f t="shared" si="25"/>
        <v>0</v>
      </c>
    </row>
    <row r="1633" spans="1:13" hidden="1" x14ac:dyDescent="0.3">
      <c r="A1633" s="108">
        <v>585922</v>
      </c>
      <c r="B1633" s="133" t="s">
        <v>3607</v>
      </c>
      <c r="C1633" s="133" t="s">
        <v>10</v>
      </c>
      <c r="D1633" s="133" t="s">
        <v>3600</v>
      </c>
      <c r="E1633" s="133" t="s">
        <v>1185</v>
      </c>
      <c r="F1633" s="133" t="s">
        <v>1105</v>
      </c>
      <c r="G1633" s="133" t="s">
        <v>865</v>
      </c>
      <c r="H1633" s="133" t="s">
        <v>1186</v>
      </c>
      <c r="I1633" t="b">
        <v>0</v>
      </c>
      <c r="J1633" s="133" t="s">
        <v>867</v>
      </c>
      <c r="K1633" s="91">
        <v>50</v>
      </c>
      <c r="L1633" s="278">
        <v>50</v>
      </c>
      <c r="M1633" s="278">
        <f t="shared" si="25"/>
        <v>0</v>
      </c>
    </row>
    <row r="1634" spans="1:13" hidden="1" x14ac:dyDescent="0.3">
      <c r="A1634" s="108">
        <v>585895</v>
      </c>
      <c r="B1634" s="133" t="s">
        <v>3608</v>
      </c>
      <c r="C1634" s="133" t="s">
        <v>10</v>
      </c>
      <c r="D1634" s="133" t="s">
        <v>3600</v>
      </c>
      <c r="E1634" s="133" t="s">
        <v>1185</v>
      </c>
      <c r="F1634" s="133" t="s">
        <v>1105</v>
      </c>
      <c r="G1634" s="133" t="s">
        <v>925</v>
      </c>
      <c r="H1634" s="133" t="s">
        <v>3609</v>
      </c>
      <c r="I1634" t="b">
        <v>0</v>
      </c>
      <c r="J1634" s="133" t="s">
        <v>867</v>
      </c>
      <c r="K1634" s="91">
        <v>1800</v>
      </c>
      <c r="L1634" s="278">
        <v>1800</v>
      </c>
      <c r="M1634" s="278">
        <f t="shared" si="25"/>
        <v>0</v>
      </c>
    </row>
    <row r="1635" spans="1:13" hidden="1" x14ac:dyDescent="0.3">
      <c r="A1635" s="108">
        <v>1191550</v>
      </c>
      <c r="B1635" s="133" t="s">
        <v>3610</v>
      </c>
      <c r="C1635" s="133" t="s">
        <v>10</v>
      </c>
      <c r="D1635" s="133" t="s">
        <v>3600</v>
      </c>
      <c r="E1635" s="133" t="s">
        <v>1185</v>
      </c>
      <c r="F1635" s="133" t="s">
        <v>1105</v>
      </c>
      <c r="G1635" s="133" t="s">
        <v>928</v>
      </c>
      <c r="H1635" s="133" t="s">
        <v>3611</v>
      </c>
      <c r="I1635" t="b">
        <v>0</v>
      </c>
      <c r="J1635" s="133" t="s">
        <v>867</v>
      </c>
      <c r="K1635" s="91">
        <v>450</v>
      </c>
      <c r="L1635" s="278">
        <v>450</v>
      </c>
      <c r="M1635" s="278">
        <f t="shared" si="25"/>
        <v>0</v>
      </c>
    </row>
    <row r="1636" spans="1:13" hidden="1" x14ac:dyDescent="0.3">
      <c r="A1636" s="108">
        <v>585844</v>
      </c>
      <c r="B1636" s="133" t="s">
        <v>3612</v>
      </c>
      <c r="C1636" s="133" t="s">
        <v>10</v>
      </c>
      <c r="D1636" s="133" t="s">
        <v>3600</v>
      </c>
      <c r="E1636" s="133" t="s">
        <v>1185</v>
      </c>
      <c r="F1636" s="133" t="s">
        <v>1105</v>
      </c>
      <c r="G1636" s="133" t="s">
        <v>931</v>
      </c>
      <c r="H1636" s="133" t="s">
        <v>3613</v>
      </c>
      <c r="I1636" t="b">
        <v>0</v>
      </c>
      <c r="J1636" s="133" t="s">
        <v>867</v>
      </c>
      <c r="K1636" s="91">
        <v>250</v>
      </c>
      <c r="L1636" s="278">
        <v>250</v>
      </c>
      <c r="M1636" s="278">
        <f t="shared" si="25"/>
        <v>0</v>
      </c>
    </row>
    <row r="1637" spans="1:13" hidden="1" x14ac:dyDescent="0.3">
      <c r="A1637" s="108">
        <v>585832</v>
      </c>
      <c r="B1637" s="133" t="s">
        <v>3614</v>
      </c>
      <c r="C1637" s="133" t="s">
        <v>10</v>
      </c>
      <c r="D1637" s="133" t="s">
        <v>3600</v>
      </c>
      <c r="E1637" s="133" t="s">
        <v>1191</v>
      </c>
      <c r="F1637" s="133" t="s">
        <v>1105</v>
      </c>
      <c r="G1637" s="133" t="s">
        <v>865</v>
      </c>
      <c r="H1637" s="133" t="s">
        <v>2130</v>
      </c>
      <c r="I1637" t="b">
        <v>0</v>
      </c>
      <c r="J1637" s="133" t="s">
        <v>867</v>
      </c>
      <c r="K1637" s="91">
        <v>250</v>
      </c>
      <c r="L1637" s="278">
        <v>250</v>
      </c>
      <c r="M1637" s="278">
        <f t="shared" si="25"/>
        <v>0</v>
      </c>
    </row>
    <row r="1638" spans="1:13" hidden="1" x14ac:dyDescent="0.3">
      <c r="A1638" s="108">
        <v>850294</v>
      </c>
      <c r="B1638" s="133" t="s">
        <v>3615</v>
      </c>
      <c r="C1638" s="133" t="s">
        <v>10</v>
      </c>
      <c r="D1638" s="133" t="s">
        <v>3600</v>
      </c>
      <c r="E1638" s="133" t="s">
        <v>1194</v>
      </c>
      <c r="F1638" s="133" t="s">
        <v>1105</v>
      </c>
      <c r="G1638" s="133" t="s">
        <v>865</v>
      </c>
      <c r="H1638" s="133" t="s">
        <v>1195</v>
      </c>
      <c r="I1638" t="b">
        <v>0</v>
      </c>
      <c r="J1638" s="133" t="s">
        <v>867</v>
      </c>
      <c r="K1638" s="91">
        <v>50</v>
      </c>
      <c r="L1638" s="278">
        <v>50</v>
      </c>
      <c r="M1638" s="278">
        <f t="shared" si="25"/>
        <v>0</v>
      </c>
    </row>
    <row r="1639" spans="1:13" hidden="1" x14ac:dyDescent="0.3">
      <c r="A1639" s="108">
        <v>583261</v>
      </c>
      <c r="B1639" s="133" t="s">
        <v>3616</v>
      </c>
      <c r="C1639" s="133" t="s">
        <v>10</v>
      </c>
      <c r="D1639" s="133" t="s">
        <v>3600</v>
      </c>
      <c r="E1639" s="133" t="s">
        <v>1202</v>
      </c>
      <c r="F1639" s="133" t="s">
        <v>1105</v>
      </c>
      <c r="G1639" s="133" t="s">
        <v>865</v>
      </c>
      <c r="H1639" s="133" t="s">
        <v>1203</v>
      </c>
      <c r="I1639" t="b">
        <v>0</v>
      </c>
      <c r="J1639" s="133" t="s">
        <v>867</v>
      </c>
      <c r="K1639" s="91">
        <v>2000</v>
      </c>
      <c r="L1639" s="278">
        <v>2000</v>
      </c>
      <c r="M1639" s="278">
        <f t="shared" si="25"/>
        <v>0</v>
      </c>
    </row>
    <row r="1640" spans="1:13" hidden="1" x14ac:dyDescent="0.3">
      <c r="A1640" s="108">
        <v>585915</v>
      </c>
      <c r="B1640" s="133" t="s">
        <v>3617</v>
      </c>
      <c r="C1640" s="133" t="s">
        <v>10</v>
      </c>
      <c r="D1640" s="133" t="s">
        <v>3600</v>
      </c>
      <c r="E1640" s="133" t="s">
        <v>1354</v>
      </c>
      <c r="F1640" s="133" t="s">
        <v>1105</v>
      </c>
      <c r="G1640" s="133" t="s">
        <v>865</v>
      </c>
      <c r="H1640" s="133" t="s">
        <v>1355</v>
      </c>
      <c r="I1640" t="b">
        <v>0</v>
      </c>
      <c r="J1640" s="133" t="s">
        <v>867</v>
      </c>
      <c r="K1640" s="91">
        <v>3120</v>
      </c>
      <c r="L1640" s="278">
        <v>3120</v>
      </c>
      <c r="M1640" s="278">
        <f t="shared" si="25"/>
        <v>0</v>
      </c>
    </row>
    <row r="1641" spans="1:13" hidden="1" x14ac:dyDescent="0.3">
      <c r="A1641" s="108">
        <v>2005979</v>
      </c>
      <c r="B1641" s="133" t="s">
        <v>3618</v>
      </c>
      <c r="C1641" s="133" t="s">
        <v>10</v>
      </c>
      <c r="D1641" s="133" t="s">
        <v>3600</v>
      </c>
      <c r="E1641" s="133" t="s">
        <v>1207</v>
      </c>
      <c r="F1641" s="133" t="s">
        <v>1105</v>
      </c>
      <c r="G1641" s="133" t="s">
        <v>865</v>
      </c>
      <c r="H1641" s="133" t="s">
        <v>3619</v>
      </c>
      <c r="I1641" t="b">
        <v>0</v>
      </c>
      <c r="J1641" s="133" t="s">
        <v>867</v>
      </c>
      <c r="K1641" s="91">
        <v>700</v>
      </c>
      <c r="L1641" s="278">
        <v>700</v>
      </c>
      <c r="M1641" s="278">
        <f t="shared" si="25"/>
        <v>0</v>
      </c>
    </row>
    <row r="1642" spans="1:13" hidden="1" x14ac:dyDescent="0.3">
      <c r="A1642" s="108">
        <v>583262</v>
      </c>
      <c r="B1642" s="133" t="s">
        <v>3620</v>
      </c>
      <c r="C1642" s="133" t="s">
        <v>10</v>
      </c>
      <c r="D1642" s="133" t="s">
        <v>3600</v>
      </c>
      <c r="E1642" s="133" t="s">
        <v>1215</v>
      </c>
      <c r="F1642" s="133" t="s">
        <v>1105</v>
      </c>
      <c r="G1642" s="133" t="s">
        <v>865</v>
      </c>
      <c r="H1642" s="133" t="s">
        <v>3621</v>
      </c>
      <c r="I1642" t="b">
        <v>0</v>
      </c>
      <c r="J1642" s="133" t="s">
        <v>867</v>
      </c>
      <c r="K1642" s="91">
        <v>1000</v>
      </c>
      <c r="L1642" s="278">
        <v>1000</v>
      </c>
      <c r="M1642" s="278">
        <f t="shared" si="25"/>
        <v>0</v>
      </c>
    </row>
    <row r="1643" spans="1:13" hidden="1" x14ac:dyDescent="0.3">
      <c r="A1643" s="108">
        <v>585896</v>
      </c>
      <c r="B1643" s="133" t="s">
        <v>3622</v>
      </c>
      <c r="C1643" s="133" t="s">
        <v>10</v>
      </c>
      <c r="D1643" s="133" t="s">
        <v>3600</v>
      </c>
      <c r="E1643" s="133" t="s">
        <v>1220</v>
      </c>
      <c r="F1643" s="133" t="s">
        <v>1105</v>
      </c>
      <c r="G1643" s="133" t="s">
        <v>865</v>
      </c>
      <c r="H1643" s="133" t="s">
        <v>3623</v>
      </c>
      <c r="I1643" t="b">
        <v>0</v>
      </c>
      <c r="J1643" s="133" t="s">
        <v>867</v>
      </c>
      <c r="K1643" s="91">
        <v>2800</v>
      </c>
      <c r="L1643" s="278">
        <v>2800</v>
      </c>
      <c r="M1643" s="278">
        <f t="shared" si="25"/>
        <v>0</v>
      </c>
    </row>
    <row r="1644" spans="1:13" hidden="1" x14ac:dyDescent="0.3">
      <c r="A1644" s="108">
        <v>585897</v>
      </c>
      <c r="B1644" s="133" t="s">
        <v>3624</v>
      </c>
      <c r="C1644" s="133" t="s">
        <v>10</v>
      </c>
      <c r="D1644" s="133" t="s">
        <v>3600</v>
      </c>
      <c r="E1644" s="133" t="s">
        <v>1220</v>
      </c>
      <c r="F1644" s="133" t="s">
        <v>1105</v>
      </c>
      <c r="G1644" s="133" t="s">
        <v>925</v>
      </c>
      <c r="H1644" s="133" t="s">
        <v>3625</v>
      </c>
      <c r="I1644" t="b">
        <v>0</v>
      </c>
      <c r="J1644" s="133" t="s">
        <v>867</v>
      </c>
      <c r="K1644" s="91">
        <v>3300</v>
      </c>
      <c r="L1644" s="278">
        <v>3300</v>
      </c>
      <c r="M1644" s="278">
        <f t="shared" si="25"/>
        <v>0</v>
      </c>
    </row>
    <row r="1645" spans="1:13" hidden="1" x14ac:dyDescent="0.3">
      <c r="A1645" s="108">
        <v>1191551</v>
      </c>
      <c r="B1645" s="133" t="s">
        <v>3626</v>
      </c>
      <c r="C1645" s="133" t="s">
        <v>10</v>
      </c>
      <c r="D1645" s="133" t="s">
        <v>3600</v>
      </c>
      <c r="E1645" s="133" t="s">
        <v>1229</v>
      </c>
      <c r="F1645" s="133" t="s">
        <v>1105</v>
      </c>
      <c r="G1645" s="133" t="s">
        <v>865</v>
      </c>
      <c r="H1645" s="133" t="s">
        <v>1308</v>
      </c>
      <c r="I1645" t="b">
        <v>0</v>
      </c>
      <c r="J1645" s="133" t="s">
        <v>867</v>
      </c>
      <c r="K1645" s="91">
        <v>4850</v>
      </c>
      <c r="L1645" s="278">
        <v>4850</v>
      </c>
      <c r="M1645" s="278">
        <f t="shared" si="25"/>
        <v>0</v>
      </c>
    </row>
    <row r="1646" spans="1:13" hidden="1" x14ac:dyDescent="0.3">
      <c r="A1646" s="108">
        <v>850287</v>
      </c>
      <c r="B1646" s="133" t="s">
        <v>3627</v>
      </c>
      <c r="C1646" s="133" t="s">
        <v>10</v>
      </c>
      <c r="D1646" s="133" t="s">
        <v>3600</v>
      </c>
      <c r="E1646" s="133" t="s">
        <v>1229</v>
      </c>
      <c r="F1646" s="133" t="s">
        <v>1105</v>
      </c>
      <c r="G1646" s="133" t="s">
        <v>925</v>
      </c>
      <c r="H1646" s="133" t="s">
        <v>1799</v>
      </c>
      <c r="I1646" t="b">
        <v>0</v>
      </c>
      <c r="J1646" s="133" t="s">
        <v>867</v>
      </c>
      <c r="K1646" s="91">
        <v>150</v>
      </c>
      <c r="L1646" s="278">
        <v>150</v>
      </c>
      <c r="M1646" s="278">
        <f t="shared" si="25"/>
        <v>0</v>
      </c>
    </row>
    <row r="1647" spans="1:13" hidden="1" x14ac:dyDescent="0.3">
      <c r="A1647" s="108">
        <v>850299</v>
      </c>
      <c r="B1647" s="133" t="s">
        <v>3628</v>
      </c>
      <c r="C1647" s="133" t="s">
        <v>10</v>
      </c>
      <c r="D1647" s="133" t="s">
        <v>3600</v>
      </c>
      <c r="E1647" s="133" t="s">
        <v>1229</v>
      </c>
      <c r="F1647" s="133" t="s">
        <v>1105</v>
      </c>
      <c r="G1647" s="133" t="s">
        <v>928</v>
      </c>
      <c r="H1647" s="133" t="s">
        <v>3629</v>
      </c>
      <c r="I1647" t="b">
        <v>0</v>
      </c>
      <c r="J1647" s="133" t="s">
        <v>867</v>
      </c>
      <c r="K1647" s="91">
        <v>10000</v>
      </c>
      <c r="L1647" s="278">
        <v>10000</v>
      </c>
      <c r="M1647" s="278">
        <f t="shared" si="25"/>
        <v>0</v>
      </c>
    </row>
    <row r="1648" spans="1:13" hidden="1" x14ac:dyDescent="0.3">
      <c r="A1648" s="108">
        <v>583263</v>
      </c>
      <c r="B1648" s="133" t="s">
        <v>3630</v>
      </c>
      <c r="C1648" s="133" t="s">
        <v>10</v>
      </c>
      <c r="D1648" s="133" t="s">
        <v>3600</v>
      </c>
      <c r="E1648" s="133" t="s">
        <v>1240</v>
      </c>
      <c r="F1648" s="133" t="s">
        <v>1105</v>
      </c>
      <c r="G1648" s="133" t="s">
        <v>865</v>
      </c>
      <c r="H1648" s="133" t="s">
        <v>3631</v>
      </c>
      <c r="I1648" t="b">
        <v>0</v>
      </c>
      <c r="J1648" s="133" t="s">
        <v>867</v>
      </c>
      <c r="K1648" s="91">
        <v>8000</v>
      </c>
      <c r="L1648" s="278">
        <v>8000</v>
      </c>
      <c r="M1648" s="278">
        <f t="shared" si="25"/>
        <v>0</v>
      </c>
    </row>
    <row r="1649" spans="1:13" hidden="1" x14ac:dyDescent="0.3">
      <c r="A1649" s="108">
        <v>583264</v>
      </c>
      <c r="B1649" s="133" t="s">
        <v>3632</v>
      </c>
      <c r="C1649" s="133" t="s">
        <v>10</v>
      </c>
      <c r="D1649" s="133" t="s">
        <v>3600</v>
      </c>
      <c r="E1649" s="133" t="s">
        <v>1240</v>
      </c>
      <c r="F1649" s="133" t="s">
        <v>1105</v>
      </c>
      <c r="G1649" s="133" t="s">
        <v>925</v>
      </c>
      <c r="H1649" s="133" t="s">
        <v>3633</v>
      </c>
      <c r="I1649" t="b">
        <v>0</v>
      </c>
      <c r="J1649" s="133" t="s">
        <v>867</v>
      </c>
      <c r="K1649" s="91">
        <v>2000</v>
      </c>
      <c r="L1649" s="278">
        <v>2000</v>
      </c>
      <c r="M1649" s="278">
        <f t="shared" si="25"/>
        <v>0</v>
      </c>
    </row>
    <row r="1650" spans="1:13" hidden="1" x14ac:dyDescent="0.3">
      <c r="A1650" s="108">
        <v>583274</v>
      </c>
      <c r="B1650" s="133" t="s">
        <v>3634</v>
      </c>
      <c r="C1650" s="133" t="s">
        <v>10</v>
      </c>
      <c r="D1650" s="133" t="s">
        <v>3600</v>
      </c>
      <c r="E1650" s="133" t="s">
        <v>2045</v>
      </c>
      <c r="F1650" s="133" t="s">
        <v>1105</v>
      </c>
      <c r="G1650" s="133" t="s">
        <v>865</v>
      </c>
      <c r="H1650" s="133" t="s">
        <v>3635</v>
      </c>
      <c r="I1650" t="b">
        <v>0</v>
      </c>
      <c r="J1650" s="133" t="s">
        <v>867</v>
      </c>
      <c r="K1650" s="91">
        <v>400</v>
      </c>
      <c r="L1650" s="278">
        <v>400</v>
      </c>
      <c r="M1650" s="278">
        <f t="shared" si="25"/>
        <v>0</v>
      </c>
    </row>
    <row r="1651" spans="1:13" hidden="1" x14ac:dyDescent="0.3">
      <c r="A1651" s="108">
        <v>583270</v>
      </c>
      <c r="B1651" s="133" t="s">
        <v>3636</v>
      </c>
      <c r="C1651" s="133" t="s">
        <v>10</v>
      </c>
      <c r="D1651" s="133" t="s">
        <v>3600</v>
      </c>
      <c r="E1651" s="133" t="s">
        <v>1576</v>
      </c>
      <c r="F1651" s="133" t="s">
        <v>1105</v>
      </c>
      <c r="G1651" s="133" t="s">
        <v>865</v>
      </c>
      <c r="H1651" s="133" t="s">
        <v>1577</v>
      </c>
      <c r="I1651" t="b">
        <v>0</v>
      </c>
      <c r="J1651" s="133" t="s">
        <v>867</v>
      </c>
      <c r="K1651" s="91">
        <v>60720</v>
      </c>
      <c r="L1651" s="278">
        <v>60720</v>
      </c>
      <c r="M1651" s="278">
        <f t="shared" si="25"/>
        <v>0</v>
      </c>
    </row>
    <row r="1652" spans="1:13" hidden="1" x14ac:dyDescent="0.3">
      <c r="A1652" s="108">
        <v>583271</v>
      </c>
      <c r="B1652" s="133" t="s">
        <v>3637</v>
      </c>
      <c r="C1652" s="133" t="s">
        <v>10</v>
      </c>
      <c r="D1652" s="133" t="s">
        <v>3600</v>
      </c>
      <c r="E1652" s="133" t="s">
        <v>1243</v>
      </c>
      <c r="F1652" s="133" t="s">
        <v>1105</v>
      </c>
      <c r="G1652" s="133" t="s">
        <v>865</v>
      </c>
      <c r="H1652" s="133" t="s">
        <v>1244</v>
      </c>
      <c r="I1652" t="b">
        <v>0</v>
      </c>
      <c r="J1652" s="133" t="s">
        <v>867</v>
      </c>
      <c r="K1652" s="91">
        <v>39000</v>
      </c>
      <c r="L1652" s="278">
        <v>39000</v>
      </c>
      <c r="M1652" s="278">
        <f t="shared" si="25"/>
        <v>0</v>
      </c>
    </row>
    <row r="1653" spans="1:13" hidden="1" x14ac:dyDescent="0.3">
      <c r="A1653" s="108">
        <v>1191845</v>
      </c>
      <c r="B1653" s="133" t="s">
        <v>3638</v>
      </c>
      <c r="C1653" s="133" t="s">
        <v>10</v>
      </c>
      <c r="D1653" s="133" t="s">
        <v>3600</v>
      </c>
      <c r="E1653" s="133" t="s">
        <v>1246</v>
      </c>
      <c r="F1653" s="133" t="s">
        <v>1105</v>
      </c>
      <c r="G1653" s="133" t="s">
        <v>865</v>
      </c>
      <c r="H1653" s="133" t="s">
        <v>1326</v>
      </c>
      <c r="I1653" t="b">
        <v>0</v>
      </c>
      <c r="J1653" s="133" t="s">
        <v>867</v>
      </c>
      <c r="K1653" s="91">
        <v>1800</v>
      </c>
      <c r="L1653" s="278">
        <v>2160</v>
      </c>
      <c r="M1653" s="278">
        <f t="shared" si="25"/>
        <v>360</v>
      </c>
    </row>
    <row r="1654" spans="1:13" hidden="1" x14ac:dyDescent="0.3">
      <c r="A1654" s="108">
        <v>850301</v>
      </c>
      <c r="B1654" s="133" t="s">
        <v>3639</v>
      </c>
      <c r="C1654" s="133" t="s">
        <v>10</v>
      </c>
      <c r="D1654" s="133" t="s">
        <v>3600</v>
      </c>
      <c r="E1654" s="133" t="s">
        <v>1246</v>
      </c>
      <c r="F1654" s="133" t="s">
        <v>1105</v>
      </c>
      <c r="G1654" s="133" t="s">
        <v>925</v>
      </c>
      <c r="H1654" s="268" t="s">
        <v>1251</v>
      </c>
      <c r="I1654" t="b">
        <v>0</v>
      </c>
      <c r="J1654" s="133" t="s">
        <v>867</v>
      </c>
      <c r="K1654" s="91">
        <v>360</v>
      </c>
      <c r="L1654" s="278">
        <v>0</v>
      </c>
      <c r="M1654" s="278">
        <f t="shared" si="25"/>
        <v>-360</v>
      </c>
    </row>
    <row r="1655" spans="1:13" hidden="1" x14ac:dyDescent="0.3">
      <c r="A1655" s="108">
        <v>585898</v>
      </c>
      <c r="B1655" s="133" t="s">
        <v>3641</v>
      </c>
      <c r="C1655" s="133" t="s">
        <v>10</v>
      </c>
      <c r="D1655" s="133" t="s">
        <v>3600</v>
      </c>
      <c r="E1655" s="133" t="s">
        <v>1253</v>
      </c>
      <c r="F1655" s="133" t="s">
        <v>1105</v>
      </c>
      <c r="G1655" s="133" t="s">
        <v>865</v>
      </c>
      <c r="H1655" s="133" t="s">
        <v>1254</v>
      </c>
      <c r="I1655" t="b">
        <v>0</v>
      </c>
      <c r="J1655" s="133" t="s">
        <v>867</v>
      </c>
      <c r="K1655" s="91">
        <v>10560</v>
      </c>
      <c r="L1655" s="278">
        <v>10560</v>
      </c>
      <c r="M1655" s="278">
        <f t="shared" si="25"/>
        <v>0</v>
      </c>
    </row>
    <row r="1656" spans="1:13" hidden="1" x14ac:dyDescent="0.3">
      <c r="A1656" s="108">
        <v>585899</v>
      </c>
      <c r="B1656" s="133" t="s">
        <v>3642</v>
      </c>
      <c r="C1656" s="133" t="s">
        <v>10</v>
      </c>
      <c r="D1656" s="133" t="s">
        <v>3600</v>
      </c>
      <c r="E1656" s="133" t="s">
        <v>1253</v>
      </c>
      <c r="F1656" s="133" t="s">
        <v>1105</v>
      </c>
      <c r="G1656" s="133" t="s">
        <v>925</v>
      </c>
      <c r="H1656" s="133" t="s">
        <v>1256</v>
      </c>
      <c r="I1656" t="b">
        <v>0</v>
      </c>
      <c r="J1656" s="133" t="s">
        <v>867</v>
      </c>
      <c r="K1656" s="91">
        <v>1610</v>
      </c>
      <c r="L1656" s="278">
        <v>1610</v>
      </c>
      <c r="M1656" s="278">
        <f t="shared" si="25"/>
        <v>0</v>
      </c>
    </row>
    <row r="1657" spans="1:13" hidden="1" x14ac:dyDescent="0.3">
      <c r="A1657" s="108">
        <v>850281</v>
      </c>
      <c r="B1657" s="133" t="s">
        <v>3643</v>
      </c>
      <c r="C1657" s="133" t="s">
        <v>10</v>
      </c>
      <c r="D1657" s="133" t="s">
        <v>3600</v>
      </c>
      <c r="E1657" s="133" t="s">
        <v>1265</v>
      </c>
      <c r="F1657" s="133" t="s">
        <v>1105</v>
      </c>
      <c r="G1657" s="133" t="s">
        <v>865</v>
      </c>
      <c r="H1657" s="133" t="s">
        <v>1266</v>
      </c>
      <c r="I1657" t="b">
        <v>0</v>
      </c>
      <c r="J1657" s="133" t="s">
        <v>867</v>
      </c>
      <c r="K1657" s="91">
        <v>48890</v>
      </c>
      <c r="L1657" s="278">
        <v>48890</v>
      </c>
      <c r="M1657" s="278">
        <f t="shared" si="25"/>
        <v>0</v>
      </c>
    </row>
    <row r="1658" spans="1:13" hidden="1" x14ac:dyDescent="0.3">
      <c r="A1658" s="108">
        <v>585866</v>
      </c>
      <c r="B1658" s="133" t="s">
        <v>3644</v>
      </c>
      <c r="C1658" s="133" t="s">
        <v>10</v>
      </c>
      <c r="D1658" s="133" t="s">
        <v>3600</v>
      </c>
      <c r="E1658" s="133" t="s">
        <v>1265</v>
      </c>
      <c r="F1658" s="133" t="s">
        <v>1105</v>
      </c>
      <c r="G1658" s="133" t="s">
        <v>925</v>
      </c>
      <c r="H1658" s="133" t="s">
        <v>1391</v>
      </c>
      <c r="I1658" t="b">
        <v>0</v>
      </c>
      <c r="J1658" s="133" t="s">
        <v>867</v>
      </c>
      <c r="K1658" s="91">
        <v>17550</v>
      </c>
      <c r="L1658" s="278">
        <v>17550</v>
      </c>
      <c r="M1658" s="278">
        <f t="shared" si="25"/>
        <v>0</v>
      </c>
    </row>
    <row r="1659" spans="1:13" hidden="1" x14ac:dyDescent="0.3">
      <c r="A1659" s="108">
        <v>850291</v>
      </c>
      <c r="B1659" s="133" t="s">
        <v>3645</v>
      </c>
      <c r="C1659" s="133" t="s">
        <v>10</v>
      </c>
      <c r="D1659" s="133" t="s">
        <v>3600</v>
      </c>
      <c r="E1659" s="133" t="s">
        <v>1268</v>
      </c>
      <c r="F1659" s="133" t="s">
        <v>1105</v>
      </c>
      <c r="G1659" s="133" t="s">
        <v>865</v>
      </c>
      <c r="H1659" s="133" t="s">
        <v>1333</v>
      </c>
      <c r="I1659" t="b">
        <v>0</v>
      </c>
      <c r="J1659" s="133" t="s">
        <v>867</v>
      </c>
      <c r="K1659" s="91">
        <v>100</v>
      </c>
      <c r="L1659" s="278">
        <v>100</v>
      </c>
      <c r="M1659" s="278">
        <f t="shared" si="25"/>
        <v>0</v>
      </c>
    </row>
    <row r="1660" spans="1:13" hidden="1" x14ac:dyDescent="0.3">
      <c r="A1660" s="108">
        <v>850293</v>
      </c>
      <c r="B1660" s="133" t="s">
        <v>3647</v>
      </c>
      <c r="C1660" s="133" t="s">
        <v>10</v>
      </c>
      <c r="D1660" s="133" t="s">
        <v>3648</v>
      </c>
      <c r="E1660" s="133" t="s">
        <v>1243</v>
      </c>
      <c r="F1660" s="133" t="s">
        <v>3649</v>
      </c>
      <c r="G1660" s="133" t="s">
        <v>865</v>
      </c>
      <c r="H1660" s="133" t="s">
        <v>1244</v>
      </c>
      <c r="I1660" t="b">
        <v>0</v>
      </c>
      <c r="J1660" s="133" t="s">
        <v>867</v>
      </c>
      <c r="K1660" s="91">
        <v>14000</v>
      </c>
      <c r="L1660" s="278">
        <v>14000</v>
      </c>
      <c r="M1660" s="278">
        <f t="shared" si="25"/>
        <v>0</v>
      </c>
    </row>
    <row r="1661" spans="1:13" hidden="1" x14ac:dyDescent="0.3">
      <c r="A1661" s="108">
        <v>585900</v>
      </c>
      <c r="B1661" s="133" t="s">
        <v>3650</v>
      </c>
      <c r="C1661" s="133" t="s">
        <v>10</v>
      </c>
      <c r="D1661" s="133" t="s">
        <v>3648</v>
      </c>
      <c r="E1661" s="133" t="s">
        <v>1246</v>
      </c>
      <c r="F1661" s="133" t="s">
        <v>3649</v>
      </c>
      <c r="G1661" s="133" t="s">
        <v>865</v>
      </c>
      <c r="H1661" s="133" t="s">
        <v>1326</v>
      </c>
      <c r="I1661" t="b">
        <v>0</v>
      </c>
      <c r="J1661" s="133" t="s">
        <v>867</v>
      </c>
      <c r="K1661" s="91">
        <v>2820</v>
      </c>
      <c r="L1661" s="278">
        <v>3420</v>
      </c>
      <c r="M1661" s="278">
        <f t="shared" si="25"/>
        <v>600</v>
      </c>
    </row>
    <row r="1662" spans="1:13" hidden="1" x14ac:dyDescent="0.3">
      <c r="A1662" s="108">
        <v>585901</v>
      </c>
      <c r="B1662" s="133" t="s">
        <v>3651</v>
      </c>
      <c r="C1662" s="133" t="s">
        <v>10</v>
      </c>
      <c r="D1662" s="133" t="s">
        <v>3648</v>
      </c>
      <c r="E1662" s="133" t="s">
        <v>1246</v>
      </c>
      <c r="F1662" s="133" t="s">
        <v>3649</v>
      </c>
      <c r="G1662" s="133" t="s">
        <v>925</v>
      </c>
      <c r="H1662" s="268" t="s">
        <v>1251</v>
      </c>
      <c r="I1662" t="b">
        <v>0</v>
      </c>
      <c r="J1662" s="133" t="s">
        <v>867</v>
      </c>
      <c r="K1662" s="91">
        <v>600</v>
      </c>
      <c r="L1662" s="278">
        <v>0</v>
      </c>
      <c r="M1662" s="278">
        <f t="shared" si="25"/>
        <v>-600</v>
      </c>
    </row>
    <row r="1663" spans="1:13" hidden="1" x14ac:dyDescent="0.3">
      <c r="A1663" s="108">
        <v>585902</v>
      </c>
      <c r="B1663" s="133" t="s">
        <v>3652</v>
      </c>
      <c r="C1663" s="133" t="s">
        <v>10</v>
      </c>
      <c r="D1663" s="133" t="s">
        <v>3648</v>
      </c>
      <c r="E1663" s="133" t="s">
        <v>1253</v>
      </c>
      <c r="F1663" s="133" t="s">
        <v>3649</v>
      </c>
      <c r="G1663" s="133" t="s">
        <v>865</v>
      </c>
      <c r="H1663" s="133" t="s">
        <v>1254</v>
      </c>
      <c r="I1663" t="b">
        <v>0</v>
      </c>
      <c r="J1663" s="133" t="s">
        <v>867</v>
      </c>
      <c r="K1663" s="91">
        <v>0</v>
      </c>
      <c r="L1663" s="278">
        <v>0</v>
      </c>
      <c r="M1663" s="278">
        <f t="shared" si="25"/>
        <v>0</v>
      </c>
    </row>
    <row r="1664" spans="1:13" hidden="1" x14ac:dyDescent="0.3">
      <c r="A1664" s="108">
        <v>585903</v>
      </c>
      <c r="B1664" s="133" t="s">
        <v>3653</v>
      </c>
      <c r="C1664" s="133" t="s">
        <v>10</v>
      </c>
      <c r="D1664" s="133" t="s">
        <v>3648</v>
      </c>
      <c r="E1664" s="133" t="s">
        <v>1265</v>
      </c>
      <c r="F1664" s="133" t="s">
        <v>3649</v>
      </c>
      <c r="G1664" s="133" t="s">
        <v>865</v>
      </c>
      <c r="H1664" s="133" t="s">
        <v>1266</v>
      </c>
      <c r="I1664" t="b">
        <v>0</v>
      </c>
      <c r="J1664" s="133" t="s">
        <v>867</v>
      </c>
      <c r="K1664" s="91">
        <v>1340</v>
      </c>
      <c r="L1664" s="278">
        <v>1340</v>
      </c>
      <c r="M1664" s="278">
        <f t="shared" si="25"/>
        <v>0</v>
      </c>
    </row>
    <row r="1665" spans="1:13" hidden="1" x14ac:dyDescent="0.3">
      <c r="A1665" s="108">
        <v>585904</v>
      </c>
      <c r="B1665" s="133" t="s">
        <v>3654</v>
      </c>
      <c r="C1665" s="133" t="s">
        <v>10</v>
      </c>
      <c r="D1665" s="133" t="s">
        <v>3648</v>
      </c>
      <c r="E1665" s="133" t="s">
        <v>1694</v>
      </c>
      <c r="F1665" s="133" t="s">
        <v>3649</v>
      </c>
      <c r="G1665" s="133" t="s">
        <v>865</v>
      </c>
      <c r="H1665" s="133" t="s">
        <v>3655</v>
      </c>
      <c r="I1665" t="b">
        <v>0</v>
      </c>
      <c r="J1665" s="133" t="s">
        <v>867</v>
      </c>
      <c r="K1665" s="91">
        <v>50000</v>
      </c>
      <c r="L1665" s="278">
        <v>50000</v>
      </c>
      <c r="M1665" s="278">
        <f t="shared" si="25"/>
        <v>0</v>
      </c>
    </row>
    <row r="1666" spans="1:13" hidden="1" x14ac:dyDescent="0.3">
      <c r="A1666" s="108">
        <v>850282</v>
      </c>
      <c r="B1666" s="133" t="s">
        <v>3656</v>
      </c>
      <c r="C1666" s="133" t="s">
        <v>10</v>
      </c>
      <c r="D1666" s="133" t="s">
        <v>3657</v>
      </c>
      <c r="E1666" s="133" t="s">
        <v>3658</v>
      </c>
      <c r="F1666" s="133" t="s">
        <v>864</v>
      </c>
      <c r="G1666" s="133" t="s">
        <v>865</v>
      </c>
      <c r="H1666" s="133" t="s">
        <v>3659</v>
      </c>
      <c r="I1666" t="b">
        <v>0</v>
      </c>
      <c r="J1666" s="133" t="s">
        <v>867</v>
      </c>
      <c r="K1666" s="91">
        <v>500</v>
      </c>
      <c r="L1666" s="278">
        <v>500</v>
      </c>
      <c r="M1666" s="278">
        <f t="shared" si="25"/>
        <v>0</v>
      </c>
    </row>
    <row r="1667" spans="1:13" hidden="1" x14ac:dyDescent="0.3">
      <c r="A1667" s="108">
        <v>585985</v>
      </c>
      <c r="B1667" s="133" t="s">
        <v>3660</v>
      </c>
      <c r="C1667" s="133" t="s">
        <v>10</v>
      </c>
      <c r="D1667" s="133" t="s">
        <v>3657</v>
      </c>
      <c r="E1667" s="133" t="s">
        <v>3658</v>
      </c>
      <c r="F1667" s="133" t="s">
        <v>864</v>
      </c>
      <c r="G1667" s="133" t="s">
        <v>1807</v>
      </c>
      <c r="H1667" s="133" t="s">
        <v>3661</v>
      </c>
      <c r="I1667" t="b">
        <v>0</v>
      </c>
      <c r="J1667" s="133" t="s">
        <v>867</v>
      </c>
      <c r="K1667" s="91">
        <v>576050</v>
      </c>
      <c r="L1667" s="278">
        <v>576050</v>
      </c>
      <c r="M1667" s="278">
        <f t="shared" si="25"/>
        <v>0</v>
      </c>
    </row>
    <row r="1668" spans="1:13" hidden="1" x14ac:dyDescent="0.3">
      <c r="A1668" s="108">
        <v>851406</v>
      </c>
      <c r="B1668" s="133" t="s">
        <v>3663</v>
      </c>
      <c r="C1668" s="133" t="s">
        <v>10</v>
      </c>
      <c r="D1668" s="133" t="s">
        <v>3657</v>
      </c>
      <c r="E1668" s="133" t="s">
        <v>3658</v>
      </c>
      <c r="F1668" s="133" t="s">
        <v>864</v>
      </c>
      <c r="G1668" s="133" t="s">
        <v>925</v>
      </c>
      <c r="H1668" s="133" t="s">
        <v>3664</v>
      </c>
      <c r="I1668" t="b">
        <v>0</v>
      </c>
      <c r="J1668" s="133" t="s">
        <v>867</v>
      </c>
      <c r="K1668" s="91">
        <v>2750000</v>
      </c>
      <c r="L1668" s="278">
        <v>2750000</v>
      </c>
      <c r="M1668" s="278">
        <f t="shared" si="25"/>
        <v>0</v>
      </c>
    </row>
    <row r="1669" spans="1:13" hidden="1" x14ac:dyDescent="0.3">
      <c r="A1669" s="108">
        <v>603478</v>
      </c>
      <c r="B1669" s="133" t="s">
        <v>3665</v>
      </c>
      <c r="C1669" s="133" t="s">
        <v>10</v>
      </c>
      <c r="D1669" s="133" t="s">
        <v>3657</v>
      </c>
      <c r="E1669" s="133" t="s">
        <v>3658</v>
      </c>
      <c r="F1669" s="133" t="s">
        <v>864</v>
      </c>
      <c r="G1669" s="133" t="s">
        <v>928</v>
      </c>
      <c r="H1669" s="133" t="s">
        <v>3666</v>
      </c>
      <c r="I1669" t="b">
        <v>0</v>
      </c>
      <c r="J1669" s="133" t="s">
        <v>867</v>
      </c>
      <c r="K1669" s="91">
        <v>111820</v>
      </c>
      <c r="L1669" s="278">
        <v>111820</v>
      </c>
      <c r="M1669" s="278">
        <f t="shared" si="25"/>
        <v>0</v>
      </c>
    </row>
    <row r="1670" spans="1:13" hidden="1" x14ac:dyDescent="0.3">
      <c r="A1670" s="108">
        <v>603479</v>
      </c>
      <c r="B1670" s="133" t="s">
        <v>3667</v>
      </c>
      <c r="C1670" s="133" t="s">
        <v>10</v>
      </c>
      <c r="D1670" s="133" t="s">
        <v>3657</v>
      </c>
      <c r="E1670" s="133" t="s">
        <v>3658</v>
      </c>
      <c r="F1670" s="133" t="s">
        <v>864</v>
      </c>
      <c r="G1670" s="133" t="s">
        <v>931</v>
      </c>
      <c r="H1670" s="133" t="s">
        <v>3668</v>
      </c>
      <c r="I1670" t="b">
        <v>0</v>
      </c>
      <c r="J1670" s="133" t="s">
        <v>867</v>
      </c>
      <c r="K1670" s="91">
        <v>151540</v>
      </c>
      <c r="L1670" s="278">
        <v>148050</v>
      </c>
      <c r="M1670" s="278">
        <f t="shared" ref="M1670:M1733" si="26">+L1670-K1670</f>
        <v>-3490</v>
      </c>
    </row>
    <row r="1671" spans="1:13" hidden="1" x14ac:dyDescent="0.3">
      <c r="A1671" s="108">
        <v>2005981</v>
      </c>
      <c r="B1671" s="133" t="s">
        <v>3669</v>
      </c>
      <c r="C1671" s="133" t="s">
        <v>10</v>
      </c>
      <c r="D1671" s="133" t="s">
        <v>3657</v>
      </c>
      <c r="E1671" s="133" t="s">
        <v>3658</v>
      </c>
      <c r="F1671" s="133" t="s">
        <v>864</v>
      </c>
      <c r="G1671" s="133" t="s">
        <v>944</v>
      </c>
      <c r="H1671" s="133" t="s">
        <v>3670</v>
      </c>
      <c r="I1671" t="b">
        <v>0</v>
      </c>
      <c r="J1671" s="133" t="s">
        <v>867</v>
      </c>
      <c r="K1671" s="91">
        <v>854530</v>
      </c>
      <c r="L1671" s="278">
        <v>854530</v>
      </c>
      <c r="M1671" s="278">
        <f t="shared" si="26"/>
        <v>0</v>
      </c>
    </row>
    <row r="1672" spans="1:13" hidden="1" x14ac:dyDescent="0.3">
      <c r="A1672" s="108">
        <v>585867</v>
      </c>
      <c r="B1672" s="133" t="s">
        <v>3671</v>
      </c>
      <c r="C1672" s="133" t="s">
        <v>10</v>
      </c>
      <c r="D1672" s="133" t="s">
        <v>3657</v>
      </c>
      <c r="E1672" s="133" t="s">
        <v>3658</v>
      </c>
      <c r="F1672" s="133" t="s">
        <v>864</v>
      </c>
      <c r="G1672" s="133" t="s">
        <v>1060</v>
      </c>
      <c r="H1672" s="133" t="s">
        <v>3672</v>
      </c>
      <c r="I1672" t="b">
        <v>0</v>
      </c>
      <c r="J1672" s="133" t="s">
        <v>867</v>
      </c>
      <c r="K1672" s="91">
        <v>99030</v>
      </c>
      <c r="L1672" s="278">
        <v>99030</v>
      </c>
      <c r="M1672" s="278">
        <f t="shared" si="26"/>
        <v>0</v>
      </c>
    </row>
    <row r="1673" spans="1:13" hidden="1" x14ac:dyDescent="0.3">
      <c r="A1673" s="108">
        <v>585868</v>
      </c>
      <c r="B1673" s="133" t="s">
        <v>3673</v>
      </c>
      <c r="C1673" s="133" t="s">
        <v>10</v>
      </c>
      <c r="D1673" s="133" t="s">
        <v>3657</v>
      </c>
      <c r="E1673" s="133" t="s">
        <v>3658</v>
      </c>
      <c r="F1673" s="133" t="s">
        <v>864</v>
      </c>
      <c r="G1673" s="133" t="s">
        <v>1063</v>
      </c>
      <c r="H1673" s="133" t="s">
        <v>3674</v>
      </c>
      <c r="I1673" t="b">
        <v>0</v>
      </c>
      <c r="J1673" s="133" t="s">
        <v>867</v>
      </c>
      <c r="K1673" s="91">
        <v>0</v>
      </c>
      <c r="L1673" s="278">
        <v>0</v>
      </c>
      <c r="M1673" s="278">
        <f t="shared" si="26"/>
        <v>0</v>
      </c>
    </row>
    <row r="1674" spans="1:13" hidden="1" x14ac:dyDescent="0.3">
      <c r="A1674" s="108">
        <v>585869</v>
      </c>
      <c r="B1674" s="133" t="s">
        <v>3675</v>
      </c>
      <c r="C1674" s="133" t="s">
        <v>10</v>
      </c>
      <c r="D1674" s="133" t="s">
        <v>3657</v>
      </c>
      <c r="E1674" s="133" t="s">
        <v>3658</v>
      </c>
      <c r="F1674" s="133" t="s">
        <v>864</v>
      </c>
      <c r="G1674" s="133" t="s">
        <v>1088</v>
      </c>
      <c r="H1674" s="133" t="s">
        <v>3676</v>
      </c>
      <c r="I1674" t="b">
        <v>0</v>
      </c>
      <c r="J1674" s="133" t="s">
        <v>867</v>
      </c>
      <c r="K1674" s="91">
        <v>0</v>
      </c>
      <c r="L1674" s="278">
        <v>0</v>
      </c>
      <c r="M1674" s="278">
        <f t="shared" si="26"/>
        <v>0</v>
      </c>
    </row>
    <row r="1675" spans="1:13" hidden="1" x14ac:dyDescent="0.3">
      <c r="A1675" s="108">
        <v>850300</v>
      </c>
      <c r="B1675" s="133" t="s">
        <v>3677</v>
      </c>
      <c r="C1675" s="133" t="s">
        <v>10</v>
      </c>
      <c r="D1675" s="133" t="s">
        <v>3657</v>
      </c>
      <c r="E1675" s="133" t="s">
        <v>3658</v>
      </c>
      <c r="F1675" s="133" t="s">
        <v>864</v>
      </c>
      <c r="G1675" s="133" t="s">
        <v>1066</v>
      </c>
      <c r="H1675" s="133" t="s">
        <v>3678</v>
      </c>
      <c r="I1675" t="b">
        <v>0</v>
      </c>
      <c r="J1675" s="133" t="s">
        <v>867</v>
      </c>
      <c r="K1675" s="91">
        <v>2839020</v>
      </c>
      <c r="L1675" s="278">
        <v>2839020</v>
      </c>
      <c r="M1675" s="278">
        <f t="shared" si="26"/>
        <v>0</v>
      </c>
    </row>
    <row r="1676" spans="1:13" hidden="1" x14ac:dyDescent="0.3">
      <c r="A1676" s="108">
        <v>850302</v>
      </c>
      <c r="B1676" s="133" t="s">
        <v>3684</v>
      </c>
      <c r="C1676" s="133" t="s">
        <v>10</v>
      </c>
      <c r="D1676" s="133" t="s">
        <v>3657</v>
      </c>
      <c r="E1676" s="133" t="s">
        <v>1679</v>
      </c>
      <c r="F1676" s="133" t="s">
        <v>864</v>
      </c>
      <c r="G1676" s="133" t="s">
        <v>865</v>
      </c>
      <c r="H1676" s="133" t="s">
        <v>326</v>
      </c>
      <c r="I1676" t="b">
        <v>0</v>
      </c>
      <c r="J1676" s="133" t="s">
        <v>867</v>
      </c>
      <c r="K1676" s="91">
        <v>0</v>
      </c>
      <c r="L1676" s="278">
        <v>0</v>
      </c>
      <c r="M1676" s="278">
        <f t="shared" si="26"/>
        <v>0</v>
      </c>
    </row>
    <row r="1677" spans="1:13" hidden="1" x14ac:dyDescent="0.3">
      <c r="A1677" s="108">
        <v>585820</v>
      </c>
      <c r="B1677" s="133" t="s">
        <v>3685</v>
      </c>
      <c r="C1677" s="133" t="s">
        <v>10</v>
      </c>
      <c r="D1677" s="133" t="s">
        <v>3657</v>
      </c>
      <c r="E1677" s="133" t="s">
        <v>1679</v>
      </c>
      <c r="F1677" s="133" t="s">
        <v>864</v>
      </c>
      <c r="G1677" s="133" t="s">
        <v>925</v>
      </c>
      <c r="H1677" s="133" t="s">
        <v>3686</v>
      </c>
      <c r="I1677" t="b">
        <v>0</v>
      </c>
      <c r="J1677" s="133" t="s">
        <v>867</v>
      </c>
      <c r="K1677" s="91">
        <v>0</v>
      </c>
      <c r="L1677" s="278">
        <v>0</v>
      </c>
      <c r="M1677" s="278">
        <f t="shared" si="26"/>
        <v>0</v>
      </c>
    </row>
    <row r="1678" spans="1:13" hidden="1" x14ac:dyDescent="0.3">
      <c r="A1678" s="108">
        <v>2005986</v>
      </c>
      <c r="B1678" s="133" t="s">
        <v>3687</v>
      </c>
      <c r="C1678" s="133" t="s">
        <v>10</v>
      </c>
      <c r="D1678" s="133" t="s">
        <v>3657</v>
      </c>
      <c r="E1678" s="133" t="s">
        <v>1679</v>
      </c>
      <c r="F1678" s="133" t="s">
        <v>864</v>
      </c>
      <c r="G1678" s="133" t="s">
        <v>928</v>
      </c>
      <c r="H1678" s="133" t="s">
        <v>3688</v>
      </c>
      <c r="I1678" t="b">
        <v>0</v>
      </c>
      <c r="J1678" s="133" t="s">
        <v>867</v>
      </c>
      <c r="K1678" s="91">
        <v>1217300</v>
      </c>
      <c r="L1678" s="278">
        <v>1217300</v>
      </c>
      <c r="M1678" s="278">
        <f t="shared" si="26"/>
        <v>0</v>
      </c>
    </row>
    <row r="1679" spans="1:13" hidden="1" x14ac:dyDescent="0.3">
      <c r="A1679" s="108">
        <v>2005972</v>
      </c>
      <c r="B1679" s="133" t="s">
        <v>3689</v>
      </c>
      <c r="C1679" s="133" t="s">
        <v>10</v>
      </c>
      <c r="D1679" s="133" t="s">
        <v>3657</v>
      </c>
      <c r="E1679" s="133" t="s">
        <v>1679</v>
      </c>
      <c r="F1679" s="133" t="s">
        <v>864</v>
      </c>
      <c r="G1679" s="133" t="s">
        <v>931</v>
      </c>
      <c r="H1679" s="133" t="s">
        <v>3690</v>
      </c>
      <c r="I1679" t="b">
        <v>0</v>
      </c>
      <c r="J1679" s="133" t="s">
        <v>867</v>
      </c>
      <c r="K1679" s="91">
        <v>1935550</v>
      </c>
      <c r="L1679" s="278">
        <v>2045440</v>
      </c>
      <c r="M1679" s="278">
        <f t="shared" si="26"/>
        <v>109890</v>
      </c>
    </row>
    <row r="1680" spans="1:13" hidden="1" x14ac:dyDescent="0.3">
      <c r="A1680" s="108">
        <v>585905</v>
      </c>
      <c r="B1680" s="133" t="s">
        <v>3691</v>
      </c>
      <c r="C1680" s="133" t="s">
        <v>10</v>
      </c>
      <c r="D1680" s="133" t="s">
        <v>3657</v>
      </c>
      <c r="E1680" s="133" t="s">
        <v>1679</v>
      </c>
      <c r="F1680" s="133" t="s">
        <v>864</v>
      </c>
      <c r="G1680" s="133" t="s">
        <v>944</v>
      </c>
      <c r="H1680" s="133" t="s">
        <v>3692</v>
      </c>
      <c r="I1680" t="b">
        <v>0</v>
      </c>
      <c r="J1680" s="133" t="s">
        <v>867</v>
      </c>
      <c r="K1680" s="91">
        <v>150000</v>
      </c>
      <c r="L1680" s="278">
        <v>150000</v>
      </c>
      <c r="M1680" s="278">
        <f t="shared" si="26"/>
        <v>0</v>
      </c>
    </row>
    <row r="1681" spans="1:13" hidden="1" x14ac:dyDescent="0.3">
      <c r="A1681" s="108">
        <v>585906</v>
      </c>
      <c r="B1681" s="133" t="s">
        <v>3693</v>
      </c>
      <c r="C1681" s="133" t="s">
        <v>10</v>
      </c>
      <c r="D1681" s="133" t="s">
        <v>3657</v>
      </c>
      <c r="E1681" s="133" t="s">
        <v>1679</v>
      </c>
      <c r="F1681" s="133" t="s">
        <v>864</v>
      </c>
      <c r="G1681" s="133" t="s">
        <v>1060</v>
      </c>
      <c r="H1681" s="133" t="s">
        <v>3694</v>
      </c>
      <c r="I1681" t="b">
        <v>0</v>
      </c>
      <c r="J1681" s="133" t="s">
        <v>867</v>
      </c>
      <c r="K1681" s="91">
        <v>200000</v>
      </c>
      <c r="L1681" s="278">
        <v>200000</v>
      </c>
      <c r="M1681" s="278">
        <f t="shared" si="26"/>
        <v>0</v>
      </c>
    </row>
    <row r="1682" spans="1:13" hidden="1" x14ac:dyDescent="0.3">
      <c r="A1682" s="108">
        <v>850279</v>
      </c>
      <c r="B1682" s="261" t="s">
        <v>12001</v>
      </c>
      <c r="C1682" s="262" t="s">
        <v>10</v>
      </c>
      <c r="D1682" s="262" t="s">
        <v>3657</v>
      </c>
      <c r="E1682" s="262" t="s">
        <v>1679</v>
      </c>
      <c r="F1682" s="262" t="s">
        <v>864</v>
      </c>
      <c r="G1682" s="262" t="s">
        <v>1063</v>
      </c>
      <c r="H1682" s="262" t="s">
        <v>7857</v>
      </c>
      <c r="I1682" s="263" t="b">
        <v>0</v>
      </c>
      <c r="J1682" s="261" t="s">
        <v>867</v>
      </c>
      <c r="K1682" s="264"/>
      <c r="L1682" s="278">
        <v>1161880</v>
      </c>
      <c r="M1682" s="285">
        <f t="shared" si="26"/>
        <v>1161880</v>
      </c>
    </row>
    <row r="1683" spans="1:13" hidden="1" x14ac:dyDescent="0.3">
      <c r="A1683" s="108">
        <v>585855</v>
      </c>
      <c r="B1683" s="133" t="s">
        <v>3695</v>
      </c>
      <c r="C1683" s="133" t="s">
        <v>38</v>
      </c>
      <c r="D1683" s="133" t="s">
        <v>1149</v>
      </c>
      <c r="E1683" s="133" t="s">
        <v>882</v>
      </c>
      <c r="F1683" s="133" t="s">
        <v>3696</v>
      </c>
      <c r="G1683" s="133" t="s">
        <v>865</v>
      </c>
      <c r="H1683" s="133" t="s">
        <v>3697</v>
      </c>
      <c r="I1683" t="b">
        <v>0</v>
      </c>
      <c r="J1683" s="133" t="s">
        <v>867</v>
      </c>
      <c r="K1683" s="91">
        <v>335830</v>
      </c>
      <c r="L1683" s="278">
        <v>335830</v>
      </c>
      <c r="M1683" s="278">
        <f t="shared" si="26"/>
        <v>0</v>
      </c>
    </row>
    <row r="1684" spans="1:13" hidden="1" x14ac:dyDescent="0.3">
      <c r="A1684" s="108">
        <v>603480</v>
      </c>
      <c r="B1684" s="133" t="s">
        <v>3698</v>
      </c>
      <c r="C1684" s="133" t="s">
        <v>38</v>
      </c>
      <c r="D1684" s="133" t="s">
        <v>1154</v>
      </c>
      <c r="E1684" s="133" t="s">
        <v>882</v>
      </c>
      <c r="F1684" s="133" t="s">
        <v>3696</v>
      </c>
      <c r="G1684" s="133" t="s">
        <v>865</v>
      </c>
      <c r="H1684" s="133" t="s">
        <v>3699</v>
      </c>
      <c r="I1684" t="b">
        <v>0</v>
      </c>
      <c r="J1684" s="133" t="s">
        <v>867</v>
      </c>
      <c r="K1684" s="91">
        <v>500</v>
      </c>
      <c r="L1684" s="278">
        <v>500</v>
      </c>
      <c r="M1684" s="278">
        <f t="shared" si="26"/>
        <v>0</v>
      </c>
    </row>
    <row r="1685" spans="1:13" hidden="1" x14ac:dyDescent="0.3">
      <c r="A1685" s="108">
        <v>585845</v>
      </c>
      <c r="B1685" s="133" t="s">
        <v>3700</v>
      </c>
      <c r="C1685" s="133" t="s">
        <v>38</v>
      </c>
      <c r="D1685" s="133" t="s">
        <v>3701</v>
      </c>
      <c r="E1685" s="133" t="s">
        <v>1418</v>
      </c>
      <c r="F1685" s="133" t="s">
        <v>3696</v>
      </c>
      <c r="G1685" s="133" t="s">
        <v>865</v>
      </c>
      <c r="H1685" s="133" t="s">
        <v>1636</v>
      </c>
      <c r="I1685" t="b">
        <v>0</v>
      </c>
      <c r="J1685" s="133" t="s">
        <v>867</v>
      </c>
      <c r="K1685" s="91">
        <v>440</v>
      </c>
      <c r="L1685" s="278">
        <v>440</v>
      </c>
      <c r="M1685" s="278">
        <f t="shared" si="26"/>
        <v>0</v>
      </c>
    </row>
    <row r="1686" spans="1:13" hidden="1" x14ac:dyDescent="0.3">
      <c r="A1686" s="108">
        <v>585846</v>
      </c>
      <c r="B1686" s="133" t="s">
        <v>3702</v>
      </c>
      <c r="C1686" s="133" t="s">
        <v>38</v>
      </c>
      <c r="D1686" s="133" t="s">
        <v>3701</v>
      </c>
      <c r="E1686" s="133" t="s">
        <v>1229</v>
      </c>
      <c r="F1686" s="133" t="s">
        <v>3696</v>
      </c>
      <c r="G1686" s="133" t="s">
        <v>865</v>
      </c>
      <c r="H1686" s="133" t="s">
        <v>3703</v>
      </c>
      <c r="I1686" t="b">
        <v>0</v>
      </c>
      <c r="J1686" s="133" t="s">
        <v>867</v>
      </c>
      <c r="K1686" s="91">
        <v>10</v>
      </c>
      <c r="L1686" s="278">
        <v>10</v>
      </c>
      <c r="M1686" s="278">
        <f t="shared" si="26"/>
        <v>0</v>
      </c>
    </row>
    <row r="1687" spans="1:13" hidden="1" x14ac:dyDescent="0.3">
      <c r="A1687" s="108">
        <v>850288</v>
      </c>
      <c r="B1687" s="133" t="s">
        <v>3704</v>
      </c>
      <c r="C1687" s="133" t="s">
        <v>38</v>
      </c>
      <c r="D1687" s="133" t="s">
        <v>3701</v>
      </c>
      <c r="E1687" s="133" t="s">
        <v>1229</v>
      </c>
      <c r="F1687" s="133" t="s">
        <v>3696</v>
      </c>
      <c r="G1687" s="133" t="s">
        <v>925</v>
      </c>
      <c r="H1687" s="133" t="s">
        <v>3705</v>
      </c>
      <c r="I1687" t="b">
        <v>0</v>
      </c>
      <c r="J1687" s="133" t="s">
        <v>867</v>
      </c>
      <c r="K1687" s="91">
        <v>50</v>
      </c>
      <c r="L1687" s="278">
        <v>50</v>
      </c>
      <c r="M1687" s="278">
        <f t="shared" si="26"/>
        <v>0</v>
      </c>
    </row>
    <row r="1688" spans="1:13" hidden="1" x14ac:dyDescent="0.3">
      <c r="A1688" s="108">
        <v>585870</v>
      </c>
      <c r="B1688" s="133" t="s">
        <v>3706</v>
      </c>
      <c r="C1688" s="133" t="s">
        <v>38</v>
      </c>
      <c r="D1688" s="133" t="s">
        <v>3701</v>
      </c>
      <c r="E1688" s="133" t="s">
        <v>1694</v>
      </c>
      <c r="F1688" s="133" t="s">
        <v>3696</v>
      </c>
      <c r="G1688" s="133" t="s">
        <v>865</v>
      </c>
      <c r="H1688" s="133" t="s">
        <v>3707</v>
      </c>
      <c r="I1688" t="b">
        <v>0</v>
      </c>
      <c r="J1688" s="133" t="s">
        <v>867</v>
      </c>
      <c r="K1688" s="91">
        <v>335830</v>
      </c>
      <c r="L1688" s="278">
        <v>335830</v>
      </c>
      <c r="M1688" s="278">
        <f t="shared" si="26"/>
        <v>0</v>
      </c>
    </row>
    <row r="1689" spans="1:13" hidden="1" x14ac:dyDescent="0.3">
      <c r="A1689" s="108">
        <v>585871</v>
      </c>
      <c r="B1689" s="133" t="s">
        <v>3708</v>
      </c>
      <c r="C1689" s="133" t="s">
        <v>11</v>
      </c>
      <c r="D1689" s="133" t="s">
        <v>3709</v>
      </c>
      <c r="E1689" s="133" t="s">
        <v>882</v>
      </c>
      <c r="F1689" s="133" t="s">
        <v>3710</v>
      </c>
      <c r="G1689" s="133" t="s">
        <v>865</v>
      </c>
      <c r="H1689" s="133" t="s">
        <v>3711</v>
      </c>
      <c r="I1689" t="b">
        <v>0</v>
      </c>
      <c r="J1689" s="133" t="s">
        <v>867</v>
      </c>
      <c r="K1689" s="91">
        <v>289440</v>
      </c>
      <c r="L1689" s="278">
        <v>289440</v>
      </c>
      <c r="M1689" s="278">
        <f t="shared" si="26"/>
        <v>0</v>
      </c>
    </row>
    <row r="1690" spans="1:13" hidden="1" x14ac:dyDescent="0.3">
      <c r="A1690" s="108">
        <v>585821</v>
      </c>
      <c r="B1690" s="133" t="s">
        <v>3712</v>
      </c>
      <c r="C1690" s="133" t="s">
        <v>11</v>
      </c>
      <c r="D1690" s="133" t="s">
        <v>3713</v>
      </c>
      <c r="E1690" s="133" t="s">
        <v>882</v>
      </c>
      <c r="F1690" s="133" t="s">
        <v>3714</v>
      </c>
      <c r="G1690" s="133" t="s">
        <v>865</v>
      </c>
      <c r="H1690" s="133" t="s">
        <v>3715</v>
      </c>
      <c r="I1690" t="b">
        <v>0</v>
      </c>
      <c r="J1690" s="133" t="s">
        <v>867</v>
      </c>
      <c r="K1690" s="91">
        <v>266500</v>
      </c>
      <c r="L1690" s="278">
        <v>266500</v>
      </c>
      <c r="M1690" s="278">
        <f t="shared" si="26"/>
        <v>0</v>
      </c>
    </row>
    <row r="1691" spans="1:13" hidden="1" x14ac:dyDescent="0.3">
      <c r="A1691" s="108">
        <v>583265</v>
      </c>
      <c r="B1691" s="133" t="s">
        <v>3716</v>
      </c>
      <c r="C1691" s="133" t="s">
        <v>11</v>
      </c>
      <c r="D1691" s="133" t="s">
        <v>3713</v>
      </c>
      <c r="E1691" s="133" t="s">
        <v>882</v>
      </c>
      <c r="F1691" s="133" t="s">
        <v>3714</v>
      </c>
      <c r="G1691" s="133" t="s">
        <v>925</v>
      </c>
      <c r="H1691" s="133" t="s">
        <v>3717</v>
      </c>
      <c r="I1691" t="b">
        <v>0</v>
      </c>
      <c r="J1691" s="133" t="s">
        <v>867</v>
      </c>
      <c r="K1691" s="91">
        <v>1300000</v>
      </c>
      <c r="L1691" s="278">
        <v>1300000</v>
      </c>
      <c r="M1691" s="278">
        <f t="shared" si="26"/>
        <v>0</v>
      </c>
    </row>
    <row r="1692" spans="1:13" hidden="1" x14ac:dyDescent="0.3">
      <c r="A1692" s="108">
        <v>583266</v>
      </c>
      <c r="B1692" s="133" t="s">
        <v>3718</v>
      </c>
      <c r="C1692" s="133" t="s">
        <v>11</v>
      </c>
      <c r="D1692" s="133" t="s">
        <v>3713</v>
      </c>
      <c r="E1692" s="133" t="s">
        <v>882</v>
      </c>
      <c r="F1692" s="133" t="s">
        <v>3714</v>
      </c>
      <c r="G1692" s="133" t="s">
        <v>928</v>
      </c>
      <c r="H1692" s="133" t="s">
        <v>3719</v>
      </c>
      <c r="I1692" t="b">
        <v>0</v>
      </c>
      <c r="J1692" s="133" t="s">
        <v>867</v>
      </c>
      <c r="K1692" s="91">
        <v>32900</v>
      </c>
      <c r="L1692" s="278">
        <v>32900</v>
      </c>
      <c r="M1692" s="278">
        <f t="shared" si="26"/>
        <v>0</v>
      </c>
    </row>
    <row r="1693" spans="1:13" hidden="1" x14ac:dyDescent="0.3">
      <c r="A1693" s="108">
        <v>1191293</v>
      </c>
      <c r="B1693" s="133" t="s">
        <v>3720</v>
      </c>
      <c r="C1693" s="133" t="s">
        <v>11</v>
      </c>
      <c r="D1693" s="133" t="s">
        <v>3713</v>
      </c>
      <c r="E1693" s="133" t="s">
        <v>882</v>
      </c>
      <c r="F1693" s="133" t="s">
        <v>3721</v>
      </c>
      <c r="G1693" s="133" t="s">
        <v>865</v>
      </c>
      <c r="H1693" s="133" t="s">
        <v>3722</v>
      </c>
      <c r="I1693" t="b">
        <v>0</v>
      </c>
      <c r="J1693" s="133" t="s">
        <v>867</v>
      </c>
      <c r="K1693" s="91">
        <v>494200</v>
      </c>
      <c r="L1693" s="278">
        <v>494200</v>
      </c>
      <c r="M1693" s="278">
        <f t="shared" si="26"/>
        <v>0</v>
      </c>
    </row>
    <row r="1694" spans="1:13" hidden="1" x14ac:dyDescent="0.3">
      <c r="A1694" s="108">
        <v>850283</v>
      </c>
      <c r="B1694" s="133" t="s">
        <v>3727</v>
      </c>
      <c r="C1694" s="133" t="s">
        <v>11</v>
      </c>
      <c r="D1694" s="133" t="s">
        <v>3713</v>
      </c>
      <c r="E1694" s="133" t="s">
        <v>882</v>
      </c>
      <c r="F1694" s="133" t="s">
        <v>3728</v>
      </c>
      <c r="G1694" s="133" t="s">
        <v>865</v>
      </c>
      <c r="H1694" s="133" t="s">
        <v>3729</v>
      </c>
      <c r="I1694" t="b">
        <v>0</v>
      </c>
      <c r="J1694" s="133" t="s">
        <v>867</v>
      </c>
      <c r="K1694" s="91">
        <v>170100</v>
      </c>
      <c r="L1694" s="278">
        <v>170100</v>
      </c>
      <c r="M1694" s="278">
        <f t="shared" si="26"/>
        <v>0</v>
      </c>
    </row>
    <row r="1695" spans="1:13" hidden="1" x14ac:dyDescent="0.3">
      <c r="A1695" s="108">
        <v>585907</v>
      </c>
      <c r="B1695" s="133" t="s">
        <v>3730</v>
      </c>
      <c r="C1695" s="133" t="s">
        <v>11</v>
      </c>
      <c r="D1695" s="133" t="s">
        <v>3713</v>
      </c>
      <c r="E1695" s="133" t="s">
        <v>882</v>
      </c>
      <c r="F1695" s="133" t="s">
        <v>3731</v>
      </c>
      <c r="G1695" s="133" t="s">
        <v>865</v>
      </c>
      <c r="H1695" s="133" t="s">
        <v>3732</v>
      </c>
      <c r="I1695" t="b">
        <v>0</v>
      </c>
      <c r="J1695" s="133" t="s">
        <v>867</v>
      </c>
      <c r="K1695" s="91">
        <v>19000</v>
      </c>
      <c r="L1695" s="278">
        <v>19000</v>
      </c>
      <c r="M1695" s="278">
        <f t="shared" si="26"/>
        <v>0</v>
      </c>
    </row>
    <row r="1696" spans="1:13" hidden="1" x14ac:dyDescent="0.3">
      <c r="A1696" s="108">
        <v>591803</v>
      </c>
      <c r="B1696" s="133" t="s">
        <v>3733</v>
      </c>
      <c r="C1696" s="133" t="s">
        <v>11</v>
      </c>
      <c r="D1696" s="133" t="s">
        <v>3713</v>
      </c>
      <c r="E1696" s="133" t="s">
        <v>882</v>
      </c>
      <c r="F1696" s="133" t="s">
        <v>3734</v>
      </c>
      <c r="G1696" s="133" t="s">
        <v>865</v>
      </c>
      <c r="H1696" s="133" t="s">
        <v>3735</v>
      </c>
      <c r="I1696" t="b">
        <v>0</v>
      </c>
      <c r="J1696" s="133" t="s">
        <v>867</v>
      </c>
      <c r="K1696" s="91">
        <v>8000</v>
      </c>
      <c r="L1696" s="278">
        <v>8000</v>
      </c>
      <c r="M1696" s="278">
        <f t="shared" si="26"/>
        <v>0</v>
      </c>
    </row>
    <row r="1697" spans="1:13" hidden="1" x14ac:dyDescent="0.3">
      <c r="A1697" s="108">
        <v>603463</v>
      </c>
      <c r="B1697" s="133" t="s">
        <v>3736</v>
      </c>
      <c r="C1697" s="133" t="s">
        <v>11</v>
      </c>
      <c r="D1697" s="133" t="s">
        <v>3737</v>
      </c>
      <c r="E1697" s="133" t="s">
        <v>882</v>
      </c>
      <c r="F1697" s="133" t="s">
        <v>3738</v>
      </c>
      <c r="G1697" s="133" t="s">
        <v>865</v>
      </c>
      <c r="H1697" s="133" t="s">
        <v>3739</v>
      </c>
      <c r="I1697" t="b">
        <v>0</v>
      </c>
      <c r="J1697" s="133" t="s">
        <v>867</v>
      </c>
      <c r="K1697" s="91">
        <v>11600</v>
      </c>
      <c r="L1697" s="278">
        <v>11600</v>
      </c>
      <c r="M1697" s="278">
        <f t="shared" si="26"/>
        <v>0</v>
      </c>
    </row>
    <row r="1698" spans="1:13" hidden="1" x14ac:dyDescent="0.3">
      <c r="A1698" s="108">
        <v>603481</v>
      </c>
      <c r="B1698" s="133" t="s">
        <v>3740</v>
      </c>
      <c r="C1698" s="133" t="s">
        <v>11</v>
      </c>
      <c r="D1698" s="133" t="s">
        <v>3737</v>
      </c>
      <c r="E1698" s="133" t="s">
        <v>882</v>
      </c>
      <c r="F1698" s="133" t="s">
        <v>3738</v>
      </c>
      <c r="G1698" s="133" t="s">
        <v>925</v>
      </c>
      <c r="H1698" s="133" t="s">
        <v>3741</v>
      </c>
      <c r="I1698" t="b">
        <v>0</v>
      </c>
      <c r="J1698" s="133" t="s">
        <v>867</v>
      </c>
      <c r="K1698" s="91">
        <v>166630</v>
      </c>
      <c r="L1698" s="278">
        <v>166630</v>
      </c>
      <c r="M1698" s="278">
        <f t="shared" si="26"/>
        <v>0</v>
      </c>
    </row>
    <row r="1699" spans="1:13" hidden="1" x14ac:dyDescent="0.3">
      <c r="A1699" s="108">
        <v>585847</v>
      </c>
      <c r="B1699" s="133" t="s">
        <v>3742</v>
      </c>
      <c r="C1699" s="133" t="s">
        <v>11</v>
      </c>
      <c r="D1699" s="133" t="s">
        <v>3737</v>
      </c>
      <c r="E1699" s="133" t="s">
        <v>882</v>
      </c>
      <c r="F1699" s="133" t="s">
        <v>3738</v>
      </c>
      <c r="G1699" s="133" t="s">
        <v>928</v>
      </c>
      <c r="H1699" s="133" t="s">
        <v>3743</v>
      </c>
      <c r="I1699" t="b">
        <v>0</v>
      </c>
      <c r="J1699" s="133" t="s">
        <v>867</v>
      </c>
      <c r="K1699" s="91">
        <v>0</v>
      </c>
      <c r="L1699" s="278">
        <v>0</v>
      </c>
      <c r="M1699" s="278">
        <f t="shared" si="26"/>
        <v>0</v>
      </c>
    </row>
    <row r="1700" spans="1:13" hidden="1" x14ac:dyDescent="0.3">
      <c r="A1700" s="108">
        <v>585848</v>
      </c>
      <c r="B1700" s="133" t="s">
        <v>3744</v>
      </c>
      <c r="C1700" s="133" t="s">
        <v>11</v>
      </c>
      <c r="D1700" s="133" t="s">
        <v>3737</v>
      </c>
      <c r="E1700" s="133" t="s">
        <v>882</v>
      </c>
      <c r="F1700" s="133" t="s">
        <v>3738</v>
      </c>
      <c r="G1700" s="133" t="s">
        <v>931</v>
      </c>
      <c r="H1700" s="133" t="s">
        <v>3745</v>
      </c>
      <c r="I1700" t="b">
        <v>0</v>
      </c>
      <c r="J1700" s="133" t="s">
        <v>867</v>
      </c>
      <c r="K1700" s="91">
        <v>3000</v>
      </c>
      <c r="L1700" s="278">
        <v>3000</v>
      </c>
      <c r="M1700" s="278">
        <f t="shared" si="26"/>
        <v>0</v>
      </c>
    </row>
    <row r="1701" spans="1:13" hidden="1" x14ac:dyDescent="0.3">
      <c r="A1701" s="108">
        <v>585872</v>
      </c>
      <c r="B1701" s="133" t="s">
        <v>3746</v>
      </c>
      <c r="C1701" s="133" t="s">
        <v>11</v>
      </c>
      <c r="D1701" s="133" t="s">
        <v>3737</v>
      </c>
      <c r="E1701" s="133" t="s">
        <v>882</v>
      </c>
      <c r="F1701" s="133" t="s">
        <v>3747</v>
      </c>
      <c r="G1701" s="133" t="s">
        <v>865</v>
      </c>
      <c r="H1701" s="133" t="s">
        <v>3748</v>
      </c>
      <c r="I1701" t="b">
        <v>0</v>
      </c>
      <c r="J1701" s="133" t="s">
        <v>867</v>
      </c>
      <c r="K1701" s="91">
        <v>7900</v>
      </c>
      <c r="L1701" s="278">
        <v>7900</v>
      </c>
      <c r="M1701" s="278">
        <f t="shared" si="26"/>
        <v>0</v>
      </c>
    </row>
    <row r="1702" spans="1:13" hidden="1" x14ac:dyDescent="0.3">
      <c r="A1702" s="108">
        <v>585873</v>
      </c>
      <c r="B1702" s="133" t="s">
        <v>3749</v>
      </c>
      <c r="C1702" s="133" t="s">
        <v>11</v>
      </c>
      <c r="D1702" s="133" t="s">
        <v>3737</v>
      </c>
      <c r="E1702" s="133" t="s">
        <v>882</v>
      </c>
      <c r="F1702" s="133" t="s">
        <v>3750</v>
      </c>
      <c r="G1702" s="133" t="s">
        <v>865</v>
      </c>
      <c r="H1702" s="133" t="s">
        <v>3751</v>
      </c>
      <c r="I1702" t="b">
        <v>0</v>
      </c>
      <c r="J1702" s="133" t="s">
        <v>867</v>
      </c>
      <c r="K1702" s="91">
        <v>1100</v>
      </c>
      <c r="L1702" s="278">
        <v>1100</v>
      </c>
      <c r="M1702" s="278">
        <f t="shared" si="26"/>
        <v>0</v>
      </c>
    </row>
    <row r="1703" spans="1:13" hidden="1" x14ac:dyDescent="0.3">
      <c r="A1703" s="108">
        <v>850303</v>
      </c>
      <c r="B1703" s="133" t="s">
        <v>3758</v>
      </c>
      <c r="C1703" s="133" t="s">
        <v>11</v>
      </c>
      <c r="D1703" s="133" t="s">
        <v>3755</v>
      </c>
      <c r="E1703" s="133" t="s">
        <v>882</v>
      </c>
      <c r="F1703" s="133" t="s">
        <v>3759</v>
      </c>
      <c r="G1703" s="133" t="s">
        <v>865</v>
      </c>
      <c r="H1703" s="133" t="s">
        <v>3760</v>
      </c>
      <c r="I1703" t="b">
        <v>0</v>
      </c>
      <c r="J1703" s="133" t="s">
        <v>867</v>
      </c>
      <c r="K1703" s="91">
        <v>197600</v>
      </c>
      <c r="L1703" s="278">
        <v>197600</v>
      </c>
      <c r="M1703" s="278">
        <f t="shared" si="26"/>
        <v>0</v>
      </c>
    </row>
    <row r="1704" spans="1:13" hidden="1" x14ac:dyDescent="0.3">
      <c r="A1704" s="108">
        <v>585822</v>
      </c>
      <c r="B1704" s="133" t="s">
        <v>3761</v>
      </c>
      <c r="C1704" s="133" t="s">
        <v>11</v>
      </c>
      <c r="D1704" s="133" t="s">
        <v>3755</v>
      </c>
      <c r="E1704" s="133" t="s">
        <v>882</v>
      </c>
      <c r="F1704" s="133" t="s">
        <v>3762</v>
      </c>
      <c r="G1704" s="133" t="s">
        <v>865</v>
      </c>
      <c r="H1704" s="133" t="s">
        <v>3763</v>
      </c>
      <c r="I1704" t="b">
        <v>0</v>
      </c>
      <c r="J1704" s="133" t="s">
        <v>867</v>
      </c>
      <c r="K1704" s="91">
        <v>115500</v>
      </c>
      <c r="L1704" s="278">
        <v>115500</v>
      </c>
      <c r="M1704" s="278">
        <f t="shared" si="26"/>
        <v>0</v>
      </c>
    </row>
    <row r="1705" spans="1:13" hidden="1" x14ac:dyDescent="0.3">
      <c r="A1705" s="108">
        <v>850298</v>
      </c>
      <c r="B1705" s="133" t="s">
        <v>3764</v>
      </c>
      <c r="C1705" s="133" t="s">
        <v>11</v>
      </c>
      <c r="D1705" s="133" t="s">
        <v>3755</v>
      </c>
      <c r="E1705" s="133" t="s">
        <v>882</v>
      </c>
      <c r="F1705" s="133" t="s">
        <v>3765</v>
      </c>
      <c r="G1705" s="133" t="s">
        <v>865</v>
      </c>
      <c r="H1705" s="133" t="s">
        <v>3766</v>
      </c>
      <c r="I1705" t="b">
        <v>0</v>
      </c>
      <c r="J1705" s="133" t="s">
        <v>867</v>
      </c>
      <c r="K1705" s="91">
        <v>33000</v>
      </c>
      <c r="L1705" s="278">
        <v>33000</v>
      </c>
      <c r="M1705" s="278">
        <f t="shared" si="26"/>
        <v>0</v>
      </c>
    </row>
    <row r="1706" spans="1:13" hidden="1" x14ac:dyDescent="0.3">
      <c r="A1706" s="108">
        <v>2005974</v>
      </c>
      <c r="B1706" s="133" t="s">
        <v>3767</v>
      </c>
      <c r="C1706" s="133" t="s">
        <v>11</v>
      </c>
      <c r="D1706" s="133" t="s">
        <v>3755</v>
      </c>
      <c r="E1706" s="133" t="s">
        <v>882</v>
      </c>
      <c r="F1706" s="133" t="s">
        <v>3768</v>
      </c>
      <c r="G1706" s="133" t="s">
        <v>865</v>
      </c>
      <c r="H1706" s="133" t="s">
        <v>3769</v>
      </c>
      <c r="I1706" t="b">
        <v>0</v>
      </c>
      <c r="J1706" s="133" t="s">
        <v>867</v>
      </c>
      <c r="K1706" s="91">
        <v>8020</v>
      </c>
      <c r="L1706" s="278">
        <v>8020</v>
      </c>
      <c r="M1706" s="278">
        <f t="shared" si="26"/>
        <v>0</v>
      </c>
    </row>
    <row r="1707" spans="1:13" hidden="1" x14ac:dyDescent="0.3">
      <c r="A1707" s="108">
        <v>583289</v>
      </c>
      <c r="B1707" s="133" t="s">
        <v>3770</v>
      </c>
      <c r="C1707" s="133" t="s">
        <v>11</v>
      </c>
      <c r="D1707" s="133" t="s">
        <v>3755</v>
      </c>
      <c r="E1707" s="133" t="s">
        <v>882</v>
      </c>
      <c r="F1707" s="133" t="s">
        <v>3771</v>
      </c>
      <c r="G1707" s="133" t="s">
        <v>865</v>
      </c>
      <c r="H1707" s="133" t="s">
        <v>3772</v>
      </c>
      <c r="I1707" t="b">
        <v>0</v>
      </c>
      <c r="J1707" s="133" t="s">
        <v>867</v>
      </c>
      <c r="K1707" s="91">
        <v>389030</v>
      </c>
      <c r="L1707" s="278">
        <v>389030</v>
      </c>
      <c r="M1707" s="278">
        <f t="shared" si="26"/>
        <v>0</v>
      </c>
    </row>
    <row r="1708" spans="1:13" hidden="1" x14ac:dyDescent="0.3">
      <c r="A1708" s="108">
        <v>583287</v>
      </c>
      <c r="B1708" s="133" t="s">
        <v>3773</v>
      </c>
      <c r="C1708" s="133" t="s">
        <v>11</v>
      </c>
      <c r="D1708" s="133" t="s">
        <v>3755</v>
      </c>
      <c r="E1708" s="133" t="s">
        <v>882</v>
      </c>
      <c r="F1708" s="133" t="s">
        <v>3774</v>
      </c>
      <c r="G1708" s="133" t="s">
        <v>865</v>
      </c>
      <c r="H1708" s="133" t="s">
        <v>3775</v>
      </c>
      <c r="I1708" t="b">
        <v>0</v>
      </c>
      <c r="J1708" s="133" t="s">
        <v>867</v>
      </c>
      <c r="K1708" s="91">
        <v>69210</v>
      </c>
      <c r="L1708" s="278">
        <v>69210</v>
      </c>
      <c r="M1708" s="278">
        <f t="shared" si="26"/>
        <v>0</v>
      </c>
    </row>
    <row r="1709" spans="1:13" hidden="1" x14ac:dyDescent="0.3">
      <c r="A1709" s="108">
        <v>2005973</v>
      </c>
      <c r="B1709" s="133" t="s">
        <v>3776</v>
      </c>
      <c r="C1709" s="133" t="s">
        <v>11</v>
      </c>
      <c r="D1709" s="133" t="s">
        <v>3755</v>
      </c>
      <c r="E1709" s="133" t="s">
        <v>882</v>
      </c>
      <c r="F1709" s="133" t="s">
        <v>3777</v>
      </c>
      <c r="G1709" s="133" t="s">
        <v>865</v>
      </c>
      <c r="H1709" s="133" t="s">
        <v>3778</v>
      </c>
      <c r="I1709" t="b">
        <v>0</v>
      </c>
      <c r="J1709" s="133" t="s">
        <v>867</v>
      </c>
      <c r="K1709" s="91">
        <v>3000</v>
      </c>
      <c r="L1709" s="278">
        <v>3000</v>
      </c>
      <c r="M1709" s="278">
        <f t="shared" si="26"/>
        <v>0</v>
      </c>
    </row>
    <row r="1710" spans="1:13" hidden="1" x14ac:dyDescent="0.3">
      <c r="A1710" s="108">
        <v>585952</v>
      </c>
      <c r="B1710" s="133" t="s">
        <v>3779</v>
      </c>
      <c r="C1710" s="133" t="s">
        <v>11</v>
      </c>
      <c r="D1710" s="133" t="s">
        <v>3755</v>
      </c>
      <c r="E1710" s="133" t="s">
        <v>882</v>
      </c>
      <c r="F1710" s="133" t="s">
        <v>3780</v>
      </c>
      <c r="G1710" s="133" t="s">
        <v>865</v>
      </c>
      <c r="H1710" s="133" t="s">
        <v>3781</v>
      </c>
      <c r="I1710" t="b">
        <v>0</v>
      </c>
      <c r="J1710" s="133" t="s">
        <v>867</v>
      </c>
      <c r="K1710" s="91">
        <v>13570</v>
      </c>
      <c r="L1710" s="278">
        <v>13570</v>
      </c>
      <c r="M1710" s="278">
        <f t="shared" si="26"/>
        <v>0</v>
      </c>
    </row>
    <row r="1711" spans="1:13" hidden="1" x14ac:dyDescent="0.3">
      <c r="A1711" s="108">
        <v>850278</v>
      </c>
      <c r="B1711" s="133" t="s">
        <v>3782</v>
      </c>
      <c r="C1711" s="133" t="s">
        <v>11</v>
      </c>
      <c r="D1711" s="133" t="s">
        <v>3755</v>
      </c>
      <c r="E1711" s="133" t="s">
        <v>882</v>
      </c>
      <c r="F1711" s="133" t="s">
        <v>3783</v>
      </c>
      <c r="G1711" s="133" t="s">
        <v>865</v>
      </c>
      <c r="H1711" s="133" t="s">
        <v>3784</v>
      </c>
      <c r="I1711" t="b">
        <v>0</v>
      </c>
      <c r="J1711" s="133" t="s">
        <v>867</v>
      </c>
      <c r="K1711" s="91">
        <v>192000</v>
      </c>
      <c r="L1711" s="278">
        <v>192000</v>
      </c>
      <c r="M1711" s="278">
        <f t="shared" si="26"/>
        <v>0</v>
      </c>
    </row>
    <row r="1712" spans="1:13" hidden="1" x14ac:dyDescent="0.3">
      <c r="A1712" s="108">
        <v>603464</v>
      </c>
      <c r="B1712" s="133" t="s">
        <v>3785</v>
      </c>
      <c r="C1712" s="133" t="s">
        <v>11</v>
      </c>
      <c r="D1712" s="133" t="s">
        <v>3755</v>
      </c>
      <c r="E1712" s="133" t="s">
        <v>882</v>
      </c>
      <c r="F1712" s="133" t="s">
        <v>3786</v>
      </c>
      <c r="G1712" s="133" t="s">
        <v>865</v>
      </c>
      <c r="H1712" s="133" t="s">
        <v>3787</v>
      </c>
      <c r="I1712" t="b">
        <v>0</v>
      </c>
      <c r="J1712" s="133" t="s">
        <v>867</v>
      </c>
      <c r="K1712" s="91">
        <v>177900</v>
      </c>
      <c r="L1712" s="278">
        <v>177900</v>
      </c>
      <c r="M1712" s="278">
        <f t="shared" si="26"/>
        <v>0</v>
      </c>
    </row>
    <row r="1713" spans="1:13" hidden="1" x14ac:dyDescent="0.3">
      <c r="A1713" s="108">
        <v>603501</v>
      </c>
      <c r="B1713" s="133" t="s">
        <v>3788</v>
      </c>
      <c r="C1713" s="133" t="s">
        <v>11</v>
      </c>
      <c r="D1713" s="133" t="s">
        <v>3755</v>
      </c>
      <c r="E1713" s="133" t="s">
        <v>882</v>
      </c>
      <c r="F1713" s="133" t="s">
        <v>3789</v>
      </c>
      <c r="G1713" s="133" t="s">
        <v>865</v>
      </c>
      <c r="H1713" s="133" t="s">
        <v>3790</v>
      </c>
      <c r="I1713" t="b">
        <v>0</v>
      </c>
      <c r="J1713" s="133" t="s">
        <v>867</v>
      </c>
      <c r="K1713" s="91">
        <v>115000</v>
      </c>
      <c r="L1713" s="278">
        <v>115000</v>
      </c>
      <c r="M1713" s="278">
        <f t="shared" si="26"/>
        <v>0</v>
      </c>
    </row>
    <row r="1714" spans="1:13" hidden="1" x14ac:dyDescent="0.3">
      <c r="A1714" s="108">
        <v>603502</v>
      </c>
      <c r="B1714" s="133" t="s">
        <v>3791</v>
      </c>
      <c r="C1714" s="133" t="s">
        <v>11</v>
      </c>
      <c r="D1714" s="133" t="s">
        <v>3755</v>
      </c>
      <c r="E1714" s="133" t="s">
        <v>882</v>
      </c>
      <c r="F1714" s="133" t="s">
        <v>3792</v>
      </c>
      <c r="G1714" s="133" t="s">
        <v>865</v>
      </c>
      <c r="H1714" s="133" t="s">
        <v>3793</v>
      </c>
      <c r="I1714" t="b">
        <v>0</v>
      </c>
      <c r="J1714" s="133" t="s">
        <v>867</v>
      </c>
      <c r="K1714" s="91">
        <v>23500</v>
      </c>
      <c r="L1714" s="278">
        <v>23500</v>
      </c>
      <c r="M1714" s="278">
        <f t="shared" si="26"/>
        <v>0</v>
      </c>
    </row>
    <row r="1715" spans="1:13" hidden="1" x14ac:dyDescent="0.3">
      <c r="A1715" s="108">
        <v>585849</v>
      </c>
      <c r="B1715" s="133" t="s">
        <v>3794</v>
      </c>
      <c r="C1715" s="133" t="s">
        <v>11</v>
      </c>
      <c r="D1715" s="133" t="s">
        <v>3755</v>
      </c>
      <c r="E1715" s="133" t="s">
        <v>882</v>
      </c>
      <c r="F1715" s="133" t="s">
        <v>3795</v>
      </c>
      <c r="G1715" s="133" t="s">
        <v>865</v>
      </c>
      <c r="H1715" s="133" t="s">
        <v>3796</v>
      </c>
      <c r="I1715" t="b">
        <v>0</v>
      </c>
      <c r="J1715" s="133" t="s">
        <v>867</v>
      </c>
      <c r="K1715" s="91">
        <v>9890</v>
      </c>
      <c r="L1715" s="278">
        <v>9890</v>
      </c>
      <c r="M1715" s="278">
        <f t="shared" si="26"/>
        <v>0</v>
      </c>
    </row>
    <row r="1716" spans="1:13" hidden="1" x14ac:dyDescent="0.3">
      <c r="A1716" s="108">
        <v>585874</v>
      </c>
      <c r="B1716" s="133" t="s">
        <v>3797</v>
      </c>
      <c r="C1716" s="133" t="s">
        <v>11</v>
      </c>
      <c r="D1716" s="133" t="s">
        <v>3755</v>
      </c>
      <c r="E1716" s="133" t="s">
        <v>882</v>
      </c>
      <c r="F1716" s="133" t="s">
        <v>3798</v>
      </c>
      <c r="G1716" s="133" t="s">
        <v>865</v>
      </c>
      <c r="H1716" s="133" t="s">
        <v>3799</v>
      </c>
      <c r="I1716" t="b">
        <v>0</v>
      </c>
      <c r="J1716" s="133" t="s">
        <v>867</v>
      </c>
      <c r="K1716" s="91">
        <v>11980</v>
      </c>
      <c r="L1716" s="278">
        <v>11980</v>
      </c>
      <c r="M1716" s="278">
        <f t="shared" si="26"/>
        <v>0</v>
      </c>
    </row>
    <row r="1717" spans="1:13" hidden="1" x14ac:dyDescent="0.3">
      <c r="A1717" s="108">
        <v>585908</v>
      </c>
      <c r="B1717" s="133" t="s">
        <v>3800</v>
      </c>
      <c r="C1717" s="133" t="s">
        <v>11</v>
      </c>
      <c r="D1717" s="133" t="s">
        <v>3755</v>
      </c>
      <c r="E1717" s="133" t="s">
        <v>882</v>
      </c>
      <c r="F1717" s="133" t="s">
        <v>3801</v>
      </c>
      <c r="G1717" s="133" t="s">
        <v>865</v>
      </c>
      <c r="H1717" s="133" t="s">
        <v>3802</v>
      </c>
      <c r="I1717" t="b">
        <v>0</v>
      </c>
      <c r="J1717" s="133" t="s">
        <v>867</v>
      </c>
      <c r="K1717" s="91">
        <v>3120</v>
      </c>
      <c r="L1717" s="278">
        <v>3120</v>
      </c>
      <c r="M1717" s="278">
        <f t="shared" si="26"/>
        <v>0</v>
      </c>
    </row>
    <row r="1718" spans="1:13" hidden="1" x14ac:dyDescent="0.3">
      <c r="A1718" s="108">
        <v>603499</v>
      </c>
      <c r="B1718" s="133" t="s">
        <v>3805</v>
      </c>
      <c r="C1718" s="133" t="s">
        <v>11</v>
      </c>
      <c r="D1718" s="133" t="s">
        <v>3755</v>
      </c>
      <c r="E1718" s="133" t="s">
        <v>882</v>
      </c>
      <c r="F1718" s="133" t="s">
        <v>4870</v>
      </c>
      <c r="G1718" s="133" t="s">
        <v>865</v>
      </c>
      <c r="H1718" s="268" t="s">
        <v>1251</v>
      </c>
      <c r="I1718" t="b">
        <v>0</v>
      </c>
      <c r="J1718" s="133" t="s">
        <v>867</v>
      </c>
      <c r="K1718" s="91">
        <v>0</v>
      </c>
      <c r="L1718" s="278">
        <v>0</v>
      </c>
      <c r="M1718" s="278">
        <f t="shared" si="26"/>
        <v>0</v>
      </c>
    </row>
    <row r="1719" spans="1:13" hidden="1" x14ac:dyDescent="0.3">
      <c r="A1719" s="108">
        <v>850289</v>
      </c>
      <c r="B1719" s="133" t="s">
        <v>3807</v>
      </c>
      <c r="C1719" s="133" t="s">
        <v>11</v>
      </c>
      <c r="D1719" s="133" t="s">
        <v>3755</v>
      </c>
      <c r="E1719" s="133" t="s">
        <v>882</v>
      </c>
      <c r="F1719" s="133" t="s">
        <v>3808</v>
      </c>
      <c r="G1719" s="133" t="s">
        <v>865</v>
      </c>
      <c r="H1719" s="133" t="s">
        <v>3809</v>
      </c>
      <c r="I1719" t="b">
        <v>0</v>
      </c>
      <c r="J1719" s="133" t="s">
        <v>867</v>
      </c>
      <c r="K1719" s="91">
        <v>980</v>
      </c>
      <c r="L1719" s="278">
        <v>980</v>
      </c>
      <c r="M1719" s="278">
        <f t="shared" si="26"/>
        <v>0</v>
      </c>
    </row>
    <row r="1720" spans="1:13" hidden="1" x14ac:dyDescent="0.3">
      <c r="A1720" s="108">
        <v>585833</v>
      </c>
      <c r="B1720" s="133" t="s">
        <v>3810</v>
      </c>
      <c r="C1720" s="133" t="s">
        <v>11</v>
      </c>
      <c r="D1720" s="133" t="s">
        <v>3755</v>
      </c>
      <c r="E1720" s="133" t="s">
        <v>882</v>
      </c>
      <c r="F1720" s="133" t="s">
        <v>3811</v>
      </c>
      <c r="G1720" s="133" t="s">
        <v>865</v>
      </c>
      <c r="H1720" s="133" t="s">
        <v>3812</v>
      </c>
      <c r="I1720" t="b">
        <v>0</v>
      </c>
      <c r="J1720" s="133" t="s">
        <v>867</v>
      </c>
      <c r="K1720" s="91">
        <v>2250000</v>
      </c>
      <c r="L1720" s="278">
        <v>2250000</v>
      </c>
      <c r="M1720" s="278">
        <f t="shared" si="26"/>
        <v>0</v>
      </c>
    </row>
    <row r="1721" spans="1:13" hidden="1" x14ac:dyDescent="0.3">
      <c r="A1721" s="108">
        <v>850295</v>
      </c>
      <c r="B1721" s="133" t="s">
        <v>3813</v>
      </c>
      <c r="C1721" s="133" t="s">
        <v>11</v>
      </c>
      <c r="D1721" s="133" t="s">
        <v>3755</v>
      </c>
      <c r="E1721" s="133" t="s">
        <v>882</v>
      </c>
      <c r="F1721" s="133" t="s">
        <v>3811</v>
      </c>
      <c r="G1721" s="133" t="s">
        <v>1807</v>
      </c>
      <c r="H1721" s="133" t="s">
        <v>3814</v>
      </c>
      <c r="I1721" t="b">
        <v>0</v>
      </c>
      <c r="J1721" s="133" t="s">
        <v>867</v>
      </c>
      <c r="K1721" s="91">
        <v>6002240</v>
      </c>
      <c r="L1721" s="278">
        <v>6002240</v>
      </c>
      <c r="M1721" s="278">
        <f t="shared" si="26"/>
        <v>0</v>
      </c>
    </row>
    <row r="1722" spans="1:13" hidden="1" x14ac:dyDescent="0.3">
      <c r="A1722" s="108">
        <v>585834</v>
      </c>
      <c r="B1722" s="133" t="s">
        <v>3815</v>
      </c>
      <c r="C1722" s="133" t="s">
        <v>11</v>
      </c>
      <c r="D1722" s="133" t="s">
        <v>3755</v>
      </c>
      <c r="E1722" s="133" t="s">
        <v>882</v>
      </c>
      <c r="F1722" s="133" t="s">
        <v>3811</v>
      </c>
      <c r="G1722" s="133" t="s">
        <v>1072</v>
      </c>
      <c r="H1722" s="133" t="s">
        <v>3816</v>
      </c>
      <c r="I1722" t="b">
        <v>0</v>
      </c>
      <c r="J1722" s="133" t="s">
        <v>867</v>
      </c>
      <c r="K1722" s="91">
        <v>200000</v>
      </c>
      <c r="L1722" s="278">
        <v>200000</v>
      </c>
      <c r="M1722" s="278">
        <f t="shared" si="26"/>
        <v>0</v>
      </c>
    </row>
    <row r="1723" spans="1:13" hidden="1" x14ac:dyDescent="0.3">
      <c r="A1723" s="108">
        <v>583267</v>
      </c>
      <c r="B1723" s="133" t="s">
        <v>3817</v>
      </c>
      <c r="C1723" s="133" t="s">
        <v>11</v>
      </c>
      <c r="D1723" s="133" t="s">
        <v>3755</v>
      </c>
      <c r="E1723" s="133" t="s">
        <v>882</v>
      </c>
      <c r="F1723" s="133" t="s">
        <v>3811</v>
      </c>
      <c r="G1723" s="133" t="s">
        <v>1075</v>
      </c>
      <c r="H1723" s="133" t="s">
        <v>3818</v>
      </c>
      <c r="I1723" t="b">
        <v>0</v>
      </c>
      <c r="J1723" s="133" t="s">
        <v>867</v>
      </c>
      <c r="K1723" s="91">
        <v>685600</v>
      </c>
      <c r="L1723" s="278">
        <v>685600</v>
      </c>
      <c r="M1723" s="278">
        <f t="shared" si="26"/>
        <v>0</v>
      </c>
    </row>
    <row r="1724" spans="1:13" hidden="1" x14ac:dyDescent="0.3">
      <c r="A1724" s="108">
        <v>2033707</v>
      </c>
      <c r="B1724" s="133" t="s">
        <v>3823</v>
      </c>
      <c r="C1724" s="133" t="s">
        <v>11</v>
      </c>
      <c r="D1724" s="133" t="s">
        <v>3824</v>
      </c>
      <c r="E1724" s="133" t="s">
        <v>882</v>
      </c>
      <c r="F1724" s="133" t="s">
        <v>3825</v>
      </c>
      <c r="G1724" s="133" t="s">
        <v>865</v>
      </c>
      <c r="H1724" s="133" t="s">
        <v>3826</v>
      </c>
      <c r="I1724" t="b">
        <v>0</v>
      </c>
      <c r="J1724" s="133" t="s">
        <v>867</v>
      </c>
      <c r="K1724" s="91">
        <v>154080</v>
      </c>
      <c r="L1724" s="278">
        <v>154080</v>
      </c>
      <c r="M1724" s="278">
        <f t="shared" si="26"/>
        <v>0</v>
      </c>
    </row>
    <row r="1725" spans="1:13" hidden="1" x14ac:dyDescent="0.3">
      <c r="A1725" s="108">
        <v>586751</v>
      </c>
      <c r="B1725" s="133" t="s">
        <v>3827</v>
      </c>
      <c r="C1725" s="133" t="s">
        <v>11</v>
      </c>
      <c r="D1725" s="133" t="s">
        <v>3824</v>
      </c>
      <c r="E1725" s="133" t="s">
        <v>882</v>
      </c>
      <c r="F1725" s="133" t="s">
        <v>3828</v>
      </c>
      <c r="G1725" s="133" t="s">
        <v>865</v>
      </c>
      <c r="H1725" s="133" t="s">
        <v>3829</v>
      </c>
      <c r="I1725" t="b">
        <v>0</v>
      </c>
      <c r="J1725" s="133" t="s">
        <v>867</v>
      </c>
      <c r="K1725" s="91">
        <v>0</v>
      </c>
      <c r="L1725" s="278">
        <v>0</v>
      </c>
      <c r="M1725" s="278">
        <f t="shared" si="26"/>
        <v>0</v>
      </c>
    </row>
    <row r="1726" spans="1:13" hidden="1" x14ac:dyDescent="0.3">
      <c r="A1726" s="108">
        <v>603465</v>
      </c>
      <c r="B1726" s="133" t="s">
        <v>3830</v>
      </c>
      <c r="C1726" s="133" t="s">
        <v>11</v>
      </c>
      <c r="D1726" s="133" t="s">
        <v>3824</v>
      </c>
      <c r="E1726" s="133" t="s">
        <v>882</v>
      </c>
      <c r="F1726" s="133" t="s">
        <v>3831</v>
      </c>
      <c r="G1726" s="133" t="s">
        <v>865</v>
      </c>
      <c r="H1726" s="133" t="s">
        <v>3832</v>
      </c>
      <c r="I1726" t="b">
        <v>0</v>
      </c>
      <c r="J1726" s="133" t="s">
        <v>867</v>
      </c>
      <c r="K1726" s="91">
        <v>31590</v>
      </c>
      <c r="L1726" s="278">
        <v>31590</v>
      </c>
      <c r="M1726" s="278">
        <f t="shared" si="26"/>
        <v>0</v>
      </c>
    </row>
    <row r="1727" spans="1:13" hidden="1" x14ac:dyDescent="0.3">
      <c r="A1727" s="108">
        <v>2033708</v>
      </c>
      <c r="B1727" s="133" t="s">
        <v>3833</v>
      </c>
      <c r="C1727" s="133" t="s">
        <v>11</v>
      </c>
      <c r="D1727" s="133" t="s">
        <v>3824</v>
      </c>
      <c r="E1727" s="133" t="s">
        <v>882</v>
      </c>
      <c r="F1727" s="133" t="s">
        <v>3834</v>
      </c>
      <c r="G1727" s="133" t="s">
        <v>865</v>
      </c>
      <c r="H1727" s="133" t="s">
        <v>3835</v>
      </c>
      <c r="I1727" t="b">
        <v>0</v>
      </c>
      <c r="J1727" s="133" t="s">
        <v>867</v>
      </c>
      <c r="K1727" s="91">
        <v>0</v>
      </c>
      <c r="L1727" s="278">
        <v>0</v>
      </c>
      <c r="M1727" s="278">
        <f t="shared" si="26"/>
        <v>0</v>
      </c>
    </row>
    <row r="1728" spans="1:13" hidden="1" x14ac:dyDescent="0.3">
      <c r="A1728" s="108">
        <v>585875</v>
      </c>
      <c r="B1728" s="133" t="s">
        <v>3836</v>
      </c>
      <c r="C1728" s="133" t="s">
        <v>11</v>
      </c>
      <c r="D1728" s="133" t="s">
        <v>3824</v>
      </c>
      <c r="E1728" s="133" t="s">
        <v>882</v>
      </c>
      <c r="F1728" s="133" t="s">
        <v>3837</v>
      </c>
      <c r="G1728" s="133" t="s">
        <v>865</v>
      </c>
      <c r="H1728" s="133" t="s">
        <v>3838</v>
      </c>
      <c r="I1728" t="b">
        <v>0</v>
      </c>
      <c r="J1728" s="133" t="s">
        <v>867</v>
      </c>
      <c r="K1728" s="91">
        <v>244900</v>
      </c>
      <c r="L1728" s="278">
        <v>244900</v>
      </c>
      <c r="M1728" s="278">
        <f t="shared" si="26"/>
        <v>0</v>
      </c>
    </row>
    <row r="1729" spans="1:13" hidden="1" x14ac:dyDescent="0.3">
      <c r="A1729" s="108">
        <v>2033709</v>
      </c>
      <c r="B1729" s="133" t="s">
        <v>3839</v>
      </c>
      <c r="C1729" s="133" t="s">
        <v>11</v>
      </c>
      <c r="D1729" s="133" t="s">
        <v>3824</v>
      </c>
      <c r="E1729" s="133" t="s">
        <v>882</v>
      </c>
      <c r="F1729" s="133" t="s">
        <v>3840</v>
      </c>
      <c r="G1729" s="133" t="s">
        <v>865</v>
      </c>
      <c r="H1729" s="133" t="s">
        <v>3841</v>
      </c>
      <c r="I1729" t="b">
        <v>0</v>
      </c>
      <c r="J1729" s="133" t="s">
        <v>867</v>
      </c>
      <c r="K1729" s="91">
        <v>63100</v>
      </c>
      <c r="L1729" s="278">
        <v>63100</v>
      </c>
      <c r="M1729" s="278">
        <f t="shared" si="26"/>
        <v>0</v>
      </c>
    </row>
    <row r="1730" spans="1:13" hidden="1" x14ac:dyDescent="0.3">
      <c r="A1730" s="108">
        <v>585823</v>
      </c>
      <c r="B1730" s="133" t="s">
        <v>3842</v>
      </c>
      <c r="C1730" s="133" t="s">
        <v>11</v>
      </c>
      <c r="D1730" s="133" t="s">
        <v>3824</v>
      </c>
      <c r="E1730" s="133" t="s">
        <v>882</v>
      </c>
      <c r="F1730" s="133" t="s">
        <v>3843</v>
      </c>
      <c r="G1730" s="133" t="s">
        <v>865</v>
      </c>
      <c r="H1730" s="133" t="s">
        <v>3844</v>
      </c>
      <c r="I1730" t="b">
        <v>0</v>
      </c>
      <c r="J1730" s="133" t="s">
        <v>867</v>
      </c>
      <c r="K1730" s="91">
        <v>25000</v>
      </c>
      <c r="L1730" s="278">
        <v>25000</v>
      </c>
      <c r="M1730" s="278">
        <f t="shared" si="26"/>
        <v>0</v>
      </c>
    </row>
    <row r="1731" spans="1:13" hidden="1" x14ac:dyDescent="0.3">
      <c r="A1731" s="108">
        <v>2033710</v>
      </c>
      <c r="B1731" s="133" t="s">
        <v>3845</v>
      </c>
      <c r="C1731" s="133" t="s">
        <v>11</v>
      </c>
      <c r="D1731" s="133" t="s">
        <v>3824</v>
      </c>
      <c r="E1731" s="133" t="s">
        <v>882</v>
      </c>
      <c r="F1731" s="133" t="s">
        <v>3846</v>
      </c>
      <c r="G1731" s="133" t="s">
        <v>865</v>
      </c>
      <c r="H1731" s="133" t="s">
        <v>3847</v>
      </c>
      <c r="I1731" t="b">
        <v>0</v>
      </c>
      <c r="J1731" s="133" t="s">
        <v>867</v>
      </c>
      <c r="K1731" s="91">
        <v>42300</v>
      </c>
      <c r="L1731" s="278">
        <v>42300</v>
      </c>
      <c r="M1731" s="278">
        <f t="shared" si="26"/>
        <v>0</v>
      </c>
    </row>
    <row r="1732" spans="1:13" hidden="1" x14ac:dyDescent="0.3">
      <c r="A1732" s="108">
        <v>583268</v>
      </c>
      <c r="B1732" s="133" t="s">
        <v>3848</v>
      </c>
      <c r="C1732" s="133" t="s">
        <v>11</v>
      </c>
      <c r="D1732" s="133" t="s">
        <v>3824</v>
      </c>
      <c r="E1732" s="133" t="s">
        <v>882</v>
      </c>
      <c r="F1732" s="133" t="s">
        <v>3849</v>
      </c>
      <c r="G1732" s="133" t="s">
        <v>865</v>
      </c>
      <c r="H1732" s="133" t="s">
        <v>3850</v>
      </c>
      <c r="I1732" t="b">
        <v>0</v>
      </c>
      <c r="J1732" s="133" t="s">
        <v>867</v>
      </c>
      <c r="K1732" s="91">
        <v>0</v>
      </c>
      <c r="L1732" s="278">
        <v>0</v>
      </c>
      <c r="M1732" s="278">
        <f t="shared" si="26"/>
        <v>0</v>
      </c>
    </row>
    <row r="1733" spans="1:13" hidden="1" x14ac:dyDescent="0.3">
      <c r="A1733" s="108">
        <v>850292</v>
      </c>
      <c r="B1733" s="133" t="s">
        <v>3851</v>
      </c>
      <c r="C1733" s="133" t="s">
        <v>11</v>
      </c>
      <c r="D1733" s="133" t="s">
        <v>3824</v>
      </c>
      <c r="E1733" s="133" t="s">
        <v>882</v>
      </c>
      <c r="F1733" s="133" t="s">
        <v>3852</v>
      </c>
      <c r="G1733" s="133" t="s">
        <v>865</v>
      </c>
      <c r="H1733" s="133" t="s">
        <v>3853</v>
      </c>
      <c r="I1733" t="b">
        <v>0</v>
      </c>
      <c r="J1733" s="133" t="s">
        <v>867</v>
      </c>
      <c r="K1733" s="91">
        <v>12000</v>
      </c>
      <c r="L1733" s="278">
        <v>12000</v>
      </c>
      <c r="M1733" s="278">
        <f t="shared" si="26"/>
        <v>0</v>
      </c>
    </row>
    <row r="1734" spans="1:13" hidden="1" x14ac:dyDescent="0.3">
      <c r="A1734" s="108">
        <v>1191801</v>
      </c>
      <c r="B1734" s="133" t="s">
        <v>3854</v>
      </c>
      <c r="C1734" s="133" t="s">
        <v>11</v>
      </c>
      <c r="D1734" s="133" t="s">
        <v>3824</v>
      </c>
      <c r="E1734" s="133" t="s">
        <v>882</v>
      </c>
      <c r="F1734" s="133" t="s">
        <v>3855</v>
      </c>
      <c r="G1734" s="133" t="s">
        <v>865</v>
      </c>
      <c r="H1734" s="133" t="s">
        <v>3856</v>
      </c>
      <c r="I1734" t="b">
        <v>0</v>
      </c>
      <c r="J1734" s="133" t="s">
        <v>867</v>
      </c>
      <c r="K1734" s="91">
        <v>0</v>
      </c>
      <c r="L1734" s="278">
        <v>0</v>
      </c>
      <c r="M1734" s="278">
        <f t="shared" ref="M1734:M1797" si="27">+L1734-K1734</f>
        <v>0</v>
      </c>
    </row>
    <row r="1735" spans="1:13" hidden="1" x14ac:dyDescent="0.3">
      <c r="A1735" s="108">
        <v>586752</v>
      </c>
      <c r="B1735" s="133" t="s">
        <v>3857</v>
      </c>
      <c r="C1735" s="133" t="s">
        <v>11</v>
      </c>
      <c r="D1735" s="133" t="s">
        <v>3824</v>
      </c>
      <c r="E1735" s="133" t="s">
        <v>882</v>
      </c>
      <c r="F1735" s="133" t="s">
        <v>3858</v>
      </c>
      <c r="G1735" s="133" t="s">
        <v>865</v>
      </c>
      <c r="H1735" s="133" t="s">
        <v>3859</v>
      </c>
      <c r="I1735" t="b">
        <v>0</v>
      </c>
      <c r="J1735" s="133" t="s">
        <v>867</v>
      </c>
      <c r="K1735" s="91">
        <v>33200</v>
      </c>
      <c r="L1735" s="278">
        <v>33200</v>
      </c>
      <c r="M1735" s="278">
        <f t="shared" si="27"/>
        <v>0</v>
      </c>
    </row>
    <row r="1736" spans="1:13" hidden="1" x14ac:dyDescent="0.3">
      <c r="A1736" s="108">
        <v>603466</v>
      </c>
      <c r="B1736" s="133" t="s">
        <v>3860</v>
      </c>
      <c r="C1736" s="133" t="s">
        <v>11</v>
      </c>
      <c r="D1736" s="133" t="s">
        <v>3824</v>
      </c>
      <c r="E1736" s="133" t="s">
        <v>882</v>
      </c>
      <c r="F1736" s="133" t="s">
        <v>3861</v>
      </c>
      <c r="G1736" s="133" t="s">
        <v>865</v>
      </c>
      <c r="H1736" s="133" t="s">
        <v>3862</v>
      </c>
      <c r="I1736" t="b">
        <v>0</v>
      </c>
      <c r="J1736" s="133" t="s">
        <v>867</v>
      </c>
      <c r="K1736" s="91">
        <v>65000</v>
      </c>
      <c r="L1736" s="278">
        <v>65000</v>
      </c>
      <c r="M1736" s="278">
        <f t="shared" si="27"/>
        <v>0</v>
      </c>
    </row>
    <row r="1737" spans="1:13" hidden="1" x14ac:dyDescent="0.3">
      <c r="A1737" s="108">
        <v>603473</v>
      </c>
      <c r="B1737" s="133" t="s">
        <v>3863</v>
      </c>
      <c r="C1737" s="133" t="s">
        <v>11</v>
      </c>
      <c r="D1737" s="133" t="s">
        <v>3824</v>
      </c>
      <c r="E1737" s="133" t="s">
        <v>882</v>
      </c>
      <c r="F1737" s="133" t="s">
        <v>3864</v>
      </c>
      <c r="G1737" s="133" t="s">
        <v>865</v>
      </c>
      <c r="H1737" s="133" t="s">
        <v>3865</v>
      </c>
      <c r="I1737" t="b">
        <v>0</v>
      </c>
      <c r="J1737" s="133" t="s">
        <v>867</v>
      </c>
      <c r="K1737" s="91">
        <v>4290</v>
      </c>
      <c r="L1737" s="278">
        <v>4290</v>
      </c>
      <c r="M1737" s="278">
        <f t="shared" si="27"/>
        <v>0</v>
      </c>
    </row>
    <row r="1738" spans="1:13" hidden="1" x14ac:dyDescent="0.3">
      <c r="A1738" s="108">
        <v>603500</v>
      </c>
      <c r="B1738" s="133" t="s">
        <v>3866</v>
      </c>
      <c r="C1738" s="133" t="s">
        <v>11</v>
      </c>
      <c r="D1738" s="133" t="s">
        <v>3824</v>
      </c>
      <c r="E1738" s="133" t="s">
        <v>882</v>
      </c>
      <c r="F1738" s="133" t="s">
        <v>3867</v>
      </c>
      <c r="G1738" s="133" t="s">
        <v>865</v>
      </c>
      <c r="H1738" s="133" t="s">
        <v>3868</v>
      </c>
      <c r="I1738" t="b">
        <v>0</v>
      </c>
      <c r="J1738" s="133" t="s">
        <v>867</v>
      </c>
      <c r="K1738" s="91">
        <v>6000</v>
      </c>
      <c r="L1738" s="278">
        <v>6000</v>
      </c>
      <c r="M1738" s="278">
        <f t="shared" si="27"/>
        <v>0</v>
      </c>
    </row>
    <row r="1739" spans="1:13" hidden="1" x14ac:dyDescent="0.3">
      <c r="A1739" s="108">
        <v>603503</v>
      </c>
      <c r="B1739" s="133" t="s">
        <v>3869</v>
      </c>
      <c r="C1739" s="133" t="s">
        <v>11</v>
      </c>
      <c r="D1739" s="133" t="s">
        <v>3824</v>
      </c>
      <c r="E1739" s="133" t="s">
        <v>882</v>
      </c>
      <c r="F1739" s="133" t="s">
        <v>3870</v>
      </c>
      <c r="G1739" s="133" t="s">
        <v>865</v>
      </c>
      <c r="H1739" s="133" t="s">
        <v>3871</v>
      </c>
      <c r="I1739" t="b">
        <v>0</v>
      </c>
      <c r="J1739" s="133" t="s">
        <v>867</v>
      </c>
      <c r="K1739" s="91">
        <v>2500</v>
      </c>
      <c r="L1739" s="278">
        <v>2500</v>
      </c>
      <c r="M1739" s="278">
        <f t="shared" si="27"/>
        <v>0</v>
      </c>
    </row>
    <row r="1740" spans="1:13" hidden="1" x14ac:dyDescent="0.3">
      <c r="A1740" s="108">
        <v>2033713</v>
      </c>
      <c r="B1740" s="133" t="s">
        <v>3872</v>
      </c>
      <c r="C1740" s="133" t="s">
        <v>11</v>
      </c>
      <c r="D1740" s="133" t="s">
        <v>3824</v>
      </c>
      <c r="E1740" s="133" t="s">
        <v>882</v>
      </c>
      <c r="F1740" s="133" t="s">
        <v>3873</v>
      </c>
      <c r="G1740" s="133" t="s">
        <v>865</v>
      </c>
      <c r="H1740" s="133" t="s">
        <v>3874</v>
      </c>
      <c r="I1740" t="b">
        <v>0</v>
      </c>
      <c r="J1740" s="133" t="s">
        <v>867</v>
      </c>
      <c r="K1740" s="91">
        <v>0</v>
      </c>
      <c r="L1740" s="278">
        <v>0</v>
      </c>
      <c r="M1740" s="278">
        <f t="shared" si="27"/>
        <v>0</v>
      </c>
    </row>
    <row r="1741" spans="1:13" hidden="1" x14ac:dyDescent="0.3">
      <c r="A1741" s="108">
        <v>585876</v>
      </c>
      <c r="B1741" s="133" t="s">
        <v>3875</v>
      </c>
      <c r="C1741" s="133" t="s">
        <v>11</v>
      </c>
      <c r="D1741" s="133" t="s">
        <v>3824</v>
      </c>
      <c r="E1741" s="133" t="s">
        <v>882</v>
      </c>
      <c r="F1741" s="133" t="s">
        <v>3876</v>
      </c>
      <c r="G1741" s="133" t="s">
        <v>865</v>
      </c>
      <c r="H1741" s="133" t="s">
        <v>3877</v>
      </c>
      <c r="I1741" t="b">
        <v>0</v>
      </c>
      <c r="J1741" s="133" t="s">
        <v>867</v>
      </c>
      <c r="K1741" s="91">
        <v>0</v>
      </c>
      <c r="L1741" s="278">
        <v>0</v>
      </c>
      <c r="M1741" s="278">
        <f t="shared" si="27"/>
        <v>0</v>
      </c>
    </row>
    <row r="1742" spans="1:13" hidden="1" x14ac:dyDescent="0.3">
      <c r="A1742" s="108">
        <v>585882</v>
      </c>
      <c r="B1742" s="133" t="s">
        <v>3878</v>
      </c>
      <c r="C1742" s="133" t="s">
        <v>11</v>
      </c>
      <c r="D1742" s="133" t="s">
        <v>3824</v>
      </c>
      <c r="E1742" s="133" t="s">
        <v>882</v>
      </c>
      <c r="F1742" s="133" t="s">
        <v>3879</v>
      </c>
      <c r="G1742" s="133" t="s">
        <v>865</v>
      </c>
      <c r="H1742" s="133" t="s">
        <v>3880</v>
      </c>
      <c r="I1742" t="b">
        <v>0</v>
      </c>
      <c r="J1742" s="133" t="s">
        <v>867</v>
      </c>
      <c r="K1742" s="91">
        <v>623300</v>
      </c>
      <c r="L1742" s="278">
        <v>623300</v>
      </c>
      <c r="M1742" s="278">
        <f t="shared" si="27"/>
        <v>0</v>
      </c>
    </row>
    <row r="1743" spans="1:13" hidden="1" x14ac:dyDescent="0.3">
      <c r="A1743" s="108">
        <v>585824</v>
      </c>
      <c r="B1743" s="133" t="s">
        <v>3881</v>
      </c>
      <c r="C1743" s="133" t="s">
        <v>11</v>
      </c>
      <c r="D1743" s="133" t="s">
        <v>3824</v>
      </c>
      <c r="E1743" s="133" t="s">
        <v>882</v>
      </c>
      <c r="F1743" s="133" t="s">
        <v>3879</v>
      </c>
      <c r="G1743" s="133" t="s">
        <v>925</v>
      </c>
      <c r="H1743" s="133" t="s">
        <v>3880</v>
      </c>
      <c r="I1743" t="b">
        <v>0</v>
      </c>
      <c r="J1743" s="133" t="s">
        <v>867</v>
      </c>
      <c r="K1743" s="91">
        <v>385000</v>
      </c>
      <c r="L1743" s="278">
        <v>385000</v>
      </c>
      <c r="M1743" s="278">
        <f t="shared" si="27"/>
        <v>0</v>
      </c>
    </row>
    <row r="1744" spans="1:13" hidden="1" x14ac:dyDescent="0.3">
      <c r="A1744" s="108">
        <v>585835</v>
      </c>
      <c r="B1744" s="133" t="s">
        <v>3882</v>
      </c>
      <c r="C1744" s="133" t="s">
        <v>11</v>
      </c>
      <c r="D1744" s="133" t="s">
        <v>3824</v>
      </c>
      <c r="E1744" s="133" t="s">
        <v>882</v>
      </c>
      <c r="F1744" s="133" t="s">
        <v>3883</v>
      </c>
      <c r="G1744" s="133" t="s">
        <v>865</v>
      </c>
      <c r="H1744" s="133" t="s">
        <v>3884</v>
      </c>
      <c r="I1744" t="b">
        <v>0</v>
      </c>
      <c r="J1744" s="133" t="s">
        <v>867</v>
      </c>
      <c r="K1744" s="91">
        <v>18000</v>
      </c>
      <c r="L1744" s="278">
        <v>18000</v>
      </c>
      <c r="M1744" s="278">
        <f t="shared" si="27"/>
        <v>0</v>
      </c>
    </row>
    <row r="1745" spans="1:13" hidden="1" x14ac:dyDescent="0.3">
      <c r="A1745" s="108">
        <v>585836</v>
      </c>
      <c r="B1745" s="133" t="s">
        <v>3885</v>
      </c>
      <c r="C1745" s="133" t="s">
        <v>11</v>
      </c>
      <c r="D1745" s="133" t="s">
        <v>3824</v>
      </c>
      <c r="E1745" s="133" t="s">
        <v>882</v>
      </c>
      <c r="F1745" s="133" t="s">
        <v>3886</v>
      </c>
      <c r="G1745" s="133" t="s">
        <v>865</v>
      </c>
      <c r="H1745" s="133" t="s">
        <v>3887</v>
      </c>
      <c r="I1745" t="b">
        <v>0</v>
      </c>
      <c r="J1745" s="133" t="s">
        <v>867</v>
      </c>
      <c r="K1745" s="91">
        <v>18000</v>
      </c>
      <c r="L1745" s="278">
        <v>18000</v>
      </c>
      <c r="M1745" s="278">
        <f t="shared" si="27"/>
        <v>0</v>
      </c>
    </row>
    <row r="1746" spans="1:13" hidden="1" x14ac:dyDescent="0.3">
      <c r="A1746" s="108">
        <v>2617354</v>
      </c>
      <c r="B1746" s="133" t="s">
        <v>3888</v>
      </c>
      <c r="C1746" s="133" t="s">
        <v>11</v>
      </c>
      <c r="D1746" s="133" t="s">
        <v>3824</v>
      </c>
      <c r="E1746" s="133" t="s">
        <v>882</v>
      </c>
      <c r="F1746" s="133" t="s">
        <v>3889</v>
      </c>
      <c r="G1746" s="133" t="s">
        <v>865</v>
      </c>
      <c r="H1746" s="133" t="s">
        <v>3890</v>
      </c>
      <c r="I1746" t="b">
        <v>0</v>
      </c>
      <c r="J1746" s="133" t="s">
        <v>867</v>
      </c>
      <c r="K1746" s="91">
        <v>59900</v>
      </c>
      <c r="L1746" s="278">
        <v>59900</v>
      </c>
      <c r="M1746" s="278">
        <f t="shared" si="27"/>
        <v>0</v>
      </c>
    </row>
    <row r="1747" spans="1:13" hidden="1" x14ac:dyDescent="0.3">
      <c r="A1747" s="108">
        <v>2617706</v>
      </c>
      <c r="B1747" s="133" t="s">
        <v>3891</v>
      </c>
      <c r="C1747" s="133" t="s">
        <v>11</v>
      </c>
      <c r="D1747" s="133" t="s">
        <v>3824</v>
      </c>
      <c r="E1747" s="133" t="s">
        <v>882</v>
      </c>
      <c r="F1747" s="133" t="s">
        <v>3892</v>
      </c>
      <c r="G1747" s="133" t="s">
        <v>865</v>
      </c>
      <c r="H1747" s="133" t="s">
        <v>3893</v>
      </c>
      <c r="I1747" t="b">
        <v>0</v>
      </c>
      <c r="J1747" s="133" t="s">
        <v>867</v>
      </c>
      <c r="K1747" s="91">
        <v>59900</v>
      </c>
      <c r="L1747" s="278">
        <v>59900</v>
      </c>
      <c r="M1747" s="278">
        <f t="shared" si="27"/>
        <v>0</v>
      </c>
    </row>
    <row r="1748" spans="1:13" hidden="1" x14ac:dyDescent="0.3">
      <c r="A1748" s="108">
        <v>583272</v>
      </c>
      <c r="B1748" s="133" t="s">
        <v>3894</v>
      </c>
      <c r="C1748" s="133" t="s">
        <v>11</v>
      </c>
      <c r="D1748" s="133" t="s">
        <v>3824</v>
      </c>
      <c r="E1748" s="133" t="s">
        <v>882</v>
      </c>
      <c r="F1748" s="133" t="s">
        <v>3895</v>
      </c>
      <c r="G1748" s="133" t="s">
        <v>865</v>
      </c>
      <c r="H1748" s="133" t="s">
        <v>3896</v>
      </c>
      <c r="I1748" t="b">
        <v>0</v>
      </c>
      <c r="J1748" s="133" t="s">
        <v>867</v>
      </c>
      <c r="K1748" s="91">
        <v>3500</v>
      </c>
      <c r="L1748" s="278">
        <v>3500</v>
      </c>
      <c r="M1748" s="278">
        <f t="shared" si="27"/>
        <v>0</v>
      </c>
    </row>
    <row r="1749" spans="1:13" hidden="1" x14ac:dyDescent="0.3">
      <c r="A1749" s="108">
        <v>585909</v>
      </c>
      <c r="B1749" s="133" t="s">
        <v>3897</v>
      </c>
      <c r="C1749" s="133" t="s">
        <v>11</v>
      </c>
      <c r="D1749" s="133" t="s">
        <v>3824</v>
      </c>
      <c r="E1749" s="133" t="s">
        <v>882</v>
      </c>
      <c r="F1749" s="133" t="s">
        <v>3898</v>
      </c>
      <c r="G1749" s="133" t="s">
        <v>865</v>
      </c>
      <c r="H1749" s="133" t="s">
        <v>3899</v>
      </c>
      <c r="I1749" t="b">
        <v>0</v>
      </c>
      <c r="J1749" s="133" t="s">
        <v>867</v>
      </c>
      <c r="K1749" s="91">
        <v>1000</v>
      </c>
      <c r="L1749" s="278">
        <v>1000</v>
      </c>
      <c r="M1749" s="278">
        <f t="shared" si="27"/>
        <v>0</v>
      </c>
    </row>
    <row r="1750" spans="1:13" hidden="1" x14ac:dyDescent="0.3">
      <c r="A1750" s="108">
        <v>2005980</v>
      </c>
      <c r="B1750" s="133" t="s">
        <v>3900</v>
      </c>
      <c r="C1750" s="133" t="s">
        <v>11</v>
      </c>
      <c r="D1750" s="133" t="s">
        <v>3824</v>
      </c>
      <c r="E1750" s="133" t="s">
        <v>882</v>
      </c>
      <c r="F1750" s="133" t="s">
        <v>3901</v>
      </c>
      <c r="G1750" s="133" t="s">
        <v>865</v>
      </c>
      <c r="H1750" s="133" t="s">
        <v>3902</v>
      </c>
      <c r="I1750" t="b">
        <v>0</v>
      </c>
      <c r="J1750" s="133" t="s">
        <v>867</v>
      </c>
      <c r="K1750" s="91">
        <v>85000</v>
      </c>
      <c r="L1750" s="278">
        <v>85000</v>
      </c>
      <c r="M1750" s="278">
        <f t="shared" si="27"/>
        <v>0</v>
      </c>
    </row>
    <row r="1751" spans="1:13" hidden="1" x14ac:dyDescent="0.3">
      <c r="A1751" s="108">
        <v>585850</v>
      </c>
      <c r="B1751" s="133" t="s">
        <v>3903</v>
      </c>
      <c r="C1751" s="133" t="s">
        <v>11</v>
      </c>
      <c r="D1751" s="133" t="s">
        <v>3904</v>
      </c>
      <c r="E1751" s="133" t="s">
        <v>882</v>
      </c>
      <c r="F1751" s="133" t="s">
        <v>3905</v>
      </c>
      <c r="G1751" s="133" t="s">
        <v>865</v>
      </c>
      <c r="H1751" s="133" t="s">
        <v>3906</v>
      </c>
      <c r="I1751" t="b">
        <v>0</v>
      </c>
      <c r="J1751" s="133" t="s">
        <v>867</v>
      </c>
      <c r="K1751" s="91">
        <v>2012260</v>
      </c>
      <c r="L1751" s="278">
        <v>2012260</v>
      </c>
      <c r="M1751" s="278">
        <f t="shared" si="27"/>
        <v>0</v>
      </c>
    </row>
    <row r="1752" spans="1:13" hidden="1" x14ac:dyDescent="0.3">
      <c r="A1752" s="108">
        <v>585877</v>
      </c>
      <c r="B1752" s="133" t="s">
        <v>3907</v>
      </c>
      <c r="C1752" s="133" t="s">
        <v>11</v>
      </c>
      <c r="D1752" s="133" t="s">
        <v>3904</v>
      </c>
      <c r="E1752" s="133" t="s">
        <v>882</v>
      </c>
      <c r="F1752" s="133" t="s">
        <v>3905</v>
      </c>
      <c r="G1752" s="133" t="s">
        <v>925</v>
      </c>
      <c r="H1752" s="133" t="s">
        <v>3908</v>
      </c>
      <c r="I1752" t="b">
        <v>0</v>
      </c>
      <c r="J1752" s="133" t="s">
        <v>867</v>
      </c>
      <c r="K1752" s="91">
        <v>0</v>
      </c>
      <c r="L1752" s="278">
        <v>0</v>
      </c>
      <c r="M1752" s="278">
        <f t="shared" si="27"/>
        <v>0</v>
      </c>
    </row>
    <row r="1753" spans="1:13" hidden="1" x14ac:dyDescent="0.3">
      <c r="A1753" s="108">
        <v>850304</v>
      </c>
      <c r="B1753" s="133" t="s">
        <v>3909</v>
      </c>
      <c r="C1753" s="133" t="s">
        <v>11</v>
      </c>
      <c r="D1753" s="133" t="s">
        <v>3904</v>
      </c>
      <c r="E1753" s="133" t="s">
        <v>882</v>
      </c>
      <c r="F1753" s="133" t="s">
        <v>3905</v>
      </c>
      <c r="G1753" s="133" t="s">
        <v>928</v>
      </c>
      <c r="H1753" s="133" t="s">
        <v>3910</v>
      </c>
      <c r="I1753" t="b">
        <v>0</v>
      </c>
      <c r="J1753" s="133" t="s">
        <v>867</v>
      </c>
      <c r="K1753" s="91">
        <v>5000</v>
      </c>
      <c r="L1753" s="278">
        <v>5000</v>
      </c>
      <c r="M1753" s="278">
        <f t="shared" si="27"/>
        <v>0</v>
      </c>
    </row>
    <row r="1754" spans="1:13" hidden="1" x14ac:dyDescent="0.3">
      <c r="A1754" s="108">
        <v>585916</v>
      </c>
      <c r="B1754" s="133" t="s">
        <v>3911</v>
      </c>
      <c r="C1754" s="133" t="s">
        <v>11</v>
      </c>
      <c r="D1754" s="133" t="s">
        <v>3904</v>
      </c>
      <c r="E1754" s="133" t="s">
        <v>882</v>
      </c>
      <c r="F1754" s="133" t="s">
        <v>3905</v>
      </c>
      <c r="G1754" s="133" t="s">
        <v>931</v>
      </c>
      <c r="H1754" s="133" t="s">
        <v>3912</v>
      </c>
      <c r="I1754" t="b">
        <v>0</v>
      </c>
      <c r="J1754" s="133" t="s">
        <v>867</v>
      </c>
      <c r="K1754" s="91">
        <v>250000</v>
      </c>
      <c r="L1754" s="278">
        <v>250000</v>
      </c>
      <c r="M1754" s="278">
        <f t="shared" si="27"/>
        <v>0</v>
      </c>
    </row>
    <row r="1755" spans="1:13" hidden="1" x14ac:dyDescent="0.3">
      <c r="A1755" s="108">
        <v>1191802</v>
      </c>
      <c r="B1755" s="133" t="s">
        <v>3913</v>
      </c>
      <c r="C1755" s="133" t="s">
        <v>11</v>
      </c>
      <c r="D1755" s="133" t="s">
        <v>3904</v>
      </c>
      <c r="E1755" s="133" t="s">
        <v>882</v>
      </c>
      <c r="F1755" s="133" t="s">
        <v>3905</v>
      </c>
      <c r="G1755" s="133" t="s">
        <v>944</v>
      </c>
      <c r="H1755" s="133" t="s">
        <v>3914</v>
      </c>
      <c r="I1755" t="b">
        <v>0</v>
      </c>
      <c r="J1755" s="133" t="s">
        <v>867</v>
      </c>
      <c r="K1755" s="91">
        <v>250000</v>
      </c>
      <c r="L1755" s="278">
        <v>250000</v>
      </c>
      <c r="M1755" s="278">
        <f t="shared" si="27"/>
        <v>0</v>
      </c>
    </row>
    <row r="1756" spans="1:13" hidden="1" x14ac:dyDescent="0.3">
      <c r="A1756" s="108">
        <v>585857</v>
      </c>
      <c r="B1756" s="133" t="s">
        <v>3915</v>
      </c>
      <c r="C1756" s="133" t="s">
        <v>11</v>
      </c>
      <c r="D1756" s="133" t="s">
        <v>3904</v>
      </c>
      <c r="E1756" s="133" t="s">
        <v>882</v>
      </c>
      <c r="F1756" s="133" t="s">
        <v>3916</v>
      </c>
      <c r="G1756" s="133" t="s">
        <v>865</v>
      </c>
      <c r="H1756" s="133" t="s">
        <v>3917</v>
      </c>
      <c r="I1756" t="b">
        <v>0</v>
      </c>
      <c r="J1756" s="133" t="s">
        <v>867</v>
      </c>
      <c r="K1756" s="91">
        <v>0</v>
      </c>
      <c r="L1756" s="278">
        <v>0</v>
      </c>
      <c r="M1756" s="278">
        <f t="shared" si="27"/>
        <v>0</v>
      </c>
    </row>
    <row r="1757" spans="1:13" hidden="1" x14ac:dyDescent="0.3">
      <c r="A1757" s="108">
        <v>583288</v>
      </c>
      <c r="B1757" s="133" t="s">
        <v>3918</v>
      </c>
      <c r="C1757" s="133" t="s">
        <v>11</v>
      </c>
      <c r="D1757" s="133" t="s">
        <v>3904</v>
      </c>
      <c r="E1757" s="133" t="s">
        <v>882</v>
      </c>
      <c r="F1757" s="133" t="s">
        <v>3919</v>
      </c>
      <c r="G1757" s="133" t="s">
        <v>865</v>
      </c>
      <c r="H1757" s="133" t="s">
        <v>3920</v>
      </c>
      <c r="I1757" t="b">
        <v>0</v>
      </c>
      <c r="J1757" s="133" t="s">
        <v>867</v>
      </c>
      <c r="K1757" s="91">
        <v>157950</v>
      </c>
      <c r="L1757" s="278">
        <v>157950</v>
      </c>
      <c r="M1757" s="278">
        <f t="shared" si="27"/>
        <v>0</v>
      </c>
    </row>
    <row r="1758" spans="1:13" hidden="1" x14ac:dyDescent="0.3">
      <c r="A1758" s="108">
        <v>2005975</v>
      </c>
      <c r="B1758" s="133" t="s">
        <v>3921</v>
      </c>
      <c r="C1758" s="133" t="s">
        <v>11</v>
      </c>
      <c r="D1758" s="133" t="s">
        <v>3904</v>
      </c>
      <c r="E1758" s="133" t="s">
        <v>882</v>
      </c>
      <c r="F1758" s="133" t="s">
        <v>3922</v>
      </c>
      <c r="G1758" s="133" t="s">
        <v>865</v>
      </c>
      <c r="H1758" s="133" t="s">
        <v>3923</v>
      </c>
      <c r="I1758" t="b">
        <v>0</v>
      </c>
      <c r="J1758" s="133" t="s">
        <v>867</v>
      </c>
      <c r="K1758" s="91">
        <v>5785200</v>
      </c>
      <c r="L1758" s="278">
        <v>5785200</v>
      </c>
      <c r="M1758" s="278">
        <f t="shared" si="27"/>
        <v>0</v>
      </c>
    </row>
    <row r="1759" spans="1:13" hidden="1" x14ac:dyDescent="0.3">
      <c r="A1759" s="108">
        <v>585984</v>
      </c>
      <c r="B1759" s="133" t="s">
        <v>3924</v>
      </c>
      <c r="C1759" s="133" t="s">
        <v>11</v>
      </c>
      <c r="D1759" s="133" t="s">
        <v>3925</v>
      </c>
      <c r="E1759" s="133" t="s">
        <v>882</v>
      </c>
      <c r="F1759" s="133" t="s">
        <v>3926</v>
      </c>
      <c r="G1759" s="133" t="s">
        <v>865</v>
      </c>
      <c r="H1759" s="133" t="s">
        <v>3927</v>
      </c>
      <c r="I1759" t="b">
        <v>0</v>
      </c>
      <c r="J1759" s="133" t="s">
        <v>867</v>
      </c>
      <c r="K1759" s="91">
        <v>7540</v>
      </c>
      <c r="L1759" s="278">
        <v>7540</v>
      </c>
      <c r="M1759" s="278">
        <f t="shared" si="27"/>
        <v>0</v>
      </c>
    </row>
    <row r="1760" spans="1:13" hidden="1" x14ac:dyDescent="0.3">
      <c r="A1760" s="108">
        <v>1191803</v>
      </c>
      <c r="B1760" s="133" t="s">
        <v>3928</v>
      </c>
      <c r="C1760" s="133" t="s">
        <v>11</v>
      </c>
      <c r="D1760" s="133" t="s">
        <v>3929</v>
      </c>
      <c r="E1760" s="133" t="s">
        <v>882</v>
      </c>
      <c r="F1760" s="133" t="s">
        <v>3926</v>
      </c>
      <c r="G1760" s="133" t="s">
        <v>865</v>
      </c>
      <c r="H1760" s="133" t="s">
        <v>3930</v>
      </c>
      <c r="I1760" t="b">
        <v>0</v>
      </c>
      <c r="J1760" s="133" t="s">
        <v>867</v>
      </c>
      <c r="K1760" s="91">
        <v>12180</v>
      </c>
      <c r="L1760" s="278">
        <v>12180</v>
      </c>
      <c r="M1760" s="278">
        <f t="shared" si="27"/>
        <v>0</v>
      </c>
    </row>
    <row r="1761" spans="1:13" hidden="1" x14ac:dyDescent="0.3">
      <c r="A1761" s="108">
        <v>585917</v>
      </c>
      <c r="B1761" s="133" t="s">
        <v>3931</v>
      </c>
      <c r="C1761" s="133" t="s">
        <v>11</v>
      </c>
      <c r="D1761" s="133" t="s">
        <v>3932</v>
      </c>
      <c r="E1761" s="133" t="s">
        <v>882</v>
      </c>
      <c r="F1761" s="133" t="s">
        <v>3926</v>
      </c>
      <c r="G1761" s="133" t="s">
        <v>865</v>
      </c>
      <c r="H1761" s="133" t="s">
        <v>3933</v>
      </c>
      <c r="I1761" t="b">
        <v>0</v>
      </c>
      <c r="J1761" s="133" t="s">
        <v>867</v>
      </c>
      <c r="K1761" s="91">
        <v>5000</v>
      </c>
      <c r="L1761" s="278">
        <v>5000</v>
      </c>
      <c r="M1761" s="278">
        <f t="shared" si="27"/>
        <v>0</v>
      </c>
    </row>
    <row r="1762" spans="1:13" hidden="1" x14ac:dyDescent="0.3">
      <c r="A1762" s="108">
        <v>603482</v>
      </c>
      <c r="B1762" s="133" t="s">
        <v>3934</v>
      </c>
      <c r="C1762" s="133" t="s">
        <v>11</v>
      </c>
      <c r="D1762" s="133" t="s">
        <v>3935</v>
      </c>
      <c r="E1762" s="133" t="s">
        <v>882</v>
      </c>
      <c r="F1762" s="133" t="s">
        <v>3936</v>
      </c>
      <c r="G1762" s="133" t="s">
        <v>865</v>
      </c>
      <c r="H1762" s="133" t="s">
        <v>3937</v>
      </c>
      <c r="I1762" t="b">
        <v>0</v>
      </c>
      <c r="J1762" s="133" t="s">
        <v>867</v>
      </c>
      <c r="K1762" s="91">
        <v>0</v>
      </c>
      <c r="L1762" s="278">
        <v>0</v>
      </c>
      <c r="M1762" s="278">
        <f t="shared" si="27"/>
        <v>0</v>
      </c>
    </row>
    <row r="1763" spans="1:13" hidden="1" x14ac:dyDescent="0.3">
      <c r="A1763" s="108">
        <v>585851</v>
      </c>
      <c r="B1763" s="133" t="s">
        <v>3938</v>
      </c>
      <c r="C1763" s="133" t="s">
        <v>11</v>
      </c>
      <c r="D1763" s="133" t="s">
        <v>3939</v>
      </c>
      <c r="E1763" s="133" t="s">
        <v>882</v>
      </c>
      <c r="F1763" s="133" t="s">
        <v>3936</v>
      </c>
      <c r="G1763" s="133" t="s">
        <v>865</v>
      </c>
      <c r="H1763" s="133" t="s">
        <v>3940</v>
      </c>
      <c r="I1763" t="b">
        <v>0</v>
      </c>
      <c r="J1763" s="133" t="s">
        <v>867</v>
      </c>
      <c r="K1763" s="91">
        <v>0</v>
      </c>
      <c r="L1763" s="278">
        <v>0</v>
      </c>
      <c r="M1763" s="278">
        <f t="shared" si="27"/>
        <v>0</v>
      </c>
    </row>
    <row r="1764" spans="1:13" hidden="1" x14ac:dyDescent="0.3">
      <c r="A1764" s="108">
        <v>585878</v>
      </c>
      <c r="B1764" s="133" t="s">
        <v>3941</v>
      </c>
      <c r="C1764" s="133" t="s">
        <v>11</v>
      </c>
      <c r="D1764" s="133" t="s">
        <v>3939</v>
      </c>
      <c r="E1764" s="133" t="s">
        <v>882</v>
      </c>
      <c r="F1764" s="133" t="s">
        <v>3942</v>
      </c>
      <c r="G1764" s="133" t="s">
        <v>865</v>
      </c>
      <c r="H1764" s="133" t="s">
        <v>3940</v>
      </c>
      <c r="I1764" t="b">
        <v>0</v>
      </c>
      <c r="J1764" s="133" t="s">
        <v>867</v>
      </c>
      <c r="K1764" s="91">
        <v>125000</v>
      </c>
      <c r="L1764" s="278">
        <v>125000</v>
      </c>
      <c r="M1764" s="278">
        <f t="shared" si="27"/>
        <v>0</v>
      </c>
    </row>
    <row r="1765" spans="1:13" hidden="1" x14ac:dyDescent="0.3">
      <c r="A1765" s="108">
        <v>585837</v>
      </c>
      <c r="B1765" s="133" t="s">
        <v>3943</v>
      </c>
      <c r="C1765" s="133" t="s">
        <v>11</v>
      </c>
      <c r="D1765" s="133" t="s">
        <v>3944</v>
      </c>
      <c r="E1765" s="133" t="s">
        <v>882</v>
      </c>
      <c r="F1765" s="133" t="s">
        <v>3936</v>
      </c>
      <c r="G1765" s="133" t="s">
        <v>865</v>
      </c>
      <c r="H1765" s="133" t="s">
        <v>3945</v>
      </c>
      <c r="I1765" t="b">
        <v>0</v>
      </c>
      <c r="J1765" s="133" t="s">
        <v>867</v>
      </c>
      <c r="K1765" s="91">
        <v>20000</v>
      </c>
      <c r="L1765" s="278">
        <v>20000</v>
      </c>
      <c r="M1765" s="278">
        <f t="shared" si="27"/>
        <v>0</v>
      </c>
    </row>
    <row r="1766" spans="1:13" hidden="1" x14ac:dyDescent="0.3">
      <c r="A1766" s="108">
        <v>1210013</v>
      </c>
      <c r="B1766" s="133" t="s">
        <v>3946</v>
      </c>
      <c r="C1766" s="133" t="s">
        <v>11</v>
      </c>
      <c r="D1766" s="133" t="s">
        <v>3947</v>
      </c>
      <c r="E1766" s="133" t="s">
        <v>882</v>
      </c>
      <c r="F1766" s="133" t="s">
        <v>3936</v>
      </c>
      <c r="G1766" s="133" t="s">
        <v>865</v>
      </c>
      <c r="H1766" s="133" t="s">
        <v>3948</v>
      </c>
      <c r="I1766" t="b">
        <v>0</v>
      </c>
      <c r="J1766" s="133" t="s">
        <v>867</v>
      </c>
      <c r="K1766" s="91">
        <v>566700</v>
      </c>
      <c r="L1766" s="278">
        <v>566700</v>
      </c>
      <c r="M1766" s="278">
        <f t="shared" si="27"/>
        <v>0</v>
      </c>
    </row>
    <row r="1767" spans="1:13" hidden="1" x14ac:dyDescent="0.3">
      <c r="A1767" s="108">
        <v>586421</v>
      </c>
      <c r="B1767" s="133" t="s">
        <v>3949</v>
      </c>
      <c r="C1767" s="133" t="s">
        <v>11</v>
      </c>
      <c r="D1767" s="133" t="s">
        <v>3950</v>
      </c>
      <c r="E1767" s="133" t="s">
        <v>882</v>
      </c>
      <c r="F1767" s="133" t="s">
        <v>3936</v>
      </c>
      <c r="G1767" s="133" t="s">
        <v>865</v>
      </c>
      <c r="H1767" s="133" t="s">
        <v>3951</v>
      </c>
      <c r="I1767" t="b">
        <v>0</v>
      </c>
      <c r="J1767" s="133" t="s">
        <v>867</v>
      </c>
      <c r="K1767" s="91">
        <v>0</v>
      </c>
      <c r="L1767" s="278">
        <v>0</v>
      </c>
      <c r="M1767" s="278">
        <f t="shared" si="27"/>
        <v>0</v>
      </c>
    </row>
    <row r="1768" spans="1:13" hidden="1" x14ac:dyDescent="0.3">
      <c r="A1768" s="108">
        <v>587189</v>
      </c>
      <c r="B1768" s="133" t="s">
        <v>3952</v>
      </c>
      <c r="C1768" s="133" t="s">
        <v>11</v>
      </c>
      <c r="D1768" s="133" t="s">
        <v>3953</v>
      </c>
      <c r="E1768" s="133" t="s">
        <v>882</v>
      </c>
      <c r="F1768" s="133" t="s">
        <v>3936</v>
      </c>
      <c r="G1768" s="133" t="s">
        <v>865</v>
      </c>
      <c r="H1768" s="133" t="s">
        <v>3954</v>
      </c>
      <c r="I1768" t="b">
        <v>0</v>
      </c>
      <c r="J1768" s="133" t="s">
        <v>867</v>
      </c>
      <c r="K1768" s="91">
        <v>84400</v>
      </c>
      <c r="L1768" s="278">
        <v>84400</v>
      </c>
      <c r="M1768" s="278">
        <f t="shared" si="27"/>
        <v>0</v>
      </c>
    </row>
    <row r="1769" spans="1:13" hidden="1" x14ac:dyDescent="0.3">
      <c r="A1769" s="108">
        <v>1210014</v>
      </c>
      <c r="B1769" s="133" t="s">
        <v>3955</v>
      </c>
      <c r="C1769" s="133" t="s">
        <v>11</v>
      </c>
      <c r="D1769" s="133" t="s">
        <v>3956</v>
      </c>
      <c r="E1769" s="133" t="s">
        <v>882</v>
      </c>
      <c r="F1769" s="133" t="s">
        <v>3936</v>
      </c>
      <c r="G1769" s="133" t="s">
        <v>865</v>
      </c>
      <c r="H1769" s="133" t="s">
        <v>3957</v>
      </c>
      <c r="I1769" t="b">
        <v>0</v>
      </c>
      <c r="J1769" s="133" t="s">
        <v>867</v>
      </c>
      <c r="K1769" s="91">
        <v>67500</v>
      </c>
      <c r="L1769" s="278">
        <v>67500</v>
      </c>
      <c r="M1769" s="278">
        <f t="shared" si="27"/>
        <v>0</v>
      </c>
    </row>
    <row r="1770" spans="1:13" hidden="1" x14ac:dyDescent="0.3">
      <c r="A1770" s="108">
        <v>587186</v>
      </c>
      <c r="B1770" s="133" t="s">
        <v>3958</v>
      </c>
      <c r="C1770" s="133" t="s">
        <v>11</v>
      </c>
      <c r="D1770" s="133" t="s">
        <v>3959</v>
      </c>
      <c r="E1770" s="133" t="s">
        <v>882</v>
      </c>
      <c r="F1770" s="133" t="s">
        <v>3960</v>
      </c>
      <c r="G1770" s="133" t="s">
        <v>865</v>
      </c>
      <c r="H1770" s="133" t="s">
        <v>3961</v>
      </c>
      <c r="I1770" t="b">
        <v>0</v>
      </c>
      <c r="J1770" s="133" t="s">
        <v>867</v>
      </c>
      <c r="K1770" s="91">
        <v>249060</v>
      </c>
      <c r="L1770" s="278">
        <v>249060</v>
      </c>
      <c r="M1770" s="278">
        <f t="shared" si="27"/>
        <v>0</v>
      </c>
    </row>
    <row r="1771" spans="1:13" hidden="1" x14ac:dyDescent="0.3">
      <c r="A1771" s="108">
        <v>587180</v>
      </c>
      <c r="B1771" s="133" t="s">
        <v>3962</v>
      </c>
      <c r="C1771" s="133" t="s">
        <v>11</v>
      </c>
      <c r="D1771" s="133" t="s">
        <v>3959</v>
      </c>
      <c r="E1771" s="133" t="s">
        <v>882</v>
      </c>
      <c r="F1771" s="133" t="s">
        <v>3960</v>
      </c>
      <c r="G1771" s="133" t="s">
        <v>925</v>
      </c>
      <c r="H1771" s="133" t="s">
        <v>3963</v>
      </c>
      <c r="I1771" t="b">
        <v>0</v>
      </c>
      <c r="J1771" s="133" t="s">
        <v>867</v>
      </c>
      <c r="K1771" s="91">
        <v>0</v>
      </c>
      <c r="L1771" s="278">
        <v>0</v>
      </c>
      <c r="M1771" s="278">
        <f t="shared" si="27"/>
        <v>0</v>
      </c>
    </row>
    <row r="1772" spans="1:13" hidden="1" x14ac:dyDescent="0.3">
      <c r="A1772" s="108">
        <v>587181</v>
      </c>
      <c r="B1772" s="133" t="s">
        <v>3968</v>
      </c>
      <c r="C1772" s="133" t="s">
        <v>11</v>
      </c>
      <c r="D1772" s="133" t="s">
        <v>3967</v>
      </c>
      <c r="E1772" s="133" t="s">
        <v>882</v>
      </c>
      <c r="F1772" s="133" t="s">
        <v>3969</v>
      </c>
      <c r="G1772" s="133" t="s">
        <v>865</v>
      </c>
      <c r="H1772" s="133" t="s">
        <v>3970</v>
      </c>
      <c r="I1772" t="b">
        <v>0</v>
      </c>
      <c r="J1772" s="133" t="s">
        <v>867</v>
      </c>
      <c r="K1772" s="91">
        <v>3000</v>
      </c>
      <c r="L1772" s="278">
        <v>3000</v>
      </c>
      <c r="M1772" s="278">
        <f t="shared" si="27"/>
        <v>0</v>
      </c>
    </row>
    <row r="1773" spans="1:13" hidden="1" x14ac:dyDescent="0.3">
      <c r="A1773" s="108">
        <v>587178</v>
      </c>
      <c r="B1773" s="133" t="s">
        <v>3971</v>
      </c>
      <c r="C1773" s="133" t="s">
        <v>11</v>
      </c>
      <c r="D1773" s="133" t="s">
        <v>3972</v>
      </c>
      <c r="E1773" s="133" t="s">
        <v>882</v>
      </c>
      <c r="F1773" s="133" t="s">
        <v>3973</v>
      </c>
      <c r="G1773" s="133" t="s">
        <v>865</v>
      </c>
      <c r="H1773" s="133" t="s">
        <v>3974</v>
      </c>
      <c r="I1773" t="b">
        <v>0</v>
      </c>
      <c r="J1773" s="133" t="s">
        <v>867</v>
      </c>
      <c r="K1773" s="91">
        <v>5400</v>
      </c>
      <c r="L1773" s="278">
        <v>5400</v>
      </c>
      <c r="M1773" s="278">
        <f t="shared" si="27"/>
        <v>0</v>
      </c>
    </row>
    <row r="1774" spans="1:13" hidden="1" x14ac:dyDescent="0.3">
      <c r="A1774" s="108">
        <v>587179</v>
      </c>
      <c r="B1774" s="133" t="s">
        <v>3975</v>
      </c>
      <c r="C1774" s="133" t="s">
        <v>11</v>
      </c>
      <c r="D1774" s="133" t="s">
        <v>3972</v>
      </c>
      <c r="E1774" s="133" t="s">
        <v>882</v>
      </c>
      <c r="F1774" s="133" t="s">
        <v>3976</v>
      </c>
      <c r="G1774" s="133" t="s">
        <v>865</v>
      </c>
      <c r="H1774" s="133" t="s">
        <v>3977</v>
      </c>
      <c r="I1774" t="b">
        <v>0</v>
      </c>
      <c r="J1774" s="133" t="s">
        <v>867</v>
      </c>
      <c r="K1774" s="91">
        <v>2000</v>
      </c>
      <c r="L1774" s="278">
        <v>2000</v>
      </c>
      <c r="M1774" s="278">
        <f t="shared" si="27"/>
        <v>0</v>
      </c>
    </row>
    <row r="1775" spans="1:13" hidden="1" x14ac:dyDescent="0.3">
      <c r="A1775" s="108">
        <v>587177</v>
      </c>
      <c r="B1775" s="133" t="s">
        <v>3978</v>
      </c>
      <c r="C1775" s="133" t="s">
        <v>11</v>
      </c>
      <c r="D1775" s="133" t="s">
        <v>3972</v>
      </c>
      <c r="E1775" s="133" t="s">
        <v>882</v>
      </c>
      <c r="F1775" s="133" t="s">
        <v>3979</v>
      </c>
      <c r="G1775" s="133" t="s">
        <v>865</v>
      </c>
      <c r="H1775" s="133" t="s">
        <v>3980</v>
      </c>
      <c r="I1775" t="b">
        <v>0</v>
      </c>
      <c r="J1775" s="133" t="s">
        <v>867</v>
      </c>
      <c r="K1775" s="91">
        <v>7560</v>
      </c>
      <c r="L1775" s="278">
        <v>7560</v>
      </c>
      <c r="M1775" s="278">
        <f t="shared" si="27"/>
        <v>0</v>
      </c>
    </row>
    <row r="1776" spans="1:13" hidden="1" x14ac:dyDescent="0.3">
      <c r="A1776" s="108">
        <v>587182</v>
      </c>
      <c r="B1776" s="133" t="s">
        <v>3981</v>
      </c>
      <c r="C1776" s="133" t="s">
        <v>11</v>
      </c>
      <c r="D1776" s="133" t="s">
        <v>3972</v>
      </c>
      <c r="E1776" s="133" t="s">
        <v>882</v>
      </c>
      <c r="F1776" s="133" t="s">
        <v>3982</v>
      </c>
      <c r="G1776" s="133" t="s">
        <v>865</v>
      </c>
      <c r="H1776" s="133" t="s">
        <v>3983</v>
      </c>
      <c r="I1776" t="b">
        <v>0</v>
      </c>
      <c r="J1776" s="133" t="s">
        <v>867</v>
      </c>
      <c r="K1776" s="91">
        <v>11000</v>
      </c>
      <c r="L1776" s="278">
        <v>11000</v>
      </c>
      <c r="M1776" s="278">
        <f t="shared" si="27"/>
        <v>0</v>
      </c>
    </row>
    <row r="1777" spans="1:13" hidden="1" x14ac:dyDescent="0.3">
      <c r="A1777" s="108">
        <v>587183</v>
      </c>
      <c r="B1777" s="133" t="s">
        <v>3984</v>
      </c>
      <c r="C1777" s="133" t="s">
        <v>11</v>
      </c>
      <c r="D1777" s="133" t="s">
        <v>3985</v>
      </c>
      <c r="E1777" s="133" t="s">
        <v>882</v>
      </c>
      <c r="F1777" s="133" t="s">
        <v>3714</v>
      </c>
      <c r="G1777" s="133" t="s">
        <v>865</v>
      </c>
      <c r="H1777" s="133" t="s">
        <v>3986</v>
      </c>
      <c r="I1777" t="b">
        <v>0</v>
      </c>
      <c r="J1777" s="133" t="s">
        <v>867</v>
      </c>
      <c r="K1777" s="91">
        <v>100</v>
      </c>
      <c r="L1777" s="278">
        <v>100</v>
      </c>
      <c r="M1777" s="278">
        <f t="shared" si="27"/>
        <v>0</v>
      </c>
    </row>
    <row r="1778" spans="1:13" hidden="1" x14ac:dyDescent="0.3">
      <c r="A1778" s="108">
        <v>587174</v>
      </c>
      <c r="B1778" s="133" t="s">
        <v>3987</v>
      </c>
      <c r="C1778" s="133" t="s">
        <v>11</v>
      </c>
      <c r="D1778" s="133" t="s">
        <v>3985</v>
      </c>
      <c r="E1778" s="133" t="s">
        <v>882</v>
      </c>
      <c r="F1778" s="133" t="s">
        <v>3714</v>
      </c>
      <c r="G1778" s="133" t="s">
        <v>925</v>
      </c>
      <c r="H1778" s="133" t="s">
        <v>3988</v>
      </c>
      <c r="I1778" t="b">
        <v>0</v>
      </c>
      <c r="J1778" s="133" t="s">
        <v>867</v>
      </c>
      <c r="K1778" s="91">
        <v>15000</v>
      </c>
      <c r="L1778" s="278">
        <v>15000</v>
      </c>
      <c r="M1778" s="278">
        <f t="shared" si="27"/>
        <v>0</v>
      </c>
    </row>
    <row r="1779" spans="1:13" hidden="1" x14ac:dyDescent="0.3">
      <c r="A1779" s="108">
        <v>587176</v>
      </c>
      <c r="B1779" s="133" t="s">
        <v>3989</v>
      </c>
      <c r="C1779" s="133" t="s">
        <v>11</v>
      </c>
      <c r="D1779" s="133" t="s">
        <v>3985</v>
      </c>
      <c r="E1779" s="133" t="s">
        <v>882</v>
      </c>
      <c r="F1779" s="133" t="s">
        <v>3714</v>
      </c>
      <c r="G1779" s="133" t="s">
        <v>928</v>
      </c>
      <c r="H1779" s="133" t="s">
        <v>3990</v>
      </c>
      <c r="I1779" t="b">
        <v>0</v>
      </c>
      <c r="J1779" s="133" t="s">
        <v>867</v>
      </c>
      <c r="K1779" s="91">
        <v>7100</v>
      </c>
      <c r="L1779" s="278">
        <v>7100</v>
      </c>
      <c r="M1779" s="278">
        <f t="shared" si="27"/>
        <v>0</v>
      </c>
    </row>
    <row r="1780" spans="1:13" hidden="1" x14ac:dyDescent="0.3">
      <c r="A1780" s="108">
        <v>587173</v>
      </c>
      <c r="B1780" s="133" t="s">
        <v>3991</v>
      </c>
      <c r="C1780" s="133" t="s">
        <v>11</v>
      </c>
      <c r="D1780" s="133" t="s">
        <v>3985</v>
      </c>
      <c r="E1780" s="133" t="s">
        <v>882</v>
      </c>
      <c r="F1780" s="133" t="s">
        <v>3714</v>
      </c>
      <c r="G1780" s="133" t="s">
        <v>931</v>
      </c>
      <c r="H1780" s="133" t="s">
        <v>3992</v>
      </c>
      <c r="I1780" t="b">
        <v>0</v>
      </c>
      <c r="J1780" s="133" t="s">
        <v>867</v>
      </c>
      <c r="K1780" s="91">
        <v>10500</v>
      </c>
      <c r="L1780" s="278">
        <v>10500</v>
      </c>
      <c r="M1780" s="278">
        <f t="shared" si="27"/>
        <v>0</v>
      </c>
    </row>
    <row r="1781" spans="1:13" hidden="1" x14ac:dyDescent="0.3">
      <c r="A1781" s="108">
        <v>587190</v>
      </c>
      <c r="B1781" s="133" t="s">
        <v>3993</v>
      </c>
      <c r="C1781" s="133" t="s">
        <v>11</v>
      </c>
      <c r="D1781" s="133" t="s">
        <v>3985</v>
      </c>
      <c r="E1781" s="133" t="s">
        <v>882</v>
      </c>
      <c r="F1781" s="133" t="s">
        <v>3714</v>
      </c>
      <c r="G1781" s="133" t="s">
        <v>944</v>
      </c>
      <c r="H1781" s="133" t="s">
        <v>3994</v>
      </c>
      <c r="I1781" t="b">
        <v>0</v>
      </c>
      <c r="J1781" s="133" t="s">
        <v>867</v>
      </c>
      <c r="K1781" s="91">
        <v>9600</v>
      </c>
      <c r="L1781" s="278">
        <v>9600</v>
      </c>
      <c r="M1781" s="278">
        <f t="shared" si="27"/>
        <v>0</v>
      </c>
    </row>
    <row r="1782" spans="1:13" hidden="1" x14ac:dyDescent="0.3">
      <c r="A1782" s="108">
        <v>587188</v>
      </c>
      <c r="B1782" s="133" t="s">
        <v>3995</v>
      </c>
      <c r="C1782" s="133" t="s">
        <v>11</v>
      </c>
      <c r="D1782" s="133" t="s">
        <v>3985</v>
      </c>
      <c r="E1782" s="133" t="s">
        <v>882</v>
      </c>
      <c r="F1782" s="133" t="s">
        <v>3996</v>
      </c>
      <c r="G1782" s="133" t="s">
        <v>865</v>
      </c>
      <c r="H1782" s="133" t="s">
        <v>3997</v>
      </c>
      <c r="I1782" t="b">
        <v>0</v>
      </c>
      <c r="J1782" s="133" t="s">
        <v>867</v>
      </c>
      <c r="K1782" s="91">
        <v>662000</v>
      </c>
      <c r="L1782" s="278">
        <v>662000</v>
      </c>
      <c r="M1782" s="278">
        <f t="shared" si="27"/>
        <v>0</v>
      </c>
    </row>
    <row r="1783" spans="1:13" hidden="1" x14ac:dyDescent="0.3">
      <c r="A1783" s="108">
        <v>587187</v>
      </c>
      <c r="B1783" s="133" t="s">
        <v>3998</v>
      </c>
      <c r="C1783" s="133" t="s">
        <v>11</v>
      </c>
      <c r="D1783" s="133" t="s">
        <v>3985</v>
      </c>
      <c r="E1783" s="133" t="s">
        <v>882</v>
      </c>
      <c r="F1783" s="133" t="s">
        <v>3999</v>
      </c>
      <c r="G1783" s="133" t="s">
        <v>865</v>
      </c>
      <c r="H1783" s="133" t="s">
        <v>4000</v>
      </c>
      <c r="I1783" t="b">
        <v>0</v>
      </c>
      <c r="J1783" s="133" t="s">
        <v>867</v>
      </c>
      <c r="K1783" s="91">
        <v>1700</v>
      </c>
      <c r="L1783" s="278">
        <v>1700</v>
      </c>
      <c r="M1783" s="278">
        <f t="shared" si="27"/>
        <v>0</v>
      </c>
    </row>
    <row r="1784" spans="1:13" hidden="1" x14ac:dyDescent="0.3">
      <c r="A1784" s="108">
        <v>2617710</v>
      </c>
      <c r="B1784" s="133" t="s">
        <v>4004</v>
      </c>
      <c r="C1784" s="133" t="s">
        <v>11</v>
      </c>
      <c r="D1784" s="133" t="s">
        <v>4002</v>
      </c>
      <c r="E1784" s="133" t="s">
        <v>882</v>
      </c>
      <c r="F1784" s="133" t="s">
        <v>4005</v>
      </c>
      <c r="G1784" s="133" t="s">
        <v>925</v>
      </c>
      <c r="H1784" s="133" t="s">
        <v>4006</v>
      </c>
      <c r="I1784" t="b">
        <v>0</v>
      </c>
      <c r="J1784" s="133" t="s">
        <v>867</v>
      </c>
      <c r="K1784" s="91">
        <v>500</v>
      </c>
      <c r="L1784" s="278">
        <v>500</v>
      </c>
      <c r="M1784" s="278">
        <f t="shared" si="27"/>
        <v>0</v>
      </c>
    </row>
    <row r="1785" spans="1:13" hidden="1" x14ac:dyDescent="0.3">
      <c r="A1785" s="108">
        <v>2617714</v>
      </c>
      <c r="B1785" s="133" t="s">
        <v>4007</v>
      </c>
      <c r="C1785" s="133" t="s">
        <v>11</v>
      </c>
      <c r="D1785" s="133" t="s">
        <v>4002</v>
      </c>
      <c r="E1785" s="133" t="s">
        <v>882</v>
      </c>
      <c r="F1785" s="133" t="s">
        <v>4005</v>
      </c>
      <c r="G1785" s="133" t="s">
        <v>928</v>
      </c>
      <c r="H1785" s="133" t="s">
        <v>3994</v>
      </c>
      <c r="I1785" t="b">
        <v>0</v>
      </c>
      <c r="J1785" s="133" t="s">
        <v>867</v>
      </c>
      <c r="K1785" s="91">
        <v>117300</v>
      </c>
      <c r="L1785" s="278">
        <v>117300</v>
      </c>
      <c r="M1785" s="278">
        <f t="shared" si="27"/>
        <v>0</v>
      </c>
    </row>
    <row r="1786" spans="1:13" hidden="1" x14ac:dyDescent="0.3">
      <c r="A1786" s="108">
        <v>587175</v>
      </c>
      <c r="B1786" s="133" t="s">
        <v>4008</v>
      </c>
      <c r="C1786" s="133" t="s">
        <v>11</v>
      </c>
      <c r="D1786" s="133" t="s">
        <v>4002</v>
      </c>
      <c r="E1786" s="133" t="s">
        <v>882</v>
      </c>
      <c r="F1786" s="133" t="s">
        <v>4009</v>
      </c>
      <c r="G1786" s="133" t="s">
        <v>865</v>
      </c>
      <c r="H1786" s="133" t="s">
        <v>4010</v>
      </c>
      <c r="I1786" t="b">
        <v>0</v>
      </c>
      <c r="J1786" s="133" t="s">
        <v>867</v>
      </c>
      <c r="K1786" s="91">
        <v>0</v>
      </c>
      <c r="L1786" s="278">
        <v>0</v>
      </c>
      <c r="M1786" s="278">
        <f t="shared" si="27"/>
        <v>0</v>
      </c>
    </row>
    <row r="1787" spans="1:13" hidden="1" x14ac:dyDescent="0.3">
      <c r="A1787" s="108">
        <v>587184</v>
      </c>
      <c r="B1787" s="133" t="s">
        <v>4011</v>
      </c>
      <c r="C1787" s="133" t="s">
        <v>11</v>
      </c>
      <c r="D1787" s="133" t="s">
        <v>4002</v>
      </c>
      <c r="E1787" s="133" t="s">
        <v>882</v>
      </c>
      <c r="F1787" s="133" t="s">
        <v>4012</v>
      </c>
      <c r="G1787" s="133" t="s">
        <v>865</v>
      </c>
      <c r="H1787" s="133" t="s">
        <v>4013</v>
      </c>
      <c r="I1787" t="b">
        <v>0</v>
      </c>
      <c r="J1787" s="133" t="s">
        <v>867</v>
      </c>
      <c r="K1787" s="91">
        <v>140000</v>
      </c>
      <c r="L1787" s="278">
        <v>140000</v>
      </c>
      <c r="M1787" s="278">
        <f t="shared" si="27"/>
        <v>0</v>
      </c>
    </row>
    <row r="1788" spans="1:13" hidden="1" x14ac:dyDescent="0.3">
      <c r="A1788" s="108">
        <v>587185</v>
      </c>
      <c r="B1788" s="133" t="s">
        <v>4014</v>
      </c>
      <c r="C1788" s="133" t="s">
        <v>11</v>
      </c>
      <c r="D1788" s="133" t="s">
        <v>4002</v>
      </c>
      <c r="E1788" s="133" t="s">
        <v>882</v>
      </c>
      <c r="F1788" s="133" t="s">
        <v>4012</v>
      </c>
      <c r="G1788" s="133" t="s">
        <v>1807</v>
      </c>
      <c r="H1788" s="133" t="s">
        <v>4015</v>
      </c>
      <c r="I1788" t="b">
        <v>0</v>
      </c>
      <c r="J1788" s="133" t="s">
        <v>867</v>
      </c>
      <c r="K1788" s="91">
        <v>3300</v>
      </c>
      <c r="L1788" s="278">
        <v>3300</v>
      </c>
      <c r="M1788" s="278">
        <f t="shared" si="27"/>
        <v>0</v>
      </c>
    </row>
    <row r="1789" spans="1:13" hidden="1" x14ac:dyDescent="0.3">
      <c r="A1789" s="108">
        <v>1210012</v>
      </c>
      <c r="B1789" s="133" t="s">
        <v>4016</v>
      </c>
      <c r="C1789" s="133" t="s">
        <v>11</v>
      </c>
      <c r="D1789" s="133" t="s">
        <v>4002</v>
      </c>
      <c r="E1789" s="133" t="s">
        <v>882</v>
      </c>
      <c r="F1789" s="133" t="s">
        <v>4012</v>
      </c>
      <c r="G1789" s="133" t="s">
        <v>1075</v>
      </c>
      <c r="H1789" s="133" t="s">
        <v>4017</v>
      </c>
      <c r="I1789" t="b">
        <v>0</v>
      </c>
      <c r="J1789" s="133" t="s">
        <v>867</v>
      </c>
      <c r="K1789" s="91">
        <v>0</v>
      </c>
      <c r="L1789" s="278">
        <v>0</v>
      </c>
      <c r="M1789" s="278">
        <f t="shared" si="27"/>
        <v>0</v>
      </c>
    </row>
    <row r="1790" spans="1:13" hidden="1" x14ac:dyDescent="0.3">
      <c r="A1790" s="108">
        <v>1210163</v>
      </c>
      <c r="B1790" s="133" t="s">
        <v>4018</v>
      </c>
      <c r="C1790" s="133" t="s">
        <v>11</v>
      </c>
      <c r="D1790" s="133" t="s">
        <v>4002</v>
      </c>
      <c r="E1790" s="133" t="s">
        <v>882</v>
      </c>
      <c r="F1790" s="133" t="s">
        <v>4012</v>
      </c>
      <c r="G1790" s="133" t="s">
        <v>1814</v>
      </c>
      <c r="H1790" s="133" t="s">
        <v>4019</v>
      </c>
      <c r="I1790" t="b">
        <v>0</v>
      </c>
      <c r="J1790" s="133" t="s">
        <v>867</v>
      </c>
      <c r="K1790" s="91">
        <v>500</v>
      </c>
      <c r="L1790" s="278">
        <v>500</v>
      </c>
      <c r="M1790" s="278">
        <f t="shared" si="27"/>
        <v>0</v>
      </c>
    </row>
    <row r="1791" spans="1:13" hidden="1" x14ac:dyDescent="0.3">
      <c r="A1791" s="108">
        <v>587149</v>
      </c>
      <c r="B1791" s="133" t="s">
        <v>4020</v>
      </c>
      <c r="C1791" s="133" t="s">
        <v>11</v>
      </c>
      <c r="D1791" s="133" t="s">
        <v>4002</v>
      </c>
      <c r="E1791" s="133" t="s">
        <v>882</v>
      </c>
      <c r="F1791" s="133" t="s">
        <v>4012</v>
      </c>
      <c r="G1791" s="133" t="s">
        <v>4021</v>
      </c>
      <c r="H1791" s="133" t="s">
        <v>4022</v>
      </c>
      <c r="I1791" t="b">
        <v>0</v>
      </c>
      <c r="J1791" s="133" t="s">
        <v>867</v>
      </c>
      <c r="K1791" s="91">
        <v>0</v>
      </c>
      <c r="L1791" s="278">
        <v>0</v>
      </c>
      <c r="M1791" s="278">
        <f t="shared" si="27"/>
        <v>0</v>
      </c>
    </row>
    <row r="1792" spans="1:13" hidden="1" x14ac:dyDescent="0.3">
      <c r="A1792" s="108">
        <v>603299</v>
      </c>
      <c r="B1792" s="133" t="s">
        <v>4025</v>
      </c>
      <c r="C1792" s="133" t="s">
        <v>11</v>
      </c>
      <c r="D1792" s="133" t="s">
        <v>4002</v>
      </c>
      <c r="E1792" s="133" t="s">
        <v>882</v>
      </c>
      <c r="F1792" s="133" t="s">
        <v>4012</v>
      </c>
      <c r="G1792" s="133" t="s">
        <v>928</v>
      </c>
      <c r="H1792" s="133" t="s">
        <v>4026</v>
      </c>
      <c r="I1792" t="b">
        <v>0</v>
      </c>
      <c r="J1792" s="133" t="s">
        <v>867</v>
      </c>
      <c r="K1792" s="91">
        <v>4000</v>
      </c>
      <c r="L1792" s="278">
        <v>4000</v>
      </c>
      <c r="M1792" s="278">
        <f t="shared" si="27"/>
        <v>0</v>
      </c>
    </row>
    <row r="1793" spans="1:13" hidden="1" x14ac:dyDescent="0.3">
      <c r="A1793" s="108">
        <v>587146</v>
      </c>
      <c r="B1793" s="133" t="s">
        <v>4027</v>
      </c>
      <c r="C1793" s="133" t="s">
        <v>11</v>
      </c>
      <c r="D1793" s="133" t="s">
        <v>4002</v>
      </c>
      <c r="E1793" s="133" t="s">
        <v>882</v>
      </c>
      <c r="F1793" s="133" t="s">
        <v>4012</v>
      </c>
      <c r="G1793" s="133" t="s">
        <v>944</v>
      </c>
      <c r="H1793" s="133" t="s">
        <v>4028</v>
      </c>
      <c r="I1793" t="b">
        <v>0</v>
      </c>
      <c r="J1793" s="133" t="s">
        <v>867</v>
      </c>
      <c r="K1793" s="91">
        <v>1000</v>
      </c>
      <c r="L1793" s="278">
        <v>1000</v>
      </c>
      <c r="M1793" s="278">
        <f t="shared" si="27"/>
        <v>0</v>
      </c>
    </row>
    <row r="1794" spans="1:13" hidden="1" x14ac:dyDescent="0.3">
      <c r="A1794" s="108">
        <v>603300</v>
      </c>
      <c r="B1794" s="133" t="s">
        <v>4029</v>
      </c>
      <c r="C1794" s="133" t="s">
        <v>11</v>
      </c>
      <c r="D1794" s="133" t="s">
        <v>4002</v>
      </c>
      <c r="E1794" s="133" t="s">
        <v>882</v>
      </c>
      <c r="F1794" s="133" t="s">
        <v>4012</v>
      </c>
      <c r="G1794" s="133" t="s">
        <v>1066</v>
      </c>
      <c r="H1794" s="133" t="s">
        <v>4030</v>
      </c>
      <c r="I1794" t="b">
        <v>0</v>
      </c>
      <c r="J1794" s="133" t="s">
        <v>867</v>
      </c>
      <c r="K1794" s="91">
        <v>4000</v>
      </c>
      <c r="L1794" s="278">
        <v>4000</v>
      </c>
      <c r="M1794" s="278">
        <f t="shared" si="27"/>
        <v>0</v>
      </c>
    </row>
    <row r="1795" spans="1:13" hidden="1" x14ac:dyDescent="0.3">
      <c r="A1795" s="108">
        <v>1210010</v>
      </c>
      <c r="B1795" s="133" t="s">
        <v>4031</v>
      </c>
      <c r="C1795" s="133" t="s">
        <v>11</v>
      </c>
      <c r="D1795" s="133" t="s">
        <v>4002</v>
      </c>
      <c r="E1795" s="133" t="s">
        <v>882</v>
      </c>
      <c r="F1795" s="133" t="s">
        <v>4032</v>
      </c>
      <c r="G1795" s="133" t="s">
        <v>865</v>
      </c>
      <c r="H1795" s="133" t="s">
        <v>4033</v>
      </c>
      <c r="I1795" t="b">
        <v>0</v>
      </c>
      <c r="J1795" s="133" t="s">
        <v>867</v>
      </c>
      <c r="K1795" s="91">
        <v>5200</v>
      </c>
      <c r="L1795" s="278">
        <v>5200</v>
      </c>
      <c r="M1795" s="278">
        <f t="shared" si="27"/>
        <v>0</v>
      </c>
    </row>
    <row r="1796" spans="1:13" hidden="1" x14ac:dyDescent="0.3">
      <c r="A1796" s="108">
        <v>1210161</v>
      </c>
      <c r="B1796" s="133" t="s">
        <v>4034</v>
      </c>
      <c r="C1796" s="133" t="s">
        <v>11</v>
      </c>
      <c r="D1796" s="133" t="s">
        <v>4002</v>
      </c>
      <c r="E1796" s="133" t="s">
        <v>882</v>
      </c>
      <c r="F1796" s="133" t="s">
        <v>4032</v>
      </c>
      <c r="G1796" s="133" t="s">
        <v>925</v>
      </c>
      <c r="H1796" s="133" t="s">
        <v>4035</v>
      </c>
      <c r="I1796" t="b">
        <v>0</v>
      </c>
      <c r="J1796" s="133" t="s">
        <v>867</v>
      </c>
      <c r="K1796" s="91">
        <v>0</v>
      </c>
      <c r="L1796" s="278">
        <v>0</v>
      </c>
      <c r="M1796" s="278">
        <f t="shared" si="27"/>
        <v>0</v>
      </c>
    </row>
    <row r="1797" spans="1:13" hidden="1" x14ac:dyDescent="0.3">
      <c r="A1797" s="108">
        <v>587143</v>
      </c>
      <c r="B1797" s="133" t="s">
        <v>4036</v>
      </c>
      <c r="C1797" s="133" t="s">
        <v>11</v>
      </c>
      <c r="D1797" s="133" t="s">
        <v>4002</v>
      </c>
      <c r="E1797" s="133" t="s">
        <v>882</v>
      </c>
      <c r="F1797" s="133" t="s">
        <v>4037</v>
      </c>
      <c r="G1797" s="133" t="s">
        <v>865</v>
      </c>
      <c r="H1797" s="133" t="s">
        <v>4038</v>
      </c>
      <c r="I1797" t="b">
        <v>0</v>
      </c>
      <c r="J1797" s="133" t="s">
        <v>867</v>
      </c>
      <c r="K1797" s="91">
        <v>1000</v>
      </c>
      <c r="L1797" s="278">
        <v>1000</v>
      </c>
      <c r="M1797" s="278">
        <f t="shared" si="27"/>
        <v>0</v>
      </c>
    </row>
    <row r="1798" spans="1:13" hidden="1" x14ac:dyDescent="0.3">
      <c r="A1798" s="108">
        <v>603302</v>
      </c>
      <c r="B1798" s="133" t="s">
        <v>4039</v>
      </c>
      <c r="C1798" s="133" t="s">
        <v>11</v>
      </c>
      <c r="D1798" s="133" t="s">
        <v>4002</v>
      </c>
      <c r="E1798" s="133" t="s">
        <v>882</v>
      </c>
      <c r="F1798" s="133" t="s">
        <v>4040</v>
      </c>
      <c r="G1798" s="133" t="s">
        <v>865</v>
      </c>
      <c r="H1798" s="133" t="s">
        <v>4041</v>
      </c>
      <c r="I1798" t="b">
        <v>0</v>
      </c>
      <c r="J1798" s="133" t="s">
        <v>867</v>
      </c>
      <c r="K1798" s="91">
        <v>3000</v>
      </c>
      <c r="L1798" s="278">
        <v>3000</v>
      </c>
      <c r="M1798" s="278">
        <f t="shared" ref="M1798:M1861" si="28">+L1798-K1798</f>
        <v>0</v>
      </c>
    </row>
    <row r="1799" spans="1:13" hidden="1" x14ac:dyDescent="0.3">
      <c r="A1799" s="108">
        <v>586420</v>
      </c>
      <c r="B1799" s="133" t="s">
        <v>4042</v>
      </c>
      <c r="C1799" s="133" t="s">
        <v>11</v>
      </c>
      <c r="D1799" s="133" t="s">
        <v>4002</v>
      </c>
      <c r="E1799" s="133" t="s">
        <v>882</v>
      </c>
      <c r="F1799" s="133" t="s">
        <v>4040</v>
      </c>
      <c r="G1799" s="133" t="s">
        <v>925</v>
      </c>
      <c r="H1799" s="133" t="s">
        <v>4043</v>
      </c>
      <c r="I1799" t="b">
        <v>0</v>
      </c>
      <c r="J1799" s="133" t="s">
        <v>867</v>
      </c>
      <c r="K1799" s="91">
        <v>5000</v>
      </c>
      <c r="L1799" s="278">
        <v>5000</v>
      </c>
      <c r="M1799" s="278">
        <f t="shared" si="28"/>
        <v>0</v>
      </c>
    </row>
    <row r="1800" spans="1:13" hidden="1" x14ac:dyDescent="0.3">
      <c r="A1800" s="108">
        <v>587150</v>
      </c>
      <c r="B1800" s="133" t="s">
        <v>4044</v>
      </c>
      <c r="C1800" s="133" t="s">
        <v>11</v>
      </c>
      <c r="D1800" s="133" t="s">
        <v>4002</v>
      </c>
      <c r="E1800" s="133" t="s">
        <v>882</v>
      </c>
      <c r="F1800" s="133" t="s">
        <v>4040</v>
      </c>
      <c r="G1800" s="133" t="s">
        <v>928</v>
      </c>
      <c r="H1800" s="133" t="s">
        <v>4045</v>
      </c>
      <c r="I1800" t="b">
        <v>0</v>
      </c>
      <c r="J1800" s="133" t="s">
        <v>867</v>
      </c>
      <c r="K1800" s="91">
        <v>2000</v>
      </c>
      <c r="L1800" s="278">
        <v>2000</v>
      </c>
      <c r="M1800" s="278">
        <f t="shared" si="28"/>
        <v>0</v>
      </c>
    </row>
    <row r="1801" spans="1:13" hidden="1" x14ac:dyDescent="0.3">
      <c r="A1801" s="108">
        <v>603303</v>
      </c>
      <c r="B1801" s="133" t="s">
        <v>4046</v>
      </c>
      <c r="C1801" s="133" t="s">
        <v>11</v>
      </c>
      <c r="D1801" s="133" t="s">
        <v>4002</v>
      </c>
      <c r="E1801" s="133" t="s">
        <v>882</v>
      </c>
      <c r="F1801" s="133" t="s">
        <v>4047</v>
      </c>
      <c r="G1801" s="133" t="s">
        <v>865</v>
      </c>
      <c r="H1801" s="133" t="s">
        <v>4048</v>
      </c>
      <c r="I1801" t="b">
        <v>0</v>
      </c>
      <c r="J1801" s="133" t="s">
        <v>867</v>
      </c>
      <c r="K1801" s="91">
        <v>3000</v>
      </c>
      <c r="L1801" s="278">
        <v>3000</v>
      </c>
      <c r="M1801" s="278">
        <f t="shared" si="28"/>
        <v>0</v>
      </c>
    </row>
    <row r="1802" spans="1:13" hidden="1" x14ac:dyDescent="0.3">
      <c r="A1802" s="108">
        <v>587140</v>
      </c>
      <c r="B1802" s="133" t="s">
        <v>4049</v>
      </c>
      <c r="C1802" s="133" t="s">
        <v>11</v>
      </c>
      <c r="D1802" s="133" t="s">
        <v>4002</v>
      </c>
      <c r="E1802" s="133" t="s">
        <v>882</v>
      </c>
      <c r="F1802" s="133" t="s">
        <v>4047</v>
      </c>
      <c r="G1802" s="133" t="s">
        <v>925</v>
      </c>
      <c r="H1802" s="133" t="s">
        <v>4050</v>
      </c>
      <c r="I1802" t="b">
        <v>0</v>
      </c>
      <c r="J1802" s="133" t="s">
        <v>867</v>
      </c>
      <c r="K1802" s="91">
        <v>2000</v>
      </c>
      <c r="L1802" s="278">
        <v>2000</v>
      </c>
      <c r="M1802" s="278">
        <f t="shared" si="28"/>
        <v>0</v>
      </c>
    </row>
    <row r="1803" spans="1:13" hidden="1" x14ac:dyDescent="0.3">
      <c r="A1803" s="108">
        <v>587141</v>
      </c>
      <c r="B1803" s="133" t="s">
        <v>4051</v>
      </c>
      <c r="C1803" s="133" t="s">
        <v>11</v>
      </c>
      <c r="D1803" s="133" t="s">
        <v>4002</v>
      </c>
      <c r="E1803" s="133" t="s">
        <v>882</v>
      </c>
      <c r="F1803" s="133" t="s">
        <v>4047</v>
      </c>
      <c r="G1803" s="133" t="s">
        <v>928</v>
      </c>
      <c r="H1803" s="133" t="s">
        <v>4052</v>
      </c>
      <c r="I1803" t="b">
        <v>0</v>
      </c>
      <c r="J1803" s="133" t="s">
        <v>867</v>
      </c>
      <c r="K1803" s="91">
        <v>0</v>
      </c>
      <c r="L1803" s="278">
        <v>0</v>
      </c>
      <c r="M1803" s="278">
        <f t="shared" si="28"/>
        <v>0</v>
      </c>
    </row>
    <row r="1804" spans="1:13" hidden="1" x14ac:dyDescent="0.3">
      <c r="A1804" s="108">
        <v>603304</v>
      </c>
      <c r="B1804" s="133" t="s">
        <v>4053</v>
      </c>
      <c r="C1804" s="133" t="s">
        <v>11</v>
      </c>
      <c r="D1804" s="133" t="s">
        <v>4002</v>
      </c>
      <c r="E1804" s="133" t="s">
        <v>882</v>
      </c>
      <c r="F1804" s="133" t="s">
        <v>4054</v>
      </c>
      <c r="G1804" s="133" t="s">
        <v>865</v>
      </c>
      <c r="H1804" s="133" t="s">
        <v>4055</v>
      </c>
      <c r="I1804" t="b">
        <v>0</v>
      </c>
      <c r="J1804" s="133" t="s">
        <v>867</v>
      </c>
      <c r="K1804" s="91">
        <v>7000</v>
      </c>
      <c r="L1804" s="278">
        <v>7000</v>
      </c>
      <c r="M1804" s="278">
        <f t="shared" si="28"/>
        <v>0</v>
      </c>
    </row>
    <row r="1805" spans="1:13" hidden="1" x14ac:dyDescent="0.3">
      <c r="A1805" s="108">
        <v>587137</v>
      </c>
      <c r="B1805" s="133" t="s">
        <v>4056</v>
      </c>
      <c r="C1805" s="133" t="s">
        <v>11</v>
      </c>
      <c r="D1805" s="133" t="s">
        <v>4002</v>
      </c>
      <c r="E1805" s="133" t="s">
        <v>882</v>
      </c>
      <c r="F1805" s="133" t="s">
        <v>4054</v>
      </c>
      <c r="G1805" s="133" t="s">
        <v>925</v>
      </c>
      <c r="H1805" s="133" t="s">
        <v>4057</v>
      </c>
      <c r="I1805" t="b">
        <v>0</v>
      </c>
      <c r="J1805" s="133" t="s">
        <v>867</v>
      </c>
      <c r="K1805" s="91">
        <v>4500</v>
      </c>
      <c r="L1805" s="278">
        <v>4500</v>
      </c>
      <c r="M1805" s="278">
        <f t="shared" si="28"/>
        <v>0</v>
      </c>
    </row>
    <row r="1806" spans="1:13" hidden="1" x14ac:dyDescent="0.3">
      <c r="A1806" s="108">
        <v>587138</v>
      </c>
      <c r="B1806" s="133" t="s">
        <v>4058</v>
      </c>
      <c r="C1806" s="133" t="s">
        <v>11</v>
      </c>
      <c r="D1806" s="133" t="s">
        <v>4002</v>
      </c>
      <c r="E1806" s="133" t="s">
        <v>882</v>
      </c>
      <c r="F1806" s="133" t="s">
        <v>4059</v>
      </c>
      <c r="G1806" s="133" t="s">
        <v>865</v>
      </c>
      <c r="H1806" s="133" t="s">
        <v>4060</v>
      </c>
      <c r="I1806" t="b">
        <v>0</v>
      </c>
      <c r="J1806" s="133" t="s">
        <v>867</v>
      </c>
      <c r="K1806" s="91">
        <v>33900</v>
      </c>
      <c r="L1806" s="278">
        <v>33900</v>
      </c>
      <c r="M1806" s="278">
        <f t="shared" si="28"/>
        <v>0</v>
      </c>
    </row>
    <row r="1807" spans="1:13" hidden="1" x14ac:dyDescent="0.3">
      <c r="A1807" s="108">
        <v>603305</v>
      </c>
      <c r="B1807" s="133" t="s">
        <v>4061</v>
      </c>
      <c r="C1807" s="133" t="s">
        <v>11</v>
      </c>
      <c r="D1807" s="133" t="s">
        <v>4002</v>
      </c>
      <c r="E1807" s="133" t="s">
        <v>882</v>
      </c>
      <c r="F1807" s="133" t="s">
        <v>4062</v>
      </c>
      <c r="G1807" s="133" t="s">
        <v>865</v>
      </c>
      <c r="H1807" s="133" t="s">
        <v>4063</v>
      </c>
      <c r="I1807" t="b">
        <v>0</v>
      </c>
      <c r="J1807" s="133" t="s">
        <v>867</v>
      </c>
      <c r="K1807" s="91">
        <v>700000</v>
      </c>
      <c r="L1807" s="278">
        <v>700000</v>
      </c>
      <c r="M1807" s="278">
        <f t="shared" si="28"/>
        <v>0</v>
      </c>
    </row>
    <row r="1808" spans="1:13" hidden="1" x14ac:dyDescent="0.3">
      <c r="A1808" s="108">
        <v>603306</v>
      </c>
      <c r="B1808" s="133" t="s">
        <v>4064</v>
      </c>
      <c r="C1808" s="133" t="s">
        <v>11</v>
      </c>
      <c r="D1808" s="133" t="s">
        <v>4002</v>
      </c>
      <c r="E1808" s="133" t="s">
        <v>882</v>
      </c>
      <c r="F1808" s="133" t="s">
        <v>4062</v>
      </c>
      <c r="G1808" s="133" t="s">
        <v>1807</v>
      </c>
      <c r="H1808" s="133" t="s">
        <v>4065</v>
      </c>
      <c r="I1808" t="b">
        <v>0</v>
      </c>
      <c r="J1808" s="133" t="s">
        <v>867</v>
      </c>
      <c r="K1808" s="91">
        <v>60100</v>
      </c>
      <c r="L1808" s="278">
        <v>60100</v>
      </c>
      <c r="M1808" s="278">
        <f t="shared" si="28"/>
        <v>0</v>
      </c>
    </row>
    <row r="1809" spans="1:13" hidden="1" x14ac:dyDescent="0.3">
      <c r="A1809" s="108">
        <v>587144</v>
      </c>
      <c r="B1809" s="133" t="s">
        <v>4066</v>
      </c>
      <c r="C1809" s="133" t="s">
        <v>11</v>
      </c>
      <c r="D1809" s="133" t="s">
        <v>4002</v>
      </c>
      <c r="E1809" s="133" t="s">
        <v>882</v>
      </c>
      <c r="F1809" s="133" t="s">
        <v>4062</v>
      </c>
      <c r="G1809" s="133" t="s">
        <v>925</v>
      </c>
      <c r="H1809" s="133" t="s">
        <v>4067</v>
      </c>
      <c r="I1809" t="b">
        <v>0</v>
      </c>
      <c r="J1809" s="133" t="s">
        <v>867</v>
      </c>
      <c r="K1809" s="91">
        <v>300</v>
      </c>
      <c r="L1809" s="278">
        <v>300</v>
      </c>
      <c r="M1809" s="278">
        <f t="shared" si="28"/>
        <v>0</v>
      </c>
    </row>
    <row r="1810" spans="1:13" hidden="1" x14ac:dyDescent="0.3">
      <c r="A1810" s="108">
        <v>603307</v>
      </c>
      <c r="B1810" s="133" t="s">
        <v>4068</v>
      </c>
      <c r="C1810" s="133" t="s">
        <v>11</v>
      </c>
      <c r="D1810" s="133" t="s">
        <v>4002</v>
      </c>
      <c r="E1810" s="133" t="s">
        <v>882</v>
      </c>
      <c r="F1810" s="133" t="s">
        <v>4062</v>
      </c>
      <c r="G1810" s="133" t="s">
        <v>928</v>
      </c>
      <c r="H1810" s="133" t="s">
        <v>4069</v>
      </c>
      <c r="I1810" t="b">
        <v>0</v>
      </c>
      <c r="J1810" s="133" t="s">
        <v>867</v>
      </c>
      <c r="K1810" s="91">
        <v>10000</v>
      </c>
      <c r="L1810" s="278">
        <v>10000</v>
      </c>
      <c r="M1810" s="278">
        <f t="shared" si="28"/>
        <v>0</v>
      </c>
    </row>
    <row r="1811" spans="1:13" hidden="1" x14ac:dyDescent="0.3">
      <c r="A1811" s="108">
        <v>587147</v>
      </c>
      <c r="B1811" s="133" t="s">
        <v>4070</v>
      </c>
      <c r="C1811" s="133" t="s">
        <v>11</v>
      </c>
      <c r="D1811" s="133" t="s">
        <v>4002</v>
      </c>
      <c r="E1811" s="133" t="s">
        <v>882</v>
      </c>
      <c r="F1811" s="133" t="s">
        <v>4062</v>
      </c>
      <c r="G1811" s="133" t="s">
        <v>931</v>
      </c>
      <c r="H1811" s="133" t="s">
        <v>4071</v>
      </c>
      <c r="I1811" t="b">
        <v>0</v>
      </c>
      <c r="J1811" s="133" t="s">
        <v>867</v>
      </c>
      <c r="K1811" s="91">
        <v>14000</v>
      </c>
      <c r="L1811" s="278">
        <v>14000</v>
      </c>
      <c r="M1811" s="278">
        <f t="shared" si="28"/>
        <v>0</v>
      </c>
    </row>
    <row r="1812" spans="1:13" hidden="1" x14ac:dyDescent="0.3">
      <c r="A1812" s="108">
        <v>603308</v>
      </c>
      <c r="B1812" s="133" t="s">
        <v>4072</v>
      </c>
      <c r="C1812" s="133" t="s">
        <v>11</v>
      </c>
      <c r="D1812" s="133" t="s">
        <v>4002</v>
      </c>
      <c r="E1812" s="133" t="s">
        <v>882</v>
      </c>
      <c r="F1812" s="133" t="s">
        <v>4062</v>
      </c>
      <c r="G1812" s="133" t="s">
        <v>944</v>
      </c>
      <c r="H1812" s="133" t="s">
        <v>4073</v>
      </c>
      <c r="I1812" t="b">
        <v>0</v>
      </c>
      <c r="J1812" s="133" t="s">
        <v>867</v>
      </c>
      <c r="K1812" s="91">
        <v>11000</v>
      </c>
      <c r="L1812" s="278">
        <v>11000</v>
      </c>
      <c r="M1812" s="278">
        <f t="shared" si="28"/>
        <v>0</v>
      </c>
    </row>
    <row r="1813" spans="1:13" hidden="1" x14ac:dyDescent="0.3">
      <c r="A1813" s="108">
        <v>587142</v>
      </c>
      <c r="B1813" s="133" t="s">
        <v>4074</v>
      </c>
      <c r="C1813" s="133" t="s">
        <v>11</v>
      </c>
      <c r="D1813" s="133" t="s">
        <v>4002</v>
      </c>
      <c r="E1813" s="133" t="s">
        <v>882</v>
      </c>
      <c r="F1813" s="133" t="s">
        <v>4062</v>
      </c>
      <c r="G1813" s="133" t="s">
        <v>1060</v>
      </c>
      <c r="H1813" s="133" t="s">
        <v>4075</v>
      </c>
      <c r="I1813" t="b">
        <v>0</v>
      </c>
      <c r="J1813" s="133" t="s">
        <v>867</v>
      </c>
      <c r="K1813" s="91">
        <v>11000</v>
      </c>
      <c r="L1813" s="278">
        <v>11000</v>
      </c>
      <c r="M1813" s="278">
        <f t="shared" si="28"/>
        <v>0</v>
      </c>
    </row>
    <row r="1814" spans="1:13" hidden="1" x14ac:dyDescent="0.3">
      <c r="A1814" s="108">
        <v>587133</v>
      </c>
      <c r="B1814" s="133" t="s">
        <v>4076</v>
      </c>
      <c r="C1814" s="133" t="s">
        <v>11</v>
      </c>
      <c r="D1814" s="133" t="s">
        <v>4002</v>
      </c>
      <c r="E1814" s="133" t="s">
        <v>882</v>
      </c>
      <c r="F1814" s="133" t="s">
        <v>4062</v>
      </c>
      <c r="G1814" s="133" t="s">
        <v>1063</v>
      </c>
      <c r="H1814" s="133" t="s">
        <v>4077</v>
      </c>
      <c r="I1814" t="b">
        <v>0</v>
      </c>
      <c r="J1814" s="133" t="s">
        <v>867</v>
      </c>
      <c r="K1814" s="91">
        <v>820000</v>
      </c>
      <c r="L1814" s="278">
        <v>820000</v>
      </c>
      <c r="M1814" s="278">
        <f t="shared" si="28"/>
        <v>0</v>
      </c>
    </row>
    <row r="1815" spans="1:13" hidden="1" x14ac:dyDescent="0.3">
      <c r="A1815" s="108">
        <v>587134</v>
      </c>
      <c r="B1815" s="133" t="s">
        <v>4078</v>
      </c>
      <c r="C1815" s="133" t="s">
        <v>11</v>
      </c>
      <c r="D1815" s="133" t="s">
        <v>4002</v>
      </c>
      <c r="E1815" s="133" t="s">
        <v>882</v>
      </c>
      <c r="F1815" s="133" t="s">
        <v>4062</v>
      </c>
      <c r="G1815" s="133" t="s">
        <v>1088</v>
      </c>
      <c r="H1815" s="133" t="s">
        <v>4079</v>
      </c>
      <c r="I1815" t="b">
        <v>0</v>
      </c>
      <c r="J1815" s="133" t="s">
        <v>867</v>
      </c>
      <c r="K1815" s="91">
        <v>500</v>
      </c>
      <c r="L1815" s="278">
        <v>500</v>
      </c>
      <c r="M1815" s="278">
        <f t="shared" si="28"/>
        <v>0</v>
      </c>
    </row>
    <row r="1816" spans="1:13" hidden="1" x14ac:dyDescent="0.3">
      <c r="A1816" s="108">
        <v>603309</v>
      </c>
      <c r="B1816" s="133" t="s">
        <v>4080</v>
      </c>
      <c r="C1816" s="133" t="s">
        <v>11</v>
      </c>
      <c r="D1816" s="133" t="s">
        <v>4002</v>
      </c>
      <c r="E1816" s="133" t="s">
        <v>882</v>
      </c>
      <c r="F1816" s="133" t="s">
        <v>4062</v>
      </c>
      <c r="G1816" s="133" t="s">
        <v>1066</v>
      </c>
      <c r="H1816" s="133" t="s">
        <v>4081</v>
      </c>
      <c r="I1816" t="b">
        <v>0</v>
      </c>
      <c r="J1816" s="133" t="s">
        <v>867</v>
      </c>
      <c r="K1816" s="91">
        <v>20500</v>
      </c>
      <c r="L1816" s="278">
        <v>20500</v>
      </c>
      <c r="M1816" s="278">
        <f t="shared" si="28"/>
        <v>0</v>
      </c>
    </row>
    <row r="1817" spans="1:13" hidden="1" x14ac:dyDescent="0.3">
      <c r="A1817" s="108">
        <v>603310</v>
      </c>
      <c r="B1817" s="133" t="s">
        <v>4082</v>
      </c>
      <c r="C1817" s="133" t="s">
        <v>11</v>
      </c>
      <c r="D1817" s="133" t="s">
        <v>4002</v>
      </c>
      <c r="E1817" s="133" t="s">
        <v>882</v>
      </c>
      <c r="F1817" s="133" t="s">
        <v>4083</v>
      </c>
      <c r="G1817" s="133" t="s">
        <v>865</v>
      </c>
      <c r="H1817" s="133" t="s">
        <v>4084</v>
      </c>
      <c r="I1817" t="b">
        <v>0</v>
      </c>
      <c r="J1817" s="133" t="s">
        <v>867</v>
      </c>
      <c r="K1817" s="91">
        <v>650000</v>
      </c>
      <c r="L1817" s="278">
        <v>650000</v>
      </c>
      <c r="M1817" s="278">
        <f t="shared" si="28"/>
        <v>0</v>
      </c>
    </row>
    <row r="1818" spans="1:13" hidden="1" x14ac:dyDescent="0.3">
      <c r="A1818" s="108">
        <v>587151</v>
      </c>
      <c r="B1818" s="133" t="s">
        <v>4085</v>
      </c>
      <c r="C1818" s="133" t="s">
        <v>11</v>
      </c>
      <c r="D1818" s="133" t="s">
        <v>4002</v>
      </c>
      <c r="E1818" s="133" t="s">
        <v>882</v>
      </c>
      <c r="F1818" s="133" t="s">
        <v>4083</v>
      </c>
      <c r="G1818" s="133" t="s">
        <v>1807</v>
      </c>
      <c r="H1818" s="133" t="s">
        <v>4086</v>
      </c>
      <c r="I1818" t="b">
        <v>0</v>
      </c>
      <c r="J1818" s="133" t="s">
        <v>867</v>
      </c>
      <c r="K1818" s="91">
        <v>700</v>
      </c>
      <c r="L1818" s="278">
        <v>700</v>
      </c>
      <c r="M1818" s="278">
        <f t="shared" si="28"/>
        <v>0</v>
      </c>
    </row>
    <row r="1819" spans="1:13" hidden="1" x14ac:dyDescent="0.3">
      <c r="A1819" s="108">
        <v>850328</v>
      </c>
      <c r="B1819" s="133" t="s">
        <v>4087</v>
      </c>
      <c r="C1819" s="133" t="s">
        <v>11</v>
      </c>
      <c r="D1819" s="133" t="s">
        <v>4002</v>
      </c>
      <c r="E1819" s="133" t="s">
        <v>882</v>
      </c>
      <c r="F1819" s="133" t="s">
        <v>4083</v>
      </c>
      <c r="G1819" s="133" t="s">
        <v>1072</v>
      </c>
      <c r="H1819" s="133" t="s">
        <v>4088</v>
      </c>
      <c r="I1819" t="b">
        <v>0</v>
      </c>
      <c r="J1819" s="133" t="s">
        <v>867</v>
      </c>
      <c r="K1819" s="91">
        <v>4500</v>
      </c>
      <c r="L1819" s="278">
        <v>4500</v>
      </c>
      <c r="M1819" s="278">
        <f t="shared" si="28"/>
        <v>0</v>
      </c>
    </row>
    <row r="1820" spans="1:13" hidden="1" x14ac:dyDescent="0.3">
      <c r="A1820" s="108">
        <v>603311</v>
      </c>
      <c r="B1820" s="133" t="s">
        <v>4089</v>
      </c>
      <c r="C1820" s="133" t="s">
        <v>11</v>
      </c>
      <c r="D1820" s="133" t="s">
        <v>4002</v>
      </c>
      <c r="E1820" s="133" t="s">
        <v>882</v>
      </c>
      <c r="F1820" s="133" t="s">
        <v>4083</v>
      </c>
      <c r="G1820" s="133" t="s">
        <v>925</v>
      </c>
      <c r="H1820" s="133" t="s">
        <v>4090</v>
      </c>
      <c r="I1820" t="b">
        <v>0</v>
      </c>
      <c r="J1820" s="133" t="s">
        <v>867</v>
      </c>
      <c r="K1820" s="91">
        <v>55000</v>
      </c>
      <c r="L1820" s="278">
        <v>55000</v>
      </c>
      <c r="M1820" s="278">
        <f t="shared" si="28"/>
        <v>0</v>
      </c>
    </row>
    <row r="1821" spans="1:13" hidden="1" x14ac:dyDescent="0.3">
      <c r="A1821" s="108">
        <v>587139</v>
      </c>
      <c r="B1821" s="133" t="s">
        <v>4091</v>
      </c>
      <c r="C1821" s="133" t="s">
        <v>11</v>
      </c>
      <c r="D1821" s="133" t="s">
        <v>4002</v>
      </c>
      <c r="E1821" s="133" t="s">
        <v>882</v>
      </c>
      <c r="F1821" s="133" t="s">
        <v>4083</v>
      </c>
      <c r="G1821" s="133" t="s">
        <v>928</v>
      </c>
      <c r="H1821" s="133" t="s">
        <v>4092</v>
      </c>
      <c r="I1821" t="b">
        <v>0</v>
      </c>
      <c r="J1821" s="133" t="s">
        <v>867</v>
      </c>
      <c r="K1821" s="91">
        <v>40000</v>
      </c>
      <c r="L1821" s="278">
        <v>40000</v>
      </c>
      <c r="M1821" s="278">
        <f t="shared" si="28"/>
        <v>0</v>
      </c>
    </row>
    <row r="1822" spans="1:13" hidden="1" x14ac:dyDescent="0.3">
      <c r="A1822" s="108">
        <v>1820506</v>
      </c>
      <c r="B1822" s="133" t="s">
        <v>4093</v>
      </c>
      <c r="C1822" s="133" t="s">
        <v>11</v>
      </c>
      <c r="D1822" s="133" t="s">
        <v>4002</v>
      </c>
      <c r="E1822" s="133" t="s">
        <v>882</v>
      </c>
      <c r="F1822" s="133" t="s">
        <v>4083</v>
      </c>
      <c r="G1822" s="133" t="s">
        <v>931</v>
      </c>
      <c r="H1822" s="133" t="s">
        <v>4094</v>
      </c>
      <c r="I1822" t="b">
        <v>0</v>
      </c>
      <c r="J1822" s="133" t="s">
        <v>867</v>
      </c>
      <c r="K1822" s="91">
        <v>0</v>
      </c>
      <c r="L1822" s="278">
        <v>0</v>
      </c>
      <c r="M1822" s="278">
        <f t="shared" si="28"/>
        <v>0</v>
      </c>
    </row>
    <row r="1823" spans="1:13" hidden="1" x14ac:dyDescent="0.3">
      <c r="A1823" s="108">
        <v>603312</v>
      </c>
      <c r="B1823" s="133" t="s">
        <v>4095</v>
      </c>
      <c r="C1823" s="133" t="s">
        <v>11</v>
      </c>
      <c r="D1823" s="133" t="s">
        <v>4002</v>
      </c>
      <c r="E1823" s="133" t="s">
        <v>882</v>
      </c>
      <c r="F1823" s="133" t="s">
        <v>4083</v>
      </c>
      <c r="G1823" s="133" t="s">
        <v>944</v>
      </c>
      <c r="H1823" s="133" t="s">
        <v>4096</v>
      </c>
      <c r="I1823" t="b">
        <v>0</v>
      </c>
      <c r="J1823" s="133" t="s">
        <v>867</v>
      </c>
      <c r="K1823" s="91">
        <v>0</v>
      </c>
      <c r="L1823" s="278">
        <v>0</v>
      </c>
      <c r="M1823" s="278">
        <f t="shared" si="28"/>
        <v>0</v>
      </c>
    </row>
    <row r="1824" spans="1:13" hidden="1" x14ac:dyDescent="0.3">
      <c r="A1824" s="108">
        <v>2171784</v>
      </c>
      <c r="B1824" s="133" t="s">
        <v>4097</v>
      </c>
      <c r="C1824" s="133" t="s">
        <v>11</v>
      </c>
      <c r="D1824" s="133" t="s">
        <v>4002</v>
      </c>
      <c r="E1824" s="133" t="s">
        <v>882</v>
      </c>
      <c r="F1824" s="133" t="s">
        <v>4083</v>
      </c>
      <c r="G1824" s="133" t="s">
        <v>1060</v>
      </c>
      <c r="H1824" s="133" t="s">
        <v>4098</v>
      </c>
      <c r="I1824" t="b">
        <v>0</v>
      </c>
      <c r="J1824" s="133" t="s">
        <v>867</v>
      </c>
      <c r="K1824" s="91">
        <v>1500</v>
      </c>
      <c r="L1824" s="278">
        <v>1500</v>
      </c>
      <c r="M1824" s="278">
        <f t="shared" si="28"/>
        <v>0</v>
      </c>
    </row>
    <row r="1825" spans="1:13" hidden="1" x14ac:dyDescent="0.3">
      <c r="A1825" s="108">
        <v>587148</v>
      </c>
      <c r="B1825" s="133" t="s">
        <v>4099</v>
      </c>
      <c r="C1825" s="133" t="s">
        <v>11</v>
      </c>
      <c r="D1825" s="133" t="s">
        <v>4002</v>
      </c>
      <c r="E1825" s="133" t="s">
        <v>882</v>
      </c>
      <c r="F1825" s="133" t="s">
        <v>4083</v>
      </c>
      <c r="G1825" s="133" t="s">
        <v>1063</v>
      </c>
      <c r="H1825" s="133" t="s">
        <v>4100</v>
      </c>
      <c r="I1825" t="b">
        <v>0</v>
      </c>
      <c r="J1825" s="133" t="s">
        <v>867</v>
      </c>
      <c r="K1825" s="91">
        <v>0</v>
      </c>
      <c r="L1825" s="278">
        <v>0</v>
      </c>
      <c r="M1825" s="278">
        <f t="shared" si="28"/>
        <v>0</v>
      </c>
    </row>
    <row r="1826" spans="1:13" hidden="1" x14ac:dyDescent="0.3">
      <c r="A1826" s="108">
        <v>603313</v>
      </c>
      <c r="B1826" s="133" t="s">
        <v>4101</v>
      </c>
      <c r="C1826" s="133" t="s">
        <v>11</v>
      </c>
      <c r="D1826" s="133" t="s">
        <v>4002</v>
      </c>
      <c r="E1826" s="133" t="s">
        <v>882</v>
      </c>
      <c r="F1826" s="133" t="s">
        <v>4083</v>
      </c>
      <c r="G1826" s="133" t="s">
        <v>1088</v>
      </c>
      <c r="H1826" s="133" t="s">
        <v>4102</v>
      </c>
      <c r="I1826" t="b">
        <v>0</v>
      </c>
      <c r="J1826" s="133" t="s">
        <v>867</v>
      </c>
      <c r="K1826" s="91">
        <v>12000</v>
      </c>
      <c r="L1826" s="278">
        <v>12000</v>
      </c>
      <c r="M1826" s="278">
        <f t="shared" si="28"/>
        <v>0</v>
      </c>
    </row>
    <row r="1827" spans="1:13" hidden="1" x14ac:dyDescent="0.3">
      <c r="A1827" s="108">
        <v>587145</v>
      </c>
      <c r="B1827" s="133" t="s">
        <v>4103</v>
      </c>
      <c r="C1827" s="133" t="s">
        <v>11</v>
      </c>
      <c r="D1827" s="133" t="s">
        <v>4002</v>
      </c>
      <c r="E1827" s="133" t="s">
        <v>882</v>
      </c>
      <c r="F1827" s="133" t="s">
        <v>4083</v>
      </c>
      <c r="G1827" s="133" t="s">
        <v>1066</v>
      </c>
      <c r="H1827" s="133" t="s">
        <v>4104</v>
      </c>
      <c r="I1827" t="b">
        <v>0</v>
      </c>
      <c r="J1827" s="133" t="s">
        <v>867</v>
      </c>
      <c r="K1827" s="91">
        <v>260000</v>
      </c>
      <c r="L1827" s="278">
        <v>260000</v>
      </c>
      <c r="M1827" s="278">
        <f t="shared" si="28"/>
        <v>0</v>
      </c>
    </row>
    <row r="1828" spans="1:13" hidden="1" x14ac:dyDescent="0.3">
      <c r="A1828" s="108">
        <v>603314</v>
      </c>
      <c r="B1828" s="133" t="s">
        <v>4105</v>
      </c>
      <c r="C1828" s="133" t="s">
        <v>11</v>
      </c>
      <c r="D1828" s="133" t="s">
        <v>4002</v>
      </c>
      <c r="E1828" s="133" t="s">
        <v>882</v>
      </c>
      <c r="F1828" s="133" t="s">
        <v>4106</v>
      </c>
      <c r="G1828" s="133" t="s">
        <v>865</v>
      </c>
      <c r="H1828" s="133" t="s">
        <v>4107</v>
      </c>
      <c r="I1828" t="b">
        <v>0</v>
      </c>
      <c r="J1828" s="133" t="s">
        <v>867</v>
      </c>
      <c r="K1828" s="91">
        <v>4500</v>
      </c>
      <c r="L1828" s="278">
        <v>4500</v>
      </c>
      <c r="M1828" s="278">
        <f t="shared" si="28"/>
        <v>0</v>
      </c>
    </row>
    <row r="1829" spans="1:13" hidden="1" x14ac:dyDescent="0.3">
      <c r="A1829" s="108">
        <v>850335</v>
      </c>
      <c r="B1829" s="133" t="s">
        <v>4108</v>
      </c>
      <c r="C1829" s="133" t="s">
        <v>11</v>
      </c>
      <c r="D1829" s="133" t="s">
        <v>4002</v>
      </c>
      <c r="E1829" s="133" t="s">
        <v>882</v>
      </c>
      <c r="F1829" s="133" t="s">
        <v>4109</v>
      </c>
      <c r="G1829" s="133" t="s">
        <v>865</v>
      </c>
      <c r="H1829" s="133" t="s">
        <v>4110</v>
      </c>
      <c r="I1829" t="b">
        <v>0</v>
      </c>
      <c r="J1829" s="133" t="s">
        <v>867</v>
      </c>
      <c r="K1829" s="91">
        <v>105000</v>
      </c>
      <c r="L1829" s="278">
        <v>105000</v>
      </c>
      <c r="M1829" s="278">
        <f t="shared" si="28"/>
        <v>0</v>
      </c>
    </row>
    <row r="1830" spans="1:13" hidden="1" x14ac:dyDescent="0.3">
      <c r="A1830" s="108">
        <v>2617712</v>
      </c>
      <c r="B1830" s="133" t="s">
        <v>4111</v>
      </c>
      <c r="C1830" s="133" t="s">
        <v>11</v>
      </c>
      <c r="D1830" s="133" t="s">
        <v>4002</v>
      </c>
      <c r="E1830" s="133" t="s">
        <v>882</v>
      </c>
      <c r="F1830" s="133" t="s">
        <v>4109</v>
      </c>
      <c r="G1830" s="133" t="s">
        <v>925</v>
      </c>
      <c r="H1830" s="133" t="s">
        <v>4112</v>
      </c>
      <c r="I1830" t="b">
        <v>0</v>
      </c>
      <c r="J1830" s="133" t="s">
        <v>867</v>
      </c>
      <c r="K1830" s="91">
        <v>10000</v>
      </c>
      <c r="L1830" s="278">
        <v>10000</v>
      </c>
      <c r="M1830" s="278">
        <f t="shared" si="28"/>
        <v>0</v>
      </c>
    </row>
    <row r="1831" spans="1:13" hidden="1" x14ac:dyDescent="0.3">
      <c r="A1831" s="108">
        <v>2617716</v>
      </c>
      <c r="B1831" s="133" t="s">
        <v>4113</v>
      </c>
      <c r="C1831" s="133" t="s">
        <v>11</v>
      </c>
      <c r="D1831" s="133" t="s">
        <v>4002</v>
      </c>
      <c r="E1831" s="133" t="s">
        <v>882</v>
      </c>
      <c r="F1831" s="133" t="s">
        <v>4109</v>
      </c>
      <c r="G1831" s="133" t="s">
        <v>928</v>
      </c>
      <c r="H1831" s="133" t="s">
        <v>4114</v>
      </c>
      <c r="I1831" t="b">
        <v>0</v>
      </c>
      <c r="J1831" s="133" t="s">
        <v>867</v>
      </c>
      <c r="K1831" s="91">
        <v>123000</v>
      </c>
      <c r="L1831" s="278">
        <v>123000</v>
      </c>
      <c r="M1831" s="278">
        <f t="shared" si="28"/>
        <v>0</v>
      </c>
    </row>
    <row r="1832" spans="1:13" hidden="1" x14ac:dyDescent="0.3">
      <c r="A1832" s="108">
        <v>587135</v>
      </c>
      <c r="B1832" s="133" t="s">
        <v>4115</v>
      </c>
      <c r="C1832" s="133" t="s">
        <v>11</v>
      </c>
      <c r="D1832" s="133" t="s">
        <v>4002</v>
      </c>
      <c r="E1832" s="133" t="s">
        <v>882</v>
      </c>
      <c r="F1832" s="133" t="s">
        <v>4109</v>
      </c>
      <c r="G1832" s="133" t="s">
        <v>931</v>
      </c>
      <c r="H1832" s="133" t="s">
        <v>4116</v>
      </c>
      <c r="I1832" t="b">
        <v>0</v>
      </c>
      <c r="J1832" s="133" t="s">
        <v>867</v>
      </c>
      <c r="K1832" s="91">
        <v>500</v>
      </c>
      <c r="L1832" s="278">
        <v>500</v>
      </c>
      <c r="M1832" s="278">
        <f t="shared" si="28"/>
        <v>0</v>
      </c>
    </row>
    <row r="1833" spans="1:13" hidden="1" x14ac:dyDescent="0.3">
      <c r="A1833" s="108">
        <v>587136</v>
      </c>
      <c r="B1833" s="133" t="s">
        <v>4117</v>
      </c>
      <c r="C1833" s="133" t="s">
        <v>11</v>
      </c>
      <c r="D1833" s="133" t="s">
        <v>4002</v>
      </c>
      <c r="E1833" s="133" t="s">
        <v>882</v>
      </c>
      <c r="F1833" s="133" t="s">
        <v>4109</v>
      </c>
      <c r="G1833" s="133" t="s">
        <v>944</v>
      </c>
      <c r="H1833" s="133" t="s">
        <v>4118</v>
      </c>
      <c r="I1833" t="b">
        <v>0</v>
      </c>
      <c r="J1833" s="133" t="s">
        <v>867</v>
      </c>
      <c r="K1833" s="91">
        <v>500</v>
      </c>
      <c r="L1833" s="278">
        <v>500</v>
      </c>
      <c r="M1833" s="278">
        <f t="shared" si="28"/>
        <v>0</v>
      </c>
    </row>
    <row r="1834" spans="1:13" hidden="1" x14ac:dyDescent="0.3">
      <c r="A1834" s="108">
        <v>1210000</v>
      </c>
      <c r="B1834" s="133" t="s">
        <v>4119</v>
      </c>
      <c r="C1834" s="133" t="s">
        <v>11</v>
      </c>
      <c r="D1834" s="133" t="s">
        <v>4002</v>
      </c>
      <c r="E1834" s="133" t="s">
        <v>882</v>
      </c>
      <c r="F1834" s="133" t="s">
        <v>4109</v>
      </c>
      <c r="G1834" s="133" t="s">
        <v>1060</v>
      </c>
      <c r="H1834" s="133" t="s">
        <v>4120</v>
      </c>
      <c r="I1834" t="b">
        <v>0</v>
      </c>
      <c r="J1834" s="133" t="s">
        <v>867</v>
      </c>
      <c r="K1834" s="91">
        <v>3000</v>
      </c>
      <c r="L1834" s="278">
        <v>3000</v>
      </c>
      <c r="M1834" s="278">
        <f t="shared" si="28"/>
        <v>0</v>
      </c>
    </row>
    <row r="1835" spans="1:13" hidden="1" x14ac:dyDescent="0.3">
      <c r="A1835" s="108">
        <v>1210003</v>
      </c>
      <c r="B1835" s="133" t="s">
        <v>4121</v>
      </c>
      <c r="C1835" s="133" t="s">
        <v>11</v>
      </c>
      <c r="D1835" s="133" t="s">
        <v>4002</v>
      </c>
      <c r="E1835" s="133" t="s">
        <v>882</v>
      </c>
      <c r="F1835" s="133" t="s">
        <v>4109</v>
      </c>
      <c r="G1835" s="133" t="s">
        <v>1063</v>
      </c>
      <c r="H1835" s="133" t="s">
        <v>4122</v>
      </c>
      <c r="I1835" t="b">
        <v>0</v>
      </c>
      <c r="J1835" s="133" t="s">
        <v>867</v>
      </c>
      <c r="K1835" s="91">
        <v>0</v>
      </c>
      <c r="L1835" s="278">
        <v>0</v>
      </c>
      <c r="M1835" s="278">
        <f t="shared" si="28"/>
        <v>0</v>
      </c>
    </row>
    <row r="1836" spans="1:13" hidden="1" x14ac:dyDescent="0.3">
      <c r="A1836" s="108">
        <v>1210160</v>
      </c>
      <c r="B1836" s="133" t="s">
        <v>4123</v>
      </c>
      <c r="C1836" s="133" t="s">
        <v>11</v>
      </c>
      <c r="D1836" s="133" t="s">
        <v>4124</v>
      </c>
      <c r="E1836" s="133" t="s">
        <v>882</v>
      </c>
      <c r="F1836" s="133" t="s">
        <v>4125</v>
      </c>
      <c r="G1836" s="133" t="s">
        <v>865</v>
      </c>
      <c r="H1836" s="133" t="s">
        <v>4126</v>
      </c>
      <c r="I1836" t="b">
        <v>0</v>
      </c>
      <c r="J1836" s="133" t="s">
        <v>867</v>
      </c>
      <c r="K1836" s="91">
        <v>400</v>
      </c>
      <c r="L1836" s="278">
        <v>400</v>
      </c>
      <c r="M1836" s="278">
        <f t="shared" si="28"/>
        <v>0</v>
      </c>
    </row>
    <row r="1837" spans="1:13" hidden="1" x14ac:dyDescent="0.3">
      <c r="A1837" s="108">
        <v>586396</v>
      </c>
      <c r="B1837" s="133" t="s">
        <v>4127</v>
      </c>
      <c r="C1837" s="133" t="s">
        <v>11</v>
      </c>
      <c r="D1837" s="133" t="s">
        <v>4124</v>
      </c>
      <c r="E1837" s="133" t="s">
        <v>882</v>
      </c>
      <c r="F1837" s="133" t="s">
        <v>4125</v>
      </c>
      <c r="G1837" s="133" t="s">
        <v>925</v>
      </c>
      <c r="H1837" s="133" t="s">
        <v>4128</v>
      </c>
      <c r="I1837" t="b">
        <v>0</v>
      </c>
      <c r="J1837" s="133" t="s">
        <v>867</v>
      </c>
      <c r="K1837" s="91">
        <v>800</v>
      </c>
      <c r="L1837" s="278">
        <v>800</v>
      </c>
      <c r="M1837" s="278">
        <f t="shared" si="28"/>
        <v>0</v>
      </c>
    </row>
    <row r="1838" spans="1:13" hidden="1" x14ac:dyDescent="0.3">
      <c r="A1838" s="108">
        <v>587127</v>
      </c>
      <c r="B1838" s="133" t="s">
        <v>4129</v>
      </c>
      <c r="C1838" s="133" t="s">
        <v>11</v>
      </c>
      <c r="D1838" s="133" t="s">
        <v>4124</v>
      </c>
      <c r="E1838" s="133" t="s">
        <v>882</v>
      </c>
      <c r="F1838" s="133" t="s">
        <v>4125</v>
      </c>
      <c r="G1838" s="133" t="s">
        <v>931</v>
      </c>
      <c r="H1838" s="133" t="s">
        <v>4130</v>
      </c>
      <c r="I1838" t="b">
        <v>0</v>
      </c>
      <c r="J1838" s="133" t="s">
        <v>867</v>
      </c>
      <c r="K1838" s="91">
        <v>3100</v>
      </c>
      <c r="L1838" s="278">
        <v>3100</v>
      </c>
      <c r="M1838" s="278">
        <f t="shared" si="28"/>
        <v>0</v>
      </c>
    </row>
    <row r="1839" spans="1:13" hidden="1" x14ac:dyDescent="0.3">
      <c r="A1839" s="108">
        <v>603261</v>
      </c>
      <c r="B1839" s="133" t="s">
        <v>4131</v>
      </c>
      <c r="C1839" s="133" t="s">
        <v>11</v>
      </c>
      <c r="D1839" s="133" t="s">
        <v>4124</v>
      </c>
      <c r="E1839" s="133" t="s">
        <v>882</v>
      </c>
      <c r="F1839" s="133" t="s">
        <v>4132</v>
      </c>
      <c r="G1839" s="133" t="s">
        <v>865</v>
      </c>
      <c r="H1839" s="133" t="s">
        <v>4133</v>
      </c>
      <c r="I1839" t="b">
        <v>0</v>
      </c>
      <c r="J1839" s="133" t="s">
        <v>867</v>
      </c>
      <c r="K1839" s="91">
        <v>9000</v>
      </c>
      <c r="L1839" s="278">
        <v>9000</v>
      </c>
      <c r="M1839" s="278">
        <f t="shared" si="28"/>
        <v>0</v>
      </c>
    </row>
    <row r="1840" spans="1:13" hidden="1" x14ac:dyDescent="0.3">
      <c r="A1840" s="108">
        <v>850319</v>
      </c>
      <c r="B1840" s="133" t="s">
        <v>4136</v>
      </c>
      <c r="C1840" s="133" t="s">
        <v>11</v>
      </c>
      <c r="D1840" s="133" t="s">
        <v>4124</v>
      </c>
      <c r="E1840" s="133" t="s">
        <v>882</v>
      </c>
      <c r="F1840" s="133" t="s">
        <v>4137</v>
      </c>
      <c r="G1840" s="133" t="s">
        <v>865</v>
      </c>
      <c r="H1840" s="133" t="s">
        <v>4138</v>
      </c>
      <c r="I1840" t="b">
        <v>0</v>
      </c>
      <c r="J1840" s="133" t="s">
        <v>867</v>
      </c>
      <c r="K1840" s="91">
        <v>250000</v>
      </c>
      <c r="L1840" s="278">
        <v>250000</v>
      </c>
      <c r="M1840" s="278">
        <f t="shared" si="28"/>
        <v>0</v>
      </c>
    </row>
    <row r="1841" spans="1:13" hidden="1" x14ac:dyDescent="0.3">
      <c r="A1841" s="108">
        <v>850311</v>
      </c>
      <c r="B1841" s="133" t="s">
        <v>4142</v>
      </c>
      <c r="C1841" s="133" t="s">
        <v>11</v>
      </c>
      <c r="D1841" s="133" t="s">
        <v>4124</v>
      </c>
      <c r="E1841" s="133" t="s">
        <v>882</v>
      </c>
      <c r="F1841" s="133" t="s">
        <v>3765</v>
      </c>
      <c r="G1841" s="133" t="s">
        <v>865</v>
      </c>
      <c r="H1841" s="133" t="s">
        <v>3766</v>
      </c>
      <c r="I1841" t="b">
        <v>0</v>
      </c>
      <c r="J1841" s="133" t="s">
        <v>867</v>
      </c>
      <c r="K1841" s="91">
        <v>15000</v>
      </c>
      <c r="L1841" s="278">
        <v>15000</v>
      </c>
      <c r="M1841" s="278">
        <f t="shared" si="28"/>
        <v>0</v>
      </c>
    </row>
    <row r="1842" spans="1:13" hidden="1" x14ac:dyDescent="0.3">
      <c r="A1842" s="108">
        <v>587124</v>
      </c>
      <c r="B1842" s="133" t="s">
        <v>4143</v>
      </c>
      <c r="C1842" s="133" t="s">
        <v>11</v>
      </c>
      <c r="D1842" s="133" t="s">
        <v>4124</v>
      </c>
      <c r="E1842" s="133" t="s">
        <v>882</v>
      </c>
      <c r="F1842" s="133" t="s">
        <v>3768</v>
      </c>
      <c r="G1842" s="133" t="s">
        <v>865</v>
      </c>
      <c r="H1842" s="133" t="s">
        <v>4144</v>
      </c>
      <c r="I1842" t="b">
        <v>0</v>
      </c>
      <c r="J1842" s="133" t="s">
        <v>867</v>
      </c>
      <c r="K1842" s="91">
        <v>90000</v>
      </c>
      <c r="L1842" s="278">
        <v>90000</v>
      </c>
      <c r="M1842" s="278">
        <f t="shared" si="28"/>
        <v>0</v>
      </c>
    </row>
    <row r="1843" spans="1:13" hidden="1" x14ac:dyDescent="0.3">
      <c r="A1843" s="108">
        <v>603262</v>
      </c>
      <c r="B1843" s="133" t="s">
        <v>4145</v>
      </c>
      <c r="C1843" s="133" t="s">
        <v>11</v>
      </c>
      <c r="D1843" s="133" t="s">
        <v>4124</v>
      </c>
      <c r="E1843" s="133" t="s">
        <v>882</v>
      </c>
      <c r="F1843" s="133" t="s">
        <v>4146</v>
      </c>
      <c r="G1843" s="133" t="s">
        <v>865</v>
      </c>
      <c r="H1843" s="133" t="s">
        <v>4147</v>
      </c>
      <c r="I1843" t="b">
        <v>0</v>
      </c>
      <c r="J1843" s="133" t="s">
        <v>867</v>
      </c>
      <c r="K1843" s="91">
        <v>500000</v>
      </c>
      <c r="L1843" s="278">
        <v>500000</v>
      </c>
      <c r="M1843" s="278">
        <f t="shared" si="28"/>
        <v>0</v>
      </c>
    </row>
    <row r="1844" spans="1:13" hidden="1" x14ac:dyDescent="0.3">
      <c r="A1844" s="108">
        <v>1209999</v>
      </c>
      <c r="B1844" s="133" t="s">
        <v>4148</v>
      </c>
      <c r="C1844" s="133" t="s">
        <v>11</v>
      </c>
      <c r="D1844" s="133" t="s">
        <v>4124</v>
      </c>
      <c r="E1844" s="133" t="s">
        <v>882</v>
      </c>
      <c r="F1844" s="133" t="s">
        <v>4149</v>
      </c>
      <c r="G1844" s="133" t="s">
        <v>865</v>
      </c>
      <c r="H1844" s="133" t="s">
        <v>4150</v>
      </c>
      <c r="I1844" t="b">
        <v>0</v>
      </c>
      <c r="J1844" s="133" t="s">
        <v>867</v>
      </c>
      <c r="K1844" s="91">
        <v>15000</v>
      </c>
      <c r="L1844" s="278">
        <v>15000</v>
      </c>
      <c r="M1844" s="278">
        <f t="shared" si="28"/>
        <v>0</v>
      </c>
    </row>
    <row r="1845" spans="1:13" hidden="1" x14ac:dyDescent="0.3">
      <c r="A1845" s="108">
        <v>1210002</v>
      </c>
      <c r="B1845" s="133" t="s">
        <v>4151</v>
      </c>
      <c r="C1845" s="133" t="s">
        <v>11</v>
      </c>
      <c r="D1845" s="133" t="s">
        <v>4124</v>
      </c>
      <c r="E1845" s="133" t="s">
        <v>882</v>
      </c>
      <c r="F1845" s="133" t="s">
        <v>4152</v>
      </c>
      <c r="G1845" s="133" t="s">
        <v>865</v>
      </c>
      <c r="H1845" s="133" t="s">
        <v>4153</v>
      </c>
      <c r="I1845" t="b">
        <v>0</v>
      </c>
      <c r="J1845" s="133" t="s">
        <v>867</v>
      </c>
      <c r="K1845" s="91">
        <v>1500</v>
      </c>
      <c r="L1845" s="278">
        <v>1500</v>
      </c>
      <c r="M1845" s="278">
        <f t="shared" si="28"/>
        <v>0</v>
      </c>
    </row>
    <row r="1846" spans="1:13" hidden="1" x14ac:dyDescent="0.3">
      <c r="A1846" s="108">
        <v>1210158</v>
      </c>
      <c r="B1846" s="133" t="s">
        <v>4154</v>
      </c>
      <c r="C1846" s="133" t="s">
        <v>11</v>
      </c>
      <c r="D1846" s="133" t="s">
        <v>4124</v>
      </c>
      <c r="E1846" s="133" t="s">
        <v>882</v>
      </c>
      <c r="F1846" s="133" t="s">
        <v>4155</v>
      </c>
      <c r="G1846" s="133" t="s">
        <v>865</v>
      </c>
      <c r="H1846" s="133" t="s">
        <v>4156</v>
      </c>
      <c r="I1846" t="b">
        <v>0</v>
      </c>
      <c r="J1846" s="133" t="s">
        <v>867</v>
      </c>
      <c r="K1846" s="91">
        <v>10000</v>
      </c>
      <c r="L1846" s="278">
        <v>10000</v>
      </c>
      <c r="M1846" s="278">
        <f t="shared" si="28"/>
        <v>0</v>
      </c>
    </row>
    <row r="1847" spans="1:13" hidden="1" x14ac:dyDescent="0.3">
      <c r="A1847" s="108">
        <v>586398</v>
      </c>
      <c r="B1847" s="133" t="s">
        <v>4157</v>
      </c>
      <c r="C1847" s="133" t="s">
        <v>11</v>
      </c>
      <c r="D1847" s="133" t="s">
        <v>4124</v>
      </c>
      <c r="E1847" s="133" t="s">
        <v>882</v>
      </c>
      <c r="F1847" s="133" t="s">
        <v>4158</v>
      </c>
      <c r="G1847" s="133" t="s">
        <v>865</v>
      </c>
      <c r="H1847" s="133" t="s">
        <v>4159</v>
      </c>
      <c r="I1847" t="b">
        <v>0</v>
      </c>
      <c r="J1847" s="133" t="s">
        <v>867</v>
      </c>
      <c r="K1847" s="91">
        <v>215000</v>
      </c>
      <c r="L1847" s="278">
        <v>215000</v>
      </c>
      <c r="M1847" s="278">
        <f t="shared" si="28"/>
        <v>0</v>
      </c>
    </row>
    <row r="1848" spans="1:13" hidden="1" x14ac:dyDescent="0.3">
      <c r="A1848" s="108">
        <v>587119</v>
      </c>
      <c r="B1848" s="133" t="s">
        <v>4160</v>
      </c>
      <c r="C1848" s="133" t="s">
        <v>11</v>
      </c>
      <c r="D1848" s="133" t="s">
        <v>4124</v>
      </c>
      <c r="E1848" s="133" t="s">
        <v>882</v>
      </c>
      <c r="F1848" s="133" t="s">
        <v>4161</v>
      </c>
      <c r="G1848" s="133" t="s">
        <v>865</v>
      </c>
      <c r="H1848" s="133" t="s">
        <v>4162</v>
      </c>
      <c r="I1848" t="b">
        <v>0</v>
      </c>
      <c r="J1848" s="133" t="s">
        <v>867</v>
      </c>
      <c r="K1848" s="91">
        <v>82800</v>
      </c>
      <c r="L1848" s="278">
        <v>82800</v>
      </c>
      <c r="M1848" s="278">
        <f t="shared" si="28"/>
        <v>0</v>
      </c>
    </row>
    <row r="1849" spans="1:13" hidden="1" x14ac:dyDescent="0.3">
      <c r="A1849" s="108">
        <v>603265</v>
      </c>
      <c r="B1849" s="133" t="s">
        <v>4163</v>
      </c>
      <c r="C1849" s="133" t="s">
        <v>11</v>
      </c>
      <c r="D1849" s="133" t="s">
        <v>4124</v>
      </c>
      <c r="E1849" s="133" t="s">
        <v>882</v>
      </c>
      <c r="F1849" s="133" t="s">
        <v>4164</v>
      </c>
      <c r="G1849" s="133" t="s">
        <v>865</v>
      </c>
      <c r="H1849" s="133" t="s">
        <v>4165</v>
      </c>
      <c r="I1849" t="b">
        <v>0</v>
      </c>
      <c r="J1849" s="133" t="s">
        <v>867</v>
      </c>
      <c r="K1849" s="91">
        <v>5000</v>
      </c>
      <c r="L1849" s="278">
        <v>5000</v>
      </c>
      <c r="M1849" s="278">
        <f t="shared" si="28"/>
        <v>0</v>
      </c>
    </row>
    <row r="1850" spans="1:13" hidden="1" x14ac:dyDescent="0.3">
      <c r="A1850" s="108">
        <v>850312</v>
      </c>
      <c r="B1850" s="133" t="s">
        <v>4166</v>
      </c>
      <c r="C1850" s="133" t="s">
        <v>11</v>
      </c>
      <c r="D1850" s="133" t="s">
        <v>4124</v>
      </c>
      <c r="E1850" s="133" t="s">
        <v>882</v>
      </c>
      <c r="F1850" s="133" t="s">
        <v>4167</v>
      </c>
      <c r="G1850" s="133" t="s">
        <v>865</v>
      </c>
      <c r="H1850" s="133" t="s">
        <v>4168</v>
      </c>
      <c r="I1850" t="b">
        <v>0</v>
      </c>
      <c r="J1850" s="133" t="s">
        <v>867</v>
      </c>
      <c r="K1850" s="91">
        <v>480000</v>
      </c>
      <c r="L1850" s="278">
        <v>480000</v>
      </c>
      <c r="M1850" s="278">
        <f t="shared" si="28"/>
        <v>0</v>
      </c>
    </row>
    <row r="1851" spans="1:13" hidden="1" x14ac:dyDescent="0.3">
      <c r="A1851" s="108">
        <v>587199</v>
      </c>
      <c r="B1851" s="133" t="s">
        <v>4169</v>
      </c>
      <c r="C1851" s="133" t="s">
        <v>11</v>
      </c>
      <c r="D1851" s="133" t="s">
        <v>4124</v>
      </c>
      <c r="E1851" s="133" t="s">
        <v>882</v>
      </c>
      <c r="F1851" s="133" t="s">
        <v>4170</v>
      </c>
      <c r="G1851" s="133" t="s">
        <v>865</v>
      </c>
      <c r="H1851" s="133" t="s">
        <v>4171</v>
      </c>
      <c r="I1851" t="b">
        <v>0</v>
      </c>
      <c r="J1851" s="133" t="s">
        <v>867</v>
      </c>
      <c r="K1851" s="91">
        <v>2200</v>
      </c>
      <c r="L1851" s="278">
        <v>2200</v>
      </c>
      <c r="M1851" s="278">
        <f t="shared" si="28"/>
        <v>0</v>
      </c>
    </row>
    <row r="1852" spans="1:13" hidden="1" x14ac:dyDescent="0.3">
      <c r="A1852" s="108">
        <v>603321</v>
      </c>
      <c r="B1852" s="133" t="s">
        <v>4172</v>
      </c>
      <c r="C1852" s="133" t="s">
        <v>11</v>
      </c>
      <c r="D1852" s="133" t="s">
        <v>4124</v>
      </c>
      <c r="E1852" s="133" t="s">
        <v>882</v>
      </c>
      <c r="F1852" s="133" t="s">
        <v>4173</v>
      </c>
      <c r="G1852" s="133" t="s">
        <v>865</v>
      </c>
      <c r="H1852" s="133" t="s">
        <v>4174</v>
      </c>
      <c r="I1852" t="b">
        <v>0</v>
      </c>
      <c r="J1852" s="133" t="s">
        <v>867</v>
      </c>
      <c r="K1852" s="91">
        <v>10000</v>
      </c>
      <c r="L1852" s="278">
        <v>10000</v>
      </c>
      <c r="M1852" s="278">
        <f t="shared" si="28"/>
        <v>0</v>
      </c>
    </row>
    <row r="1853" spans="1:13" hidden="1" x14ac:dyDescent="0.3">
      <c r="A1853" s="108">
        <v>586399</v>
      </c>
      <c r="B1853" s="133" t="s">
        <v>4175</v>
      </c>
      <c r="C1853" s="133" t="s">
        <v>11</v>
      </c>
      <c r="D1853" s="133" t="s">
        <v>4124</v>
      </c>
      <c r="E1853" s="133" t="s">
        <v>882</v>
      </c>
      <c r="F1853" s="133" t="s">
        <v>3808</v>
      </c>
      <c r="G1853" s="133" t="s">
        <v>865</v>
      </c>
      <c r="H1853" s="133" t="s">
        <v>4176</v>
      </c>
      <c r="I1853" t="b">
        <v>0</v>
      </c>
      <c r="J1853" s="133" t="s">
        <v>867</v>
      </c>
      <c r="K1853" s="91">
        <v>2500000</v>
      </c>
      <c r="L1853" s="278">
        <v>2500000</v>
      </c>
      <c r="M1853" s="278">
        <f t="shared" si="28"/>
        <v>0</v>
      </c>
    </row>
    <row r="1854" spans="1:13" hidden="1" x14ac:dyDescent="0.3">
      <c r="A1854" s="108">
        <v>587095</v>
      </c>
      <c r="B1854" s="133" t="s">
        <v>4179</v>
      </c>
      <c r="C1854" s="133" t="s">
        <v>11</v>
      </c>
      <c r="D1854" s="133" t="s">
        <v>4124</v>
      </c>
      <c r="E1854" s="133" t="s">
        <v>882</v>
      </c>
      <c r="F1854" s="133" t="s">
        <v>4180</v>
      </c>
      <c r="G1854" s="133" t="s">
        <v>865</v>
      </c>
      <c r="H1854" s="133" t="s">
        <v>4181</v>
      </c>
      <c r="I1854" t="b">
        <v>0</v>
      </c>
      <c r="J1854" s="133" t="s">
        <v>867</v>
      </c>
      <c r="K1854" s="91">
        <v>2421500</v>
      </c>
      <c r="L1854" s="278">
        <v>2421500</v>
      </c>
      <c r="M1854" s="278">
        <f t="shared" si="28"/>
        <v>0</v>
      </c>
    </row>
    <row r="1855" spans="1:13" hidden="1" x14ac:dyDescent="0.3">
      <c r="A1855" s="108">
        <v>587094</v>
      </c>
      <c r="B1855" s="133" t="s">
        <v>4182</v>
      </c>
      <c r="C1855" s="133" t="s">
        <v>11</v>
      </c>
      <c r="D1855" s="133" t="s">
        <v>4124</v>
      </c>
      <c r="E1855" s="133" t="s">
        <v>882</v>
      </c>
      <c r="F1855" s="133" t="s">
        <v>4183</v>
      </c>
      <c r="G1855" s="133" t="s">
        <v>865</v>
      </c>
      <c r="H1855" s="133" t="s">
        <v>4184</v>
      </c>
      <c r="I1855" t="b">
        <v>0</v>
      </c>
      <c r="J1855" s="133" t="s">
        <v>867</v>
      </c>
      <c r="K1855" s="91">
        <v>537240</v>
      </c>
      <c r="L1855" s="278">
        <v>537240</v>
      </c>
      <c r="M1855" s="278">
        <f t="shared" si="28"/>
        <v>0</v>
      </c>
    </row>
    <row r="1856" spans="1:13" hidden="1" x14ac:dyDescent="0.3">
      <c r="A1856" s="108">
        <v>603266</v>
      </c>
      <c r="B1856" s="133" t="s">
        <v>4185</v>
      </c>
      <c r="C1856" s="133" t="s">
        <v>11</v>
      </c>
      <c r="D1856" s="133" t="s">
        <v>4124</v>
      </c>
      <c r="E1856" s="133" t="s">
        <v>882</v>
      </c>
      <c r="F1856" s="133" t="s">
        <v>3820</v>
      </c>
      <c r="G1856" s="133" t="s">
        <v>865</v>
      </c>
      <c r="H1856" s="133" t="s">
        <v>4186</v>
      </c>
      <c r="I1856" t="b">
        <v>0</v>
      </c>
      <c r="J1856" s="133" t="s">
        <v>867</v>
      </c>
      <c r="K1856" s="91">
        <v>1064730</v>
      </c>
      <c r="L1856" s="278">
        <v>1064730</v>
      </c>
      <c r="M1856" s="278">
        <f t="shared" si="28"/>
        <v>0</v>
      </c>
    </row>
    <row r="1857" spans="1:13" hidden="1" x14ac:dyDescent="0.3">
      <c r="A1857" s="108">
        <v>603267</v>
      </c>
      <c r="B1857" s="133" t="s">
        <v>4187</v>
      </c>
      <c r="C1857" s="133" t="s">
        <v>11</v>
      </c>
      <c r="D1857" s="133" t="s">
        <v>4124</v>
      </c>
      <c r="E1857" s="133" t="s">
        <v>882</v>
      </c>
      <c r="F1857" s="133" t="s">
        <v>3822</v>
      </c>
      <c r="G1857" s="133" t="s">
        <v>865</v>
      </c>
      <c r="H1857" s="133" t="s">
        <v>4188</v>
      </c>
      <c r="I1857" t="b">
        <v>0</v>
      </c>
      <c r="J1857" s="133" t="s">
        <v>867</v>
      </c>
      <c r="K1857" s="91">
        <v>552150</v>
      </c>
      <c r="L1857" s="278">
        <v>552150</v>
      </c>
      <c r="M1857" s="278">
        <f t="shared" si="28"/>
        <v>0</v>
      </c>
    </row>
    <row r="1858" spans="1:13" hidden="1" x14ac:dyDescent="0.3">
      <c r="A1858" s="108">
        <v>587098</v>
      </c>
      <c r="B1858" s="133" t="s">
        <v>4189</v>
      </c>
      <c r="C1858" s="133" t="s">
        <v>11</v>
      </c>
      <c r="D1858" s="133" t="s">
        <v>4190</v>
      </c>
      <c r="E1858" s="133" t="s">
        <v>882</v>
      </c>
      <c r="F1858" s="133" t="s">
        <v>4191</v>
      </c>
      <c r="G1858" s="133" t="s">
        <v>865</v>
      </c>
      <c r="H1858" s="133" t="s">
        <v>4192</v>
      </c>
      <c r="I1858" t="b">
        <v>0</v>
      </c>
      <c r="J1858" s="133" t="s">
        <v>867</v>
      </c>
      <c r="K1858" s="91">
        <v>4400</v>
      </c>
      <c r="L1858" s="278">
        <v>4400</v>
      </c>
      <c r="M1858" s="278">
        <f t="shared" si="28"/>
        <v>0</v>
      </c>
    </row>
    <row r="1859" spans="1:13" hidden="1" x14ac:dyDescent="0.3">
      <c r="A1859" s="108">
        <v>586400</v>
      </c>
      <c r="B1859" s="133" t="s">
        <v>4193</v>
      </c>
      <c r="C1859" s="133" t="s">
        <v>11</v>
      </c>
      <c r="D1859" s="133" t="s">
        <v>4190</v>
      </c>
      <c r="E1859" s="133" t="s">
        <v>882</v>
      </c>
      <c r="F1859" s="133" t="s">
        <v>4194</v>
      </c>
      <c r="G1859" s="133" t="s">
        <v>865</v>
      </c>
      <c r="H1859" s="133" t="s">
        <v>4195</v>
      </c>
      <c r="I1859" t="b">
        <v>0</v>
      </c>
      <c r="J1859" s="133" t="s">
        <v>867</v>
      </c>
      <c r="K1859" s="91">
        <v>400</v>
      </c>
      <c r="L1859" s="278">
        <v>400</v>
      </c>
      <c r="M1859" s="278">
        <f t="shared" si="28"/>
        <v>0</v>
      </c>
    </row>
    <row r="1860" spans="1:13" hidden="1" x14ac:dyDescent="0.3">
      <c r="A1860" s="108">
        <v>587110</v>
      </c>
      <c r="B1860" s="133" t="s">
        <v>4196</v>
      </c>
      <c r="C1860" s="133" t="s">
        <v>11</v>
      </c>
      <c r="D1860" s="133" t="s">
        <v>4190</v>
      </c>
      <c r="E1860" s="133" t="s">
        <v>882</v>
      </c>
      <c r="F1860" s="133" t="s">
        <v>3846</v>
      </c>
      <c r="G1860" s="133" t="s">
        <v>865</v>
      </c>
      <c r="H1860" s="133" t="s">
        <v>4197</v>
      </c>
      <c r="I1860" t="b">
        <v>0</v>
      </c>
      <c r="J1860" s="133" t="s">
        <v>867</v>
      </c>
      <c r="K1860" s="91">
        <v>0</v>
      </c>
      <c r="L1860" s="278">
        <v>0</v>
      </c>
      <c r="M1860" s="278">
        <f t="shared" si="28"/>
        <v>0</v>
      </c>
    </row>
    <row r="1861" spans="1:13" hidden="1" x14ac:dyDescent="0.3">
      <c r="A1861" s="108">
        <v>603268</v>
      </c>
      <c r="B1861" s="133" t="s">
        <v>4198</v>
      </c>
      <c r="C1861" s="133" t="s">
        <v>11</v>
      </c>
      <c r="D1861" s="133" t="s">
        <v>4190</v>
      </c>
      <c r="E1861" s="133" t="s">
        <v>882</v>
      </c>
      <c r="F1861" s="133" t="s">
        <v>3846</v>
      </c>
      <c r="G1861" s="133" t="s">
        <v>925</v>
      </c>
      <c r="H1861" s="133" t="s">
        <v>4199</v>
      </c>
      <c r="I1861" t="b">
        <v>0</v>
      </c>
      <c r="J1861" s="133" t="s">
        <v>867</v>
      </c>
      <c r="K1861" s="91">
        <v>4200</v>
      </c>
      <c r="L1861" s="278">
        <v>4200</v>
      </c>
      <c r="M1861" s="278">
        <f t="shared" si="28"/>
        <v>0</v>
      </c>
    </row>
    <row r="1862" spans="1:13" hidden="1" x14ac:dyDescent="0.3">
      <c r="A1862" s="108">
        <v>586401</v>
      </c>
      <c r="B1862" s="133" t="s">
        <v>4200</v>
      </c>
      <c r="C1862" s="133" t="s">
        <v>11</v>
      </c>
      <c r="D1862" s="133" t="s">
        <v>4190</v>
      </c>
      <c r="E1862" s="133" t="s">
        <v>882</v>
      </c>
      <c r="F1862" s="133" t="s">
        <v>3889</v>
      </c>
      <c r="G1862" s="133" t="s">
        <v>865</v>
      </c>
      <c r="H1862" s="133" t="s">
        <v>4201</v>
      </c>
      <c r="I1862" t="b">
        <v>0</v>
      </c>
      <c r="J1862" s="133" t="s">
        <v>867</v>
      </c>
      <c r="K1862" s="91">
        <v>250</v>
      </c>
      <c r="L1862" s="278">
        <v>250</v>
      </c>
      <c r="M1862" s="278">
        <f t="shared" ref="M1862:M1925" si="29">+L1862-K1862</f>
        <v>0</v>
      </c>
    </row>
    <row r="1863" spans="1:13" hidden="1" x14ac:dyDescent="0.3">
      <c r="A1863" s="108">
        <v>587111</v>
      </c>
      <c r="B1863" s="133" t="s">
        <v>4202</v>
      </c>
      <c r="C1863" s="133" t="s">
        <v>11</v>
      </c>
      <c r="D1863" s="133" t="s">
        <v>4190</v>
      </c>
      <c r="E1863" s="133" t="s">
        <v>882</v>
      </c>
      <c r="F1863" s="133" t="s">
        <v>3898</v>
      </c>
      <c r="G1863" s="133" t="s">
        <v>865</v>
      </c>
      <c r="H1863" s="133" t="s">
        <v>3899</v>
      </c>
      <c r="I1863" t="b">
        <v>0</v>
      </c>
      <c r="J1863" s="133" t="s">
        <v>867</v>
      </c>
      <c r="K1863" s="91">
        <v>0</v>
      </c>
      <c r="L1863" s="278">
        <v>0</v>
      </c>
      <c r="M1863" s="278">
        <f t="shared" si="29"/>
        <v>0</v>
      </c>
    </row>
    <row r="1864" spans="1:13" hidden="1" x14ac:dyDescent="0.3">
      <c r="A1864" s="108">
        <v>587114</v>
      </c>
      <c r="B1864" s="133" t="s">
        <v>4206</v>
      </c>
      <c r="C1864" s="133" t="s">
        <v>11</v>
      </c>
      <c r="D1864" s="133" t="s">
        <v>4207</v>
      </c>
      <c r="E1864" s="133" t="s">
        <v>882</v>
      </c>
      <c r="F1864" s="133" t="s">
        <v>3714</v>
      </c>
      <c r="G1864" s="133" t="s">
        <v>865</v>
      </c>
      <c r="H1864" s="133" t="s">
        <v>4208</v>
      </c>
      <c r="I1864" t="b">
        <v>0</v>
      </c>
      <c r="J1864" s="133" t="s">
        <v>867</v>
      </c>
      <c r="K1864" s="91">
        <v>3600</v>
      </c>
      <c r="L1864" s="278">
        <v>3600</v>
      </c>
      <c r="M1864" s="278">
        <f t="shared" si="29"/>
        <v>0</v>
      </c>
    </row>
    <row r="1865" spans="1:13" hidden="1" x14ac:dyDescent="0.3">
      <c r="A1865" s="108">
        <v>603269</v>
      </c>
      <c r="B1865" s="133" t="s">
        <v>4209</v>
      </c>
      <c r="C1865" s="133" t="s">
        <v>11</v>
      </c>
      <c r="D1865" s="133" t="s">
        <v>1132</v>
      </c>
      <c r="E1865" s="133" t="s">
        <v>882</v>
      </c>
      <c r="F1865" s="133" t="s">
        <v>3714</v>
      </c>
      <c r="G1865" s="133" t="s">
        <v>865</v>
      </c>
      <c r="H1865" s="133" t="s">
        <v>1133</v>
      </c>
      <c r="I1865" t="b">
        <v>0</v>
      </c>
      <c r="J1865" s="133" t="s">
        <v>867</v>
      </c>
      <c r="K1865" s="91">
        <v>0</v>
      </c>
      <c r="L1865" s="278">
        <v>0</v>
      </c>
      <c r="M1865" s="278">
        <f t="shared" si="29"/>
        <v>0</v>
      </c>
    </row>
    <row r="1866" spans="1:13" hidden="1" x14ac:dyDescent="0.3">
      <c r="A1866" s="108">
        <v>603270</v>
      </c>
      <c r="B1866" s="133" t="s">
        <v>4210</v>
      </c>
      <c r="C1866" s="133" t="s">
        <v>11</v>
      </c>
      <c r="D1866" s="133" t="s">
        <v>1135</v>
      </c>
      <c r="E1866" s="133" t="s">
        <v>882</v>
      </c>
      <c r="F1866" s="133" t="s">
        <v>4062</v>
      </c>
      <c r="G1866" s="133" t="s">
        <v>865</v>
      </c>
      <c r="H1866" s="133" t="s">
        <v>4211</v>
      </c>
      <c r="I1866" t="b">
        <v>0</v>
      </c>
      <c r="J1866" s="133" t="s">
        <v>867</v>
      </c>
      <c r="K1866" s="91">
        <v>0</v>
      </c>
      <c r="L1866" s="278">
        <v>0</v>
      </c>
      <c r="M1866" s="278">
        <f t="shared" si="29"/>
        <v>0</v>
      </c>
    </row>
    <row r="1867" spans="1:13" hidden="1" x14ac:dyDescent="0.3">
      <c r="A1867" s="108">
        <v>586402</v>
      </c>
      <c r="B1867" s="133" t="s">
        <v>4212</v>
      </c>
      <c r="C1867" s="133" t="s">
        <v>11</v>
      </c>
      <c r="D1867" s="133" t="s">
        <v>1135</v>
      </c>
      <c r="E1867" s="133" t="s">
        <v>882</v>
      </c>
      <c r="F1867" s="133" t="s">
        <v>4213</v>
      </c>
      <c r="G1867" s="133" t="s">
        <v>865</v>
      </c>
      <c r="H1867" s="133" t="s">
        <v>4214</v>
      </c>
      <c r="I1867" t="b">
        <v>0</v>
      </c>
      <c r="J1867" s="133" t="s">
        <v>867</v>
      </c>
      <c r="K1867" s="91">
        <v>0</v>
      </c>
      <c r="L1867" s="278">
        <v>0</v>
      </c>
      <c r="M1867" s="278">
        <f t="shared" si="29"/>
        <v>0</v>
      </c>
    </row>
    <row r="1868" spans="1:13" hidden="1" x14ac:dyDescent="0.3">
      <c r="A1868" s="108">
        <v>586403</v>
      </c>
      <c r="B1868" s="133" t="s">
        <v>4215</v>
      </c>
      <c r="C1868" s="133" t="s">
        <v>11</v>
      </c>
      <c r="D1868" s="133" t="s">
        <v>1149</v>
      </c>
      <c r="E1868" s="133" t="s">
        <v>882</v>
      </c>
      <c r="F1868" s="133" t="s">
        <v>3714</v>
      </c>
      <c r="G1868" s="133" t="s">
        <v>865</v>
      </c>
      <c r="H1868" s="133" t="s">
        <v>4216</v>
      </c>
      <c r="I1868" t="b">
        <v>0</v>
      </c>
      <c r="J1868" s="133" t="s">
        <v>867</v>
      </c>
      <c r="K1868" s="91">
        <v>1300</v>
      </c>
      <c r="L1868" s="278">
        <v>1300</v>
      </c>
      <c r="M1868" s="278">
        <f t="shared" si="29"/>
        <v>0</v>
      </c>
    </row>
    <row r="1869" spans="1:13" hidden="1" x14ac:dyDescent="0.3">
      <c r="A1869" s="108">
        <v>587117</v>
      </c>
      <c r="B1869" s="133" t="s">
        <v>4217</v>
      </c>
      <c r="C1869" s="133" t="s">
        <v>11</v>
      </c>
      <c r="D1869" s="133" t="s">
        <v>1149</v>
      </c>
      <c r="E1869" s="133" t="s">
        <v>882</v>
      </c>
      <c r="F1869" s="133" t="s">
        <v>4218</v>
      </c>
      <c r="G1869" s="133" t="s">
        <v>865</v>
      </c>
      <c r="H1869" s="133" t="s">
        <v>4219</v>
      </c>
      <c r="I1869" t="b">
        <v>0</v>
      </c>
      <c r="J1869" s="133" t="s">
        <v>867</v>
      </c>
      <c r="K1869" s="91">
        <v>0</v>
      </c>
      <c r="L1869" s="278">
        <v>0</v>
      </c>
      <c r="M1869" s="278">
        <f t="shared" si="29"/>
        <v>0</v>
      </c>
    </row>
    <row r="1870" spans="1:13" hidden="1" x14ac:dyDescent="0.3">
      <c r="A1870" s="108">
        <v>587118</v>
      </c>
      <c r="B1870" s="133" t="s">
        <v>4220</v>
      </c>
      <c r="C1870" s="133" t="s">
        <v>11</v>
      </c>
      <c r="D1870" s="133" t="s">
        <v>1154</v>
      </c>
      <c r="E1870" s="133" t="s">
        <v>882</v>
      </c>
      <c r="F1870" s="133" t="s">
        <v>4221</v>
      </c>
      <c r="G1870" s="133" t="s">
        <v>865</v>
      </c>
      <c r="H1870" s="133" t="s">
        <v>4222</v>
      </c>
      <c r="I1870" t="b">
        <v>0</v>
      </c>
      <c r="J1870" s="133" t="s">
        <v>867</v>
      </c>
      <c r="K1870" s="91">
        <v>2750000</v>
      </c>
      <c r="L1870" s="278">
        <v>2750000</v>
      </c>
      <c r="M1870" s="278">
        <f t="shared" si="29"/>
        <v>0</v>
      </c>
    </row>
    <row r="1871" spans="1:13" hidden="1" x14ac:dyDescent="0.3">
      <c r="A1871" s="108">
        <v>603271</v>
      </c>
      <c r="B1871" s="133" t="s">
        <v>4223</v>
      </c>
      <c r="C1871" s="133" t="s">
        <v>11</v>
      </c>
      <c r="D1871" s="133" t="s">
        <v>1154</v>
      </c>
      <c r="E1871" s="133" t="s">
        <v>882</v>
      </c>
      <c r="F1871" s="133" t="s">
        <v>4224</v>
      </c>
      <c r="G1871" s="133" t="s">
        <v>865</v>
      </c>
      <c r="H1871" s="133" t="s">
        <v>4225</v>
      </c>
      <c r="I1871" t="b">
        <v>0</v>
      </c>
      <c r="J1871" s="133" t="s">
        <v>867</v>
      </c>
      <c r="K1871" s="91">
        <v>111820</v>
      </c>
      <c r="L1871" s="278">
        <v>111820</v>
      </c>
      <c r="M1871" s="278">
        <f t="shared" si="29"/>
        <v>0</v>
      </c>
    </row>
    <row r="1872" spans="1:13" hidden="1" x14ac:dyDescent="0.3">
      <c r="A1872" s="108">
        <v>603272</v>
      </c>
      <c r="B1872" s="133" t="s">
        <v>4226</v>
      </c>
      <c r="C1872" s="133" t="s">
        <v>11</v>
      </c>
      <c r="D1872" s="133" t="s">
        <v>1154</v>
      </c>
      <c r="E1872" s="133" t="s">
        <v>882</v>
      </c>
      <c r="F1872" s="133" t="s">
        <v>4227</v>
      </c>
      <c r="G1872" s="133" t="s">
        <v>865</v>
      </c>
      <c r="H1872" s="133" t="s">
        <v>4228</v>
      </c>
      <c r="I1872" t="b">
        <v>0</v>
      </c>
      <c r="J1872" s="133" t="s">
        <v>867</v>
      </c>
      <c r="K1872" s="91">
        <v>151540</v>
      </c>
      <c r="L1872" s="278">
        <v>148050</v>
      </c>
      <c r="M1872" s="278">
        <f t="shared" si="29"/>
        <v>-3490</v>
      </c>
    </row>
    <row r="1873" spans="1:13" hidden="1" x14ac:dyDescent="0.3">
      <c r="A1873" s="108">
        <v>586404</v>
      </c>
      <c r="B1873" s="133" t="s">
        <v>4229</v>
      </c>
      <c r="C1873" s="133" t="s">
        <v>11</v>
      </c>
      <c r="D1873" s="133" t="s">
        <v>4230</v>
      </c>
      <c r="E1873" s="133" t="s">
        <v>882</v>
      </c>
      <c r="F1873" s="133" t="s">
        <v>3926</v>
      </c>
      <c r="G1873" s="133" t="s">
        <v>865</v>
      </c>
      <c r="H1873" s="133" t="s">
        <v>4231</v>
      </c>
      <c r="I1873" t="b">
        <v>0</v>
      </c>
      <c r="J1873" s="133" t="s">
        <v>867</v>
      </c>
      <c r="K1873" s="91">
        <v>8300</v>
      </c>
      <c r="L1873" s="278">
        <v>8300</v>
      </c>
      <c r="M1873" s="278">
        <f t="shared" si="29"/>
        <v>0</v>
      </c>
    </row>
    <row r="1874" spans="1:13" hidden="1" x14ac:dyDescent="0.3">
      <c r="A1874" s="108">
        <v>586405</v>
      </c>
      <c r="B1874" s="133" t="s">
        <v>4232</v>
      </c>
      <c r="C1874" s="133" t="s">
        <v>11</v>
      </c>
      <c r="D1874" s="133" t="s">
        <v>4230</v>
      </c>
      <c r="E1874" s="133" t="s">
        <v>882</v>
      </c>
      <c r="F1874" s="133" t="s">
        <v>3926</v>
      </c>
      <c r="G1874" s="133" t="s">
        <v>925</v>
      </c>
      <c r="H1874" s="133" t="s">
        <v>4233</v>
      </c>
      <c r="I1874" t="b">
        <v>0</v>
      </c>
      <c r="J1874" s="133" t="s">
        <v>867</v>
      </c>
      <c r="K1874" s="91">
        <v>4000</v>
      </c>
      <c r="L1874" s="278">
        <v>4000</v>
      </c>
      <c r="M1874" s="278">
        <f t="shared" si="29"/>
        <v>0</v>
      </c>
    </row>
    <row r="1875" spans="1:13" hidden="1" x14ac:dyDescent="0.3">
      <c r="A1875" s="108">
        <v>586406</v>
      </c>
      <c r="B1875" s="133" t="s">
        <v>4234</v>
      </c>
      <c r="C1875" s="133" t="s">
        <v>11</v>
      </c>
      <c r="D1875" s="133" t="s">
        <v>4230</v>
      </c>
      <c r="E1875" s="133" t="s">
        <v>882</v>
      </c>
      <c r="F1875" s="133" t="s">
        <v>3926</v>
      </c>
      <c r="G1875" s="133" t="s">
        <v>928</v>
      </c>
      <c r="H1875" s="133" t="s">
        <v>4235</v>
      </c>
      <c r="I1875" t="b">
        <v>0</v>
      </c>
      <c r="J1875" s="133" t="s">
        <v>867</v>
      </c>
      <c r="K1875" s="91">
        <v>7200</v>
      </c>
      <c r="L1875" s="278">
        <v>7200</v>
      </c>
      <c r="M1875" s="278">
        <f t="shared" si="29"/>
        <v>0</v>
      </c>
    </row>
    <row r="1876" spans="1:13" hidden="1" x14ac:dyDescent="0.3">
      <c r="A1876" s="108">
        <v>586407</v>
      </c>
      <c r="B1876" s="133" t="s">
        <v>4236</v>
      </c>
      <c r="C1876" s="133" t="s">
        <v>11</v>
      </c>
      <c r="D1876" s="133" t="s">
        <v>4230</v>
      </c>
      <c r="E1876" s="133" t="s">
        <v>882</v>
      </c>
      <c r="F1876" s="133" t="s">
        <v>4237</v>
      </c>
      <c r="G1876" s="133" t="s">
        <v>865</v>
      </c>
      <c r="H1876" s="133" t="s">
        <v>4238</v>
      </c>
      <c r="I1876" t="b">
        <v>0</v>
      </c>
      <c r="J1876" s="133" t="s">
        <v>867</v>
      </c>
      <c r="K1876" s="91">
        <v>19000</v>
      </c>
      <c r="L1876" s="278">
        <v>19000</v>
      </c>
      <c r="M1876" s="278">
        <f t="shared" si="29"/>
        <v>0</v>
      </c>
    </row>
    <row r="1877" spans="1:13" hidden="1" x14ac:dyDescent="0.3">
      <c r="A1877" s="108">
        <v>587123</v>
      </c>
      <c r="B1877" s="133" t="s">
        <v>4239</v>
      </c>
      <c r="C1877" s="133" t="s">
        <v>11</v>
      </c>
      <c r="D1877" s="133" t="s">
        <v>1159</v>
      </c>
      <c r="E1877" s="133" t="s">
        <v>882</v>
      </c>
      <c r="F1877" s="133" t="s">
        <v>4240</v>
      </c>
      <c r="G1877" s="133" t="s">
        <v>865</v>
      </c>
      <c r="H1877" s="133" t="s">
        <v>4241</v>
      </c>
      <c r="I1877" t="b">
        <v>0</v>
      </c>
      <c r="J1877" s="133" t="s">
        <v>867</v>
      </c>
      <c r="K1877" s="91">
        <v>2760</v>
      </c>
      <c r="L1877" s="278">
        <v>2760</v>
      </c>
      <c r="M1877" s="278">
        <f t="shared" si="29"/>
        <v>0</v>
      </c>
    </row>
    <row r="1878" spans="1:13" hidden="1" x14ac:dyDescent="0.3">
      <c r="A1878" s="108">
        <v>587121</v>
      </c>
      <c r="B1878" s="133" t="s">
        <v>4242</v>
      </c>
      <c r="C1878" s="133" t="s">
        <v>11</v>
      </c>
      <c r="D1878" s="133" t="s">
        <v>1159</v>
      </c>
      <c r="E1878" s="133" t="s">
        <v>882</v>
      </c>
      <c r="F1878" s="133" t="s">
        <v>4243</v>
      </c>
      <c r="G1878" s="133" t="s">
        <v>865</v>
      </c>
      <c r="H1878" s="133" t="s">
        <v>4244</v>
      </c>
      <c r="I1878" t="b">
        <v>0</v>
      </c>
      <c r="J1878" s="133" t="s">
        <v>867</v>
      </c>
      <c r="K1878" s="91">
        <v>1970</v>
      </c>
      <c r="L1878" s="278">
        <v>1970</v>
      </c>
      <c r="M1878" s="278">
        <f t="shared" si="29"/>
        <v>0</v>
      </c>
    </row>
    <row r="1879" spans="1:13" hidden="1" x14ac:dyDescent="0.3">
      <c r="A1879" s="108">
        <v>587125</v>
      </c>
      <c r="B1879" s="133" t="s">
        <v>4245</v>
      </c>
      <c r="C1879" s="133" t="s">
        <v>11</v>
      </c>
      <c r="D1879" s="133" t="s">
        <v>1159</v>
      </c>
      <c r="E1879" s="133" t="s">
        <v>882</v>
      </c>
      <c r="F1879" s="133" t="s">
        <v>4246</v>
      </c>
      <c r="G1879" s="133" t="s">
        <v>865</v>
      </c>
      <c r="H1879" s="133" t="s">
        <v>4247</v>
      </c>
      <c r="I1879" t="b">
        <v>0</v>
      </c>
      <c r="J1879" s="133" t="s">
        <v>867</v>
      </c>
      <c r="K1879" s="91">
        <v>2200</v>
      </c>
      <c r="L1879" s="278">
        <v>2200</v>
      </c>
      <c r="M1879" s="278">
        <f t="shared" si="29"/>
        <v>0</v>
      </c>
    </row>
    <row r="1880" spans="1:13" hidden="1" x14ac:dyDescent="0.3">
      <c r="A1880" s="108">
        <v>587122</v>
      </c>
      <c r="B1880" s="133" t="s">
        <v>4248</v>
      </c>
      <c r="C1880" s="133" t="s">
        <v>11</v>
      </c>
      <c r="D1880" s="133" t="s">
        <v>4249</v>
      </c>
      <c r="E1880" s="133" t="s">
        <v>882</v>
      </c>
      <c r="F1880" s="133" t="s">
        <v>4250</v>
      </c>
      <c r="G1880" s="133" t="s">
        <v>865</v>
      </c>
      <c r="H1880" s="133" t="s">
        <v>4251</v>
      </c>
      <c r="I1880" t="b">
        <v>0</v>
      </c>
      <c r="J1880" s="133" t="s">
        <v>867</v>
      </c>
      <c r="K1880" s="91">
        <v>20000</v>
      </c>
      <c r="L1880" s="278">
        <v>20000</v>
      </c>
      <c r="M1880" s="278">
        <f t="shared" si="29"/>
        <v>0</v>
      </c>
    </row>
    <row r="1881" spans="1:13" hidden="1" x14ac:dyDescent="0.3">
      <c r="A1881" s="108">
        <v>603273</v>
      </c>
      <c r="B1881" s="133" t="s">
        <v>4252</v>
      </c>
      <c r="C1881" s="133" t="s">
        <v>11</v>
      </c>
      <c r="D1881" s="133" t="s">
        <v>4253</v>
      </c>
      <c r="E1881" s="133" t="s">
        <v>882</v>
      </c>
      <c r="F1881" s="133" t="s">
        <v>3714</v>
      </c>
      <c r="G1881" s="133" t="s">
        <v>865</v>
      </c>
      <c r="H1881" s="133" t="s">
        <v>4254</v>
      </c>
      <c r="I1881" t="b">
        <v>0</v>
      </c>
      <c r="J1881" s="133" t="s">
        <v>867</v>
      </c>
      <c r="K1881" s="91">
        <v>4726870</v>
      </c>
      <c r="L1881" s="278">
        <v>4726870</v>
      </c>
      <c r="M1881" s="278">
        <f t="shared" si="29"/>
        <v>0</v>
      </c>
    </row>
    <row r="1882" spans="1:13" hidden="1" x14ac:dyDescent="0.3">
      <c r="A1882" s="108">
        <v>603274</v>
      </c>
      <c r="B1882" s="133" t="s">
        <v>4255</v>
      </c>
      <c r="C1882" s="133" t="s">
        <v>11</v>
      </c>
      <c r="D1882" s="133" t="s">
        <v>4253</v>
      </c>
      <c r="E1882" s="133" t="s">
        <v>882</v>
      </c>
      <c r="F1882" s="133" t="s">
        <v>3714</v>
      </c>
      <c r="G1882" s="133" t="s">
        <v>925</v>
      </c>
      <c r="H1882" s="133" t="s">
        <v>4254</v>
      </c>
      <c r="I1882" t="b">
        <v>0</v>
      </c>
      <c r="J1882" s="133" t="s">
        <v>867</v>
      </c>
      <c r="K1882" s="91">
        <v>0</v>
      </c>
      <c r="L1882" s="278">
        <v>0</v>
      </c>
      <c r="M1882" s="278">
        <f t="shared" si="29"/>
        <v>0</v>
      </c>
    </row>
    <row r="1883" spans="1:13" hidden="1" x14ac:dyDescent="0.3">
      <c r="A1883" s="108">
        <v>603275</v>
      </c>
      <c r="B1883" s="133" t="s">
        <v>4256</v>
      </c>
      <c r="C1883" s="133" t="s">
        <v>11</v>
      </c>
      <c r="D1883" s="133" t="s">
        <v>4253</v>
      </c>
      <c r="E1883" s="133" t="s">
        <v>882</v>
      </c>
      <c r="F1883" s="133" t="s">
        <v>3926</v>
      </c>
      <c r="G1883" s="133" t="s">
        <v>865</v>
      </c>
      <c r="H1883" s="133" t="s">
        <v>4257</v>
      </c>
      <c r="I1883" t="b">
        <v>0</v>
      </c>
      <c r="J1883" s="133" t="s">
        <v>867</v>
      </c>
      <c r="K1883" s="91">
        <v>0</v>
      </c>
      <c r="L1883" s="278">
        <v>42990</v>
      </c>
      <c r="M1883" s="278">
        <f t="shared" si="29"/>
        <v>42990</v>
      </c>
    </row>
    <row r="1884" spans="1:13" hidden="1" x14ac:dyDescent="0.3">
      <c r="A1884" s="108">
        <v>603276</v>
      </c>
      <c r="B1884" s="133" t="s">
        <v>4259</v>
      </c>
      <c r="C1884" s="133" t="s">
        <v>11</v>
      </c>
      <c r="D1884" s="133" t="s">
        <v>4260</v>
      </c>
      <c r="E1884" s="133" t="s">
        <v>1165</v>
      </c>
      <c r="F1884" s="133" t="s">
        <v>3714</v>
      </c>
      <c r="G1884" s="133" t="s">
        <v>865</v>
      </c>
      <c r="H1884" s="133">
        <v>0</v>
      </c>
      <c r="I1884" t="b">
        <v>0</v>
      </c>
      <c r="J1884" s="133" t="s">
        <v>1166</v>
      </c>
      <c r="K1884" s="91">
        <v>892870</v>
      </c>
      <c r="L1884" s="278">
        <v>860180</v>
      </c>
      <c r="M1884" s="278">
        <f t="shared" si="29"/>
        <v>-32690</v>
      </c>
    </row>
    <row r="1885" spans="1:13" hidden="1" x14ac:dyDescent="0.3">
      <c r="A1885" s="108">
        <v>586408</v>
      </c>
      <c r="B1885" s="133" t="s">
        <v>4261</v>
      </c>
      <c r="C1885" s="133" t="s">
        <v>11</v>
      </c>
      <c r="D1885" s="133" t="s">
        <v>4260</v>
      </c>
      <c r="E1885" s="133" t="s">
        <v>1165</v>
      </c>
      <c r="F1885" s="133" t="s">
        <v>3996</v>
      </c>
      <c r="G1885" s="133" t="s">
        <v>925</v>
      </c>
      <c r="H1885" s="133" t="s">
        <v>4262</v>
      </c>
      <c r="I1885" t="b">
        <v>0</v>
      </c>
      <c r="J1885" s="133" t="s">
        <v>867</v>
      </c>
      <c r="K1885" s="91">
        <v>2710</v>
      </c>
      <c r="L1885" s="278">
        <v>2710</v>
      </c>
      <c r="M1885" s="278">
        <f t="shared" si="29"/>
        <v>0</v>
      </c>
    </row>
    <row r="1886" spans="1:13" hidden="1" x14ac:dyDescent="0.3">
      <c r="A1886" s="108">
        <v>850313</v>
      </c>
      <c r="B1886" s="133" t="s">
        <v>4263</v>
      </c>
      <c r="C1886" s="133" t="s">
        <v>11</v>
      </c>
      <c r="D1886" s="133" t="s">
        <v>4260</v>
      </c>
      <c r="E1886" s="133" t="s">
        <v>1165</v>
      </c>
      <c r="F1886" s="133" t="s">
        <v>3996</v>
      </c>
      <c r="G1886" s="133" t="s">
        <v>928</v>
      </c>
      <c r="H1886" s="133" t="s">
        <v>4264</v>
      </c>
      <c r="I1886" t="b">
        <v>0</v>
      </c>
      <c r="J1886" s="133" t="s">
        <v>867</v>
      </c>
      <c r="K1886" s="91">
        <v>43420</v>
      </c>
      <c r="L1886" s="278">
        <v>43420</v>
      </c>
      <c r="M1886" s="278">
        <f t="shared" si="29"/>
        <v>0</v>
      </c>
    </row>
    <row r="1887" spans="1:13" hidden="1" x14ac:dyDescent="0.3">
      <c r="A1887" s="108">
        <v>587107</v>
      </c>
      <c r="B1887" s="133" t="s">
        <v>4265</v>
      </c>
      <c r="C1887" s="133" t="s">
        <v>11</v>
      </c>
      <c r="D1887" s="133" t="s">
        <v>4260</v>
      </c>
      <c r="E1887" s="133" t="s">
        <v>1173</v>
      </c>
      <c r="F1887" s="133" t="s">
        <v>3714</v>
      </c>
      <c r="G1887" s="133" t="s">
        <v>865</v>
      </c>
      <c r="H1887" s="133" t="s">
        <v>1174</v>
      </c>
      <c r="I1887" t="b">
        <v>0</v>
      </c>
      <c r="J1887" s="133" t="s">
        <v>867</v>
      </c>
      <c r="K1887" s="91">
        <v>0</v>
      </c>
      <c r="L1887" s="278">
        <v>0</v>
      </c>
      <c r="M1887" s="278">
        <f t="shared" si="29"/>
        <v>0</v>
      </c>
    </row>
    <row r="1888" spans="1:13" hidden="1" x14ac:dyDescent="0.3">
      <c r="A1888" s="108">
        <v>587112</v>
      </c>
      <c r="B1888" s="133" t="s">
        <v>4266</v>
      </c>
      <c r="C1888" s="133" t="s">
        <v>11</v>
      </c>
      <c r="D1888" s="133" t="s">
        <v>4260</v>
      </c>
      <c r="E1888" s="133" t="s">
        <v>1173</v>
      </c>
      <c r="F1888" s="133" t="s">
        <v>4267</v>
      </c>
      <c r="G1888" s="133" t="s">
        <v>865</v>
      </c>
      <c r="H1888" s="133" t="s">
        <v>1174</v>
      </c>
      <c r="I1888" t="b">
        <v>0</v>
      </c>
      <c r="J1888" s="133" t="s">
        <v>867</v>
      </c>
      <c r="K1888" s="91">
        <v>0</v>
      </c>
      <c r="L1888" s="278">
        <v>0</v>
      </c>
      <c r="M1888" s="278">
        <f t="shared" si="29"/>
        <v>0</v>
      </c>
    </row>
    <row r="1889" spans="1:13" hidden="1" x14ac:dyDescent="0.3">
      <c r="A1889" s="108">
        <v>1978437</v>
      </c>
      <c r="B1889" s="133" t="s">
        <v>4268</v>
      </c>
      <c r="C1889" s="133" t="s">
        <v>11</v>
      </c>
      <c r="D1889" s="133" t="s">
        <v>4260</v>
      </c>
      <c r="E1889" s="133" t="s">
        <v>1286</v>
      </c>
      <c r="F1889" s="133" t="s">
        <v>3714</v>
      </c>
      <c r="G1889" s="133" t="s">
        <v>865</v>
      </c>
      <c r="H1889" s="133" t="s">
        <v>1287</v>
      </c>
      <c r="I1889" t="b">
        <v>0</v>
      </c>
      <c r="J1889" s="133" t="s">
        <v>867</v>
      </c>
      <c r="K1889" s="91">
        <v>0</v>
      </c>
      <c r="L1889" s="278">
        <v>0</v>
      </c>
      <c r="M1889" s="278">
        <f t="shared" si="29"/>
        <v>0</v>
      </c>
    </row>
    <row r="1890" spans="1:13" hidden="1" x14ac:dyDescent="0.3">
      <c r="A1890" s="108">
        <v>587103</v>
      </c>
      <c r="B1890" s="133" t="s">
        <v>4269</v>
      </c>
      <c r="C1890" s="133" t="s">
        <v>11</v>
      </c>
      <c r="D1890" s="133" t="s">
        <v>4260</v>
      </c>
      <c r="E1890" s="133" t="s">
        <v>1286</v>
      </c>
      <c r="F1890" s="133" t="s">
        <v>3996</v>
      </c>
      <c r="G1890" s="133" t="s">
        <v>865</v>
      </c>
      <c r="H1890" s="133" t="s">
        <v>1287</v>
      </c>
      <c r="I1890" t="b">
        <v>0</v>
      </c>
      <c r="J1890" s="133" t="s">
        <v>867</v>
      </c>
      <c r="K1890" s="91">
        <v>20430</v>
      </c>
      <c r="L1890" s="278">
        <v>20430</v>
      </c>
      <c r="M1890" s="278">
        <f t="shared" si="29"/>
        <v>0</v>
      </c>
    </row>
    <row r="1891" spans="1:13" hidden="1" x14ac:dyDescent="0.3">
      <c r="A1891" s="108">
        <v>850320</v>
      </c>
      <c r="B1891" s="133" t="s">
        <v>4270</v>
      </c>
      <c r="C1891" s="133" t="s">
        <v>11</v>
      </c>
      <c r="D1891" s="133" t="s">
        <v>4260</v>
      </c>
      <c r="E1891" s="133" t="s">
        <v>1286</v>
      </c>
      <c r="F1891" s="133" t="s">
        <v>3731</v>
      </c>
      <c r="G1891" s="133" t="s">
        <v>865</v>
      </c>
      <c r="H1891" s="133" t="s">
        <v>1287</v>
      </c>
      <c r="I1891" t="b">
        <v>0</v>
      </c>
      <c r="J1891" s="133" t="s">
        <v>867</v>
      </c>
      <c r="K1891" s="91">
        <v>0</v>
      </c>
      <c r="L1891" s="278">
        <v>0</v>
      </c>
      <c r="M1891" s="278">
        <f t="shared" si="29"/>
        <v>0</v>
      </c>
    </row>
    <row r="1892" spans="1:13" hidden="1" x14ac:dyDescent="0.3">
      <c r="A1892" s="108">
        <v>603277</v>
      </c>
      <c r="B1892" s="133" t="s">
        <v>4271</v>
      </c>
      <c r="C1892" s="133" t="s">
        <v>11</v>
      </c>
      <c r="D1892" s="133" t="s">
        <v>4260</v>
      </c>
      <c r="E1892" s="133" t="s">
        <v>1286</v>
      </c>
      <c r="F1892" s="133" t="s">
        <v>3734</v>
      </c>
      <c r="G1892" s="133" t="s">
        <v>865</v>
      </c>
      <c r="H1892" s="133" t="s">
        <v>1287</v>
      </c>
      <c r="I1892" t="b">
        <v>0</v>
      </c>
      <c r="J1892" s="133" t="s">
        <v>867</v>
      </c>
      <c r="K1892" s="91">
        <v>0</v>
      </c>
      <c r="L1892" s="278">
        <v>0</v>
      </c>
      <c r="M1892" s="278">
        <f t="shared" si="29"/>
        <v>0</v>
      </c>
    </row>
    <row r="1893" spans="1:13" hidden="1" x14ac:dyDescent="0.3">
      <c r="A1893" s="108">
        <v>603278</v>
      </c>
      <c r="B1893" s="133" t="s">
        <v>4272</v>
      </c>
      <c r="C1893" s="133" t="s">
        <v>11</v>
      </c>
      <c r="D1893" s="133" t="s">
        <v>4260</v>
      </c>
      <c r="E1893" s="133" t="s">
        <v>1286</v>
      </c>
      <c r="F1893" s="133" t="s">
        <v>4267</v>
      </c>
      <c r="G1893" s="133" t="s">
        <v>865</v>
      </c>
      <c r="H1893" s="133" t="s">
        <v>1287</v>
      </c>
      <c r="I1893" t="b">
        <v>0</v>
      </c>
      <c r="J1893" s="133" t="s">
        <v>867</v>
      </c>
      <c r="K1893" s="91">
        <v>0</v>
      </c>
      <c r="L1893" s="278">
        <v>0</v>
      </c>
      <c r="M1893" s="278">
        <f t="shared" si="29"/>
        <v>0</v>
      </c>
    </row>
    <row r="1894" spans="1:13" hidden="1" x14ac:dyDescent="0.3">
      <c r="A1894" s="108">
        <v>850331</v>
      </c>
      <c r="B1894" s="133" t="s">
        <v>4273</v>
      </c>
      <c r="C1894" s="133" t="s">
        <v>11</v>
      </c>
      <c r="D1894" s="133" t="s">
        <v>4260</v>
      </c>
      <c r="E1894" s="133" t="s">
        <v>1176</v>
      </c>
      <c r="F1894" s="133" t="s">
        <v>3714</v>
      </c>
      <c r="G1894" s="133" t="s">
        <v>865</v>
      </c>
      <c r="H1894" s="133">
        <v>0</v>
      </c>
      <c r="I1894" t="b">
        <v>0</v>
      </c>
      <c r="J1894" s="133" t="s">
        <v>1166</v>
      </c>
      <c r="K1894" s="91">
        <v>479380</v>
      </c>
      <c r="L1894" s="278">
        <v>470920</v>
      </c>
      <c r="M1894" s="278">
        <f t="shared" si="29"/>
        <v>-8460</v>
      </c>
    </row>
    <row r="1895" spans="1:13" hidden="1" x14ac:dyDescent="0.3">
      <c r="A1895" s="108">
        <v>1319138</v>
      </c>
      <c r="B1895" s="133" t="s">
        <v>4274</v>
      </c>
      <c r="C1895" s="133" t="s">
        <v>11</v>
      </c>
      <c r="D1895" s="133" t="s">
        <v>4260</v>
      </c>
      <c r="E1895" s="133" t="s">
        <v>1182</v>
      </c>
      <c r="F1895" s="133" t="s">
        <v>3714</v>
      </c>
      <c r="G1895" s="133" t="s">
        <v>865</v>
      </c>
      <c r="H1895" s="133" t="s">
        <v>1183</v>
      </c>
      <c r="I1895" t="b">
        <v>0</v>
      </c>
      <c r="J1895" s="133" t="s">
        <v>867</v>
      </c>
      <c r="K1895" s="91">
        <v>0</v>
      </c>
      <c r="L1895" s="278">
        <v>0</v>
      </c>
      <c r="M1895" s="278">
        <f t="shared" si="29"/>
        <v>0</v>
      </c>
    </row>
    <row r="1896" spans="1:13" hidden="1" x14ac:dyDescent="0.3">
      <c r="A1896" s="108">
        <v>586409</v>
      </c>
      <c r="B1896" s="133" t="s">
        <v>4275</v>
      </c>
      <c r="C1896" s="133" t="s">
        <v>11</v>
      </c>
      <c r="D1896" s="133" t="s">
        <v>4260</v>
      </c>
      <c r="E1896" s="133" t="s">
        <v>1182</v>
      </c>
      <c r="F1896" s="133" t="s">
        <v>4218</v>
      </c>
      <c r="G1896" s="133" t="s">
        <v>865</v>
      </c>
      <c r="H1896" s="133" t="s">
        <v>1183</v>
      </c>
      <c r="I1896" t="b">
        <v>0</v>
      </c>
      <c r="J1896" s="133" t="s">
        <v>867</v>
      </c>
      <c r="K1896" s="91">
        <v>0</v>
      </c>
      <c r="L1896" s="278">
        <v>0</v>
      </c>
      <c r="M1896" s="278">
        <f t="shared" si="29"/>
        <v>0</v>
      </c>
    </row>
    <row r="1897" spans="1:13" hidden="1" x14ac:dyDescent="0.3">
      <c r="A1897" s="108">
        <v>587105</v>
      </c>
      <c r="B1897" s="133" t="s">
        <v>4276</v>
      </c>
      <c r="C1897" s="133" t="s">
        <v>11</v>
      </c>
      <c r="D1897" s="133" t="s">
        <v>4260</v>
      </c>
      <c r="E1897" s="133" t="s">
        <v>1185</v>
      </c>
      <c r="F1897" s="133" t="s">
        <v>3714</v>
      </c>
      <c r="G1897" s="133" t="s">
        <v>865</v>
      </c>
      <c r="H1897" s="133" t="s">
        <v>1186</v>
      </c>
      <c r="I1897" t="b">
        <v>0</v>
      </c>
      <c r="J1897" s="133" t="s">
        <v>867</v>
      </c>
      <c r="K1897" s="91">
        <v>370</v>
      </c>
      <c r="L1897" s="278">
        <v>370</v>
      </c>
      <c r="M1897" s="278">
        <f t="shared" si="29"/>
        <v>0</v>
      </c>
    </row>
    <row r="1898" spans="1:13" hidden="1" x14ac:dyDescent="0.3">
      <c r="A1898" s="108">
        <v>587109</v>
      </c>
      <c r="B1898" s="133" t="s">
        <v>4277</v>
      </c>
      <c r="C1898" s="133" t="s">
        <v>11</v>
      </c>
      <c r="D1898" s="133" t="s">
        <v>4260</v>
      </c>
      <c r="E1898" s="133" t="s">
        <v>1185</v>
      </c>
      <c r="F1898" s="133" t="s">
        <v>3714</v>
      </c>
      <c r="G1898" s="133" t="s">
        <v>1807</v>
      </c>
      <c r="H1898" s="133" t="s">
        <v>4278</v>
      </c>
      <c r="I1898" t="b">
        <v>0</v>
      </c>
      <c r="J1898" s="133" t="s">
        <v>867</v>
      </c>
      <c r="K1898" s="91">
        <v>0</v>
      </c>
      <c r="L1898" s="278">
        <v>0</v>
      </c>
      <c r="M1898" s="278">
        <f t="shared" si="29"/>
        <v>0</v>
      </c>
    </row>
    <row r="1899" spans="1:13" hidden="1" x14ac:dyDescent="0.3">
      <c r="A1899" s="108">
        <v>587113</v>
      </c>
      <c r="B1899" s="133" t="s">
        <v>4279</v>
      </c>
      <c r="C1899" s="133" t="s">
        <v>11</v>
      </c>
      <c r="D1899" s="133" t="s">
        <v>4260</v>
      </c>
      <c r="E1899" s="133" t="s">
        <v>1185</v>
      </c>
      <c r="F1899" s="133" t="s">
        <v>3714</v>
      </c>
      <c r="G1899" s="133" t="s">
        <v>925</v>
      </c>
      <c r="H1899" s="133" t="s">
        <v>4280</v>
      </c>
      <c r="I1899" t="b">
        <v>0</v>
      </c>
      <c r="J1899" s="133" t="s">
        <v>867</v>
      </c>
      <c r="K1899" s="91">
        <v>25170</v>
      </c>
      <c r="L1899" s="278">
        <v>25170</v>
      </c>
      <c r="M1899" s="278">
        <f t="shared" si="29"/>
        <v>0</v>
      </c>
    </row>
    <row r="1900" spans="1:13" hidden="1" x14ac:dyDescent="0.3">
      <c r="A1900" s="108">
        <v>1978438</v>
      </c>
      <c r="B1900" s="133" t="s">
        <v>4281</v>
      </c>
      <c r="C1900" s="133" t="s">
        <v>11</v>
      </c>
      <c r="D1900" s="133" t="s">
        <v>4260</v>
      </c>
      <c r="E1900" s="133" t="s">
        <v>1185</v>
      </c>
      <c r="F1900" s="133" t="s">
        <v>3714</v>
      </c>
      <c r="G1900" s="133" t="s">
        <v>928</v>
      </c>
      <c r="H1900" s="133" t="s">
        <v>4282</v>
      </c>
      <c r="I1900" t="b">
        <v>0</v>
      </c>
      <c r="J1900" s="133" t="s">
        <v>867</v>
      </c>
      <c r="K1900" s="91">
        <v>1920</v>
      </c>
      <c r="L1900" s="278">
        <v>1920</v>
      </c>
      <c r="M1900" s="278">
        <f t="shared" si="29"/>
        <v>0</v>
      </c>
    </row>
    <row r="1901" spans="1:13" hidden="1" x14ac:dyDescent="0.3">
      <c r="A1901" s="108">
        <v>850327</v>
      </c>
      <c r="B1901" s="133" t="s">
        <v>4283</v>
      </c>
      <c r="C1901" s="133" t="s">
        <v>11</v>
      </c>
      <c r="D1901" s="133" t="s">
        <v>4260</v>
      </c>
      <c r="E1901" s="133" t="s">
        <v>1185</v>
      </c>
      <c r="F1901" s="133" t="s">
        <v>3714</v>
      </c>
      <c r="G1901" s="133" t="s">
        <v>931</v>
      </c>
      <c r="H1901" s="133" t="s">
        <v>4284</v>
      </c>
      <c r="I1901" t="b">
        <v>0</v>
      </c>
      <c r="J1901" s="133" t="s">
        <v>867</v>
      </c>
      <c r="K1901" s="91">
        <v>2700</v>
      </c>
      <c r="L1901" s="278">
        <v>2700</v>
      </c>
      <c r="M1901" s="278">
        <f t="shared" si="29"/>
        <v>0</v>
      </c>
    </row>
    <row r="1902" spans="1:13" hidden="1" x14ac:dyDescent="0.3">
      <c r="A1902" s="108">
        <v>603279</v>
      </c>
      <c r="B1902" s="133" t="s">
        <v>4285</v>
      </c>
      <c r="C1902" s="133" t="s">
        <v>11</v>
      </c>
      <c r="D1902" s="133" t="s">
        <v>4260</v>
      </c>
      <c r="E1902" s="133" t="s">
        <v>1185</v>
      </c>
      <c r="F1902" s="133" t="s">
        <v>3714</v>
      </c>
      <c r="G1902" s="133" t="s">
        <v>944</v>
      </c>
      <c r="H1902" s="133" t="s">
        <v>4286</v>
      </c>
      <c r="I1902" t="b">
        <v>0</v>
      </c>
      <c r="J1902" s="133" t="s">
        <v>867</v>
      </c>
      <c r="K1902" s="91">
        <v>200</v>
      </c>
      <c r="L1902" s="278">
        <v>200</v>
      </c>
      <c r="M1902" s="278">
        <f t="shared" si="29"/>
        <v>0</v>
      </c>
    </row>
    <row r="1903" spans="1:13" hidden="1" x14ac:dyDescent="0.3">
      <c r="A1903" s="108">
        <v>603280</v>
      </c>
      <c r="B1903" s="133" t="s">
        <v>4287</v>
      </c>
      <c r="C1903" s="133" t="s">
        <v>11</v>
      </c>
      <c r="D1903" s="133" t="s">
        <v>4260</v>
      </c>
      <c r="E1903" s="133" t="s">
        <v>1185</v>
      </c>
      <c r="F1903" s="133" t="s">
        <v>3714</v>
      </c>
      <c r="G1903" s="133" t="s">
        <v>1060</v>
      </c>
      <c r="H1903" s="133" t="s">
        <v>4288</v>
      </c>
      <c r="I1903" t="b">
        <v>0</v>
      </c>
      <c r="J1903" s="133" t="s">
        <v>867</v>
      </c>
      <c r="K1903" s="91">
        <v>80</v>
      </c>
      <c r="L1903" s="278">
        <v>80</v>
      </c>
      <c r="M1903" s="278">
        <f t="shared" si="29"/>
        <v>0</v>
      </c>
    </row>
    <row r="1904" spans="1:13" hidden="1" x14ac:dyDescent="0.3">
      <c r="A1904" s="108">
        <v>586410</v>
      </c>
      <c r="B1904" s="133" t="s">
        <v>4289</v>
      </c>
      <c r="C1904" s="133" t="s">
        <v>11</v>
      </c>
      <c r="D1904" s="133" t="s">
        <v>4260</v>
      </c>
      <c r="E1904" s="133" t="s">
        <v>1185</v>
      </c>
      <c r="F1904" s="133" t="s">
        <v>3714</v>
      </c>
      <c r="G1904" s="133" t="s">
        <v>1063</v>
      </c>
      <c r="H1904" s="133" t="s">
        <v>4290</v>
      </c>
      <c r="I1904" t="b">
        <v>0</v>
      </c>
      <c r="J1904" s="133" t="s">
        <v>867</v>
      </c>
      <c r="K1904" s="91">
        <v>230</v>
      </c>
      <c r="L1904" s="278">
        <v>230</v>
      </c>
      <c r="M1904" s="278">
        <f t="shared" si="29"/>
        <v>0</v>
      </c>
    </row>
    <row r="1905" spans="1:13" hidden="1" x14ac:dyDescent="0.3">
      <c r="A1905" s="108">
        <v>586411</v>
      </c>
      <c r="B1905" s="133" t="s">
        <v>4291</v>
      </c>
      <c r="C1905" s="133" t="s">
        <v>11</v>
      </c>
      <c r="D1905" s="133" t="s">
        <v>4260</v>
      </c>
      <c r="E1905" s="133" t="s">
        <v>1185</v>
      </c>
      <c r="F1905" s="133" t="s">
        <v>3714</v>
      </c>
      <c r="G1905" s="133" t="s">
        <v>1088</v>
      </c>
      <c r="H1905" s="133" t="s">
        <v>4292</v>
      </c>
      <c r="I1905" t="b">
        <v>0</v>
      </c>
      <c r="J1905" s="133" t="s">
        <v>867</v>
      </c>
      <c r="K1905" s="91">
        <v>50</v>
      </c>
      <c r="L1905" s="278">
        <v>50</v>
      </c>
      <c r="M1905" s="278">
        <f t="shared" si="29"/>
        <v>0</v>
      </c>
    </row>
    <row r="1906" spans="1:13" hidden="1" x14ac:dyDescent="0.3">
      <c r="A1906" s="108">
        <v>586412</v>
      </c>
      <c r="B1906" s="133" t="s">
        <v>4293</v>
      </c>
      <c r="C1906" s="133" t="s">
        <v>11</v>
      </c>
      <c r="D1906" s="133" t="s">
        <v>4260</v>
      </c>
      <c r="E1906" s="133" t="s">
        <v>1185</v>
      </c>
      <c r="F1906" s="133" t="s">
        <v>3714</v>
      </c>
      <c r="G1906" s="133" t="s">
        <v>1066</v>
      </c>
      <c r="H1906" s="133" t="s">
        <v>4294</v>
      </c>
      <c r="I1906" t="b">
        <v>0</v>
      </c>
      <c r="J1906" s="133" t="s">
        <v>867</v>
      </c>
      <c r="K1906" s="91">
        <v>0</v>
      </c>
      <c r="L1906" s="278">
        <v>0</v>
      </c>
      <c r="M1906" s="278">
        <f t="shared" si="29"/>
        <v>0</v>
      </c>
    </row>
    <row r="1907" spans="1:13" hidden="1" x14ac:dyDescent="0.3">
      <c r="A1907" s="108">
        <v>586432</v>
      </c>
      <c r="B1907" s="133" t="s">
        <v>4295</v>
      </c>
      <c r="C1907" s="133" t="s">
        <v>11</v>
      </c>
      <c r="D1907" s="133" t="s">
        <v>4260</v>
      </c>
      <c r="E1907" s="133" t="s">
        <v>1185</v>
      </c>
      <c r="F1907" s="133" t="s">
        <v>3721</v>
      </c>
      <c r="G1907" s="133" t="s">
        <v>865</v>
      </c>
      <c r="H1907" s="133" t="s">
        <v>1186</v>
      </c>
      <c r="I1907" t="b">
        <v>0</v>
      </c>
      <c r="J1907" s="133" t="s">
        <v>867</v>
      </c>
      <c r="K1907" s="91">
        <v>30</v>
      </c>
      <c r="L1907" s="278">
        <v>30</v>
      </c>
      <c r="M1907" s="278">
        <f t="shared" si="29"/>
        <v>0</v>
      </c>
    </row>
    <row r="1908" spans="1:13" hidden="1" x14ac:dyDescent="0.3">
      <c r="A1908" s="108">
        <v>587115</v>
      </c>
      <c r="B1908" s="133" t="s">
        <v>4296</v>
      </c>
      <c r="C1908" s="133" t="s">
        <v>11</v>
      </c>
      <c r="D1908" s="133" t="s">
        <v>4260</v>
      </c>
      <c r="E1908" s="133" t="s">
        <v>1185</v>
      </c>
      <c r="F1908" s="133" t="s">
        <v>3721</v>
      </c>
      <c r="G1908" s="133" t="s">
        <v>925</v>
      </c>
      <c r="H1908" s="133" t="s">
        <v>4297</v>
      </c>
      <c r="I1908" t="b">
        <v>0</v>
      </c>
      <c r="J1908" s="133" t="s">
        <v>867</v>
      </c>
      <c r="K1908" s="91">
        <v>80</v>
      </c>
      <c r="L1908" s="278">
        <v>80</v>
      </c>
      <c r="M1908" s="278">
        <f t="shared" si="29"/>
        <v>0</v>
      </c>
    </row>
    <row r="1909" spans="1:13" hidden="1" x14ac:dyDescent="0.3">
      <c r="A1909" s="108">
        <v>587099</v>
      </c>
      <c r="B1909" s="133" t="s">
        <v>4298</v>
      </c>
      <c r="C1909" s="133" t="s">
        <v>11</v>
      </c>
      <c r="D1909" s="133" t="s">
        <v>4260</v>
      </c>
      <c r="E1909" s="133" t="s">
        <v>1185</v>
      </c>
      <c r="F1909" s="133" t="s">
        <v>3728</v>
      </c>
      <c r="G1909" s="133" t="s">
        <v>865</v>
      </c>
      <c r="H1909" s="133" t="s">
        <v>1186</v>
      </c>
      <c r="I1909" t="b">
        <v>0</v>
      </c>
      <c r="J1909" s="133" t="s">
        <v>867</v>
      </c>
      <c r="K1909" s="91">
        <v>0</v>
      </c>
      <c r="L1909" s="278">
        <v>0</v>
      </c>
      <c r="M1909" s="278">
        <f t="shared" si="29"/>
        <v>0</v>
      </c>
    </row>
    <row r="1910" spans="1:13" hidden="1" x14ac:dyDescent="0.3">
      <c r="A1910" s="108">
        <v>587100</v>
      </c>
      <c r="B1910" s="133" t="s">
        <v>4299</v>
      </c>
      <c r="C1910" s="133" t="s">
        <v>11</v>
      </c>
      <c r="D1910" s="133" t="s">
        <v>4260</v>
      </c>
      <c r="E1910" s="133" t="s">
        <v>1185</v>
      </c>
      <c r="F1910" s="133" t="s">
        <v>3728</v>
      </c>
      <c r="G1910" s="133" t="s">
        <v>925</v>
      </c>
      <c r="H1910" s="133" t="s">
        <v>4300</v>
      </c>
      <c r="I1910" t="b">
        <v>0</v>
      </c>
      <c r="J1910" s="133" t="s">
        <v>867</v>
      </c>
      <c r="K1910" s="91">
        <v>30</v>
      </c>
      <c r="L1910" s="278">
        <v>30</v>
      </c>
      <c r="M1910" s="278">
        <f t="shared" si="29"/>
        <v>0</v>
      </c>
    </row>
    <row r="1911" spans="1:13" hidden="1" x14ac:dyDescent="0.3">
      <c r="A1911" s="108">
        <v>587219</v>
      </c>
      <c r="B1911" s="133" t="s">
        <v>4301</v>
      </c>
      <c r="C1911" s="133" t="s">
        <v>11</v>
      </c>
      <c r="D1911" s="133" t="s">
        <v>4260</v>
      </c>
      <c r="E1911" s="133" t="s">
        <v>1418</v>
      </c>
      <c r="F1911" s="133" t="s">
        <v>3714</v>
      </c>
      <c r="G1911" s="133" t="s">
        <v>865</v>
      </c>
      <c r="H1911" s="133" t="s">
        <v>1636</v>
      </c>
      <c r="I1911" t="b">
        <v>0</v>
      </c>
      <c r="J1911" s="133" t="s">
        <v>867</v>
      </c>
      <c r="K1911" s="91">
        <v>250</v>
      </c>
      <c r="L1911" s="278">
        <v>250</v>
      </c>
      <c r="M1911" s="278">
        <f t="shared" si="29"/>
        <v>0</v>
      </c>
    </row>
    <row r="1912" spans="1:13" hidden="1" x14ac:dyDescent="0.3">
      <c r="A1912" s="108">
        <v>603281</v>
      </c>
      <c r="B1912" s="133" t="s">
        <v>4302</v>
      </c>
      <c r="C1912" s="133" t="s">
        <v>11</v>
      </c>
      <c r="D1912" s="133" t="s">
        <v>4260</v>
      </c>
      <c r="E1912" s="133" t="s">
        <v>1188</v>
      </c>
      <c r="F1912" s="133" t="s">
        <v>3714</v>
      </c>
      <c r="G1912" s="133" t="s">
        <v>865</v>
      </c>
      <c r="H1912" s="133" t="s">
        <v>1189</v>
      </c>
      <c r="I1912" t="b">
        <v>0</v>
      </c>
      <c r="J1912" s="133" t="s">
        <v>867</v>
      </c>
      <c r="K1912" s="91">
        <v>3890</v>
      </c>
      <c r="L1912" s="278">
        <v>3890</v>
      </c>
      <c r="M1912" s="278">
        <f t="shared" si="29"/>
        <v>0</v>
      </c>
    </row>
    <row r="1913" spans="1:13" hidden="1" x14ac:dyDescent="0.3">
      <c r="A1913" s="108">
        <v>603282</v>
      </c>
      <c r="B1913" s="133" t="s">
        <v>4303</v>
      </c>
      <c r="C1913" s="133" t="s">
        <v>11</v>
      </c>
      <c r="D1913" s="133" t="s">
        <v>4260</v>
      </c>
      <c r="E1913" s="133" t="s">
        <v>1188</v>
      </c>
      <c r="F1913" s="133" t="s">
        <v>3721</v>
      </c>
      <c r="G1913" s="133" t="s">
        <v>865</v>
      </c>
      <c r="H1913" s="133" t="s">
        <v>1189</v>
      </c>
      <c r="I1913" t="b">
        <v>0</v>
      </c>
      <c r="J1913" s="133" t="s">
        <v>867</v>
      </c>
      <c r="K1913" s="91">
        <v>0</v>
      </c>
      <c r="L1913" s="278">
        <v>0</v>
      </c>
      <c r="M1913" s="278">
        <f t="shared" si="29"/>
        <v>0</v>
      </c>
    </row>
    <row r="1914" spans="1:13" hidden="1" x14ac:dyDescent="0.3">
      <c r="A1914" s="108">
        <v>603283</v>
      </c>
      <c r="B1914" s="133" t="s">
        <v>4304</v>
      </c>
      <c r="C1914" s="133" t="s">
        <v>11</v>
      </c>
      <c r="D1914" s="133" t="s">
        <v>4260</v>
      </c>
      <c r="E1914" s="133" t="s">
        <v>1188</v>
      </c>
      <c r="F1914" s="133" t="s">
        <v>3996</v>
      </c>
      <c r="G1914" s="133" t="s">
        <v>865</v>
      </c>
      <c r="H1914" s="133" t="s">
        <v>1189</v>
      </c>
      <c r="I1914" t="b">
        <v>0</v>
      </c>
      <c r="J1914" s="133" t="s">
        <v>867</v>
      </c>
      <c r="K1914" s="91">
        <v>1000</v>
      </c>
      <c r="L1914" s="278">
        <v>1000</v>
      </c>
      <c r="M1914" s="278">
        <f t="shared" si="29"/>
        <v>0</v>
      </c>
    </row>
    <row r="1915" spans="1:13" hidden="1" x14ac:dyDescent="0.3">
      <c r="A1915" s="108">
        <v>603284</v>
      </c>
      <c r="B1915" s="133" t="s">
        <v>4305</v>
      </c>
      <c r="C1915" s="133" t="s">
        <v>11</v>
      </c>
      <c r="D1915" s="133" t="s">
        <v>4260</v>
      </c>
      <c r="E1915" s="133" t="s">
        <v>1188</v>
      </c>
      <c r="F1915" s="133" t="s">
        <v>3731</v>
      </c>
      <c r="G1915" s="133" t="s">
        <v>865</v>
      </c>
      <c r="H1915" s="133" t="s">
        <v>1189</v>
      </c>
      <c r="I1915" t="b">
        <v>0</v>
      </c>
      <c r="J1915" s="133" t="s">
        <v>867</v>
      </c>
      <c r="K1915" s="91">
        <v>500</v>
      </c>
      <c r="L1915" s="278">
        <v>500</v>
      </c>
      <c r="M1915" s="278">
        <f t="shared" si="29"/>
        <v>0</v>
      </c>
    </row>
    <row r="1916" spans="1:13" hidden="1" x14ac:dyDescent="0.3">
      <c r="A1916" s="108">
        <v>603285</v>
      </c>
      <c r="B1916" s="133" t="s">
        <v>4306</v>
      </c>
      <c r="C1916" s="133" t="s">
        <v>11</v>
      </c>
      <c r="D1916" s="133" t="s">
        <v>4260</v>
      </c>
      <c r="E1916" s="133" t="s">
        <v>1188</v>
      </c>
      <c r="F1916" s="133" t="s">
        <v>3734</v>
      </c>
      <c r="G1916" s="133" t="s">
        <v>865</v>
      </c>
      <c r="H1916" s="133" t="s">
        <v>1189</v>
      </c>
      <c r="I1916" t="b">
        <v>0</v>
      </c>
      <c r="J1916" s="133" t="s">
        <v>867</v>
      </c>
      <c r="K1916" s="91">
        <v>10</v>
      </c>
      <c r="L1916" s="278">
        <v>10</v>
      </c>
      <c r="M1916" s="278">
        <f t="shared" si="29"/>
        <v>0</v>
      </c>
    </row>
    <row r="1917" spans="1:13" hidden="1" x14ac:dyDescent="0.3">
      <c r="A1917" s="108">
        <v>603325</v>
      </c>
      <c r="B1917" s="133" t="s">
        <v>4307</v>
      </c>
      <c r="C1917" s="133" t="s">
        <v>11</v>
      </c>
      <c r="D1917" s="133" t="s">
        <v>4260</v>
      </c>
      <c r="E1917" s="133" t="s">
        <v>1188</v>
      </c>
      <c r="F1917" s="133" t="s">
        <v>4267</v>
      </c>
      <c r="G1917" s="133" t="s">
        <v>865</v>
      </c>
      <c r="H1917" s="133" t="s">
        <v>1189</v>
      </c>
      <c r="I1917" t="b">
        <v>0</v>
      </c>
      <c r="J1917" s="133" t="s">
        <v>867</v>
      </c>
      <c r="K1917" s="91">
        <v>0</v>
      </c>
      <c r="L1917" s="278">
        <v>0</v>
      </c>
      <c r="M1917" s="278">
        <f t="shared" si="29"/>
        <v>0</v>
      </c>
    </row>
    <row r="1918" spans="1:13" hidden="1" x14ac:dyDescent="0.3">
      <c r="A1918" s="108">
        <v>586413</v>
      </c>
      <c r="B1918" s="133" t="s">
        <v>4308</v>
      </c>
      <c r="C1918" s="133" t="s">
        <v>11</v>
      </c>
      <c r="D1918" s="133" t="s">
        <v>4260</v>
      </c>
      <c r="E1918" s="133" t="s">
        <v>1191</v>
      </c>
      <c r="F1918" s="133" t="s">
        <v>3714</v>
      </c>
      <c r="G1918" s="133" t="s">
        <v>865</v>
      </c>
      <c r="H1918" s="133" t="s">
        <v>1192</v>
      </c>
      <c r="I1918" t="b">
        <v>0</v>
      </c>
      <c r="J1918" s="133" t="s">
        <v>867</v>
      </c>
      <c r="K1918" s="91">
        <v>3050</v>
      </c>
      <c r="L1918" s="278">
        <v>3050</v>
      </c>
      <c r="M1918" s="278">
        <f t="shared" si="29"/>
        <v>0</v>
      </c>
    </row>
    <row r="1919" spans="1:13" hidden="1" x14ac:dyDescent="0.3">
      <c r="A1919" s="108">
        <v>587116</v>
      </c>
      <c r="B1919" s="133" t="s">
        <v>4309</v>
      </c>
      <c r="C1919" s="133" t="s">
        <v>11</v>
      </c>
      <c r="D1919" s="133" t="s">
        <v>4260</v>
      </c>
      <c r="E1919" s="133" t="s">
        <v>1191</v>
      </c>
      <c r="F1919" s="133" t="s">
        <v>3721</v>
      </c>
      <c r="G1919" s="133" t="s">
        <v>865</v>
      </c>
      <c r="H1919" s="133" t="s">
        <v>4310</v>
      </c>
      <c r="I1919" t="b">
        <v>0</v>
      </c>
      <c r="J1919" s="133" t="s">
        <v>867</v>
      </c>
      <c r="K1919" s="91">
        <v>900</v>
      </c>
      <c r="L1919" s="278">
        <v>900</v>
      </c>
      <c r="M1919" s="278">
        <f t="shared" si="29"/>
        <v>0</v>
      </c>
    </row>
    <row r="1920" spans="1:13" hidden="1" x14ac:dyDescent="0.3">
      <c r="A1920" s="108">
        <v>587097</v>
      </c>
      <c r="B1920" s="133" t="s">
        <v>4311</v>
      </c>
      <c r="C1920" s="133" t="s">
        <v>11</v>
      </c>
      <c r="D1920" s="133" t="s">
        <v>4260</v>
      </c>
      <c r="E1920" s="133" t="s">
        <v>1191</v>
      </c>
      <c r="F1920" s="133" t="s">
        <v>3996</v>
      </c>
      <c r="G1920" s="133" t="s">
        <v>865</v>
      </c>
      <c r="H1920" s="133" t="s">
        <v>1192</v>
      </c>
      <c r="I1920" t="b">
        <v>0</v>
      </c>
      <c r="J1920" s="133" t="s">
        <v>867</v>
      </c>
      <c r="K1920" s="91">
        <v>3000</v>
      </c>
      <c r="L1920" s="278">
        <v>3000</v>
      </c>
      <c r="M1920" s="278">
        <f t="shared" si="29"/>
        <v>0</v>
      </c>
    </row>
    <row r="1921" spans="1:13" hidden="1" x14ac:dyDescent="0.3">
      <c r="A1921" s="108">
        <v>850321</v>
      </c>
      <c r="B1921" s="133" t="s">
        <v>4312</v>
      </c>
      <c r="C1921" s="133" t="s">
        <v>11</v>
      </c>
      <c r="D1921" s="133" t="s">
        <v>4260</v>
      </c>
      <c r="E1921" s="133" t="s">
        <v>1191</v>
      </c>
      <c r="F1921" s="133" t="s">
        <v>3996</v>
      </c>
      <c r="G1921" s="133" t="s">
        <v>925</v>
      </c>
      <c r="H1921" s="133" t="s">
        <v>4313</v>
      </c>
      <c r="I1921" t="b">
        <v>0</v>
      </c>
      <c r="J1921" s="133" t="s">
        <v>867</v>
      </c>
      <c r="K1921" s="91">
        <v>14100</v>
      </c>
      <c r="L1921" s="278">
        <v>14100</v>
      </c>
      <c r="M1921" s="278">
        <f t="shared" si="29"/>
        <v>0</v>
      </c>
    </row>
    <row r="1922" spans="1:13" hidden="1" x14ac:dyDescent="0.3">
      <c r="A1922" s="108">
        <v>603286</v>
      </c>
      <c r="B1922" s="133" t="s">
        <v>4314</v>
      </c>
      <c r="C1922" s="133" t="s">
        <v>11</v>
      </c>
      <c r="D1922" s="133" t="s">
        <v>4260</v>
      </c>
      <c r="E1922" s="133" t="s">
        <v>1191</v>
      </c>
      <c r="F1922" s="133" t="s">
        <v>3728</v>
      </c>
      <c r="G1922" s="133" t="s">
        <v>865</v>
      </c>
      <c r="H1922" s="133" t="s">
        <v>1192</v>
      </c>
      <c r="I1922" t="b">
        <v>0</v>
      </c>
      <c r="J1922" s="133" t="s">
        <v>867</v>
      </c>
      <c r="K1922" s="91">
        <v>1950</v>
      </c>
      <c r="L1922" s="278">
        <v>1950</v>
      </c>
      <c r="M1922" s="278">
        <f t="shared" si="29"/>
        <v>0</v>
      </c>
    </row>
    <row r="1923" spans="1:13" hidden="1" x14ac:dyDescent="0.3">
      <c r="A1923" s="108">
        <v>603287</v>
      </c>
      <c r="B1923" s="133" t="s">
        <v>4315</v>
      </c>
      <c r="C1923" s="133" t="s">
        <v>11</v>
      </c>
      <c r="D1923" s="133" t="s">
        <v>4260</v>
      </c>
      <c r="E1923" s="133" t="s">
        <v>1191</v>
      </c>
      <c r="F1923" s="133" t="s">
        <v>3731</v>
      </c>
      <c r="G1923" s="133" t="s">
        <v>865</v>
      </c>
      <c r="H1923" s="133" t="s">
        <v>2130</v>
      </c>
      <c r="I1923" t="b">
        <v>0</v>
      </c>
      <c r="J1923" s="133" t="s">
        <v>867</v>
      </c>
      <c r="K1923" s="91">
        <v>0</v>
      </c>
      <c r="L1923" s="278">
        <v>0</v>
      </c>
      <c r="M1923" s="278">
        <f t="shared" si="29"/>
        <v>0</v>
      </c>
    </row>
    <row r="1924" spans="1:13" hidden="1" x14ac:dyDescent="0.3">
      <c r="A1924" s="108">
        <v>603288</v>
      </c>
      <c r="B1924" s="133" t="s">
        <v>4316</v>
      </c>
      <c r="C1924" s="133" t="s">
        <v>11</v>
      </c>
      <c r="D1924" s="133" t="s">
        <v>4260</v>
      </c>
      <c r="E1924" s="133" t="s">
        <v>1194</v>
      </c>
      <c r="F1924" s="133" t="s">
        <v>3714</v>
      </c>
      <c r="G1924" s="133" t="s">
        <v>865</v>
      </c>
      <c r="H1924" s="133" t="s">
        <v>1195</v>
      </c>
      <c r="I1924" t="b">
        <v>0</v>
      </c>
      <c r="J1924" s="133" t="s">
        <v>867</v>
      </c>
      <c r="K1924" s="91">
        <v>350</v>
      </c>
      <c r="L1924" s="278">
        <v>350</v>
      </c>
      <c r="M1924" s="278">
        <f t="shared" si="29"/>
        <v>0</v>
      </c>
    </row>
    <row r="1925" spans="1:13" hidden="1" x14ac:dyDescent="0.3">
      <c r="A1925" s="108">
        <v>586414</v>
      </c>
      <c r="B1925" s="133" t="s">
        <v>4317</v>
      </c>
      <c r="C1925" s="133" t="s">
        <v>11</v>
      </c>
      <c r="D1925" s="133" t="s">
        <v>4260</v>
      </c>
      <c r="E1925" s="133" t="s">
        <v>1194</v>
      </c>
      <c r="F1925" s="133" t="s">
        <v>3714</v>
      </c>
      <c r="G1925" s="133" t="s">
        <v>925</v>
      </c>
      <c r="H1925" s="133" t="s">
        <v>1638</v>
      </c>
      <c r="I1925" t="b">
        <v>0</v>
      </c>
      <c r="J1925" s="133" t="s">
        <v>867</v>
      </c>
      <c r="K1925" s="91">
        <v>1300</v>
      </c>
      <c r="L1925" s="278">
        <v>1300</v>
      </c>
      <c r="M1925" s="278">
        <f t="shared" si="29"/>
        <v>0</v>
      </c>
    </row>
    <row r="1926" spans="1:13" hidden="1" x14ac:dyDescent="0.3">
      <c r="A1926" s="108">
        <v>587129</v>
      </c>
      <c r="B1926" s="133" t="s">
        <v>4318</v>
      </c>
      <c r="C1926" s="133" t="s">
        <v>11</v>
      </c>
      <c r="D1926" s="133" t="s">
        <v>4260</v>
      </c>
      <c r="E1926" s="133" t="s">
        <v>1194</v>
      </c>
      <c r="F1926" s="133" t="s">
        <v>3996</v>
      </c>
      <c r="G1926" s="133" t="s">
        <v>865</v>
      </c>
      <c r="H1926" s="133" t="s">
        <v>1195</v>
      </c>
      <c r="I1926" t="b">
        <v>0</v>
      </c>
      <c r="J1926" s="133" t="s">
        <v>867</v>
      </c>
      <c r="K1926" s="91">
        <v>3000</v>
      </c>
      <c r="L1926" s="278">
        <v>3000</v>
      </c>
      <c r="M1926" s="278">
        <f t="shared" ref="M1926:M1989" si="30">+L1926-K1926</f>
        <v>0</v>
      </c>
    </row>
    <row r="1927" spans="1:13" hidden="1" x14ac:dyDescent="0.3">
      <c r="A1927" s="108">
        <v>850322</v>
      </c>
      <c r="B1927" s="133" t="s">
        <v>4319</v>
      </c>
      <c r="C1927" s="133" t="s">
        <v>11</v>
      </c>
      <c r="D1927" s="133" t="s">
        <v>4260</v>
      </c>
      <c r="E1927" s="133" t="s">
        <v>1194</v>
      </c>
      <c r="F1927" s="133" t="s">
        <v>3996</v>
      </c>
      <c r="G1927" s="133" t="s">
        <v>925</v>
      </c>
      <c r="H1927" s="133" t="s">
        <v>4320</v>
      </c>
      <c r="I1927" t="b">
        <v>0</v>
      </c>
      <c r="J1927" s="133" t="s">
        <v>867</v>
      </c>
      <c r="K1927" s="91">
        <v>450</v>
      </c>
      <c r="L1927" s="278">
        <v>450</v>
      </c>
      <c r="M1927" s="278">
        <f t="shared" si="30"/>
        <v>0</v>
      </c>
    </row>
    <row r="1928" spans="1:13" hidden="1" x14ac:dyDescent="0.3">
      <c r="A1928" s="108">
        <v>850323</v>
      </c>
      <c r="B1928" s="133" t="s">
        <v>4321</v>
      </c>
      <c r="C1928" s="133" t="s">
        <v>11</v>
      </c>
      <c r="D1928" s="133" t="s">
        <v>4260</v>
      </c>
      <c r="E1928" s="133" t="s">
        <v>1194</v>
      </c>
      <c r="F1928" s="133" t="s">
        <v>3996</v>
      </c>
      <c r="G1928" s="133" t="s">
        <v>928</v>
      </c>
      <c r="H1928" s="133" t="s">
        <v>4322</v>
      </c>
      <c r="I1928" t="b">
        <v>0</v>
      </c>
      <c r="J1928" s="133" t="s">
        <v>867</v>
      </c>
      <c r="K1928" s="91">
        <v>9600</v>
      </c>
      <c r="L1928" s="278">
        <v>9600</v>
      </c>
      <c r="M1928" s="278">
        <f t="shared" si="30"/>
        <v>0</v>
      </c>
    </row>
    <row r="1929" spans="1:13" hidden="1" x14ac:dyDescent="0.3">
      <c r="A1929" s="108">
        <v>603289</v>
      </c>
      <c r="B1929" s="133" t="s">
        <v>4323</v>
      </c>
      <c r="C1929" s="133" t="s">
        <v>11</v>
      </c>
      <c r="D1929" s="133" t="s">
        <v>4260</v>
      </c>
      <c r="E1929" s="133" t="s">
        <v>1194</v>
      </c>
      <c r="F1929" s="133" t="s">
        <v>3728</v>
      </c>
      <c r="G1929" s="133" t="s">
        <v>865</v>
      </c>
      <c r="H1929" s="133" t="s">
        <v>1195</v>
      </c>
      <c r="I1929" t="b">
        <v>0</v>
      </c>
      <c r="J1929" s="133" t="s">
        <v>867</v>
      </c>
      <c r="K1929" s="91">
        <v>530</v>
      </c>
      <c r="L1929" s="278">
        <v>530</v>
      </c>
      <c r="M1929" s="278">
        <f t="shared" si="30"/>
        <v>0</v>
      </c>
    </row>
    <row r="1930" spans="1:13" hidden="1" x14ac:dyDescent="0.3">
      <c r="A1930" s="108">
        <v>603290</v>
      </c>
      <c r="B1930" s="133" t="s">
        <v>4324</v>
      </c>
      <c r="C1930" s="133" t="s">
        <v>11</v>
      </c>
      <c r="D1930" s="133" t="s">
        <v>4260</v>
      </c>
      <c r="E1930" s="133" t="s">
        <v>1197</v>
      </c>
      <c r="F1930" s="133" t="s">
        <v>3714</v>
      </c>
      <c r="G1930" s="133" t="s">
        <v>865</v>
      </c>
      <c r="H1930" s="133" t="s">
        <v>1198</v>
      </c>
      <c r="I1930" t="b">
        <v>0</v>
      </c>
      <c r="J1930" s="133" t="s">
        <v>867</v>
      </c>
      <c r="K1930" s="91">
        <v>0</v>
      </c>
      <c r="L1930" s="278">
        <v>0</v>
      </c>
      <c r="M1930" s="278">
        <f t="shared" si="30"/>
        <v>0</v>
      </c>
    </row>
    <row r="1931" spans="1:13" hidden="1" x14ac:dyDescent="0.3">
      <c r="A1931" s="108">
        <v>586415</v>
      </c>
      <c r="B1931" s="133" t="s">
        <v>4325</v>
      </c>
      <c r="C1931" s="133" t="s">
        <v>11</v>
      </c>
      <c r="D1931" s="133" t="s">
        <v>4260</v>
      </c>
      <c r="E1931" s="133" t="s">
        <v>1197</v>
      </c>
      <c r="F1931" s="133" t="s">
        <v>3996</v>
      </c>
      <c r="G1931" s="133" t="s">
        <v>865</v>
      </c>
      <c r="H1931" s="133" t="s">
        <v>1198</v>
      </c>
      <c r="I1931" t="b">
        <v>0</v>
      </c>
      <c r="J1931" s="133" t="s">
        <v>867</v>
      </c>
      <c r="K1931" s="91">
        <v>8370</v>
      </c>
      <c r="L1931" s="278">
        <v>8370</v>
      </c>
      <c r="M1931" s="278">
        <f t="shared" si="30"/>
        <v>0</v>
      </c>
    </row>
    <row r="1932" spans="1:13" hidden="1" x14ac:dyDescent="0.3">
      <c r="A1932" s="108">
        <v>587120</v>
      </c>
      <c r="B1932" s="133" t="s">
        <v>4326</v>
      </c>
      <c r="C1932" s="133" t="s">
        <v>11</v>
      </c>
      <c r="D1932" s="133" t="s">
        <v>4260</v>
      </c>
      <c r="E1932" s="133" t="s">
        <v>1202</v>
      </c>
      <c r="F1932" s="133" t="s">
        <v>3714</v>
      </c>
      <c r="G1932" s="133" t="s">
        <v>865</v>
      </c>
      <c r="H1932" s="133" t="s">
        <v>4327</v>
      </c>
      <c r="I1932" t="b">
        <v>0</v>
      </c>
      <c r="J1932" s="133" t="s">
        <v>867</v>
      </c>
      <c r="K1932" s="91">
        <v>480</v>
      </c>
      <c r="L1932" s="278">
        <v>480</v>
      </c>
      <c r="M1932" s="278">
        <f t="shared" si="30"/>
        <v>0</v>
      </c>
    </row>
    <row r="1933" spans="1:13" hidden="1" x14ac:dyDescent="0.3">
      <c r="A1933" s="108">
        <v>587218</v>
      </c>
      <c r="B1933" s="133" t="s">
        <v>4328</v>
      </c>
      <c r="C1933" s="133" t="s">
        <v>11</v>
      </c>
      <c r="D1933" s="133" t="s">
        <v>4260</v>
      </c>
      <c r="E1933" s="133" t="s">
        <v>1202</v>
      </c>
      <c r="F1933" s="133" t="s">
        <v>3714</v>
      </c>
      <c r="G1933" s="133" t="s">
        <v>925</v>
      </c>
      <c r="H1933" s="133" t="s">
        <v>1203</v>
      </c>
      <c r="I1933" t="b">
        <v>0</v>
      </c>
      <c r="J1933" s="133" t="s">
        <v>867</v>
      </c>
      <c r="K1933" s="91">
        <v>410</v>
      </c>
      <c r="L1933" s="278">
        <v>410</v>
      </c>
      <c r="M1933" s="278">
        <f t="shared" si="30"/>
        <v>0</v>
      </c>
    </row>
    <row r="1934" spans="1:13" hidden="1" x14ac:dyDescent="0.3">
      <c r="A1934" s="108">
        <v>587093</v>
      </c>
      <c r="B1934" s="133" t="s">
        <v>4329</v>
      </c>
      <c r="C1934" s="133" t="s">
        <v>11</v>
      </c>
      <c r="D1934" s="133" t="s">
        <v>4260</v>
      </c>
      <c r="E1934" s="133" t="s">
        <v>1202</v>
      </c>
      <c r="F1934" s="133" t="s">
        <v>3714</v>
      </c>
      <c r="G1934" s="133" t="s">
        <v>928</v>
      </c>
      <c r="H1934" s="133" t="s">
        <v>4330</v>
      </c>
      <c r="I1934" t="b">
        <v>0</v>
      </c>
      <c r="J1934" s="133" t="s">
        <v>867</v>
      </c>
      <c r="K1934" s="91">
        <v>350</v>
      </c>
      <c r="L1934" s="278">
        <v>350</v>
      </c>
      <c r="M1934" s="278">
        <f t="shared" si="30"/>
        <v>0</v>
      </c>
    </row>
    <row r="1935" spans="1:13" hidden="1" x14ac:dyDescent="0.3">
      <c r="A1935" s="108">
        <v>603291</v>
      </c>
      <c r="B1935" s="133" t="s">
        <v>4331</v>
      </c>
      <c r="C1935" s="133" t="s">
        <v>11</v>
      </c>
      <c r="D1935" s="133" t="s">
        <v>4260</v>
      </c>
      <c r="E1935" s="133" t="s">
        <v>1202</v>
      </c>
      <c r="F1935" s="133" t="s">
        <v>3714</v>
      </c>
      <c r="G1935" s="133" t="s">
        <v>931</v>
      </c>
      <c r="H1935" s="133" t="s">
        <v>4332</v>
      </c>
      <c r="I1935" t="b">
        <v>0</v>
      </c>
      <c r="J1935" s="133" t="s">
        <v>867</v>
      </c>
      <c r="K1935" s="91">
        <v>1500</v>
      </c>
      <c r="L1935" s="278">
        <v>1500</v>
      </c>
      <c r="M1935" s="278">
        <f t="shared" si="30"/>
        <v>0</v>
      </c>
    </row>
    <row r="1936" spans="1:13" hidden="1" x14ac:dyDescent="0.3">
      <c r="A1936" s="108">
        <v>603292</v>
      </c>
      <c r="B1936" s="133" t="s">
        <v>4333</v>
      </c>
      <c r="C1936" s="133" t="s">
        <v>11</v>
      </c>
      <c r="D1936" s="133" t="s">
        <v>4260</v>
      </c>
      <c r="E1936" s="133" t="s">
        <v>1202</v>
      </c>
      <c r="F1936" s="133" t="s">
        <v>3714</v>
      </c>
      <c r="G1936" s="133" t="s">
        <v>944</v>
      </c>
      <c r="H1936" s="133" t="s">
        <v>4334</v>
      </c>
      <c r="I1936" t="b">
        <v>0</v>
      </c>
      <c r="J1936" s="133" t="s">
        <v>867</v>
      </c>
      <c r="K1936" s="91">
        <v>2800</v>
      </c>
      <c r="L1936" s="278">
        <v>2800</v>
      </c>
      <c r="M1936" s="278">
        <f t="shared" si="30"/>
        <v>0</v>
      </c>
    </row>
    <row r="1937" spans="1:13" hidden="1" x14ac:dyDescent="0.3">
      <c r="A1937" s="108">
        <v>586416</v>
      </c>
      <c r="B1937" s="133" t="s">
        <v>4335</v>
      </c>
      <c r="C1937" s="133" t="s">
        <v>11</v>
      </c>
      <c r="D1937" s="133" t="s">
        <v>4260</v>
      </c>
      <c r="E1937" s="133" t="s">
        <v>1202</v>
      </c>
      <c r="F1937" s="133" t="s">
        <v>3721</v>
      </c>
      <c r="G1937" s="133" t="s">
        <v>865</v>
      </c>
      <c r="H1937" s="133" t="s">
        <v>2831</v>
      </c>
      <c r="I1937" t="b">
        <v>0</v>
      </c>
      <c r="J1937" s="133" t="s">
        <v>867</v>
      </c>
      <c r="K1937" s="91">
        <v>350</v>
      </c>
      <c r="L1937" s="278">
        <v>350</v>
      </c>
      <c r="M1937" s="278">
        <f t="shared" si="30"/>
        <v>0</v>
      </c>
    </row>
    <row r="1938" spans="1:13" hidden="1" x14ac:dyDescent="0.3">
      <c r="A1938" s="108">
        <v>587126</v>
      </c>
      <c r="B1938" s="133" t="s">
        <v>4336</v>
      </c>
      <c r="C1938" s="133" t="s">
        <v>11</v>
      </c>
      <c r="D1938" s="133" t="s">
        <v>4260</v>
      </c>
      <c r="E1938" s="133" t="s">
        <v>1202</v>
      </c>
      <c r="F1938" s="133" t="s">
        <v>3996</v>
      </c>
      <c r="G1938" s="133" t="s">
        <v>865</v>
      </c>
      <c r="H1938" s="133" t="s">
        <v>1203</v>
      </c>
      <c r="I1938" t="b">
        <v>0</v>
      </c>
      <c r="J1938" s="133" t="s">
        <v>867</v>
      </c>
      <c r="K1938" s="91">
        <v>640</v>
      </c>
      <c r="L1938" s="278">
        <v>640</v>
      </c>
      <c r="M1938" s="278">
        <f t="shared" si="30"/>
        <v>0</v>
      </c>
    </row>
    <row r="1939" spans="1:13" hidden="1" x14ac:dyDescent="0.3">
      <c r="A1939" s="108">
        <v>1820526</v>
      </c>
      <c r="B1939" s="133" t="s">
        <v>4338</v>
      </c>
      <c r="C1939" s="133" t="s">
        <v>11</v>
      </c>
      <c r="D1939" s="133" t="s">
        <v>4260</v>
      </c>
      <c r="E1939" s="133" t="s">
        <v>1202</v>
      </c>
      <c r="F1939" s="133" t="s">
        <v>3728</v>
      </c>
      <c r="G1939" s="133" t="s">
        <v>865</v>
      </c>
      <c r="H1939" s="133" t="s">
        <v>4339</v>
      </c>
      <c r="I1939" t="b">
        <v>0</v>
      </c>
      <c r="J1939" s="133" t="s">
        <v>867</v>
      </c>
      <c r="K1939" s="91">
        <v>2000</v>
      </c>
      <c r="L1939" s="278">
        <v>2000</v>
      </c>
      <c r="M1939" s="278">
        <f t="shared" si="30"/>
        <v>0</v>
      </c>
    </row>
    <row r="1940" spans="1:13" hidden="1" x14ac:dyDescent="0.3">
      <c r="A1940" s="108">
        <v>2005983</v>
      </c>
      <c r="B1940" s="133" t="s">
        <v>4340</v>
      </c>
      <c r="C1940" s="133" t="s">
        <v>11</v>
      </c>
      <c r="D1940" s="133" t="s">
        <v>4260</v>
      </c>
      <c r="E1940" s="133" t="s">
        <v>1202</v>
      </c>
      <c r="F1940" s="133" t="s">
        <v>3728</v>
      </c>
      <c r="G1940" s="133" t="s">
        <v>925</v>
      </c>
      <c r="H1940" s="133" t="s">
        <v>4339</v>
      </c>
      <c r="I1940" t="b">
        <v>0</v>
      </c>
      <c r="J1940" s="133" t="s">
        <v>867</v>
      </c>
      <c r="K1940" s="91">
        <v>0</v>
      </c>
      <c r="L1940" s="278">
        <v>0</v>
      </c>
      <c r="M1940" s="278">
        <f t="shared" si="30"/>
        <v>0</v>
      </c>
    </row>
    <row r="1941" spans="1:13" hidden="1" x14ac:dyDescent="0.3">
      <c r="A1941" s="108">
        <v>850324</v>
      </c>
      <c r="B1941" s="133" t="s">
        <v>4341</v>
      </c>
      <c r="C1941" s="133" t="s">
        <v>11</v>
      </c>
      <c r="D1941" s="133" t="s">
        <v>4260</v>
      </c>
      <c r="E1941" s="133" t="s">
        <v>1202</v>
      </c>
      <c r="F1941" s="133" t="s">
        <v>3731</v>
      </c>
      <c r="G1941" s="133" t="s">
        <v>865</v>
      </c>
      <c r="H1941" s="133" t="s">
        <v>4342</v>
      </c>
      <c r="I1941" t="b">
        <v>0</v>
      </c>
      <c r="J1941" s="133" t="s">
        <v>867</v>
      </c>
      <c r="K1941" s="91">
        <v>0</v>
      </c>
      <c r="L1941" s="278">
        <v>0</v>
      </c>
      <c r="M1941" s="278">
        <f t="shared" si="30"/>
        <v>0</v>
      </c>
    </row>
    <row r="1942" spans="1:13" hidden="1" x14ac:dyDescent="0.3">
      <c r="A1942" s="108">
        <v>603293</v>
      </c>
      <c r="B1942" s="133" t="s">
        <v>4343</v>
      </c>
      <c r="C1942" s="133" t="s">
        <v>11</v>
      </c>
      <c r="D1942" s="133" t="s">
        <v>4260</v>
      </c>
      <c r="E1942" s="133" t="s">
        <v>2668</v>
      </c>
      <c r="F1942" s="133" t="s">
        <v>3996</v>
      </c>
      <c r="G1942" s="133" t="s">
        <v>865</v>
      </c>
      <c r="H1942" s="133" t="s">
        <v>4344</v>
      </c>
      <c r="I1942" t="b">
        <v>0</v>
      </c>
      <c r="J1942" s="133" t="s">
        <v>867</v>
      </c>
      <c r="K1942" s="91">
        <v>50</v>
      </c>
      <c r="L1942" s="278">
        <v>50</v>
      </c>
      <c r="M1942" s="278">
        <f t="shared" si="30"/>
        <v>0</v>
      </c>
    </row>
    <row r="1943" spans="1:13" hidden="1" x14ac:dyDescent="0.3">
      <c r="A1943" s="108">
        <v>603294</v>
      </c>
      <c r="B1943" s="133" t="s">
        <v>4345</v>
      </c>
      <c r="C1943" s="133" t="s">
        <v>11</v>
      </c>
      <c r="D1943" s="133" t="s">
        <v>4260</v>
      </c>
      <c r="E1943" s="133" t="s">
        <v>2668</v>
      </c>
      <c r="F1943" s="133" t="s">
        <v>3996</v>
      </c>
      <c r="G1943" s="133" t="s">
        <v>925</v>
      </c>
      <c r="H1943" s="133" t="s">
        <v>4346</v>
      </c>
      <c r="I1943" t="b">
        <v>0</v>
      </c>
      <c r="J1943" s="133" t="s">
        <v>867</v>
      </c>
      <c r="K1943" s="91">
        <v>1840</v>
      </c>
      <c r="L1943" s="278">
        <v>1840</v>
      </c>
      <c r="M1943" s="278">
        <f t="shared" si="30"/>
        <v>0</v>
      </c>
    </row>
    <row r="1944" spans="1:13" hidden="1" x14ac:dyDescent="0.3">
      <c r="A1944" s="108">
        <v>2617709</v>
      </c>
      <c r="B1944" s="133" t="s">
        <v>4347</v>
      </c>
      <c r="C1944" s="133" t="s">
        <v>11</v>
      </c>
      <c r="D1944" s="133" t="s">
        <v>4260</v>
      </c>
      <c r="E1944" s="133" t="s">
        <v>2668</v>
      </c>
      <c r="F1944" s="133" t="s">
        <v>3996</v>
      </c>
      <c r="G1944" s="133" t="s">
        <v>928</v>
      </c>
      <c r="H1944" s="133" t="s">
        <v>4348</v>
      </c>
      <c r="I1944" t="b">
        <v>0</v>
      </c>
      <c r="J1944" s="133" t="s">
        <v>867</v>
      </c>
      <c r="K1944" s="91">
        <v>100</v>
      </c>
      <c r="L1944" s="278">
        <v>100</v>
      </c>
      <c r="M1944" s="278">
        <f t="shared" si="30"/>
        <v>0</v>
      </c>
    </row>
    <row r="1945" spans="1:13" hidden="1" x14ac:dyDescent="0.3">
      <c r="A1945" s="108">
        <v>2617711</v>
      </c>
      <c r="B1945" s="133" t="s">
        <v>4349</v>
      </c>
      <c r="C1945" s="133" t="s">
        <v>11</v>
      </c>
      <c r="D1945" s="133" t="s">
        <v>4260</v>
      </c>
      <c r="E1945" s="133" t="s">
        <v>2668</v>
      </c>
      <c r="F1945" s="133" t="s">
        <v>3996</v>
      </c>
      <c r="G1945" s="133" t="s">
        <v>931</v>
      </c>
      <c r="H1945" s="133" t="s">
        <v>4350</v>
      </c>
      <c r="I1945" t="b">
        <v>0</v>
      </c>
      <c r="J1945" s="133" t="s">
        <v>867</v>
      </c>
      <c r="K1945" s="91">
        <v>50</v>
      </c>
      <c r="L1945" s="278">
        <v>50</v>
      </c>
      <c r="M1945" s="278">
        <f t="shared" si="30"/>
        <v>0</v>
      </c>
    </row>
    <row r="1946" spans="1:13" hidden="1" x14ac:dyDescent="0.3">
      <c r="A1946" s="108">
        <v>2617715</v>
      </c>
      <c r="B1946" s="133" t="s">
        <v>4351</v>
      </c>
      <c r="C1946" s="133" t="s">
        <v>11</v>
      </c>
      <c r="D1946" s="133" t="s">
        <v>4260</v>
      </c>
      <c r="E1946" s="133" t="s">
        <v>2514</v>
      </c>
      <c r="F1946" s="133" t="s">
        <v>3714</v>
      </c>
      <c r="G1946" s="133" t="s">
        <v>865</v>
      </c>
      <c r="H1946" s="133" t="s">
        <v>4352</v>
      </c>
      <c r="I1946" t="b">
        <v>0</v>
      </c>
      <c r="J1946" s="133" t="s">
        <v>867</v>
      </c>
      <c r="K1946" s="91">
        <v>600</v>
      </c>
      <c r="L1946" s="278">
        <v>600</v>
      </c>
      <c r="M1946" s="278">
        <f t="shared" si="30"/>
        <v>0</v>
      </c>
    </row>
    <row r="1947" spans="1:13" hidden="1" x14ac:dyDescent="0.3">
      <c r="A1947" s="108">
        <v>587096</v>
      </c>
      <c r="B1947" s="133" t="s">
        <v>4353</v>
      </c>
      <c r="C1947" s="133" t="s">
        <v>11</v>
      </c>
      <c r="D1947" s="133" t="s">
        <v>4260</v>
      </c>
      <c r="E1947" s="133" t="s">
        <v>2514</v>
      </c>
      <c r="F1947" s="133" t="s">
        <v>3996</v>
      </c>
      <c r="G1947" s="133" t="s">
        <v>865</v>
      </c>
      <c r="H1947" s="133" t="s">
        <v>4354</v>
      </c>
      <c r="I1947" t="b">
        <v>0</v>
      </c>
      <c r="J1947" s="133" t="s">
        <v>867</v>
      </c>
      <c r="K1947" s="91">
        <v>1300</v>
      </c>
      <c r="L1947" s="278">
        <v>1300</v>
      </c>
      <c r="M1947" s="278">
        <f t="shared" si="30"/>
        <v>0</v>
      </c>
    </row>
    <row r="1948" spans="1:13" hidden="1" x14ac:dyDescent="0.3">
      <c r="A1948" s="108">
        <v>586417</v>
      </c>
      <c r="B1948" s="133" t="s">
        <v>4355</v>
      </c>
      <c r="C1948" s="133" t="s">
        <v>11</v>
      </c>
      <c r="D1948" s="133" t="s">
        <v>4260</v>
      </c>
      <c r="E1948" s="133" t="s">
        <v>1354</v>
      </c>
      <c r="F1948" s="133" t="s">
        <v>3714</v>
      </c>
      <c r="G1948" s="133" t="s">
        <v>865</v>
      </c>
      <c r="H1948" s="133" t="s">
        <v>4356</v>
      </c>
      <c r="I1948" t="b">
        <v>0</v>
      </c>
      <c r="J1948" s="133" t="s">
        <v>867</v>
      </c>
      <c r="K1948" s="91">
        <v>2380</v>
      </c>
      <c r="L1948" s="278">
        <v>2380</v>
      </c>
      <c r="M1948" s="278">
        <f t="shared" si="30"/>
        <v>0</v>
      </c>
    </row>
    <row r="1949" spans="1:13" hidden="1" x14ac:dyDescent="0.3">
      <c r="A1949" s="108">
        <v>586418</v>
      </c>
      <c r="B1949" s="133" t="s">
        <v>4357</v>
      </c>
      <c r="C1949" s="133" t="s">
        <v>11</v>
      </c>
      <c r="D1949" s="133" t="s">
        <v>4260</v>
      </c>
      <c r="E1949" s="133" t="s">
        <v>1354</v>
      </c>
      <c r="F1949" s="133" t="s">
        <v>3721</v>
      </c>
      <c r="G1949" s="133" t="s">
        <v>865</v>
      </c>
      <c r="H1949" s="133" t="s">
        <v>4358</v>
      </c>
      <c r="I1949" t="b">
        <v>0</v>
      </c>
      <c r="J1949" s="133" t="s">
        <v>867</v>
      </c>
      <c r="K1949" s="91">
        <v>4800</v>
      </c>
      <c r="L1949" s="278">
        <v>4800</v>
      </c>
      <c r="M1949" s="278">
        <f t="shared" si="30"/>
        <v>0</v>
      </c>
    </row>
    <row r="1950" spans="1:13" hidden="1" x14ac:dyDescent="0.3">
      <c r="A1950" s="108">
        <v>587108</v>
      </c>
      <c r="B1950" s="133" t="s">
        <v>4359</v>
      </c>
      <c r="C1950" s="133" t="s">
        <v>11</v>
      </c>
      <c r="D1950" s="133" t="s">
        <v>4260</v>
      </c>
      <c r="E1950" s="133" t="s">
        <v>1354</v>
      </c>
      <c r="F1950" s="133" t="s">
        <v>3721</v>
      </c>
      <c r="G1950" s="133" t="s">
        <v>925</v>
      </c>
      <c r="H1950" s="133" t="s">
        <v>4360</v>
      </c>
      <c r="I1950" t="b">
        <v>0</v>
      </c>
      <c r="J1950" s="133" t="s">
        <v>867</v>
      </c>
      <c r="K1950" s="91">
        <v>0</v>
      </c>
      <c r="L1950" s="278">
        <v>0</v>
      </c>
      <c r="M1950" s="278">
        <f t="shared" si="30"/>
        <v>0</v>
      </c>
    </row>
    <row r="1951" spans="1:13" hidden="1" x14ac:dyDescent="0.3">
      <c r="A1951" s="108">
        <v>587106</v>
      </c>
      <c r="B1951" s="133" t="s">
        <v>4361</v>
      </c>
      <c r="C1951" s="133" t="s">
        <v>11</v>
      </c>
      <c r="D1951" s="133" t="s">
        <v>4260</v>
      </c>
      <c r="E1951" s="133" t="s">
        <v>1354</v>
      </c>
      <c r="F1951" s="133" t="s">
        <v>3721</v>
      </c>
      <c r="G1951" s="133" t="s">
        <v>928</v>
      </c>
      <c r="H1951" s="133" t="s">
        <v>4362</v>
      </c>
      <c r="I1951" t="b">
        <v>0</v>
      </c>
      <c r="J1951" s="133" t="s">
        <v>867</v>
      </c>
      <c r="K1951" s="91">
        <v>350</v>
      </c>
      <c r="L1951" s="278">
        <v>350</v>
      </c>
      <c r="M1951" s="278">
        <f t="shared" si="30"/>
        <v>0</v>
      </c>
    </row>
    <row r="1952" spans="1:13" hidden="1" x14ac:dyDescent="0.3">
      <c r="A1952" s="108">
        <v>587101</v>
      </c>
      <c r="B1952" s="133" t="s">
        <v>4363</v>
      </c>
      <c r="C1952" s="133" t="s">
        <v>11</v>
      </c>
      <c r="D1952" s="133" t="s">
        <v>4260</v>
      </c>
      <c r="E1952" s="133" t="s">
        <v>1354</v>
      </c>
      <c r="F1952" s="133" t="s">
        <v>3721</v>
      </c>
      <c r="G1952" s="133" t="s">
        <v>931</v>
      </c>
      <c r="H1952" s="133" t="s">
        <v>4364</v>
      </c>
      <c r="I1952" t="b">
        <v>0</v>
      </c>
      <c r="J1952" s="133" t="s">
        <v>867</v>
      </c>
      <c r="K1952" s="91">
        <v>200</v>
      </c>
      <c r="L1952" s="278">
        <v>200</v>
      </c>
      <c r="M1952" s="278">
        <f t="shared" si="30"/>
        <v>0</v>
      </c>
    </row>
    <row r="1953" spans="1:13" hidden="1" x14ac:dyDescent="0.3">
      <c r="A1953" s="108">
        <v>587102</v>
      </c>
      <c r="B1953" s="133" t="s">
        <v>4365</v>
      </c>
      <c r="C1953" s="133" t="s">
        <v>11</v>
      </c>
      <c r="D1953" s="133" t="s">
        <v>4260</v>
      </c>
      <c r="E1953" s="133" t="s">
        <v>1354</v>
      </c>
      <c r="F1953" s="133" t="s">
        <v>3721</v>
      </c>
      <c r="G1953" s="133" t="s">
        <v>944</v>
      </c>
      <c r="H1953" s="133" t="s">
        <v>4366</v>
      </c>
      <c r="I1953" t="b">
        <v>0</v>
      </c>
      <c r="J1953" s="133" t="s">
        <v>867</v>
      </c>
      <c r="K1953" s="91">
        <v>200</v>
      </c>
      <c r="L1953" s="278">
        <v>200</v>
      </c>
      <c r="M1953" s="278">
        <f t="shared" si="30"/>
        <v>0</v>
      </c>
    </row>
    <row r="1954" spans="1:13" hidden="1" x14ac:dyDescent="0.3">
      <c r="A1954" s="108">
        <v>850317</v>
      </c>
      <c r="B1954" s="133" t="s">
        <v>4367</v>
      </c>
      <c r="C1954" s="133" t="s">
        <v>11</v>
      </c>
      <c r="D1954" s="133" t="s">
        <v>4260</v>
      </c>
      <c r="E1954" s="133" t="s">
        <v>1354</v>
      </c>
      <c r="F1954" s="133" t="s">
        <v>3996</v>
      </c>
      <c r="G1954" s="133" t="s">
        <v>865</v>
      </c>
      <c r="H1954" s="133" t="s">
        <v>4368</v>
      </c>
      <c r="I1954" t="b">
        <v>0</v>
      </c>
      <c r="J1954" s="133" t="s">
        <v>867</v>
      </c>
      <c r="K1954" s="91">
        <v>450</v>
      </c>
      <c r="L1954" s="278">
        <v>450</v>
      </c>
      <c r="M1954" s="278">
        <f t="shared" si="30"/>
        <v>0</v>
      </c>
    </row>
    <row r="1955" spans="1:13" hidden="1" x14ac:dyDescent="0.3">
      <c r="A1955" s="108">
        <v>1191804</v>
      </c>
      <c r="B1955" s="133" t="s">
        <v>4369</v>
      </c>
      <c r="C1955" s="133" t="s">
        <v>11</v>
      </c>
      <c r="D1955" s="133" t="s">
        <v>4260</v>
      </c>
      <c r="E1955" s="133" t="s">
        <v>1354</v>
      </c>
      <c r="F1955" s="133" t="s">
        <v>3996</v>
      </c>
      <c r="G1955" s="133" t="s">
        <v>925</v>
      </c>
      <c r="H1955" s="133" t="s">
        <v>4370</v>
      </c>
      <c r="I1955" t="b">
        <v>0</v>
      </c>
      <c r="J1955" s="133" t="s">
        <v>867</v>
      </c>
      <c r="K1955" s="91">
        <v>520</v>
      </c>
      <c r="L1955" s="278">
        <v>520</v>
      </c>
      <c r="M1955" s="278">
        <f t="shared" si="30"/>
        <v>0</v>
      </c>
    </row>
    <row r="1956" spans="1:13" hidden="1" x14ac:dyDescent="0.3">
      <c r="A1956" s="108">
        <v>1466010</v>
      </c>
      <c r="B1956" s="133" t="s">
        <v>4371</v>
      </c>
      <c r="C1956" s="133" t="s">
        <v>11</v>
      </c>
      <c r="D1956" s="133" t="s">
        <v>4260</v>
      </c>
      <c r="E1956" s="133" t="s">
        <v>1354</v>
      </c>
      <c r="F1956" s="133" t="s">
        <v>3996</v>
      </c>
      <c r="G1956" s="133" t="s">
        <v>928</v>
      </c>
      <c r="H1956" s="133" t="s">
        <v>4372</v>
      </c>
      <c r="I1956" t="b">
        <v>0</v>
      </c>
      <c r="J1956" s="133" t="s">
        <v>867</v>
      </c>
      <c r="K1956" s="91">
        <v>0</v>
      </c>
      <c r="L1956" s="278">
        <v>0</v>
      </c>
      <c r="M1956" s="278">
        <f t="shared" si="30"/>
        <v>0</v>
      </c>
    </row>
    <row r="1957" spans="1:13" hidden="1" x14ac:dyDescent="0.3">
      <c r="A1957" s="108">
        <v>603295</v>
      </c>
      <c r="B1957" s="133" t="s">
        <v>4373</v>
      </c>
      <c r="C1957" s="133" t="s">
        <v>11</v>
      </c>
      <c r="D1957" s="133" t="s">
        <v>4260</v>
      </c>
      <c r="E1957" s="133" t="s">
        <v>1354</v>
      </c>
      <c r="F1957" s="133" t="s">
        <v>3728</v>
      </c>
      <c r="G1957" s="133" t="s">
        <v>865</v>
      </c>
      <c r="H1957" s="133" t="s">
        <v>4374</v>
      </c>
      <c r="I1957" t="b">
        <v>0</v>
      </c>
      <c r="J1957" s="133" t="s">
        <v>867</v>
      </c>
      <c r="K1957" s="91">
        <v>650</v>
      </c>
      <c r="L1957" s="278">
        <v>650</v>
      </c>
      <c r="M1957" s="278">
        <f t="shared" si="30"/>
        <v>0</v>
      </c>
    </row>
    <row r="1958" spans="1:13" hidden="1" x14ac:dyDescent="0.3">
      <c r="A1958" s="108">
        <v>603296</v>
      </c>
      <c r="B1958" s="133" t="s">
        <v>4375</v>
      </c>
      <c r="C1958" s="133" t="s">
        <v>11</v>
      </c>
      <c r="D1958" s="133" t="s">
        <v>4260</v>
      </c>
      <c r="E1958" s="133" t="s">
        <v>1207</v>
      </c>
      <c r="F1958" s="133" t="s">
        <v>3714</v>
      </c>
      <c r="G1958" s="133" t="s">
        <v>865</v>
      </c>
      <c r="H1958" s="133" t="s">
        <v>4376</v>
      </c>
      <c r="I1958" t="b">
        <v>0</v>
      </c>
      <c r="J1958" s="133" t="s">
        <v>867</v>
      </c>
      <c r="K1958" s="91">
        <v>2010</v>
      </c>
      <c r="L1958" s="278">
        <v>2010</v>
      </c>
      <c r="M1958" s="278">
        <f t="shared" si="30"/>
        <v>0</v>
      </c>
    </row>
    <row r="1959" spans="1:13" hidden="1" x14ac:dyDescent="0.3">
      <c r="A1959" s="108">
        <v>586419</v>
      </c>
      <c r="B1959" s="133" t="s">
        <v>4377</v>
      </c>
      <c r="C1959" s="133" t="s">
        <v>11</v>
      </c>
      <c r="D1959" s="133" t="s">
        <v>4260</v>
      </c>
      <c r="E1959" s="133" t="s">
        <v>1207</v>
      </c>
      <c r="F1959" s="133" t="s">
        <v>3714</v>
      </c>
      <c r="G1959" s="133" t="s">
        <v>925</v>
      </c>
      <c r="H1959" s="133" t="s">
        <v>4378</v>
      </c>
      <c r="I1959" t="b">
        <v>0</v>
      </c>
      <c r="J1959" s="133" t="s">
        <v>867</v>
      </c>
      <c r="K1959" s="91">
        <v>860</v>
      </c>
      <c r="L1959" s="278">
        <v>860</v>
      </c>
      <c r="M1959" s="278">
        <f t="shared" si="30"/>
        <v>0</v>
      </c>
    </row>
    <row r="1960" spans="1:13" hidden="1" x14ac:dyDescent="0.3">
      <c r="A1960" s="108">
        <v>587130</v>
      </c>
      <c r="B1960" s="133" t="s">
        <v>4379</v>
      </c>
      <c r="C1960" s="133" t="s">
        <v>11</v>
      </c>
      <c r="D1960" s="133" t="s">
        <v>4260</v>
      </c>
      <c r="E1960" s="133" t="s">
        <v>1207</v>
      </c>
      <c r="F1960" s="133" t="s">
        <v>3996</v>
      </c>
      <c r="G1960" s="133" t="s">
        <v>865</v>
      </c>
      <c r="H1960" s="133" t="s">
        <v>4380</v>
      </c>
      <c r="I1960" t="b">
        <v>0</v>
      </c>
      <c r="J1960" s="133" t="s">
        <v>867</v>
      </c>
      <c r="K1960" s="91">
        <v>780</v>
      </c>
      <c r="L1960" s="278">
        <v>780</v>
      </c>
      <c r="M1960" s="278">
        <f t="shared" si="30"/>
        <v>0</v>
      </c>
    </row>
    <row r="1961" spans="1:13" hidden="1" x14ac:dyDescent="0.3">
      <c r="A1961" s="108">
        <v>587128</v>
      </c>
      <c r="B1961" s="133" t="s">
        <v>4381</v>
      </c>
      <c r="C1961" s="133" t="s">
        <v>11</v>
      </c>
      <c r="D1961" s="133" t="s">
        <v>4260</v>
      </c>
      <c r="E1961" s="133" t="s">
        <v>1207</v>
      </c>
      <c r="F1961" s="133" t="s">
        <v>3996</v>
      </c>
      <c r="G1961" s="133" t="s">
        <v>925</v>
      </c>
      <c r="H1961" s="133" t="s">
        <v>4382</v>
      </c>
      <c r="I1961" t="b">
        <v>0</v>
      </c>
      <c r="J1961" s="133" t="s">
        <v>867</v>
      </c>
      <c r="K1961" s="91">
        <v>50</v>
      </c>
      <c r="L1961" s="278">
        <v>50</v>
      </c>
      <c r="M1961" s="278">
        <f t="shared" si="30"/>
        <v>0</v>
      </c>
    </row>
    <row r="1962" spans="1:13" hidden="1" x14ac:dyDescent="0.3">
      <c r="A1962" s="108">
        <v>603297</v>
      </c>
      <c r="B1962" s="133" t="s">
        <v>4383</v>
      </c>
      <c r="C1962" s="133" t="s">
        <v>11</v>
      </c>
      <c r="D1962" s="133" t="s">
        <v>4260</v>
      </c>
      <c r="E1962" s="133" t="s">
        <v>1207</v>
      </c>
      <c r="F1962" s="133" t="s">
        <v>3996</v>
      </c>
      <c r="G1962" s="133" t="s">
        <v>928</v>
      </c>
      <c r="H1962" s="133" t="s">
        <v>4384</v>
      </c>
      <c r="I1962" t="b">
        <v>0</v>
      </c>
      <c r="J1962" s="133" t="s">
        <v>867</v>
      </c>
      <c r="K1962" s="91">
        <v>630</v>
      </c>
      <c r="L1962" s="278">
        <v>630</v>
      </c>
      <c r="M1962" s="278">
        <f t="shared" si="30"/>
        <v>0</v>
      </c>
    </row>
    <row r="1963" spans="1:13" hidden="1" x14ac:dyDescent="0.3">
      <c r="A1963" s="108">
        <v>850314</v>
      </c>
      <c r="B1963" s="133" t="s">
        <v>4385</v>
      </c>
      <c r="C1963" s="133" t="s">
        <v>11</v>
      </c>
      <c r="D1963" s="133" t="s">
        <v>4260</v>
      </c>
      <c r="E1963" s="133" t="s">
        <v>1207</v>
      </c>
      <c r="F1963" s="133" t="s">
        <v>3996</v>
      </c>
      <c r="G1963" s="133" t="s">
        <v>931</v>
      </c>
      <c r="H1963" s="133" t="s">
        <v>4386</v>
      </c>
      <c r="I1963" t="b">
        <v>0</v>
      </c>
      <c r="J1963" s="133" t="s">
        <v>867</v>
      </c>
      <c r="K1963" s="91">
        <v>200</v>
      </c>
      <c r="L1963" s="278">
        <v>200</v>
      </c>
      <c r="M1963" s="278">
        <f t="shared" si="30"/>
        <v>0</v>
      </c>
    </row>
    <row r="1964" spans="1:13" hidden="1" x14ac:dyDescent="0.3">
      <c r="A1964" s="108">
        <v>850326</v>
      </c>
      <c r="B1964" s="133" t="s">
        <v>4387</v>
      </c>
      <c r="C1964" s="133" t="s">
        <v>11</v>
      </c>
      <c r="D1964" s="133" t="s">
        <v>4260</v>
      </c>
      <c r="E1964" s="133" t="s">
        <v>1207</v>
      </c>
      <c r="F1964" s="133" t="s">
        <v>3728</v>
      </c>
      <c r="G1964" s="133" t="s">
        <v>865</v>
      </c>
      <c r="H1964" s="133" t="s">
        <v>4376</v>
      </c>
      <c r="I1964" t="b">
        <v>0</v>
      </c>
      <c r="J1964" s="133" t="s">
        <v>867</v>
      </c>
      <c r="K1964" s="91">
        <v>100</v>
      </c>
      <c r="L1964" s="278">
        <v>100</v>
      </c>
      <c r="M1964" s="278">
        <f t="shared" si="30"/>
        <v>0</v>
      </c>
    </row>
    <row r="1965" spans="1:13" hidden="1" x14ac:dyDescent="0.3">
      <c r="A1965" s="108">
        <v>850332</v>
      </c>
      <c r="B1965" s="133" t="s">
        <v>4388</v>
      </c>
      <c r="C1965" s="133" t="s">
        <v>11</v>
      </c>
      <c r="D1965" s="133" t="s">
        <v>4260</v>
      </c>
      <c r="E1965" s="133" t="s">
        <v>1207</v>
      </c>
      <c r="F1965" s="133" t="s">
        <v>3734</v>
      </c>
      <c r="G1965" s="133" t="s">
        <v>865</v>
      </c>
      <c r="H1965" s="133" t="s">
        <v>4376</v>
      </c>
      <c r="I1965" t="b">
        <v>0</v>
      </c>
      <c r="J1965" s="133" t="s">
        <v>867</v>
      </c>
      <c r="K1965" s="91">
        <v>100</v>
      </c>
      <c r="L1965" s="278">
        <v>100</v>
      </c>
      <c r="M1965" s="278">
        <f t="shared" si="30"/>
        <v>0</v>
      </c>
    </row>
    <row r="1966" spans="1:13" hidden="1" x14ac:dyDescent="0.3">
      <c r="A1966" s="108">
        <v>1210006</v>
      </c>
      <c r="B1966" s="133" t="s">
        <v>4389</v>
      </c>
      <c r="C1966" s="133" t="s">
        <v>11</v>
      </c>
      <c r="D1966" s="133" t="s">
        <v>4260</v>
      </c>
      <c r="E1966" s="133" t="s">
        <v>1212</v>
      </c>
      <c r="F1966" s="133" t="s">
        <v>3714</v>
      </c>
      <c r="G1966" s="133" t="s">
        <v>865</v>
      </c>
      <c r="H1966" s="133" t="s">
        <v>4390</v>
      </c>
      <c r="I1966" t="b">
        <v>0</v>
      </c>
      <c r="J1966" s="133" t="s">
        <v>867</v>
      </c>
      <c r="K1966" s="91">
        <v>17500</v>
      </c>
      <c r="L1966" s="278">
        <v>17500</v>
      </c>
      <c r="M1966" s="278">
        <f t="shared" si="30"/>
        <v>0</v>
      </c>
    </row>
    <row r="1967" spans="1:13" hidden="1" x14ac:dyDescent="0.3">
      <c r="A1967" s="108">
        <v>587169</v>
      </c>
      <c r="B1967" s="133" t="s">
        <v>4391</v>
      </c>
      <c r="C1967" s="133" t="s">
        <v>11</v>
      </c>
      <c r="D1967" s="133" t="s">
        <v>4260</v>
      </c>
      <c r="E1967" s="133" t="s">
        <v>1212</v>
      </c>
      <c r="F1967" s="133" t="s">
        <v>3721</v>
      </c>
      <c r="G1967" s="133" t="s">
        <v>865</v>
      </c>
      <c r="H1967" s="133" t="s">
        <v>4392</v>
      </c>
      <c r="I1967" t="b">
        <v>0</v>
      </c>
      <c r="J1967" s="133" t="s">
        <v>867</v>
      </c>
      <c r="K1967" s="91">
        <v>5000</v>
      </c>
      <c r="L1967" s="278">
        <v>5000</v>
      </c>
      <c r="M1967" s="278">
        <f t="shared" si="30"/>
        <v>0</v>
      </c>
    </row>
    <row r="1968" spans="1:13" hidden="1" x14ac:dyDescent="0.3">
      <c r="A1968" s="108">
        <v>587168</v>
      </c>
      <c r="B1968" s="133" t="s">
        <v>4393</v>
      </c>
      <c r="C1968" s="133" t="s">
        <v>11</v>
      </c>
      <c r="D1968" s="133" t="s">
        <v>4260</v>
      </c>
      <c r="E1968" s="133" t="s">
        <v>1212</v>
      </c>
      <c r="F1968" s="133" t="s">
        <v>3728</v>
      </c>
      <c r="G1968" s="133" t="s">
        <v>925</v>
      </c>
      <c r="H1968" s="133" t="s">
        <v>4394</v>
      </c>
      <c r="I1968" t="b">
        <v>0</v>
      </c>
      <c r="J1968" s="133" t="s">
        <v>867</v>
      </c>
      <c r="K1968" s="91">
        <v>7000</v>
      </c>
      <c r="L1968" s="278">
        <v>7000</v>
      </c>
      <c r="M1968" s="278">
        <f t="shared" si="30"/>
        <v>0</v>
      </c>
    </row>
    <row r="1969" spans="1:13" hidden="1" x14ac:dyDescent="0.3">
      <c r="A1969" s="108">
        <v>1210005</v>
      </c>
      <c r="B1969" s="133" t="s">
        <v>4395</v>
      </c>
      <c r="C1969" s="133" t="s">
        <v>11</v>
      </c>
      <c r="D1969" s="133" t="s">
        <v>4260</v>
      </c>
      <c r="E1969" s="133" t="s">
        <v>1215</v>
      </c>
      <c r="F1969" s="133" t="s">
        <v>3714</v>
      </c>
      <c r="G1969" s="133" t="s">
        <v>865</v>
      </c>
      <c r="H1969" s="133" t="s">
        <v>4396</v>
      </c>
      <c r="I1969" t="b">
        <v>0</v>
      </c>
      <c r="J1969" s="133" t="s">
        <v>867</v>
      </c>
      <c r="K1969" s="91">
        <v>1200</v>
      </c>
      <c r="L1969" s="278">
        <v>1200</v>
      </c>
      <c r="M1969" s="278">
        <f t="shared" si="30"/>
        <v>0</v>
      </c>
    </row>
    <row r="1970" spans="1:13" hidden="1" x14ac:dyDescent="0.3">
      <c r="A1970" s="108">
        <v>587164</v>
      </c>
      <c r="B1970" s="133" t="s">
        <v>4397</v>
      </c>
      <c r="C1970" s="133" t="s">
        <v>11</v>
      </c>
      <c r="D1970" s="133" t="s">
        <v>4260</v>
      </c>
      <c r="E1970" s="133" t="s">
        <v>1215</v>
      </c>
      <c r="F1970" s="133" t="s">
        <v>3714</v>
      </c>
      <c r="G1970" s="133" t="s">
        <v>925</v>
      </c>
      <c r="H1970" s="133" t="s">
        <v>4398</v>
      </c>
      <c r="I1970" t="b">
        <v>0</v>
      </c>
      <c r="J1970" s="133" t="s">
        <v>867</v>
      </c>
      <c r="K1970" s="91">
        <v>470</v>
      </c>
      <c r="L1970" s="278">
        <v>470</v>
      </c>
      <c r="M1970" s="278">
        <f t="shared" si="30"/>
        <v>0</v>
      </c>
    </row>
    <row r="1971" spans="1:13" hidden="1" x14ac:dyDescent="0.3">
      <c r="A1971" s="108">
        <v>587157</v>
      </c>
      <c r="B1971" s="133" t="s">
        <v>4399</v>
      </c>
      <c r="C1971" s="133" t="s">
        <v>11</v>
      </c>
      <c r="D1971" s="133" t="s">
        <v>4260</v>
      </c>
      <c r="E1971" s="133" t="s">
        <v>1215</v>
      </c>
      <c r="F1971" s="133" t="s">
        <v>3714</v>
      </c>
      <c r="G1971" s="133" t="s">
        <v>928</v>
      </c>
      <c r="H1971" s="133" t="s">
        <v>4400</v>
      </c>
      <c r="I1971" t="b">
        <v>0</v>
      </c>
      <c r="J1971" s="133" t="s">
        <v>867</v>
      </c>
      <c r="K1971" s="91">
        <v>150</v>
      </c>
      <c r="L1971" s="278">
        <v>150</v>
      </c>
      <c r="M1971" s="278">
        <f t="shared" si="30"/>
        <v>0</v>
      </c>
    </row>
    <row r="1972" spans="1:13" hidden="1" x14ac:dyDescent="0.3">
      <c r="A1972" s="108">
        <v>587155</v>
      </c>
      <c r="B1972" s="133" t="s">
        <v>4401</v>
      </c>
      <c r="C1972" s="133" t="s">
        <v>11</v>
      </c>
      <c r="D1972" s="133" t="s">
        <v>4260</v>
      </c>
      <c r="E1972" s="133" t="s">
        <v>1215</v>
      </c>
      <c r="F1972" s="133" t="s">
        <v>3721</v>
      </c>
      <c r="G1972" s="133" t="s">
        <v>865</v>
      </c>
      <c r="H1972" s="133" t="s">
        <v>4402</v>
      </c>
      <c r="I1972" t="b">
        <v>0</v>
      </c>
      <c r="J1972" s="133" t="s">
        <v>867</v>
      </c>
      <c r="K1972" s="91">
        <v>320</v>
      </c>
      <c r="L1972" s="278">
        <v>320</v>
      </c>
      <c r="M1972" s="278">
        <f t="shared" si="30"/>
        <v>0</v>
      </c>
    </row>
    <row r="1973" spans="1:13" hidden="1" x14ac:dyDescent="0.3">
      <c r="A1973" s="108">
        <v>587162</v>
      </c>
      <c r="B1973" s="133" t="s">
        <v>4403</v>
      </c>
      <c r="C1973" s="133" t="s">
        <v>11</v>
      </c>
      <c r="D1973" s="133" t="s">
        <v>4260</v>
      </c>
      <c r="E1973" s="133" t="s">
        <v>1215</v>
      </c>
      <c r="F1973" s="133" t="s">
        <v>3728</v>
      </c>
      <c r="G1973" s="133" t="s">
        <v>865</v>
      </c>
      <c r="H1973" s="133" t="s">
        <v>4404</v>
      </c>
      <c r="I1973" t="b">
        <v>0</v>
      </c>
      <c r="J1973" s="133" t="s">
        <v>867</v>
      </c>
      <c r="K1973" s="91">
        <v>380</v>
      </c>
      <c r="L1973" s="278">
        <v>380</v>
      </c>
      <c r="M1973" s="278">
        <f t="shared" si="30"/>
        <v>0</v>
      </c>
    </row>
    <row r="1974" spans="1:13" hidden="1" x14ac:dyDescent="0.3">
      <c r="A1974" s="108">
        <v>587158</v>
      </c>
      <c r="B1974" s="133" t="s">
        <v>4405</v>
      </c>
      <c r="C1974" s="133" t="s">
        <v>11</v>
      </c>
      <c r="D1974" s="133" t="s">
        <v>4260</v>
      </c>
      <c r="E1974" s="133" t="s">
        <v>1220</v>
      </c>
      <c r="F1974" s="133" t="s">
        <v>3714</v>
      </c>
      <c r="G1974" s="133" t="s">
        <v>865</v>
      </c>
      <c r="H1974" s="133" t="s">
        <v>4406</v>
      </c>
      <c r="I1974" t="b">
        <v>0</v>
      </c>
      <c r="J1974" s="133" t="s">
        <v>867</v>
      </c>
      <c r="K1974" s="91">
        <v>1900</v>
      </c>
      <c r="L1974" s="278">
        <v>1900</v>
      </c>
      <c r="M1974" s="278">
        <f t="shared" si="30"/>
        <v>0</v>
      </c>
    </row>
    <row r="1975" spans="1:13" hidden="1" x14ac:dyDescent="0.3">
      <c r="A1975" s="108">
        <v>587159</v>
      </c>
      <c r="B1975" s="133" t="s">
        <v>4407</v>
      </c>
      <c r="C1975" s="133" t="s">
        <v>11</v>
      </c>
      <c r="D1975" s="133" t="s">
        <v>4260</v>
      </c>
      <c r="E1975" s="133" t="s">
        <v>1220</v>
      </c>
      <c r="F1975" s="133" t="s">
        <v>3714</v>
      </c>
      <c r="G1975" s="133" t="s">
        <v>928</v>
      </c>
      <c r="H1975" s="133" t="s">
        <v>4408</v>
      </c>
      <c r="I1975" t="b">
        <v>0</v>
      </c>
      <c r="J1975" s="133" t="s">
        <v>867</v>
      </c>
      <c r="K1975" s="91">
        <v>1550</v>
      </c>
      <c r="L1975" s="278">
        <v>1550</v>
      </c>
      <c r="M1975" s="278">
        <f t="shared" si="30"/>
        <v>0</v>
      </c>
    </row>
    <row r="1976" spans="1:13" hidden="1" x14ac:dyDescent="0.3">
      <c r="A1976" s="108">
        <v>587165</v>
      </c>
      <c r="B1976" s="133" t="s">
        <v>4409</v>
      </c>
      <c r="C1976" s="133" t="s">
        <v>11</v>
      </c>
      <c r="D1976" s="133" t="s">
        <v>4260</v>
      </c>
      <c r="E1976" s="133" t="s">
        <v>1220</v>
      </c>
      <c r="F1976" s="133" t="s">
        <v>3714</v>
      </c>
      <c r="G1976" s="133" t="s">
        <v>931</v>
      </c>
      <c r="H1976" s="133" t="s">
        <v>4410</v>
      </c>
      <c r="I1976" t="b">
        <v>0</v>
      </c>
      <c r="J1976" s="133" t="s">
        <v>867</v>
      </c>
      <c r="K1976" s="91">
        <v>500</v>
      </c>
      <c r="L1976" s="278">
        <v>500</v>
      </c>
      <c r="M1976" s="278">
        <f t="shared" si="30"/>
        <v>0</v>
      </c>
    </row>
    <row r="1977" spans="1:13" hidden="1" x14ac:dyDescent="0.3">
      <c r="A1977" s="108">
        <v>587167</v>
      </c>
      <c r="B1977" s="133" t="s">
        <v>4411</v>
      </c>
      <c r="C1977" s="133" t="s">
        <v>11</v>
      </c>
      <c r="D1977" s="133" t="s">
        <v>4260</v>
      </c>
      <c r="E1977" s="133" t="s">
        <v>1220</v>
      </c>
      <c r="F1977" s="133" t="s">
        <v>3714</v>
      </c>
      <c r="G1977" s="133" t="s">
        <v>944</v>
      </c>
      <c r="H1977" s="133" t="s">
        <v>4412</v>
      </c>
      <c r="I1977" t="b">
        <v>0</v>
      </c>
      <c r="J1977" s="133" t="s">
        <v>867</v>
      </c>
      <c r="K1977" s="91">
        <v>1480</v>
      </c>
      <c r="L1977" s="278">
        <v>1480</v>
      </c>
      <c r="M1977" s="278">
        <f t="shared" si="30"/>
        <v>0</v>
      </c>
    </row>
    <row r="1978" spans="1:13" hidden="1" x14ac:dyDescent="0.3">
      <c r="A1978" s="108">
        <v>587163</v>
      </c>
      <c r="B1978" s="133" t="s">
        <v>4413</v>
      </c>
      <c r="C1978" s="133" t="s">
        <v>11</v>
      </c>
      <c r="D1978" s="133" t="s">
        <v>4260</v>
      </c>
      <c r="E1978" s="133" t="s">
        <v>1220</v>
      </c>
      <c r="F1978" s="133" t="s">
        <v>3714</v>
      </c>
      <c r="G1978" s="133" t="s">
        <v>1060</v>
      </c>
      <c r="H1978" s="133" t="s">
        <v>4414</v>
      </c>
      <c r="I1978" t="b">
        <v>0</v>
      </c>
      <c r="J1978" s="133" t="s">
        <v>867</v>
      </c>
      <c r="K1978" s="91">
        <v>500</v>
      </c>
      <c r="L1978" s="278">
        <v>500</v>
      </c>
      <c r="M1978" s="278">
        <f t="shared" si="30"/>
        <v>0</v>
      </c>
    </row>
    <row r="1979" spans="1:13" hidden="1" x14ac:dyDescent="0.3">
      <c r="A1979" s="108">
        <v>587154</v>
      </c>
      <c r="B1979" s="133" t="s">
        <v>4415</v>
      </c>
      <c r="C1979" s="133" t="s">
        <v>11</v>
      </c>
      <c r="D1979" s="133" t="s">
        <v>4260</v>
      </c>
      <c r="E1979" s="133" t="s">
        <v>1220</v>
      </c>
      <c r="F1979" s="133" t="s">
        <v>3714</v>
      </c>
      <c r="G1979" s="133" t="s">
        <v>1063</v>
      </c>
      <c r="H1979" s="133" t="s">
        <v>4416</v>
      </c>
      <c r="I1979" t="b">
        <v>0</v>
      </c>
      <c r="J1979" s="133" t="s">
        <v>867</v>
      </c>
      <c r="K1979" s="91">
        <v>2120</v>
      </c>
      <c r="L1979" s="278">
        <v>2120</v>
      </c>
      <c r="M1979" s="278">
        <f t="shared" si="30"/>
        <v>0</v>
      </c>
    </row>
    <row r="1980" spans="1:13" hidden="1" x14ac:dyDescent="0.3">
      <c r="A1980" s="108">
        <v>587156</v>
      </c>
      <c r="B1980" s="133" t="s">
        <v>4417</v>
      </c>
      <c r="C1980" s="133" t="s">
        <v>11</v>
      </c>
      <c r="D1980" s="133" t="s">
        <v>4260</v>
      </c>
      <c r="E1980" s="133" t="s">
        <v>1220</v>
      </c>
      <c r="F1980" s="133" t="s">
        <v>3714</v>
      </c>
      <c r="G1980" s="133" t="s">
        <v>1088</v>
      </c>
      <c r="H1980" s="133" t="s">
        <v>4418</v>
      </c>
      <c r="I1980" t="b">
        <v>0</v>
      </c>
      <c r="J1980" s="133" t="s">
        <v>867</v>
      </c>
      <c r="K1980" s="91">
        <v>2000</v>
      </c>
      <c r="L1980" s="278">
        <v>2000</v>
      </c>
      <c r="M1980" s="278">
        <f t="shared" si="30"/>
        <v>0</v>
      </c>
    </row>
    <row r="1981" spans="1:13" hidden="1" x14ac:dyDescent="0.3">
      <c r="A1981" s="108">
        <v>587170</v>
      </c>
      <c r="B1981" s="133" t="s">
        <v>4419</v>
      </c>
      <c r="C1981" s="133" t="s">
        <v>11</v>
      </c>
      <c r="D1981" s="133" t="s">
        <v>4260</v>
      </c>
      <c r="E1981" s="133" t="s">
        <v>1220</v>
      </c>
      <c r="F1981" s="133" t="s">
        <v>3721</v>
      </c>
      <c r="G1981" s="133" t="s">
        <v>865</v>
      </c>
      <c r="H1981" s="133" t="s">
        <v>4420</v>
      </c>
      <c r="I1981" t="b">
        <v>0</v>
      </c>
      <c r="J1981" s="133" t="s">
        <v>867</v>
      </c>
      <c r="K1981" s="91">
        <v>5440</v>
      </c>
      <c r="L1981" s="278">
        <v>5440</v>
      </c>
      <c r="M1981" s="278">
        <f t="shared" si="30"/>
        <v>0</v>
      </c>
    </row>
    <row r="1982" spans="1:13" hidden="1" x14ac:dyDescent="0.3">
      <c r="A1982" s="108">
        <v>587160</v>
      </c>
      <c r="B1982" s="133" t="s">
        <v>4421</v>
      </c>
      <c r="C1982" s="133" t="s">
        <v>11</v>
      </c>
      <c r="D1982" s="133" t="s">
        <v>4260</v>
      </c>
      <c r="E1982" s="133" t="s">
        <v>1220</v>
      </c>
      <c r="F1982" s="133" t="s">
        <v>3721</v>
      </c>
      <c r="G1982" s="133" t="s">
        <v>928</v>
      </c>
      <c r="H1982" s="133" t="s">
        <v>4422</v>
      </c>
      <c r="I1982" t="b">
        <v>0</v>
      </c>
      <c r="J1982" s="133" t="s">
        <v>867</v>
      </c>
      <c r="K1982" s="91">
        <v>2060</v>
      </c>
      <c r="L1982" s="278">
        <v>2060</v>
      </c>
      <c r="M1982" s="278">
        <f t="shared" si="30"/>
        <v>0</v>
      </c>
    </row>
    <row r="1983" spans="1:13" hidden="1" x14ac:dyDescent="0.3">
      <c r="A1983" s="108">
        <v>1820521</v>
      </c>
      <c r="B1983" s="133" t="s">
        <v>4423</v>
      </c>
      <c r="C1983" s="133" t="s">
        <v>11</v>
      </c>
      <c r="D1983" s="133" t="s">
        <v>4260</v>
      </c>
      <c r="E1983" s="133" t="s">
        <v>1220</v>
      </c>
      <c r="F1983" s="133" t="s">
        <v>3721</v>
      </c>
      <c r="G1983" s="133" t="s">
        <v>931</v>
      </c>
      <c r="H1983" s="133" t="s">
        <v>4424</v>
      </c>
      <c r="I1983" t="b">
        <v>0</v>
      </c>
      <c r="J1983" s="133" t="s">
        <v>867</v>
      </c>
      <c r="K1983" s="91">
        <v>200</v>
      </c>
      <c r="L1983" s="278">
        <v>200</v>
      </c>
      <c r="M1983" s="278">
        <f t="shared" si="30"/>
        <v>0</v>
      </c>
    </row>
    <row r="1984" spans="1:13" hidden="1" x14ac:dyDescent="0.3">
      <c r="A1984" s="108">
        <v>850316</v>
      </c>
      <c r="B1984" s="133" t="s">
        <v>4425</v>
      </c>
      <c r="C1984" s="133" t="s">
        <v>11</v>
      </c>
      <c r="D1984" s="133" t="s">
        <v>4260</v>
      </c>
      <c r="E1984" s="133" t="s">
        <v>1220</v>
      </c>
      <c r="F1984" s="133" t="s">
        <v>3721</v>
      </c>
      <c r="G1984" s="133" t="s">
        <v>944</v>
      </c>
      <c r="H1984" s="133" t="s">
        <v>4426</v>
      </c>
      <c r="I1984" t="b">
        <v>0</v>
      </c>
      <c r="J1984" s="133" t="s">
        <v>867</v>
      </c>
      <c r="K1984" s="91">
        <v>1200</v>
      </c>
      <c r="L1984" s="278">
        <v>1200</v>
      </c>
      <c r="M1984" s="278">
        <f t="shared" si="30"/>
        <v>0</v>
      </c>
    </row>
    <row r="1985" spans="1:13" hidden="1" x14ac:dyDescent="0.3">
      <c r="A1985" s="108">
        <v>587166</v>
      </c>
      <c r="B1985" s="133" t="s">
        <v>4427</v>
      </c>
      <c r="C1985" s="133" t="s">
        <v>11</v>
      </c>
      <c r="D1985" s="133" t="s">
        <v>4260</v>
      </c>
      <c r="E1985" s="133" t="s">
        <v>1220</v>
      </c>
      <c r="F1985" s="133" t="s">
        <v>3728</v>
      </c>
      <c r="G1985" s="133" t="s">
        <v>865</v>
      </c>
      <c r="H1985" s="133" t="s">
        <v>4428</v>
      </c>
      <c r="I1985" t="b">
        <v>0</v>
      </c>
      <c r="J1985" s="133" t="s">
        <v>867</v>
      </c>
      <c r="K1985" s="91">
        <v>10050</v>
      </c>
      <c r="L1985" s="278">
        <v>10050</v>
      </c>
      <c r="M1985" s="278">
        <f t="shared" si="30"/>
        <v>0</v>
      </c>
    </row>
    <row r="1986" spans="1:13" hidden="1" x14ac:dyDescent="0.3">
      <c r="A1986" s="108">
        <v>1670412</v>
      </c>
      <c r="B1986" s="133" t="s">
        <v>4429</v>
      </c>
      <c r="C1986" s="133" t="s">
        <v>11</v>
      </c>
      <c r="D1986" s="133" t="s">
        <v>4260</v>
      </c>
      <c r="E1986" s="133" t="s">
        <v>1220</v>
      </c>
      <c r="F1986" s="133" t="s">
        <v>3728</v>
      </c>
      <c r="G1986" s="133" t="s">
        <v>925</v>
      </c>
      <c r="H1986" s="133" t="s">
        <v>4430</v>
      </c>
      <c r="I1986" t="b">
        <v>0</v>
      </c>
      <c r="J1986" s="133" t="s">
        <v>867</v>
      </c>
      <c r="K1986" s="91">
        <v>2200</v>
      </c>
      <c r="L1986" s="278">
        <v>2200</v>
      </c>
      <c r="M1986" s="278">
        <f t="shared" si="30"/>
        <v>0</v>
      </c>
    </row>
    <row r="1987" spans="1:13" hidden="1" x14ac:dyDescent="0.3">
      <c r="A1987" s="108">
        <v>2617713</v>
      </c>
      <c r="B1987" s="133" t="s">
        <v>4431</v>
      </c>
      <c r="C1987" s="133" t="s">
        <v>11</v>
      </c>
      <c r="D1987" s="133" t="s">
        <v>4260</v>
      </c>
      <c r="E1987" s="133" t="s">
        <v>1220</v>
      </c>
      <c r="F1987" s="133" t="s">
        <v>3728</v>
      </c>
      <c r="G1987" s="133" t="s">
        <v>928</v>
      </c>
      <c r="H1987" s="133" t="s">
        <v>4426</v>
      </c>
      <c r="I1987" t="b">
        <v>0</v>
      </c>
      <c r="J1987" s="133" t="s">
        <v>867</v>
      </c>
      <c r="K1987" s="91">
        <v>8000</v>
      </c>
      <c r="L1987" s="278">
        <v>8000</v>
      </c>
      <c r="M1987" s="278">
        <f t="shared" si="30"/>
        <v>0</v>
      </c>
    </row>
    <row r="1988" spans="1:13" hidden="1" x14ac:dyDescent="0.3">
      <c r="A1988" s="108">
        <v>1210050</v>
      </c>
      <c r="B1988" s="133" t="s">
        <v>4432</v>
      </c>
      <c r="C1988" s="133" t="s">
        <v>11</v>
      </c>
      <c r="D1988" s="133" t="s">
        <v>4260</v>
      </c>
      <c r="E1988" s="133" t="s">
        <v>1220</v>
      </c>
      <c r="F1988" s="133" t="s">
        <v>3728</v>
      </c>
      <c r="G1988" s="133" t="s">
        <v>931</v>
      </c>
      <c r="H1988" s="133" t="s">
        <v>4433</v>
      </c>
      <c r="I1988" t="b">
        <v>0</v>
      </c>
      <c r="J1988" s="133" t="s">
        <v>867</v>
      </c>
      <c r="K1988" s="91">
        <v>2000</v>
      </c>
      <c r="L1988" s="278">
        <v>2000</v>
      </c>
      <c r="M1988" s="278">
        <f t="shared" si="30"/>
        <v>0</v>
      </c>
    </row>
    <row r="1989" spans="1:13" hidden="1" x14ac:dyDescent="0.3">
      <c r="A1989" s="108">
        <v>591806</v>
      </c>
      <c r="B1989" s="133" t="s">
        <v>4434</v>
      </c>
      <c r="C1989" s="133" t="s">
        <v>11</v>
      </c>
      <c r="D1989" s="133" t="s">
        <v>4260</v>
      </c>
      <c r="E1989" s="133" t="s">
        <v>1220</v>
      </c>
      <c r="F1989" s="133" t="s">
        <v>3728</v>
      </c>
      <c r="G1989" s="133" t="s">
        <v>944</v>
      </c>
      <c r="H1989" s="133" t="s">
        <v>4435</v>
      </c>
      <c r="I1989" t="b">
        <v>0</v>
      </c>
      <c r="J1989" s="133" t="s">
        <v>867</v>
      </c>
      <c r="K1989" s="91">
        <v>2300</v>
      </c>
      <c r="L1989" s="278">
        <v>2300</v>
      </c>
      <c r="M1989" s="278">
        <f t="shared" si="30"/>
        <v>0</v>
      </c>
    </row>
    <row r="1990" spans="1:13" hidden="1" x14ac:dyDescent="0.3">
      <c r="A1990" s="108">
        <v>1210051</v>
      </c>
      <c r="B1990" s="133" t="s">
        <v>4436</v>
      </c>
      <c r="C1990" s="133" t="s">
        <v>11</v>
      </c>
      <c r="D1990" s="133" t="s">
        <v>4260</v>
      </c>
      <c r="E1990" s="133" t="s">
        <v>1220</v>
      </c>
      <c r="F1990" s="133" t="s">
        <v>3728</v>
      </c>
      <c r="G1990" s="133" t="s">
        <v>1060</v>
      </c>
      <c r="H1990" s="133" t="s">
        <v>4437</v>
      </c>
      <c r="I1990" t="b">
        <v>0</v>
      </c>
      <c r="J1990" s="133" t="s">
        <v>867</v>
      </c>
      <c r="K1990" s="91">
        <v>1400</v>
      </c>
      <c r="L1990" s="278">
        <v>1400</v>
      </c>
      <c r="M1990" s="278">
        <f t="shared" ref="M1990:M2053" si="31">+L1990-K1990</f>
        <v>0</v>
      </c>
    </row>
    <row r="1991" spans="1:13" hidden="1" x14ac:dyDescent="0.3">
      <c r="A1991" s="108">
        <v>850307</v>
      </c>
      <c r="B1991" s="133" t="s">
        <v>4438</v>
      </c>
      <c r="C1991" s="133" t="s">
        <v>11</v>
      </c>
      <c r="D1991" s="133" t="s">
        <v>4260</v>
      </c>
      <c r="E1991" s="133" t="s">
        <v>1220</v>
      </c>
      <c r="F1991" s="133" t="s">
        <v>3728</v>
      </c>
      <c r="G1991" s="133" t="s">
        <v>1063</v>
      </c>
      <c r="H1991" s="133" t="s">
        <v>4439</v>
      </c>
      <c r="I1991" t="b">
        <v>0</v>
      </c>
      <c r="J1991" s="133" t="s">
        <v>867</v>
      </c>
      <c r="K1991" s="91">
        <v>2500</v>
      </c>
      <c r="L1991" s="278">
        <v>2500</v>
      </c>
      <c r="M1991" s="278">
        <f t="shared" si="31"/>
        <v>0</v>
      </c>
    </row>
    <row r="1992" spans="1:13" hidden="1" x14ac:dyDescent="0.3">
      <c r="A1992" s="108">
        <v>591809</v>
      </c>
      <c r="B1992" s="133" t="s">
        <v>4440</v>
      </c>
      <c r="C1992" s="133" t="s">
        <v>11</v>
      </c>
      <c r="D1992" s="133" t="s">
        <v>4260</v>
      </c>
      <c r="E1992" s="133" t="s">
        <v>1220</v>
      </c>
      <c r="F1992" s="133" t="s">
        <v>3728</v>
      </c>
      <c r="G1992" s="133" t="s">
        <v>1088</v>
      </c>
      <c r="H1992" s="133" t="s">
        <v>4441</v>
      </c>
      <c r="I1992" t="b">
        <v>0</v>
      </c>
      <c r="J1992" s="133" t="s">
        <v>867</v>
      </c>
      <c r="K1992" s="91">
        <v>2500</v>
      </c>
      <c r="L1992" s="278">
        <v>2500</v>
      </c>
      <c r="M1992" s="278">
        <f t="shared" si="31"/>
        <v>0</v>
      </c>
    </row>
    <row r="1993" spans="1:13" hidden="1" x14ac:dyDescent="0.3">
      <c r="A1993" s="108">
        <v>591810</v>
      </c>
      <c r="B1993" s="133" t="s">
        <v>4442</v>
      </c>
      <c r="C1993" s="133" t="s">
        <v>11</v>
      </c>
      <c r="D1993" s="133" t="s">
        <v>4260</v>
      </c>
      <c r="E1993" s="133" t="s">
        <v>1229</v>
      </c>
      <c r="F1993" s="133" t="s">
        <v>3714</v>
      </c>
      <c r="G1993" s="133" t="s">
        <v>865</v>
      </c>
      <c r="H1993" s="133" t="s">
        <v>4443</v>
      </c>
      <c r="I1993" t="b">
        <v>0</v>
      </c>
      <c r="J1993" s="133" t="s">
        <v>867</v>
      </c>
      <c r="K1993" s="91">
        <v>100</v>
      </c>
      <c r="L1993" s="278">
        <v>100</v>
      </c>
      <c r="M1993" s="278">
        <f t="shared" si="31"/>
        <v>0</v>
      </c>
    </row>
    <row r="1994" spans="1:13" hidden="1" x14ac:dyDescent="0.3">
      <c r="A1994" s="108">
        <v>591811</v>
      </c>
      <c r="B1994" s="133" t="s">
        <v>4444</v>
      </c>
      <c r="C1994" s="133" t="s">
        <v>11</v>
      </c>
      <c r="D1994" s="133" t="s">
        <v>4260</v>
      </c>
      <c r="E1994" s="133" t="s">
        <v>1229</v>
      </c>
      <c r="F1994" s="133" t="s">
        <v>3714</v>
      </c>
      <c r="G1994" s="133" t="s">
        <v>1807</v>
      </c>
      <c r="H1994" s="133" t="s">
        <v>4445</v>
      </c>
      <c r="I1994" t="b">
        <v>0</v>
      </c>
      <c r="J1994" s="133" t="s">
        <v>867</v>
      </c>
      <c r="K1994" s="91">
        <v>0</v>
      </c>
      <c r="L1994" s="278">
        <v>0</v>
      </c>
      <c r="M1994" s="278">
        <f t="shared" si="31"/>
        <v>0</v>
      </c>
    </row>
    <row r="1995" spans="1:13" hidden="1" x14ac:dyDescent="0.3">
      <c r="A1995" s="108">
        <v>591812</v>
      </c>
      <c r="B1995" s="133" t="s">
        <v>4446</v>
      </c>
      <c r="C1995" s="133" t="s">
        <v>11</v>
      </c>
      <c r="D1995" s="133" t="s">
        <v>4260</v>
      </c>
      <c r="E1995" s="133" t="s">
        <v>1229</v>
      </c>
      <c r="F1995" s="133" t="s">
        <v>3714</v>
      </c>
      <c r="G1995" s="133" t="s">
        <v>1072</v>
      </c>
      <c r="H1995" s="133" t="s">
        <v>4447</v>
      </c>
      <c r="I1995" t="b">
        <v>0</v>
      </c>
      <c r="J1995" s="133" t="s">
        <v>867</v>
      </c>
      <c r="K1995" s="91">
        <v>300</v>
      </c>
      <c r="L1995" s="278">
        <v>300</v>
      </c>
      <c r="M1995" s="278">
        <f t="shared" si="31"/>
        <v>0</v>
      </c>
    </row>
    <row r="1996" spans="1:13" hidden="1" x14ac:dyDescent="0.3">
      <c r="A1996" s="108">
        <v>591813</v>
      </c>
      <c r="B1996" s="133" t="s">
        <v>4448</v>
      </c>
      <c r="C1996" s="133" t="s">
        <v>11</v>
      </c>
      <c r="D1996" s="133" t="s">
        <v>4260</v>
      </c>
      <c r="E1996" s="133" t="s">
        <v>1229</v>
      </c>
      <c r="F1996" s="133" t="s">
        <v>3714</v>
      </c>
      <c r="G1996" s="133" t="s">
        <v>1075</v>
      </c>
      <c r="H1996" s="133" t="s">
        <v>4449</v>
      </c>
      <c r="I1996" t="b">
        <v>0</v>
      </c>
      <c r="J1996" s="133" t="s">
        <v>867</v>
      </c>
      <c r="K1996" s="91">
        <v>3140</v>
      </c>
      <c r="L1996" s="278">
        <v>3140</v>
      </c>
      <c r="M1996" s="278">
        <f t="shared" si="31"/>
        <v>0</v>
      </c>
    </row>
    <row r="1997" spans="1:13" hidden="1" x14ac:dyDescent="0.3">
      <c r="A1997" s="108">
        <v>591814</v>
      </c>
      <c r="B1997" s="133" t="s">
        <v>4450</v>
      </c>
      <c r="C1997" s="133" t="s">
        <v>11</v>
      </c>
      <c r="D1997" s="133" t="s">
        <v>4260</v>
      </c>
      <c r="E1997" s="133" t="s">
        <v>1229</v>
      </c>
      <c r="F1997" s="133" t="s">
        <v>3714</v>
      </c>
      <c r="G1997" s="133" t="s">
        <v>1814</v>
      </c>
      <c r="H1997" s="133" t="s">
        <v>4451</v>
      </c>
      <c r="I1997" t="b">
        <v>0</v>
      </c>
      <c r="J1997" s="133" t="s">
        <v>867</v>
      </c>
      <c r="K1997" s="91">
        <v>300</v>
      </c>
      <c r="L1997" s="278">
        <v>300</v>
      </c>
      <c r="M1997" s="278">
        <f t="shared" si="31"/>
        <v>0</v>
      </c>
    </row>
    <row r="1998" spans="1:13" hidden="1" x14ac:dyDescent="0.3">
      <c r="A1998" s="108">
        <v>591815</v>
      </c>
      <c r="B1998" s="133" t="s">
        <v>4452</v>
      </c>
      <c r="C1998" s="133" t="s">
        <v>11</v>
      </c>
      <c r="D1998" s="133" t="s">
        <v>4260</v>
      </c>
      <c r="E1998" s="133" t="s">
        <v>1229</v>
      </c>
      <c r="F1998" s="133" t="s">
        <v>3714</v>
      </c>
      <c r="G1998" s="133" t="s">
        <v>1817</v>
      </c>
      <c r="H1998" s="133" t="s">
        <v>4453</v>
      </c>
      <c r="I1998" t="b">
        <v>0</v>
      </c>
      <c r="J1998" s="133" t="s">
        <v>867</v>
      </c>
      <c r="K1998" s="91">
        <v>260</v>
      </c>
      <c r="L1998" s="278">
        <v>260</v>
      </c>
      <c r="M1998" s="278">
        <f t="shared" si="31"/>
        <v>0</v>
      </c>
    </row>
    <row r="1999" spans="1:13" hidden="1" x14ac:dyDescent="0.3">
      <c r="A1999" s="108">
        <v>591816</v>
      </c>
      <c r="B1999" s="133" t="s">
        <v>4454</v>
      </c>
      <c r="C1999" s="133" t="s">
        <v>11</v>
      </c>
      <c r="D1999" s="133" t="s">
        <v>4260</v>
      </c>
      <c r="E1999" s="133" t="s">
        <v>1229</v>
      </c>
      <c r="F1999" s="133" t="s">
        <v>3714</v>
      </c>
      <c r="G1999" s="133" t="s">
        <v>4455</v>
      </c>
      <c r="H1999" s="133" t="s">
        <v>4456</v>
      </c>
      <c r="I1999" t="b">
        <v>0</v>
      </c>
      <c r="J1999" s="133" t="s">
        <v>867</v>
      </c>
      <c r="K1999" s="91">
        <v>310</v>
      </c>
      <c r="L1999" s="278">
        <v>310</v>
      </c>
      <c r="M1999" s="278">
        <f t="shared" si="31"/>
        <v>0</v>
      </c>
    </row>
    <row r="2000" spans="1:13" hidden="1" x14ac:dyDescent="0.3">
      <c r="A2000" s="108">
        <v>591817</v>
      </c>
      <c r="B2000" s="133" t="s">
        <v>4457</v>
      </c>
      <c r="C2000" s="133" t="s">
        <v>11</v>
      </c>
      <c r="D2000" s="133" t="s">
        <v>4260</v>
      </c>
      <c r="E2000" s="133" t="s">
        <v>1229</v>
      </c>
      <c r="F2000" s="133" t="s">
        <v>3714</v>
      </c>
      <c r="G2000" s="133" t="s">
        <v>925</v>
      </c>
      <c r="H2000" s="133" t="s">
        <v>1457</v>
      </c>
      <c r="I2000" t="b">
        <v>0</v>
      </c>
      <c r="J2000" s="133" t="s">
        <v>867</v>
      </c>
      <c r="K2000" s="91">
        <v>300</v>
      </c>
      <c r="L2000" s="278">
        <v>300</v>
      </c>
      <c r="M2000" s="278">
        <f t="shared" si="31"/>
        <v>0</v>
      </c>
    </row>
    <row r="2001" spans="1:13" hidden="1" x14ac:dyDescent="0.3">
      <c r="A2001" s="108">
        <v>1839351</v>
      </c>
      <c r="B2001" s="133" t="s">
        <v>4458</v>
      </c>
      <c r="C2001" s="133" t="s">
        <v>11</v>
      </c>
      <c r="D2001" s="133" t="s">
        <v>4260</v>
      </c>
      <c r="E2001" s="133" t="s">
        <v>1229</v>
      </c>
      <c r="F2001" s="133" t="s">
        <v>3714</v>
      </c>
      <c r="G2001" s="133" t="s">
        <v>928</v>
      </c>
      <c r="H2001" s="133" t="s">
        <v>1234</v>
      </c>
      <c r="I2001" t="b">
        <v>0</v>
      </c>
      <c r="J2001" s="133" t="s">
        <v>867</v>
      </c>
      <c r="K2001" s="91">
        <v>500</v>
      </c>
      <c r="L2001" s="278">
        <v>500</v>
      </c>
      <c r="M2001" s="278">
        <f t="shared" si="31"/>
        <v>0</v>
      </c>
    </row>
    <row r="2002" spans="1:13" hidden="1" x14ac:dyDescent="0.3">
      <c r="A2002" s="108">
        <v>591818</v>
      </c>
      <c r="B2002" s="133" t="s">
        <v>4459</v>
      </c>
      <c r="C2002" s="133" t="s">
        <v>11</v>
      </c>
      <c r="D2002" s="133" t="s">
        <v>4260</v>
      </c>
      <c r="E2002" s="133" t="s">
        <v>1229</v>
      </c>
      <c r="F2002" s="133" t="s">
        <v>3714</v>
      </c>
      <c r="G2002" s="133" t="s">
        <v>931</v>
      </c>
      <c r="H2002" s="133" t="s">
        <v>1799</v>
      </c>
      <c r="I2002" t="b">
        <v>0</v>
      </c>
      <c r="J2002" s="133" t="s">
        <v>867</v>
      </c>
      <c r="K2002" s="91">
        <v>2260</v>
      </c>
      <c r="L2002" s="278">
        <v>2260</v>
      </c>
      <c r="M2002" s="278">
        <f t="shared" si="31"/>
        <v>0</v>
      </c>
    </row>
    <row r="2003" spans="1:13" hidden="1" x14ac:dyDescent="0.3">
      <c r="A2003" s="108">
        <v>591819</v>
      </c>
      <c r="B2003" s="133" t="s">
        <v>4460</v>
      </c>
      <c r="C2003" s="133" t="s">
        <v>11</v>
      </c>
      <c r="D2003" s="133" t="s">
        <v>4260</v>
      </c>
      <c r="E2003" s="133" t="s">
        <v>1229</v>
      </c>
      <c r="F2003" s="133" t="s">
        <v>3714</v>
      </c>
      <c r="G2003" s="133" t="s">
        <v>944</v>
      </c>
      <c r="H2003" s="133" t="s">
        <v>4461</v>
      </c>
      <c r="I2003" t="b">
        <v>0</v>
      </c>
      <c r="J2003" s="133" t="s">
        <v>867</v>
      </c>
      <c r="K2003" s="91">
        <v>190</v>
      </c>
      <c r="L2003" s="278">
        <v>190</v>
      </c>
      <c r="M2003" s="278">
        <f t="shared" si="31"/>
        <v>0</v>
      </c>
    </row>
    <row r="2004" spans="1:13" hidden="1" x14ac:dyDescent="0.3">
      <c r="A2004" s="108">
        <v>591820</v>
      </c>
      <c r="B2004" s="133" t="s">
        <v>4462</v>
      </c>
      <c r="C2004" s="133" t="s">
        <v>11</v>
      </c>
      <c r="D2004" s="133" t="s">
        <v>4260</v>
      </c>
      <c r="E2004" s="133" t="s">
        <v>1229</v>
      </c>
      <c r="F2004" s="133" t="s">
        <v>3714</v>
      </c>
      <c r="G2004" s="133" t="s">
        <v>1060</v>
      </c>
      <c r="H2004" s="133" t="s">
        <v>4463</v>
      </c>
      <c r="I2004" t="b">
        <v>0</v>
      </c>
      <c r="J2004" s="133" t="s">
        <v>867</v>
      </c>
      <c r="K2004" s="91">
        <v>290</v>
      </c>
      <c r="L2004" s="278">
        <v>290</v>
      </c>
      <c r="M2004" s="278">
        <f t="shared" si="31"/>
        <v>0</v>
      </c>
    </row>
    <row r="2005" spans="1:13" hidden="1" x14ac:dyDescent="0.3">
      <c r="A2005" s="108">
        <v>591821</v>
      </c>
      <c r="B2005" s="133" t="s">
        <v>4464</v>
      </c>
      <c r="C2005" s="133" t="s">
        <v>11</v>
      </c>
      <c r="D2005" s="133" t="s">
        <v>4260</v>
      </c>
      <c r="E2005" s="133" t="s">
        <v>1229</v>
      </c>
      <c r="F2005" s="133" t="s">
        <v>3714</v>
      </c>
      <c r="G2005" s="133" t="s">
        <v>1063</v>
      </c>
      <c r="H2005" s="133" t="s">
        <v>4465</v>
      </c>
      <c r="I2005" t="b">
        <v>0</v>
      </c>
      <c r="J2005" s="133" t="s">
        <v>867</v>
      </c>
      <c r="K2005" s="91">
        <v>150</v>
      </c>
      <c r="L2005" s="278">
        <v>150</v>
      </c>
      <c r="M2005" s="278">
        <f t="shared" si="31"/>
        <v>0</v>
      </c>
    </row>
    <row r="2006" spans="1:13" hidden="1" x14ac:dyDescent="0.3">
      <c r="A2006" s="108">
        <v>591822</v>
      </c>
      <c r="B2006" s="133" t="s">
        <v>4466</v>
      </c>
      <c r="C2006" s="133" t="s">
        <v>11</v>
      </c>
      <c r="D2006" s="133" t="s">
        <v>4260</v>
      </c>
      <c r="E2006" s="133" t="s">
        <v>1229</v>
      </c>
      <c r="F2006" s="133" t="s">
        <v>3714</v>
      </c>
      <c r="G2006" s="133" t="s">
        <v>1088</v>
      </c>
      <c r="H2006" s="133" t="s">
        <v>4467</v>
      </c>
      <c r="I2006" t="b">
        <v>0</v>
      </c>
      <c r="J2006" s="133" t="s">
        <v>867</v>
      </c>
      <c r="K2006" s="91">
        <v>50</v>
      </c>
      <c r="L2006" s="278">
        <v>50</v>
      </c>
      <c r="M2006" s="278">
        <f t="shared" si="31"/>
        <v>0</v>
      </c>
    </row>
    <row r="2007" spans="1:13" hidden="1" x14ac:dyDescent="0.3">
      <c r="A2007" s="108">
        <v>591823</v>
      </c>
      <c r="B2007" s="133" t="s">
        <v>4468</v>
      </c>
      <c r="C2007" s="133" t="s">
        <v>11</v>
      </c>
      <c r="D2007" s="133" t="s">
        <v>4260</v>
      </c>
      <c r="E2007" s="133" t="s">
        <v>1229</v>
      </c>
      <c r="F2007" s="133" t="s">
        <v>3714</v>
      </c>
      <c r="G2007" s="133" t="s">
        <v>1066</v>
      </c>
      <c r="H2007" s="133" t="s">
        <v>4469</v>
      </c>
      <c r="I2007" t="b">
        <v>0</v>
      </c>
      <c r="J2007" s="133" t="s">
        <v>867</v>
      </c>
      <c r="K2007" s="91">
        <v>0</v>
      </c>
      <c r="L2007" s="278">
        <v>0</v>
      </c>
      <c r="M2007" s="278">
        <f t="shared" si="31"/>
        <v>0</v>
      </c>
    </row>
    <row r="2008" spans="1:13" hidden="1" x14ac:dyDescent="0.3">
      <c r="A2008" s="108">
        <v>591824</v>
      </c>
      <c r="B2008" s="133" t="s">
        <v>4470</v>
      </c>
      <c r="C2008" s="133" t="s">
        <v>11</v>
      </c>
      <c r="D2008" s="133" t="s">
        <v>4260</v>
      </c>
      <c r="E2008" s="133" t="s">
        <v>1229</v>
      </c>
      <c r="F2008" s="133" t="s">
        <v>3721</v>
      </c>
      <c r="G2008" s="133" t="s">
        <v>865</v>
      </c>
      <c r="H2008" s="133" t="s">
        <v>1457</v>
      </c>
      <c r="I2008" t="b">
        <v>0</v>
      </c>
      <c r="J2008" s="133" t="s">
        <v>867</v>
      </c>
      <c r="K2008" s="91">
        <v>13600</v>
      </c>
      <c r="L2008" s="278">
        <v>13600</v>
      </c>
      <c r="M2008" s="278">
        <f t="shared" si="31"/>
        <v>0</v>
      </c>
    </row>
    <row r="2009" spans="1:13" hidden="1" x14ac:dyDescent="0.3">
      <c r="A2009" s="108">
        <v>850308</v>
      </c>
      <c r="B2009" s="133" t="s">
        <v>4471</v>
      </c>
      <c r="C2009" s="133" t="s">
        <v>11</v>
      </c>
      <c r="D2009" s="133" t="s">
        <v>4260</v>
      </c>
      <c r="E2009" s="133" t="s">
        <v>1229</v>
      </c>
      <c r="F2009" s="133" t="s">
        <v>3721</v>
      </c>
      <c r="G2009" s="133" t="s">
        <v>925</v>
      </c>
      <c r="H2009" s="133" t="s">
        <v>1234</v>
      </c>
      <c r="I2009" t="b">
        <v>0</v>
      </c>
      <c r="J2009" s="133" t="s">
        <v>867</v>
      </c>
      <c r="K2009" s="91">
        <v>110</v>
      </c>
      <c r="L2009" s="278">
        <v>110</v>
      </c>
      <c r="M2009" s="278">
        <f t="shared" si="31"/>
        <v>0</v>
      </c>
    </row>
    <row r="2010" spans="1:13" hidden="1" x14ac:dyDescent="0.3">
      <c r="A2010" s="108">
        <v>2617707</v>
      </c>
      <c r="B2010" s="133" t="s">
        <v>4472</v>
      </c>
      <c r="C2010" s="133" t="s">
        <v>11</v>
      </c>
      <c r="D2010" s="133" t="s">
        <v>4260</v>
      </c>
      <c r="E2010" s="133" t="s">
        <v>1229</v>
      </c>
      <c r="F2010" s="133" t="s">
        <v>3996</v>
      </c>
      <c r="G2010" s="133" t="s">
        <v>865</v>
      </c>
      <c r="H2010" s="133" t="s">
        <v>1457</v>
      </c>
      <c r="I2010" t="b">
        <v>0</v>
      </c>
      <c r="J2010" s="133" t="s">
        <v>867</v>
      </c>
      <c r="K2010" s="91">
        <v>250</v>
      </c>
      <c r="L2010" s="278">
        <v>250</v>
      </c>
      <c r="M2010" s="278">
        <f t="shared" si="31"/>
        <v>0</v>
      </c>
    </row>
    <row r="2011" spans="1:13" hidden="1" x14ac:dyDescent="0.3">
      <c r="A2011" s="108">
        <v>2617708</v>
      </c>
      <c r="B2011" s="133" t="s">
        <v>4473</v>
      </c>
      <c r="C2011" s="133" t="s">
        <v>11</v>
      </c>
      <c r="D2011" s="133" t="s">
        <v>4260</v>
      </c>
      <c r="E2011" s="133" t="s">
        <v>1229</v>
      </c>
      <c r="F2011" s="133" t="s">
        <v>3996</v>
      </c>
      <c r="G2011" s="133" t="s">
        <v>925</v>
      </c>
      <c r="H2011" s="133" t="s">
        <v>4474</v>
      </c>
      <c r="I2011" t="b">
        <v>0</v>
      </c>
      <c r="J2011" s="133" t="s">
        <v>867</v>
      </c>
      <c r="K2011" s="91">
        <v>180</v>
      </c>
      <c r="L2011" s="278">
        <v>180</v>
      </c>
      <c r="M2011" s="278">
        <f t="shared" si="31"/>
        <v>0</v>
      </c>
    </row>
    <row r="2012" spans="1:13" hidden="1" x14ac:dyDescent="0.3">
      <c r="A2012" s="108">
        <v>591825</v>
      </c>
      <c r="B2012" s="133" t="s">
        <v>4475</v>
      </c>
      <c r="C2012" s="133" t="s">
        <v>11</v>
      </c>
      <c r="D2012" s="133" t="s">
        <v>4260</v>
      </c>
      <c r="E2012" s="133" t="s">
        <v>1229</v>
      </c>
      <c r="F2012" s="133" t="s">
        <v>3996</v>
      </c>
      <c r="G2012" s="133" t="s">
        <v>928</v>
      </c>
      <c r="H2012" s="133" t="s">
        <v>4476</v>
      </c>
      <c r="I2012" t="b">
        <v>0</v>
      </c>
      <c r="J2012" s="133" t="s">
        <v>867</v>
      </c>
      <c r="K2012" s="91">
        <v>180</v>
      </c>
      <c r="L2012" s="278">
        <v>180</v>
      </c>
      <c r="M2012" s="278">
        <f t="shared" si="31"/>
        <v>0</v>
      </c>
    </row>
    <row r="2013" spans="1:13" hidden="1" x14ac:dyDescent="0.3">
      <c r="A2013" s="108">
        <v>591826</v>
      </c>
      <c r="B2013" s="133" t="s">
        <v>4478</v>
      </c>
      <c r="C2013" s="133" t="s">
        <v>11</v>
      </c>
      <c r="D2013" s="133" t="s">
        <v>4260</v>
      </c>
      <c r="E2013" s="133" t="s">
        <v>1229</v>
      </c>
      <c r="F2013" s="133" t="s">
        <v>3728</v>
      </c>
      <c r="G2013" s="133" t="s">
        <v>865</v>
      </c>
      <c r="H2013" s="133" t="s">
        <v>1457</v>
      </c>
      <c r="I2013" t="b">
        <v>0</v>
      </c>
      <c r="J2013" s="133" t="s">
        <v>867</v>
      </c>
      <c r="K2013" s="91">
        <v>15200</v>
      </c>
      <c r="L2013" s="278">
        <v>15200</v>
      </c>
      <c r="M2013" s="278">
        <f t="shared" si="31"/>
        <v>0</v>
      </c>
    </row>
    <row r="2014" spans="1:13" hidden="1" x14ac:dyDescent="0.3">
      <c r="A2014" s="108">
        <v>591837</v>
      </c>
      <c r="B2014" s="133" t="s">
        <v>4479</v>
      </c>
      <c r="C2014" s="133" t="s">
        <v>11</v>
      </c>
      <c r="D2014" s="133" t="s">
        <v>4260</v>
      </c>
      <c r="E2014" s="133" t="s">
        <v>1229</v>
      </c>
      <c r="F2014" s="133" t="s">
        <v>3728</v>
      </c>
      <c r="G2014" s="133" t="s">
        <v>925</v>
      </c>
      <c r="H2014" s="133" t="s">
        <v>1314</v>
      </c>
      <c r="I2014" t="b">
        <v>0</v>
      </c>
      <c r="J2014" s="133" t="s">
        <v>867</v>
      </c>
      <c r="K2014" s="91">
        <v>0</v>
      </c>
      <c r="L2014" s="278">
        <v>0</v>
      </c>
      <c r="M2014" s="278">
        <f t="shared" si="31"/>
        <v>0</v>
      </c>
    </row>
    <row r="2015" spans="1:13" hidden="1" x14ac:dyDescent="0.3">
      <c r="A2015" s="108">
        <v>850309</v>
      </c>
      <c r="B2015" s="133" t="s">
        <v>4480</v>
      </c>
      <c r="C2015" s="133" t="s">
        <v>11</v>
      </c>
      <c r="D2015" s="133" t="s">
        <v>4260</v>
      </c>
      <c r="E2015" s="133" t="s">
        <v>1229</v>
      </c>
      <c r="F2015" s="133" t="s">
        <v>3731</v>
      </c>
      <c r="G2015" s="133" t="s">
        <v>865</v>
      </c>
      <c r="H2015" s="133" t="s">
        <v>4481</v>
      </c>
      <c r="I2015" t="b">
        <v>0</v>
      </c>
      <c r="J2015" s="133" t="s">
        <v>867</v>
      </c>
      <c r="K2015" s="91">
        <v>2000</v>
      </c>
      <c r="L2015" s="278">
        <v>2000</v>
      </c>
      <c r="M2015" s="278">
        <f t="shared" si="31"/>
        <v>0</v>
      </c>
    </row>
    <row r="2016" spans="1:13" hidden="1" x14ac:dyDescent="0.3">
      <c r="A2016" s="108">
        <v>591827</v>
      </c>
      <c r="B2016" s="133" t="s">
        <v>4482</v>
      </c>
      <c r="C2016" s="133" t="s">
        <v>11</v>
      </c>
      <c r="D2016" s="133" t="s">
        <v>4260</v>
      </c>
      <c r="E2016" s="133" t="s">
        <v>1240</v>
      </c>
      <c r="F2016" s="133" t="s">
        <v>3721</v>
      </c>
      <c r="G2016" s="133" t="s">
        <v>865</v>
      </c>
      <c r="H2016" s="133" t="s">
        <v>4483</v>
      </c>
      <c r="I2016" t="b">
        <v>0</v>
      </c>
      <c r="J2016" s="133" t="s">
        <v>867</v>
      </c>
      <c r="K2016" s="91">
        <v>1090</v>
      </c>
      <c r="L2016" s="278">
        <v>1090</v>
      </c>
      <c r="M2016" s="278">
        <f t="shared" si="31"/>
        <v>0</v>
      </c>
    </row>
    <row r="2017" spans="1:13" hidden="1" x14ac:dyDescent="0.3">
      <c r="A2017" s="108">
        <v>591828</v>
      </c>
      <c r="B2017" s="133" t="s">
        <v>4484</v>
      </c>
      <c r="C2017" s="133" t="s">
        <v>11</v>
      </c>
      <c r="D2017" s="133" t="s">
        <v>4260</v>
      </c>
      <c r="E2017" s="133" t="s">
        <v>1240</v>
      </c>
      <c r="F2017" s="133" t="s">
        <v>3721</v>
      </c>
      <c r="G2017" s="133" t="s">
        <v>925</v>
      </c>
      <c r="H2017" s="133" t="s">
        <v>4485</v>
      </c>
      <c r="I2017" t="b">
        <v>0</v>
      </c>
      <c r="J2017" s="133" t="s">
        <v>867</v>
      </c>
      <c r="K2017" s="91">
        <v>100</v>
      </c>
      <c r="L2017" s="278">
        <v>100</v>
      </c>
      <c r="M2017" s="278">
        <f t="shared" si="31"/>
        <v>0</v>
      </c>
    </row>
    <row r="2018" spans="1:13" hidden="1" x14ac:dyDescent="0.3">
      <c r="A2018" s="108">
        <v>591829</v>
      </c>
      <c r="B2018" s="133" t="s">
        <v>4486</v>
      </c>
      <c r="C2018" s="133" t="s">
        <v>11</v>
      </c>
      <c r="D2018" s="133" t="s">
        <v>4260</v>
      </c>
      <c r="E2018" s="133" t="s">
        <v>1240</v>
      </c>
      <c r="F2018" s="133" t="s">
        <v>3721</v>
      </c>
      <c r="G2018" s="133" t="s">
        <v>928</v>
      </c>
      <c r="H2018" s="133" t="s">
        <v>4487</v>
      </c>
      <c r="I2018" t="b">
        <v>0</v>
      </c>
      <c r="J2018" s="133" t="s">
        <v>867</v>
      </c>
      <c r="K2018" s="91">
        <v>40</v>
      </c>
      <c r="L2018" s="278">
        <v>40</v>
      </c>
      <c r="M2018" s="278">
        <f t="shared" si="31"/>
        <v>0</v>
      </c>
    </row>
    <row r="2019" spans="1:13" hidden="1" x14ac:dyDescent="0.3">
      <c r="A2019" s="108">
        <v>1210044</v>
      </c>
      <c r="B2019" s="133" t="s">
        <v>4488</v>
      </c>
      <c r="C2019" s="133" t="s">
        <v>11</v>
      </c>
      <c r="D2019" s="133" t="s">
        <v>4260</v>
      </c>
      <c r="E2019" s="133" t="s">
        <v>1240</v>
      </c>
      <c r="F2019" s="133" t="s">
        <v>3721</v>
      </c>
      <c r="G2019" s="133" t="s">
        <v>931</v>
      </c>
      <c r="H2019" s="133" t="s">
        <v>4489</v>
      </c>
      <c r="I2019" t="b">
        <v>0</v>
      </c>
      <c r="J2019" s="133" t="s">
        <v>867</v>
      </c>
      <c r="K2019" s="91">
        <v>240</v>
      </c>
      <c r="L2019" s="278">
        <v>240</v>
      </c>
      <c r="M2019" s="278">
        <f t="shared" si="31"/>
        <v>0</v>
      </c>
    </row>
    <row r="2020" spans="1:13" hidden="1" x14ac:dyDescent="0.3">
      <c r="A2020" s="108">
        <v>2617495</v>
      </c>
      <c r="B2020" s="133" t="s">
        <v>4490</v>
      </c>
      <c r="C2020" s="133" t="s">
        <v>11</v>
      </c>
      <c r="D2020" s="133" t="s">
        <v>4260</v>
      </c>
      <c r="E2020" s="133" t="s">
        <v>1240</v>
      </c>
      <c r="F2020" s="133" t="s">
        <v>3721</v>
      </c>
      <c r="G2020" s="133" t="s">
        <v>944</v>
      </c>
      <c r="H2020" s="133" t="s">
        <v>4491</v>
      </c>
      <c r="I2020" t="b">
        <v>0</v>
      </c>
      <c r="J2020" s="133" t="s">
        <v>867</v>
      </c>
      <c r="K2020" s="91">
        <v>2400</v>
      </c>
      <c r="L2020" s="278">
        <v>2400</v>
      </c>
      <c r="M2020" s="278">
        <f t="shared" si="31"/>
        <v>0</v>
      </c>
    </row>
    <row r="2021" spans="1:13" hidden="1" x14ac:dyDescent="0.3">
      <c r="A2021" s="108">
        <v>591257</v>
      </c>
      <c r="B2021" s="133" t="s">
        <v>4492</v>
      </c>
      <c r="C2021" s="133" t="s">
        <v>11</v>
      </c>
      <c r="D2021" s="133" t="s">
        <v>4260</v>
      </c>
      <c r="E2021" s="133" t="s">
        <v>1240</v>
      </c>
      <c r="F2021" s="133" t="s">
        <v>3721</v>
      </c>
      <c r="G2021" s="133" t="s">
        <v>1060</v>
      </c>
      <c r="H2021" s="133" t="s">
        <v>4493</v>
      </c>
      <c r="I2021" t="b">
        <v>0</v>
      </c>
      <c r="J2021" s="133" t="s">
        <v>867</v>
      </c>
      <c r="K2021" s="91">
        <v>1010</v>
      </c>
      <c r="L2021" s="278">
        <v>1010</v>
      </c>
      <c r="M2021" s="278">
        <f t="shared" si="31"/>
        <v>0</v>
      </c>
    </row>
    <row r="2022" spans="1:13" hidden="1" x14ac:dyDescent="0.3">
      <c r="A2022" s="108">
        <v>591258</v>
      </c>
      <c r="B2022" s="133" t="s">
        <v>4494</v>
      </c>
      <c r="C2022" s="133" t="s">
        <v>11</v>
      </c>
      <c r="D2022" s="133" t="s">
        <v>4260</v>
      </c>
      <c r="E2022" s="133" t="s">
        <v>1240</v>
      </c>
      <c r="F2022" s="133" t="s">
        <v>3721</v>
      </c>
      <c r="G2022" s="133" t="s">
        <v>1063</v>
      </c>
      <c r="H2022" s="133" t="s">
        <v>4495</v>
      </c>
      <c r="I2022" t="b">
        <v>0</v>
      </c>
      <c r="J2022" s="133" t="s">
        <v>867</v>
      </c>
      <c r="K2022" s="91">
        <v>1600</v>
      </c>
      <c r="L2022" s="278">
        <v>1600</v>
      </c>
      <c r="M2022" s="278">
        <f t="shared" si="31"/>
        <v>0</v>
      </c>
    </row>
    <row r="2023" spans="1:13" hidden="1" x14ac:dyDescent="0.3">
      <c r="A2023" s="108">
        <v>1210045</v>
      </c>
      <c r="B2023" s="133" t="s">
        <v>4496</v>
      </c>
      <c r="C2023" s="133" t="s">
        <v>11</v>
      </c>
      <c r="D2023" s="133" t="s">
        <v>4260</v>
      </c>
      <c r="E2023" s="133" t="s">
        <v>1240</v>
      </c>
      <c r="F2023" s="133" t="s">
        <v>3721</v>
      </c>
      <c r="G2023" s="133" t="s">
        <v>1088</v>
      </c>
      <c r="H2023" s="133" t="s">
        <v>4497</v>
      </c>
      <c r="I2023" t="b">
        <v>0</v>
      </c>
      <c r="J2023" s="133" t="s">
        <v>867</v>
      </c>
      <c r="K2023" s="91">
        <v>50</v>
      </c>
      <c r="L2023" s="278">
        <v>50</v>
      </c>
      <c r="M2023" s="278">
        <f t="shared" si="31"/>
        <v>0</v>
      </c>
    </row>
    <row r="2024" spans="1:13" hidden="1" x14ac:dyDescent="0.3">
      <c r="A2024" s="108">
        <v>591260</v>
      </c>
      <c r="B2024" s="133" t="s">
        <v>4498</v>
      </c>
      <c r="C2024" s="133" t="s">
        <v>11</v>
      </c>
      <c r="D2024" s="133" t="s">
        <v>4260</v>
      </c>
      <c r="E2024" s="133" t="s">
        <v>1240</v>
      </c>
      <c r="F2024" s="133" t="s">
        <v>3721</v>
      </c>
      <c r="G2024" s="133" t="s">
        <v>1066</v>
      </c>
      <c r="H2024" s="133" t="s">
        <v>4499</v>
      </c>
      <c r="I2024" t="b">
        <v>0</v>
      </c>
      <c r="J2024" s="133" t="s">
        <v>867</v>
      </c>
      <c r="K2024" s="91">
        <v>230</v>
      </c>
      <c r="L2024" s="278">
        <v>230</v>
      </c>
      <c r="M2024" s="278">
        <f t="shared" si="31"/>
        <v>0</v>
      </c>
    </row>
    <row r="2025" spans="1:13" hidden="1" x14ac:dyDescent="0.3">
      <c r="A2025" s="108">
        <v>591303</v>
      </c>
      <c r="B2025" s="133" t="s">
        <v>4500</v>
      </c>
      <c r="C2025" s="133" t="s">
        <v>11</v>
      </c>
      <c r="D2025" s="133" t="s">
        <v>4260</v>
      </c>
      <c r="E2025" s="133" t="s">
        <v>2045</v>
      </c>
      <c r="F2025" s="133" t="s">
        <v>3996</v>
      </c>
      <c r="G2025" s="133" t="s">
        <v>865</v>
      </c>
      <c r="H2025" s="133" t="s">
        <v>4501</v>
      </c>
      <c r="I2025" t="b">
        <v>0</v>
      </c>
      <c r="J2025" s="133" t="s">
        <v>867</v>
      </c>
      <c r="K2025" s="91">
        <v>18950</v>
      </c>
      <c r="L2025" s="278">
        <v>18950</v>
      </c>
      <c r="M2025" s="278">
        <f t="shared" si="31"/>
        <v>0</v>
      </c>
    </row>
    <row r="2026" spans="1:13" hidden="1" x14ac:dyDescent="0.3">
      <c r="A2026" s="108">
        <v>591261</v>
      </c>
      <c r="B2026" s="133" t="s">
        <v>4502</v>
      </c>
      <c r="C2026" s="133" t="s">
        <v>11</v>
      </c>
      <c r="D2026" s="133" t="s">
        <v>4260</v>
      </c>
      <c r="E2026" s="133" t="s">
        <v>2045</v>
      </c>
      <c r="F2026" s="133" t="s">
        <v>3996</v>
      </c>
      <c r="G2026" s="133" t="s">
        <v>925</v>
      </c>
      <c r="H2026" s="133" t="s">
        <v>4503</v>
      </c>
      <c r="I2026" t="b">
        <v>0</v>
      </c>
      <c r="J2026" s="133" t="s">
        <v>867</v>
      </c>
      <c r="K2026" s="91">
        <v>25360</v>
      </c>
      <c r="L2026" s="278">
        <v>25360</v>
      </c>
      <c r="M2026" s="278">
        <f t="shared" si="31"/>
        <v>0</v>
      </c>
    </row>
    <row r="2027" spans="1:13" hidden="1" x14ac:dyDescent="0.3">
      <c r="A2027" s="108">
        <v>591318</v>
      </c>
      <c r="B2027" s="133" t="s">
        <v>4504</v>
      </c>
      <c r="C2027" s="133" t="s">
        <v>11</v>
      </c>
      <c r="D2027" s="133" t="s">
        <v>4260</v>
      </c>
      <c r="E2027" s="133" t="s">
        <v>1576</v>
      </c>
      <c r="F2027" s="133" t="s">
        <v>3721</v>
      </c>
      <c r="G2027" s="133" t="s">
        <v>865</v>
      </c>
      <c r="H2027" s="133" t="s">
        <v>1577</v>
      </c>
      <c r="I2027" t="b">
        <v>0</v>
      </c>
      <c r="J2027" s="133" t="s">
        <v>867</v>
      </c>
      <c r="K2027" s="91">
        <v>21000</v>
      </c>
      <c r="L2027" s="278">
        <v>0</v>
      </c>
      <c r="M2027" s="278">
        <f t="shared" si="31"/>
        <v>-21000</v>
      </c>
    </row>
    <row r="2028" spans="1:13" hidden="1" x14ac:dyDescent="0.3">
      <c r="A2028" s="108">
        <v>591262</v>
      </c>
      <c r="B2028" s="133" t="s">
        <v>4505</v>
      </c>
      <c r="C2028" s="133" t="s">
        <v>11</v>
      </c>
      <c r="D2028" s="133" t="s">
        <v>4260</v>
      </c>
      <c r="E2028" s="133" t="s">
        <v>1576</v>
      </c>
      <c r="F2028" s="133" t="s">
        <v>3728</v>
      </c>
      <c r="G2028" s="133" t="s">
        <v>865</v>
      </c>
      <c r="H2028" s="133" t="s">
        <v>1577</v>
      </c>
      <c r="I2028" t="b">
        <v>0</v>
      </c>
      <c r="J2028" s="133" t="s">
        <v>867</v>
      </c>
      <c r="K2028" s="91">
        <v>0</v>
      </c>
      <c r="L2028" s="278">
        <v>0</v>
      </c>
      <c r="M2028" s="278">
        <f t="shared" si="31"/>
        <v>0</v>
      </c>
    </row>
    <row r="2029" spans="1:13" hidden="1" x14ac:dyDescent="0.3">
      <c r="A2029" s="108">
        <v>591263</v>
      </c>
      <c r="B2029" s="133" t="s">
        <v>4506</v>
      </c>
      <c r="C2029" s="133" t="s">
        <v>11</v>
      </c>
      <c r="D2029" s="133" t="s">
        <v>4260</v>
      </c>
      <c r="E2029" s="133" t="s">
        <v>1243</v>
      </c>
      <c r="F2029" s="133" t="s">
        <v>3996</v>
      </c>
      <c r="G2029" s="133" t="s">
        <v>865</v>
      </c>
      <c r="H2029" s="133" t="s">
        <v>1244</v>
      </c>
      <c r="I2029" t="b">
        <v>0</v>
      </c>
      <c r="J2029" s="133" t="s">
        <v>867</v>
      </c>
      <c r="K2029" s="91">
        <v>45000</v>
      </c>
      <c r="L2029" s="278">
        <v>45000</v>
      </c>
      <c r="M2029" s="278">
        <f t="shared" si="31"/>
        <v>0</v>
      </c>
    </row>
    <row r="2030" spans="1:13" hidden="1" x14ac:dyDescent="0.3">
      <c r="A2030" s="108">
        <v>591264</v>
      </c>
      <c r="B2030" s="133" t="s">
        <v>4507</v>
      </c>
      <c r="C2030" s="133" t="s">
        <v>11</v>
      </c>
      <c r="D2030" s="133" t="s">
        <v>4260</v>
      </c>
      <c r="E2030" s="133" t="s">
        <v>1243</v>
      </c>
      <c r="F2030" s="133" t="s">
        <v>3996</v>
      </c>
      <c r="G2030" s="133" t="s">
        <v>925</v>
      </c>
      <c r="H2030" s="133" t="s">
        <v>4508</v>
      </c>
      <c r="I2030" t="b">
        <v>0</v>
      </c>
      <c r="J2030" s="133" t="s">
        <v>867</v>
      </c>
      <c r="K2030" s="91">
        <v>1750</v>
      </c>
      <c r="L2030" s="278">
        <v>1750</v>
      </c>
      <c r="M2030" s="278">
        <f t="shared" si="31"/>
        <v>0</v>
      </c>
    </row>
    <row r="2031" spans="1:13" hidden="1" x14ac:dyDescent="0.3">
      <c r="A2031" s="108">
        <v>591265</v>
      </c>
      <c r="B2031" s="133" t="s">
        <v>4509</v>
      </c>
      <c r="C2031" s="133" t="s">
        <v>11</v>
      </c>
      <c r="D2031" s="133" t="s">
        <v>4260</v>
      </c>
      <c r="E2031" s="133" t="s">
        <v>1243</v>
      </c>
      <c r="F2031" s="133" t="s">
        <v>4218</v>
      </c>
      <c r="G2031" s="133" t="s">
        <v>865</v>
      </c>
      <c r="H2031" s="133" t="s">
        <v>1244</v>
      </c>
      <c r="I2031" t="b">
        <v>0</v>
      </c>
      <c r="J2031" s="133" t="s">
        <v>867</v>
      </c>
      <c r="K2031" s="91">
        <v>38000</v>
      </c>
      <c r="L2031" s="278">
        <v>38000</v>
      </c>
      <c r="M2031" s="278">
        <f t="shared" si="31"/>
        <v>0</v>
      </c>
    </row>
    <row r="2032" spans="1:13" hidden="1" x14ac:dyDescent="0.3">
      <c r="A2032" s="108">
        <v>591266</v>
      </c>
      <c r="B2032" s="133" t="s">
        <v>4510</v>
      </c>
      <c r="C2032" s="133" t="s">
        <v>11</v>
      </c>
      <c r="D2032" s="133" t="s">
        <v>4260</v>
      </c>
      <c r="E2032" s="133" t="s">
        <v>1246</v>
      </c>
      <c r="F2032" s="133" t="s">
        <v>3996</v>
      </c>
      <c r="G2032" s="133" t="s">
        <v>865</v>
      </c>
      <c r="H2032" s="133" t="s">
        <v>1326</v>
      </c>
      <c r="I2032" t="b">
        <v>0</v>
      </c>
      <c r="J2032" s="133" t="s">
        <v>867</v>
      </c>
      <c r="K2032" s="91">
        <v>7020</v>
      </c>
      <c r="L2032" s="278">
        <v>8460</v>
      </c>
      <c r="M2032" s="278">
        <f t="shared" si="31"/>
        <v>1440</v>
      </c>
    </row>
    <row r="2033" spans="1:13" hidden="1" x14ac:dyDescent="0.3">
      <c r="A2033" s="108">
        <v>591267</v>
      </c>
      <c r="B2033" s="133" t="s">
        <v>4511</v>
      </c>
      <c r="C2033" s="133" t="s">
        <v>11</v>
      </c>
      <c r="D2033" s="133" t="s">
        <v>4260</v>
      </c>
      <c r="E2033" s="133" t="s">
        <v>1246</v>
      </c>
      <c r="F2033" s="133" t="s">
        <v>3996</v>
      </c>
      <c r="G2033" s="133" t="s">
        <v>925</v>
      </c>
      <c r="H2033" s="268" t="s">
        <v>1251</v>
      </c>
      <c r="I2033" t="b">
        <v>0</v>
      </c>
      <c r="J2033" s="133" t="s">
        <v>867</v>
      </c>
      <c r="K2033" s="91">
        <v>1440</v>
      </c>
      <c r="L2033" s="278">
        <v>0</v>
      </c>
      <c r="M2033" s="278">
        <f t="shared" si="31"/>
        <v>-1440</v>
      </c>
    </row>
    <row r="2034" spans="1:13" hidden="1" x14ac:dyDescent="0.3">
      <c r="A2034" s="108">
        <v>591268</v>
      </c>
      <c r="B2034" s="133" t="s">
        <v>4512</v>
      </c>
      <c r="C2034" s="133" t="s">
        <v>11</v>
      </c>
      <c r="D2034" s="133" t="s">
        <v>4260</v>
      </c>
      <c r="E2034" s="133" t="s">
        <v>1246</v>
      </c>
      <c r="F2034" s="133" t="s">
        <v>4218</v>
      </c>
      <c r="G2034" s="133" t="s">
        <v>865</v>
      </c>
      <c r="H2034" s="133" t="s">
        <v>1326</v>
      </c>
      <c r="I2034" t="b">
        <v>0</v>
      </c>
      <c r="J2034" s="133" t="s">
        <v>867</v>
      </c>
      <c r="K2034" s="91">
        <v>4940</v>
      </c>
      <c r="L2034" s="278">
        <v>4940</v>
      </c>
      <c r="M2034" s="278">
        <f t="shared" si="31"/>
        <v>0</v>
      </c>
    </row>
    <row r="2035" spans="1:13" hidden="1" x14ac:dyDescent="0.3">
      <c r="A2035" s="108">
        <v>591269</v>
      </c>
      <c r="B2035" s="133" t="s">
        <v>4513</v>
      </c>
      <c r="C2035" s="133" t="s">
        <v>11</v>
      </c>
      <c r="D2035" s="133" t="s">
        <v>4260</v>
      </c>
      <c r="E2035" s="133" t="s">
        <v>1246</v>
      </c>
      <c r="F2035" s="133" t="s">
        <v>4218</v>
      </c>
      <c r="G2035" s="133" t="s">
        <v>925</v>
      </c>
      <c r="H2035" s="268" t="s">
        <v>1251</v>
      </c>
      <c r="I2035" t="b">
        <v>0</v>
      </c>
      <c r="J2035" s="133" t="s">
        <v>867</v>
      </c>
      <c r="K2035" s="91">
        <v>0</v>
      </c>
      <c r="L2035" s="278">
        <v>0</v>
      </c>
      <c r="M2035" s="278">
        <f t="shared" si="31"/>
        <v>0</v>
      </c>
    </row>
    <row r="2036" spans="1:13" hidden="1" x14ac:dyDescent="0.3">
      <c r="A2036" s="108">
        <v>591270</v>
      </c>
      <c r="B2036" s="133" t="s">
        <v>4514</v>
      </c>
      <c r="C2036" s="133" t="s">
        <v>11</v>
      </c>
      <c r="D2036" s="133" t="s">
        <v>4260</v>
      </c>
      <c r="E2036" s="133" t="s">
        <v>1246</v>
      </c>
      <c r="F2036" s="133" t="s">
        <v>4218</v>
      </c>
      <c r="G2036" s="133" t="s">
        <v>928</v>
      </c>
      <c r="H2036" s="268" t="s">
        <v>1251</v>
      </c>
      <c r="I2036" t="b">
        <v>0</v>
      </c>
      <c r="J2036" s="133" t="s">
        <v>867</v>
      </c>
      <c r="K2036" s="91">
        <v>0</v>
      </c>
      <c r="L2036" s="278">
        <v>0</v>
      </c>
      <c r="M2036" s="278">
        <f t="shared" si="31"/>
        <v>0</v>
      </c>
    </row>
    <row r="2037" spans="1:13" hidden="1" x14ac:dyDescent="0.3">
      <c r="A2037" s="108">
        <v>591271</v>
      </c>
      <c r="B2037" s="133" t="s">
        <v>4515</v>
      </c>
      <c r="C2037" s="133" t="s">
        <v>11</v>
      </c>
      <c r="D2037" s="133" t="s">
        <v>4260</v>
      </c>
      <c r="E2037" s="133" t="s">
        <v>1246</v>
      </c>
      <c r="F2037" s="133" t="s">
        <v>4218</v>
      </c>
      <c r="G2037" s="133" t="s">
        <v>944</v>
      </c>
      <c r="H2037" s="268" t="s">
        <v>1251</v>
      </c>
      <c r="I2037" t="b">
        <v>0</v>
      </c>
      <c r="J2037" s="133" t="s">
        <v>867</v>
      </c>
      <c r="K2037" s="91">
        <v>0</v>
      </c>
      <c r="L2037" s="278">
        <v>0</v>
      </c>
      <c r="M2037" s="278">
        <f t="shared" si="31"/>
        <v>0</v>
      </c>
    </row>
    <row r="2038" spans="1:13" hidden="1" x14ac:dyDescent="0.3">
      <c r="A2038" s="108">
        <v>591272</v>
      </c>
      <c r="B2038" s="133" t="s">
        <v>4516</v>
      </c>
      <c r="C2038" s="133" t="s">
        <v>11</v>
      </c>
      <c r="D2038" s="133" t="s">
        <v>4260</v>
      </c>
      <c r="E2038" s="133" t="s">
        <v>1253</v>
      </c>
      <c r="F2038" s="133" t="s">
        <v>3714</v>
      </c>
      <c r="G2038" s="133" t="s">
        <v>865</v>
      </c>
      <c r="H2038" s="133" t="s">
        <v>1254</v>
      </c>
      <c r="I2038" t="b">
        <v>0</v>
      </c>
      <c r="J2038" s="133" t="s">
        <v>867</v>
      </c>
      <c r="K2038" s="91">
        <v>0</v>
      </c>
      <c r="L2038" s="278">
        <v>40320</v>
      </c>
      <c r="M2038" s="278">
        <f t="shared" si="31"/>
        <v>40320</v>
      </c>
    </row>
    <row r="2039" spans="1:13" hidden="1" x14ac:dyDescent="0.3">
      <c r="A2039" s="108">
        <v>591273</v>
      </c>
      <c r="B2039" s="133" t="s">
        <v>4517</v>
      </c>
      <c r="C2039" s="133" t="s">
        <v>11</v>
      </c>
      <c r="D2039" s="133" t="s">
        <v>4260</v>
      </c>
      <c r="E2039" s="133" t="s">
        <v>1253</v>
      </c>
      <c r="F2039" s="133" t="s">
        <v>3714</v>
      </c>
      <c r="G2039" s="133" t="s">
        <v>925</v>
      </c>
      <c r="H2039" s="260" t="s">
        <v>4518</v>
      </c>
      <c r="I2039" t="b">
        <v>0</v>
      </c>
      <c r="J2039" s="133" t="s">
        <v>867</v>
      </c>
      <c r="K2039" s="91">
        <v>0</v>
      </c>
      <c r="L2039" s="278">
        <v>37090</v>
      </c>
      <c r="M2039" s="278">
        <f t="shared" si="31"/>
        <v>37090</v>
      </c>
    </row>
    <row r="2040" spans="1:13" hidden="1" x14ac:dyDescent="0.3">
      <c r="A2040" s="108">
        <v>591274</v>
      </c>
      <c r="B2040" s="133" t="s">
        <v>4519</v>
      </c>
      <c r="C2040" s="133" t="s">
        <v>11</v>
      </c>
      <c r="D2040" s="133" t="s">
        <v>4260</v>
      </c>
      <c r="E2040" s="133" t="s">
        <v>1253</v>
      </c>
      <c r="F2040" s="133" t="s">
        <v>3714</v>
      </c>
      <c r="G2040" s="133" t="s">
        <v>928</v>
      </c>
      <c r="H2040" s="133" t="s">
        <v>1259</v>
      </c>
      <c r="I2040" t="b">
        <v>0</v>
      </c>
      <c r="J2040" s="133" t="s">
        <v>867</v>
      </c>
      <c r="K2040" s="91">
        <v>0</v>
      </c>
      <c r="L2040" s="278">
        <v>200</v>
      </c>
      <c r="M2040" s="278">
        <f t="shared" si="31"/>
        <v>200</v>
      </c>
    </row>
    <row r="2041" spans="1:13" hidden="1" x14ac:dyDescent="0.3">
      <c r="A2041" s="108">
        <v>591275</v>
      </c>
      <c r="B2041" s="133" t="s">
        <v>4520</v>
      </c>
      <c r="C2041" s="133" t="s">
        <v>11</v>
      </c>
      <c r="D2041" s="133" t="s">
        <v>4260</v>
      </c>
      <c r="E2041" s="133" t="s">
        <v>1253</v>
      </c>
      <c r="F2041" s="133" t="s">
        <v>3714</v>
      </c>
      <c r="G2041" s="133" t="s">
        <v>931</v>
      </c>
      <c r="H2041" s="133" t="s">
        <v>4521</v>
      </c>
      <c r="I2041" t="b">
        <v>0</v>
      </c>
      <c r="J2041" s="133" t="s">
        <v>867</v>
      </c>
      <c r="K2041" s="91">
        <v>60000</v>
      </c>
      <c r="L2041" s="278">
        <v>60000</v>
      </c>
      <c r="M2041" s="278">
        <f t="shared" si="31"/>
        <v>0</v>
      </c>
    </row>
    <row r="2042" spans="1:13" hidden="1" x14ac:dyDescent="0.3">
      <c r="A2042" s="108">
        <v>591276</v>
      </c>
      <c r="B2042" s="133" t="s">
        <v>4522</v>
      </c>
      <c r="C2042" s="133" t="s">
        <v>11</v>
      </c>
      <c r="D2042" s="133" t="s">
        <v>4260</v>
      </c>
      <c r="E2042" s="133" t="s">
        <v>1253</v>
      </c>
      <c r="F2042" s="133" t="s">
        <v>3714</v>
      </c>
      <c r="G2042" s="133" t="s">
        <v>944</v>
      </c>
      <c r="H2042" s="133" t="s">
        <v>4523</v>
      </c>
      <c r="I2042" t="b">
        <v>0</v>
      </c>
      <c r="J2042" s="133" t="s">
        <v>867</v>
      </c>
      <c r="K2042" s="91">
        <v>35000</v>
      </c>
      <c r="L2042" s="278">
        <v>35000</v>
      </c>
      <c r="M2042" s="278">
        <f t="shared" si="31"/>
        <v>0</v>
      </c>
    </row>
    <row r="2043" spans="1:13" hidden="1" x14ac:dyDescent="0.3">
      <c r="A2043" s="108">
        <v>851264</v>
      </c>
      <c r="B2043" s="133" t="s">
        <v>4524</v>
      </c>
      <c r="C2043" s="133" t="s">
        <v>11</v>
      </c>
      <c r="D2043" s="133" t="s">
        <v>4260</v>
      </c>
      <c r="E2043" s="133" t="s">
        <v>1253</v>
      </c>
      <c r="F2043" s="133" t="s">
        <v>3714</v>
      </c>
      <c r="G2043" s="133" t="s">
        <v>1060</v>
      </c>
      <c r="H2043" s="133" t="s">
        <v>3445</v>
      </c>
      <c r="I2043" t="b">
        <v>0</v>
      </c>
      <c r="J2043" s="133" t="s">
        <v>867</v>
      </c>
      <c r="K2043" s="91">
        <v>9030</v>
      </c>
      <c r="L2043" s="278">
        <v>9030</v>
      </c>
      <c r="M2043" s="278">
        <f t="shared" si="31"/>
        <v>0</v>
      </c>
    </row>
    <row r="2044" spans="1:13" hidden="1" x14ac:dyDescent="0.3">
      <c r="A2044" s="108">
        <v>591277</v>
      </c>
      <c r="B2044" s="133" t="s">
        <v>4525</v>
      </c>
      <c r="C2044" s="133" t="s">
        <v>11</v>
      </c>
      <c r="D2044" s="133" t="s">
        <v>4260</v>
      </c>
      <c r="E2044" s="133" t="s">
        <v>1253</v>
      </c>
      <c r="F2044" s="133" t="s">
        <v>3714</v>
      </c>
      <c r="G2044" s="133" t="s">
        <v>1063</v>
      </c>
      <c r="H2044" s="133" t="s">
        <v>4526</v>
      </c>
      <c r="I2044" t="b">
        <v>0</v>
      </c>
      <c r="J2044" s="133" t="s">
        <v>867</v>
      </c>
      <c r="K2044" s="91">
        <v>0</v>
      </c>
      <c r="L2044" s="278">
        <v>0</v>
      </c>
      <c r="M2044" s="278">
        <f t="shared" si="31"/>
        <v>0</v>
      </c>
    </row>
    <row r="2045" spans="1:13" hidden="1" x14ac:dyDescent="0.3">
      <c r="A2045" s="108">
        <v>591278</v>
      </c>
      <c r="B2045" s="261" t="s">
        <v>11997</v>
      </c>
      <c r="C2045" s="262" t="s">
        <v>11</v>
      </c>
      <c r="D2045" s="262" t="s">
        <v>4260</v>
      </c>
      <c r="E2045" s="262" t="s">
        <v>1253</v>
      </c>
      <c r="F2045" s="262" t="s">
        <v>3714</v>
      </c>
      <c r="G2045" s="262" t="s">
        <v>1088</v>
      </c>
      <c r="H2045" s="262" t="s">
        <v>11998</v>
      </c>
      <c r="I2045" s="263" t="b">
        <v>0</v>
      </c>
      <c r="J2045" s="261" t="s">
        <v>867</v>
      </c>
      <c r="K2045" s="264"/>
      <c r="L2045" s="278">
        <v>2400</v>
      </c>
      <c r="M2045" s="285">
        <f t="shared" si="31"/>
        <v>2400</v>
      </c>
    </row>
    <row r="2046" spans="1:13" hidden="1" x14ac:dyDescent="0.3">
      <c r="A2046" s="108">
        <v>591279</v>
      </c>
      <c r="B2046" s="133" t="s">
        <v>4527</v>
      </c>
      <c r="C2046" s="133" t="s">
        <v>11</v>
      </c>
      <c r="D2046" s="133" t="s">
        <v>4260</v>
      </c>
      <c r="E2046" s="133" t="s">
        <v>1253</v>
      </c>
      <c r="F2046" s="133" t="s">
        <v>3721</v>
      </c>
      <c r="G2046" s="133" t="s">
        <v>865</v>
      </c>
      <c r="H2046" s="133" t="s">
        <v>4528</v>
      </c>
      <c r="I2046" t="b">
        <v>0</v>
      </c>
      <c r="J2046" s="133" t="s">
        <v>867</v>
      </c>
      <c r="K2046" s="91">
        <v>0</v>
      </c>
      <c r="L2046" s="278">
        <v>0</v>
      </c>
      <c r="M2046" s="278">
        <f t="shared" si="31"/>
        <v>0</v>
      </c>
    </row>
    <row r="2047" spans="1:13" hidden="1" x14ac:dyDescent="0.3">
      <c r="A2047" s="108">
        <v>591280</v>
      </c>
      <c r="B2047" s="133" t="s">
        <v>4529</v>
      </c>
      <c r="C2047" s="133" t="s">
        <v>11</v>
      </c>
      <c r="D2047" s="133" t="s">
        <v>4260</v>
      </c>
      <c r="E2047" s="133" t="s">
        <v>1253</v>
      </c>
      <c r="F2047" s="133" t="s">
        <v>3996</v>
      </c>
      <c r="G2047" s="133" t="s">
        <v>865</v>
      </c>
      <c r="H2047" s="268" t="s">
        <v>1251</v>
      </c>
      <c r="I2047" t="b">
        <v>0</v>
      </c>
      <c r="J2047" s="133" t="s">
        <v>867</v>
      </c>
      <c r="K2047" s="91">
        <v>40320</v>
      </c>
      <c r="L2047" s="278">
        <v>0</v>
      </c>
      <c r="M2047" s="278">
        <f t="shared" si="31"/>
        <v>-40320</v>
      </c>
    </row>
    <row r="2048" spans="1:13" hidden="1" x14ac:dyDescent="0.3">
      <c r="A2048" s="108">
        <v>591281</v>
      </c>
      <c r="B2048" s="133" t="s">
        <v>4530</v>
      </c>
      <c r="C2048" s="133" t="s">
        <v>11</v>
      </c>
      <c r="D2048" s="133" t="s">
        <v>4260</v>
      </c>
      <c r="E2048" s="133" t="s">
        <v>1253</v>
      </c>
      <c r="F2048" s="133" t="s">
        <v>3996</v>
      </c>
      <c r="G2048" s="133" t="s">
        <v>925</v>
      </c>
      <c r="H2048" s="268" t="s">
        <v>1251</v>
      </c>
      <c r="I2048" t="b">
        <v>0</v>
      </c>
      <c r="J2048" s="133" t="s">
        <v>867</v>
      </c>
      <c r="K2048" s="91">
        <v>37090</v>
      </c>
      <c r="L2048" s="278">
        <v>0</v>
      </c>
      <c r="M2048" s="278">
        <f t="shared" si="31"/>
        <v>-37090</v>
      </c>
    </row>
    <row r="2049" spans="1:13" hidden="1" x14ac:dyDescent="0.3">
      <c r="A2049" s="108">
        <v>591282</v>
      </c>
      <c r="B2049" s="133" t="s">
        <v>4531</v>
      </c>
      <c r="C2049" s="133" t="s">
        <v>11</v>
      </c>
      <c r="D2049" s="133" t="s">
        <v>4260</v>
      </c>
      <c r="E2049" s="133" t="s">
        <v>1253</v>
      </c>
      <c r="F2049" s="133" t="s">
        <v>3996</v>
      </c>
      <c r="G2049" s="133" t="s">
        <v>928</v>
      </c>
      <c r="H2049" s="268" t="s">
        <v>1251</v>
      </c>
      <c r="I2049" t="b">
        <v>0</v>
      </c>
      <c r="J2049" s="133" t="s">
        <v>867</v>
      </c>
      <c r="K2049" s="91">
        <v>200</v>
      </c>
      <c r="L2049" s="278">
        <v>0</v>
      </c>
      <c r="M2049" s="278">
        <f t="shared" si="31"/>
        <v>-200</v>
      </c>
    </row>
    <row r="2050" spans="1:13" hidden="1" x14ac:dyDescent="0.3">
      <c r="A2050" s="108">
        <v>591283</v>
      </c>
      <c r="B2050" s="133" t="s">
        <v>4532</v>
      </c>
      <c r="C2050" s="133" t="s">
        <v>11</v>
      </c>
      <c r="D2050" s="133" t="s">
        <v>4260</v>
      </c>
      <c r="E2050" s="133" t="s">
        <v>1253</v>
      </c>
      <c r="F2050" s="133" t="s">
        <v>3996</v>
      </c>
      <c r="G2050" s="133" t="s">
        <v>931</v>
      </c>
      <c r="H2050" s="268" t="s">
        <v>1251</v>
      </c>
      <c r="I2050" t="b">
        <v>0</v>
      </c>
      <c r="J2050" s="133" t="s">
        <v>867</v>
      </c>
      <c r="K2050" s="91">
        <v>2400</v>
      </c>
      <c r="L2050" s="278">
        <v>0</v>
      </c>
      <c r="M2050" s="278">
        <f t="shared" si="31"/>
        <v>-2400</v>
      </c>
    </row>
    <row r="2051" spans="1:13" hidden="1" x14ac:dyDescent="0.3">
      <c r="A2051" s="108">
        <v>591284</v>
      </c>
      <c r="B2051" s="133" t="s">
        <v>4535</v>
      </c>
      <c r="C2051" s="133" t="s">
        <v>11</v>
      </c>
      <c r="D2051" s="133" t="s">
        <v>4260</v>
      </c>
      <c r="E2051" s="133" t="s">
        <v>1253</v>
      </c>
      <c r="F2051" s="133" t="s">
        <v>3999</v>
      </c>
      <c r="G2051" s="133" t="s">
        <v>931</v>
      </c>
      <c r="H2051" s="133" t="s">
        <v>4536</v>
      </c>
      <c r="I2051" t="b">
        <v>0</v>
      </c>
      <c r="J2051" s="133" t="s">
        <v>867</v>
      </c>
      <c r="K2051" s="91">
        <v>0</v>
      </c>
      <c r="L2051" s="278">
        <v>0</v>
      </c>
      <c r="M2051" s="278">
        <f t="shared" si="31"/>
        <v>0</v>
      </c>
    </row>
    <row r="2052" spans="1:13" hidden="1" x14ac:dyDescent="0.3">
      <c r="A2052" s="108">
        <v>591285</v>
      </c>
      <c r="B2052" s="133" t="s">
        <v>4537</v>
      </c>
      <c r="C2052" s="133" t="s">
        <v>11</v>
      </c>
      <c r="D2052" s="133" t="s">
        <v>4260</v>
      </c>
      <c r="E2052" s="133" t="s">
        <v>1253</v>
      </c>
      <c r="F2052" s="133" t="s">
        <v>3999</v>
      </c>
      <c r="G2052" s="133" t="s">
        <v>944</v>
      </c>
      <c r="H2052" s="133" t="s">
        <v>4538</v>
      </c>
      <c r="I2052" t="b">
        <v>0</v>
      </c>
      <c r="J2052" s="133" t="s">
        <v>867</v>
      </c>
      <c r="K2052" s="91">
        <v>0</v>
      </c>
      <c r="L2052" s="278">
        <v>0</v>
      </c>
      <c r="M2052" s="278">
        <f t="shared" si="31"/>
        <v>0</v>
      </c>
    </row>
    <row r="2053" spans="1:13" hidden="1" x14ac:dyDescent="0.3">
      <c r="A2053" s="108">
        <v>591286</v>
      </c>
      <c r="B2053" s="133" t="s">
        <v>4539</v>
      </c>
      <c r="C2053" s="133" t="s">
        <v>11</v>
      </c>
      <c r="D2053" s="133" t="s">
        <v>4260</v>
      </c>
      <c r="E2053" s="133" t="s">
        <v>1253</v>
      </c>
      <c r="F2053" s="133" t="s">
        <v>4218</v>
      </c>
      <c r="G2053" s="133" t="s">
        <v>865</v>
      </c>
      <c r="H2053" s="133" t="s">
        <v>1254</v>
      </c>
      <c r="I2053" t="b">
        <v>0</v>
      </c>
      <c r="J2053" s="133" t="s">
        <v>867</v>
      </c>
      <c r="K2053" s="91">
        <v>0</v>
      </c>
      <c r="L2053" s="278">
        <v>0</v>
      </c>
      <c r="M2053" s="278">
        <f t="shared" si="31"/>
        <v>0</v>
      </c>
    </row>
    <row r="2054" spans="1:13" hidden="1" x14ac:dyDescent="0.3">
      <c r="A2054" s="108">
        <v>591287</v>
      </c>
      <c r="B2054" s="133" t="s">
        <v>4540</v>
      </c>
      <c r="C2054" s="133" t="s">
        <v>11</v>
      </c>
      <c r="D2054" s="133" t="s">
        <v>4260</v>
      </c>
      <c r="E2054" s="133" t="s">
        <v>1253</v>
      </c>
      <c r="F2054" s="133" t="s">
        <v>4218</v>
      </c>
      <c r="G2054" s="133" t="s">
        <v>925</v>
      </c>
      <c r="H2054" s="133" t="s">
        <v>1256</v>
      </c>
      <c r="I2054" t="b">
        <v>0</v>
      </c>
      <c r="J2054" s="133" t="s">
        <v>867</v>
      </c>
      <c r="K2054" s="91">
        <v>0</v>
      </c>
      <c r="L2054" s="278">
        <v>0</v>
      </c>
      <c r="M2054" s="278">
        <f t="shared" ref="M2054:M2117" si="32">+L2054-K2054</f>
        <v>0</v>
      </c>
    </row>
    <row r="2055" spans="1:13" hidden="1" x14ac:dyDescent="0.3">
      <c r="A2055" s="108">
        <v>851265</v>
      </c>
      <c r="B2055" s="133" t="s">
        <v>4542</v>
      </c>
      <c r="C2055" s="133" t="s">
        <v>11</v>
      </c>
      <c r="D2055" s="133" t="s">
        <v>4260</v>
      </c>
      <c r="E2055" s="133" t="s">
        <v>1253</v>
      </c>
      <c r="F2055" s="133" t="s">
        <v>4218</v>
      </c>
      <c r="G2055" s="133" t="s">
        <v>931</v>
      </c>
      <c r="H2055" s="133" t="s">
        <v>4543</v>
      </c>
      <c r="I2055" t="b">
        <v>0</v>
      </c>
      <c r="J2055" s="133" t="s">
        <v>867</v>
      </c>
      <c r="K2055" s="91">
        <v>0</v>
      </c>
      <c r="L2055" s="278">
        <v>0</v>
      </c>
      <c r="M2055" s="278">
        <f t="shared" si="32"/>
        <v>0</v>
      </c>
    </row>
    <row r="2056" spans="1:13" hidden="1" x14ac:dyDescent="0.3">
      <c r="A2056" s="108">
        <v>851266</v>
      </c>
      <c r="B2056" s="133" t="s">
        <v>4544</v>
      </c>
      <c r="C2056" s="133" t="s">
        <v>11</v>
      </c>
      <c r="D2056" s="133" t="s">
        <v>4260</v>
      </c>
      <c r="E2056" s="133" t="s">
        <v>1265</v>
      </c>
      <c r="F2056" s="133" t="s">
        <v>3714</v>
      </c>
      <c r="G2056" s="133" t="s">
        <v>865</v>
      </c>
      <c r="H2056" s="133" t="s">
        <v>1266</v>
      </c>
      <c r="I2056" t="b">
        <v>0</v>
      </c>
      <c r="J2056" s="133" t="s">
        <v>867</v>
      </c>
      <c r="K2056" s="91">
        <v>94700</v>
      </c>
      <c r="L2056" s="278">
        <v>94700</v>
      </c>
      <c r="M2056" s="278">
        <f t="shared" si="32"/>
        <v>0</v>
      </c>
    </row>
    <row r="2057" spans="1:13" hidden="1" x14ac:dyDescent="0.3">
      <c r="A2057" s="108">
        <v>591288</v>
      </c>
      <c r="B2057" s="133" t="s">
        <v>4545</v>
      </c>
      <c r="C2057" s="133" t="s">
        <v>11</v>
      </c>
      <c r="D2057" s="133" t="s">
        <v>4260</v>
      </c>
      <c r="E2057" s="133" t="s">
        <v>1268</v>
      </c>
      <c r="F2057" s="133" t="s">
        <v>3714</v>
      </c>
      <c r="G2057" s="133" t="s">
        <v>865</v>
      </c>
      <c r="H2057" s="133" t="s">
        <v>1333</v>
      </c>
      <c r="I2057" t="b">
        <v>0</v>
      </c>
      <c r="J2057" s="133" t="s">
        <v>867</v>
      </c>
      <c r="K2057" s="91">
        <v>110</v>
      </c>
      <c r="L2057" s="278">
        <v>110</v>
      </c>
      <c r="M2057" s="278">
        <f t="shared" si="32"/>
        <v>0</v>
      </c>
    </row>
    <row r="2058" spans="1:13" hidden="1" x14ac:dyDescent="0.3">
      <c r="A2058" s="108">
        <v>1820511</v>
      </c>
      <c r="B2058" s="133" t="s">
        <v>4546</v>
      </c>
      <c r="C2058" s="133" t="s">
        <v>11</v>
      </c>
      <c r="D2058" s="133" t="s">
        <v>4260</v>
      </c>
      <c r="E2058" s="133" t="s">
        <v>1268</v>
      </c>
      <c r="F2058" s="133" t="s">
        <v>3999</v>
      </c>
      <c r="G2058" s="133" t="s">
        <v>865</v>
      </c>
      <c r="H2058" s="133" t="s">
        <v>1333</v>
      </c>
      <c r="I2058" t="b">
        <v>0</v>
      </c>
      <c r="J2058" s="133" t="s">
        <v>867</v>
      </c>
      <c r="K2058" s="91">
        <v>0</v>
      </c>
      <c r="L2058" s="278">
        <v>0</v>
      </c>
      <c r="M2058" s="278">
        <f t="shared" si="32"/>
        <v>0</v>
      </c>
    </row>
    <row r="2059" spans="1:13" hidden="1" x14ac:dyDescent="0.3">
      <c r="A2059" s="108">
        <v>591289</v>
      </c>
      <c r="B2059" s="133" t="s">
        <v>4547</v>
      </c>
      <c r="C2059" s="133" t="s">
        <v>11</v>
      </c>
      <c r="D2059" s="133" t="s">
        <v>4260</v>
      </c>
      <c r="E2059" s="133" t="s">
        <v>1268</v>
      </c>
      <c r="F2059" s="133" t="s">
        <v>3734</v>
      </c>
      <c r="G2059" s="133" t="s">
        <v>865</v>
      </c>
      <c r="H2059" s="133" t="s">
        <v>1333</v>
      </c>
      <c r="I2059" t="b">
        <v>0</v>
      </c>
      <c r="J2059" s="133" t="s">
        <v>867</v>
      </c>
      <c r="K2059" s="91">
        <v>60</v>
      </c>
      <c r="L2059" s="278">
        <v>60</v>
      </c>
      <c r="M2059" s="278">
        <f t="shared" si="32"/>
        <v>0</v>
      </c>
    </row>
    <row r="2060" spans="1:13" hidden="1" x14ac:dyDescent="0.3">
      <c r="A2060" s="108">
        <v>851267</v>
      </c>
      <c r="B2060" s="133" t="s">
        <v>4548</v>
      </c>
      <c r="C2060" s="133" t="s">
        <v>11</v>
      </c>
      <c r="D2060" s="133" t="s">
        <v>4260</v>
      </c>
      <c r="E2060" s="133" t="s">
        <v>1617</v>
      </c>
      <c r="F2060" s="133" t="s">
        <v>3714</v>
      </c>
      <c r="G2060" s="133" t="s">
        <v>865</v>
      </c>
      <c r="H2060" s="133" t="s">
        <v>4549</v>
      </c>
      <c r="I2060" t="b">
        <v>0</v>
      </c>
      <c r="J2060" s="133" t="s">
        <v>867</v>
      </c>
      <c r="K2060" s="91">
        <v>0</v>
      </c>
      <c r="L2060" s="278">
        <v>0</v>
      </c>
      <c r="M2060" s="278">
        <f t="shared" si="32"/>
        <v>0</v>
      </c>
    </row>
    <row r="2061" spans="1:13" hidden="1" x14ac:dyDescent="0.3">
      <c r="A2061" s="108">
        <v>851268</v>
      </c>
      <c r="B2061" s="133" t="s">
        <v>4550</v>
      </c>
      <c r="C2061" s="133" t="s">
        <v>11</v>
      </c>
      <c r="D2061" s="133" t="s">
        <v>4260</v>
      </c>
      <c r="E2061" s="133" t="s">
        <v>1273</v>
      </c>
      <c r="F2061" s="133" t="s">
        <v>3714</v>
      </c>
      <c r="G2061" s="133" t="s">
        <v>865</v>
      </c>
      <c r="H2061" s="133" t="s">
        <v>4551</v>
      </c>
      <c r="I2061" t="b">
        <v>0</v>
      </c>
      <c r="J2061" s="133" t="s">
        <v>867</v>
      </c>
      <c r="K2061" s="91">
        <v>600</v>
      </c>
      <c r="L2061" s="278">
        <v>600</v>
      </c>
      <c r="M2061" s="278">
        <f t="shared" si="32"/>
        <v>0</v>
      </c>
    </row>
    <row r="2062" spans="1:13" hidden="1" x14ac:dyDescent="0.3">
      <c r="A2062" s="108">
        <v>591290</v>
      </c>
      <c r="B2062" s="133" t="s">
        <v>4552</v>
      </c>
      <c r="C2062" s="133" t="s">
        <v>11</v>
      </c>
      <c r="D2062" s="133" t="s">
        <v>4260</v>
      </c>
      <c r="E2062" s="133" t="s">
        <v>1273</v>
      </c>
      <c r="F2062" s="133" t="s">
        <v>3721</v>
      </c>
      <c r="G2062" s="133" t="s">
        <v>865</v>
      </c>
      <c r="H2062" s="133" t="s">
        <v>4553</v>
      </c>
      <c r="I2062" t="b">
        <v>0</v>
      </c>
      <c r="J2062" s="133" t="s">
        <v>867</v>
      </c>
      <c r="K2062" s="91">
        <v>20000</v>
      </c>
      <c r="L2062" s="278">
        <v>20000</v>
      </c>
      <c r="M2062" s="278">
        <f t="shared" si="32"/>
        <v>0</v>
      </c>
    </row>
    <row r="2063" spans="1:13" hidden="1" x14ac:dyDescent="0.3">
      <c r="A2063" s="108">
        <v>2617668</v>
      </c>
      <c r="B2063" s="133" t="s">
        <v>4554</v>
      </c>
      <c r="C2063" s="133" t="s">
        <v>11</v>
      </c>
      <c r="D2063" s="133" t="s">
        <v>4260</v>
      </c>
      <c r="E2063" s="133" t="s">
        <v>1273</v>
      </c>
      <c r="F2063" s="133" t="s">
        <v>3996</v>
      </c>
      <c r="G2063" s="133" t="s">
        <v>865</v>
      </c>
      <c r="H2063" s="133" t="s">
        <v>4555</v>
      </c>
      <c r="I2063" t="b">
        <v>0</v>
      </c>
      <c r="J2063" s="133" t="s">
        <v>867</v>
      </c>
      <c r="K2063" s="91">
        <v>700</v>
      </c>
      <c r="L2063" s="278">
        <v>700</v>
      </c>
      <c r="M2063" s="278">
        <f t="shared" si="32"/>
        <v>0</v>
      </c>
    </row>
    <row r="2064" spans="1:13" hidden="1" x14ac:dyDescent="0.3">
      <c r="A2064" s="108">
        <v>2617669</v>
      </c>
      <c r="B2064" s="133" t="s">
        <v>4556</v>
      </c>
      <c r="C2064" s="133" t="s">
        <v>11</v>
      </c>
      <c r="D2064" s="133" t="s">
        <v>4260</v>
      </c>
      <c r="E2064" s="133" t="s">
        <v>1679</v>
      </c>
      <c r="F2064" s="133" t="s">
        <v>3714</v>
      </c>
      <c r="G2064" s="133" t="s">
        <v>865</v>
      </c>
      <c r="H2064" s="133" t="s">
        <v>4557</v>
      </c>
      <c r="I2064" t="b">
        <v>0</v>
      </c>
      <c r="J2064" s="133" t="s">
        <v>867</v>
      </c>
      <c r="K2064" s="91">
        <v>1300000</v>
      </c>
      <c r="L2064" s="278">
        <v>1300000</v>
      </c>
      <c r="M2064" s="278">
        <f t="shared" si="32"/>
        <v>0</v>
      </c>
    </row>
    <row r="2065" spans="1:13" hidden="1" x14ac:dyDescent="0.3">
      <c r="A2065" s="108">
        <v>591292</v>
      </c>
      <c r="B2065" s="133" t="s">
        <v>4558</v>
      </c>
      <c r="C2065" s="133" t="s">
        <v>11</v>
      </c>
      <c r="D2065" s="133" t="s">
        <v>4260</v>
      </c>
      <c r="E2065" s="133" t="s">
        <v>1679</v>
      </c>
      <c r="F2065" s="133" t="s">
        <v>3714</v>
      </c>
      <c r="G2065" s="133" t="s">
        <v>925</v>
      </c>
      <c r="H2065" s="133" t="s">
        <v>4559</v>
      </c>
      <c r="I2065" t="b">
        <v>0</v>
      </c>
      <c r="J2065" s="133" t="s">
        <v>867</v>
      </c>
      <c r="K2065" s="91">
        <v>20000</v>
      </c>
      <c r="L2065" s="278">
        <v>20000</v>
      </c>
      <c r="M2065" s="278">
        <f t="shared" si="32"/>
        <v>0</v>
      </c>
    </row>
    <row r="2066" spans="1:13" hidden="1" x14ac:dyDescent="0.3">
      <c r="A2066" s="108">
        <v>591293</v>
      </c>
      <c r="B2066" s="133" t="s">
        <v>4560</v>
      </c>
      <c r="C2066" s="133" t="s">
        <v>11</v>
      </c>
      <c r="D2066" s="133" t="s">
        <v>4260</v>
      </c>
      <c r="E2066" s="133" t="s">
        <v>1679</v>
      </c>
      <c r="F2066" s="133" t="s">
        <v>3714</v>
      </c>
      <c r="G2066" s="133" t="s">
        <v>928</v>
      </c>
      <c r="H2066" s="133" t="s">
        <v>3690</v>
      </c>
      <c r="I2066" t="b">
        <v>0</v>
      </c>
      <c r="J2066" s="133" t="s">
        <v>867</v>
      </c>
      <c r="K2066" s="91">
        <v>726330</v>
      </c>
      <c r="L2066" s="278">
        <v>768390</v>
      </c>
      <c r="M2066" s="278">
        <f t="shared" si="32"/>
        <v>42060</v>
      </c>
    </row>
    <row r="2067" spans="1:13" hidden="1" x14ac:dyDescent="0.3">
      <c r="A2067" s="108">
        <v>591294</v>
      </c>
      <c r="B2067" s="261" t="s">
        <v>11999</v>
      </c>
      <c r="C2067" s="262" t="s">
        <v>11</v>
      </c>
      <c r="D2067" s="262" t="s">
        <v>4260</v>
      </c>
      <c r="E2067" s="262" t="s">
        <v>1679</v>
      </c>
      <c r="F2067" s="262" t="s">
        <v>3714</v>
      </c>
      <c r="G2067" s="262" t="s">
        <v>931</v>
      </c>
      <c r="H2067" s="262" t="s">
        <v>7857</v>
      </c>
      <c r="I2067" s="263" t="b">
        <v>0</v>
      </c>
      <c r="J2067" s="261" t="s">
        <v>867</v>
      </c>
      <c r="K2067" s="264"/>
      <c r="L2067" s="278">
        <v>438130</v>
      </c>
      <c r="M2067" s="285">
        <f t="shared" si="32"/>
        <v>438130</v>
      </c>
    </row>
    <row r="2068" spans="1:13" hidden="1" x14ac:dyDescent="0.3">
      <c r="A2068" s="108">
        <v>591295</v>
      </c>
      <c r="B2068" s="133" t="s">
        <v>4561</v>
      </c>
      <c r="C2068" s="133" t="s">
        <v>11</v>
      </c>
      <c r="D2068" s="133" t="s">
        <v>4260</v>
      </c>
      <c r="E2068" s="133" t="s">
        <v>1694</v>
      </c>
      <c r="F2068" s="133" t="s">
        <v>3714</v>
      </c>
      <c r="G2068" s="133" t="s">
        <v>865</v>
      </c>
      <c r="H2068" s="133" t="s">
        <v>4562</v>
      </c>
      <c r="I2068" t="b">
        <v>0</v>
      </c>
      <c r="J2068" s="133" t="s">
        <v>867</v>
      </c>
      <c r="K2068" s="91">
        <v>0</v>
      </c>
      <c r="L2068" s="278">
        <v>0</v>
      </c>
      <c r="M2068" s="278">
        <f t="shared" si="32"/>
        <v>0</v>
      </c>
    </row>
    <row r="2069" spans="1:13" hidden="1" x14ac:dyDescent="0.3">
      <c r="A2069" s="108">
        <v>1210072</v>
      </c>
      <c r="B2069" s="133" t="s">
        <v>4564</v>
      </c>
      <c r="C2069" s="133" t="s">
        <v>11</v>
      </c>
      <c r="D2069" s="133" t="s">
        <v>4565</v>
      </c>
      <c r="E2069" s="133" t="s">
        <v>1165</v>
      </c>
      <c r="F2069" s="133" t="s">
        <v>3738</v>
      </c>
      <c r="G2069" s="133" t="s">
        <v>865</v>
      </c>
      <c r="H2069" s="133">
        <v>0</v>
      </c>
      <c r="I2069" t="b">
        <v>0</v>
      </c>
      <c r="J2069" s="133" t="s">
        <v>1166</v>
      </c>
      <c r="K2069" s="91">
        <v>2065700</v>
      </c>
      <c r="L2069" s="278">
        <v>1976740</v>
      </c>
      <c r="M2069" s="278">
        <f t="shared" si="32"/>
        <v>-88960</v>
      </c>
    </row>
    <row r="2070" spans="1:13" hidden="1" x14ac:dyDescent="0.3">
      <c r="A2070" s="108">
        <v>593233</v>
      </c>
      <c r="B2070" s="133" t="s">
        <v>4566</v>
      </c>
      <c r="C2070" s="133" t="s">
        <v>11</v>
      </c>
      <c r="D2070" s="133" t="s">
        <v>4565</v>
      </c>
      <c r="E2070" s="133" t="s">
        <v>1165</v>
      </c>
      <c r="F2070" s="133" t="s">
        <v>3738</v>
      </c>
      <c r="G2070" s="133" t="s">
        <v>925</v>
      </c>
      <c r="H2070" s="133" t="s">
        <v>4568</v>
      </c>
      <c r="I2070" t="b">
        <v>0</v>
      </c>
      <c r="J2070" s="133" t="s">
        <v>867</v>
      </c>
      <c r="K2070" s="91">
        <v>5980</v>
      </c>
      <c r="L2070" s="278">
        <v>5980</v>
      </c>
      <c r="M2070" s="278">
        <f t="shared" si="32"/>
        <v>0</v>
      </c>
    </row>
    <row r="2071" spans="1:13" hidden="1" x14ac:dyDescent="0.3">
      <c r="A2071" s="108">
        <v>593234</v>
      </c>
      <c r="B2071" s="133" t="s">
        <v>4569</v>
      </c>
      <c r="C2071" s="133" t="s">
        <v>11</v>
      </c>
      <c r="D2071" s="133" t="s">
        <v>4565</v>
      </c>
      <c r="E2071" s="133" t="s">
        <v>1165</v>
      </c>
      <c r="F2071" s="133" t="s">
        <v>3738</v>
      </c>
      <c r="G2071" s="133" t="s">
        <v>928</v>
      </c>
      <c r="H2071" s="133" t="s">
        <v>4570</v>
      </c>
      <c r="I2071" t="b">
        <v>0</v>
      </c>
      <c r="J2071" s="133" t="s">
        <v>867</v>
      </c>
      <c r="K2071" s="91">
        <v>4470</v>
      </c>
      <c r="L2071" s="278">
        <v>4470</v>
      </c>
      <c r="M2071" s="278">
        <f t="shared" si="32"/>
        <v>0</v>
      </c>
    </row>
    <row r="2072" spans="1:13" hidden="1" x14ac:dyDescent="0.3">
      <c r="A2072" s="108">
        <v>1210071</v>
      </c>
      <c r="B2072" s="133" t="s">
        <v>4571</v>
      </c>
      <c r="C2072" s="133" t="s">
        <v>11</v>
      </c>
      <c r="D2072" s="133" t="s">
        <v>4565</v>
      </c>
      <c r="E2072" s="133" t="s">
        <v>1165</v>
      </c>
      <c r="F2072" s="133" t="s">
        <v>3738</v>
      </c>
      <c r="G2072" s="133" t="s">
        <v>931</v>
      </c>
      <c r="H2072" s="133" t="s">
        <v>4572</v>
      </c>
      <c r="I2072" t="b">
        <v>0</v>
      </c>
      <c r="J2072" s="133" t="s">
        <v>867</v>
      </c>
      <c r="K2072" s="91">
        <v>3870</v>
      </c>
      <c r="L2072" s="278">
        <v>3870</v>
      </c>
      <c r="M2072" s="278">
        <f t="shared" si="32"/>
        <v>0</v>
      </c>
    </row>
    <row r="2073" spans="1:13" hidden="1" x14ac:dyDescent="0.3">
      <c r="A2073" s="108">
        <v>593236</v>
      </c>
      <c r="B2073" s="133" t="s">
        <v>4573</v>
      </c>
      <c r="C2073" s="133" t="s">
        <v>11</v>
      </c>
      <c r="D2073" s="133" t="s">
        <v>4565</v>
      </c>
      <c r="E2073" s="133" t="s">
        <v>1165</v>
      </c>
      <c r="F2073" s="133" t="s">
        <v>3738</v>
      </c>
      <c r="G2073" s="133" t="s">
        <v>944</v>
      </c>
      <c r="H2073" s="133" t="s">
        <v>4574</v>
      </c>
      <c r="I2073" t="b">
        <v>0</v>
      </c>
      <c r="J2073" s="133" t="s">
        <v>867</v>
      </c>
      <c r="K2073" s="91">
        <v>3870</v>
      </c>
      <c r="L2073" s="278">
        <v>3870</v>
      </c>
      <c r="M2073" s="278">
        <f t="shared" si="32"/>
        <v>0</v>
      </c>
    </row>
    <row r="2074" spans="1:13" hidden="1" x14ac:dyDescent="0.3">
      <c r="A2074" s="108">
        <v>593301</v>
      </c>
      <c r="B2074" s="133" t="s">
        <v>4575</v>
      </c>
      <c r="C2074" s="133" t="s">
        <v>11</v>
      </c>
      <c r="D2074" s="133" t="s">
        <v>4565</v>
      </c>
      <c r="E2074" s="133" t="s">
        <v>1165</v>
      </c>
      <c r="F2074" s="133" t="s">
        <v>3738</v>
      </c>
      <c r="G2074" s="133" t="s">
        <v>1060</v>
      </c>
      <c r="H2074" s="133" t="s">
        <v>4576</v>
      </c>
      <c r="I2074" t="b">
        <v>0</v>
      </c>
      <c r="J2074" s="133" t="s">
        <v>867</v>
      </c>
      <c r="K2074" s="91">
        <v>10670</v>
      </c>
      <c r="L2074" s="278">
        <v>10670</v>
      </c>
      <c r="M2074" s="278">
        <f t="shared" si="32"/>
        <v>0</v>
      </c>
    </row>
    <row r="2075" spans="1:13" hidden="1" x14ac:dyDescent="0.3">
      <c r="A2075" s="108">
        <v>593237</v>
      </c>
      <c r="B2075" s="133" t="s">
        <v>4577</v>
      </c>
      <c r="C2075" s="133" t="s">
        <v>11</v>
      </c>
      <c r="D2075" s="133" t="s">
        <v>4565</v>
      </c>
      <c r="E2075" s="133" t="s">
        <v>1286</v>
      </c>
      <c r="F2075" s="133" t="s">
        <v>3738</v>
      </c>
      <c r="G2075" s="133" t="s">
        <v>865</v>
      </c>
      <c r="H2075" s="133" t="s">
        <v>1287</v>
      </c>
      <c r="I2075" t="b">
        <v>0</v>
      </c>
      <c r="J2075" s="133" t="s">
        <v>867</v>
      </c>
      <c r="K2075" s="91">
        <v>0</v>
      </c>
      <c r="L2075" s="278">
        <v>0</v>
      </c>
      <c r="M2075" s="278">
        <f t="shared" si="32"/>
        <v>0</v>
      </c>
    </row>
    <row r="2076" spans="1:13" hidden="1" x14ac:dyDescent="0.3">
      <c r="A2076" s="108">
        <v>593238</v>
      </c>
      <c r="B2076" s="133" t="s">
        <v>4578</v>
      </c>
      <c r="C2076" s="133" t="s">
        <v>11</v>
      </c>
      <c r="D2076" s="133" t="s">
        <v>4565</v>
      </c>
      <c r="E2076" s="133" t="s">
        <v>1286</v>
      </c>
      <c r="F2076" s="133" t="s">
        <v>3738</v>
      </c>
      <c r="G2076" s="133" t="s">
        <v>925</v>
      </c>
      <c r="H2076" s="133" t="s">
        <v>4579</v>
      </c>
      <c r="I2076" t="b">
        <v>0</v>
      </c>
      <c r="J2076" s="133" t="s">
        <v>867</v>
      </c>
      <c r="K2076" s="91">
        <v>36600</v>
      </c>
      <c r="L2076" s="278">
        <v>36600</v>
      </c>
      <c r="M2076" s="278">
        <f t="shared" si="32"/>
        <v>0</v>
      </c>
    </row>
    <row r="2077" spans="1:13" hidden="1" x14ac:dyDescent="0.3">
      <c r="A2077" s="108">
        <v>593239</v>
      </c>
      <c r="B2077" s="133" t="s">
        <v>4580</v>
      </c>
      <c r="C2077" s="133" t="s">
        <v>11</v>
      </c>
      <c r="D2077" s="133" t="s">
        <v>4565</v>
      </c>
      <c r="E2077" s="133" t="s">
        <v>1286</v>
      </c>
      <c r="F2077" s="133" t="s">
        <v>3738</v>
      </c>
      <c r="G2077" s="133" t="s">
        <v>928</v>
      </c>
      <c r="H2077" s="133" t="s">
        <v>4581</v>
      </c>
      <c r="I2077" t="b">
        <v>0</v>
      </c>
      <c r="J2077" s="133" t="s">
        <v>867</v>
      </c>
      <c r="K2077" s="91">
        <v>5200</v>
      </c>
      <c r="L2077" s="278">
        <v>5200</v>
      </c>
      <c r="M2077" s="278">
        <f t="shared" si="32"/>
        <v>0</v>
      </c>
    </row>
    <row r="2078" spans="1:13" hidden="1" x14ac:dyDescent="0.3">
      <c r="A2078" s="108">
        <v>593240</v>
      </c>
      <c r="B2078" s="133" t="s">
        <v>4582</v>
      </c>
      <c r="C2078" s="133" t="s">
        <v>11</v>
      </c>
      <c r="D2078" s="133" t="s">
        <v>4565</v>
      </c>
      <c r="E2078" s="133" t="s">
        <v>1286</v>
      </c>
      <c r="F2078" s="133" t="s">
        <v>4062</v>
      </c>
      <c r="G2078" s="133" t="s">
        <v>865</v>
      </c>
      <c r="H2078" s="133" t="s">
        <v>1287</v>
      </c>
      <c r="I2078" t="b">
        <v>0</v>
      </c>
      <c r="J2078" s="133" t="s">
        <v>867</v>
      </c>
      <c r="K2078" s="91">
        <v>0</v>
      </c>
      <c r="L2078" s="278">
        <v>0</v>
      </c>
      <c r="M2078" s="278">
        <f t="shared" si="32"/>
        <v>0</v>
      </c>
    </row>
    <row r="2079" spans="1:13" hidden="1" x14ac:dyDescent="0.3">
      <c r="A2079" s="108">
        <v>593241</v>
      </c>
      <c r="B2079" s="133" t="s">
        <v>4583</v>
      </c>
      <c r="C2079" s="133" t="s">
        <v>11</v>
      </c>
      <c r="D2079" s="133" t="s">
        <v>4565</v>
      </c>
      <c r="E2079" s="133" t="s">
        <v>1286</v>
      </c>
      <c r="F2079" s="133" t="s">
        <v>4083</v>
      </c>
      <c r="G2079" s="133" t="s">
        <v>865</v>
      </c>
      <c r="H2079" s="133" t="s">
        <v>1287</v>
      </c>
      <c r="I2079" t="b">
        <v>0</v>
      </c>
      <c r="J2079" s="133" t="s">
        <v>867</v>
      </c>
      <c r="K2079" s="91">
        <v>0</v>
      </c>
      <c r="L2079" s="278">
        <v>0</v>
      </c>
      <c r="M2079" s="278">
        <f t="shared" si="32"/>
        <v>0</v>
      </c>
    </row>
    <row r="2080" spans="1:13" hidden="1" x14ac:dyDescent="0.3">
      <c r="A2080" s="108">
        <v>593242</v>
      </c>
      <c r="B2080" s="133" t="s">
        <v>4584</v>
      </c>
      <c r="C2080" s="133" t="s">
        <v>11</v>
      </c>
      <c r="D2080" s="133" t="s">
        <v>4565</v>
      </c>
      <c r="E2080" s="133" t="s">
        <v>1286</v>
      </c>
      <c r="F2080" s="133" t="s">
        <v>4109</v>
      </c>
      <c r="G2080" s="133" t="s">
        <v>865</v>
      </c>
      <c r="H2080" s="133" t="s">
        <v>1287</v>
      </c>
      <c r="I2080" t="b">
        <v>0</v>
      </c>
      <c r="J2080" s="133" t="s">
        <v>867</v>
      </c>
      <c r="K2080" s="91">
        <v>0</v>
      </c>
      <c r="L2080" s="278">
        <v>0</v>
      </c>
      <c r="M2080" s="278">
        <f t="shared" si="32"/>
        <v>0</v>
      </c>
    </row>
    <row r="2081" spans="1:13" hidden="1" x14ac:dyDescent="0.3">
      <c r="A2081" s="108">
        <v>593243</v>
      </c>
      <c r="B2081" s="133" t="s">
        <v>4585</v>
      </c>
      <c r="C2081" s="133" t="s">
        <v>11</v>
      </c>
      <c r="D2081" s="133" t="s">
        <v>4565</v>
      </c>
      <c r="E2081" s="133" t="s">
        <v>1286</v>
      </c>
      <c r="F2081" s="133" t="s">
        <v>4586</v>
      </c>
      <c r="G2081" s="133" t="s">
        <v>865</v>
      </c>
      <c r="H2081" s="133" t="s">
        <v>1287</v>
      </c>
      <c r="I2081" t="b">
        <v>0</v>
      </c>
      <c r="J2081" s="133" t="s">
        <v>867</v>
      </c>
      <c r="K2081" s="91">
        <v>0</v>
      </c>
      <c r="L2081" s="278">
        <v>0</v>
      </c>
      <c r="M2081" s="278">
        <f t="shared" si="32"/>
        <v>0</v>
      </c>
    </row>
    <row r="2082" spans="1:13" hidden="1" x14ac:dyDescent="0.3">
      <c r="A2082" s="108">
        <v>593244</v>
      </c>
      <c r="B2082" s="133" t="s">
        <v>4587</v>
      </c>
      <c r="C2082" s="133" t="s">
        <v>11</v>
      </c>
      <c r="D2082" s="133" t="s">
        <v>4565</v>
      </c>
      <c r="E2082" s="133" t="s">
        <v>1176</v>
      </c>
      <c r="F2082" s="133" t="s">
        <v>3738</v>
      </c>
      <c r="G2082" s="133" t="s">
        <v>865</v>
      </c>
      <c r="H2082" s="133">
        <v>0</v>
      </c>
      <c r="I2082" t="b">
        <v>0</v>
      </c>
      <c r="J2082" s="133" t="s">
        <v>1166</v>
      </c>
      <c r="K2082" s="91">
        <v>1098620</v>
      </c>
      <c r="L2082" s="278">
        <v>1073920</v>
      </c>
      <c r="M2082" s="278">
        <f t="shared" si="32"/>
        <v>-24700</v>
      </c>
    </row>
    <row r="2083" spans="1:13" hidden="1" x14ac:dyDescent="0.3">
      <c r="A2083" s="108">
        <v>593245</v>
      </c>
      <c r="B2083" s="133" t="s">
        <v>4588</v>
      </c>
      <c r="C2083" s="133" t="s">
        <v>11</v>
      </c>
      <c r="D2083" s="133" t="s">
        <v>4565</v>
      </c>
      <c r="E2083" s="133" t="s">
        <v>1522</v>
      </c>
      <c r="F2083" s="133" t="s">
        <v>3738</v>
      </c>
      <c r="G2083" s="133" t="s">
        <v>865</v>
      </c>
      <c r="H2083" s="133" t="s">
        <v>1523</v>
      </c>
      <c r="I2083" t="b">
        <v>0</v>
      </c>
      <c r="J2083" s="133" t="s">
        <v>867</v>
      </c>
      <c r="K2083" s="91">
        <v>4400</v>
      </c>
      <c r="L2083" s="278">
        <v>4400</v>
      </c>
      <c r="M2083" s="278">
        <f t="shared" si="32"/>
        <v>0</v>
      </c>
    </row>
    <row r="2084" spans="1:13" hidden="1" x14ac:dyDescent="0.3">
      <c r="A2084" s="108">
        <v>593246</v>
      </c>
      <c r="B2084" s="133" t="s">
        <v>4589</v>
      </c>
      <c r="C2084" s="133" t="s">
        <v>11</v>
      </c>
      <c r="D2084" s="133" t="s">
        <v>4565</v>
      </c>
      <c r="E2084" s="133" t="s">
        <v>1182</v>
      </c>
      <c r="F2084" s="133" t="s">
        <v>3738</v>
      </c>
      <c r="G2084" s="133" t="s">
        <v>865</v>
      </c>
      <c r="H2084" s="133" t="s">
        <v>1183</v>
      </c>
      <c r="I2084" t="b">
        <v>0</v>
      </c>
      <c r="J2084" s="133" t="s">
        <v>867</v>
      </c>
      <c r="K2084" s="91">
        <v>0</v>
      </c>
      <c r="L2084" s="278">
        <v>0</v>
      </c>
      <c r="M2084" s="278">
        <f t="shared" si="32"/>
        <v>0</v>
      </c>
    </row>
    <row r="2085" spans="1:13" hidden="1" x14ac:dyDescent="0.3">
      <c r="A2085" s="108">
        <v>593247</v>
      </c>
      <c r="B2085" s="133" t="s">
        <v>4590</v>
      </c>
      <c r="C2085" s="133" t="s">
        <v>11</v>
      </c>
      <c r="D2085" s="133" t="s">
        <v>4565</v>
      </c>
      <c r="E2085" s="133" t="s">
        <v>1185</v>
      </c>
      <c r="F2085" s="133" t="s">
        <v>3738</v>
      </c>
      <c r="G2085" s="133" t="s">
        <v>865</v>
      </c>
      <c r="H2085" s="133" t="s">
        <v>1186</v>
      </c>
      <c r="I2085" t="b">
        <v>0</v>
      </c>
      <c r="J2085" s="133" t="s">
        <v>867</v>
      </c>
      <c r="K2085" s="91">
        <v>0</v>
      </c>
      <c r="L2085" s="278">
        <v>0</v>
      </c>
      <c r="M2085" s="278">
        <f t="shared" si="32"/>
        <v>0</v>
      </c>
    </row>
    <row r="2086" spans="1:13" hidden="1" x14ac:dyDescent="0.3">
      <c r="A2086" s="108">
        <v>593248</v>
      </c>
      <c r="B2086" s="133" t="s">
        <v>4591</v>
      </c>
      <c r="C2086" s="133" t="s">
        <v>11</v>
      </c>
      <c r="D2086" s="133" t="s">
        <v>4565</v>
      </c>
      <c r="E2086" s="133" t="s">
        <v>1185</v>
      </c>
      <c r="F2086" s="133" t="s">
        <v>3738</v>
      </c>
      <c r="G2086" s="133" t="s">
        <v>925</v>
      </c>
      <c r="H2086" s="133" t="s">
        <v>4592</v>
      </c>
      <c r="I2086" t="b">
        <v>0</v>
      </c>
      <c r="J2086" s="133" t="s">
        <v>867</v>
      </c>
      <c r="K2086" s="91">
        <v>440</v>
      </c>
      <c r="L2086" s="278">
        <v>440</v>
      </c>
      <c r="M2086" s="278">
        <f t="shared" si="32"/>
        <v>0</v>
      </c>
    </row>
    <row r="2087" spans="1:13" hidden="1" x14ac:dyDescent="0.3">
      <c r="A2087" s="108">
        <v>593249</v>
      </c>
      <c r="B2087" s="133" t="s">
        <v>4593</v>
      </c>
      <c r="C2087" s="133" t="s">
        <v>11</v>
      </c>
      <c r="D2087" s="133" t="s">
        <v>4565</v>
      </c>
      <c r="E2087" s="133" t="s">
        <v>1185</v>
      </c>
      <c r="F2087" s="133" t="s">
        <v>3738</v>
      </c>
      <c r="G2087" s="133" t="s">
        <v>928</v>
      </c>
      <c r="H2087" s="133" t="s">
        <v>4594</v>
      </c>
      <c r="I2087" t="b">
        <v>0</v>
      </c>
      <c r="J2087" s="133" t="s">
        <v>867</v>
      </c>
      <c r="K2087" s="91">
        <v>500</v>
      </c>
      <c r="L2087" s="278">
        <v>500</v>
      </c>
      <c r="M2087" s="278">
        <f t="shared" si="32"/>
        <v>0</v>
      </c>
    </row>
    <row r="2088" spans="1:13" hidden="1" x14ac:dyDescent="0.3">
      <c r="A2088" s="108">
        <v>593250</v>
      </c>
      <c r="B2088" s="133" t="s">
        <v>4595</v>
      </c>
      <c r="C2088" s="133" t="s">
        <v>11</v>
      </c>
      <c r="D2088" s="133" t="s">
        <v>4565</v>
      </c>
      <c r="E2088" s="133" t="s">
        <v>1185</v>
      </c>
      <c r="F2088" s="133" t="s">
        <v>3738</v>
      </c>
      <c r="G2088" s="133" t="s">
        <v>931</v>
      </c>
      <c r="H2088" s="133" t="s">
        <v>4596</v>
      </c>
      <c r="I2088" t="b">
        <v>0</v>
      </c>
      <c r="J2088" s="133" t="s">
        <v>867</v>
      </c>
      <c r="K2088" s="91">
        <v>140</v>
      </c>
      <c r="L2088" s="278">
        <v>140</v>
      </c>
      <c r="M2088" s="278">
        <f t="shared" si="32"/>
        <v>0</v>
      </c>
    </row>
    <row r="2089" spans="1:13" hidden="1" x14ac:dyDescent="0.3">
      <c r="A2089" s="108">
        <v>1447566</v>
      </c>
      <c r="B2089" s="133" t="s">
        <v>4597</v>
      </c>
      <c r="C2089" s="133" t="s">
        <v>11</v>
      </c>
      <c r="D2089" s="133" t="s">
        <v>4565</v>
      </c>
      <c r="E2089" s="133" t="s">
        <v>1185</v>
      </c>
      <c r="F2089" s="133" t="s">
        <v>4012</v>
      </c>
      <c r="G2089" s="133" t="s">
        <v>865</v>
      </c>
      <c r="H2089" s="268" t="s">
        <v>1251</v>
      </c>
      <c r="I2089" t="b">
        <v>0</v>
      </c>
      <c r="J2089" s="133" t="s">
        <v>867</v>
      </c>
      <c r="K2089" s="91">
        <v>600</v>
      </c>
      <c r="L2089" s="278">
        <v>0</v>
      </c>
      <c r="M2089" s="278">
        <f t="shared" si="32"/>
        <v>-600</v>
      </c>
    </row>
    <row r="2090" spans="1:13" hidden="1" x14ac:dyDescent="0.3">
      <c r="A2090" s="108">
        <v>1447559</v>
      </c>
      <c r="B2090" s="133" t="s">
        <v>4598</v>
      </c>
      <c r="C2090" s="133" t="s">
        <v>11</v>
      </c>
      <c r="D2090" s="133" t="s">
        <v>4565</v>
      </c>
      <c r="E2090" s="133" t="s">
        <v>1185</v>
      </c>
      <c r="F2090" s="133" t="s">
        <v>4062</v>
      </c>
      <c r="G2090" s="133" t="s">
        <v>865</v>
      </c>
      <c r="H2090" s="133" t="s">
        <v>4599</v>
      </c>
      <c r="I2090" t="b">
        <v>0</v>
      </c>
      <c r="J2090" s="133" t="s">
        <v>867</v>
      </c>
      <c r="K2090" s="91">
        <v>650</v>
      </c>
      <c r="L2090" s="278">
        <v>650</v>
      </c>
      <c r="M2090" s="278">
        <f t="shared" si="32"/>
        <v>0</v>
      </c>
    </row>
    <row r="2091" spans="1:13" hidden="1" x14ac:dyDescent="0.3">
      <c r="A2091" s="108">
        <v>593251</v>
      </c>
      <c r="B2091" s="133" t="s">
        <v>4600</v>
      </c>
      <c r="C2091" s="133" t="s">
        <v>11</v>
      </c>
      <c r="D2091" s="133" t="s">
        <v>4565</v>
      </c>
      <c r="E2091" s="133" t="s">
        <v>1185</v>
      </c>
      <c r="F2091" s="133" t="s">
        <v>4062</v>
      </c>
      <c r="G2091" s="133" t="s">
        <v>925</v>
      </c>
      <c r="H2091" s="133" t="s">
        <v>4601</v>
      </c>
      <c r="I2091" t="b">
        <v>0</v>
      </c>
      <c r="J2091" s="133" t="s">
        <v>867</v>
      </c>
      <c r="K2091" s="91">
        <v>940</v>
      </c>
      <c r="L2091" s="278">
        <v>940</v>
      </c>
      <c r="M2091" s="278">
        <f t="shared" si="32"/>
        <v>0</v>
      </c>
    </row>
    <row r="2092" spans="1:13" hidden="1" x14ac:dyDescent="0.3">
      <c r="A2092" s="108">
        <v>593252</v>
      </c>
      <c r="B2092" s="133" t="s">
        <v>4602</v>
      </c>
      <c r="C2092" s="133" t="s">
        <v>11</v>
      </c>
      <c r="D2092" s="133" t="s">
        <v>4565</v>
      </c>
      <c r="E2092" s="133" t="s">
        <v>1185</v>
      </c>
      <c r="F2092" s="133" t="s">
        <v>4062</v>
      </c>
      <c r="G2092" s="133" t="s">
        <v>928</v>
      </c>
      <c r="H2092" s="133" t="s">
        <v>4603</v>
      </c>
      <c r="I2092" t="b">
        <v>0</v>
      </c>
      <c r="J2092" s="133" t="s">
        <v>867</v>
      </c>
      <c r="K2092" s="91">
        <v>320</v>
      </c>
      <c r="L2092" s="278">
        <v>320</v>
      </c>
      <c r="M2092" s="278">
        <f t="shared" si="32"/>
        <v>0</v>
      </c>
    </row>
    <row r="2093" spans="1:13" hidden="1" x14ac:dyDescent="0.3">
      <c r="A2093" s="108">
        <v>593253</v>
      </c>
      <c r="B2093" s="133" t="s">
        <v>4604</v>
      </c>
      <c r="C2093" s="133" t="s">
        <v>11</v>
      </c>
      <c r="D2093" s="133" t="s">
        <v>4565</v>
      </c>
      <c r="E2093" s="133" t="s">
        <v>1185</v>
      </c>
      <c r="F2093" s="133" t="s">
        <v>4062</v>
      </c>
      <c r="G2093" s="133" t="s">
        <v>931</v>
      </c>
      <c r="H2093" s="133" t="s">
        <v>4605</v>
      </c>
      <c r="I2093" t="b">
        <v>0</v>
      </c>
      <c r="J2093" s="133" t="s">
        <v>867</v>
      </c>
      <c r="K2093" s="91">
        <v>0</v>
      </c>
      <c r="L2093" s="278">
        <v>0</v>
      </c>
      <c r="M2093" s="278">
        <f t="shared" si="32"/>
        <v>0</v>
      </c>
    </row>
    <row r="2094" spans="1:13" hidden="1" x14ac:dyDescent="0.3">
      <c r="A2094" s="108">
        <v>1447558</v>
      </c>
      <c r="B2094" s="133" t="s">
        <v>4606</v>
      </c>
      <c r="C2094" s="133" t="s">
        <v>11</v>
      </c>
      <c r="D2094" s="133" t="s">
        <v>4565</v>
      </c>
      <c r="E2094" s="133" t="s">
        <v>1418</v>
      </c>
      <c r="F2094" s="133" t="s">
        <v>3738</v>
      </c>
      <c r="G2094" s="133" t="s">
        <v>865</v>
      </c>
      <c r="H2094" s="133" t="s">
        <v>1636</v>
      </c>
      <c r="I2094" t="b">
        <v>0</v>
      </c>
      <c r="J2094" s="133" t="s">
        <v>867</v>
      </c>
      <c r="K2094" s="91">
        <v>170</v>
      </c>
      <c r="L2094" s="278">
        <v>170</v>
      </c>
      <c r="M2094" s="278">
        <f t="shared" si="32"/>
        <v>0</v>
      </c>
    </row>
    <row r="2095" spans="1:13" hidden="1" x14ac:dyDescent="0.3">
      <c r="A2095" s="108">
        <v>593254</v>
      </c>
      <c r="B2095" s="133" t="s">
        <v>4607</v>
      </c>
      <c r="C2095" s="133" t="s">
        <v>11</v>
      </c>
      <c r="D2095" s="133" t="s">
        <v>4565</v>
      </c>
      <c r="E2095" s="133" t="s">
        <v>1418</v>
      </c>
      <c r="F2095" s="133" t="s">
        <v>4062</v>
      </c>
      <c r="G2095" s="133" t="s">
        <v>865</v>
      </c>
      <c r="H2095" s="133" t="s">
        <v>1636</v>
      </c>
      <c r="I2095" t="b">
        <v>0</v>
      </c>
      <c r="J2095" s="133" t="s">
        <v>867</v>
      </c>
      <c r="K2095" s="91">
        <v>100</v>
      </c>
      <c r="L2095" s="278">
        <v>100</v>
      </c>
      <c r="M2095" s="278">
        <f t="shared" si="32"/>
        <v>0</v>
      </c>
    </row>
    <row r="2096" spans="1:13" hidden="1" x14ac:dyDescent="0.3">
      <c r="A2096" s="108">
        <v>593255</v>
      </c>
      <c r="B2096" s="133" t="s">
        <v>4608</v>
      </c>
      <c r="C2096" s="133" t="s">
        <v>11</v>
      </c>
      <c r="D2096" s="133" t="s">
        <v>4565</v>
      </c>
      <c r="E2096" s="133" t="s">
        <v>1188</v>
      </c>
      <c r="F2096" s="133" t="s">
        <v>3738</v>
      </c>
      <c r="G2096" s="133" t="s">
        <v>865</v>
      </c>
      <c r="H2096" s="133" t="s">
        <v>1189</v>
      </c>
      <c r="I2096" t="b">
        <v>0</v>
      </c>
      <c r="J2096" s="133" t="s">
        <v>867</v>
      </c>
      <c r="K2096" s="91">
        <v>43900</v>
      </c>
      <c r="L2096" s="278">
        <v>43900</v>
      </c>
      <c r="M2096" s="278">
        <f t="shared" si="32"/>
        <v>0</v>
      </c>
    </row>
    <row r="2097" spans="1:13" hidden="1" x14ac:dyDescent="0.3">
      <c r="A2097" s="108">
        <v>593256</v>
      </c>
      <c r="B2097" s="133" t="s">
        <v>4609</v>
      </c>
      <c r="C2097" s="133" t="s">
        <v>11</v>
      </c>
      <c r="D2097" s="133" t="s">
        <v>4565</v>
      </c>
      <c r="E2097" s="133" t="s">
        <v>1188</v>
      </c>
      <c r="F2097" s="133" t="s">
        <v>3738</v>
      </c>
      <c r="G2097" s="133" t="s">
        <v>925</v>
      </c>
      <c r="H2097" s="133" t="s">
        <v>4610</v>
      </c>
      <c r="I2097" t="b">
        <v>0</v>
      </c>
      <c r="J2097" s="133" t="s">
        <v>867</v>
      </c>
      <c r="K2097" s="91">
        <v>4000</v>
      </c>
      <c r="L2097" s="278">
        <v>4000</v>
      </c>
      <c r="M2097" s="278">
        <f t="shared" si="32"/>
        <v>0</v>
      </c>
    </row>
    <row r="2098" spans="1:13" hidden="1" x14ac:dyDescent="0.3">
      <c r="A2098" s="108">
        <v>593257</v>
      </c>
      <c r="B2098" s="133" t="s">
        <v>4611</v>
      </c>
      <c r="C2098" s="133" t="s">
        <v>11</v>
      </c>
      <c r="D2098" s="133" t="s">
        <v>4565</v>
      </c>
      <c r="E2098" s="133" t="s">
        <v>1188</v>
      </c>
      <c r="F2098" s="133" t="s">
        <v>4612</v>
      </c>
      <c r="G2098" s="133" t="s">
        <v>865</v>
      </c>
      <c r="H2098" s="133" t="s">
        <v>1189</v>
      </c>
      <c r="I2098" t="b">
        <v>0</v>
      </c>
      <c r="J2098" s="133" t="s">
        <v>867</v>
      </c>
      <c r="K2098" s="91">
        <v>0</v>
      </c>
      <c r="L2098" s="278">
        <v>0</v>
      </c>
      <c r="M2098" s="278">
        <f t="shared" si="32"/>
        <v>0</v>
      </c>
    </row>
    <row r="2099" spans="1:13" hidden="1" x14ac:dyDescent="0.3">
      <c r="A2099" s="108">
        <v>850002</v>
      </c>
      <c r="B2099" s="133" t="s">
        <v>4613</v>
      </c>
      <c r="C2099" s="133" t="s">
        <v>11</v>
      </c>
      <c r="D2099" s="133" t="s">
        <v>4565</v>
      </c>
      <c r="E2099" s="133" t="s">
        <v>1188</v>
      </c>
      <c r="F2099" s="133" t="s">
        <v>4614</v>
      </c>
      <c r="G2099" s="133" t="s">
        <v>865</v>
      </c>
      <c r="H2099" s="133" t="s">
        <v>1189</v>
      </c>
      <c r="I2099" t="b">
        <v>0</v>
      </c>
      <c r="J2099" s="133" t="s">
        <v>867</v>
      </c>
      <c r="K2099" s="91">
        <v>0</v>
      </c>
      <c r="L2099" s="278">
        <v>0</v>
      </c>
      <c r="M2099" s="278">
        <f t="shared" si="32"/>
        <v>0</v>
      </c>
    </row>
    <row r="2100" spans="1:13" hidden="1" x14ac:dyDescent="0.3">
      <c r="A2100" s="108">
        <v>593258</v>
      </c>
      <c r="B2100" s="133" t="s">
        <v>4615</v>
      </c>
      <c r="C2100" s="133" t="s">
        <v>11</v>
      </c>
      <c r="D2100" s="133" t="s">
        <v>4565</v>
      </c>
      <c r="E2100" s="133" t="s">
        <v>1188</v>
      </c>
      <c r="F2100" s="133" t="s">
        <v>4005</v>
      </c>
      <c r="G2100" s="133" t="s">
        <v>865</v>
      </c>
      <c r="H2100" s="133" t="s">
        <v>1189</v>
      </c>
      <c r="I2100" t="b">
        <v>0</v>
      </c>
      <c r="J2100" s="133" t="s">
        <v>867</v>
      </c>
      <c r="K2100" s="91">
        <v>0</v>
      </c>
      <c r="L2100" s="278">
        <v>0</v>
      </c>
      <c r="M2100" s="278">
        <f t="shared" si="32"/>
        <v>0</v>
      </c>
    </row>
    <row r="2101" spans="1:13" hidden="1" x14ac:dyDescent="0.3">
      <c r="A2101" s="108">
        <v>593259</v>
      </c>
      <c r="B2101" s="133" t="s">
        <v>4616</v>
      </c>
      <c r="C2101" s="133" t="s">
        <v>11</v>
      </c>
      <c r="D2101" s="133" t="s">
        <v>4565</v>
      </c>
      <c r="E2101" s="133" t="s">
        <v>1188</v>
      </c>
      <c r="F2101" s="133" t="s">
        <v>4617</v>
      </c>
      <c r="G2101" s="133" t="s">
        <v>865</v>
      </c>
      <c r="H2101" s="133" t="s">
        <v>1189</v>
      </c>
      <c r="I2101" t="b">
        <v>0</v>
      </c>
      <c r="J2101" s="133" t="s">
        <v>867</v>
      </c>
      <c r="K2101" s="91">
        <v>700</v>
      </c>
      <c r="L2101" s="278">
        <v>700</v>
      </c>
      <c r="M2101" s="278">
        <f t="shared" si="32"/>
        <v>0</v>
      </c>
    </row>
    <row r="2102" spans="1:13" hidden="1" x14ac:dyDescent="0.3">
      <c r="A2102" s="108">
        <v>593260</v>
      </c>
      <c r="B2102" s="133" t="s">
        <v>4618</v>
      </c>
      <c r="C2102" s="133" t="s">
        <v>11</v>
      </c>
      <c r="D2102" s="133" t="s">
        <v>4565</v>
      </c>
      <c r="E2102" s="133" t="s">
        <v>1188</v>
      </c>
      <c r="F2102" s="133" t="s">
        <v>4009</v>
      </c>
      <c r="G2102" s="133" t="s">
        <v>865</v>
      </c>
      <c r="H2102" s="133" t="s">
        <v>1189</v>
      </c>
      <c r="I2102" t="b">
        <v>0</v>
      </c>
      <c r="J2102" s="133" t="s">
        <v>867</v>
      </c>
      <c r="K2102" s="91">
        <v>0</v>
      </c>
      <c r="L2102" s="278">
        <v>0</v>
      </c>
      <c r="M2102" s="278">
        <f t="shared" si="32"/>
        <v>0</v>
      </c>
    </row>
    <row r="2103" spans="1:13" hidden="1" x14ac:dyDescent="0.3">
      <c r="A2103" s="108">
        <v>593261</v>
      </c>
      <c r="B2103" s="133" t="s">
        <v>4619</v>
      </c>
      <c r="C2103" s="133" t="s">
        <v>11</v>
      </c>
      <c r="D2103" s="133" t="s">
        <v>4565</v>
      </c>
      <c r="E2103" s="133" t="s">
        <v>1188</v>
      </c>
      <c r="F2103" s="133" t="s">
        <v>4620</v>
      </c>
      <c r="G2103" s="133" t="s">
        <v>865</v>
      </c>
      <c r="H2103" s="133" t="s">
        <v>1189</v>
      </c>
      <c r="I2103" t="b">
        <v>0</v>
      </c>
      <c r="J2103" s="133" t="s">
        <v>867</v>
      </c>
      <c r="K2103" s="91">
        <v>100</v>
      </c>
      <c r="L2103" s="278">
        <v>100</v>
      </c>
      <c r="M2103" s="278">
        <f t="shared" si="32"/>
        <v>0</v>
      </c>
    </row>
    <row r="2104" spans="1:13" hidden="1" x14ac:dyDescent="0.3">
      <c r="A2104" s="108">
        <v>593262</v>
      </c>
      <c r="B2104" s="133" t="s">
        <v>4621</v>
      </c>
      <c r="C2104" s="133" t="s">
        <v>11</v>
      </c>
      <c r="D2104" s="133" t="s">
        <v>4565</v>
      </c>
      <c r="E2104" s="133" t="s">
        <v>1188</v>
      </c>
      <c r="F2104" s="133" t="s">
        <v>4012</v>
      </c>
      <c r="G2104" s="133" t="s">
        <v>865</v>
      </c>
      <c r="H2104" s="133" t="s">
        <v>1189</v>
      </c>
      <c r="I2104" t="b">
        <v>0</v>
      </c>
      <c r="J2104" s="133" t="s">
        <v>867</v>
      </c>
      <c r="K2104" s="91">
        <v>1500</v>
      </c>
      <c r="L2104" s="278">
        <v>1500</v>
      </c>
      <c r="M2104" s="278">
        <f t="shared" si="32"/>
        <v>0</v>
      </c>
    </row>
    <row r="2105" spans="1:13" hidden="1" x14ac:dyDescent="0.3">
      <c r="A2105" s="108">
        <v>1820512</v>
      </c>
      <c r="B2105" s="133" t="s">
        <v>4622</v>
      </c>
      <c r="C2105" s="133" t="s">
        <v>11</v>
      </c>
      <c r="D2105" s="133" t="s">
        <v>4565</v>
      </c>
      <c r="E2105" s="133" t="s">
        <v>1188</v>
      </c>
      <c r="F2105" s="133" t="s">
        <v>4623</v>
      </c>
      <c r="G2105" s="133" t="s">
        <v>865</v>
      </c>
      <c r="H2105" s="133" t="s">
        <v>1189</v>
      </c>
      <c r="I2105" t="b">
        <v>0</v>
      </c>
      <c r="J2105" s="133" t="s">
        <v>867</v>
      </c>
      <c r="K2105" s="91">
        <v>200</v>
      </c>
      <c r="L2105" s="278">
        <v>200</v>
      </c>
      <c r="M2105" s="278">
        <f t="shared" si="32"/>
        <v>0</v>
      </c>
    </row>
    <row r="2106" spans="1:13" hidden="1" x14ac:dyDescent="0.3">
      <c r="A2106" s="108">
        <v>593263</v>
      </c>
      <c r="B2106" s="133" t="s">
        <v>4624</v>
      </c>
      <c r="C2106" s="133" t="s">
        <v>11</v>
      </c>
      <c r="D2106" s="133" t="s">
        <v>4565</v>
      </c>
      <c r="E2106" s="133" t="s">
        <v>1188</v>
      </c>
      <c r="F2106" s="133" t="s">
        <v>4625</v>
      </c>
      <c r="G2106" s="133" t="s">
        <v>865</v>
      </c>
      <c r="H2106" s="133" t="s">
        <v>1189</v>
      </c>
      <c r="I2106" t="b">
        <v>0</v>
      </c>
      <c r="J2106" s="133" t="s">
        <v>867</v>
      </c>
      <c r="K2106" s="91">
        <v>0</v>
      </c>
      <c r="L2106" s="278">
        <v>0</v>
      </c>
      <c r="M2106" s="278">
        <f t="shared" si="32"/>
        <v>0</v>
      </c>
    </row>
    <row r="2107" spans="1:13" hidden="1" x14ac:dyDescent="0.3">
      <c r="A2107" s="108">
        <v>593264</v>
      </c>
      <c r="B2107" s="133" t="s">
        <v>4626</v>
      </c>
      <c r="C2107" s="133" t="s">
        <v>11</v>
      </c>
      <c r="D2107" s="133" t="s">
        <v>4565</v>
      </c>
      <c r="E2107" s="133" t="s">
        <v>1188</v>
      </c>
      <c r="F2107" s="133" t="s">
        <v>4627</v>
      </c>
      <c r="G2107" s="133" t="s">
        <v>865</v>
      </c>
      <c r="H2107" s="133" t="s">
        <v>1189</v>
      </c>
      <c r="I2107" t="b">
        <v>0</v>
      </c>
      <c r="J2107" s="133" t="s">
        <v>867</v>
      </c>
      <c r="K2107" s="91">
        <v>300</v>
      </c>
      <c r="L2107" s="278">
        <v>300</v>
      </c>
      <c r="M2107" s="278">
        <f t="shared" si="32"/>
        <v>0</v>
      </c>
    </row>
    <row r="2108" spans="1:13" hidden="1" x14ac:dyDescent="0.3">
      <c r="A2108" s="108">
        <v>2617665</v>
      </c>
      <c r="B2108" s="133" t="s">
        <v>4628</v>
      </c>
      <c r="C2108" s="133" t="s">
        <v>11</v>
      </c>
      <c r="D2108" s="133" t="s">
        <v>4565</v>
      </c>
      <c r="E2108" s="133" t="s">
        <v>1188</v>
      </c>
      <c r="F2108" s="133" t="s">
        <v>4037</v>
      </c>
      <c r="G2108" s="133" t="s">
        <v>865</v>
      </c>
      <c r="H2108" s="133" t="s">
        <v>1189</v>
      </c>
      <c r="I2108" t="b">
        <v>0</v>
      </c>
      <c r="J2108" s="133" t="s">
        <v>867</v>
      </c>
      <c r="K2108" s="91">
        <v>0</v>
      </c>
      <c r="L2108" s="278">
        <v>0</v>
      </c>
      <c r="M2108" s="278">
        <f t="shared" si="32"/>
        <v>0</v>
      </c>
    </row>
    <row r="2109" spans="1:13" hidden="1" x14ac:dyDescent="0.3">
      <c r="A2109" s="108">
        <v>1210104</v>
      </c>
      <c r="B2109" s="133" t="s">
        <v>4629</v>
      </c>
      <c r="C2109" s="133" t="s">
        <v>11</v>
      </c>
      <c r="D2109" s="133" t="s">
        <v>4565</v>
      </c>
      <c r="E2109" s="133" t="s">
        <v>1188</v>
      </c>
      <c r="F2109" s="133" t="s">
        <v>4040</v>
      </c>
      <c r="G2109" s="133" t="s">
        <v>865</v>
      </c>
      <c r="H2109" s="133" t="s">
        <v>1189</v>
      </c>
      <c r="I2109" t="b">
        <v>0</v>
      </c>
      <c r="J2109" s="133" t="s">
        <v>867</v>
      </c>
      <c r="K2109" s="91">
        <v>500</v>
      </c>
      <c r="L2109" s="278">
        <v>500</v>
      </c>
      <c r="M2109" s="278">
        <f t="shared" si="32"/>
        <v>0</v>
      </c>
    </row>
    <row r="2110" spans="1:13" hidden="1" x14ac:dyDescent="0.3">
      <c r="A2110" s="108">
        <v>598990</v>
      </c>
      <c r="B2110" s="133" t="s">
        <v>4630</v>
      </c>
      <c r="C2110" s="133" t="s">
        <v>11</v>
      </c>
      <c r="D2110" s="133" t="s">
        <v>4565</v>
      </c>
      <c r="E2110" s="133" t="s">
        <v>1188</v>
      </c>
      <c r="F2110" s="133" t="s">
        <v>4040</v>
      </c>
      <c r="G2110" s="133" t="s">
        <v>925</v>
      </c>
      <c r="H2110" s="133" t="s">
        <v>4631</v>
      </c>
      <c r="I2110" t="b">
        <v>0</v>
      </c>
      <c r="J2110" s="133" t="s">
        <v>867</v>
      </c>
      <c r="K2110" s="91">
        <v>20</v>
      </c>
      <c r="L2110" s="278">
        <v>20</v>
      </c>
      <c r="M2110" s="278">
        <f t="shared" si="32"/>
        <v>0</v>
      </c>
    </row>
    <row r="2111" spans="1:13" hidden="1" x14ac:dyDescent="0.3">
      <c r="A2111" s="108">
        <v>1191101</v>
      </c>
      <c r="B2111" s="133" t="s">
        <v>4632</v>
      </c>
      <c r="C2111" s="133" t="s">
        <v>11</v>
      </c>
      <c r="D2111" s="133" t="s">
        <v>4565</v>
      </c>
      <c r="E2111" s="133" t="s">
        <v>1188</v>
      </c>
      <c r="F2111" s="133" t="s">
        <v>4047</v>
      </c>
      <c r="G2111" s="133" t="s">
        <v>865</v>
      </c>
      <c r="H2111" s="133" t="s">
        <v>1189</v>
      </c>
      <c r="I2111" t="b">
        <v>0</v>
      </c>
      <c r="J2111" s="133" t="s">
        <v>867</v>
      </c>
      <c r="K2111" s="91">
        <v>0</v>
      </c>
      <c r="L2111" s="278">
        <v>0</v>
      </c>
      <c r="M2111" s="278">
        <f t="shared" si="32"/>
        <v>0</v>
      </c>
    </row>
    <row r="2112" spans="1:13" hidden="1" x14ac:dyDescent="0.3">
      <c r="A2112" s="108">
        <v>1191102</v>
      </c>
      <c r="B2112" s="133" t="s">
        <v>4633</v>
      </c>
      <c r="C2112" s="133" t="s">
        <v>11</v>
      </c>
      <c r="D2112" s="133" t="s">
        <v>4565</v>
      </c>
      <c r="E2112" s="133" t="s">
        <v>1188</v>
      </c>
      <c r="F2112" s="133" t="s">
        <v>3747</v>
      </c>
      <c r="G2112" s="133" t="s">
        <v>865</v>
      </c>
      <c r="H2112" s="133" t="s">
        <v>1189</v>
      </c>
      <c r="I2112" t="b">
        <v>0</v>
      </c>
      <c r="J2112" s="133" t="s">
        <v>867</v>
      </c>
      <c r="K2112" s="91">
        <v>0</v>
      </c>
      <c r="L2112" s="278">
        <v>0</v>
      </c>
      <c r="M2112" s="278">
        <f t="shared" si="32"/>
        <v>0</v>
      </c>
    </row>
    <row r="2113" spans="1:13" hidden="1" x14ac:dyDescent="0.3">
      <c r="A2113" s="108">
        <v>1191756</v>
      </c>
      <c r="B2113" s="133" t="s">
        <v>4634</v>
      </c>
      <c r="C2113" s="133" t="s">
        <v>11</v>
      </c>
      <c r="D2113" s="133" t="s">
        <v>4565</v>
      </c>
      <c r="E2113" s="133" t="s">
        <v>1188</v>
      </c>
      <c r="F2113" s="133" t="s">
        <v>4054</v>
      </c>
      <c r="G2113" s="133" t="s">
        <v>865</v>
      </c>
      <c r="H2113" s="133" t="s">
        <v>1189</v>
      </c>
      <c r="I2113" t="b">
        <v>0</v>
      </c>
      <c r="J2113" s="133" t="s">
        <v>867</v>
      </c>
      <c r="K2113" s="91">
        <v>300</v>
      </c>
      <c r="L2113" s="278">
        <v>300</v>
      </c>
      <c r="M2113" s="278">
        <f t="shared" si="32"/>
        <v>0</v>
      </c>
    </row>
    <row r="2114" spans="1:13" hidden="1" x14ac:dyDescent="0.3">
      <c r="A2114" s="108">
        <v>593474</v>
      </c>
      <c r="B2114" s="133" t="s">
        <v>4635</v>
      </c>
      <c r="C2114" s="133" t="s">
        <v>11</v>
      </c>
      <c r="D2114" s="133" t="s">
        <v>4565</v>
      </c>
      <c r="E2114" s="133" t="s">
        <v>1188</v>
      </c>
      <c r="F2114" s="133" t="s">
        <v>3750</v>
      </c>
      <c r="G2114" s="133" t="s">
        <v>865</v>
      </c>
      <c r="H2114" s="133" t="s">
        <v>1189</v>
      </c>
      <c r="I2114" t="b">
        <v>0</v>
      </c>
      <c r="J2114" s="133" t="s">
        <v>867</v>
      </c>
      <c r="K2114" s="91">
        <v>200</v>
      </c>
      <c r="L2114" s="278">
        <v>200</v>
      </c>
      <c r="M2114" s="278">
        <f t="shared" si="32"/>
        <v>0</v>
      </c>
    </row>
    <row r="2115" spans="1:13" hidden="1" x14ac:dyDescent="0.3">
      <c r="A2115" s="108">
        <v>598991</v>
      </c>
      <c r="B2115" s="133" t="s">
        <v>4636</v>
      </c>
      <c r="C2115" s="133" t="s">
        <v>11</v>
      </c>
      <c r="D2115" s="133" t="s">
        <v>4565</v>
      </c>
      <c r="E2115" s="133" t="s">
        <v>1188</v>
      </c>
      <c r="F2115" s="133" t="s">
        <v>4637</v>
      </c>
      <c r="G2115" s="133" t="s">
        <v>865</v>
      </c>
      <c r="H2115" s="133" t="s">
        <v>1189</v>
      </c>
      <c r="I2115" t="b">
        <v>0</v>
      </c>
      <c r="J2115" s="133" t="s">
        <v>867</v>
      </c>
      <c r="K2115" s="91">
        <v>0</v>
      </c>
      <c r="L2115" s="278">
        <v>0</v>
      </c>
      <c r="M2115" s="278">
        <f t="shared" si="32"/>
        <v>0</v>
      </c>
    </row>
    <row r="2116" spans="1:13" hidden="1" x14ac:dyDescent="0.3">
      <c r="A2116" s="108">
        <v>1210105</v>
      </c>
      <c r="B2116" s="133" t="s">
        <v>4638</v>
      </c>
      <c r="C2116" s="133" t="s">
        <v>11</v>
      </c>
      <c r="D2116" s="133" t="s">
        <v>4565</v>
      </c>
      <c r="E2116" s="133" t="s">
        <v>1188</v>
      </c>
      <c r="F2116" s="133" t="s">
        <v>4059</v>
      </c>
      <c r="G2116" s="133" t="s">
        <v>865</v>
      </c>
      <c r="H2116" s="133" t="s">
        <v>1189</v>
      </c>
      <c r="I2116" t="b">
        <v>0</v>
      </c>
      <c r="J2116" s="133" t="s">
        <v>867</v>
      </c>
      <c r="K2116" s="91">
        <v>0</v>
      </c>
      <c r="L2116" s="278">
        <v>0</v>
      </c>
      <c r="M2116" s="278">
        <f t="shared" si="32"/>
        <v>0</v>
      </c>
    </row>
    <row r="2117" spans="1:13" hidden="1" x14ac:dyDescent="0.3">
      <c r="A2117" s="108">
        <v>598993</v>
      </c>
      <c r="B2117" s="133" t="s">
        <v>4639</v>
      </c>
      <c r="C2117" s="133" t="s">
        <v>11</v>
      </c>
      <c r="D2117" s="133" t="s">
        <v>4565</v>
      </c>
      <c r="E2117" s="133" t="s">
        <v>1188</v>
      </c>
      <c r="F2117" s="133" t="s">
        <v>4062</v>
      </c>
      <c r="G2117" s="133" t="s">
        <v>865</v>
      </c>
      <c r="H2117" s="133" t="s">
        <v>1189</v>
      </c>
      <c r="I2117" t="b">
        <v>0</v>
      </c>
      <c r="J2117" s="133" t="s">
        <v>867</v>
      </c>
      <c r="K2117" s="91">
        <v>2600</v>
      </c>
      <c r="L2117" s="278">
        <v>2600</v>
      </c>
      <c r="M2117" s="278">
        <f t="shared" si="32"/>
        <v>0</v>
      </c>
    </row>
    <row r="2118" spans="1:13" hidden="1" x14ac:dyDescent="0.3">
      <c r="A2118" s="108">
        <v>598994</v>
      </c>
      <c r="B2118" s="133" t="s">
        <v>4640</v>
      </c>
      <c r="C2118" s="133" t="s">
        <v>11</v>
      </c>
      <c r="D2118" s="133" t="s">
        <v>4565</v>
      </c>
      <c r="E2118" s="133" t="s">
        <v>1188</v>
      </c>
      <c r="F2118" s="133" t="s">
        <v>4083</v>
      </c>
      <c r="G2118" s="133" t="s">
        <v>865</v>
      </c>
      <c r="H2118" s="133" t="s">
        <v>1189</v>
      </c>
      <c r="I2118" t="b">
        <v>0</v>
      </c>
      <c r="J2118" s="133" t="s">
        <v>867</v>
      </c>
      <c r="K2118" s="91">
        <v>4900</v>
      </c>
      <c r="L2118" s="278">
        <v>4900</v>
      </c>
      <c r="M2118" s="278">
        <f t="shared" ref="M2118:M2181" si="33">+L2118-K2118</f>
        <v>0</v>
      </c>
    </row>
    <row r="2119" spans="1:13" hidden="1" x14ac:dyDescent="0.3">
      <c r="A2119" s="108">
        <v>598995</v>
      </c>
      <c r="B2119" s="133" t="s">
        <v>4641</v>
      </c>
      <c r="C2119" s="133" t="s">
        <v>11</v>
      </c>
      <c r="D2119" s="133" t="s">
        <v>4565</v>
      </c>
      <c r="E2119" s="133" t="s">
        <v>1188</v>
      </c>
      <c r="F2119" s="133" t="s">
        <v>4642</v>
      </c>
      <c r="G2119" s="133" t="s">
        <v>865</v>
      </c>
      <c r="H2119" s="133" t="s">
        <v>1189</v>
      </c>
      <c r="I2119" t="b">
        <v>0</v>
      </c>
      <c r="J2119" s="133" t="s">
        <v>867</v>
      </c>
      <c r="K2119" s="91">
        <v>0</v>
      </c>
      <c r="L2119" s="278">
        <v>0</v>
      </c>
      <c r="M2119" s="278">
        <f t="shared" si="33"/>
        <v>0</v>
      </c>
    </row>
    <row r="2120" spans="1:13" hidden="1" x14ac:dyDescent="0.3">
      <c r="A2120" s="108">
        <v>598996</v>
      </c>
      <c r="B2120" s="133" t="s">
        <v>4643</v>
      </c>
      <c r="C2120" s="133" t="s">
        <v>11</v>
      </c>
      <c r="D2120" s="133" t="s">
        <v>4565</v>
      </c>
      <c r="E2120" s="133" t="s">
        <v>1188</v>
      </c>
      <c r="F2120" s="133" t="s">
        <v>4106</v>
      </c>
      <c r="G2120" s="133" t="s">
        <v>865</v>
      </c>
      <c r="H2120" s="133" t="s">
        <v>1189</v>
      </c>
      <c r="I2120" t="b">
        <v>0</v>
      </c>
      <c r="J2120" s="133" t="s">
        <v>867</v>
      </c>
      <c r="K2120" s="91">
        <v>400</v>
      </c>
      <c r="L2120" s="278">
        <v>400</v>
      </c>
      <c r="M2120" s="278">
        <f t="shared" si="33"/>
        <v>0</v>
      </c>
    </row>
    <row r="2121" spans="1:13" hidden="1" x14ac:dyDescent="0.3">
      <c r="A2121" s="108">
        <v>593475</v>
      </c>
      <c r="B2121" s="133" t="s">
        <v>4644</v>
      </c>
      <c r="C2121" s="133" t="s">
        <v>11</v>
      </c>
      <c r="D2121" s="133" t="s">
        <v>4565</v>
      </c>
      <c r="E2121" s="133" t="s">
        <v>1188</v>
      </c>
      <c r="F2121" s="133" t="s">
        <v>3753</v>
      </c>
      <c r="G2121" s="133" t="s">
        <v>865</v>
      </c>
      <c r="H2121" s="133" t="s">
        <v>1189</v>
      </c>
      <c r="I2121" t="b">
        <v>0</v>
      </c>
      <c r="J2121" s="133" t="s">
        <v>867</v>
      </c>
      <c r="K2121" s="91">
        <v>0</v>
      </c>
      <c r="L2121" s="278">
        <v>0</v>
      </c>
      <c r="M2121" s="278">
        <f t="shared" si="33"/>
        <v>0</v>
      </c>
    </row>
    <row r="2122" spans="1:13" hidden="1" x14ac:dyDescent="0.3">
      <c r="A2122" s="108">
        <v>593555</v>
      </c>
      <c r="B2122" s="133" t="s">
        <v>4645</v>
      </c>
      <c r="C2122" s="133" t="s">
        <v>11</v>
      </c>
      <c r="D2122" s="133" t="s">
        <v>4565</v>
      </c>
      <c r="E2122" s="133" t="s">
        <v>1188</v>
      </c>
      <c r="F2122" s="133" t="s">
        <v>4646</v>
      </c>
      <c r="G2122" s="133" t="s">
        <v>865</v>
      </c>
      <c r="H2122" s="133" t="s">
        <v>1189</v>
      </c>
      <c r="I2122" t="b">
        <v>0</v>
      </c>
      <c r="J2122" s="133" t="s">
        <v>867</v>
      </c>
      <c r="K2122" s="91">
        <v>0</v>
      </c>
      <c r="L2122" s="278">
        <v>0</v>
      </c>
      <c r="M2122" s="278">
        <f t="shared" si="33"/>
        <v>0</v>
      </c>
    </row>
    <row r="2123" spans="1:13" hidden="1" x14ac:dyDescent="0.3">
      <c r="A2123" s="108">
        <v>593466</v>
      </c>
      <c r="B2123" s="133" t="s">
        <v>4647</v>
      </c>
      <c r="C2123" s="133" t="s">
        <v>11</v>
      </c>
      <c r="D2123" s="133" t="s">
        <v>4565</v>
      </c>
      <c r="E2123" s="133" t="s">
        <v>1188</v>
      </c>
      <c r="F2123" s="133" t="s">
        <v>4648</v>
      </c>
      <c r="G2123" s="133" t="s">
        <v>865</v>
      </c>
      <c r="H2123" s="133" t="s">
        <v>1189</v>
      </c>
      <c r="I2123" t="b">
        <v>0</v>
      </c>
      <c r="J2123" s="133" t="s">
        <v>867</v>
      </c>
      <c r="K2123" s="91">
        <v>0</v>
      </c>
      <c r="L2123" s="278">
        <v>0</v>
      </c>
      <c r="M2123" s="278">
        <f t="shared" si="33"/>
        <v>0</v>
      </c>
    </row>
    <row r="2124" spans="1:13" hidden="1" x14ac:dyDescent="0.3">
      <c r="A2124" s="108">
        <v>598997</v>
      </c>
      <c r="B2124" s="133" t="s">
        <v>4649</v>
      </c>
      <c r="C2124" s="133" t="s">
        <v>11</v>
      </c>
      <c r="D2124" s="133" t="s">
        <v>4565</v>
      </c>
      <c r="E2124" s="133" t="s">
        <v>1188</v>
      </c>
      <c r="F2124" s="133" t="s">
        <v>4109</v>
      </c>
      <c r="G2124" s="133" t="s">
        <v>865</v>
      </c>
      <c r="H2124" s="133" t="s">
        <v>1189</v>
      </c>
      <c r="I2124" t="b">
        <v>0</v>
      </c>
      <c r="J2124" s="133" t="s">
        <v>867</v>
      </c>
      <c r="K2124" s="91">
        <v>2100</v>
      </c>
      <c r="L2124" s="278">
        <v>2100</v>
      </c>
      <c r="M2124" s="278">
        <f t="shared" si="33"/>
        <v>0</v>
      </c>
    </row>
    <row r="2125" spans="1:13" hidden="1" x14ac:dyDescent="0.3">
      <c r="A2125" s="108">
        <v>593476</v>
      </c>
      <c r="B2125" s="133" t="s">
        <v>4650</v>
      </c>
      <c r="C2125" s="133" t="s">
        <v>11</v>
      </c>
      <c r="D2125" s="133" t="s">
        <v>4565</v>
      </c>
      <c r="E2125" s="133" t="s">
        <v>1188</v>
      </c>
      <c r="F2125" s="133" t="s">
        <v>4651</v>
      </c>
      <c r="G2125" s="133" t="s">
        <v>865</v>
      </c>
      <c r="H2125" s="133" t="s">
        <v>1189</v>
      </c>
      <c r="I2125" t="b">
        <v>0</v>
      </c>
      <c r="J2125" s="133" t="s">
        <v>867</v>
      </c>
      <c r="K2125" s="91">
        <v>0</v>
      </c>
      <c r="L2125" s="278">
        <v>0</v>
      </c>
      <c r="M2125" s="278">
        <f t="shared" si="33"/>
        <v>0</v>
      </c>
    </row>
    <row r="2126" spans="1:13" hidden="1" x14ac:dyDescent="0.3">
      <c r="A2126" s="108">
        <v>850008</v>
      </c>
      <c r="B2126" s="133" t="s">
        <v>4652</v>
      </c>
      <c r="C2126" s="133" t="s">
        <v>11</v>
      </c>
      <c r="D2126" s="133" t="s">
        <v>4565</v>
      </c>
      <c r="E2126" s="133" t="s">
        <v>1188</v>
      </c>
      <c r="F2126" s="133" t="s">
        <v>4586</v>
      </c>
      <c r="G2126" s="133" t="s">
        <v>865</v>
      </c>
      <c r="H2126" s="133" t="s">
        <v>1189</v>
      </c>
      <c r="I2126" t="b">
        <v>0</v>
      </c>
      <c r="J2126" s="133" t="s">
        <v>867</v>
      </c>
      <c r="K2126" s="91">
        <v>0</v>
      </c>
      <c r="L2126" s="278">
        <v>0</v>
      </c>
      <c r="M2126" s="278">
        <f t="shared" si="33"/>
        <v>0</v>
      </c>
    </row>
    <row r="2127" spans="1:13" hidden="1" x14ac:dyDescent="0.3">
      <c r="A2127" s="108">
        <v>598998</v>
      </c>
      <c r="B2127" s="133" t="s">
        <v>4653</v>
      </c>
      <c r="C2127" s="133" t="s">
        <v>11</v>
      </c>
      <c r="D2127" s="133" t="s">
        <v>4565</v>
      </c>
      <c r="E2127" s="133" t="s">
        <v>1191</v>
      </c>
      <c r="F2127" s="133" t="s">
        <v>3738</v>
      </c>
      <c r="G2127" s="133" t="s">
        <v>865</v>
      </c>
      <c r="H2127" s="133" t="s">
        <v>4654</v>
      </c>
      <c r="I2127" t="b">
        <v>0</v>
      </c>
      <c r="J2127" s="133" t="s">
        <v>867</v>
      </c>
      <c r="K2127" s="91">
        <v>6000</v>
      </c>
      <c r="L2127" s="278">
        <v>6000</v>
      </c>
      <c r="M2127" s="278">
        <f t="shared" si="33"/>
        <v>0</v>
      </c>
    </row>
    <row r="2128" spans="1:13" hidden="1" x14ac:dyDescent="0.3">
      <c r="A2128" s="108">
        <v>593477</v>
      </c>
      <c r="B2128" s="133" t="s">
        <v>4655</v>
      </c>
      <c r="C2128" s="133" t="s">
        <v>11</v>
      </c>
      <c r="D2128" s="133" t="s">
        <v>4565</v>
      </c>
      <c r="E2128" s="133" t="s">
        <v>1191</v>
      </c>
      <c r="F2128" s="133" t="s">
        <v>3738</v>
      </c>
      <c r="G2128" s="133" t="s">
        <v>925</v>
      </c>
      <c r="H2128" s="133" t="s">
        <v>4656</v>
      </c>
      <c r="I2128" t="b">
        <v>0</v>
      </c>
      <c r="J2128" s="133" t="s">
        <v>867</v>
      </c>
      <c r="K2128" s="91">
        <v>200</v>
      </c>
      <c r="L2128" s="278">
        <v>200</v>
      </c>
      <c r="M2128" s="278">
        <f t="shared" si="33"/>
        <v>0</v>
      </c>
    </row>
    <row r="2129" spans="1:13" hidden="1" x14ac:dyDescent="0.3">
      <c r="A2129" s="108">
        <v>593478</v>
      </c>
      <c r="B2129" s="133" t="s">
        <v>4657</v>
      </c>
      <c r="C2129" s="133" t="s">
        <v>11</v>
      </c>
      <c r="D2129" s="133" t="s">
        <v>4565</v>
      </c>
      <c r="E2129" s="133" t="s">
        <v>1191</v>
      </c>
      <c r="F2129" s="133" t="s">
        <v>3738</v>
      </c>
      <c r="G2129" s="133" t="s">
        <v>928</v>
      </c>
      <c r="H2129" s="133" t="s">
        <v>4658</v>
      </c>
      <c r="I2129" t="b">
        <v>0</v>
      </c>
      <c r="J2129" s="133" t="s">
        <v>867</v>
      </c>
      <c r="K2129" s="91">
        <v>2000</v>
      </c>
      <c r="L2129" s="278">
        <v>2000</v>
      </c>
      <c r="M2129" s="278">
        <f t="shared" si="33"/>
        <v>0</v>
      </c>
    </row>
    <row r="2130" spans="1:13" hidden="1" x14ac:dyDescent="0.3">
      <c r="A2130" s="108">
        <v>593556</v>
      </c>
      <c r="B2130" s="133" t="s">
        <v>4659</v>
      </c>
      <c r="C2130" s="133" t="s">
        <v>11</v>
      </c>
      <c r="D2130" s="133" t="s">
        <v>4565</v>
      </c>
      <c r="E2130" s="133" t="s">
        <v>1191</v>
      </c>
      <c r="F2130" s="133" t="s">
        <v>4062</v>
      </c>
      <c r="G2130" s="133" t="s">
        <v>865</v>
      </c>
      <c r="H2130" s="133" t="s">
        <v>1192</v>
      </c>
      <c r="I2130" t="b">
        <v>0</v>
      </c>
      <c r="J2130" s="133" t="s">
        <v>867</v>
      </c>
      <c r="K2130" s="91">
        <v>2700</v>
      </c>
      <c r="L2130" s="278">
        <v>2700</v>
      </c>
      <c r="M2130" s="278">
        <f t="shared" si="33"/>
        <v>0</v>
      </c>
    </row>
    <row r="2131" spans="1:13" hidden="1" x14ac:dyDescent="0.3">
      <c r="A2131" s="108">
        <v>593467</v>
      </c>
      <c r="B2131" s="133" t="s">
        <v>4660</v>
      </c>
      <c r="C2131" s="133" t="s">
        <v>11</v>
      </c>
      <c r="D2131" s="133" t="s">
        <v>4565</v>
      </c>
      <c r="E2131" s="133" t="s">
        <v>1191</v>
      </c>
      <c r="F2131" s="133" t="s">
        <v>4083</v>
      </c>
      <c r="G2131" s="133" t="s">
        <v>865</v>
      </c>
      <c r="H2131" s="133" t="s">
        <v>4661</v>
      </c>
      <c r="I2131" t="b">
        <v>0</v>
      </c>
      <c r="J2131" s="133" t="s">
        <v>867</v>
      </c>
      <c r="K2131" s="91">
        <v>3000</v>
      </c>
      <c r="L2131" s="278">
        <v>3000</v>
      </c>
      <c r="M2131" s="278">
        <f t="shared" si="33"/>
        <v>0</v>
      </c>
    </row>
    <row r="2132" spans="1:13" hidden="1" x14ac:dyDescent="0.3">
      <c r="A2132" s="108">
        <v>1191547</v>
      </c>
      <c r="B2132" s="133" t="s">
        <v>4662</v>
      </c>
      <c r="C2132" s="133" t="s">
        <v>11</v>
      </c>
      <c r="D2132" s="133" t="s">
        <v>4565</v>
      </c>
      <c r="E2132" s="133" t="s">
        <v>1191</v>
      </c>
      <c r="F2132" s="133" t="s">
        <v>4109</v>
      </c>
      <c r="G2132" s="133" t="s">
        <v>865</v>
      </c>
      <c r="H2132" s="133" t="s">
        <v>4663</v>
      </c>
      <c r="I2132" t="b">
        <v>0</v>
      </c>
      <c r="J2132" s="133" t="s">
        <v>867</v>
      </c>
      <c r="K2132" s="91">
        <v>50</v>
      </c>
      <c r="L2132" s="278">
        <v>50</v>
      </c>
      <c r="M2132" s="278">
        <f t="shared" si="33"/>
        <v>0</v>
      </c>
    </row>
    <row r="2133" spans="1:13" hidden="1" x14ac:dyDescent="0.3">
      <c r="A2133" s="108">
        <v>598999</v>
      </c>
      <c r="B2133" s="133" t="s">
        <v>4664</v>
      </c>
      <c r="C2133" s="133" t="s">
        <v>11</v>
      </c>
      <c r="D2133" s="133" t="s">
        <v>4565</v>
      </c>
      <c r="E2133" s="133" t="s">
        <v>1194</v>
      </c>
      <c r="F2133" s="133" t="s">
        <v>3738</v>
      </c>
      <c r="G2133" s="133" t="s">
        <v>865</v>
      </c>
      <c r="H2133" s="133" t="s">
        <v>1195</v>
      </c>
      <c r="I2133" t="b">
        <v>0</v>
      </c>
      <c r="J2133" s="133" t="s">
        <v>867</v>
      </c>
      <c r="K2133" s="91">
        <v>10600</v>
      </c>
      <c r="L2133" s="278">
        <v>10600</v>
      </c>
      <c r="M2133" s="278">
        <f t="shared" si="33"/>
        <v>0</v>
      </c>
    </row>
    <row r="2134" spans="1:13" hidden="1" x14ac:dyDescent="0.3">
      <c r="A2134" s="108">
        <v>593479</v>
      </c>
      <c r="B2134" s="133" t="s">
        <v>4665</v>
      </c>
      <c r="C2134" s="133" t="s">
        <v>11</v>
      </c>
      <c r="D2134" s="133" t="s">
        <v>4565</v>
      </c>
      <c r="E2134" s="133" t="s">
        <v>1194</v>
      </c>
      <c r="F2134" s="133" t="s">
        <v>3738</v>
      </c>
      <c r="G2134" s="133" t="s">
        <v>925</v>
      </c>
      <c r="H2134" s="133" t="s">
        <v>1638</v>
      </c>
      <c r="I2134" t="b">
        <v>0</v>
      </c>
      <c r="J2134" s="133" t="s">
        <v>867</v>
      </c>
      <c r="K2134" s="91">
        <v>60</v>
      </c>
      <c r="L2134" s="278">
        <v>60</v>
      </c>
      <c r="M2134" s="278">
        <f t="shared" si="33"/>
        <v>0</v>
      </c>
    </row>
    <row r="2135" spans="1:13" hidden="1" x14ac:dyDescent="0.3">
      <c r="A2135" s="108">
        <v>599000</v>
      </c>
      <c r="B2135" s="133" t="s">
        <v>4666</v>
      </c>
      <c r="C2135" s="133" t="s">
        <v>11</v>
      </c>
      <c r="D2135" s="133" t="s">
        <v>4565</v>
      </c>
      <c r="E2135" s="133" t="s">
        <v>1194</v>
      </c>
      <c r="F2135" s="133" t="s">
        <v>3738</v>
      </c>
      <c r="G2135" s="133" t="s">
        <v>928</v>
      </c>
      <c r="H2135" s="133" t="s">
        <v>4667</v>
      </c>
      <c r="I2135" t="b">
        <v>0</v>
      </c>
      <c r="J2135" s="133" t="s">
        <v>867</v>
      </c>
      <c r="K2135" s="91">
        <v>1440</v>
      </c>
      <c r="L2135" s="278">
        <v>1440</v>
      </c>
      <c r="M2135" s="278">
        <f t="shared" si="33"/>
        <v>0</v>
      </c>
    </row>
    <row r="2136" spans="1:13" hidden="1" x14ac:dyDescent="0.3">
      <c r="A2136" s="108">
        <v>599001</v>
      </c>
      <c r="B2136" s="133" t="s">
        <v>4668</v>
      </c>
      <c r="C2136" s="133" t="s">
        <v>11</v>
      </c>
      <c r="D2136" s="133" t="s">
        <v>4565</v>
      </c>
      <c r="E2136" s="133" t="s">
        <v>1194</v>
      </c>
      <c r="F2136" s="133" t="s">
        <v>4062</v>
      </c>
      <c r="G2136" s="133" t="s">
        <v>865</v>
      </c>
      <c r="H2136" s="133" t="s">
        <v>1195</v>
      </c>
      <c r="I2136" t="b">
        <v>0</v>
      </c>
      <c r="J2136" s="133" t="s">
        <v>867</v>
      </c>
      <c r="K2136" s="91">
        <v>1850</v>
      </c>
      <c r="L2136" s="278">
        <v>1850</v>
      </c>
      <c r="M2136" s="278">
        <f t="shared" si="33"/>
        <v>0</v>
      </c>
    </row>
    <row r="2137" spans="1:13" hidden="1" x14ac:dyDescent="0.3">
      <c r="A2137" s="108">
        <v>599002</v>
      </c>
      <c r="B2137" s="133" t="s">
        <v>4669</v>
      </c>
      <c r="C2137" s="133" t="s">
        <v>11</v>
      </c>
      <c r="D2137" s="133" t="s">
        <v>4565</v>
      </c>
      <c r="E2137" s="133" t="s">
        <v>1194</v>
      </c>
      <c r="F2137" s="133" t="s">
        <v>4670</v>
      </c>
      <c r="G2137" s="133" t="s">
        <v>865</v>
      </c>
      <c r="H2137" s="133" t="s">
        <v>1195</v>
      </c>
      <c r="I2137" t="b">
        <v>0</v>
      </c>
      <c r="J2137" s="133" t="s">
        <v>867</v>
      </c>
      <c r="K2137" s="91">
        <v>50</v>
      </c>
      <c r="L2137" s="278">
        <v>50</v>
      </c>
      <c r="M2137" s="278">
        <f t="shared" si="33"/>
        <v>0</v>
      </c>
    </row>
    <row r="2138" spans="1:13" hidden="1" x14ac:dyDescent="0.3">
      <c r="A2138" s="108">
        <v>850010</v>
      </c>
      <c r="B2138" s="133" t="s">
        <v>4671</v>
      </c>
      <c r="C2138" s="133" t="s">
        <v>11</v>
      </c>
      <c r="D2138" s="133" t="s">
        <v>4565</v>
      </c>
      <c r="E2138" s="133" t="s">
        <v>1197</v>
      </c>
      <c r="F2138" s="133" t="s">
        <v>3738</v>
      </c>
      <c r="G2138" s="133" t="s">
        <v>865</v>
      </c>
      <c r="H2138" s="133" t="s">
        <v>1198</v>
      </c>
      <c r="I2138" t="b">
        <v>0</v>
      </c>
      <c r="J2138" s="133" t="s">
        <v>867</v>
      </c>
      <c r="K2138" s="91">
        <v>14220</v>
      </c>
      <c r="L2138" s="278">
        <v>14220</v>
      </c>
      <c r="M2138" s="278">
        <f t="shared" si="33"/>
        <v>0</v>
      </c>
    </row>
    <row r="2139" spans="1:13" hidden="1" x14ac:dyDescent="0.3">
      <c r="A2139" s="108">
        <v>599003</v>
      </c>
      <c r="B2139" s="133" t="s">
        <v>4672</v>
      </c>
      <c r="C2139" s="133" t="s">
        <v>11</v>
      </c>
      <c r="D2139" s="133" t="s">
        <v>4565</v>
      </c>
      <c r="E2139" s="133" t="s">
        <v>1197</v>
      </c>
      <c r="F2139" s="133" t="s">
        <v>4062</v>
      </c>
      <c r="G2139" s="133" t="s">
        <v>865</v>
      </c>
      <c r="H2139" s="133" t="s">
        <v>1198</v>
      </c>
      <c r="I2139" t="b">
        <v>0</v>
      </c>
      <c r="J2139" s="133" t="s">
        <v>867</v>
      </c>
      <c r="K2139" s="91">
        <v>1200</v>
      </c>
      <c r="L2139" s="278">
        <v>1200</v>
      </c>
      <c r="M2139" s="278">
        <f t="shared" si="33"/>
        <v>0</v>
      </c>
    </row>
    <row r="2140" spans="1:13" hidden="1" x14ac:dyDescent="0.3">
      <c r="A2140" s="108">
        <v>599004</v>
      </c>
      <c r="B2140" s="133" t="s">
        <v>4673</v>
      </c>
      <c r="C2140" s="133" t="s">
        <v>11</v>
      </c>
      <c r="D2140" s="133" t="s">
        <v>4565</v>
      </c>
      <c r="E2140" s="133" t="s">
        <v>1202</v>
      </c>
      <c r="F2140" s="133" t="s">
        <v>3738</v>
      </c>
      <c r="G2140" s="133" t="s">
        <v>865</v>
      </c>
      <c r="H2140" s="133" t="s">
        <v>1203</v>
      </c>
      <c r="I2140" t="b">
        <v>0</v>
      </c>
      <c r="J2140" s="133" t="s">
        <v>867</v>
      </c>
      <c r="K2140" s="91">
        <v>900</v>
      </c>
      <c r="L2140" s="278">
        <v>900</v>
      </c>
      <c r="M2140" s="278">
        <f t="shared" si="33"/>
        <v>0</v>
      </c>
    </row>
    <row r="2141" spans="1:13" hidden="1" x14ac:dyDescent="0.3">
      <c r="A2141" s="108">
        <v>599005</v>
      </c>
      <c r="B2141" s="133" t="s">
        <v>4674</v>
      </c>
      <c r="C2141" s="133" t="s">
        <v>11</v>
      </c>
      <c r="D2141" s="133" t="s">
        <v>4565</v>
      </c>
      <c r="E2141" s="133" t="s">
        <v>1202</v>
      </c>
      <c r="F2141" s="133" t="s">
        <v>3738</v>
      </c>
      <c r="G2141" s="133" t="s">
        <v>925</v>
      </c>
      <c r="H2141" s="133" t="s">
        <v>4675</v>
      </c>
      <c r="I2141" t="b">
        <v>0</v>
      </c>
      <c r="J2141" s="133" t="s">
        <v>867</v>
      </c>
      <c r="K2141" s="91">
        <v>60</v>
      </c>
      <c r="L2141" s="278">
        <v>60</v>
      </c>
      <c r="M2141" s="278">
        <f t="shared" si="33"/>
        <v>0</v>
      </c>
    </row>
    <row r="2142" spans="1:13" hidden="1" x14ac:dyDescent="0.3">
      <c r="A2142" s="108">
        <v>599006</v>
      </c>
      <c r="B2142" s="133" t="s">
        <v>4676</v>
      </c>
      <c r="C2142" s="133" t="s">
        <v>11</v>
      </c>
      <c r="D2142" s="133" t="s">
        <v>4565</v>
      </c>
      <c r="E2142" s="133" t="s">
        <v>1202</v>
      </c>
      <c r="F2142" s="133" t="s">
        <v>4062</v>
      </c>
      <c r="G2142" s="133" t="s">
        <v>865</v>
      </c>
      <c r="H2142" s="133" t="s">
        <v>1203</v>
      </c>
      <c r="I2142" t="b">
        <v>0</v>
      </c>
      <c r="J2142" s="133" t="s">
        <v>867</v>
      </c>
      <c r="K2142" s="91">
        <v>610</v>
      </c>
      <c r="L2142" s="278">
        <v>610</v>
      </c>
      <c r="M2142" s="278">
        <f t="shared" si="33"/>
        <v>0</v>
      </c>
    </row>
    <row r="2143" spans="1:13" hidden="1" x14ac:dyDescent="0.3">
      <c r="A2143" s="108">
        <v>593557</v>
      </c>
      <c r="B2143" s="133" t="s">
        <v>4677</v>
      </c>
      <c r="C2143" s="133" t="s">
        <v>11</v>
      </c>
      <c r="D2143" s="133" t="s">
        <v>4565</v>
      </c>
      <c r="E2143" s="133" t="s">
        <v>1202</v>
      </c>
      <c r="F2143" s="133" t="s">
        <v>4062</v>
      </c>
      <c r="G2143" s="133" t="s">
        <v>925</v>
      </c>
      <c r="H2143" s="133" t="s">
        <v>4678</v>
      </c>
      <c r="I2143" t="b">
        <v>0</v>
      </c>
      <c r="J2143" s="133" t="s">
        <v>867</v>
      </c>
      <c r="K2143" s="91">
        <v>3000</v>
      </c>
      <c r="L2143" s="278">
        <v>3000</v>
      </c>
      <c r="M2143" s="278">
        <f t="shared" si="33"/>
        <v>0</v>
      </c>
    </row>
    <row r="2144" spans="1:13" hidden="1" x14ac:dyDescent="0.3">
      <c r="A2144" s="108">
        <v>593468</v>
      </c>
      <c r="B2144" s="133" t="s">
        <v>4679</v>
      </c>
      <c r="C2144" s="133" t="s">
        <v>11</v>
      </c>
      <c r="D2144" s="133" t="s">
        <v>4565</v>
      </c>
      <c r="E2144" s="133" t="s">
        <v>1202</v>
      </c>
      <c r="F2144" s="133" t="s">
        <v>4062</v>
      </c>
      <c r="G2144" s="133" t="s">
        <v>928</v>
      </c>
      <c r="H2144" s="133" t="s">
        <v>4680</v>
      </c>
      <c r="I2144" t="b">
        <v>0</v>
      </c>
      <c r="J2144" s="133" t="s">
        <v>867</v>
      </c>
      <c r="K2144" s="91">
        <v>9000</v>
      </c>
      <c r="L2144" s="278">
        <v>9000</v>
      </c>
      <c r="M2144" s="278">
        <f t="shared" si="33"/>
        <v>0</v>
      </c>
    </row>
    <row r="2145" spans="1:13" hidden="1" x14ac:dyDescent="0.3">
      <c r="A2145" s="108">
        <v>599007</v>
      </c>
      <c r="B2145" s="133" t="s">
        <v>4681</v>
      </c>
      <c r="C2145" s="133" t="s">
        <v>11</v>
      </c>
      <c r="D2145" s="133" t="s">
        <v>4565</v>
      </c>
      <c r="E2145" s="133" t="s">
        <v>1202</v>
      </c>
      <c r="F2145" s="133" t="s">
        <v>4062</v>
      </c>
      <c r="G2145" s="133" t="s">
        <v>931</v>
      </c>
      <c r="H2145" s="133" t="s">
        <v>4682</v>
      </c>
      <c r="I2145" t="b">
        <v>0</v>
      </c>
      <c r="J2145" s="133" t="s">
        <v>867</v>
      </c>
      <c r="K2145" s="91">
        <v>500</v>
      </c>
      <c r="L2145" s="278">
        <v>500</v>
      </c>
      <c r="M2145" s="278">
        <f t="shared" si="33"/>
        <v>0</v>
      </c>
    </row>
    <row r="2146" spans="1:13" hidden="1" x14ac:dyDescent="0.3">
      <c r="A2146" s="108">
        <v>599008</v>
      </c>
      <c r="B2146" s="133" t="s">
        <v>4683</v>
      </c>
      <c r="C2146" s="133" t="s">
        <v>11</v>
      </c>
      <c r="D2146" s="133" t="s">
        <v>4565</v>
      </c>
      <c r="E2146" s="133" t="s">
        <v>1202</v>
      </c>
      <c r="F2146" s="133" t="s">
        <v>4670</v>
      </c>
      <c r="G2146" s="133" t="s">
        <v>865</v>
      </c>
      <c r="H2146" s="133" t="s">
        <v>4684</v>
      </c>
      <c r="I2146" t="b">
        <v>0</v>
      </c>
      <c r="J2146" s="133" t="s">
        <v>867</v>
      </c>
      <c r="K2146" s="91">
        <v>440</v>
      </c>
      <c r="L2146" s="278">
        <v>440</v>
      </c>
      <c r="M2146" s="278">
        <f t="shared" si="33"/>
        <v>0</v>
      </c>
    </row>
    <row r="2147" spans="1:13" hidden="1" x14ac:dyDescent="0.3">
      <c r="A2147" s="108">
        <v>599009</v>
      </c>
      <c r="B2147" s="133" t="s">
        <v>4685</v>
      </c>
      <c r="C2147" s="133" t="s">
        <v>11</v>
      </c>
      <c r="D2147" s="133" t="s">
        <v>4565</v>
      </c>
      <c r="E2147" s="133" t="s">
        <v>1202</v>
      </c>
      <c r="F2147" s="133" t="s">
        <v>4083</v>
      </c>
      <c r="G2147" s="133" t="s">
        <v>865</v>
      </c>
      <c r="H2147" s="133" t="s">
        <v>4686</v>
      </c>
      <c r="I2147" t="b">
        <v>0</v>
      </c>
      <c r="J2147" s="133" t="s">
        <v>867</v>
      </c>
      <c r="K2147" s="91">
        <v>4540</v>
      </c>
      <c r="L2147" s="278">
        <v>4540</v>
      </c>
      <c r="M2147" s="278">
        <f t="shared" si="33"/>
        <v>0</v>
      </c>
    </row>
    <row r="2148" spans="1:13" hidden="1" x14ac:dyDescent="0.3">
      <c r="A2148" s="108">
        <v>851269</v>
      </c>
      <c r="B2148" s="133" t="s">
        <v>4687</v>
      </c>
      <c r="C2148" s="133" t="s">
        <v>11</v>
      </c>
      <c r="D2148" s="133" t="s">
        <v>4565</v>
      </c>
      <c r="E2148" s="133" t="s">
        <v>2668</v>
      </c>
      <c r="F2148" s="133" t="s">
        <v>3738</v>
      </c>
      <c r="G2148" s="133" t="s">
        <v>865</v>
      </c>
      <c r="H2148" s="133" t="s">
        <v>4344</v>
      </c>
      <c r="I2148" t="b">
        <v>0</v>
      </c>
      <c r="J2148" s="133" t="s">
        <v>867</v>
      </c>
      <c r="K2148" s="91">
        <v>50</v>
      </c>
      <c r="L2148" s="278">
        <v>50</v>
      </c>
      <c r="M2148" s="278">
        <f t="shared" si="33"/>
        <v>0</v>
      </c>
    </row>
    <row r="2149" spans="1:13" hidden="1" x14ac:dyDescent="0.3">
      <c r="A2149" s="108">
        <v>593480</v>
      </c>
      <c r="B2149" s="133" t="s">
        <v>4688</v>
      </c>
      <c r="C2149" s="133" t="s">
        <v>11</v>
      </c>
      <c r="D2149" s="133" t="s">
        <v>4565</v>
      </c>
      <c r="E2149" s="133" t="s">
        <v>2668</v>
      </c>
      <c r="F2149" s="133" t="s">
        <v>3738</v>
      </c>
      <c r="G2149" s="133" t="s">
        <v>925</v>
      </c>
      <c r="H2149" s="133" t="s">
        <v>4346</v>
      </c>
      <c r="I2149" t="b">
        <v>0</v>
      </c>
      <c r="J2149" s="133" t="s">
        <v>867</v>
      </c>
      <c r="K2149" s="91">
        <v>1840</v>
      </c>
      <c r="L2149" s="278">
        <v>1840</v>
      </c>
      <c r="M2149" s="278">
        <f t="shared" si="33"/>
        <v>0</v>
      </c>
    </row>
    <row r="2150" spans="1:13" hidden="1" x14ac:dyDescent="0.3">
      <c r="A2150" s="108">
        <v>593481</v>
      </c>
      <c r="B2150" s="133" t="s">
        <v>4689</v>
      </c>
      <c r="C2150" s="133" t="s">
        <v>11</v>
      </c>
      <c r="D2150" s="133" t="s">
        <v>4565</v>
      </c>
      <c r="E2150" s="133" t="s">
        <v>2668</v>
      </c>
      <c r="F2150" s="133" t="s">
        <v>3738</v>
      </c>
      <c r="G2150" s="133" t="s">
        <v>928</v>
      </c>
      <c r="H2150" s="133" t="s">
        <v>4348</v>
      </c>
      <c r="I2150" t="b">
        <v>0</v>
      </c>
      <c r="J2150" s="133" t="s">
        <v>867</v>
      </c>
      <c r="K2150" s="91">
        <v>100</v>
      </c>
      <c r="L2150" s="278">
        <v>100</v>
      </c>
      <c r="M2150" s="278">
        <f t="shared" si="33"/>
        <v>0</v>
      </c>
    </row>
    <row r="2151" spans="1:13" hidden="1" x14ac:dyDescent="0.3">
      <c r="A2151" s="108">
        <v>593482</v>
      </c>
      <c r="B2151" s="133" t="s">
        <v>4690</v>
      </c>
      <c r="C2151" s="133" t="s">
        <v>11</v>
      </c>
      <c r="D2151" s="133" t="s">
        <v>4565</v>
      </c>
      <c r="E2151" s="133" t="s">
        <v>2668</v>
      </c>
      <c r="F2151" s="133" t="s">
        <v>3738</v>
      </c>
      <c r="G2151" s="133" t="s">
        <v>931</v>
      </c>
      <c r="H2151" s="133" t="s">
        <v>4350</v>
      </c>
      <c r="I2151" t="b">
        <v>0</v>
      </c>
      <c r="J2151" s="133" t="s">
        <v>867</v>
      </c>
      <c r="K2151" s="91">
        <v>30</v>
      </c>
      <c r="L2151" s="278">
        <v>30</v>
      </c>
      <c r="M2151" s="278">
        <f t="shared" si="33"/>
        <v>0</v>
      </c>
    </row>
    <row r="2152" spans="1:13" hidden="1" x14ac:dyDescent="0.3">
      <c r="A2152" s="108">
        <v>593558</v>
      </c>
      <c r="B2152" s="133" t="s">
        <v>4691</v>
      </c>
      <c r="C2152" s="133" t="s">
        <v>11</v>
      </c>
      <c r="D2152" s="133" t="s">
        <v>4565</v>
      </c>
      <c r="E2152" s="133" t="s">
        <v>2514</v>
      </c>
      <c r="F2152" s="133" t="s">
        <v>3738</v>
      </c>
      <c r="G2152" s="133" t="s">
        <v>865</v>
      </c>
      <c r="H2152" s="133" t="s">
        <v>4354</v>
      </c>
      <c r="I2152" t="b">
        <v>0</v>
      </c>
      <c r="J2152" s="133" t="s">
        <v>867</v>
      </c>
      <c r="K2152" s="91">
        <v>1200</v>
      </c>
      <c r="L2152" s="278">
        <v>1200</v>
      </c>
      <c r="M2152" s="278">
        <f t="shared" si="33"/>
        <v>0</v>
      </c>
    </row>
    <row r="2153" spans="1:13" hidden="1" x14ac:dyDescent="0.3">
      <c r="A2153" s="108">
        <v>593559</v>
      </c>
      <c r="B2153" s="133" t="s">
        <v>4692</v>
      </c>
      <c r="C2153" s="133" t="s">
        <v>11</v>
      </c>
      <c r="D2153" s="133" t="s">
        <v>4565</v>
      </c>
      <c r="E2153" s="133" t="s">
        <v>1354</v>
      </c>
      <c r="F2153" s="133" t="s">
        <v>3738</v>
      </c>
      <c r="G2153" s="133" t="s">
        <v>865</v>
      </c>
      <c r="H2153" s="133" t="s">
        <v>4693</v>
      </c>
      <c r="I2153" t="b">
        <v>0</v>
      </c>
      <c r="J2153" s="133" t="s">
        <v>867</v>
      </c>
      <c r="K2153" s="91">
        <v>2960</v>
      </c>
      <c r="L2153" s="278">
        <v>2960</v>
      </c>
      <c r="M2153" s="278">
        <f t="shared" si="33"/>
        <v>0</v>
      </c>
    </row>
    <row r="2154" spans="1:13" hidden="1" x14ac:dyDescent="0.3">
      <c r="A2154" s="108">
        <v>850009</v>
      </c>
      <c r="B2154" s="133" t="s">
        <v>4694</v>
      </c>
      <c r="C2154" s="133" t="s">
        <v>11</v>
      </c>
      <c r="D2154" s="133" t="s">
        <v>4565</v>
      </c>
      <c r="E2154" s="133" t="s">
        <v>1354</v>
      </c>
      <c r="F2154" s="133" t="s">
        <v>3738</v>
      </c>
      <c r="G2154" s="133" t="s">
        <v>925</v>
      </c>
      <c r="H2154" s="133" t="s">
        <v>4368</v>
      </c>
      <c r="I2154" t="b">
        <v>0</v>
      </c>
      <c r="J2154" s="133" t="s">
        <v>867</v>
      </c>
      <c r="K2154" s="91">
        <v>110</v>
      </c>
      <c r="L2154" s="278">
        <v>110</v>
      </c>
      <c r="M2154" s="278">
        <f t="shared" si="33"/>
        <v>0</v>
      </c>
    </row>
    <row r="2155" spans="1:13" hidden="1" x14ac:dyDescent="0.3">
      <c r="A2155" s="108">
        <v>593469</v>
      </c>
      <c r="B2155" s="133" t="s">
        <v>4695</v>
      </c>
      <c r="C2155" s="133" t="s">
        <v>11</v>
      </c>
      <c r="D2155" s="133" t="s">
        <v>4565</v>
      </c>
      <c r="E2155" s="133" t="s">
        <v>1354</v>
      </c>
      <c r="F2155" s="133" t="s">
        <v>4612</v>
      </c>
      <c r="G2155" s="133" t="s">
        <v>865</v>
      </c>
      <c r="H2155" s="133" t="s">
        <v>4358</v>
      </c>
      <c r="I2155" t="b">
        <v>0</v>
      </c>
      <c r="J2155" s="133" t="s">
        <v>867</v>
      </c>
      <c r="K2155" s="91">
        <v>0</v>
      </c>
      <c r="L2155" s="278">
        <v>0</v>
      </c>
      <c r="M2155" s="278">
        <f t="shared" si="33"/>
        <v>0</v>
      </c>
    </row>
    <row r="2156" spans="1:13" hidden="1" x14ac:dyDescent="0.3">
      <c r="A2156" s="108">
        <v>593470</v>
      </c>
      <c r="B2156" s="133" t="s">
        <v>4696</v>
      </c>
      <c r="C2156" s="133" t="s">
        <v>11</v>
      </c>
      <c r="D2156" s="133" t="s">
        <v>4565</v>
      </c>
      <c r="E2156" s="133" t="s">
        <v>1354</v>
      </c>
      <c r="F2156" s="133" t="s">
        <v>4062</v>
      </c>
      <c r="G2156" s="133" t="s">
        <v>865</v>
      </c>
      <c r="H2156" s="133" t="s">
        <v>4697</v>
      </c>
      <c r="I2156" t="b">
        <v>0</v>
      </c>
      <c r="J2156" s="133" t="s">
        <v>867</v>
      </c>
      <c r="K2156" s="91">
        <v>110</v>
      </c>
      <c r="L2156" s="278">
        <v>110</v>
      </c>
      <c r="M2156" s="278">
        <f t="shared" si="33"/>
        <v>0</v>
      </c>
    </row>
    <row r="2157" spans="1:13" hidden="1" x14ac:dyDescent="0.3">
      <c r="A2157" s="108">
        <v>593471</v>
      </c>
      <c r="B2157" s="133" t="s">
        <v>4698</v>
      </c>
      <c r="C2157" s="133" t="s">
        <v>11</v>
      </c>
      <c r="D2157" s="133" t="s">
        <v>4565</v>
      </c>
      <c r="E2157" s="133" t="s">
        <v>1207</v>
      </c>
      <c r="F2157" s="133" t="s">
        <v>3738</v>
      </c>
      <c r="G2157" s="133" t="s">
        <v>865</v>
      </c>
      <c r="H2157" s="133" t="s">
        <v>4699</v>
      </c>
      <c r="I2157" t="b">
        <v>0</v>
      </c>
      <c r="J2157" s="133" t="s">
        <v>867</v>
      </c>
      <c r="K2157" s="91">
        <v>1700</v>
      </c>
      <c r="L2157" s="278">
        <v>1700</v>
      </c>
      <c r="M2157" s="278">
        <f t="shared" si="33"/>
        <v>0</v>
      </c>
    </row>
    <row r="2158" spans="1:13" hidden="1" x14ac:dyDescent="0.3">
      <c r="A2158" s="108">
        <v>593472</v>
      </c>
      <c r="B2158" s="133" t="s">
        <v>4700</v>
      </c>
      <c r="C2158" s="133" t="s">
        <v>11</v>
      </c>
      <c r="D2158" s="133" t="s">
        <v>4565</v>
      </c>
      <c r="E2158" s="133" t="s">
        <v>1207</v>
      </c>
      <c r="F2158" s="133" t="s">
        <v>3738</v>
      </c>
      <c r="G2158" s="133" t="s">
        <v>925</v>
      </c>
      <c r="H2158" s="133" t="s">
        <v>4701</v>
      </c>
      <c r="I2158" t="b">
        <v>0</v>
      </c>
      <c r="J2158" s="133" t="s">
        <v>867</v>
      </c>
      <c r="K2158" s="91">
        <v>620</v>
      </c>
      <c r="L2158" s="278">
        <v>620</v>
      </c>
      <c r="M2158" s="278">
        <f t="shared" si="33"/>
        <v>0</v>
      </c>
    </row>
    <row r="2159" spans="1:13" hidden="1" x14ac:dyDescent="0.3">
      <c r="A2159" s="108">
        <v>593473</v>
      </c>
      <c r="B2159" s="133" t="s">
        <v>4702</v>
      </c>
      <c r="C2159" s="133" t="s">
        <v>11</v>
      </c>
      <c r="D2159" s="133" t="s">
        <v>4565</v>
      </c>
      <c r="E2159" s="133" t="s">
        <v>1207</v>
      </c>
      <c r="F2159" s="133" t="s">
        <v>3738</v>
      </c>
      <c r="G2159" s="133" t="s">
        <v>928</v>
      </c>
      <c r="H2159" s="133" t="s">
        <v>4703</v>
      </c>
      <c r="I2159" t="b">
        <v>0</v>
      </c>
      <c r="J2159" s="133" t="s">
        <v>867</v>
      </c>
      <c r="K2159" s="91">
        <v>40</v>
      </c>
      <c r="L2159" s="278">
        <v>40</v>
      </c>
      <c r="M2159" s="278">
        <f t="shared" si="33"/>
        <v>0</v>
      </c>
    </row>
    <row r="2160" spans="1:13" hidden="1" x14ac:dyDescent="0.3">
      <c r="A2160" s="108">
        <v>599010</v>
      </c>
      <c r="B2160" s="133" t="s">
        <v>4704</v>
      </c>
      <c r="C2160" s="133" t="s">
        <v>11</v>
      </c>
      <c r="D2160" s="133" t="s">
        <v>4565</v>
      </c>
      <c r="E2160" s="133" t="s">
        <v>1207</v>
      </c>
      <c r="F2160" s="133" t="s">
        <v>3738</v>
      </c>
      <c r="G2160" s="133" t="s">
        <v>931</v>
      </c>
      <c r="H2160" s="133" t="s">
        <v>4705</v>
      </c>
      <c r="I2160" t="b">
        <v>0</v>
      </c>
      <c r="J2160" s="133" t="s">
        <v>867</v>
      </c>
      <c r="K2160" s="91">
        <v>50</v>
      </c>
      <c r="L2160" s="278">
        <v>50</v>
      </c>
      <c r="M2160" s="278">
        <f t="shared" si="33"/>
        <v>0</v>
      </c>
    </row>
    <row r="2161" spans="1:13" hidden="1" x14ac:dyDescent="0.3">
      <c r="A2161" s="108">
        <v>850011</v>
      </c>
      <c r="B2161" s="133" t="s">
        <v>4706</v>
      </c>
      <c r="C2161" s="133" t="s">
        <v>11</v>
      </c>
      <c r="D2161" s="133" t="s">
        <v>4565</v>
      </c>
      <c r="E2161" s="133" t="s">
        <v>1207</v>
      </c>
      <c r="F2161" s="133" t="s">
        <v>4062</v>
      </c>
      <c r="G2161" s="133" t="s">
        <v>865</v>
      </c>
      <c r="H2161" s="133" t="s">
        <v>4707</v>
      </c>
      <c r="I2161" t="b">
        <v>0</v>
      </c>
      <c r="J2161" s="133" t="s">
        <v>867</v>
      </c>
      <c r="K2161" s="91">
        <v>1330</v>
      </c>
      <c r="L2161" s="278">
        <v>1330</v>
      </c>
      <c r="M2161" s="278">
        <f t="shared" si="33"/>
        <v>0</v>
      </c>
    </row>
    <row r="2162" spans="1:13" hidden="1" x14ac:dyDescent="0.3">
      <c r="A2162" s="108">
        <v>599011</v>
      </c>
      <c r="B2162" s="133" t="s">
        <v>4708</v>
      </c>
      <c r="C2162" s="133" t="s">
        <v>11</v>
      </c>
      <c r="D2162" s="133" t="s">
        <v>4565</v>
      </c>
      <c r="E2162" s="133" t="s">
        <v>1212</v>
      </c>
      <c r="F2162" s="133" t="s">
        <v>3738</v>
      </c>
      <c r="G2162" s="133" t="s">
        <v>865</v>
      </c>
      <c r="H2162" s="133" t="s">
        <v>1213</v>
      </c>
      <c r="I2162" t="b">
        <v>0</v>
      </c>
      <c r="J2162" s="133" t="s">
        <v>867</v>
      </c>
      <c r="K2162" s="91">
        <v>150</v>
      </c>
      <c r="L2162" s="278">
        <v>150</v>
      </c>
      <c r="M2162" s="278">
        <f t="shared" si="33"/>
        <v>0</v>
      </c>
    </row>
    <row r="2163" spans="1:13" hidden="1" x14ac:dyDescent="0.3">
      <c r="A2163" s="108">
        <v>599012</v>
      </c>
      <c r="B2163" s="133" t="s">
        <v>4709</v>
      </c>
      <c r="C2163" s="133" t="s">
        <v>11</v>
      </c>
      <c r="D2163" s="133" t="s">
        <v>4565</v>
      </c>
      <c r="E2163" s="133" t="s">
        <v>1212</v>
      </c>
      <c r="F2163" s="133" t="s">
        <v>4062</v>
      </c>
      <c r="G2163" s="133" t="s">
        <v>865</v>
      </c>
      <c r="H2163" s="133" t="s">
        <v>1497</v>
      </c>
      <c r="I2163" t="b">
        <v>0</v>
      </c>
      <c r="J2163" s="133" t="s">
        <v>867</v>
      </c>
      <c r="K2163" s="91">
        <v>2300</v>
      </c>
      <c r="L2163" s="278">
        <v>2300</v>
      </c>
      <c r="M2163" s="278">
        <f t="shared" si="33"/>
        <v>0</v>
      </c>
    </row>
    <row r="2164" spans="1:13" hidden="1" x14ac:dyDescent="0.3">
      <c r="A2164" s="108">
        <v>1820513</v>
      </c>
      <c r="B2164" s="133" t="s">
        <v>4710</v>
      </c>
      <c r="C2164" s="133" t="s">
        <v>11</v>
      </c>
      <c r="D2164" s="133" t="s">
        <v>4565</v>
      </c>
      <c r="E2164" s="133" t="s">
        <v>1212</v>
      </c>
      <c r="F2164" s="133" t="s">
        <v>4109</v>
      </c>
      <c r="G2164" s="133" t="s">
        <v>865</v>
      </c>
      <c r="H2164" s="133" t="s">
        <v>4711</v>
      </c>
      <c r="I2164" t="b">
        <v>0</v>
      </c>
      <c r="J2164" s="133" t="s">
        <v>867</v>
      </c>
      <c r="K2164" s="91">
        <v>53000</v>
      </c>
      <c r="L2164" s="278">
        <v>53000</v>
      </c>
      <c r="M2164" s="278">
        <f t="shared" si="33"/>
        <v>0</v>
      </c>
    </row>
    <row r="2165" spans="1:13" hidden="1" x14ac:dyDescent="0.3">
      <c r="A2165" s="108">
        <v>593560</v>
      </c>
      <c r="B2165" s="133" t="s">
        <v>4712</v>
      </c>
      <c r="C2165" s="133" t="s">
        <v>11</v>
      </c>
      <c r="D2165" s="133" t="s">
        <v>4565</v>
      </c>
      <c r="E2165" s="133" t="s">
        <v>1215</v>
      </c>
      <c r="F2165" s="133" t="s">
        <v>3738</v>
      </c>
      <c r="G2165" s="133" t="s">
        <v>865</v>
      </c>
      <c r="H2165" s="133" t="s">
        <v>4713</v>
      </c>
      <c r="I2165" t="b">
        <v>0</v>
      </c>
      <c r="J2165" s="133" t="s">
        <v>867</v>
      </c>
      <c r="K2165" s="91">
        <v>3890</v>
      </c>
      <c r="L2165" s="278">
        <v>3890</v>
      </c>
      <c r="M2165" s="278">
        <f t="shared" si="33"/>
        <v>0</v>
      </c>
    </row>
    <row r="2166" spans="1:13" hidden="1" x14ac:dyDescent="0.3">
      <c r="A2166" s="108">
        <v>1820514</v>
      </c>
      <c r="B2166" s="133" t="s">
        <v>4714</v>
      </c>
      <c r="C2166" s="133" t="s">
        <v>11</v>
      </c>
      <c r="D2166" s="133" t="s">
        <v>4565</v>
      </c>
      <c r="E2166" s="133" t="s">
        <v>1215</v>
      </c>
      <c r="F2166" s="133" t="s">
        <v>4012</v>
      </c>
      <c r="G2166" s="133" t="s">
        <v>865</v>
      </c>
      <c r="H2166" s="133" t="s">
        <v>4715</v>
      </c>
      <c r="I2166" t="b">
        <v>0</v>
      </c>
      <c r="J2166" s="133" t="s">
        <v>867</v>
      </c>
      <c r="K2166" s="91">
        <v>600</v>
      </c>
      <c r="L2166" s="278">
        <v>600</v>
      </c>
      <c r="M2166" s="278">
        <f t="shared" si="33"/>
        <v>0</v>
      </c>
    </row>
    <row r="2167" spans="1:13" hidden="1" x14ac:dyDescent="0.3">
      <c r="A2167" s="108">
        <v>599013</v>
      </c>
      <c r="B2167" s="133" t="s">
        <v>4716</v>
      </c>
      <c r="C2167" s="133" t="s">
        <v>11</v>
      </c>
      <c r="D2167" s="133" t="s">
        <v>4565</v>
      </c>
      <c r="E2167" s="133" t="s">
        <v>1215</v>
      </c>
      <c r="F2167" s="133" t="s">
        <v>4012</v>
      </c>
      <c r="G2167" s="133" t="s">
        <v>925</v>
      </c>
      <c r="H2167" s="133" t="s">
        <v>4717</v>
      </c>
      <c r="I2167" t="b">
        <v>0</v>
      </c>
      <c r="J2167" s="133" t="s">
        <v>867</v>
      </c>
      <c r="K2167" s="91">
        <v>0</v>
      </c>
      <c r="L2167" s="278">
        <v>0</v>
      </c>
      <c r="M2167" s="278">
        <f t="shared" si="33"/>
        <v>0</v>
      </c>
    </row>
    <row r="2168" spans="1:13" hidden="1" x14ac:dyDescent="0.3">
      <c r="A2168" s="108">
        <v>851271</v>
      </c>
      <c r="B2168" s="261" t="s">
        <v>11993</v>
      </c>
      <c r="C2168" s="262" t="s">
        <v>11</v>
      </c>
      <c r="D2168" s="262" t="s">
        <v>4565</v>
      </c>
      <c r="E2168" s="262" t="s">
        <v>1215</v>
      </c>
      <c r="F2168" s="262" t="s">
        <v>4012</v>
      </c>
      <c r="G2168" s="262" t="s">
        <v>928</v>
      </c>
      <c r="H2168" s="262" t="s">
        <v>11994</v>
      </c>
      <c r="I2168" s="263" t="b">
        <v>0</v>
      </c>
      <c r="J2168" s="261" t="s">
        <v>867</v>
      </c>
      <c r="K2168" s="264"/>
      <c r="L2168" s="278">
        <v>600</v>
      </c>
      <c r="M2168" s="285">
        <f t="shared" si="33"/>
        <v>600</v>
      </c>
    </row>
    <row r="2169" spans="1:13" hidden="1" x14ac:dyDescent="0.3">
      <c r="A2169" s="108">
        <v>851272</v>
      </c>
      <c r="B2169" s="133" t="s">
        <v>4718</v>
      </c>
      <c r="C2169" s="133" t="s">
        <v>11</v>
      </c>
      <c r="D2169" s="133" t="s">
        <v>4565</v>
      </c>
      <c r="E2169" s="133" t="s">
        <v>1215</v>
      </c>
      <c r="F2169" s="133" t="s">
        <v>4062</v>
      </c>
      <c r="G2169" s="133" t="s">
        <v>925</v>
      </c>
      <c r="H2169" s="133" t="s">
        <v>4719</v>
      </c>
      <c r="I2169" t="b">
        <v>0</v>
      </c>
      <c r="J2169" s="133" t="s">
        <v>867</v>
      </c>
      <c r="K2169" s="91">
        <v>1250</v>
      </c>
      <c r="L2169" s="278">
        <v>1250</v>
      </c>
      <c r="M2169" s="278">
        <f t="shared" si="33"/>
        <v>0</v>
      </c>
    </row>
    <row r="2170" spans="1:13" hidden="1" x14ac:dyDescent="0.3">
      <c r="A2170" s="108">
        <v>851273</v>
      </c>
      <c r="B2170" s="133" t="s">
        <v>4720</v>
      </c>
      <c r="C2170" s="133" t="s">
        <v>11</v>
      </c>
      <c r="D2170" s="133" t="s">
        <v>4565</v>
      </c>
      <c r="E2170" s="133" t="s">
        <v>1215</v>
      </c>
      <c r="F2170" s="133" t="s">
        <v>4062</v>
      </c>
      <c r="G2170" s="133" t="s">
        <v>928</v>
      </c>
      <c r="H2170" s="133" t="s">
        <v>4721</v>
      </c>
      <c r="I2170" t="b">
        <v>0</v>
      </c>
      <c r="J2170" s="133" t="s">
        <v>867</v>
      </c>
      <c r="K2170" s="91">
        <v>950</v>
      </c>
      <c r="L2170" s="278">
        <v>950</v>
      </c>
      <c r="M2170" s="278">
        <f t="shared" si="33"/>
        <v>0</v>
      </c>
    </row>
    <row r="2171" spans="1:13" hidden="1" x14ac:dyDescent="0.3">
      <c r="A2171" s="108">
        <v>593483</v>
      </c>
      <c r="B2171" s="133" t="s">
        <v>4722</v>
      </c>
      <c r="C2171" s="133" t="s">
        <v>11</v>
      </c>
      <c r="D2171" s="133" t="s">
        <v>4565</v>
      </c>
      <c r="E2171" s="133" t="s">
        <v>1215</v>
      </c>
      <c r="F2171" s="133" t="s">
        <v>4670</v>
      </c>
      <c r="G2171" s="133" t="s">
        <v>865</v>
      </c>
      <c r="H2171" s="133" t="s">
        <v>4723</v>
      </c>
      <c r="I2171" t="b">
        <v>0</v>
      </c>
      <c r="J2171" s="133" t="s">
        <v>867</v>
      </c>
      <c r="K2171" s="91">
        <v>160</v>
      </c>
      <c r="L2171" s="278">
        <v>160</v>
      </c>
      <c r="M2171" s="278">
        <f t="shared" si="33"/>
        <v>0</v>
      </c>
    </row>
    <row r="2172" spans="1:13" hidden="1" x14ac:dyDescent="0.3">
      <c r="A2172" s="108">
        <v>593484</v>
      </c>
      <c r="B2172" s="133" t="s">
        <v>4724</v>
      </c>
      <c r="C2172" s="133" t="s">
        <v>11</v>
      </c>
      <c r="D2172" s="133" t="s">
        <v>4565</v>
      </c>
      <c r="E2172" s="133" t="s">
        <v>1215</v>
      </c>
      <c r="F2172" s="133" t="s">
        <v>4083</v>
      </c>
      <c r="G2172" s="133" t="s">
        <v>865</v>
      </c>
      <c r="H2172" s="133" t="s">
        <v>4725</v>
      </c>
      <c r="I2172" t="b">
        <v>0</v>
      </c>
      <c r="J2172" s="133" t="s">
        <v>867</v>
      </c>
      <c r="K2172" s="91">
        <v>0</v>
      </c>
      <c r="L2172" s="278">
        <v>0</v>
      </c>
      <c r="M2172" s="278">
        <f t="shared" si="33"/>
        <v>0</v>
      </c>
    </row>
    <row r="2173" spans="1:13" hidden="1" x14ac:dyDescent="0.3">
      <c r="A2173" s="108">
        <v>593496</v>
      </c>
      <c r="B2173" s="133" t="s">
        <v>4726</v>
      </c>
      <c r="C2173" s="133" t="s">
        <v>11</v>
      </c>
      <c r="D2173" s="133" t="s">
        <v>4565</v>
      </c>
      <c r="E2173" s="133" t="s">
        <v>1215</v>
      </c>
      <c r="F2173" s="133" t="s">
        <v>4083</v>
      </c>
      <c r="G2173" s="133" t="s">
        <v>925</v>
      </c>
      <c r="H2173" s="133" t="s">
        <v>4727</v>
      </c>
      <c r="I2173" t="b">
        <v>0</v>
      </c>
      <c r="J2173" s="133" t="s">
        <v>867</v>
      </c>
      <c r="K2173" s="91">
        <v>1000</v>
      </c>
      <c r="L2173" s="278">
        <v>1000</v>
      </c>
      <c r="M2173" s="278">
        <f t="shared" si="33"/>
        <v>0</v>
      </c>
    </row>
    <row r="2174" spans="1:13" hidden="1" x14ac:dyDescent="0.3">
      <c r="A2174" s="108">
        <v>593561</v>
      </c>
      <c r="B2174" s="133" t="s">
        <v>4728</v>
      </c>
      <c r="C2174" s="133" t="s">
        <v>11</v>
      </c>
      <c r="D2174" s="133" t="s">
        <v>4565</v>
      </c>
      <c r="E2174" s="133" t="s">
        <v>1215</v>
      </c>
      <c r="F2174" s="133" t="s">
        <v>4109</v>
      </c>
      <c r="G2174" s="133" t="s">
        <v>865</v>
      </c>
      <c r="H2174" s="133" t="s">
        <v>4729</v>
      </c>
      <c r="I2174" t="b">
        <v>0</v>
      </c>
      <c r="J2174" s="133" t="s">
        <v>867</v>
      </c>
      <c r="K2174" s="91">
        <v>2930</v>
      </c>
      <c r="L2174" s="278">
        <v>2930</v>
      </c>
      <c r="M2174" s="278">
        <f t="shared" si="33"/>
        <v>0</v>
      </c>
    </row>
    <row r="2175" spans="1:13" hidden="1" x14ac:dyDescent="0.3">
      <c r="A2175" s="108">
        <v>599014</v>
      </c>
      <c r="B2175" s="133" t="s">
        <v>4730</v>
      </c>
      <c r="C2175" s="133" t="s">
        <v>11</v>
      </c>
      <c r="D2175" s="133" t="s">
        <v>4565</v>
      </c>
      <c r="E2175" s="133" t="s">
        <v>1220</v>
      </c>
      <c r="F2175" s="133" t="s">
        <v>3738</v>
      </c>
      <c r="G2175" s="133" t="s">
        <v>865</v>
      </c>
      <c r="H2175" s="133" t="s">
        <v>4410</v>
      </c>
      <c r="I2175" t="b">
        <v>0</v>
      </c>
      <c r="J2175" s="133" t="s">
        <v>867</v>
      </c>
      <c r="K2175" s="91">
        <v>1000</v>
      </c>
      <c r="L2175" s="278">
        <v>1000</v>
      </c>
      <c r="M2175" s="278">
        <f t="shared" si="33"/>
        <v>0</v>
      </c>
    </row>
    <row r="2176" spans="1:13" hidden="1" x14ac:dyDescent="0.3">
      <c r="A2176" s="108">
        <v>850012</v>
      </c>
      <c r="B2176" s="133" t="s">
        <v>4731</v>
      </c>
      <c r="C2176" s="133" t="s">
        <v>11</v>
      </c>
      <c r="D2176" s="133" t="s">
        <v>4565</v>
      </c>
      <c r="E2176" s="133" t="s">
        <v>1220</v>
      </c>
      <c r="F2176" s="133" t="s">
        <v>3738</v>
      </c>
      <c r="G2176" s="133" t="s">
        <v>925</v>
      </c>
      <c r="H2176" s="133" t="s">
        <v>4732</v>
      </c>
      <c r="I2176" t="b">
        <v>0</v>
      </c>
      <c r="J2176" s="133" t="s">
        <v>867</v>
      </c>
      <c r="K2176" s="91">
        <v>600</v>
      </c>
      <c r="L2176" s="278">
        <v>600</v>
      </c>
      <c r="M2176" s="278">
        <f t="shared" si="33"/>
        <v>0</v>
      </c>
    </row>
    <row r="2177" spans="1:13" hidden="1" x14ac:dyDescent="0.3">
      <c r="A2177" s="108">
        <v>850013</v>
      </c>
      <c r="B2177" s="133" t="s">
        <v>4733</v>
      </c>
      <c r="C2177" s="133" t="s">
        <v>11</v>
      </c>
      <c r="D2177" s="133" t="s">
        <v>4565</v>
      </c>
      <c r="E2177" s="133" t="s">
        <v>1220</v>
      </c>
      <c r="F2177" s="133" t="s">
        <v>3738</v>
      </c>
      <c r="G2177" s="133" t="s">
        <v>928</v>
      </c>
      <c r="H2177" s="133" t="s">
        <v>4734</v>
      </c>
      <c r="I2177" t="b">
        <v>0</v>
      </c>
      <c r="J2177" s="133" t="s">
        <v>867</v>
      </c>
      <c r="K2177" s="91">
        <v>1100</v>
      </c>
      <c r="L2177" s="278">
        <v>1100</v>
      </c>
      <c r="M2177" s="278">
        <f t="shared" si="33"/>
        <v>0</v>
      </c>
    </row>
    <row r="2178" spans="1:13" hidden="1" x14ac:dyDescent="0.3">
      <c r="A2178" s="108">
        <v>2617670</v>
      </c>
      <c r="B2178" s="133" t="s">
        <v>4735</v>
      </c>
      <c r="C2178" s="133" t="s">
        <v>11</v>
      </c>
      <c r="D2178" s="133" t="s">
        <v>4565</v>
      </c>
      <c r="E2178" s="133" t="s">
        <v>1220</v>
      </c>
      <c r="F2178" s="133" t="s">
        <v>4012</v>
      </c>
      <c r="G2178" s="133" t="s">
        <v>865</v>
      </c>
      <c r="H2178" s="133" t="s">
        <v>4736</v>
      </c>
      <c r="I2178" t="b">
        <v>0</v>
      </c>
      <c r="J2178" s="133" t="s">
        <v>867</v>
      </c>
      <c r="K2178" s="91">
        <v>1200</v>
      </c>
      <c r="L2178" s="278">
        <v>1200</v>
      </c>
      <c r="M2178" s="278">
        <f t="shared" si="33"/>
        <v>0</v>
      </c>
    </row>
    <row r="2179" spans="1:13" hidden="1" x14ac:dyDescent="0.3">
      <c r="A2179" s="108">
        <v>2617671</v>
      </c>
      <c r="B2179" s="133" t="s">
        <v>4737</v>
      </c>
      <c r="C2179" s="133" t="s">
        <v>11</v>
      </c>
      <c r="D2179" s="133" t="s">
        <v>4565</v>
      </c>
      <c r="E2179" s="133" t="s">
        <v>1220</v>
      </c>
      <c r="F2179" s="133" t="s">
        <v>4012</v>
      </c>
      <c r="G2179" s="133" t="s">
        <v>925</v>
      </c>
      <c r="H2179" s="133" t="s">
        <v>4738</v>
      </c>
      <c r="I2179" t="b">
        <v>0</v>
      </c>
      <c r="J2179" s="133" t="s">
        <v>867</v>
      </c>
      <c r="K2179" s="91">
        <v>860</v>
      </c>
      <c r="L2179" s="278">
        <v>860</v>
      </c>
      <c r="M2179" s="278">
        <f t="shared" si="33"/>
        <v>0</v>
      </c>
    </row>
    <row r="2180" spans="1:13" hidden="1" x14ac:dyDescent="0.3">
      <c r="A2180" s="108">
        <v>599016</v>
      </c>
      <c r="B2180" s="133" t="s">
        <v>4739</v>
      </c>
      <c r="C2180" s="133" t="s">
        <v>11</v>
      </c>
      <c r="D2180" s="133" t="s">
        <v>4565</v>
      </c>
      <c r="E2180" s="133" t="s">
        <v>1220</v>
      </c>
      <c r="F2180" s="133" t="s">
        <v>4054</v>
      </c>
      <c r="G2180" s="133" t="s">
        <v>865</v>
      </c>
      <c r="H2180" s="133" t="s">
        <v>4740</v>
      </c>
      <c r="I2180" t="b">
        <v>0</v>
      </c>
      <c r="J2180" s="133" t="s">
        <v>867</v>
      </c>
      <c r="K2180" s="91">
        <v>1000</v>
      </c>
      <c r="L2180" s="278">
        <v>1000</v>
      </c>
      <c r="M2180" s="278">
        <f t="shared" si="33"/>
        <v>0</v>
      </c>
    </row>
    <row r="2181" spans="1:13" hidden="1" x14ac:dyDescent="0.3">
      <c r="A2181" s="108">
        <v>599103</v>
      </c>
      <c r="B2181" s="133" t="s">
        <v>4741</v>
      </c>
      <c r="C2181" s="133" t="s">
        <v>11</v>
      </c>
      <c r="D2181" s="133" t="s">
        <v>4565</v>
      </c>
      <c r="E2181" s="133" t="s">
        <v>1220</v>
      </c>
      <c r="F2181" s="133" t="s">
        <v>4062</v>
      </c>
      <c r="G2181" s="133" t="s">
        <v>865</v>
      </c>
      <c r="H2181" s="133" t="s">
        <v>4742</v>
      </c>
      <c r="I2181" t="b">
        <v>0</v>
      </c>
      <c r="J2181" s="133" t="s">
        <v>867</v>
      </c>
      <c r="K2181" s="91">
        <v>4800</v>
      </c>
      <c r="L2181" s="278">
        <v>4800</v>
      </c>
      <c r="M2181" s="278">
        <f t="shared" si="33"/>
        <v>0</v>
      </c>
    </row>
    <row r="2182" spans="1:13" hidden="1" x14ac:dyDescent="0.3">
      <c r="A2182" s="108">
        <v>1707839</v>
      </c>
      <c r="B2182" s="133" t="s">
        <v>4743</v>
      </c>
      <c r="C2182" s="133" t="s">
        <v>11</v>
      </c>
      <c r="D2182" s="133" t="s">
        <v>4565</v>
      </c>
      <c r="E2182" s="133" t="s">
        <v>1220</v>
      </c>
      <c r="F2182" s="133" t="s">
        <v>4062</v>
      </c>
      <c r="G2182" s="133" t="s">
        <v>925</v>
      </c>
      <c r="H2182" s="133" t="s">
        <v>4592</v>
      </c>
      <c r="I2182" t="b">
        <v>0</v>
      </c>
      <c r="J2182" s="133" t="s">
        <v>867</v>
      </c>
      <c r="K2182" s="91">
        <v>700</v>
      </c>
      <c r="L2182" s="278">
        <v>700</v>
      </c>
      <c r="M2182" s="278">
        <f t="shared" ref="M2182:M2245" si="34">+L2182-K2182</f>
        <v>0</v>
      </c>
    </row>
    <row r="2183" spans="1:13" hidden="1" x14ac:dyDescent="0.3">
      <c r="A2183" s="108">
        <v>593485</v>
      </c>
      <c r="B2183" s="133" t="s">
        <v>4744</v>
      </c>
      <c r="C2183" s="133" t="s">
        <v>11</v>
      </c>
      <c r="D2183" s="133" t="s">
        <v>4565</v>
      </c>
      <c r="E2183" s="133" t="s">
        <v>1220</v>
      </c>
      <c r="F2183" s="133" t="s">
        <v>4062</v>
      </c>
      <c r="G2183" s="133" t="s">
        <v>928</v>
      </c>
      <c r="H2183" s="133" t="s">
        <v>4745</v>
      </c>
      <c r="I2183" t="b">
        <v>0</v>
      </c>
      <c r="J2183" s="133" t="s">
        <v>867</v>
      </c>
      <c r="K2183" s="91">
        <v>650</v>
      </c>
      <c r="L2183" s="278">
        <v>650</v>
      </c>
      <c r="M2183" s="278">
        <f t="shared" si="34"/>
        <v>0</v>
      </c>
    </row>
    <row r="2184" spans="1:13" hidden="1" x14ac:dyDescent="0.3">
      <c r="A2184" s="108">
        <v>593542</v>
      </c>
      <c r="B2184" s="133" t="s">
        <v>4746</v>
      </c>
      <c r="C2184" s="133" t="s">
        <v>11</v>
      </c>
      <c r="D2184" s="133" t="s">
        <v>4565</v>
      </c>
      <c r="E2184" s="133" t="s">
        <v>1220</v>
      </c>
      <c r="F2184" s="133" t="s">
        <v>4083</v>
      </c>
      <c r="G2184" s="133" t="s">
        <v>865</v>
      </c>
      <c r="H2184" s="133" t="s">
        <v>4747</v>
      </c>
      <c r="I2184" t="b">
        <v>0</v>
      </c>
      <c r="J2184" s="133" t="s">
        <v>867</v>
      </c>
      <c r="K2184" s="91">
        <v>700</v>
      </c>
      <c r="L2184" s="278">
        <v>700</v>
      </c>
      <c r="M2184" s="278">
        <f t="shared" si="34"/>
        <v>0</v>
      </c>
    </row>
    <row r="2185" spans="1:13" hidden="1" x14ac:dyDescent="0.3">
      <c r="A2185" s="108">
        <v>1210075</v>
      </c>
      <c r="B2185" s="133" t="s">
        <v>4748</v>
      </c>
      <c r="C2185" s="133" t="s">
        <v>11</v>
      </c>
      <c r="D2185" s="133" t="s">
        <v>4565</v>
      </c>
      <c r="E2185" s="133" t="s">
        <v>1229</v>
      </c>
      <c r="F2185" s="133" t="s">
        <v>3738</v>
      </c>
      <c r="G2185" s="133" t="s">
        <v>865</v>
      </c>
      <c r="H2185" s="133" t="s">
        <v>4749</v>
      </c>
      <c r="I2185" t="b">
        <v>0</v>
      </c>
      <c r="J2185" s="133" t="s">
        <v>867</v>
      </c>
      <c r="K2185" s="91">
        <v>1400</v>
      </c>
      <c r="L2185" s="278">
        <v>1400</v>
      </c>
      <c r="M2185" s="278">
        <f t="shared" si="34"/>
        <v>0</v>
      </c>
    </row>
    <row r="2186" spans="1:13" hidden="1" x14ac:dyDescent="0.3">
      <c r="A2186" s="108">
        <v>2005978</v>
      </c>
      <c r="B2186" s="133" t="s">
        <v>4750</v>
      </c>
      <c r="C2186" s="133" t="s">
        <v>11</v>
      </c>
      <c r="D2186" s="133" t="s">
        <v>4565</v>
      </c>
      <c r="E2186" s="133" t="s">
        <v>1229</v>
      </c>
      <c r="F2186" s="133" t="s">
        <v>3738</v>
      </c>
      <c r="G2186" s="133" t="s">
        <v>925</v>
      </c>
      <c r="H2186" s="133" t="s">
        <v>1314</v>
      </c>
      <c r="I2186" t="b">
        <v>0</v>
      </c>
      <c r="J2186" s="133" t="s">
        <v>867</v>
      </c>
      <c r="K2186" s="91">
        <v>150</v>
      </c>
      <c r="L2186" s="278">
        <v>150</v>
      </c>
      <c r="M2186" s="278">
        <f t="shared" si="34"/>
        <v>0</v>
      </c>
    </row>
    <row r="2187" spans="1:13" hidden="1" x14ac:dyDescent="0.3">
      <c r="A2187" s="108">
        <v>593596</v>
      </c>
      <c r="B2187" s="133" t="s">
        <v>4751</v>
      </c>
      <c r="C2187" s="133" t="s">
        <v>11</v>
      </c>
      <c r="D2187" s="133" t="s">
        <v>4565</v>
      </c>
      <c r="E2187" s="133" t="s">
        <v>1229</v>
      </c>
      <c r="F2187" s="133" t="s">
        <v>3738</v>
      </c>
      <c r="G2187" s="133" t="s">
        <v>928</v>
      </c>
      <c r="H2187" s="133" t="s">
        <v>1799</v>
      </c>
      <c r="I2187" t="b">
        <v>0</v>
      </c>
      <c r="J2187" s="133" t="s">
        <v>867</v>
      </c>
      <c r="K2187" s="91">
        <v>500</v>
      </c>
      <c r="L2187" s="278">
        <v>500</v>
      </c>
      <c r="M2187" s="278">
        <f t="shared" si="34"/>
        <v>0</v>
      </c>
    </row>
    <row r="2188" spans="1:13" hidden="1" x14ac:dyDescent="0.3">
      <c r="A2188" s="108">
        <v>1191483</v>
      </c>
      <c r="B2188" s="133" t="s">
        <v>4752</v>
      </c>
      <c r="C2188" s="133" t="s">
        <v>11</v>
      </c>
      <c r="D2188" s="133" t="s">
        <v>4565</v>
      </c>
      <c r="E2188" s="133" t="s">
        <v>1229</v>
      </c>
      <c r="F2188" s="133" t="s">
        <v>3738</v>
      </c>
      <c r="G2188" s="133" t="s">
        <v>931</v>
      </c>
      <c r="H2188" s="133" t="s">
        <v>4753</v>
      </c>
      <c r="I2188" t="b">
        <v>0</v>
      </c>
      <c r="J2188" s="133" t="s">
        <v>867</v>
      </c>
      <c r="K2188" s="91">
        <v>100</v>
      </c>
      <c r="L2188" s="278">
        <v>100</v>
      </c>
      <c r="M2188" s="278">
        <f t="shared" si="34"/>
        <v>0</v>
      </c>
    </row>
    <row r="2189" spans="1:13" hidden="1" x14ac:dyDescent="0.3">
      <c r="A2189" s="108">
        <v>1191302</v>
      </c>
      <c r="B2189" s="133" t="s">
        <v>4754</v>
      </c>
      <c r="C2189" s="133" t="s">
        <v>11</v>
      </c>
      <c r="D2189" s="133" t="s">
        <v>4565</v>
      </c>
      <c r="E2189" s="133" t="s">
        <v>1229</v>
      </c>
      <c r="F2189" s="133" t="s">
        <v>3738</v>
      </c>
      <c r="G2189" s="133" t="s">
        <v>944</v>
      </c>
      <c r="H2189" s="133" t="s">
        <v>1238</v>
      </c>
      <c r="I2189" t="b">
        <v>0</v>
      </c>
      <c r="J2189" s="133" t="s">
        <v>867</v>
      </c>
      <c r="K2189" s="91">
        <v>300</v>
      </c>
      <c r="L2189" s="278">
        <v>300</v>
      </c>
      <c r="M2189" s="278">
        <f t="shared" si="34"/>
        <v>0</v>
      </c>
    </row>
    <row r="2190" spans="1:13" hidden="1" x14ac:dyDescent="0.3">
      <c r="A2190" s="108">
        <v>593597</v>
      </c>
      <c r="B2190" s="133" t="s">
        <v>4755</v>
      </c>
      <c r="C2190" s="133" t="s">
        <v>11</v>
      </c>
      <c r="D2190" s="133" t="s">
        <v>4565</v>
      </c>
      <c r="E2190" s="133" t="s">
        <v>1229</v>
      </c>
      <c r="F2190" s="133" t="s">
        <v>4012</v>
      </c>
      <c r="G2190" s="133" t="s">
        <v>865</v>
      </c>
      <c r="H2190" s="133" t="s">
        <v>4756</v>
      </c>
      <c r="I2190" t="b">
        <v>0</v>
      </c>
      <c r="J2190" s="133" t="s">
        <v>867</v>
      </c>
      <c r="K2190" s="91">
        <v>1000</v>
      </c>
      <c r="L2190" s="278">
        <v>1000</v>
      </c>
      <c r="M2190" s="278">
        <f t="shared" si="34"/>
        <v>0</v>
      </c>
    </row>
    <row r="2191" spans="1:13" hidden="1" x14ac:dyDescent="0.3">
      <c r="A2191" s="108">
        <v>593353</v>
      </c>
      <c r="B2191" s="133" t="s">
        <v>4757</v>
      </c>
      <c r="C2191" s="133" t="s">
        <v>11</v>
      </c>
      <c r="D2191" s="133" t="s">
        <v>4565</v>
      </c>
      <c r="E2191" s="133" t="s">
        <v>1229</v>
      </c>
      <c r="F2191" s="133" t="s">
        <v>4012</v>
      </c>
      <c r="G2191" s="133" t="s">
        <v>925</v>
      </c>
      <c r="H2191" s="133" t="s">
        <v>4758</v>
      </c>
      <c r="I2191" t="b">
        <v>0</v>
      </c>
      <c r="J2191" s="133" t="s">
        <v>867</v>
      </c>
      <c r="K2191" s="91">
        <v>50</v>
      </c>
      <c r="L2191" s="278">
        <v>50</v>
      </c>
      <c r="M2191" s="278">
        <f t="shared" si="34"/>
        <v>0</v>
      </c>
    </row>
    <row r="2192" spans="1:13" hidden="1" x14ac:dyDescent="0.3">
      <c r="A2192" s="108">
        <v>1210074</v>
      </c>
      <c r="B2192" s="133" t="s">
        <v>4759</v>
      </c>
      <c r="C2192" s="133" t="s">
        <v>11</v>
      </c>
      <c r="D2192" s="133" t="s">
        <v>4565</v>
      </c>
      <c r="E2192" s="133" t="s">
        <v>1229</v>
      </c>
      <c r="F2192" s="133" t="s">
        <v>4040</v>
      </c>
      <c r="G2192" s="133" t="s">
        <v>865</v>
      </c>
      <c r="H2192" s="133" t="s">
        <v>4760</v>
      </c>
      <c r="I2192" t="b">
        <v>0</v>
      </c>
      <c r="J2192" s="133" t="s">
        <v>867</v>
      </c>
      <c r="K2192" s="91">
        <v>550</v>
      </c>
      <c r="L2192" s="278">
        <v>550</v>
      </c>
      <c r="M2192" s="278">
        <f t="shared" si="34"/>
        <v>0</v>
      </c>
    </row>
    <row r="2193" spans="1:13" hidden="1" x14ac:dyDescent="0.3">
      <c r="A2193" s="108">
        <v>2005977</v>
      </c>
      <c r="B2193" s="133" t="s">
        <v>4761</v>
      </c>
      <c r="C2193" s="133" t="s">
        <v>11</v>
      </c>
      <c r="D2193" s="133" t="s">
        <v>4565</v>
      </c>
      <c r="E2193" s="133" t="s">
        <v>1229</v>
      </c>
      <c r="F2193" s="133" t="s">
        <v>4040</v>
      </c>
      <c r="G2193" s="133" t="s">
        <v>925</v>
      </c>
      <c r="H2193" s="133" t="s">
        <v>4762</v>
      </c>
      <c r="I2193" t="b">
        <v>0</v>
      </c>
      <c r="J2193" s="133" t="s">
        <v>867</v>
      </c>
      <c r="K2193" s="91">
        <v>500</v>
      </c>
      <c r="L2193" s="278">
        <v>500</v>
      </c>
      <c r="M2193" s="278">
        <f t="shared" si="34"/>
        <v>0</v>
      </c>
    </row>
    <row r="2194" spans="1:13" hidden="1" x14ac:dyDescent="0.3">
      <c r="A2194" s="108">
        <v>593599</v>
      </c>
      <c r="B2194" s="133" t="s">
        <v>4763</v>
      </c>
      <c r="C2194" s="133" t="s">
        <v>11</v>
      </c>
      <c r="D2194" s="133" t="s">
        <v>4565</v>
      </c>
      <c r="E2194" s="133" t="s">
        <v>1229</v>
      </c>
      <c r="F2194" s="133" t="s">
        <v>4059</v>
      </c>
      <c r="G2194" s="133" t="s">
        <v>865</v>
      </c>
      <c r="H2194" s="133" t="s">
        <v>4764</v>
      </c>
      <c r="I2194" t="b">
        <v>0</v>
      </c>
      <c r="J2194" s="133" t="s">
        <v>867</v>
      </c>
      <c r="K2194" s="91">
        <v>1960</v>
      </c>
      <c r="L2194" s="278">
        <v>1960</v>
      </c>
      <c r="M2194" s="278">
        <f t="shared" si="34"/>
        <v>0</v>
      </c>
    </row>
    <row r="2195" spans="1:13" hidden="1" x14ac:dyDescent="0.3">
      <c r="A2195" s="108">
        <v>593600</v>
      </c>
      <c r="B2195" s="133" t="s">
        <v>4765</v>
      </c>
      <c r="C2195" s="133" t="s">
        <v>11</v>
      </c>
      <c r="D2195" s="133" t="s">
        <v>4565</v>
      </c>
      <c r="E2195" s="133" t="s">
        <v>1229</v>
      </c>
      <c r="F2195" s="133" t="s">
        <v>4062</v>
      </c>
      <c r="G2195" s="133" t="s">
        <v>865</v>
      </c>
      <c r="H2195" s="133" t="s">
        <v>4766</v>
      </c>
      <c r="I2195" t="b">
        <v>0</v>
      </c>
      <c r="J2195" s="133" t="s">
        <v>867</v>
      </c>
      <c r="K2195" s="91">
        <v>8500</v>
      </c>
      <c r="L2195" s="278">
        <v>8500</v>
      </c>
      <c r="M2195" s="278">
        <f t="shared" si="34"/>
        <v>0</v>
      </c>
    </row>
    <row r="2196" spans="1:13" hidden="1" x14ac:dyDescent="0.3">
      <c r="A2196" s="108">
        <v>593772</v>
      </c>
      <c r="B2196" s="133" t="s">
        <v>4767</v>
      </c>
      <c r="C2196" s="133" t="s">
        <v>11</v>
      </c>
      <c r="D2196" s="133" t="s">
        <v>4565</v>
      </c>
      <c r="E2196" s="133" t="s">
        <v>1229</v>
      </c>
      <c r="F2196" s="133" t="s">
        <v>4062</v>
      </c>
      <c r="G2196" s="133" t="s">
        <v>925</v>
      </c>
      <c r="H2196" s="133" t="s">
        <v>4768</v>
      </c>
      <c r="I2196" t="b">
        <v>0</v>
      </c>
      <c r="J2196" s="133" t="s">
        <v>867</v>
      </c>
      <c r="K2196" s="91">
        <v>11500</v>
      </c>
      <c r="L2196" s="278">
        <v>11500</v>
      </c>
      <c r="M2196" s="278">
        <f t="shared" si="34"/>
        <v>0</v>
      </c>
    </row>
    <row r="2197" spans="1:13" hidden="1" x14ac:dyDescent="0.3">
      <c r="A2197" s="108">
        <v>593354</v>
      </c>
      <c r="B2197" s="133" t="s">
        <v>4769</v>
      </c>
      <c r="C2197" s="133" t="s">
        <v>11</v>
      </c>
      <c r="D2197" s="133" t="s">
        <v>4565</v>
      </c>
      <c r="E2197" s="133" t="s">
        <v>1229</v>
      </c>
      <c r="F2197" s="133" t="s">
        <v>4062</v>
      </c>
      <c r="G2197" s="133" t="s">
        <v>928</v>
      </c>
      <c r="H2197" s="133" t="s">
        <v>1314</v>
      </c>
      <c r="I2197" t="b">
        <v>0</v>
      </c>
      <c r="J2197" s="133" t="s">
        <v>867</v>
      </c>
      <c r="K2197" s="91">
        <v>100</v>
      </c>
      <c r="L2197" s="278">
        <v>100</v>
      </c>
      <c r="M2197" s="278">
        <f t="shared" si="34"/>
        <v>0</v>
      </c>
    </row>
    <row r="2198" spans="1:13" hidden="1" x14ac:dyDescent="0.3">
      <c r="A2198" s="108">
        <v>593704</v>
      </c>
      <c r="B2198" s="133" t="s">
        <v>4770</v>
      </c>
      <c r="C2198" s="133" t="s">
        <v>11</v>
      </c>
      <c r="D2198" s="133" t="s">
        <v>4565</v>
      </c>
      <c r="E2198" s="133" t="s">
        <v>1229</v>
      </c>
      <c r="F2198" s="133" t="s">
        <v>4062</v>
      </c>
      <c r="G2198" s="133" t="s">
        <v>931</v>
      </c>
      <c r="H2198" s="133" t="s">
        <v>1799</v>
      </c>
      <c r="I2198" t="b">
        <v>0</v>
      </c>
      <c r="J2198" s="133" t="s">
        <v>867</v>
      </c>
      <c r="K2198" s="91">
        <v>100</v>
      </c>
      <c r="L2198" s="278">
        <v>100</v>
      </c>
      <c r="M2198" s="278">
        <f t="shared" si="34"/>
        <v>0</v>
      </c>
    </row>
    <row r="2199" spans="1:13" hidden="1" x14ac:dyDescent="0.3">
      <c r="A2199" s="108">
        <v>593601</v>
      </c>
      <c r="B2199" s="133" t="s">
        <v>4771</v>
      </c>
      <c r="C2199" s="133" t="s">
        <v>11</v>
      </c>
      <c r="D2199" s="133" t="s">
        <v>4565</v>
      </c>
      <c r="E2199" s="133" t="s">
        <v>1229</v>
      </c>
      <c r="F2199" s="133" t="s">
        <v>4062</v>
      </c>
      <c r="G2199" s="133" t="s">
        <v>944</v>
      </c>
      <c r="H2199" s="133" t="s">
        <v>4772</v>
      </c>
      <c r="I2199" t="b">
        <v>0</v>
      </c>
      <c r="J2199" s="133" t="s">
        <v>867</v>
      </c>
      <c r="K2199" s="91">
        <v>35000</v>
      </c>
      <c r="L2199" s="278">
        <v>35000</v>
      </c>
      <c r="M2199" s="278">
        <f t="shared" si="34"/>
        <v>0</v>
      </c>
    </row>
    <row r="2200" spans="1:13" hidden="1" x14ac:dyDescent="0.3">
      <c r="A2200" s="108">
        <v>593773</v>
      </c>
      <c r="B2200" s="133" t="s">
        <v>4773</v>
      </c>
      <c r="C2200" s="133" t="s">
        <v>11</v>
      </c>
      <c r="D2200" s="133" t="s">
        <v>4565</v>
      </c>
      <c r="E2200" s="133" t="s">
        <v>1229</v>
      </c>
      <c r="F2200" s="133" t="s">
        <v>4670</v>
      </c>
      <c r="G2200" s="133" t="s">
        <v>865</v>
      </c>
      <c r="H2200" s="133" t="s">
        <v>4774</v>
      </c>
      <c r="I2200" t="b">
        <v>0</v>
      </c>
      <c r="J2200" s="133" t="s">
        <v>867</v>
      </c>
      <c r="K2200" s="91">
        <v>890</v>
      </c>
      <c r="L2200" s="278">
        <v>890</v>
      </c>
      <c r="M2200" s="278">
        <f t="shared" si="34"/>
        <v>0</v>
      </c>
    </row>
    <row r="2201" spans="1:13" hidden="1" x14ac:dyDescent="0.3">
      <c r="A2201" s="108">
        <v>593355</v>
      </c>
      <c r="B2201" s="133" t="s">
        <v>4775</v>
      </c>
      <c r="C2201" s="133" t="s">
        <v>11</v>
      </c>
      <c r="D2201" s="133" t="s">
        <v>4565</v>
      </c>
      <c r="E2201" s="133" t="s">
        <v>1229</v>
      </c>
      <c r="F2201" s="133" t="s">
        <v>4083</v>
      </c>
      <c r="G2201" s="133" t="s">
        <v>865</v>
      </c>
      <c r="H2201" s="133" t="s">
        <v>4776</v>
      </c>
      <c r="I2201" t="b">
        <v>0</v>
      </c>
      <c r="J2201" s="133" t="s">
        <v>867</v>
      </c>
      <c r="K2201" s="91">
        <v>3000</v>
      </c>
      <c r="L2201" s="278">
        <v>3000</v>
      </c>
      <c r="M2201" s="278">
        <f t="shared" si="34"/>
        <v>0</v>
      </c>
    </row>
    <row r="2202" spans="1:13" hidden="1" x14ac:dyDescent="0.3">
      <c r="A2202" s="108">
        <v>593356</v>
      </c>
      <c r="B2202" s="133" t="s">
        <v>4777</v>
      </c>
      <c r="C2202" s="133" t="s">
        <v>11</v>
      </c>
      <c r="D2202" s="133" t="s">
        <v>4565</v>
      </c>
      <c r="E2202" s="133" t="s">
        <v>1229</v>
      </c>
      <c r="F2202" s="133" t="s">
        <v>4083</v>
      </c>
      <c r="G2202" s="133" t="s">
        <v>925</v>
      </c>
      <c r="H2202" s="133" t="s">
        <v>4778</v>
      </c>
      <c r="I2202" t="b">
        <v>0</v>
      </c>
      <c r="J2202" s="133" t="s">
        <v>867</v>
      </c>
      <c r="K2202" s="91">
        <v>1440</v>
      </c>
      <c r="L2202" s="278">
        <v>1440</v>
      </c>
      <c r="M2202" s="278">
        <f t="shared" si="34"/>
        <v>0</v>
      </c>
    </row>
    <row r="2203" spans="1:13" hidden="1" x14ac:dyDescent="0.3">
      <c r="A2203" s="108">
        <v>593602</v>
      </c>
      <c r="B2203" s="133" t="s">
        <v>4781</v>
      </c>
      <c r="C2203" s="133" t="s">
        <v>11</v>
      </c>
      <c r="D2203" s="133" t="s">
        <v>4565</v>
      </c>
      <c r="E2203" s="133" t="s">
        <v>1229</v>
      </c>
      <c r="F2203" s="133" t="s">
        <v>4109</v>
      </c>
      <c r="G2203" s="133" t="s">
        <v>865</v>
      </c>
      <c r="H2203" s="133" t="s">
        <v>4782</v>
      </c>
      <c r="I2203" t="b">
        <v>0</v>
      </c>
      <c r="J2203" s="133" t="s">
        <v>867</v>
      </c>
      <c r="K2203" s="91">
        <v>3000</v>
      </c>
      <c r="L2203" s="278">
        <v>3000</v>
      </c>
      <c r="M2203" s="278">
        <f t="shared" si="34"/>
        <v>0</v>
      </c>
    </row>
    <row r="2204" spans="1:13" hidden="1" x14ac:dyDescent="0.3">
      <c r="A2204" s="108">
        <v>593774</v>
      </c>
      <c r="B2204" s="133" t="s">
        <v>4783</v>
      </c>
      <c r="C2204" s="133" t="s">
        <v>11</v>
      </c>
      <c r="D2204" s="133" t="s">
        <v>4565</v>
      </c>
      <c r="E2204" s="133" t="s">
        <v>1240</v>
      </c>
      <c r="F2204" s="133" t="s">
        <v>3738</v>
      </c>
      <c r="G2204" s="133" t="s">
        <v>865</v>
      </c>
      <c r="H2204" s="133" t="s">
        <v>4784</v>
      </c>
      <c r="I2204" t="b">
        <v>0</v>
      </c>
      <c r="J2204" s="133" t="s">
        <v>867</v>
      </c>
      <c r="K2204" s="91">
        <v>26100</v>
      </c>
      <c r="L2204" s="278">
        <v>26100</v>
      </c>
      <c r="M2204" s="278">
        <f t="shared" si="34"/>
        <v>0</v>
      </c>
    </row>
    <row r="2205" spans="1:13" hidden="1" x14ac:dyDescent="0.3">
      <c r="A2205" s="108">
        <v>593357</v>
      </c>
      <c r="B2205" s="133" t="s">
        <v>4785</v>
      </c>
      <c r="C2205" s="133" t="s">
        <v>11</v>
      </c>
      <c r="D2205" s="133" t="s">
        <v>4565</v>
      </c>
      <c r="E2205" s="133" t="s">
        <v>1240</v>
      </c>
      <c r="F2205" s="133" t="s">
        <v>3738</v>
      </c>
      <c r="G2205" s="133" t="s">
        <v>925</v>
      </c>
      <c r="H2205" s="133" t="s">
        <v>4786</v>
      </c>
      <c r="I2205" t="b">
        <v>0</v>
      </c>
      <c r="J2205" s="133" t="s">
        <v>867</v>
      </c>
      <c r="K2205" s="91">
        <v>10580</v>
      </c>
      <c r="L2205" s="278">
        <v>10580</v>
      </c>
      <c r="M2205" s="278">
        <f t="shared" si="34"/>
        <v>0</v>
      </c>
    </row>
    <row r="2206" spans="1:13" hidden="1" x14ac:dyDescent="0.3">
      <c r="A2206" s="108">
        <v>593603</v>
      </c>
      <c r="B2206" s="133" t="s">
        <v>4787</v>
      </c>
      <c r="C2206" s="133" t="s">
        <v>11</v>
      </c>
      <c r="D2206" s="133" t="s">
        <v>4565</v>
      </c>
      <c r="E2206" s="133" t="s">
        <v>1240</v>
      </c>
      <c r="F2206" s="133" t="s">
        <v>3738</v>
      </c>
      <c r="G2206" s="133" t="s">
        <v>928</v>
      </c>
      <c r="H2206" s="133" t="s">
        <v>4788</v>
      </c>
      <c r="I2206" t="b">
        <v>0</v>
      </c>
      <c r="J2206" s="133" t="s">
        <v>867</v>
      </c>
      <c r="K2206" s="91">
        <v>2700</v>
      </c>
      <c r="L2206" s="278">
        <v>2700</v>
      </c>
      <c r="M2206" s="278">
        <f t="shared" si="34"/>
        <v>0</v>
      </c>
    </row>
    <row r="2207" spans="1:13" hidden="1" x14ac:dyDescent="0.3">
      <c r="A2207" s="108">
        <v>593775</v>
      </c>
      <c r="B2207" s="133" t="s">
        <v>4789</v>
      </c>
      <c r="C2207" s="133" t="s">
        <v>11</v>
      </c>
      <c r="D2207" s="133" t="s">
        <v>4565</v>
      </c>
      <c r="E2207" s="133" t="s">
        <v>1240</v>
      </c>
      <c r="F2207" s="133" t="s">
        <v>3738</v>
      </c>
      <c r="G2207" s="133" t="s">
        <v>931</v>
      </c>
      <c r="H2207" s="133" t="s">
        <v>3445</v>
      </c>
      <c r="I2207" t="b">
        <v>0</v>
      </c>
      <c r="J2207" s="133" t="s">
        <v>867</v>
      </c>
      <c r="K2207" s="91">
        <v>22760</v>
      </c>
      <c r="L2207" s="278">
        <v>22760</v>
      </c>
      <c r="M2207" s="278">
        <f t="shared" si="34"/>
        <v>0</v>
      </c>
    </row>
    <row r="2208" spans="1:13" hidden="1" x14ac:dyDescent="0.3">
      <c r="A2208" s="108">
        <v>593358</v>
      </c>
      <c r="B2208" s="133" t="s">
        <v>4790</v>
      </c>
      <c r="C2208" s="133" t="s">
        <v>11</v>
      </c>
      <c r="D2208" s="133" t="s">
        <v>4565</v>
      </c>
      <c r="E2208" s="133" t="s">
        <v>1240</v>
      </c>
      <c r="F2208" s="133" t="s">
        <v>4062</v>
      </c>
      <c r="G2208" s="133" t="s">
        <v>865</v>
      </c>
      <c r="H2208" s="133" t="s">
        <v>4791</v>
      </c>
      <c r="I2208" t="b">
        <v>0</v>
      </c>
      <c r="J2208" s="133" t="s">
        <v>867</v>
      </c>
      <c r="K2208" s="91">
        <v>1600</v>
      </c>
      <c r="L2208" s="278">
        <v>1600</v>
      </c>
      <c r="M2208" s="278">
        <f t="shared" si="34"/>
        <v>0</v>
      </c>
    </row>
    <row r="2209" spans="1:13" hidden="1" x14ac:dyDescent="0.3">
      <c r="A2209" s="108">
        <v>593604</v>
      </c>
      <c r="B2209" s="133" t="s">
        <v>4792</v>
      </c>
      <c r="C2209" s="133" t="s">
        <v>11</v>
      </c>
      <c r="D2209" s="133" t="s">
        <v>4565</v>
      </c>
      <c r="E2209" s="133" t="s">
        <v>1240</v>
      </c>
      <c r="F2209" s="133" t="s">
        <v>4062</v>
      </c>
      <c r="G2209" s="133" t="s">
        <v>925</v>
      </c>
      <c r="H2209" s="133" t="s">
        <v>4793</v>
      </c>
      <c r="I2209" t="b">
        <v>0</v>
      </c>
      <c r="J2209" s="133" t="s">
        <v>867</v>
      </c>
      <c r="K2209" s="91">
        <v>1600</v>
      </c>
      <c r="L2209" s="278">
        <v>1600</v>
      </c>
      <c r="M2209" s="278">
        <f t="shared" si="34"/>
        <v>0</v>
      </c>
    </row>
    <row r="2210" spans="1:13" hidden="1" x14ac:dyDescent="0.3">
      <c r="A2210" s="108">
        <v>850003</v>
      </c>
      <c r="B2210" s="133" t="s">
        <v>4794</v>
      </c>
      <c r="C2210" s="133" t="s">
        <v>11</v>
      </c>
      <c r="D2210" s="133" t="s">
        <v>4565</v>
      </c>
      <c r="E2210" s="133" t="s">
        <v>1240</v>
      </c>
      <c r="F2210" s="133" t="s">
        <v>4062</v>
      </c>
      <c r="G2210" s="133" t="s">
        <v>928</v>
      </c>
      <c r="H2210" s="133" t="s">
        <v>4795</v>
      </c>
      <c r="I2210" t="b">
        <v>0</v>
      </c>
      <c r="J2210" s="133" t="s">
        <v>867</v>
      </c>
      <c r="K2210" s="91">
        <v>1600</v>
      </c>
      <c r="L2210" s="278">
        <v>1600</v>
      </c>
      <c r="M2210" s="278">
        <f t="shared" si="34"/>
        <v>0</v>
      </c>
    </row>
    <row r="2211" spans="1:13" hidden="1" x14ac:dyDescent="0.3">
      <c r="A2211" s="108">
        <v>593605</v>
      </c>
      <c r="B2211" s="133" t="s">
        <v>4796</v>
      </c>
      <c r="C2211" s="133" t="s">
        <v>11</v>
      </c>
      <c r="D2211" s="133" t="s">
        <v>4565</v>
      </c>
      <c r="E2211" s="133" t="s">
        <v>1240</v>
      </c>
      <c r="F2211" s="133" t="s">
        <v>4062</v>
      </c>
      <c r="G2211" s="133" t="s">
        <v>944</v>
      </c>
      <c r="H2211" s="133" t="s">
        <v>4793</v>
      </c>
      <c r="I2211" t="b">
        <v>0</v>
      </c>
      <c r="J2211" s="133" t="s">
        <v>867</v>
      </c>
      <c r="K2211" s="91">
        <v>0</v>
      </c>
      <c r="L2211" s="278">
        <v>0</v>
      </c>
      <c r="M2211" s="278">
        <f t="shared" si="34"/>
        <v>0</v>
      </c>
    </row>
    <row r="2212" spans="1:13" hidden="1" x14ac:dyDescent="0.3">
      <c r="A2212" s="108">
        <v>593776</v>
      </c>
      <c r="B2212" s="133" t="s">
        <v>4797</v>
      </c>
      <c r="C2212" s="133" t="s">
        <v>11</v>
      </c>
      <c r="D2212" s="133" t="s">
        <v>4565</v>
      </c>
      <c r="E2212" s="133" t="s">
        <v>2045</v>
      </c>
      <c r="F2212" s="133" t="s">
        <v>3738</v>
      </c>
      <c r="G2212" s="133" t="s">
        <v>865</v>
      </c>
      <c r="H2212" s="133" t="s">
        <v>4501</v>
      </c>
      <c r="I2212" t="b">
        <v>0</v>
      </c>
      <c r="J2212" s="133" t="s">
        <v>867</v>
      </c>
      <c r="K2212" s="91">
        <v>19000</v>
      </c>
      <c r="L2212" s="278">
        <v>19000</v>
      </c>
      <c r="M2212" s="278">
        <f t="shared" si="34"/>
        <v>0</v>
      </c>
    </row>
    <row r="2213" spans="1:13" hidden="1" x14ac:dyDescent="0.3">
      <c r="A2213" s="108">
        <v>593777</v>
      </c>
      <c r="B2213" s="133" t="s">
        <v>4798</v>
      </c>
      <c r="C2213" s="133" t="s">
        <v>11</v>
      </c>
      <c r="D2213" s="133" t="s">
        <v>4565</v>
      </c>
      <c r="E2213" s="133" t="s">
        <v>1576</v>
      </c>
      <c r="F2213" s="133" t="s">
        <v>4062</v>
      </c>
      <c r="G2213" s="133" t="s">
        <v>865</v>
      </c>
      <c r="H2213" s="133" t="s">
        <v>1577</v>
      </c>
      <c r="I2213" t="b">
        <v>0</v>
      </c>
      <c r="J2213" s="133" t="s">
        <v>867</v>
      </c>
      <c r="K2213" s="91">
        <v>5320</v>
      </c>
      <c r="L2213" s="278">
        <v>5320</v>
      </c>
      <c r="M2213" s="278">
        <f t="shared" si="34"/>
        <v>0</v>
      </c>
    </row>
    <row r="2214" spans="1:13" hidden="1" x14ac:dyDescent="0.3">
      <c r="A2214" s="108">
        <v>593359</v>
      </c>
      <c r="B2214" s="133" t="s">
        <v>4799</v>
      </c>
      <c r="C2214" s="133" t="s">
        <v>11</v>
      </c>
      <c r="D2214" s="133" t="s">
        <v>4565</v>
      </c>
      <c r="E2214" s="133" t="s">
        <v>1576</v>
      </c>
      <c r="F2214" s="133" t="s">
        <v>4062</v>
      </c>
      <c r="G2214" s="133" t="s">
        <v>925</v>
      </c>
      <c r="H2214" s="133" t="s">
        <v>4800</v>
      </c>
      <c r="I2214" t="b">
        <v>0</v>
      </c>
      <c r="J2214" s="133" t="s">
        <v>867</v>
      </c>
      <c r="K2214" s="91">
        <v>0</v>
      </c>
      <c r="L2214" s="278">
        <v>0</v>
      </c>
      <c r="M2214" s="278">
        <f t="shared" si="34"/>
        <v>0</v>
      </c>
    </row>
    <row r="2215" spans="1:13" hidden="1" x14ac:dyDescent="0.3">
      <c r="A2215" s="108">
        <v>593606</v>
      </c>
      <c r="B2215" s="133" t="s">
        <v>4801</v>
      </c>
      <c r="C2215" s="133" t="s">
        <v>11</v>
      </c>
      <c r="D2215" s="133" t="s">
        <v>4565</v>
      </c>
      <c r="E2215" s="133" t="s">
        <v>1576</v>
      </c>
      <c r="F2215" s="133" t="s">
        <v>4062</v>
      </c>
      <c r="G2215" s="133" t="s">
        <v>928</v>
      </c>
      <c r="H2215" s="133" t="s">
        <v>4802</v>
      </c>
      <c r="I2215" t="b">
        <v>0</v>
      </c>
      <c r="J2215" s="133" t="s">
        <v>867</v>
      </c>
      <c r="K2215" s="91">
        <v>3680</v>
      </c>
      <c r="L2215" s="278">
        <v>3680</v>
      </c>
      <c r="M2215" s="278">
        <f t="shared" si="34"/>
        <v>0</v>
      </c>
    </row>
    <row r="2216" spans="1:13" hidden="1" x14ac:dyDescent="0.3">
      <c r="A2216" s="108">
        <v>593607</v>
      </c>
      <c r="B2216" s="133" t="s">
        <v>4803</v>
      </c>
      <c r="C2216" s="133" t="s">
        <v>11</v>
      </c>
      <c r="D2216" s="133" t="s">
        <v>4565</v>
      </c>
      <c r="E2216" s="133" t="s">
        <v>1243</v>
      </c>
      <c r="F2216" s="133" t="s">
        <v>3738</v>
      </c>
      <c r="G2216" s="133" t="s">
        <v>865</v>
      </c>
      <c r="H2216" s="133" t="s">
        <v>1244</v>
      </c>
      <c r="I2216" t="b">
        <v>0</v>
      </c>
      <c r="J2216" s="133" t="s">
        <v>867</v>
      </c>
      <c r="K2216" s="91">
        <v>103000</v>
      </c>
      <c r="L2216" s="278">
        <v>103000</v>
      </c>
      <c r="M2216" s="278">
        <f t="shared" si="34"/>
        <v>0</v>
      </c>
    </row>
    <row r="2217" spans="1:13" hidden="1" x14ac:dyDescent="0.3">
      <c r="A2217" s="108">
        <v>593778</v>
      </c>
      <c r="B2217" s="133" t="s">
        <v>4804</v>
      </c>
      <c r="C2217" s="133" t="s">
        <v>11</v>
      </c>
      <c r="D2217" s="133" t="s">
        <v>4565</v>
      </c>
      <c r="E2217" s="133" t="s">
        <v>1243</v>
      </c>
      <c r="F2217" s="133" t="s">
        <v>3738</v>
      </c>
      <c r="G2217" s="133" t="s">
        <v>925</v>
      </c>
      <c r="H2217" s="133" t="s">
        <v>4508</v>
      </c>
      <c r="I2217" t="b">
        <v>0</v>
      </c>
      <c r="J2217" s="133" t="s">
        <v>867</v>
      </c>
      <c r="K2217" s="91">
        <v>1750</v>
      </c>
      <c r="L2217" s="278">
        <v>1750</v>
      </c>
      <c r="M2217" s="278">
        <f t="shared" si="34"/>
        <v>0</v>
      </c>
    </row>
    <row r="2218" spans="1:13" hidden="1" x14ac:dyDescent="0.3">
      <c r="A2218" s="108">
        <v>593360</v>
      </c>
      <c r="B2218" s="133" t="s">
        <v>4805</v>
      </c>
      <c r="C2218" s="133" t="s">
        <v>11</v>
      </c>
      <c r="D2218" s="133" t="s">
        <v>4565</v>
      </c>
      <c r="E2218" s="133" t="s">
        <v>1243</v>
      </c>
      <c r="F2218" s="133" t="s">
        <v>4062</v>
      </c>
      <c r="G2218" s="133" t="s">
        <v>865</v>
      </c>
      <c r="H2218" s="133" t="s">
        <v>1244</v>
      </c>
      <c r="I2218" t="b">
        <v>0</v>
      </c>
      <c r="J2218" s="133" t="s">
        <v>867</v>
      </c>
      <c r="K2218" s="91">
        <v>36000</v>
      </c>
      <c r="L2218" s="278">
        <v>36000</v>
      </c>
      <c r="M2218" s="278">
        <f t="shared" si="34"/>
        <v>0</v>
      </c>
    </row>
    <row r="2219" spans="1:13" hidden="1" x14ac:dyDescent="0.3">
      <c r="A2219" s="108">
        <v>593608</v>
      </c>
      <c r="B2219" s="133" t="s">
        <v>4806</v>
      </c>
      <c r="C2219" s="133" t="s">
        <v>11</v>
      </c>
      <c r="D2219" s="133" t="s">
        <v>4565</v>
      </c>
      <c r="E2219" s="133" t="s">
        <v>1246</v>
      </c>
      <c r="F2219" s="133" t="s">
        <v>3738</v>
      </c>
      <c r="G2219" s="133" t="s">
        <v>865</v>
      </c>
      <c r="H2219" s="133" t="s">
        <v>1326</v>
      </c>
      <c r="I2219" t="b">
        <v>0</v>
      </c>
      <c r="J2219" s="133" t="s">
        <v>867</v>
      </c>
      <c r="K2219" s="91">
        <v>17400</v>
      </c>
      <c r="L2219" s="278">
        <v>20880</v>
      </c>
      <c r="M2219" s="278">
        <f t="shared" si="34"/>
        <v>3480</v>
      </c>
    </row>
    <row r="2220" spans="1:13" hidden="1" x14ac:dyDescent="0.3">
      <c r="A2220" s="108">
        <v>593609</v>
      </c>
      <c r="B2220" s="133" t="s">
        <v>4807</v>
      </c>
      <c r="C2220" s="133" t="s">
        <v>11</v>
      </c>
      <c r="D2220" s="133" t="s">
        <v>4565</v>
      </c>
      <c r="E2220" s="133" t="s">
        <v>1246</v>
      </c>
      <c r="F2220" s="133" t="s">
        <v>3738</v>
      </c>
      <c r="G2220" s="133" t="s">
        <v>925</v>
      </c>
      <c r="H2220" s="268" t="s">
        <v>1251</v>
      </c>
      <c r="I2220" t="b">
        <v>0</v>
      </c>
      <c r="J2220" s="133" t="s">
        <v>867</v>
      </c>
      <c r="K2220" s="91">
        <v>3480</v>
      </c>
      <c r="L2220" s="278">
        <v>0</v>
      </c>
      <c r="M2220" s="278">
        <f t="shared" si="34"/>
        <v>-3480</v>
      </c>
    </row>
    <row r="2221" spans="1:13" hidden="1" x14ac:dyDescent="0.3">
      <c r="A2221" s="108">
        <v>593610</v>
      </c>
      <c r="B2221" s="133" t="s">
        <v>4808</v>
      </c>
      <c r="C2221" s="133" t="s">
        <v>11</v>
      </c>
      <c r="D2221" s="133" t="s">
        <v>4565</v>
      </c>
      <c r="E2221" s="133" t="s">
        <v>1246</v>
      </c>
      <c r="F2221" s="133" t="s">
        <v>4062</v>
      </c>
      <c r="G2221" s="133" t="s">
        <v>865</v>
      </c>
      <c r="H2221" s="133" t="s">
        <v>1326</v>
      </c>
      <c r="I2221" t="b">
        <v>0</v>
      </c>
      <c r="J2221" s="133" t="s">
        <v>867</v>
      </c>
      <c r="K2221" s="91">
        <v>5820</v>
      </c>
      <c r="L2221" s="278">
        <v>7020</v>
      </c>
      <c r="M2221" s="278">
        <f t="shared" si="34"/>
        <v>1200</v>
      </c>
    </row>
    <row r="2222" spans="1:13" hidden="1" x14ac:dyDescent="0.3">
      <c r="A2222" s="108">
        <v>593611</v>
      </c>
      <c r="B2222" s="133" t="s">
        <v>4809</v>
      </c>
      <c r="C2222" s="133" t="s">
        <v>11</v>
      </c>
      <c r="D2222" s="133" t="s">
        <v>4565</v>
      </c>
      <c r="E2222" s="133" t="s">
        <v>1246</v>
      </c>
      <c r="F2222" s="133" t="s">
        <v>4062</v>
      </c>
      <c r="G2222" s="133" t="s">
        <v>925</v>
      </c>
      <c r="H2222" s="268" t="s">
        <v>1251</v>
      </c>
      <c r="I2222" t="b">
        <v>0</v>
      </c>
      <c r="J2222" s="133" t="s">
        <v>867</v>
      </c>
      <c r="K2222" s="91">
        <v>1200</v>
      </c>
      <c r="L2222" s="278">
        <v>0</v>
      </c>
      <c r="M2222" s="278">
        <f t="shared" si="34"/>
        <v>-1200</v>
      </c>
    </row>
    <row r="2223" spans="1:13" hidden="1" x14ac:dyDescent="0.3">
      <c r="A2223" s="108">
        <v>593612</v>
      </c>
      <c r="B2223" s="133" t="s">
        <v>4810</v>
      </c>
      <c r="C2223" s="133" t="s">
        <v>11</v>
      </c>
      <c r="D2223" s="133" t="s">
        <v>4565</v>
      </c>
      <c r="E2223" s="133" t="s">
        <v>1253</v>
      </c>
      <c r="F2223" s="133" t="s">
        <v>3738</v>
      </c>
      <c r="G2223" s="133" t="s">
        <v>865</v>
      </c>
      <c r="H2223" s="133" t="s">
        <v>1254</v>
      </c>
      <c r="I2223" t="b">
        <v>0</v>
      </c>
      <c r="J2223" s="133" t="s">
        <v>867</v>
      </c>
      <c r="K2223" s="91">
        <v>99660</v>
      </c>
      <c r="L2223" s="278">
        <v>99660</v>
      </c>
      <c r="M2223" s="278">
        <f t="shared" si="34"/>
        <v>0</v>
      </c>
    </row>
    <row r="2224" spans="1:13" hidden="1" x14ac:dyDescent="0.3">
      <c r="A2224" s="108">
        <v>1191732</v>
      </c>
      <c r="B2224" s="133" t="s">
        <v>4811</v>
      </c>
      <c r="C2224" s="133" t="s">
        <v>11</v>
      </c>
      <c r="D2224" s="133" t="s">
        <v>4565</v>
      </c>
      <c r="E2224" s="133" t="s">
        <v>1253</v>
      </c>
      <c r="F2224" s="133" t="s">
        <v>3738</v>
      </c>
      <c r="G2224" s="133" t="s">
        <v>925</v>
      </c>
      <c r="H2224" s="133" t="s">
        <v>1256</v>
      </c>
      <c r="I2224" t="b">
        <v>0</v>
      </c>
      <c r="J2224" s="133" t="s">
        <v>867</v>
      </c>
      <c r="K2224" s="91">
        <v>4700</v>
      </c>
      <c r="L2224" s="278">
        <v>4700</v>
      </c>
      <c r="M2224" s="278">
        <f t="shared" si="34"/>
        <v>0</v>
      </c>
    </row>
    <row r="2225" spans="1:13" hidden="1" x14ac:dyDescent="0.3">
      <c r="A2225" s="108">
        <v>593361</v>
      </c>
      <c r="B2225" s="133" t="s">
        <v>4812</v>
      </c>
      <c r="C2225" s="133" t="s">
        <v>11</v>
      </c>
      <c r="D2225" s="133" t="s">
        <v>4565</v>
      </c>
      <c r="E2225" s="133" t="s">
        <v>1253</v>
      </c>
      <c r="F2225" s="133" t="s">
        <v>3738</v>
      </c>
      <c r="G2225" s="133" t="s">
        <v>931</v>
      </c>
      <c r="H2225" s="133" t="s">
        <v>4813</v>
      </c>
      <c r="I2225" t="b">
        <v>0</v>
      </c>
      <c r="J2225" s="133" t="s">
        <v>867</v>
      </c>
      <c r="K2225" s="91">
        <v>0</v>
      </c>
      <c r="L2225" s="278">
        <v>0</v>
      </c>
      <c r="M2225" s="278">
        <f t="shared" si="34"/>
        <v>0</v>
      </c>
    </row>
    <row r="2226" spans="1:13" hidden="1" x14ac:dyDescent="0.3">
      <c r="A2226" s="108">
        <v>593409</v>
      </c>
      <c r="B2226" s="133" t="s">
        <v>4814</v>
      </c>
      <c r="C2226" s="133" t="s">
        <v>11</v>
      </c>
      <c r="D2226" s="133" t="s">
        <v>4565</v>
      </c>
      <c r="E2226" s="133" t="s">
        <v>1253</v>
      </c>
      <c r="F2226" s="133" t="s">
        <v>4062</v>
      </c>
      <c r="G2226" s="133" t="s">
        <v>865</v>
      </c>
      <c r="H2226" s="133" t="s">
        <v>1254</v>
      </c>
      <c r="I2226" t="b">
        <v>0</v>
      </c>
      <c r="J2226" s="133" t="s">
        <v>867</v>
      </c>
      <c r="K2226" s="91">
        <v>0</v>
      </c>
      <c r="L2226" s="278">
        <v>0</v>
      </c>
      <c r="M2226" s="278">
        <f t="shared" si="34"/>
        <v>0</v>
      </c>
    </row>
    <row r="2227" spans="1:13" hidden="1" x14ac:dyDescent="0.3">
      <c r="A2227" s="108">
        <v>593613</v>
      </c>
      <c r="B2227" s="133" t="s">
        <v>4815</v>
      </c>
      <c r="C2227" s="133" t="s">
        <v>11</v>
      </c>
      <c r="D2227" s="133" t="s">
        <v>4565</v>
      </c>
      <c r="E2227" s="133" t="s">
        <v>1253</v>
      </c>
      <c r="F2227" s="133" t="s">
        <v>4062</v>
      </c>
      <c r="G2227" s="133" t="s">
        <v>925</v>
      </c>
      <c r="H2227" s="133" t="s">
        <v>1256</v>
      </c>
      <c r="I2227" t="b">
        <v>0</v>
      </c>
      <c r="J2227" s="133" t="s">
        <v>867</v>
      </c>
      <c r="K2227" s="91">
        <v>0</v>
      </c>
      <c r="L2227" s="278">
        <v>0</v>
      </c>
      <c r="M2227" s="278">
        <f t="shared" si="34"/>
        <v>0</v>
      </c>
    </row>
    <row r="2228" spans="1:13" hidden="1" x14ac:dyDescent="0.3">
      <c r="A2228" s="108">
        <v>593614</v>
      </c>
      <c r="B2228" s="133" t="s">
        <v>4816</v>
      </c>
      <c r="C2228" s="133" t="s">
        <v>11</v>
      </c>
      <c r="D2228" s="133" t="s">
        <v>4565</v>
      </c>
      <c r="E2228" s="133" t="s">
        <v>1253</v>
      </c>
      <c r="F2228" s="133" t="s">
        <v>4062</v>
      </c>
      <c r="G2228" s="133" t="s">
        <v>931</v>
      </c>
      <c r="H2228" s="268" t="s">
        <v>1251</v>
      </c>
      <c r="I2228" t="b">
        <v>0</v>
      </c>
      <c r="J2228" s="133" t="s">
        <v>867</v>
      </c>
      <c r="K2228" s="91">
        <v>22760</v>
      </c>
      <c r="L2228" s="278">
        <v>0</v>
      </c>
      <c r="M2228" s="278">
        <f t="shared" si="34"/>
        <v>-22760</v>
      </c>
    </row>
    <row r="2229" spans="1:13" hidden="1" x14ac:dyDescent="0.3">
      <c r="A2229" s="108">
        <v>593615</v>
      </c>
      <c r="B2229" s="133" t="s">
        <v>4817</v>
      </c>
      <c r="C2229" s="133" t="s">
        <v>11</v>
      </c>
      <c r="D2229" s="133" t="s">
        <v>4565</v>
      </c>
      <c r="E2229" s="133" t="s">
        <v>1265</v>
      </c>
      <c r="F2229" s="133" t="s">
        <v>3738</v>
      </c>
      <c r="G2229" s="133" t="s">
        <v>865</v>
      </c>
      <c r="H2229" s="133" t="s">
        <v>1266</v>
      </c>
      <c r="I2229" t="b">
        <v>0</v>
      </c>
      <c r="J2229" s="133" t="s">
        <v>867</v>
      </c>
      <c r="K2229" s="91">
        <v>159720</v>
      </c>
      <c r="L2229" s="278">
        <v>159720</v>
      </c>
      <c r="M2229" s="278">
        <f t="shared" si="34"/>
        <v>0</v>
      </c>
    </row>
    <row r="2230" spans="1:13" hidden="1" x14ac:dyDescent="0.3">
      <c r="A2230" s="108">
        <v>593616</v>
      </c>
      <c r="B2230" s="133" t="s">
        <v>4818</v>
      </c>
      <c r="C2230" s="133" t="s">
        <v>11</v>
      </c>
      <c r="D2230" s="133" t="s">
        <v>4565</v>
      </c>
      <c r="E2230" s="133" t="s">
        <v>1268</v>
      </c>
      <c r="F2230" s="133" t="s">
        <v>3738</v>
      </c>
      <c r="G2230" s="133" t="s">
        <v>865</v>
      </c>
      <c r="H2230" s="133" t="s">
        <v>4819</v>
      </c>
      <c r="I2230" t="b">
        <v>0</v>
      </c>
      <c r="J2230" s="133" t="s">
        <v>867</v>
      </c>
      <c r="K2230" s="91">
        <v>120</v>
      </c>
      <c r="L2230" s="278">
        <v>120</v>
      </c>
      <c r="M2230" s="278">
        <f t="shared" si="34"/>
        <v>0</v>
      </c>
    </row>
    <row r="2231" spans="1:13" hidden="1" x14ac:dyDescent="0.3">
      <c r="A2231" s="108">
        <v>593617</v>
      </c>
      <c r="B2231" s="133" t="s">
        <v>4820</v>
      </c>
      <c r="C2231" s="133" t="s">
        <v>11</v>
      </c>
      <c r="D2231" s="133" t="s">
        <v>4565</v>
      </c>
      <c r="E2231" s="133" t="s">
        <v>1268</v>
      </c>
      <c r="F2231" s="133" t="s">
        <v>3738</v>
      </c>
      <c r="G2231" s="133" t="s">
        <v>925</v>
      </c>
      <c r="H2231" s="133" t="s">
        <v>1333</v>
      </c>
      <c r="I2231" t="b">
        <v>0</v>
      </c>
      <c r="J2231" s="133" t="s">
        <v>867</v>
      </c>
      <c r="K2231" s="91">
        <v>300</v>
      </c>
      <c r="L2231" s="278">
        <v>300</v>
      </c>
      <c r="M2231" s="278">
        <f t="shared" si="34"/>
        <v>0</v>
      </c>
    </row>
    <row r="2232" spans="1:13" hidden="1" x14ac:dyDescent="0.3">
      <c r="A2232" s="108">
        <v>850940</v>
      </c>
      <c r="B2232" s="133" t="s">
        <v>4821</v>
      </c>
      <c r="C2232" s="133" t="s">
        <v>11</v>
      </c>
      <c r="D2232" s="133" t="s">
        <v>4565</v>
      </c>
      <c r="E2232" s="133" t="s">
        <v>1617</v>
      </c>
      <c r="F2232" s="133" t="s">
        <v>4062</v>
      </c>
      <c r="G2232" s="133" t="s">
        <v>865</v>
      </c>
      <c r="H2232" s="133" t="s">
        <v>4822</v>
      </c>
      <c r="I2232" t="b">
        <v>0</v>
      </c>
      <c r="J2232" s="133" t="s">
        <v>867</v>
      </c>
      <c r="K2232" s="91">
        <v>10000</v>
      </c>
      <c r="L2232" s="278">
        <v>10000</v>
      </c>
      <c r="M2232" s="278">
        <f t="shared" si="34"/>
        <v>0</v>
      </c>
    </row>
    <row r="2233" spans="1:13" hidden="1" x14ac:dyDescent="0.3">
      <c r="A2233" s="108">
        <v>850941</v>
      </c>
      <c r="B2233" s="133" t="s">
        <v>4823</v>
      </c>
      <c r="C2233" s="133" t="s">
        <v>11</v>
      </c>
      <c r="D2233" s="133" t="s">
        <v>4565</v>
      </c>
      <c r="E2233" s="133" t="s">
        <v>1617</v>
      </c>
      <c r="F2233" s="133" t="s">
        <v>4062</v>
      </c>
      <c r="G2233" s="133" t="s">
        <v>925</v>
      </c>
      <c r="H2233" s="133" t="s">
        <v>4824</v>
      </c>
      <c r="I2233" t="b">
        <v>0</v>
      </c>
      <c r="J2233" s="133" t="s">
        <v>867</v>
      </c>
      <c r="K2233" s="91">
        <v>1000</v>
      </c>
      <c r="L2233" s="278">
        <v>1000</v>
      </c>
      <c r="M2233" s="278">
        <f t="shared" si="34"/>
        <v>0</v>
      </c>
    </row>
    <row r="2234" spans="1:13" hidden="1" x14ac:dyDescent="0.3">
      <c r="A2234" s="108">
        <v>593779</v>
      </c>
      <c r="B2234" s="133" t="s">
        <v>4825</v>
      </c>
      <c r="C2234" s="133" t="s">
        <v>11</v>
      </c>
      <c r="D2234" s="133" t="s">
        <v>4565</v>
      </c>
      <c r="E2234" s="133" t="s">
        <v>1273</v>
      </c>
      <c r="F2234" s="133" t="s">
        <v>3738</v>
      </c>
      <c r="G2234" s="133" t="s">
        <v>865</v>
      </c>
      <c r="H2234" s="133" t="s">
        <v>4826</v>
      </c>
      <c r="I2234" t="b">
        <v>0</v>
      </c>
      <c r="J2234" s="133" t="s">
        <v>867</v>
      </c>
      <c r="K2234" s="91">
        <v>0</v>
      </c>
      <c r="L2234" s="278">
        <v>0</v>
      </c>
      <c r="M2234" s="278">
        <f t="shared" si="34"/>
        <v>0</v>
      </c>
    </row>
    <row r="2235" spans="1:13" hidden="1" x14ac:dyDescent="0.3">
      <c r="A2235" s="108">
        <v>593780</v>
      </c>
      <c r="B2235" s="133" t="s">
        <v>4827</v>
      </c>
      <c r="C2235" s="133" t="s">
        <v>11</v>
      </c>
      <c r="D2235" s="133" t="s">
        <v>4565</v>
      </c>
      <c r="E2235" s="133" t="s">
        <v>1273</v>
      </c>
      <c r="F2235" s="133" t="s">
        <v>3738</v>
      </c>
      <c r="G2235" s="133" t="s">
        <v>925</v>
      </c>
      <c r="H2235" s="133" t="s">
        <v>4828</v>
      </c>
      <c r="I2235" t="b">
        <v>0</v>
      </c>
      <c r="J2235" s="133" t="s">
        <v>867</v>
      </c>
      <c r="K2235" s="91">
        <v>0</v>
      </c>
      <c r="L2235" s="278">
        <v>0</v>
      </c>
      <c r="M2235" s="278">
        <f t="shared" si="34"/>
        <v>0</v>
      </c>
    </row>
    <row r="2236" spans="1:13" hidden="1" x14ac:dyDescent="0.3">
      <c r="A2236" s="108">
        <v>593362</v>
      </c>
      <c r="B2236" s="133" t="s">
        <v>4829</v>
      </c>
      <c r="C2236" s="133" t="s">
        <v>11</v>
      </c>
      <c r="D2236" s="133" t="s">
        <v>4565</v>
      </c>
      <c r="E2236" s="133" t="s">
        <v>1273</v>
      </c>
      <c r="F2236" s="133" t="s">
        <v>3738</v>
      </c>
      <c r="G2236" s="133" t="s">
        <v>928</v>
      </c>
      <c r="H2236" s="133" t="s">
        <v>2087</v>
      </c>
      <c r="I2236" t="b">
        <v>0</v>
      </c>
      <c r="J2236" s="133" t="s">
        <v>867</v>
      </c>
      <c r="K2236" s="91">
        <v>0</v>
      </c>
      <c r="L2236" s="278">
        <v>0</v>
      </c>
      <c r="M2236" s="278">
        <f t="shared" si="34"/>
        <v>0</v>
      </c>
    </row>
    <row r="2237" spans="1:13" hidden="1" x14ac:dyDescent="0.3">
      <c r="A2237" s="108">
        <v>850006</v>
      </c>
      <c r="B2237" s="133" t="s">
        <v>4830</v>
      </c>
      <c r="C2237" s="133" t="s">
        <v>11</v>
      </c>
      <c r="D2237" s="133" t="s">
        <v>4565</v>
      </c>
      <c r="E2237" s="133" t="s">
        <v>1273</v>
      </c>
      <c r="F2237" s="133" t="s">
        <v>4062</v>
      </c>
      <c r="G2237" s="133" t="s">
        <v>865</v>
      </c>
      <c r="H2237" s="133" t="s">
        <v>4822</v>
      </c>
      <c r="I2237" t="b">
        <v>0</v>
      </c>
      <c r="J2237" s="133" t="s">
        <v>867</v>
      </c>
      <c r="K2237" s="91">
        <v>8000</v>
      </c>
      <c r="L2237" s="278">
        <v>8000</v>
      </c>
      <c r="M2237" s="278">
        <f t="shared" si="34"/>
        <v>0</v>
      </c>
    </row>
    <row r="2238" spans="1:13" hidden="1" x14ac:dyDescent="0.3">
      <c r="A2238" s="108">
        <v>593618</v>
      </c>
      <c r="B2238" s="133" t="s">
        <v>4831</v>
      </c>
      <c r="C2238" s="133" t="s">
        <v>11</v>
      </c>
      <c r="D2238" s="133" t="s">
        <v>4565</v>
      </c>
      <c r="E2238" s="133" t="s">
        <v>1273</v>
      </c>
      <c r="F2238" s="133" t="s">
        <v>4062</v>
      </c>
      <c r="G2238" s="133" t="s">
        <v>925</v>
      </c>
      <c r="H2238" s="133" t="s">
        <v>4832</v>
      </c>
      <c r="I2238" t="b">
        <v>0</v>
      </c>
      <c r="J2238" s="133" t="s">
        <v>867</v>
      </c>
      <c r="K2238" s="91">
        <v>0</v>
      </c>
      <c r="L2238" s="278">
        <v>0</v>
      </c>
      <c r="M2238" s="278">
        <f t="shared" si="34"/>
        <v>0</v>
      </c>
    </row>
    <row r="2239" spans="1:13" hidden="1" x14ac:dyDescent="0.3">
      <c r="A2239" s="108">
        <v>593619</v>
      </c>
      <c r="B2239" s="133" t="s">
        <v>4833</v>
      </c>
      <c r="C2239" s="133" t="s">
        <v>11</v>
      </c>
      <c r="D2239" s="133" t="s">
        <v>4565</v>
      </c>
      <c r="E2239" s="133" t="s">
        <v>1273</v>
      </c>
      <c r="F2239" s="133" t="s">
        <v>4062</v>
      </c>
      <c r="G2239" s="133" t="s">
        <v>928</v>
      </c>
      <c r="H2239" s="133" t="s">
        <v>4824</v>
      </c>
      <c r="I2239" t="b">
        <v>0</v>
      </c>
      <c r="J2239" s="133" t="s">
        <v>867</v>
      </c>
      <c r="K2239" s="91">
        <v>1000</v>
      </c>
      <c r="L2239" s="278">
        <v>1000</v>
      </c>
      <c r="M2239" s="278">
        <f t="shared" si="34"/>
        <v>0</v>
      </c>
    </row>
    <row r="2240" spans="1:13" hidden="1" x14ac:dyDescent="0.3">
      <c r="A2240" s="108">
        <v>593620</v>
      </c>
      <c r="B2240" s="133" t="s">
        <v>4834</v>
      </c>
      <c r="C2240" s="133" t="s">
        <v>11</v>
      </c>
      <c r="D2240" s="133" t="s">
        <v>4565</v>
      </c>
      <c r="E2240" s="133" t="s">
        <v>1694</v>
      </c>
      <c r="F2240" s="133" t="s">
        <v>4059</v>
      </c>
      <c r="G2240" s="133" t="s">
        <v>865</v>
      </c>
      <c r="H2240" s="133" t="s">
        <v>4835</v>
      </c>
      <c r="I2240" t="b">
        <v>0</v>
      </c>
      <c r="J2240" s="133" t="s">
        <v>867</v>
      </c>
      <c r="K2240" s="91">
        <v>0</v>
      </c>
      <c r="L2240" s="278">
        <v>0</v>
      </c>
      <c r="M2240" s="278">
        <f t="shared" si="34"/>
        <v>0</v>
      </c>
    </row>
    <row r="2241" spans="1:13" hidden="1" x14ac:dyDescent="0.3">
      <c r="A2241" s="108">
        <v>593621</v>
      </c>
      <c r="B2241" s="133" t="s">
        <v>4836</v>
      </c>
      <c r="C2241" s="133" t="s">
        <v>11</v>
      </c>
      <c r="D2241" s="133" t="s">
        <v>4565</v>
      </c>
      <c r="E2241" s="133" t="s">
        <v>1694</v>
      </c>
      <c r="F2241" s="133" t="s">
        <v>4059</v>
      </c>
      <c r="G2241" s="133" t="s">
        <v>928</v>
      </c>
      <c r="H2241" s="133" t="s">
        <v>4837</v>
      </c>
      <c r="I2241" t="b">
        <v>0</v>
      </c>
      <c r="J2241" s="133" t="s">
        <v>867</v>
      </c>
      <c r="K2241" s="91">
        <v>0</v>
      </c>
      <c r="L2241" s="278">
        <v>0</v>
      </c>
      <c r="M2241" s="278">
        <f t="shared" si="34"/>
        <v>0</v>
      </c>
    </row>
    <row r="2242" spans="1:13" hidden="1" x14ac:dyDescent="0.3">
      <c r="A2242" s="108">
        <v>850942</v>
      </c>
      <c r="B2242" s="133" t="s">
        <v>4838</v>
      </c>
      <c r="C2242" s="133" t="s">
        <v>11</v>
      </c>
      <c r="D2242" s="133" t="s">
        <v>4565</v>
      </c>
      <c r="E2242" s="133" t="s">
        <v>1694</v>
      </c>
      <c r="F2242" s="133" t="s">
        <v>4062</v>
      </c>
      <c r="G2242" s="133" t="s">
        <v>865</v>
      </c>
      <c r="H2242" s="133" t="s">
        <v>4839</v>
      </c>
      <c r="I2242" t="b">
        <v>0</v>
      </c>
      <c r="J2242" s="133" t="s">
        <v>867</v>
      </c>
      <c r="K2242" s="91">
        <v>22000</v>
      </c>
      <c r="L2242" s="278">
        <v>22000</v>
      </c>
      <c r="M2242" s="278">
        <f t="shared" si="34"/>
        <v>0</v>
      </c>
    </row>
    <row r="2243" spans="1:13" hidden="1" x14ac:dyDescent="0.3">
      <c r="A2243" s="108">
        <v>593781</v>
      </c>
      <c r="B2243" s="133" t="s">
        <v>4840</v>
      </c>
      <c r="C2243" s="133" t="s">
        <v>11</v>
      </c>
      <c r="D2243" s="133" t="s">
        <v>4841</v>
      </c>
      <c r="E2243" s="133" t="s">
        <v>1165</v>
      </c>
      <c r="F2243" s="133" t="s">
        <v>4213</v>
      </c>
      <c r="G2243" s="133" t="s">
        <v>865</v>
      </c>
      <c r="H2243" s="133">
        <v>0</v>
      </c>
      <c r="I2243" t="b">
        <v>0</v>
      </c>
      <c r="J2243" s="133" t="s">
        <v>1166</v>
      </c>
      <c r="K2243" s="91">
        <v>11930130</v>
      </c>
      <c r="L2243" s="278">
        <v>11416330</v>
      </c>
      <c r="M2243" s="278">
        <f t="shared" si="34"/>
        <v>-513800</v>
      </c>
    </row>
    <row r="2244" spans="1:13" hidden="1" x14ac:dyDescent="0.3">
      <c r="A2244" s="108">
        <v>593782</v>
      </c>
      <c r="B2244" s="133" t="s">
        <v>4842</v>
      </c>
      <c r="C2244" s="133" t="s">
        <v>11</v>
      </c>
      <c r="D2244" s="133" t="s">
        <v>4841</v>
      </c>
      <c r="E2244" s="133" t="s">
        <v>1165</v>
      </c>
      <c r="F2244" s="133" t="s">
        <v>4213</v>
      </c>
      <c r="G2244" s="133" t="s">
        <v>1807</v>
      </c>
      <c r="H2244" s="133" t="s">
        <v>4843</v>
      </c>
      <c r="I2244" t="b">
        <v>0</v>
      </c>
      <c r="J2244" s="133" t="s">
        <v>867</v>
      </c>
      <c r="K2244" s="91">
        <v>5380</v>
      </c>
      <c r="L2244" s="278">
        <v>5380</v>
      </c>
      <c r="M2244" s="278">
        <f t="shared" si="34"/>
        <v>0</v>
      </c>
    </row>
    <row r="2245" spans="1:13" hidden="1" x14ac:dyDescent="0.3">
      <c r="A2245" s="108">
        <v>593363</v>
      </c>
      <c r="B2245" s="133" t="s">
        <v>4844</v>
      </c>
      <c r="C2245" s="133" t="s">
        <v>11</v>
      </c>
      <c r="D2245" s="133" t="s">
        <v>4841</v>
      </c>
      <c r="E2245" s="133" t="s">
        <v>1165</v>
      </c>
      <c r="F2245" s="133" t="s">
        <v>4213</v>
      </c>
      <c r="G2245" s="133" t="s">
        <v>1072</v>
      </c>
      <c r="H2245" s="133" t="s">
        <v>4845</v>
      </c>
      <c r="I2245" t="b">
        <v>0</v>
      </c>
      <c r="J2245" s="133" t="s">
        <v>867</v>
      </c>
      <c r="K2245" s="91">
        <v>5380</v>
      </c>
      <c r="L2245" s="278">
        <v>5380</v>
      </c>
      <c r="M2245" s="278">
        <f t="shared" si="34"/>
        <v>0</v>
      </c>
    </row>
    <row r="2246" spans="1:13" hidden="1" x14ac:dyDescent="0.3">
      <c r="A2246" s="108">
        <v>593364</v>
      </c>
      <c r="B2246" s="133" t="s">
        <v>4846</v>
      </c>
      <c r="C2246" s="133" t="s">
        <v>11</v>
      </c>
      <c r="D2246" s="133" t="s">
        <v>4841</v>
      </c>
      <c r="E2246" s="133" t="s">
        <v>1165</v>
      </c>
      <c r="F2246" s="133" t="s">
        <v>4213</v>
      </c>
      <c r="G2246" s="133" t="s">
        <v>1075</v>
      </c>
      <c r="H2246" s="133" t="s">
        <v>4847</v>
      </c>
      <c r="I2246" t="b">
        <v>0</v>
      </c>
      <c r="J2246" s="133" t="s">
        <v>867</v>
      </c>
      <c r="K2246" s="91">
        <v>5380</v>
      </c>
      <c r="L2246" s="278">
        <v>5380</v>
      </c>
      <c r="M2246" s="278">
        <f t="shared" ref="M2246:M2309" si="35">+L2246-K2246</f>
        <v>0</v>
      </c>
    </row>
    <row r="2247" spans="1:13" hidden="1" x14ac:dyDescent="0.3">
      <c r="A2247" s="108">
        <v>593365</v>
      </c>
      <c r="B2247" s="133" t="s">
        <v>4848</v>
      </c>
      <c r="C2247" s="133" t="s">
        <v>11</v>
      </c>
      <c r="D2247" s="133" t="s">
        <v>4841</v>
      </c>
      <c r="E2247" s="133" t="s">
        <v>1165</v>
      </c>
      <c r="F2247" s="133" t="s">
        <v>4213</v>
      </c>
      <c r="G2247" s="133" t="s">
        <v>925</v>
      </c>
      <c r="H2247" s="133" t="s">
        <v>4849</v>
      </c>
      <c r="I2247" t="b">
        <v>0</v>
      </c>
      <c r="J2247" s="133" t="s">
        <v>867</v>
      </c>
      <c r="K2247" s="91">
        <v>79070</v>
      </c>
      <c r="L2247" s="278">
        <v>79070</v>
      </c>
      <c r="M2247" s="278">
        <f t="shared" si="35"/>
        <v>0</v>
      </c>
    </row>
    <row r="2248" spans="1:13" hidden="1" x14ac:dyDescent="0.3">
      <c r="A2248" s="108">
        <v>593366</v>
      </c>
      <c r="B2248" s="133" t="s">
        <v>4850</v>
      </c>
      <c r="C2248" s="133" t="s">
        <v>11</v>
      </c>
      <c r="D2248" s="133" t="s">
        <v>4841</v>
      </c>
      <c r="E2248" s="133" t="s">
        <v>1165</v>
      </c>
      <c r="F2248" s="133" t="s">
        <v>4213</v>
      </c>
      <c r="G2248" s="133" t="s">
        <v>928</v>
      </c>
      <c r="H2248" s="133" t="s">
        <v>4851</v>
      </c>
      <c r="I2248" t="b">
        <v>0</v>
      </c>
      <c r="J2248" s="133" t="s">
        <v>867</v>
      </c>
      <c r="K2248" s="91">
        <v>3370</v>
      </c>
      <c r="L2248" s="278">
        <v>3370</v>
      </c>
      <c r="M2248" s="278">
        <f t="shared" si="35"/>
        <v>0</v>
      </c>
    </row>
    <row r="2249" spans="1:13" hidden="1" x14ac:dyDescent="0.3">
      <c r="A2249" s="108">
        <v>593367</v>
      </c>
      <c r="B2249" s="133" t="s">
        <v>4852</v>
      </c>
      <c r="C2249" s="133" t="s">
        <v>11</v>
      </c>
      <c r="D2249" s="133" t="s">
        <v>4841</v>
      </c>
      <c r="E2249" s="133" t="s">
        <v>1165</v>
      </c>
      <c r="F2249" s="133" t="s">
        <v>4213</v>
      </c>
      <c r="G2249" s="133" t="s">
        <v>931</v>
      </c>
      <c r="H2249" s="133" t="s">
        <v>4853</v>
      </c>
      <c r="I2249" t="b">
        <v>0</v>
      </c>
      <c r="J2249" s="133" t="s">
        <v>867</v>
      </c>
      <c r="K2249" s="91">
        <v>4210</v>
      </c>
      <c r="L2249" s="278">
        <v>4210</v>
      </c>
      <c r="M2249" s="278">
        <f t="shared" si="35"/>
        <v>0</v>
      </c>
    </row>
    <row r="2250" spans="1:13" hidden="1" x14ac:dyDescent="0.3">
      <c r="A2250" s="108">
        <v>593368</v>
      </c>
      <c r="B2250" s="133" t="s">
        <v>4854</v>
      </c>
      <c r="C2250" s="133" t="s">
        <v>11</v>
      </c>
      <c r="D2250" s="133" t="s">
        <v>4841</v>
      </c>
      <c r="E2250" s="133" t="s">
        <v>1165</v>
      </c>
      <c r="F2250" s="133" t="s">
        <v>4213</v>
      </c>
      <c r="G2250" s="133" t="s">
        <v>944</v>
      </c>
      <c r="H2250" s="133" t="s">
        <v>4855</v>
      </c>
      <c r="I2250" t="b">
        <v>0</v>
      </c>
      <c r="J2250" s="133" t="s">
        <v>867</v>
      </c>
      <c r="K2250" s="91">
        <v>4600</v>
      </c>
      <c r="L2250" s="278">
        <v>4600</v>
      </c>
      <c r="M2250" s="278">
        <f t="shared" si="35"/>
        <v>0</v>
      </c>
    </row>
    <row r="2251" spans="1:13" hidden="1" x14ac:dyDescent="0.3">
      <c r="A2251" s="108">
        <v>593369</v>
      </c>
      <c r="B2251" s="133" t="s">
        <v>4856</v>
      </c>
      <c r="C2251" s="133" t="s">
        <v>11</v>
      </c>
      <c r="D2251" s="133" t="s">
        <v>4841</v>
      </c>
      <c r="E2251" s="133" t="s">
        <v>1165</v>
      </c>
      <c r="F2251" s="133" t="s">
        <v>4213</v>
      </c>
      <c r="G2251" s="133" t="s">
        <v>1060</v>
      </c>
      <c r="H2251" s="133" t="s">
        <v>4857</v>
      </c>
      <c r="I2251" t="b">
        <v>0</v>
      </c>
      <c r="J2251" s="133" t="s">
        <v>867</v>
      </c>
      <c r="K2251" s="91">
        <v>4720</v>
      </c>
      <c r="L2251" s="278">
        <v>4720</v>
      </c>
      <c r="M2251" s="278">
        <f t="shared" si="35"/>
        <v>0</v>
      </c>
    </row>
    <row r="2252" spans="1:13" hidden="1" x14ac:dyDescent="0.3">
      <c r="A2252" s="108">
        <v>593370</v>
      </c>
      <c r="B2252" s="133" t="s">
        <v>4858</v>
      </c>
      <c r="C2252" s="133" t="s">
        <v>11</v>
      </c>
      <c r="D2252" s="133" t="s">
        <v>4841</v>
      </c>
      <c r="E2252" s="133" t="s">
        <v>1165</v>
      </c>
      <c r="F2252" s="133" t="s">
        <v>4213</v>
      </c>
      <c r="G2252" s="133" t="s">
        <v>1063</v>
      </c>
      <c r="H2252" s="133" t="s">
        <v>4859</v>
      </c>
      <c r="I2252" t="b">
        <v>0</v>
      </c>
      <c r="J2252" s="133" t="s">
        <v>867</v>
      </c>
      <c r="K2252" s="91">
        <v>4600</v>
      </c>
      <c r="L2252" s="278">
        <v>4600</v>
      </c>
      <c r="M2252" s="278">
        <f t="shared" si="35"/>
        <v>0</v>
      </c>
    </row>
    <row r="2253" spans="1:13" hidden="1" x14ac:dyDescent="0.3">
      <c r="A2253" s="108">
        <v>593371</v>
      </c>
      <c r="B2253" s="133" t="s">
        <v>4860</v>
      </c>
      <c r="C2253" s="133" t="s">
        <v>11</v>
      </c>
      <c r="D2253" s="133" t="s">
        <v>4841</v>
      </c>
      <c r="E2253" s="133" t="s">
        <v>1165</v>
      </c>
      <c r="F2253" s="133" t="s">
        <v>4213</v>
      </c>
      <c r="G2253" s="133" t="s">
        <v>1088</v>
      </c>
      <c r="H2253" s="133" t="s">
        <v>4861</v>
      </c>
      <c r="I2253" t="b">
        <v>0</v>
      </c>
      <c r="J2253" s="133" t="s">
        <v>867</v>
      </c>
      <c r="K2253" s="91">
        <v>3370</v>
      </c>
      <c r="L2253" s="278">
        <v>3370</v>
      </c>
      <c r="M2253" s="278">
        <f t="shared" si="35"/>
        <v>0</v>
      </c>
    </row>
    <row r="2254" spans="1:13" hidden="1" x14ac:dyDescent="0.3">
      <c r="A2254" s="108">
        <v>593372</v>
      </c>
      <c r="B2254" s="133" t="s">
        <v>4862</v>
      </c>
      <c r="C2254" s="133" t="s">
        <v>11</v>
      </c>
      <c r="D2254" s="133" t="s">
        <v>4841</v>
      </c>
      <c r="E2254" s="133" t="s">
        <v>1165</v>
      </c>
      <c r="F2254" s="133" t="s">
        <v>4213</v>
      </c>
      <c r="G2254" s="133" t="s">
        <v>1066</v>
      </c>
      <c r="H2254" s="133" t="s">
        <v>4863</v>
      </c>
      <c r="I2254" t="b">
        <v>0</v>
      </c>
      <c r="J2254" s="133" t="s">
        <v>867</v>
      </c>
      <c r="K2254" s="91">
        <v>5380</v>
      </c>
      <c r="L2254" s="278">
        <v>5380</v>
      </c>
      <c r="M2254" s="278">
        <f t="shared" si="35"/>
        <v>0</v>
      </c>
    </row>
    <row r="2255" spans="1:13" hidden="1" x14ac:dyDescent="0.3">
      <c r="A2255" s="108">
        <v>593622</v>
      </c>
      <c r="B2255" s="133" t="s">
        <v>4869</v>
      </c>
      <c r="C2255" s="133" t="s">
        <v>11</v>
      </c>
      <c r="D2255" s="133" t="s">
        <v>4841</v>
      </c>
      <c r="E2255" s="133" t="s">
        <v>1165</v>
      </c>
      <c r="F2255" s="133" t="s">
        <v>4870</v>
      </c>
      <c r="G2255" s="133" t="s">
        <v>865</v>
      </c>
      <c r="H2255" s="268" t="s">
        <v>1251</v>
      </c>
      <c r="I2255" t="b">
        <v>0</v>
      </c>
      <c r="J2255" s="133" t="s">
        <v>867</v>
      </c>
      <c r="K2255" s="91">
        <v>0</v>
      </c>
      <c r="L2255" s="278">
        <v>0</v>
      </c>
      <c r="M2255" s="278">
        <f t="shared" si="35"/>
        <v>0</v>
      </c>
    </row>
    <row r="2256" spans="1:13" hidden="1" x14ac:dyDescent="0.3">
      <c r="A2256" s="108">
        <v>593623</v>
      </c>
      <c r="B2256" s="133" t="s">
        <v>4871</v>
      </c>
      <c r="C2256" s="133" t="s">
        <v>11</v>
      </c>
      <c r="D2256" s="133" t="s">
        <v>4841</v>
      </c>
      <c r="E2256" s="133" t="s">
        <v>1173</v>
      </c>
      <c r="F2256" s="133" t="s">
        <v>4213</v>
      </c>
      <c r="G2256" s="133" t="s">
        <v>865</v>
      </c>
      <c r="H2256" s="133" t="s">
        <v>1174</v>
      </c>
      <c r="I2256" t="b">
        <v>0</v>
      </c>
      <c r="J2256" s="133" t="s">
        <v>867</v>
      </c>
      <c r="K2256" s="91">
        <v>88620</v>
      </c>
      <c r="L2256" s="278">
        <v>88620</v>
      </c>
      <c r="M2256" s="278">
        <f t="shared" si="35"/>
        <v>0</v>
      </c>
    </row>
    <row r="2257" spans="1:13" hidden="1" x14ac:dyDescent="0.3">
      <c r="A2257" s="108">
        <v>593624</v>
      </c>
      <c r="B2257" s="133" t="s">
        <v>4872</v>
      </c>
      <c r="C2257" s="133" t="s">
        <v>11</v>
      </c>
      <c r="D2257" s="133" t="s">
        <v>4841</v>
      </c>
      <c r="E2257" s="133" t="s">
        <v>1173</v>
      </c>
      <c r="F2257" s="133" t="s">
        <v>4870</v>
      </c>
      <c r="G2257" s="133" t="s">
        <v>865</v>
      </c>
      <c r="H2257" s="268" t="s">
        <v>1251</v>
      </c>
      <c r="I2257" t="b">
        <v>0</v>
      </c>
      <c r="J2257" s="133" t="s">
        <v>867</v>
      </c>
      <c r="K2257" s="91">
        <v>0</v>
      </c>
      <c r="L2257" s="278">
        <v>0</v>
      </c>
      <c r="M2257" s="278">
        <f t="shared" si="35"/>
        <v>0</v>
      </c>
    </row>
    <row r="2258" spans="1:13" hidden="1" x14ac:dyDescent="0.3">
      <c r="A2258" s="108">
        <v>593625</v>
      </c>
      <c r="B2258" s="133" t="s">
        <v>4873</v>
      </c>
      <c r="C2258" s="133" t="s">
        <v>11</v>
      </c>
      <c r="D2258" s="133" t="s">
        <v>4841</v>
      </c>
      <c r="E2258" s="133" t="s">
        <v>1286</v>
      </c>
      <c r="F2258" s="133" t="s">
        <v>4213</v>
      </c>
      <c r="G2258" s="133" t="s">
        <v>865</v>
      </c>
      <c r="H2258" s="133" t="s">
        <v>1287</v>
      </c>
      <c r="I2258" t="b">
        <v>0</v>
      </c>
      <c r="J2258" s="133" t="s">
        <v>867</v>
      </c>
      <c r="K2258" s="91">
        <v>687470</v>
      </c>
      <c r="L2258" s="278">
        <v>687470</v>
      </c>
      <c r="M2258" s="278">
        <f t="shared" si="35"/>
        <v>0</v>
      </c>
    </row>
    <row r="2259" spans="1:13" hidden="1" x14ac:dyDescent="0.3">
      <c r="A2259" s="108">
        <v>593626</v>
      </c>
      <c r="B2259" s="133" t="s">
        <v>4874</v>
      </c>
      <c r="C2259" s="133" t="s">
        <v>11</v>
      </c>
      <c r="D2259" s="133" t="s">
        <v>4841</v>
      </c>
      <c r="E2259" s="133" t="s">
        <v>1286</v>
      </c>
      <c r="F2259" s="133" t="s">
        <v>4875</v>
      </c>
      <c r="G2259" s="133" t="s">
        <v>865</v>
      </c>
      <c r="H2259" s="133" t="s">
        <v>1287</v>
      </c>
      <c r="I2259" t="b">
        <v>0</v>
      </c>
      <c r="J2259" s="133" t="s">
        <v>867</v>
      </c>
      <c r="K2259" s="91">
        <v>0</v>
      </c>
      <c r="L2259" s="278">
        <v>0</v>
      </c>
      <c r="M2259" s="278">
        <f t="shared" si="35"/>
        <v>0</v>
      </c>
    </row>
    <row r="2260" spans="1:13" hidden="1" x14ac:dyDescent="0.3">
      <c r="A2260" s="108">
        <v>593627</v>
      </c>
      <c r="B2260" s="133" t="s">
        <v>4876</v>
      </c>
      <c r="C2260" s="133" t="s">
        <v>11</v>
      </c>
      <c r="D2260" s="133" t="s">
        <v>4841</v>
      </c>
      <c r="E2260" s="133" t="s">
        <v>1286</v>
      </c>
      <c r="F2260" s="133" t="s">
        <v>4132</v>
      </c>
      <c r="G2260" s="133" t="s">
        <v>865</v>
      </c>
      <c r="H2260" s="133" t="s">
        <v>1287</v>
      </c>
      <c r="I2260" t="b">
        <v>0</v>
      </c>
      <c r="J2260" s="133" t="s">
        <v>867</v>
      </c>
      <c r="K2260" s="91">
        <v>0</v>
      </c>
      <c r="L2260" s="278">
        <v>0</v>
      </c>
      <c r="M2260" s="278">
        <f t="shared" si="35"/>
        <v>0</v>
      </c>
    </row>
    <row r="2261" spans="1:13" hidden="1" x14ac:dyDescent="0.3">
      <c r="A2261" s="108">
        <v>593628</v>
      </c>
      <c r="B2261" s="133" t="s">
        <v>4877</v>
      </c>
      <c r="C2261" s="133" t="s">
        <v>11</v>
      </c>
      <c r="D2261" s="133" t="s">
        <v>4841</v>
      </c>
      <c r="E2261" s="133" t="s">
        <v>1286</v>
      </c>
      <c r="F2261" s="133" t="s">
        <v>4137</v>
      </c>
      <c r="G2261" s="133" t="s">
        <v>865</v>
      </c>
      <c r="H2261" s="133" t="s">
        <v>1287</v>
      </c>
      <c r="I2261" t="b">
        <v>0</v>
      </c>
      <c r="J2261" s="133" t="s">
        <v>867</v>
      </c>
      <c r="K2261" s="91">
        <v>0</v>
      </c>
      <c r="L2261" s="278">
        <v>0</v>
      </c>
      <c r="M2261" s="278">
        <f t="shared" si="35"/>
        <v>0</v>
      </c>
    </row>
    <row r="2262" spans="1:13" hidden="1" x14ac:dyDescent="0.3">
      <c r="A2262" s="108">
        <v>593711</v>
      </c>
      <c r="B2262" s="133" t="s">
        <v>4878</v>
      </c>
      <c r="C2262" s="133" t="s">
        <v>11</v>
      </c>
      <c r="D2262" s="133" t="s">
        <v>4841</v>
      </c>
      <c r="E2262" s="133" t="s">
        <v>1286</v>
      </c>
      <c r="F2262" s="133" t="s">
        <v>4879</v>
      </c>
      <c r="G2262" s="133" t="s">
        <v>865</v>
      </c>
      <c r="H2262" s="133" t="s">
        <v>1287</v>
      </c>
      <c r="I2262" t="b">
        <v>0</v>
      </c>
      <c r="J2262" s="133" t="s">
        <v>867</v>
      </c>
      <c r="K2262" s="91">
        <v>0</v>
      </c>
      <c r="L2262" s="278">
        <v>0</v>
      </c>
      <c r="M2262" s="278">
        <f t="shared" si="35"/>
        <v>0</v>
      </c>
    </row>
    <row r="2263" spans="1:13" hidden="1" x14ac:dyDescent="0.3">
      <c r="A2263" s="108">
        <v>1820501</v>
      </c>
      <c r="B2263" s="133" t="s">
        <v>4880</v>
      </c>
      <c r="C2263" s="133" t="s">
        <v>11</v>
      </c>
      <c r="D2263" s="133" t="s">
        <v>4841</v>
      </c>
      <c r="E2263" s="133" t="s">
        <v>1286</v>
      </c>
      <c r="F2263" s="133" t="s">
        <v>3768</v>
      </c>
      <c r="G2263" s="133" t="s">
        <v>865</v>
      </c>
      <c r="H2263" s="133" t="s">
        <v>1287</v>
      </c>
      <c r="I2263" t="b">
        <v>0</v>
      </c>
      <c r="J2263" s="133" t="s">
        <v>867</v>
      </c>
      <c r="K2263" s="91">
        <v>0</v>
      </c>
      <c r="L2263" s="278">
        <v>0</v>
      </c>
      <c r="M2263" s="278">
        <f t="shared" si="35"/>
        <v>0</v>
      </c>
    </row>
    <row r="2264" spans="1:13" hidden="1" x14ac:dyDescent="0.3">
      <c r="A2264" s="108">
        <v>593783</v>
      </c>
      <c r="B2264" s="133" t="s">
        <v>4881</v>
      </c>
      <c r="C2264" s="133" t="s">
        <v>11</v>
      </c>
      <c r="D2264" s="133" t="s">
        <v>4841</v>
      </c>
      <c r="E2264" s="133" t="s">
        <v>1286</v>
      </c>
      <c r="F2264" s="133" t="s">
        <v>3771</v>
      </c>
      <c r="G2264" s="133" t="s">
        <v>865</v>
      </c>
      <c r="H2264" s="133" t="s">
        <v>1287</v>
      </c>
      <c r="I2264" t="b">
        <v>0</v>
      </c>
      <c r="J2264" s="133" t="s">
        <v>867</v>
      </c>
      <c r="K2264" s="91">
        <v>0</v>
      </c>
      <c r="L2264" s="278">
        <v>0</v>
      </c>
      <c r="M2264" s="278">
        <f t="shared" si="35"/>
        <v>0</v>
      </c>
    </row>
    <row r="2265" spans="1:13" hidden="1" x14ac:dyDescent="0.3">
      <c r="A2265" s="108">
        <v>593784</v>
      </c>
      <c r="B2265" s="133" t="s">
        <v>4882</v>
      </c>
      <c r="C2265" s="133" t="s">
        <v>11</v>
      </c>
      <c r="D2265" s="133" t="s">
        <v>4841</v>
      </c>
      <c r="E2265" s="133" t="s">
        <v>1286</v>
      </c>
      <c r="F2265" s="133" t="s">
        <v>3774</v>
      </c>
      <c r="G2265" s="133" t="s">
        <v>865</v>
      </c>
      <c r="H2265" s="133" t="s">
        <v>1287</v>
      </c>
      <c r="I2265" t="b">
        <v>0</v>
      </c>
      <c r="J2265" s="133" t="s">
        <v>867</v>
      </c>
      <c r="K2265" s="91">
        <v>0</v>
      </c>
      <c r="L2265" s="278">
        <v>0</v>
      </c>
      <c r="M2265" s="278">
        <f t="shared" si="35"/>
        <v>0</v>
      </c>
    </row>
    <row r="2266" spans="1:13" hidden="1" x14ac:dyDescent="0.3">
      <c r="A2266" s="108">
        <v>593373</v>
      </c>
      <c r="B2266" s="133" t="s">
        <v>4883</v>
      </c>
      <c r="C2266" s="133" t="s">
        <v>11</v>
      </c>
      <c r="D2266" s="133" t="s">
        <v>4841</v>
      </c>
      <c r="E2266" s="133" t="s">
        <v>1286</v>
      </c>
      <c r="F2266" s="133" t="s">
        <v>4884</v>
      </c>
      <c r="G2266" s="133" t="s">
        <v>865</v>
      </c>
      <c r="H2266" s="133" t="s">
        <v>1287</v>
      </c>
      <c r="I2266" t="b">
        <v>0</v>
      </c>
      <c r="J2266" s="133" t="s">
        <v>867</v>
      </c>
      <c r="K2266" s="91">
        <v>0</v>
      </c>
      <c r="L2266" s="278">
        <v>0</v>
      </c>
      <c r="M2266" s="278">
        <f t="shared" si="35"/>
        <v>0</v>
      </c>
    </row>
    <row r="2267" spans="1:13" hidden="1" x14ac:dyDescent="0.3">
      <c r="A2267" s="108">
        <v>593374</v>
      </c>
      <c r="B2267" s="133" t="s">
        <v>4885</v>
      </c>
      <c r="C2267" s="133" t="s">
        <v>11</v>
      </c>
      <c r="D2267" s="133" t="s">
        <v>4841</v>
      </c>
      <c r="E2267" s="133" t="s">
        <v>1286</v>
      </c>
      <c r="F2267" s="133" t="s">
        <v>4146</v>
      </c>
      <c r="G2267" s="133" t="s">
        <v>865</v>
      </c>
      <c r="H2267" s="133" t="s">
        <v>1287</v>
      </c>
      <c r="I2267" t="b">
        <v>0</v>
      </c>
      <c r="J2267" s="133" t="s">
        <v>867</v>
      </c>
      <c r="K2267" s="91">
        <v>0</v>
      </c>
      <c r="L2267" s="278">
        <v>0</v>
      </c>
      <c r="M2267" s="278">
        <f t="shared" si="35"/>
        <v>0</v>
      </c>
    </row>
    <row r="2268" spans="1:13" hidden="1" x14ac:dyDescent="0.3">
      <c r="A2268" s="108">
        <v>593375</v>
      </c>
      <c r="B2268" s="133" t="s">
        <v>4886</v>
      </c>
      <c r="C2268" s="133" t="s">
        <v>11</v>
      </c>
      <c r="D2268" s="133" t="s">
        <v>4841</v>
      </c>
      <c r="E2268" s="133" t="s">
        <v>1286</v>
      </c>
      <c r="F2268" s="133" t="s">
        <v>3780</v>
      </c>
      <c r="G2268" s="133" t="s">
        <v>865</v>
      </c>
      <c r="H2268" s="133" t="s">
        <v>1287</v>
      </c>
      <c r="I2268" t="b">
        <v>0</v>
      </c>
      <c r="J2268" s="133" t="s">
        <v>867</v>
      </c>
      <c r="K2268" s="91">
        <v>0</v>
      </c>
      <c r="L2268" s="278">
        <v>0</v>
      </c>
      <c r="M2268" s="278">
        <f t="shared" si="35"/>
        <v>0</v>
      </c>
    </row>
    <row r="2269" spans="1:13" hidden="1" x14ac:dyDescent="0.3">
      <c r="A2269" s="108">
        <v>593376</v>
      </c>
      <c r="B2269" s="133" t="s">
        <v>4887</v>
      </c>
      <c r="C2269" s="133" t="s">
        <v>11</v>
      </c>
      <c r="D2269" s="133" t="s">
        <v>4841</v>
      </c>
      <c r="E2269" s="133" t="s">
        <v>1286</v>
      </c>
      <c r="F2269" s="133" t="s">
        <v>4149</v>
      </c>
      <c r="G2269" s="133" t="s">
        <v>865</v>
      </c>
      <c r="H2269" s="133" t="s">
        <v>1287</v>
      </c>
      <c r="I2269" t="b">
        <v>0</v>
      </c>
      <c r="J2269" s="133" t="s">
        <v>867</v>
      </c>
      <c r="K2269" s="91">
        <v>0</v>
      </c>
      <c r="L2269" s="278">
        <v>0</v>
      </c>
      <c r="M2269" s="278">
        <f t="shared" si="35"/>
        <v>0</v>
      </c>
    </row>
    <row r="2270" spans="1:13" hidden="1" x14ac:dyDescent="0.3">
      <c r="A2270" s="108">
        <v>593629</v>
      </c>
      <c r="B2270" s="133" t="s">
        <v>4888</v>
      </c>
      <c r="C2270" s="133" t="s">
        <v>11</v>
      </c>
      <c r="D2270" s="133" t="s">
        <v>4841</v>
      </c>
      <c r="E2270" s="133" t="s">
        <v>1286</v>
      </c>
      <c r="F2270" s="133" t="s">
        <v>3783</v>
      </c>
      <c r="G2270" s="133" t="s">
        <v>865</v>
      </c>
      <c r="H2270" s="133" t="s">
        <v>1287</v>
      </c>
      <c r="I2270" t="b">
        <v>0</v>
      </c>
      <c r="J2270" s="133" t="s">
        <v>867</v>
      </c>
      <c r="K2270" s="91">
        <v>0</v>
      </c>
      <c r="L2270" s="278">
        <v>0</v>
      </c>
      <c r="M2270" s="278">
        <f t="shared" si="35"/>
        <v>0</v>
      </c>
    </row>
    <row r="2271" spans="1:13" hidden="1" x14ac:dyDescent="0.3">
      <c r="A2271" s="108">
        <v>593377</v>
      </c>
      <c r="B2271" s="133" t="s">
        <v>4889</v>
      </c>
      <c r="C2271" s="133" t="s">
        <v>11</v>
      </c>
      <c r="D2271" s="133" t="s">
        <v>4841</v>
      </c>
      <c r="E2271" s="133" t="s">
        <v>1286</v>
      </c>
      <c r="F2271" s="133" t="s">
        <v>3789</v>
      </c>
      <c r="G2271" s="133" t="s">
        <v>865</v>
      </c>
      <c r="H2271" s="133" t="s">
        <v>1287</v>
      </c>
      <c r="I2271" t="b">
        <v>0</v>
      </c>
      <c r="J2271" s="133" t="s">
        <v>867</v>
      </c>
      <c r="K2271" s="91">
        <v>0</v>
      </c>
      <c r="L2271" s="278">
        <v>0</v>
      </c>
      <c r="M2271" s="278">
        <f t="shared" si="35"/>
        <v>0</v>
      </c>
    </row>
    <row r="2272" spans="1:13" hidden="1" x14ac:dyDescent="0.3">
      <c r="A2272" s="108">
        <v>593630</v>
      </c>
      <c r="B2272" s="133" t="s">
        <v>4890</v>
      </c>
      <c r="C2272" s="133" t="s">
        <v>11</v>
      </c>
      <c r="D2272" s="133" t="s">
        <v>4841</v>
      </c>
      <c r="E2272" s="133" t="s">
        <v>1286</v>
      </c>
      <c r="F2272" s="133" t="s">
        <v>4152</v>
      </c>
      <c r="G2272" s="133" t="s">
        <v>865</v>
      </c>
      <c r="H2272" s="133" t="s">
        <v>1287</v>
      </c>
      <c r="I2272" t="b">
        <v>0</v>
      </c>
      <c r="J2272" s="133" t="s">
        <v>867</v>
      </c>
      <c r="K2272" s="91">
        <v>0</v>
      </c>
      <c r="L2272" s="278">
        <v>0</v>
      </c>
      <c r="M2272" s="278">
        <f t="shared" si="35"/>
        <v>0</v>
      </c>
    </row>
    <row r="2273" spans="1:13" hidden="1" x14ac:dyDescent="0.3">
      <c r="A2273" s="108">
        <v>593709</v>
      </c>
      <c r="B2273" s="133" t="s">
        <v>4891</v>
      </c>
      <c r="C2273" s="133" t="s">
        <v>11</v>
      </c>
      <c r="D2273" s="133" t="s">
        <v>4841</v>
      </c>
      <c r="E2273" s="133" t="s">
        <v>1286</v>
      </c>
      <c r="F2273" s="133" t="s">
        <v>4158</v>
      </c>
      <c r="G2273" s="133" t="s">
        <v>865</v>
      </c>
      <c r="H2273" s="133" t="s">
        <v>1287</v>
      </c>
      <c r="I2273" t="b">
        <v>0</v>
      </c>
      <c r="J2273" s="133" t="s">
        <v>867</v>
      </c>
      <c r="K2273" s="91">
        <v>0</v>
      </c>
      <c r="L2273" s="278">
        <v>0</v>
      </c>
      <c r="M2273" s="278">
        <f t="shared" si="35"/>
        <v>0</v>
      </c>
    </row>
    <row r="2274" spans="1:13" hidden="1" x14ac:dyDescent="0.3">
      <c r="A2274" s="108">
        <v>593785</v>
      </c>
      <c r="B2274" s="133" t="s">
        <v>4892</v>
      </c>
      <c r="C2274" s="133" t="s">
        <v>11</v>
      </c>
      <c r="D2274" s="133" t="s">
        <v>4841</v>
      </c>
      <c r="E2274" s="133" t="s">
        <v>1286</v>
      </c>
      <c r="F2274" s="133" t="s">
        <v>4161</v>
      </c>
      <c r="G2274" s="133" t="s">
        <v>865</v>
      </c>
      <c r="H2274" s="133" t="s">
        <v>1287</v>
      </c>
      <c r="I2274" t="b">
        <v>0</v>
      </c>
      <c r="J2274" s="133" t="s">
        <v>867</v>
      </c>
      <c r="K2274" s="91">
        <v>0</v>
      </c>
      <c r="L2274" s="278">
        <v>0</v>
      </c>
      <c r="M2274" s="278">
        <f t="shared" si="35"/>
        <v>0</v>
      </c>
    </row>
    <row r="2275" spans="1:13" hidden="1" x14ac:dyDescent="0.3">
      <c r="A2275" s="108">
        <v>593378</v>
      </c>
      <c r="B2275" s="133" t="s">
        <v>4893</v>
      </c>
      <c r="C2275" s="133" t="s">
        <v>11</v>
      </c>
      <c r="D2275" s="133" t="s">
        <v>4841</v>
      </c>
      <c r="E2275" s="133" t="s">
        <v>1286</v>
      </c>
      <c r="F2275" s="133" t="s">
        <v>4164</v>
      </c>
      <c r="G2275" s="133" t="s">
        <v>865</v>
      </c>
      <c r="H2275" s="133" t="s">
        <v>1287</v>
      </c>
      <c r="I2275" t="b">
        <v>0</v>
      </c>
      <c r="J2275" s="133" t="s">
        <v>867</v>
      </c>
      <c r="K2275" s="91">
        <v>0</v>
      </c>
      <c r="L2275" s="278">
        <v>0</v>
      </c>
      <c r="M2275" s="278">
        <f t="shared" si="35"/>
        <v>0</v>
      </c>
    </row>
    <row r="2276" spans="1:13" hidden="1" x14ac:dyDescent="0.3">
      <c r="A2276" s="108">
        <v>593631</v>
      </c>
      <c r="B2276" s="133" t="s">
        <v>4894</v>
      </c>
      <c r="C2276" s="133" t="s">
        <v>11</v>
      </c>
      <c r="D2276" s="133" t="s">
        <v>4841</v>
      </c>
      <c r="E2276" s="133" t="s">
        <v>1286</v>
      </c>
      <c r="F2276" s="133" t="s">
        <v>4167</v>
      </c>
      <c r="G2276" s="133" t="s">
        <v>865</v>
      </c>
      <c r="H2276" s="133" t="s">
        <v>1287</v>
      </c>
      <c r="I2276" t="b">
        <v>0</v>
      </c>
      <c r="J2276" s="133" t="s">
        <v>867</v>
      </c>
      <c r="K2276" s="91">
        <v>0</v>
      </c>
      <c r="L2276" s="278">
        <v>0</v>
      </c>
      <c r="M2276" s="278">
        <f t="shared" si="35"/>
        <v>0</v>
      </c>
    </row>
    <row r="2277" spans="1:13" hidden="1" x14ac:dyDescent="0.3">
      <c r="A2277" s="108">
        <v>593632</v>
      </c>
      <c r="B2277" s="133" t="s">
        <v>4895</v>
      </c>
      <c r="C2277" s="133" t="s">
        <v>11</v>
      </c>
      <c r="D2277" s="133" t="s">
        <v>4841</v>
      </c>
      <c r="E2277" s="133" t="s">
        <v>1286</v>
      </c>
      <c r="F2277" s="133" t="s">
        <v>3808</v>
      </c>
      <c r="G2277" s="133" t="s">
        <v>865</v>
      </c>
      <c r="H2277" s="133" t="s">
        <v>1287</v>
      </c>
      <c r="I2277" t="b">
        <v>0</v>
      </c>
      <c r="J2277" s="133" t="s">
        <v>867</v>
      </c>
      <c r="K2277" s="91">
        <v>0</v>
      </c>
      <c r="L2277" s="278">
        <v>0</v>
      </c>
      <c r="M2277" s="278">
        <f t="shared" si="35"/>
        <v>0</v>
      </c>
    </row>
    <row r="2278" spans="1:13" hidden="1" x14ac:dyDescent="0.3">
      <c r="A2278" s="108">
        <v>593710</v>
      </c>
      <c r="B2278" s="133" t="s">
        <v>4898</v>
      </c>
      <c r="C2278" s="133" t="s">
        <v>11</v>
      </c>
      <c r="D2278" s="133" t="s">
        <v>4841</v>
      </c>
      <c r="E2278" s="133" t="s">
        <v>1176</v>
      </c>
      <c r="F2278" s="133" t="s">
        <v>4213</v>
      </c>
      <c r="G2278" s="133" t="s">
        <v>865</v>
      </c>
      <c r="H2278" s="133">
        <v>0</v>
      </c>
      <c r="I2278" t="b">
        <v>0</v>
      </c>
      <c r="J2278" s="133" t="s">
        <v>1166</v>
      </c>
      <c r="K2278" s="91">
        <v>6418920</v>
      </c>
      <c r="L2278" s="278">
        <v>6281160</v>
      </c>
      <c r="M2278" s="278">
        <f t="shared" si="35"/>
        <v>-137760</v>
      </c>
    </row>
    <row r="2279" spans="1:13" hidden="1" x14ac:dyDescent="0.3">
      <c r="A2279" s="108">
        <v>593633</v>
      </c>
      <c r="B2279" s="133" t="s">
        <v>4904</v>
      </c>
      <c r="C2279" s="133" t="s">
        <v>11</v>
      </c>
      <c r="D2279" s="133" t="s">
        <v>4841</v>
      </c>
      <c r="E2279" s="133" t="s">
        <v>1176</v>
      </c>
      <c r="F2279" s="133" t="s">
        <v>4870</v>
      </c>
      <c r="G2279" s="133" t="s">
        <v>865</v>
      </c>
      <c r="H2279" s="268" t="s">
        <v>1251</v>
      </c>
      <c r="I2279" t="b">
        <v>0</v>
      </c>
      <c r="J2279" s="133" t="s">
        <v>867</v>
      </c>
      <c r="K2279" s="91">
        <v>0</v>
      </c>
      <c r="L2279" s="278">
        <v>0</v>
      </c>
      <c r="M2279" s="278">
        <f t="shared" si="35"/>
        <v>0</v>
      </c>
    </row>
    <row r="2280" spans="1:13" hidden="1" x14ac:dyDescent="0.3">
      <c r="A2280" s="108">
        <v>1820515</v>
      </c>
      <c r="B2280" s="133" t="s">
        <v>4905</v>
      </c>
      <c r="C2280" s="133" t="s">
        <v>11</v>
      </c>
      <c r="D2280" s="133" t="s">
        <v>4841</v>
      </c>
      <c r="E2280" s="133" t="s">
        <v>1176</v>
      </c>
      <c r="F2280" s="133" t="s">
        <v>4906</v>
      </c>
      <c r="G2280" s="133" t="s">
        <v>865</v>
      </c>
      <c r="H2280" s="133" t="s">
        <v>4907</v>
      </c>
      <c r="I2280" t="b">
        <v>0</v>
      </c>
      <c r="J2280" s="133" t="s">
        <v>867</v>
      </c>
      <c r="K2280" s="91">
        <v>0</v>
      </c>
      <c r="L2280" s="278">
        <v>0</v>
      </c>
      <c r="M2280" s="278">
        <f t="shared" si="35"/>
        <v>0</v>
      </c>
    </row>
    <row r="2281" spans="1:13" hidden="1" x14ac:dyDescent="0.3">
      <c r="A2281" s="108">
        <v>593786</v>
      </c>
      <c r="B2281" s="133" t="s">
        <v>4908</v>
      </c>
      <c r="C2281" s="133" t="s">
        <v>11</v>
      </c>
      <c r="D2281" s="133" t="s">
        <v>4841</v>
      </c>
      <c r="E2281" s="133" t="s">
        <v>1522</v>
      </c>
      <c r="F2281" s="133" t="s">
        <v>4213</v>
      </c>
      <c r="G2281" s="133" t="s">
        <v>865</v>
      </c>
      <c r="H2281" s="133" t="s">
        <v>1523</v>
      </c>
      <c r="I2281" t="b">
        <v>0</v>
      </c>
      <c r="J2281" s="133" t="s">
        <v>867</v>
      </c>
      <c r="K2281" s="91">
        <v>4000</v>
      </c>
      <c r="L2281" s="278">
        <v>4000</v>
      </c>
      <c r="M2281" s="278">
        <f t="shared" si="35"/>
        <v>0</v>
      </c>
    </row>
    <row r="2282" spans="1:13" hidden="1" x14ac:dyDescent="0.3">
      <c r="A2282" s="108">
        <v>1820516</v>
      </c>
      <c r="B2282" s="133" t="s">
        <v>4909</v>
      </c>
      <c r="C2282" s="133" t="s">
        <v>11</v>
      </c>
      <c r="D2282" s="133" t="s">
        <v>4841</v>
      </c>
      <c r="E2282" s="133" t="s">
        <v>1182</v>
      </c>
      <c r="F2282" s="133" t="s">
        <v>4213</v>
      </c>
      <c r="G2282" s="133" t="s">
        <v>865</v>
      </c>
      <c r="H2282" s="133" t="s">
        <v>1183</v>
      </c>
      <c r="I2282" t="b">
        <v>0</v>
      </c>
      <c r="J2282" s="133" t="s">
        <v>867</v>
      </c>
      <c r="K2282" s="91">
        <v>0</v>
      </c>
      <c r="L2282" s="278">
        <v>0</v>
      </c>
      <c r="M2282" s="278">
        <f t="shared" si="35"/>
        <v>0</v>
      </c>
    </row>
    <row r="2283" spans="1:13" hidden="1" x14ac:dyDescent="0.3">
      <c r="A2283" s="108">
        <v>593379</v>
      </c>
      <c r="B2283" s="133" t="s">
        <v>4910</v>
      </c>
      <c r="C2283" s="133" t="s">
        <v>11</v>
      </c>
      <c r="D2283" s="133" t="s">
        <v>4841</v>
      </c>
      <c r="E2283" s="133" t="s">
        <v>1185</v>
      </c>
      <c r="F2283" s="133" t="s">
        <v>4213</v>
      </c>
      <c r="G2283" s="133" t="s">
        <v>865</v>
      </c>
      <c r="H2283" s="133" t="s">
        <v>4911</v>
      </c>
      <c r="I2283" t="b">
        <v>0</v>
      </c>
      <c r="J2283" s="133" t="s">
        <v>867</v>
      </c>
      <c r="K2283" s="91">
        <v>400</v>
      </c>
      <c r="L2283" s="278">
        <v>400</v>
      </c>
      <c r="M2283" s="278">
        <f t="shared" si="35"/>
        <v>0</v>
      </c>
    </row>
    <row r="2284" spans="1:13" hidden="1" x14ac:dyDescent="0.3">
      <c r="A2284" s="108">
        <v>1820517</v>
      </c>
      <c r="B2284" s="133" t="s">
        <v>4912</v>
      </c>
      <c r="C2284" s="133" t="s">
        <v>11</v>
      </c>
      <c r="D2284" s="133" t="s">
        <v>4841</v>
      </c>
      <c r="E2284" s="133" t="s">
        <v>1185</v>
      </c>
      <c r="F2284" s="133" t="s">
        <v>4213</v>
      </c>
      <c r="G2284" s="133" t="s">
        <v>925</v>
      </c>
      <c r="H2284" s="133" t="s">
        <v>4288</v>
      </c>
      <c r="I2284" t="b">
        <v>0</v>
      </c>
      <c r="J2284" s="133" t="s">
        <v>867</v>
      </c>
      <c r="K2284" s="91">
        <v>320</v>
      </c>
      <c r="L2284" s="278">
        <v>320</v>
      </c>
      <c r="M2284" s="278">
        <f t="shared" si="35"/>
        <v>0</v>
      </c>
    </row>
    <row r="2285" spans="1:13" hidden="1" x14ac:dyDescent="0.3">
      <c r="A2285" s="108">
        <v>593634</v>
      </c>
      <c r="B2285" s="133" t="s">
        <v>4913</v>
      </c>
      <c r="C2285" s="133" t="s">
        <v>11</v>
      </c>
      <c r="D2285" s="133" t="s">
        <v>4841</v>
      </c>
      <c r="E2285" s="133" t="s">
        <v>1185</v>
      </c>
      <c r="F2285" s="133" t="s">
        <v>4213</v>
      </c>
      <c r="G2285" s="133" t="s">
        <v>928</v>
      </c>
      <c r="H2285" s="133" t="s">
        <v>4914</v>
      </c>
      <c r="I2285" t="b">
        <v>0</v>
      </c>
      <c r="J2285" s="133" t="s">
        <v>867</v>
      </c>
      <c r="K2285" s="91">
        <v>240</v>
      </c>
      <c r="L2285" s="278">
        <v>240</v>
      </c>
      <c r="M2285" s="278">
        <f t="shared" si="35"/>
        <v>0</v>
      </c>
    </row>
    <row r="2286" spans="1:13" hidden="1" x14ac:dyDescent="0.3">
      <c r="A2286" s="108">
        <v>593787</v>
      </c>
      <c r="B2286" s="133" t="s">
        <v>4915</v>
      </c>
      <c r="C2286" s="133" t="s">
        <v>11</v>
      </c>
      <c r="D2286" s="133" t="s">
        <v>4841</v>
      </c>
      <c r="E2286" s="133" t="s">
        <v>1185</v>
      </c>
      <c r="F2286" s="133" t="s">
        <v>4213</v>
      </c>
      <c r="G2286" s="133" t="s">
        <v>931</v>
      </c>
      <c r="H2286" s="133" t="s">
        <v>4916</v>
      </c>
      <c r="I2286" t="b">
        <v>0</v>
      </c>
      <c r="J2286" s="133" t="s">
        <v>867</v>
      </c>
      <c r="K2286" s="91">
        <v>200</v>
      </c>
      <c r="L2286" s="278">
        <v>200</v>
      </c>
      <c r="M2286" s="278">
        <f t="shared" si="35"/>
        <v>0</v>
      </c>
    </row>
    <row r="2287" spans="1:13" hidden="1" x14ac:dyDescent="0.3">
      <c r="A2287" s="108">
        <v>593380</v>
      </c>
      <c r="B2287" s="133" t="s">
        <v>4922</v>
      </c>
      <c r="C2287" s="133" t="s">
        <v>11</v>
      </c>
      <c r="D2287" s="133" t="s">
        <v>4841</v>
      </c>
      <c r="E2287" s="133" t="s">
        <v>1185</v>
      </c>
      <c r="F2287" s="133" t="s">
        <v>4132</v>
      </c>
      <c r="G2287" s="133" t="s">
        <v>865</v>
      </c>
      <c r="H2287" s="133" t="s">
        <v>4923</v>
      </c>
      <c r="I2287" t="b">
        <v>0</v>
      </c>
      <c r="J2287" s="133" t="s">
        <v>867</v>
      </c>
      <c r="K2287" s="91">
        <v>200</v>
      </c>
      <c r="L2287" s="278">
        <v>200</v>
      </c>
      <c r="M2287" s="278">
        <f t="shared" si="35"/>
        <v>0</v>
      </c>
    </row>
    <row r="2288" spans="1:13" hidden="1" x14ac:dyDescent="0.3">
      <c r="A2288" s="108">
        <v>593635</v>
      </c>
      <c r="B2288" s="133" t="s">
        <v>4924</v>
      </c>
      <c r="C2288" s="133" t="s">
        <v>11</v>
      </c>
      <c r="D2288" s="133" t="s">
        <v>4841</v>
      </c>
      <c r="E2288" s="133" t="s">
        <v>1185</v>
      </c>
      <c r="F2288" s="133" t="s">
        <v>3759</v>
      </c>
      <c r="G2288" s="133" t="s">
        <v>865</v>
      </c>
      <c r="H2288" s="133" t="s">
        <v>4925</v>
      </c>
      <c r="I2288" t="b">
        <v>0</v>
      </c>
      <c r="J2288" s="133" t="s">
        <v>867</v>
      </c>
      <c r="K2288" s="91">
        <v>200</v>
      </c>
      <c r="L2288" s="278">
        <v>200</v>
      </c>
      <c r="M2288" s="278">
        <f t="shared" si="35"/>
        <v>0</v>
      </c>
    </row>
    <row r="2289" spans="1:13" hidden="1" x14ac:dyDescent="0.3">
      <c r="A2289" s="108">
        <v>593636</v>
      </c>
      <c r="B2289" s="133" t="s">
        <v>4926</v>
      </c>
      <c r="C2289" s="133" t="s">
        <v>11</v>
      </c>
      <c r="D2289" s="133" t="s">
        <v>4841</v>
      </c>
      <c r="E2289" s="133" t="s">
        <v>1185</v>
      </c>
      <c r="F2289" s="133" t="s">
        <v>4137</v>
      </c>
      <c r="G2289" s="133" t="s">
        <v>865</v>
      </c>
      <c r="H2289" s="133" t="s">
        <v>4927</v>
      </c>
      <c r="I2289" t="b">
        <v>0</v>
      </c>
      <c r="J2289" s="133" t="s">
        <v>867</v>
      </c>
      <c r="K2289" s="91">
        <v>300</v>
      </c>
      <c r="L2289" s="278">
        <v>300</v>
      </c>
      <c r="M2289" s="278">
        <f t="shared" si="35"/>
        <v>0</v>
      </c>
    </row>
    <row r="2290" spans="1:13" hidden="1" x14ac:dyDescent="0.3">
      <c r="A2290" s="108">
        <v>1820492</v>
      </c>
      <c r="B2290" s="133" t="s">
        <v>4928</v>
      </c>
      <c r="C2290" s="133" t="s">
        <v>11</v>
      </c>
      <c r="D2290" s="133" t="s">
        <v>4841</v>
      </c>
      <c r="E2290" s="133" t="s">
        <v>1185</v>
      </c>
      <c r="F2290" s="133" t="s">
        <v>3762</v>
      </c>
      <c r="G2290" s="133" t="s">
        <v>865</v>
      </c>
      <c r="H2290" s="133" t="s">
        <v>4929</v>
      </c>
      <c r="I2290" t="b">
        <v>0</v>
      </c>
      <c r="J2290" s="133" t="s">
        <v>867</v>
      </c>
      <c r="K2290" s="91">
        <v>200</v>
      </c>
      <c r="L2290" s="278">
        <v>200</v>
      </c>
      <c r="M2290" s="278">
        <f t="shared" si="35"/>
        <v>0</v>
      </c>
    </row>
    <row r="2291" spans="1:13" hidden="1" x14ac:dyDescent="0.3">
      <c r="A2291" s="108">
        <v>850007</v>
      </c>
      <c r="B2291" s="133" t="s">
        <v>4930</v>
      </c>
      <c r="C2291" s="133" t="s">
        <v>11</v>
      </c>
      <c r="D2291" s="133" t="s">
        <v>4841</v>
      </c>
      <c r="E2291" s="133" t="s">
        <v>1185</v>
      </c>
      <c r="F2291" s="133" t="s">
        <v>3762</v>
      </c>
      <c r="G2291" s="133" t="s">
        <v>925</v>
      </c>
      <c r="H2291" s="133" t="s">
        <v>4931</v>
      </c>
      <c r="I2291" t="b">
        <v>0</v>
      </c>
      <c r="J2291" s="133" t="s">
        <v>867</v>
      </c>
      <c r="K2291" s="91">
        <v>350</v>
      </c>
      <c r="L2291" s="278">
        <v>350</v>
      </c>
      <c r="M2291" s="278">
        <f t="shared" si="35"/>
        <v>0</v>
      </c>
    </row>
    <row r="2292" spans="1:13" hidden="1" x14ac:dyDescent="0.3">
      <c r="A2292" s="108">
        <v>850004</v>
      </c>
      <c r="B2292" s="133" t="s">
        <v>4932</v>
      </c>
      <c r="C2292" s="133" t="s">
        <v>11</v>
      </c>
      <c r="D2292" s="133" t="s">
        <v>4841</v>
      </c>
      <c r="E2292" s="133" t="s">
        <v>1185</v>
      </c>
      <c r="F2292" s="133" t="s">
        <v>4879</v>
      </c>
      <c r="G2292" s="133" t="s">
        <v>865</v>
      </c>
      <c r="H2292" s="133" t="s">
        <v>4933</v>
      </c>
      <c r="I2292" t="b">
        <v>0</v>
      </c>
      <c r="J2292" s="133" t="s">
        <v>867</v>
      </c>
      <c r="K2292" s="91">
        <v>6900</v>
      </c>
      <c r="L2292" s="278">
        <v>6900</v>
      </c>
      <c r="M2292" s="278">
        <f t="shared" si="35"/>
        <v>0</v>
      </c>
    </row>
    <row r="2293" spans="1:13" hidden="1" x14ac:dyDescent="0.3">
      <c r="A2293" s="108">
        <v>593381</v>
      </c>
      <c r="B2293" s="133" t="s">
        <v>4934</v>
      </c>
      <c r="C2293" s="133" t="s">
        <v>11</v>
      </c>
      <c r="D2293" s="133" t="s">
        <v>4841</v>
      </c>
      <c r="E2293" s="133" t="s">
        <v>1185</v>
      </c>
      <c r="F2293" s="133" t="s">
        <v>3771</v>
      </c>
      <c r="G2293" s="133" t="s">
        <v>865</v>
      </c>
      <c r="H2293" s="133" t="s">
        <v>4935</v>
      </c>
      <c r="I2293" t="b">
        <v>0</v>
      </c>
      <c r="J2293" s="133" t="s">
        <v>867</v>
      </c>
      <c r="K2293" s="91">
        <v>3210</v>
      </c>
      <c r="L2293" s="278">
        <v>3210</v>
      </c>
      <c r="M2293" s="278">
        <f t="shared" si="35"/>
        <v>0</v>
      </c>
    </row>
    <row r="2294" spans="1:13" hidden="1" x14ac:dyDescent="0.3">
      <c r="A2294" s="108">
        <v>2617666</v>
      </c>
      <c r="B2294" s="133" t="s">
        <v>4936</v>
      </c>
      <c r="C2294" s="133" t="s">
        <v>11</v>
      </c>
      <c r="D2294" s="133" t="s">
        <v>4841</v>
      </c>
      <c r="E2294" s="133" t="s">
        <v>1185</v>
      </c>
      <c r="F2294" s="133" t="s">
        <v>3771</v>
      </c>
      <c r="G2294" s="133" t="s">
        <v>1807</v>
      </c>
      <c r="H2294" s="133" t="s">
        <v>4931</v>
      </c>
      <c r="I2294" t="b">
        <v>0</v>
      </c>
      <c r="J2294" s="133" t="s">
        <v>867</v>
      </c>
      <c r="K2294" s="91">
        <v>4200</v>
      </c>
      <c r="L2294" s="278">
        <v>4200</v>
      </c>
      <c r="M2294" s="278">
        <f t="shared" si="35"/>
        <v>0</v>
      </c>
    </row>
    <row r="2295" spans="1:13" hidden="1" x14ac:dyDescent="0.3">
      <c r="A2295" s="108">
        <v>2617667</v>
      </c>
      <c r="B2295" s="133" t="s">
        <v>4937</v>
      </c>
      <c r="C2295" s="133" t="s">
        <v>11</v>
      </c>
      <c r="D2295" s="133" t="s">
        <v>4841</v>
      </c>
      <c r="E2295" s="133" t="s">
        <v>1185</v>
      </c>
      <c r="F2295" s="133" t="s">
        <v>3771</v>
      </c>
      <c r="G2295" s="133" t="s">
        <v>1072</v>
      </c>
      <c r="H2295" s="133" t="s">
        <v>4938</v>
      </c>
      <c r="I2295" t="b">
        <v>0</v>
      </c>
      <c r="J2295" s="133" t="s">
        <v>867</v>
      </c>
      <c r="K2295" s="91">
        <v>2000</v>
      </c>
      <c r="L2295" s="278">
        <v>2000</v>
      </c>
      <c r="M2295" s="278">
        <f t="shared" si="35"/>
        <v>0</v>
      </c>
    </row>
    <row r="2296" spans="1:13" hidden="1" x14ac:dyDescent="0.3">
      <c r="A2296" s="108">
        <v>593637</v>
      </c>
      <c r="B2296" s="133" t="s">
        <v>4939</v>
      </c>
      <c r="C2296" s="133" t="s">
        <v>11</v>
      </c>
      <c r="D2296" s="133" t="s">
        <v>4841</v>
      </c>
      <c r="E2296" s="133" t="s">
        <v>1185</v>
      </c>
      <c r="F2296" s="133" t="s">
        <v>3771</v>
      </c>
      <c r="G2296" s="133" t="s">
        <v>925</v>
      </c>
      <c r="H2296" s="133" t="s">
        <v>4940</v>
      </c>
      <c r="I2296" t="b">
        <v>0</v>
      </c>
      <c r="J2296" s="133" t="s">
        <v>867</v>
      </c>
      <c r="K2296" s="91">
        <v>340</v>
      </c>
      <c r="L2296" s="278">
        <v>340</v>
      </c>
      <c r="M2296" s="278">
        <f t="shared" si="35"/>
        <v>0</v>
      </c>
    </row>
    <row r="2297" spans="1:13" hidden="1" x14ac:dyDescent="0.3">
      <c r="A2297" s="108">
        <v>593382</v>
      </c>
      <c r="B2297" s="133" t="s">
        <v>4941</v>
      </c>
      <c r="C2297" s="133" t="s">
        <v>11</v>
      </c>
      <c r="D2297" s="133" t="s">
        <v>4841</v>
      </c>
      <c r="E2297" s="133" t="s">
        <v>1185</v>
      </c>
      <c r="F2297" s="133" t="s">
        <v>4942</v>
      </c>
      <c r="G2297" s="133" t="s">
        <v>865</v>
      </c>
      <c r="H2297" s="133" t="s">
        <v>4943</v>
      </c>
      <c r="I2297" t="b">
        <v>0</v>
      </c>
      <c r="J2297" s="133" t="s">
        <v>867</v>
      </c>
      <c r="K2297" s="91">
        <v>300</v>
      </c>
      <c r="L2297" s="278">
        <v>300</v>
      </c>
      <c r="M2297" s="278">
        <f t="shared" si="35"/>
        <v>0</v>
      </c>
    </row>
    <row r="2298" spans="1:13" hidden="1" x14ac:dyDescent="0.3">
      <c r="A2298" s="108">
        <v>593638</v>
      </c>
      <c r="B2298" s="133" t="s">
        <v>4944</v>
      </c>
      <c r="C2298" s="133" t="s">
        <v>11</v>
      </c>
      <c r="D2298" s="133" t="s">
        <v>4841</v>
      </c>
      <c r="E2298" s="133" t="s">
        <v>1185</v>
      </c>
      <c r="F2298" s="133" t="s">
        <v>3774</v>
      </c>
      <c r="G2298" s="133" t="s">
        <v>865</v>
      </c>
      <c r="H2298" s="133" t="s">
        <v>4945</v>
      </c>
      <c r="I2298" t="b">
        <v>0</v>
      </c>
      <c r="J2298" s="133" t="s">
        <v>867</v>
      </c>
      <c r="K2298" s="91">
        <v>100</v>
      </c>
      <c r="L2298" s="278">
        <v>100</v>
      </c>
      <c r="M2298" s="278">
        <f t="shared" si="35"/>
        <v>0</v>
      </c>
    </row>
    <row r="2299" spans="1:13" hidden="1" x14ac:dyDescent="0.3">
      <c r="A2299" s="108">
        <v>850939</v>
      </c>
      <c r="B2299" s="133" t="s">
        <v>4946</v>
      </c>
      <c r="C2299" s="133" t="s">
        <v>11</v>
      </c>
      <c r="D2299" s="133" t="s">
        <v>4841</v>
      </c>
      <c r="E2299" s="133" t="s">
        <v>1185</v>
      </c>
      <c r="F2299" s="133" t="s">
        <v>3786</v>
      </c>
      <c r="G2299" s="133" t="s">
        <v>865</v>
      </c>
      <c r="H2299" s="133" t="s">
        <v>4947</v>
      </c>
      <c r="I2299" t="b">
        <v>0</v>
      </c>
      <c r="J2299" s="133" t="s">
        <v>867</v>
      </c>
      <c r="K2299" s="91">
        <v>200</v>
      </c>
      <c r="L2299" s="278">
        <v>200</v>
      </c>
      <c r="M2299" s="278">
        <f t="shared" si="35"/>
        <v>0</v>
      </c>
    </row>
    <row r="2300" spans="1:13" hidden="1" x14ac:dyDescent="0.3">
      <c r="A2300" s="108">
        <v>593768</v>
      </c>
      <c r="B2300" s="133" t="s">
        <v>4948</v>
      </c>
      <c r="C2300" s="133" t="s">
        <v>11</v>
      </c>
      <c r="D2300" s="133" t="s">
        <v>4841</v>
      </c>
      <c r="E2300" s="133" t="s">
        <v>1185</v>
      </c>
      <c r="F2300" s="133" t="s">
        <v>3808</v>
      </c>
      <c r="G2300" s="133" t="s">
        <v>865</v>
      </c>
      <c r="H2300" s="133" t="s">
        <v>4949</v>
      </c>
      <c r="I2300" t="b">
        <v>0</v>
      </c>
      <c r="J2300" s="133" t="s">
        <v>867</v>
      </c>
      <c r="K2300" s="91">
        <v>980</v>
      </c>
      <c r="L2300" s="278">
        <v>980</v>
      </c>
      <c r="M2300" s="278">
        <f t="shared" si="35"/>
        <v>0</v>
      </c>
    </row>
    <row r="2301" spans="1:13" hidden="1" x14ac:dyDescent="0.3">
      <c r="A2301" s="108">
        <v>593678</v>
      </c>
      <c r="B2301" s="133" t="s">
        <v>4950</v>
      </c>
      <c r="C2301" s="133" t="s">
        <v>11</v>
      </c>
      <c r="D2301" s="133" t="s">
        <v>4841</v>
      </c>
      <c r="E2301" s="133" t="s">
        <v>1418</v>
      </c>
      <c r="F2301" s="133" t="s">
        <v>4213</v>
      </c>
      <c r="G2301" s="133" t="s">
        <v>865</v>
      </c>
      <c r="H2301" s="133" t="s">
        <v>1636</v>
      </c>
      <c r="I2301" t="b">
        <v>0</v>
      </c>
      <c r="J2301" s="133" t="s">
        <v>867</v>
      </c>
      <c r="K2301" s="91">
        <v>50</v>
      </c>
      <c r="L2301" s="278">
        <v>50</v>
      </c>
      <c r="M2301" s="278">
        <f t="shared" si="35"/>
        <v>0</v>
      </c>
    </row>
    <row r="2302" spans="1:13" hidden="1" x14ac:dyDescent="0.3">
      <c r="A2302" s="108">
        <v>593788</v>
      </c>
      <c r="B2302" s="133" t="s">
        <v>4951</v>
      </c>
      <c r="C2302" s="133" t="s">
        <v>11</v>
      </c>
      <c r="D2302" s="133" t="s">
        <v>4841</v>
      </c>
      <c r="E2302" s="133" t="s">
        <v>1418</v>
      </c>
      <c r="F2302" s="133" t="s">
        <v>3783</v>
      </c>
      <c r="G2302" s="133" t="s">
        <v>865</v>
      </c>
      <c r="H2302" s="133" t="s">
        <v>4952</v>
      </c>
      <c r="I2302" t="b">
        <v>0</v>
      </c>
      <c r="J2302" s="133" t="s">
        <v>867</v>
      </c>
      <c r="K2302" s="91">
        <v>200</v>
      </c>
      <c r="L2302" s="278">
        <v>200</v>
      </c>
      <c r="M2302" s="278">
        <f t="shared" si="35"/>
        <v>0</v>
      </c>
    </row>
    <row r="2303" spans="1:13" hidden="1" x14ac:dyDescent="0.3">
      <c r="A2303" s="108">
        <v>593789</v>
      </c>
      <c r="B2303" s="133" t="s">
        <v>4953</v>
      </c>
      <c r="C2303" s="133" t="s">
        <v>11</v>
      </c>
      <c r="D2303" s="133" t="s">
        <v>4841</v>
      </c>
      <c r="E2303" s="133" t="s">
        <v>1418</v>
      </c>
      <c r="F2303" s="133" t="s">
        <v>3789</v>
      </c>
      <c r="G2303" s="133" t="s">
        <v>865</v>
      </c>
      <c r="H2303" s="133" t="s">
        <v>4954</v>
      </c>
      <c r="I2303" t="b">
        <v>0</v>
      </c>
      <c r="J2303" s="133" t="s">
        <v>867</v>
      </c>
      <c r="K2303" s="91">
        <v>6500</v>
      </c>
      <c r="L2303" s="278">
        <v>6500</v>
      </c>
      <c r="M2303" s="278">
        <f t="shared" si="35"/>
        <v>0</v>
      </c>
    </row>
    <row r="2304" spans="1:13" hidden="1" x14ac:dyDescent="0.3">
      <c r="A2304" s="108">
        <v>1191484</v>
      </c>
      <c r="B2304" s="133" t="s">
        <v>4955</v>
      </c>
      <c r="C2304" s="133" t="s">
        <v>11</v>
      </c>
      <c r="D2304" s="133" t="s">
        <v>4841</v>
      </c>
      <c r="E2304" s="133" t="s">
        <v>1188</v>
      </c>
      <c r="F2304" s="133" t="s">
        <v>4213</v>
      </c>
      <c r="G2304" s="133" t="s">
        <v>865</v>
      </c>
      <c r="H2304" s="133" t="s">
        <v>1189</v>
      </c>
      <c r="I2304" t="b">
        <v>0</v>
      </c>
      <c r="J2304" s="133" t="s">
        <v>867</v>
      </c>
      <c r="K2304" s="91">
        <v>75000</v>
      </c>
      <c r="L2304" s="278">
        <v>75000</v>
      </c>
      <c r="M2304" s="278">
        <f t="shared" si="35"/>
        <v>0</v>
      </c>
    </row>
    <row r="2305" spans="1:13" hidden="1" x14ac:dyDescent="0.3">
      <c r="A2305" s="108">
        <v>593383</v>
      </c>
      <c r="B2305" s="133" t="s">
        <v>4956</v>
      </c>
      <c r="C2305" s="133" t="s">
        <v>11</v>
      </c>
      <c r="D2305" s="133" t="s">
        <v>4841</v>
      </c>
      <c r="E2305" s="133" t="s">
        <v>1188</v>
      </c>
      <c r="F2305" s="133" t="s">
        <v>4213</v>
      </c>
      <c r="G2305" s="133" t="s">
        <v>925</v>
      </c>
      <c r="H2305" s="133" t="s">
        <v>1350</v>
      </c>
      <c r="I2305" t="b">
        <v>0</v>
      </c>
      <c r="J2305" s="133" t="s">
        <v>867</v>
      </c>
      <c r="K2305" s="91">
        <v>50</v>
      </c>
      <c r="L2305" s="278">
        <v>50</v>
      </c>
      <c r="M2305" s="278">
        <f t="shared" si="35"/>
        <v>0</v>
      </c>
    </row>
    <row r="2306" spans="1:13" hidden="1" x14ac:dyDescent="0.3">
      <c r="A2306" s="108">
        <v>1191303</v>
      </c>
      <c r="B2306" s="133" t="s">
        <v>4957</v>
      </c>
      <c r="C2306" s="133" t="s">
        <v>11</v>
      </c>
      <c r="D2306" s="133" t="s">
        <v>4841</v>
      </c>
      <c r="E2306" s="133" t="s">
        <v>1188</v>
      </c>
      <c r="F2306" s="133" t="s">
        <v>4213</v>
      </c>
      <c r="G2306" s="133" t="s">
        <v>928</v>
      </c>
      <c r="H2306" s="133" t="s">
        <v>4958</v>
      </c>
      <c r="I2306" t="b">
        <v>0</v>
      </c>
      <c r="J2306" s="133" t="s">
        <v>867</v>
      </c>
      <c r="K2306" s="91">
        <v>200</v>
      </c>
      <c r="L2306" s="278">
        <v>200</v>
      </c>
      <c r="M2306" s="278">
        <f t="shared" si="35"/>
        <v>0</v>
      </c>
    </row>
    <row r="2307" spans="1:13" hidden="1" x14ac:dyDescent="0.3">
      <c r="A2307" s="108">
        <v>593463</v>
      </c>
      <c r="B2307" s="133" t="s">
        <v>4959</v>
      </c>
      <c r="C2307" s="133" t="s">
        <v>11</v>
      </c>
      <c r="D2307" s="133" t="s">
        <v>4841</v>
      </c>
      <c r="E2307" s="133" t="s">
        <v>1188</v>
      </c>
      <c r="F2307" s="133" t="s">
        <v>4875</v>
      </c>
      <c r="G2307" s="133" t="s">
        <v>865</v>
      </c>
      <c r="H2307" s="133" t="s">
        <v>1189</v>
      </c>
      <c r="I2307" t="b">
        <v>0</v>
      </c>
      <c r="J2307" s="133" t="s">
        <v>867</v>
      </c>
      <c r="K2307" s="91">
        <v>0</v>
      </c>
      <c r="L2307" s="278">
        <v>0</v>
      </c>
      <c r="M2307" s="278">
        <f t="shared" si="35"/>
        <v>0</v>
      </c>
    </row>
    <row r="2308" spans="1:13" hidden="1" x14ac:dyDescent="0.3">
      <c r="A2308" s="108">
        <v>850005</v>
      </c>
      <c r="B2308" s="133" t="s">
        <v>4960</v>
      </c>
      <c r="C2308" s="133" t="s">
        <v>11</v>
      </c>
      <c r="D2308" s="133" t="s">
        <v>4841</v>
      </c>
      <c r="E2308" s="133" t="s">
        <v>1188</v>
      </c>
      <c r="F2308" s="133" t="s">
        <v>4961</v>
      </c>
      <c r="G2308" s="133" t="s">
        <v>865</v>
      </c>
      <c r="H2308" s="133" t="s">
        <v>1189</v>
      </c>
      <c r="I2308" t="b">
        <v>0</v>
      </c>
      <c r="J2308" s="133" t="s">
        <v>867</v>
      </c>
      <c r="K2308" s="91">
        <v>0</v>
      </c>
      <c r="L2308" s="278">
        <v>0</v>
      </c>
      <c r="M2308" s="278">
        <f t="shared" si="35"/>
        <v>0</v>
      </c>
    </row>
    <row r="2309" spans="1:13" hidden="1" x14ac:dyDescent="0.3">
      <c r="A2309" s="108">
        <v>1191301</v>
      </c>
      <c r="B2309" s="133" t="s">
        <v>4962</v>
      </c>
      <c r="C2309" s="133" t="s">
        <v>11</v>
      </c>
      <c r="D2309" s="133" t="s">
        <v>4841</v>
      </c>
      <c r="E2309" s="133" t="s">
        <v>1188</v>
      </c>
      <c r="F2309" s="133" t="s">
        <v>4125</v>
      </c>
      <c r="G2309" s="133" t="s">
        <v>865</v>
      </c>
      <c r="H2309" s="133" t="s">
        <v>1189</v>
      </c>
      <c r="I2309" t="b">
        <v>0</v>
      </c>
      <c r="J2309" s="133" t="s">
        <v>867</v>
      </c>
      <c r="K2309" s="91">
        <v>0</v>
      </c>
      <c r="L2309" s="278">
        <v>0</v>
      </c>
      <c r="M2309" s="278">
        <f t="shared" si="35"/>
        <v>0</v>
      </c>
    </row>
    <row r="2310" spans="1:13" hidden="1" x14ac:dyDescent="0.3">
      <c r="A2310" s="108">
        <v>2617497</v>
      </c>
      <c r="B2310" s="133" t="s">
        <v>4963</v>
      </c>
      <c r="C2310" s="133" t="s">
        <v>11</v>
      </c>
      <c r="D2310" s="133" t="s">
        <v>4841</v>
      </c>
      <c r="E2310" s="133" t="s">
        <v>1188</v>
      </c>
      <c r="F2310" s="133" t="s">
        <v>4137</v>
      </c>
      <c r="G2310" s="133" t="s">
        <v>865</v>
      </c>
      <c r="H2310" s="133" t="s">
        <v>1189</v>
      </c>
      <c r="I2310" t="b">
        <v>0</v>
      </c>
      <c r="J2310" s="133" t="s">
        <v>867</v>
      </c>
      <c r="K2310" s="91">
        <v>0</v>
      </c>
      <c r="L2310" s="278">
        <v>0</v>
      </c>
      <c r="M2310" s="278">
        <f t="shared" ref="M2310:M2373" si="36">+L2310-K2310</f>
        <v>0</v>
      </c>
    </row>
    <row r="2311" spans="1:13" hidden="1" x14ac:dyDescent="0.3">
      <c r="A2311" s="108">
        <v>1209967</v>
      </c>
      <c r="B2311" s="133" t="s">
        <v>4964</v>
      </c>
      <c r="C2311" s="133" t="s">
        <v>11</v>
      </c>
      <c r="D2311" s="133" t="s">
        <v>4841</v>
      </c>
      <c r="E2311" s="133" t="s">
        <v>1188</v>
      </c>
      <c r="F2311" s="133" t="s">
        <v>3762</v>
      </c>
      <c r="G2311" s="133" t="s">
        <v>865</v>
      </c>
      <c r="H2311" s="133" t="s">
        <v>1189</v>
      </c>
      <c r="I2311" t="b">
        <v>0</v>
      </c>
      <c r="J2311" s="133" t="s">
        <v>867</v>
      </c>
      <c r="K2311" s="91">
        <v>0</v>
      </c>
      <c r="L2311" s="278">
        <v>0</v>
      </c>
      <c r="M2311" s="278">
        <f t="shared" si="36"/>
        <v>0</v>
      </c>
    </row>
    <row r="2312" spans="1:13" hidden="1" x14ac:dyDescent="0.3">
      <c r="A2312" s="108">
        <v>2617496</v>
      </c>
      <c r="B2312" s="133" t="s">
        <v>4965</v>
      </c>
      <c r="C2312" s="133" t="s">
        <v>11</v>
      </c>
      <c r="D2312" s="133" t="s">
        <v>4841</v>
      </c>
      <c r="E2312" s="133" t="s">
        <v>1188</v>
      </c>
      <c r="F2312" s="133" t="s">
        <v>4879</v>
      </c>
      <c r="G2312" s="133" t="s">
        <v>865</v>
      </c>
      <c r="H2312" s="133" t="s">
        <v>1189</v>
      </c>
      <c r="I2312" t="b">
        <v>0</v>
      </c>
      <c r="J2312" s="133" t="s">
        <v>867</v>
      </c>
      <c r="K2312" s="91">
        <v>0</v>
      </c>
      <c r="L2312" s="278">
        <v>0</v>
      </c>
      <c r="M2312" s="278">
        <f t="shared" si="36"/>
        <v>0</v>
      </c>
    </row>
    <row r="2313" spans="1:13" hidden="1" x14ac:dyDescent="0.3">
      <c r="A2313" s="108">
        <v>584996</v>
      </c>
      <c r="B2313" s="133" t="s">
        <v>4966</v>
      </c>
      <c r="C2313" s="133" t="s">
        <v>11</v>
      </c>
      <c r="D2313" s="133" t="s">
        <v>4841</v>
      </c>
      <c r="E2313" s="133" t="s">
        <v>1188</v>
      </c>
      <c r="F2313" s="133" t="s">
        <v>3765</v>
      </c>
      <c r="G2313" s="133" t="s">
        <v>865</v>
      </c>
      <c r="H2313" s="133" t="s">
        <v>1189</v>
      </c>
      <c r="I2313" t="b">
        <v>0</v>
      </c>
      <c r="J2313" s="133" t="s">
        <v>867</v>
      </c>
      <c r="K2313" s="91">
        <v>0</v>
      </c>
      <c r="L2313" s="278">
        <v>0</v>
      </c>
      <c r="M2313" s="278">
        <f t="shared" si="36"/>
        <v>0</v>
      </c>
    </row>
    <row r="2314" spans="1:13" hidden="1" x14ac:dyDescent="0.3">
      <c r="A2314" s="108">
        <v>584997</v>
      </c>
      <c r="B2314" s="133" t="s">
        <v>4967</v>
      </c>
      <c r="C2314" s="133" t="s">
        <v>11</v>
      </c>
      <c r="D2314" s="133" t="s">
        <v>4841</v>
      </c>
      <c r="E2314" s="133" t="s">
        <v>1188</v>
      </c>
      <c r="F2314" s="133" t="s">
        <v>3768</v>
      </c>
      <c r="G2314" s="133" t="s">
        <v>865</v>
      </c>
      <c r="H2314" s="133" t="s">
        <v>1189</v>
      </c>
      <c r="I2314" t="b">
        <v>0</v>
      </c>
      <c r="J2314" s="133" t="s">
        <v>867</v>
      </c>
      <c r="K2314" s="91">
        <v>0</v>
      </c>
      <c r="L2314" s="278">
        <v>0</v>
      </c>
      <c r="M2314" s="278">
        <f t="shared" si="36"/>
        <v>0</v>
      </c>
    </row>
    <row r="2315" spans="1:13" hidden="1" x14ac:dyDescent="0.3">
      <c r="A2315" s="108">
        <v>1209966</v>
      </c>
      <c r="B2315" s="133" t="s">
        <v>4968</v>
      </c>
      <c r="C2315" s="133" t="s">
        <v>11</v>
      </c>
      <c r="D2315" s="133" t="s">
        <v>4841</v>
      </c>
      <c r="E2315" s="133" t="s">
        <v>1188</v>
      </c>
      <c r="F2315" s="133" t="s">
        <v>3771</v>
      </c>
      <c r="G2315" s="133" t="s">
        <v>865</v>
      </c>
      <c r="H2315" s="133" t="s">
        <v>1189</v>
      </c>
      <c r="I2315" t="b">
        <v>0</v>
      </c>
      <c r="J2315" s="133" t="s">
        <v>867</v>
      </c>
      <c r="K2315" s="91">
        <v>0</v>
      </c>
      <c r="L2315" s="278">
        <v>0</v>
      </c>
      <c r="M2315" s="278">
        <f t="shared" si="36"/>
        <v>0</v>
      </c>
    </row>
    <row r="2316" spans="1:13" hidden="1" x14ac:dyDescent="0.3">
      <c r="A2316" s="108">
        <v>584999</v>
      </c>
      <c r="B2316" s="133" t="s">
        <v>4969</v>
      </c>
      <c r="C2316" s="133" t="s">
        <v>11</v>
      </c>
      <c r="D2316" s="133" t="s">
        <v>4841</v>
      </c>
      <c r="E2316" s="133" t="s">
        <v>1188</v>
      </c>
      <c r="F2316" s="133" t="s">
        <v>4942</v>
      </c>
      <c r="G2316" s="133" t="s">
        <v>865</v>
      </c>
      <c r="H2316" s="133" t="s">
        <v>1189</v>
      </c>
      <c r="I2316" t="b">
        <v>0</v>
      </c>
      <c r="J2316" s="133" t="s">
        <v>867</v>
      </c>
      <c r="K2316" s="91">
        <v>0</v>
      </c>
      <c r="L2316" s="278">
        <v>0</v>
      </c>
      <c r="M2316" s="278">
        <f t="shared" si="36"/>
        <v>0</v>
      </c>
    </row>
    <row r="2317" spans="1:13" hidden="1" x14ac:dyDescent="0.3">
      <c r="A2317" s="108">
        <v>585043</v>
      </c>
      <c r="B2317" s="133" t="s">
        <v>4970</v>
      </c>
      <c r="C2317" s="133" t="s">
        <v>11</v>
      </c>
      <c r="D2317" s="133" t="s">
        <v>4841</v>
      </c>
      <c r="E2317" s="133" t="s">
        <v>1188</v>
      </c>
      <c r="F2317" s="133" t="s">
        <v>4884</v>
      </c>
      <c r="G2317" s="133" t="s">
        <v>865</v>
      </c>
      <c r="H2317" s="133" t="s">
        <v>1189</v>
      </c>
      <c r="I2317" t="b">
        <v>0</v>
      </c>
      <c r="J2317" s="133" t="s">
        <v>867</v>
      </c>
      <c r="K2317" s="91">
        <v>0</v>
      </c>
      <c r="L2317" s="278">
        <v>0</v>
      </c>
      <c r="M2317" s="278">
        <f t="shared" si="36"/>
        <v>0</v>
      </c>
    </row>
    <row r="2318" spans="1:13" hidden="1" x14ac:dyDescent="0.3">
      <c r="A2318" s="108">
        <v>585000</v>
      </c>
      <c r="B2318" s="133" t="s">
        <v>4971</v>
      </c>
      <c r="C2318" s="133" t="s">
        <v>11</v>
      </c>
      <c r="D2318" s="133" t="s">
        <v>4841</v>
      </c>
      <c r="E2318" s="133" t="s">
        <v>1188</v>
      </c>
      <c r="F2318" s="133" t="s">
        <v>4146</v>
      </c>
      <c r="G2318" s="133" t="s">
        <v>865</v>
      </c>
      <c r="H2318" s="133" t="s">
        <v>1189</v>
      </c>
      <c r="I2318" t="b">
        <v>0</v>
      </c>
      <c r="J2318" s="133" t="s">
        <v>867</v>
      </c>
      <c r="K2318" s="91">
        <v>0</v>
      </c>
      <c r="L2318" s="278">
        <v>0</v>
      </c>
      <c r="M2318" s="278">
        <f t="shared" si="36"/>
        <v>0</v>
      </c>
    </row>
    <row r="2319" spans="1:13" hidden="1" x14ac:dyDescent="0.3">
      <c r="A2319" s="108">
        <v>585001</v>
      </c>
      <c r="B2319" s="133" t="s">
        <v>4972</v>
      </c>
      <c r="C2319" s="133" t="s">
        <v>11</v>
      </c>
      <c r="D2319" s="133" t="s">
        <v>4841</v>
      </c>
      <c r="E2319" s="133" t="s">
        <v>1188</v>
      </c>
      <c r="F2319" s="133" t="s">
        <v>3780</v>
      </c>
      <c r="G2319" s="133" t="s">
        <v>865</v>
      </c>
      <c r="H2319" s="133" t="s">
        <v>1189</v>
      </c>
      <c r="I2319" t="b">
        <v>0</v>
      </c>
      <c r="J2319" s="133" t="s">
        <v>867</v>
      </c>
      <c r="K2319" s="91">
        <v>0</v>
      </c>
      <c r="L2319" s="278">
        <v>0</v>
      </c>
      <c r="M2319" s="278">
        <f t="shared" si="36"/>
        <v>0</v>
      </c>
    </row>
    <row r="2320" spans="1:13" hidden="1" x14ac:dyDescent="0.3">
      <c r="A2320" s="108">
        <v>585002</v>
      </c>
      <c r="B2320" s="133" t="s">
        <v>4973</v>
      </c>
      <c r="C2320" s="133" t="s">
        <v>11</v>
      </c>
      <c r="D2320" s="133" t="s">
        <v>4841</v>
      </c>
      <c r="E2320" s="133" t="s">
        <v>1188</v>
      </c>
      <c r="F2320" s="133" t="s">
        <v>4149</v>
      </c>
      <c r="G2320" s="133" t="s">
        <v>865</v>
      </c>
      <c r="H2320" s="133" t="s">
        <v>1189</v>
      </c>
      <c r="I2320" t="b">
        <v>0</v>
      </c>
      <c r="J2320" s="133" t="s">
        <v>867</v>
      </c>
      <c r="K2320" s="91">
        <v>0</v>
      </c>
      <c r="L2320" s="278">
        <v>0</v>
      </c>
      <c r="M2320" s="278">
        <f t="shared" si="36"/>
        <v>0</v>
      </c>
    </row>
    <row r="2321" spans="1:13" hidden="1" x14ac:dyDescent="0.3">
      <c r="A2321" s="108">
        <v>585003</v>
      </c>
      <c r="B2321" s="133" t="s">
        <v>4974</v>
      </c>
      <c r="C2321" s="133" t="s">
        <v>11</v>
      </c>
      <c r="D2321" s="133" t="s">
        <v>4841</v>
      </c>
      <c r="E2321" s="133" t="s">
        <v>1188</v>
      </c>
      <c r="F2321" s="133" t="s">
        <v>3783</v>
      </c>
      <c r="G2321" s="133" t="s">
        <v>865</v>
      </c>
      <c r="H2321" s="133" t="s">
        <v>1189</v>
      </c>
      <c r="I2321" t="b">
        <v>0</v>
      </c>
      <c r="J2321" s="133" t="s">
        <v>867</v>
      </c>
      <c r="K2321" s="91">
        <v>0</v>
      </c>
      <c r="L2321" s="278">
        <v>0</v>
      </c>
      <c r="M2321" s="278">
        <f t="shared" si="36"/>
        <v>0</v>
      </c>
    </row>
    <row r="2322" spans="1:13" hidden="1" x14ac:dyDescent="0.3">
      <c r="A2322" s="108">
        <v>585004</v>
      </c>
      <c r="B2322" s="133" t="s">
        <v>4975</v>
      </c>
      <c r="C2322" s="133" t="s">
        <v>11</v>
      </c>
      <c r="D2322" s="133" t="s">
        <v>4841</v>
      </c>
      <c r="E2322" s="133" t="s">
        <v>1188</v>
      </c>
      <c r="F2322" s="133" t="s">
        <v>3786</v>
      </c>
      <c r="G2322" s="133" t="s">
        <v>865</v>
      </c>
      <c r="H2322" s="133" t="s">
        <v>1189</v>
      </c>
      <c r="I2322" t="b">
        <v>0</v>
      </c>
      <c r="J2322" s="133" t="s">
        <v>867</v>
      </c>
      <c r="K2322" s="91">
        <v>0</v>
      </c>
      <c r="L2322" s="278">
        <v>0</v>
      </c>
      <c r="M2322" s="278">
        <f t="shared" si="36"/>
        <v>0</v>
      </c>
    </row>
    <row r="2323" spans="1:13" hidden="1" x14ac:dyDescent="0.3">
      <c r="A2323" s="108">
        <v>585005</v>
      </c>
      <c r="B2323" s="133" t="s">
        <v>4976</v>
      </c>
      <c r="C2323" s="133" t="s">
        <v>11</v>
      </c>
      <c r="D2323" s="133" t="s">
        <v>4841</v>
      </c>
      <c r="E2323" s="133" t="s">
        <v>1188</v>
      </c>
      <c r="F2323" s="133" t="s">
        <v>4155</v>
      </c>
      <c r="G2323" s="133" t="s">
        <v>865</v>
      </c>
      <c r="H2323" s="268" t="s">
        <v>1251</v>
      </c>
      <c r="I2323" t="b">
        <v>0</v>
      </c>
      <c r="J2323" s="133" t="s">
        <v>867</v>
      </c>
      <c r="K2323" s="91">
        <v>0</v>
      </c>
      <c r="L2323" s="278">
        <v>0</v>
      </c>
      <c r="M2323" s="278">
        <f t="shared" si="36"/>
        <v>0</v>
      </c>
    </row>
    <row r="2324" spans="1:13" hidden="1" x14ac:dyDescent="0.3">
      <c r="A2324" s="108">
        <v>585006</v>
      </c>
      <c r="B2324" s="133" t="s">
        <v>4977</v>
      </c>
      <c r="C2324" s="133" t="s">
        <v>11</v>
      </c>
      <c r="D2324" s="133" t="s">
        <v>4841</v>
      </c>
      <c r="E2324" s="133" t="s">
        <v>1188</v>
      </c>
      <c r="F2324" s="133" t="s">
        <v>4167</v>
      </c>
      <c r="G2324" s="133" t="s">
        <v>865</v>
      </c>
      <c r="H2324" s="133" t="s">
        <v>1189</v>
      </c>
      <c r="I2324" t="b">
        <v>0</v>
      </c>
      <c r="J2324" s="133" t="s">
        <v>867</v>
      </c>
      <c r="K2324" s="91">
        <v>0</v>
      </c>
      <c r="L2324" s="278">
        <v>0</v>
      </c>
      <c r="M2324" s="278">
        <f t="shared" si="36"/>
        <v>0</v>
      </c>
    </row>
    <row r="2325" spans="1:13" hidden="1" x14ac:dyDescent="0.3">
      <c r="A2325" s="108">
        <v>585007</v>
      </c>
      <c r="B2325" s="133" t="s">
        <v>4978</v>
      </c>
      <c r="C2325" s="133" t="s">
        <v>11</v>
      </c>
      <c r="D2325" s="133" t="s">
        <v>4841</v>
      </c>
      <c r="E2325" s="133" t="s">
        <v>1188</v>
      </c>
      <c r="F2325" s="133" t="s">
        <v>4870</v>
      </c>
      <c r="G2325" s="133" t="s">
        <v>865</v>
      </c>
      <c r="H2325" s="268" t="s">
        <v>1251</v>
      </c>
      <c r="I2325" t="b">
        <v>0</v>
      </c>
      <c r="J2325" s="133" t="s">
        <v>867</v>
      </c>
      <c r="K2325" s="91">
        <v>0</v>
      </c>
      <c r="L2325" s="278">
        <v>0</v>
      </c>
      <c r="M2325" s="278">
        <f t="shared" si="36"/>
        <v>0</v>
      </c>
    </row>
    <row r="2326" spans="1:13" hidden="1" x14ac:dyDescent="0.3">
      <c r="A2326" s="108">
        <v>585008</v>
      </c>
      <c r="B2326" s="133" t="s">
        <v>4979</v>
      </c>
      <c r="C2326" s="133" t="s">
        <v>11</v>
      </c>
      <c r="D2326" s="133" t="s">
        <v>4841</v>
      </c>
      <c r="E2326" s="133" t="s">
        <v>1188</v>
      </c>
      <c r="F2326" s="133" t="s">
        <v>4906</v>
      </c>
      <c r="G2326" s="133" t="s">
        <v>865</v>
      </c>
      <c r="H2326" s="133" t="s">
        <v>1189</v>
      </c>
      <c r="I2326" t="b">
        <v>0</v>
      </c>
      <c r="J2326" s="133" t="s">
        <v>867</v>
      </c>
      <c r="K2326" s="91">
        <v>0</v>
      </c>
      <c r="L2326" s="278">
        <v>0</v>
      </c>
      <c r="M2326" s="278">
        <f t="shared" si="36"/>
        <v>0</v>
      </c>
    </row>
    <row r="2327" spans="1:13" hidden="1" x14ac:dyDescent="0.3">
      <c r="A2327" s="108">
        <v>585009</v>
      </c>
      <c r="B2327" s="133" t="s">
        <v>4980</v>
      </c>
      <c r="C2327" s="133" t="s">
        <v>11</v>
      </c>
      <c r="D2327" s="133" t="s">
        <v>4841</v>
      </c>
      <c r="E2327" s="133" t="s">
        <v>1188</v>
      </c>
      <c r="F2327" s="133" t="s">
        <v>3808</v>
      </c>
      <c r="G2327" s="133" t="s">
        <v>865</v>
      </c>
      <c r="H2327" s="133" t="s">
        <v>1189</v>
      </c>
      <c r="I2327" t="b">
        <v>0</v>
      </c>
      <c r="J2327" s="133" t="s">
        <v>867</v>
      </c>
      <c r="K2327" s="91">
        <v>0</v>
      </c>
      <c r="L2327" s="278">
        <v>0</v>
      </c>
      <c r="M2327" s="278">
        <f t="shared" si="36"/>
        <v>0</v>
      </c>
    </row>
    <row r="2328" spans="1:13" hidden="1" x14ac:dyDescent="0.3">
      <c r="A2328" s="108">
        <v>1191731</v>
      </c>
      <c r="B2328" s="133" t="s">
        <v>4981</v>
      </c>
      <c r="C2328" s="133" t="s">
        <v>11</v>
      </c>
      <c r="D2328" s="133" t="s">
        <v>4841</v>
      </c>
      <c r="E2328" s="133" t="s">
        <v>1191</v>
      </c>
      <c r="F2328" s="133" t="s">
        <v>4213</v>
      </c>
      <c r="G2328" s="133" t="s">
        <v>865</v>
      </c>
      <c r="H2328" s="133" t="s">
        <v>4982</v>
      </c>
      <c r="I2328" t="b">
        <v>0</v>
      </c>
      <c r="J2328" s="133" t="s">
        <v>867</v>
      </c>
      <c r="K2328" s="91">
        <v>5000</v>
      </c>
      <c r="L2328" s="278">
        <v>5000</v>
      </c>
      <c r="M2328" s="278">
        <f t="shared" si="36"/>
        <v>0</v>
      </c>
    </row>
    <row r="2329" spans="1:13" hidden="1" x14ac:dyDescent="0.3">
      <c r="A2329" s="108">
        <v>585010</v>
      </c>
      <c r="B2329" s="133" t="s">
        <v>4984</v>
      </c>
      <c r="C2329" s="133" t="s">
        <v>11</v>
      </c>
      <c r="D2329" s="133" t="s">
        <v>4841</v>
      </c>
      <c r="E2329" s="133" t="s">
        <v>1191</v>
      </c>
      <c r="F2329" s="133" t="s">
        <v>4132</v>
      </c>
      <c r="G2329" s="133" t="s">
        <v>865</v>
      </c>
      <c r="H2329" s="133" t="s">
        <v>4985</v>
      </c>
      <c r="I2329" t="b">
        <v>0</v>
      </c>
      <c r="J2329" s="133" t="s">
        <v>867</v>
      </c>
      <c r="K2329" s="91">
        <v>660</v>
      </c>
      <c r="L2329" s="278">
        <v>660</v>
      </c>
      <c r="M2329" s="278">
        <f t="shared" si="36"/>
        <v>0</v>
      </c>
    </row>
    <row r="2330" spans="1:13" hidden="1" x14ac:dyDescent="0.3">
      <c r="A2330" s="108">
        <v>585011</v>
      </c>
      <c r="B2330" s="133" t="s">
        <v>4986</v>
      </c>
      <c r="C2330" s="133" t="s">
        <v>11</v>
      </c>
      <c r="D2330" s="133" t="s">
        <v>4841</v>
      </c>
      <c r="E2330" s="133" t="s">
        <v>1191</v>
      </c>
      <c r="F2330" s="133" t="s">
        <v>3759</v>
      </c>
      <c r="G2330" s="133" t="s">
        <v>865</v>
      </c>
      <c r="H2330" s="133" t="s">
        <v>4987</v>
      </c>
      <c r="I2330" t="b">
        <v>0</v>
      </c>
      <c r="J2330" s="133" t="s">
        <v>867</v>
      </c>
      <c r="K2330" s="91">
        <v>1130</v>
      </c>
      <c r="L2330" s="278">
        <v>1130</v>
      </c>
      <c r="M2330" s="278">
        <f t="shared" si="36"/>
        <v>0</v>
      </c>
    </row>
    <row r="2331" spans="1:13" hidden="1" x14ac:dyDescent="0.3">
      <c r="A2331" s="108">
        <v>585012</v>
      </c>
      <c r="B2331" s="133" t="s">
        <v>4988</v>
      </c>
      <c r="C2331" s="133" t="s">
        <v>11</v>
      </c>
      <c r="D2331" s="133" t="s">
        <v>4841</v>
      </c>
      <c r="E2331" s="133" t="s">
        <v>1191</v>
      </c>
      <c r="F2331" s="133" t="s">
        <v>4137</v>
      </c>
      <c r="G2331" s="133" t="s">
        <v>865</v>
      </c>
      <c r="H2331" s="133" t="s">
        <v>4989</v>
      </c>
      <c r="I2331" t="b">
        <v>0</v>
      </c>
      <c r="J2331" s="133" t="s">
        <v>867</v>
      </c>
      <c r="K2331" s="91">
        <v>3500</v>
      </c>
      <c r="L2331" s="278">
        <v>3500</v>
      </c>
      <c r="M2331" s="278">
        <f t="shared" si="36"/>
        <v>0</v>
      </c>
    </row>
    <row r="2332" spans="1:13" hidden="1" x14ac:dyDescent="0.3">
      <c r="A2332" s="108">
        <v>585013</v>
      </c>
      <c r="B2332" s="133" t="s">
        <v>4990</v>
      </c>
      <c r="C2332" s="133" t="s">
        <v>11</v>
      </c>
      <c r="D2332" s="133" t="s">
        <v>4841</v>
      </c>
      <c r="E2332" s="133" t="s">
        <v>1191</v>
      </c>
      <c r="F2332" s="133" t="s">
        <v>3762</v>
      </c>
      <c r="G2332" s="133" t="s">
        <v>865</v>
      </c>
      <c r="H2332" s="133" t="s">
        <v>4991</v>
      </c>
      <c r="I2332" t="b">
        <v>0</v>
      </c>
      <c r="J2332" s="133" t="s">
        <v>867</v>
      </c>
      <c r="K2332" s="91">
        <v>2500</v>
      </c>
      <c r="L2332" s="278">
        <v>2500</v>
      </c>
      <c r="M2332" s="278">
        <f t="shared" si="36"/>
        <v>0</v>
      </c>
    </row>
    <row r="2333" spans="1:13" hidden="1" x14ac:dyDescent="0.3">
      <c r="A2333" s="108">
        <v>585014</v>
      </c>
      <c r="B2333" s="133" t="s">
        <v>4992</v>
      </c>
      <c r="C2333" s="133" t="s">
        <v>11</v>
      </c>
      <c r="D2333" s="133" t="s">
        <v>4841</v>
      </c>
      <c r="E2333" s="133" t="s">
        <v>1191</v>
      </c>
      <c r="F2333" s="133" t="s">
        <v>4879</v>
      </c>
      <c r="G2333" s="133" t="s">
        <v>865</v>
      </c>
      <c r="H2333" s="133" t="s">
        <v>4993</v>
      </c>
      <c r="I2333" t="b">
        <v>0</v>
      </c>
      <c r="J2333" s="133" t="s">
        <v>867</v>
      </c>
      <c r="K2333" s="91">
        <v>810</v>
      </c>
      <c r="L2333" s="278">
        <v>810</v>
      </c>
      <c r="M2333" s="278">
        <f t="shared" si="36"/>
        <v>0</v>
      </c>
    </row>
    <row r="2334" spans="1:13" hidden="1" x14ac:dyDescent="0.3">
      <c r="A2334" s="108">
        <v>585015</v>
      </c>
      <c r="B2334" s="133" t="s">
        <v>4994</v>
      </c>
      <c r="C2334" s="133" t="s">
        <v>11</v>
      </c>
      <c r="D2334" s="133" t="s">
        <v>4841</v>
      </c>
      <c r="E2334" s="133" t="s">
        <v>1191</v>
      </c>
      <c r="F2334" s="133" t="s">
        <v>3765</v>
      </c>
      <c r="G2334" s="133" t="s">
        <v>865</v>
      </c>
      <c r="H2334" s="133" t="s">
        <v>4995</v>
      </c>
      <c r="I2334" t="b">
        <v>0</v>
      </c>
      <c r="J2334" s="133" t="s">
        <v>867</v>
      </c>
      <c r="K2334" s="91">
        <v>400</v>
      </c>
      <c r="L2334" s="278">
        <v>400</v>
      </c>
      <c r="M2334" s="278">
        <f t="shared" si="36"/>
        <v>0</v>
      </c>
    </row>
    <row r="2335" spans="1:13" hidden="1" x14ac:dyDescent="0.3">
      <c r="A2335" s="108">
        <v>585016</v>
      </c>
      <c r="B2335" s="133" t="s">
        <v>4996</v>
      </c>
      <c r="C2335" s="133" t="s">
        <v>11</v>
      </c>
      <c r="D2335" s="133" t="s">
        <v>4841</v>
      </c>
      <c r="E2335" s="133" t="s">
        <v>1191</v>
      </c>
      <c r="F2335" s="133" t="s">
        <v>3768</v>
      </c>
      <c r="G2335" s="133" t="s">
        <v>865</v>
      </c>
      <c r="H2335" s="133" t="s">
        <v>4997</v>
      </c>
      <c r="I2335" t="b">
        <v>0</v>
      </c>
      <c r="J2335" s="133" t="s">
        <v>867</v>
      </c>
      <c r="K2335" s="91">
        <v>130</v>
      </c>
      <c r="L2335" s="278">
        <v>130</v>
      </c>
      <c r="M2335" s="278">
        <f t="shared" si="36"/>
        <v>0</v>
      </c>
    </row>
    <row r="2336" spans="1:13" hidden="1" x14ac:dyDescent="0.3">
      <c r="A2336" s="108">
        <v>585017</v>
      </c>
      <c r="B2336" s="133" t="s">
        <v>4998</v>
      </c>
      <c r="C2336" s="133" t="s">
        <v>11</v>
      </c>
      <c r="D2336" s="133" t="s">
        <v>4841</v>
      </c>
      <c r="E2336" s="133" t="s">
        <v>1191</v>
      </c>
      <c r="F2336" s="133" t="s">
        <v>3771</v>
      </c>
      <c r="G2336" s="133" t="s">
        <v>865</v>
      </c>
      <c r="H2336" s="133" t="s">
        <v>2130</v>
      </c>
      <c r="I2336" t="b">
        <v>0</v>
      </c>
      <c r="J2336" s="133" t="s">
        <v>867</v>
      </c>
      <c r="K2336" s="91">
        <v>1050</v>
      </c>
      <c r="L2336" s="278">
        <v>1050</v>
      </c>
      <c r="M2336" s="278">
        <f t="shared" si="36"/>
        <v>0</v>
      </c>
    </row>
    <row r="2337" spans="1:13" hidden="1" x14ac:dyDescent="0.3">
      <c r="A2337" s="108">
        <v>585018</v>
      </c>
      <c r="B2337" s="133" t="s">
        <v>4999</v>
      </c>
      <c r="C2337" s="133" t="s">
        <v>11</v>
      </c>
      <c r="D2337" s="133" t="s">
        <v>4841</v>
      </c>
      <c r="E2337" s="133" t="s">
        <v>1191</v>
      </c>
      <c r="F2337" s="133" t="s">
        <v>3771</v>
      </c>
      <c r="G2337" s="133" t="s">
        <v>925</v>
      </c>
      <c r="H2337" s="133" t="s">
        <v>5000</v>
      </c>
      <c r="I2337" t="b">
        <v>0</v>
      </c>
      <c r="J2337" s="133" t="s">
        <v>867</v>
      </c>
      <c r="K2337" s="91">
        <v>2110</v>
      </c>
      <c r="L2337" s="278">
        <v>2110</v>
      </c>
      <c r="M2337" s="278">
        <f t="shared" si="36"/>
        <v>0</v>
      </c>
    </row>
    <row r="2338" spans="1:13" hidden="1" x14ac:dyDescent="0.3">
      <c r="A2338" s="108">
        <v>585019</v>
      </c>
      <c r="B2338" s="133" t="s">
        <v>5001</v>
      </c>
      <c r="C2338" s="133" t="s">
        <v>11</v>
      </c>
      <c r="D2338" s="133" t="s">
        <v>4841</v>
      </c>
      <c r="E2338" s="133" t="s">
        <v>1191</v>
      </c>
      <c r="F2338" s="133" t="s">
        <v>3774</v>
      </c>
      <c r="G2338" s="133" t="s">
        <v>865</v>
      </c>
      <c r="H2338" s="133" t="s">
        <v>5002</v>
      </c>
      <c r="I2338" t="b">
        <v>0</v>
      </c>
      <c r="J2338" s="133" t="s">
        <v>867</v>
      </c>
      <c r="K2338" s="91">
        <v>400</v>
      </c>
      <c r="L2338" s="278">
        <v>400</v>
      </c>
      <c r="M2338" s="278">
        <f t="shared" si="36"/>
        <v>0</v>
      </c>
    </row>
    <row r="2339" spans="1:13" hidden="1" x14ac:dyDescent="0.3">
      <c r="A2339" s="108">
        <v>585020</v>
      </c>
      <c r="B2339" s="133" t="s">
        <v>5003</v>
      </c>
      <c r="C2339" s="133" t="s">
        <v>11</v>
      </c>
      <c r="D2339" s="133" t="s">
        <v>4841</v>
      </c>
      <c r="E2339" s="133" t="s">
        <v>1191</v>
      </c>
      <c r="F2339" s="133" t="s">
        <v>4884</v>
      </c>
      <c r="G2339" s="133" t="s">
        <v>865</v>
      </c>
      <c r="H2339" s="133" t="s">
        <v>5004</v>
      </c>
      <c r="I2339" t="b">
        <v>0</v>
      </c>
      <c r="J2339" s="133" t="s">
        <v>867</v>
      </c>
      <c r="K2339" s="91">
        <v>300</v>
      </c>
      <c r="L2339" s="278">
        <v>300</v>
      </c>
      <c r="M2339" s="278">
        <f t="shared" si="36"/>
        <v>0</v>
      </c>
    </row>
    <row r="2340" spans="1:13" hidden="1" x14ac:dyDescent="0.3">
      <c r="A2340" s="108">
        <v>585021</v>
      </c>
      <c r="B2340" s="133" t="s">
        <v>5005</v>
      </c>
      <c r="C2340" s="133" t="s">
        <v>11</v>
      </c>
      <c r="D2340" s="133" t="s">
        <v>4841</v>
      </c>
      <c r="E2340" s="133" t="s">
        <v>1191</v>
      </c>
      <c r="F2340" s="133" t="s">
        <v>4146</v>
      </c>
      <c r="G2340" s="133" t="s">
        <v>865</v>
      </c>
      <c r="H2340" s="133" t="s">
        <v>5006</v>
      </c>
      <c r="I2340" t="b">
        <v>0</v>
      </c>
      <c r="J2340" s="133" t="s">
        <v>867</v>
      </c>
      <c r="K2340" s="91">
        <v>1460</v>
      </c>
      <c r="L2340" s="278">
        <v>1460</v>
      </c>
      <c r="M2340" s="278">
        <f t="shared" si="36"/>
        <v>0</v>
      </c>
    </row>
    <row r="2341" spans="1:13" hidden="1" x14ac:dyDescent="0.3">
      <c r="A2341" s="108">
        <v>849901</v>
      </c>
      <c r="B2341" s="133" t="s">
        <v>5007</v>
      </c>
      <c r="C2341" s="133" t="s">
        <v>11</v>
      </c>
      <c r="D2341" s="133" t="s">
        <v>4841</v>
      </c>
      <c r="E2341" s="133" t="s">
        <v>1191</v>
      </c>
      <c r="F2341" s="133" t="s">
        <v>4146</v>
      </c>
      <c r="G2341" s="133" t="s">
        <v>925</v>
      </c>
      <c r="H2341" s="133" t="s">
        <v>5008</v>
      </c>
      <c r="I2341" t="b">
        <v>0</v>
      </c>
      <c r="J2341" s="133" t="s">
        <v>867</v>
      </c>
      <c r="K2341" s="91">
        <v>240</v>
      </c>
      <c r="L2341" s="278">
        <v>240</v>
      </c>
      <c r="M2341" s="278">
        <f t="shared" si="36"/>
        <v>0</v>
      </c>
    </row>
    <row r="2342" spans="1:13" hidden="1" x14ac:dyDescent="0.3">
      <c r="A2342" s="108">
        <v>585022</v>
      </c>
      <c r="B2342" s="133" t="s">
        <v>5011</v>
      </c>
      <c r="C2342" s="133" t="s">
        <v>11</v>
      </c>
      <c r="D2342" s="133" t="s">
        <v>4841</v>
      </c>
      <c r="E2342" s="133" t="s">
        <v>1191</v>
      </c>
      <c r="F2342" s="133" t="s">
        <v>4149</v>
      </c>
      <c r="G2342" s="133" t="s">
        <v>865</v>
      </c>
      <c r="H2342" s="133" t="s">
        <v>5012</v>
      </c>
      <c r="I2342" t="b">
        <v>0</v>
      </c>
      <c r="J2342" s="133" t="s">
        <v>867</v>
      </c>
      <c r="K2342" s="91">
        <v>530</v>
      </c>
      <c r="L2342" s="278">
        <v>530</v>
      </c>
      <c r="M2342" s="278">
        <f t="shared" si="36"/>
        <v>0</v>
      </c>
    </row>
    <row r="2343" spans="1:13" hidden="1" x14ac:dyDescent="0.3">
      <c r="A2343" s="108">
        <v>585040</v>
      </c>
      <c r="B2343" s="133" t="s">
        <v>5013</v>
      </c>
      <c r="C2343" s="133" t="s">
        <v>11</v>
      </c>
      <c r="D2343" s="133" t="s">
        <v>4841</v>
      </c>
      <c r="E2343" s="133" t="s">
        <v>1191</v>
      </c>
      <c r="F2343" s="133" t="s">
        <v>4149</v>
      </c>
      <c r="G2343" s="133" t="s">
        <v>925</v>
      </c>
      <c r="H2343" s="133" t="s">
        <v>5008</v>
      </c>
      <c r="I2343" t="b">
        <v>0</v>
      </c>
      <c r="J2343" s="133" t="s">
        <v>867</v>
      </c>
      <c r="K2343" s="91">
        <v>800</v>
      </c>
      <c r="L2343" s="278">
        <v>800</v>
      </c>
      <c r="M2343" s="278">
        <f t="shared" si="36"/>
        <v>0</v>
      </c>
    </row>
    <row r="2344" spans="1:13" hidden="1" x14ac:dyDescent="0.3">
      <c r="A2344" s="108">
        <v>585023</v>
      </c>
      <c r="B2344" s="133" t="s">
        <v>5014</v>
      </c>
      <c r="C2344" s="133" t="s">
        <v>11</v>
      </c>
      <c r="D2344" s="133" t="s">
        <v>4841</v>
      </c>
      <c r="E2344" s="133" t="s">
        <v>1191</v>
      </c>
      <c r="F2344" s="133" t="s">
        <v>3783</v>
      </c>
      <c r="G2344" s="133" t="s">
        <v>865</v>
      </c>
      <c r="H2344" s="133" t="s">
        <v>1192</v>
      </c>
      <c r="I2344" t="b">
        <v>0</v>
      </c>
      <c r="J2344" s="133" t="s">
        <v>867</v>
      </c>
      <c r="K2344" s="91">
        <v>800</v>
      </c>
      <c r="L2344" s="278">
        <v>800</v>
      </c>
      <c r="M2344" s="278">
        <f t="shared" si="36"/>
        <v>0</v>
      </c>
    </row>
    <row r="2345" spans="1:13" hidden="1" x14ac:dyDescent="0.3">
      <c r="A2345" s="108">
        <v>1820509</v>
      </c>
      <c r="B2345" s="133" t="s">
        <v>5015</v>
      </c>
      <c r="C2345" s="133" t="s">
        <v>11</v>
      </c>
      <c r="D2345" s="133" t="s">
        <v>4841</v>
      </c>
      <c r="E2345" s="133" t="s">
        <v>1191</v>
      </c>
      <c r="F2345" s="133" t="s">
        <v>3786</v>
      </c>
      <c r="G2345" s="133" t="s">
        <v>865</v>
      </c>
      <c r="H2345" s="133" t="s">
        <v>5016</v>
      </c>
      <c r="I2345" t="b">
        <v>0</v>
      </c>
      <c r="J2345" s="133" t="s">
        <v>867</v>
      </c>
      <c r="K2345" s="91">
        <v>500</v>
      </c>
      <c r="L2345" s="278">
        <v>500</v>
      </c>
      <c r="M2345" s="278">
        <f t="shared" si="36"/>
        <v>0</v>
      </c>
    </row>
    <row r="2346" spans="1:13" hidden="1" x14ac:dyDescent="0.3">
      <c r="A2346" s="108">
        <v>585024</v>
      </c>
      <c r="B2346" s="133" t="s">
        <v>5017</v>
      </c>
      <c r="C2346" s="133" t="s">
        <v>11</v>
      </c>
      <c r="D2346" s="133" t="s">
        <v>4841</v>
      </c>
      <c r="E2346" s="133" t="s">
        <v>1191</v>
      </c>
      <c r="F2346" s="133" t="s">
        <v>3786</v>
      </c>
      <c r="G2346" s="133" t="s">
        <v>925</v>
      </c>
      <c r="H2346" s="133" t="s">
        <v>5008</v>
      </c>
      <c r="I2346" t="b">
        <v>0</v>
      </c>
      <c r="J2346" s="133" t="s">
        <v>867</v>
      </c>
      <c r="K2346" s="91">
        <v>3000</v>
      </c>
      <c r="L2346" s="278">
        <v>3000</v>
      </c>
      <c r="M2346" s="278">
        <f t="shared" si="36"/>
        <v>0</v>
      </c>
    </row>
    <row r="2347" spans="1:13" hidden="1" x14ac:dyDescent="0.3">
      <c r="A2347" s="108">
        <v>585025</v>
      </c>
      <c r="B2347" s="133" t="s">
        <v>5018</v>
      </c>
      <c r="C2347" s="133" t="s">
        <v>11</v>
      </c>
      <c r="D2347" s="133" t="s">
        <v>4841</v>
      </c>
      <c r="E2347" s="133" t="s">
        <v>1191</v>
      </c>
      <c r="F2347" s="133" t="s">
        <v>3786</v>
      </c>
      <c r="G2347" s="133" t="s">
        <v>928</v>
      </c>
      <c r="H2347" s="133" t="s">
        <v>5019</v>
      </c>
      <c r="I2347" t="b">
        <v>0</v>
      </c>
      <c r="J2347" s="133" t="s">
        <v>867</v>
      </c>
      <c r="K2347" s="91">
        <v>200</v>
      </c>
      <c r="L2347" s="278">
        <v>200</v>
      </c>
      <c r="M2347" s="278">
        <f t="shared" si="36"/>
        <v>0</v>
      </c>
    </row>
    <row r="2348" spans="1:13" hidden="1" x14ac:dyDescent="0.3">
      <c r="A2348" s="108">
        <v>2617663</v>
      </c>
      <c r="B2348" s="133" t="s">
        <v>5020</v>
      </c>
      <c r="C2348" s="133" t="s">
        <v>11</v>
      </c>
      <c r="D2348" s="133" t="s">
        <v>4841</v>
      </c>
      <c r="E2348" s="133" t="s">
        <v>1191</v>
      </c>
      <c r="F2348" s="133" t="s">
        <v>3789</v>
      </c>
      <c r="G2348" s="133" t="s">
        <v>865</v>
      </c>
      <c r="H2348" s="133" t="s">
        <v>5021</v>
      </c>
      <c r="I2348" t="b">
        <v>0</v>
      </c>
      <c r="J2348" s="133" t="s">
        <v>867</v>
      </c>
      <c r="K2348" s="91">
        <v>160</v>
      </c>
      <c r="L2348" s="278">
        <v>160</v>
      </c>
      <c r="M2348" s="278">
        <f t="shared" si="36"/>
        <v>0</v>
      </c>
    </row>
    <row r="2349" spans="1:13" hidden="1" x14ac:dyDescent="0.3">
      <c r="A2349" s="108">
        <v>2617664</v>
      </c>
      <c r="B2349" s="133" t="s">
        <v>5022</v>
      </c>
      <c r="C2349" s="133" t="s">
        <v>11</v>
      </c>
      <c r="D2349" s="133" t="s">
        <v>4841</v>
      </c>
      <c r="E2349" s="133" t="s">
        <v>1191</v>
      </c>
      <c r="F2349" s="133" t="s">
        <v>4158</v>
      </c>
      <c r="G2349" s="133" t="s">
        <v>865</v>
      </c>
      <c r="H2349" s="133" t="s">
        <v>5023</v>
      </c>
      <c r="I2349" t="b">
        <v>0</v>
      </c>
      <c r="J2349" s="133" t="s">
        <v>867</v>
      </c>
      <c r="K2349" s="91">
        <v>500</v>
      </c>
      <c r="L2349" s="278">
        <v>500</v>
      </c>
      <c r="M2349" s="278">
        <f t="shared" si="36"/>
        <v>0</v>
      </c>
    </row>
    <row r="2350" spans="1:13" hidden="1" x14ac:dyDescent="0.3">
      <c r="A2350" s="108">
        <v>585027</v>
      </c>
      <c r="B2350" s="133" t="s">
        <v>5024</v>
      </c>
      <c r="C2350" s="133" t="s">
        <v>11</v>
      </c>
      <c r="D2350" s="133" t="s">
        <v>4841</v>
      </c>
      <c r="E2350" s="133" t="s">
        <v>1191</v>
      </c>
      <c r="F2350" s="133" t="s">
        <v>4164</v>
      </c>
      <c r="G2350" s="133" t="s">
        <v>865</v>
      </c>
      <c r="H2350" s="133" t="s">
        <v>5025</v>
      </c>
      <c r="I2350" t="b">
        <v>0</v>
      </c>
      <c r="J2350" s="133" t="s">
        <v>867</v>
      </c>
      <c r="K2350" s="91">
        <v>100</v>
      </c>
      <c r="L2350" s="278">
        <v>100</v>
      </c>
      <c r="M2350" s="278">
        <f t="shared" si="36"/>
        <v>0</v>
      </c>
    </row>
    <row r="2351" spans="1:13" hidden="1" x14ac:dyDescent="0.3">
      <c r="A2351" s="108">
        <v>585039</v>
      </c>
      <c r="B2351" s="133" t="s">
        <v>5026</v>
      </c>
      <c r="C2351" s="133" t="s">
        <v>11</v>
      </c>
      <c r="D2351" s="133" t="s">
        <v>4841</v>
      </c>
      <c r="E2351" s="133" t="s">
        <v>1191</v>
      </c>
      <c r="F2351" s="133" t="s">
        <v>4167</v>
      </c>
      <c r="G2351" s="133" t="s">
        <v>865</v>
      </c>
      <c r="H2351" s="133" t="s">
        <v>4168</v>
      </c>
      <c r="I2351" t="b">
        <v>0</v>
      </c>
      <c r="J2351" s="133" t="s">
        <v>867</v>
      </c>
      <c r="K2351" s="91">
        <v>1500</v>
      </c>
      <c r="L2351" s="278">
        <v>1500</v>
      </c>
      <c r="M2351" s="278">
        <f t="shared" si="36"/>
        <v>0</v>
      </c>
    </row>
    <row r="2352" spans="1:13" hidden="1" x14ac:dyDescent="0.3">
      <c r="A2352" s="108">
        <v>585056</v>
      </c>
      <c r="B2352" s="133" t="s">
        <v>5027</v>
      </c>
      <c r="C2352" s="133" t="s">
        <v>11</v>
      </c>
      <c r="D2352" s="133" t="s">
        <v>4841</v>
      </c>
      <c r="E2352" s="133" t="s">
        <v>1191</v>
      </c>
      <c r="F2352" s="133" t="s">
        <v>4173</v>
      </c>
      <c r="G2352" s="133" t="s">
        <v>865</v>
      </c>
      <c r="H2352" s="133" t="s">
        <v>5028</v>
      </c>
      <c r="I2352" t="b">
        <v>0</v>
      </c>
      <c r="J2352" s="133" t="s">
        <v>867</v>
      </c>
      <c r="K2352" s="91">
        <v>100</v>
      </c>
      <c r="L2352" s="278">
        <v>100</v>
      </c>
      <c r="M2352" s="278">
        <f t="shared" si="36"/>
        <v>0</v>
      </c>
    </row>
    <row r="2353" spans="1:13" hidden="1" x14ac:dyDescent="0.3">
      <c r="A2353" s="108">
        <v>585053</v>
      </c>
      <c r="B2353" s="133" t="s">
        <v>5029</v>
      </c>
      <c r="C2353" s="133" t="s">
        <v>11</v>
      </c>
      <c r="D2353" s="133" t="s">
        <v>4841</v>
      </c>
      <c r="E2353" s="133" t="s">
        <v>1191</v>
      </c>
      <c r="F2353" s="133" t="s">
        <v>3808</v>
      </c>
      <c r="G2353" s="133" t="s">
        <v>865</v>
      </c>
      <c r="H2353" s="133" t="s">
        <v>5030</v>
      </c>
      <c r="I2353" t="b">
        <v>0</v>
      </c>
      <c r="J2353" s="133" t="s">
        <v>867</v>
      </c>
      <c r="K2353" s="91">
        <v>2500</v>
      </c>
      <c r="L2353" s="278">
        <v>2500</v>
      </c>
      <c r="M2353" s="278">
        <f t="shared" si="36"/>
        <v>0</v>
      </c>
    </row>
    <row r="2354" spans="1:13" hidden="1" x14ac:dyDescent="0.3">
      <c r="A2354" s="108">
        <v>1210066</v>
      </c>
      <c r="B2354" s="133" t="s">
        <v>5031</v>
      </c>
      <c r="C2354" s="133" t="s">
        <v>11</v>
      </c>
      <c r="D2354" s="133" t="s">
        <v>4841</v>
      </c>
      <c r="E2354" s="133" t="s">
        <v>1191</v>
      </c>
      <c r="F2354" s="133" t="s">
        <v>3808</v>
      </c>
      <c r="G2354" s="133" t="s">
        <v>925</v>
      </c>
      <c r="H2354" s="133" t="s">
        <v>5032</v>
      </c>
      <c r="I2354" t="b">
        <v>0</v>
      </c>
      <c r="J2354" s="133" t="s">
        <v>867</v>
      </c>
      <c r="K2354" s="91">
        <v>1500</v>
      </c>
      <c r="L2354" s="278">
        <v>1500</v>
      </c>
      <c r="M2354" s="278">
        <f t="shared" si="36"/>
        <v>0</v>
      </c>
    </row>
    <row r="2355" spans="1:13" hidden="1" x14ac:dyDescent="0.3">
      <c r="A2355" s="108">
        <v>593141</v>
      </c>
      <c r="B2355" s="133" t="s">
        <v>5033</v>
      </c>
      <c r="C2355" s="133" t="s">
        <v>11</v>
      </c>
      <c r="D2355" s="133" t="s">
        <v>4841</v>
      </c>
      <c r="E2355" s="133" t="s">
        <v>1191</v>
      </c>
      <c r="F2355" s="133" t="s">
        <v>3811</v>
      </c>
      <c r="G2355" s="133" t="s">
        <v>865</v>
      </c>
      <c r="H2355" s="133" t="s">
        <v>5034</v>
      </c>
      <c r="I2355" t="b">
        <v>0</v>
      </c>
      <c r="J2355" s="133" t="s">
        <v>867</v>
      </c>
      <c r="K2355" s="91">
        <v>1000</v>
      </c>
      <c r="L2355" s="278">
        <v>1000</v>
      </c>
      <c r="M2355" s="278">
        <f t="shared" si="36"/>
        <v>0</v>
      </c>
    </row>
    <row r="2356" spans="1:13" hidden="1" x14ac:dyDescent="0.3">
      <c r="A2356" s="108">
        <v>593142</v>
      </c>
      <c r="B2356" s="133" t="s">
        <v>5035</v>
      </c>
      <c r="C2356" s="133" t="s">
        <v>11</v>
      </c>
      <c r="D2356" s="133" t="s">
        <v>4841</v>
      </c>
      <c r="E2356" s="133" t="s">
        <v>1194</v>
      </c>
      <c r="F2356" s="133" t="s">
        <v>4213</v>
      </c>
      <c r="G2356" s="133" t="s">
        <v>865</v>
      </c>
      <c r="H2356" s="133" t="s">
        <v>1195</v>
      </c>
      <c r="I2356" t="b">
        <v>0</v>
      </c>
      <c r="J2356" s="133" t="s">
        <v>867</v>
      </c>
      <c r="K2356" s="91">
        <v>3650</v>
      </c>
      <c r="L2356" s="278">
        <v>3650</v>
      </c>
      <c r="M2356" s="278">
        <f t="shared" si="36"/>
        <v>0</v>
      </c>
    </row>
    <row r="2357" spans="1:13" hidden="1" x14ac:dyDescent="0.3">
      <c r="A2357" s="108">
        <v>1210065</v>
      </c>
      <c r="B2357" s="133" t="s">
        <v>5036</v>
      </c>
      <c r="C2357" s="133" t="s">
        <v>11</v>
      </c>
      <c r="D2357" s="133" t="s">
        <v>4841</v>
      </c>
      <c r="E2357" s="133" t="s">
        <v>1194</v>
      </c>
      <c r="F2357" s="133" t="s">
        <v>4213</v>
      </c>
      <c r="G2357" s="133" t="s">
        <v>925</v>
      </c>
      <c r="H2357" s="133" t="s">
        <v>1638</v>
      </c>
      <c r="I2357" t="b">
        <v>0</v>
      </c>
      <c r="J2357" s="133" t="s">
        <v>867</v>
      </c>
      <c r="K2357" s="91">
        <v>20</v>
      </c>
      <c r="L2357" s="278">
        <v>20</v>
      </c>
      <c r="M2357" s="278">
        <f t="shared" si="36"/>
        <v>0</v>
      </c>
    </row>
    <row r="2358" spans="1:13" hidden="1" x14ac:dyDescent="0.3">
      <c r="A2358" s="108">
        <v>850405</v>
      </c>
      <c r="B2358" s="133" t="s">
        <v>5037</v>
      </c>
      <c r="C2358" s="133" t="s">
        <v>11</v>
      </c>
      <c r="D2358" s="133" t="s">
        <v>4841</v>
      </c>
      <c r="E2358" s="133" t="s">
        <v>1194</v>
      </c>
      <c r="F2358" s="133" t="s">
        <v>4213</v>
      </c>
      <c r="G2358" s="133" t="s">
        <v>928</v>
      </c>
      <c r="H2358" s="133" t="s">
        <v>5038</v>
      </c>
      <c r="I2358" t="b">
        <v>0</v>
      </c>
      <c r="J2358" s="133" t="s">
        <v>867</v>
      </c>
      <c r="K2358" s="91">
        <v>60</v>
      </c>
      <c r="L2358" s="278">
        <v>60</v>
      </c>
      <c r="M2358" s="278">
        <f t="shared" si="36"/>
        <v>0</v>
      </c>
    </row>
    <row r="2359" spans="1:13" hidden="1" x14ac:dyDescent="0.3">
      <c r="A2359" s="108">
        <v>850406</v>
      </c>
      <c r="B2359" s="133" t="s">
        <v>5039</v>
      </c>
      <c r="C2359" s="133" t="s">
        <v>11</v>
      </c>
      <c r="D2359" s="133" t="s">
        <v>4841</v>
      </c>
      <c r="E2359" s="133" t="s">
        <v>1194</v>
      </c>
      <c r="F2359" s="133" t="s">
        <v>3771</v>
      </c>
      <c r="G2359" s="133" t="s">
        <v>865</v>
      </c>
      <c r="H2359" s="133" t="s">
        <v>1195</v>
      </c>
      <c r="I2359" t="b">
        <v>0</v>
      </c>
      <c r="J2359" s="133" t="s">
        <v>867</v>
      </c>
      <c r="K2359" s="91">
        <v>250</v>
      </c>
      <c r="L2359" s="278">
        <v>250</v>
      </c>
      <c r="M2359" s="278">
        <f t="shared" si="36"/>
        <v>0</v>
      </c>
    </row>
    <row r="2360" spans="1:13" hidden="1" x14ac:dyDescent="0.3">
      <c r="A2360" s="108">
        <v>593144</v>
      </c>
      <c r="B2360" s="133" t="s">
        <v>5040</v>
      </c>
      <c r="C2360" s="133" t="s">
        <v>11</v>
      </c>
      <c r="D2360" s="133" t="s">
        <v>4841</v>
      </c>
      <c r="E2360" s="133" t="s">
        <v>1194</v>
      </c>
      <c r="F2360" s="133" t="s">
        <v>3808</v>
      </c>
      <c r="G2360" s="133" t="s">
        <v>865</v>
      </c>
      <c r="H2360" s="133" t="s">
        <v>1195</v>
      </c>
      <c r="I2360" t="b">
        <v>0</v>
      </c>
      <c r="J2360" s="133" t="s">
        <v>867</v>
      </c>
      <c r="K2360" s="91">
        <v>70</v>
      </c>
      <c r="L2360" s="278">
        <v>70</v>
      </c>
      <c r="M2360" s="278">
        <f t="shared" si="36"/>
        <v>0</v>
      </c>
    </row>
    <row r="2361" spans="1:13" hidden="1" x14ac:dyDescent="0.3">
      <c r="A2361" s="108">
        <v>593218</v>
      </c>
      <c r="B2361" s="133" t="s">
        <v>5041</v>
      </c>
      <c r="C2361" s="133" t="s">
        <v>11</v>
      </c>
      <c r="D2361" s="133" t="s">
        <v>4841</v>
      </c>
      <c r="E2361" s="133" t="s">
        <v>1197</v>
      </c>
      <c r="F2361" s="133" t="s">
        <v>4125</v>
      </c>
      <c r="G2361" s="133" t="s">
        <v>865</v>
      </c>
      <c r="H2361" s="133" t="s">
        <v>1198</v>
      </c>
      <c r="I2361" t="b">
        <v>0</v>
      </c>
      <c r="J2361" s="133" t="s">
        <v>867</v>
      </c>
      <c r="K2361" s="91">
        <v>5220</v>
      </c>
      <c r="L2361" s="278">
        <v>5220</v>
      </c>
      <c r="M2361" s="278">
        <f t="shared" si="36"/>
        <v>0</v>
      </c>
    </row>
    <row r="2362" spans="1:13" hidden="1" x14ac:dyDescent="0.3">
      <c r="A2362" s="108">
        <v>593145</v>
      </c>
      <c r="B2362" s="133" t="s">
        <v>5042</v>
      </c>
      <c r="C2362" s="133" t="s">
        <v>11</v>
      </c>
      <c r="D2362" s="133" t="s">
        <v>4841</v>
      </c>
      <c r="E2362" s="133" t="s">
        <v>1197</v>
      </c>
      <c r="F2362" s="133" t="s">
        <v>3808</v>
      </c>
      <c r="G2362" s="133" t="s">
        <v>865</v>
      </c>
      <c r="H2362" s="133" t="s">
        <v>1198</v>
      </c>
      <c r="I2362" t="b">
        <v>0</v>
      </c>
      <c r="J2362" s="133" t="s">
        <v>867</v>
      </c>
      <c r="K2362" s="91">
        <v>26860</v>
      </c>
      <c r="L2362" s="278">
        <v>26860</v>
      </c>
      <c r="M2362" s="278">
        <f t="shared" si="36"/>
        <v>0</v>
      </c>
    </row>
    <row r="2363" spans="1:13" hidden="1" x14ac:dyDescent="0.3">
      <c r="A2363" s="108">
        <v>593146</v>
      </c>
      <c r="B2363" s="133" t="s">
        <v>5043</v>
      </c>
      <c r="C2363" s="133" t="s">
        <v>11</v>
      </c>
      <c r="D2363" s="133" t="s">
        <v>4841</v>
      </c>
      <c r="E2363" s="133" t="s">
        <v>1202</v>
      </c>
      <c r="F2363" s="133" t="s">
        <v>4213</v>
      </c>
      <c r="G2363" s="133" t="s">
        <v>865</v>
      </c>
      <c r="H2363" s="133" t="s">
        <v>5044</v>
      </c>
      <c r="I2363" t="b">
        <v>0</v>
      </c>
      <c r="J2363" s="133" t="s">
        <v>867</v>
      </c>
      <c r="K2363" s="91">
        <v>3000</v>
      </c>
      <c r="L2363" s="278">
        <v>3000</v>
      </c>
      <c r="M2363" s="278">
        <f t="shared" si="36"/>
        <v>0</v>
      </c>
    </row>
    <row r="2364" spans="1:13" hidden="1" x14ac:dyDescent="0.3">
      <c r="A2364" s="108">
        <v>593147</v>
      </c>
      <c r="B2364" s="133" t="s">
        <v>5045</v>
      </c>
      <c r="C2364" s="133" t="s">
        <v>11</v>
      </c>
      <c r="D2364" s="133" t="s">
        <v>4841</v>
      </c>
      <c r="E2364" s="133" t="s">
        <v>1202</v>
      </c>
      <c r="F2364" s="133" t="s">
        <v>4137</v>
      </c>
      <c r="G2364" s="133" t="s">
        <v>865</v>
      </c>
      <c r="H2364" s="133" t="s">
        <v>5046</v>
      </c>
      <c r="I2364" t="b">
        <v>0</v>
      </c>
      <c r="J2364" s="133" t="s">
        <v>867</v>
      </c>
      <c r="K2364" s="91">
        <v>500</v>
      </c>
      <c r="L2364" s="278">
        <v>500</v>
      </c>
      <c r="M2364" s="278">
        <f t="shared" si="36"/>
        <v>0</v>
      </c>
    </row>
    <row r="2365" spans="1:13" hidden="1" x14ac:dyDescent="0.3">
      <c r="A2365" s="108">
        <v>593148</v>
      </c>
      <c r="B2365" s="133" t="s">
        <v>5047</v>
      </c>
      <c r="C2365" s="133" t="s">
        <v>11</v>
      </c>
      <c r="D2365" s="133" t="s">
        <v>4841</v>
      </c>
      <c r="E2365" s="133" t="s">
        <v>1202</v>
      </c>
      <c r="F2365" s="133" t="s">
        <v>3768</v>
      </c>
      <c r="G2365" s="133" t="s">
        <v>865</v>
      </c>
      <c r="H2365" s="133" t="s">
        <v>5048</v>
      </c>
      <c r="I2365" t="b">
        <v>0</v>
      </c>
      <c r="J2365" s="133" t="s">
        <v>867</v>
      </c>
      <c r="K2365" s="91">
        <v>200</v>
      </c>
      <c r="L2365" s="278">
        <v>200</v>
      </c>
      <c r="M2365" s="278">
        <f t="shared" si="36"/>
        <v>0</v>
      </c>
    </row>
    <row r="2366" spans="1:13" hidden="1" x14ac:dyDescent="0.3">
      <c r="A2366" s="108">
        <v>593149</v>
      </c>
      <c r="B2366" s="133" t="s">
        <v>5049</v>
      </c>
      <c r="C2366" s="133" t="s">
        <v>11</v>
      </c>
      <c r="D2366" s="133" t="s">
        <v>4841</v>
      </c>
      <c r="E2366" s="133" t="s">
        <v>1202</v>
      </c>
      <c r="F2366" s="133" t="s">
        <v>3771</v>
      </c>
      <c r="G2366" s="133" t="s">
        <v>865</v>
      </c>
      <c r="H2366" s="133" t="s">
        <v>5050</v>
      </c>
      <c r="I2366" t="b">
        <v>0</v>
      </c>
      <c r="J2366" s="133" t="s">
        <v>867</v>
      </c>
      <c r="K2366" s="91">
        <v>500</v>
      </c>
      <c r="L2366" s="278">
        <v>500</v>
      </c>
      <c r="M2366" s="278">
        <f t="shared" si="36"/>
        <v>0</v>
      </c>
    </row>
    <row r="2367" spans="1:13" hidden="1" x14ac:dyDescent="0.3">
      <c r="A2367" s="108">
        <v>593150</v>
      </c>
      <c r="B2367" s="133" t="s">
        <v>5051</v>
      </c>
      <c r="C2367" s="133" t="s">
        <v>11</v>
      </c>
      <c r="D2367" s="133" t="s">
        <v>4841</v>
      </c>
      <c r="E2367" s="133" t="s">
        <v>1202</v>
      </c>
      <c r="F2367" s="133" t="s">
        <v>4884</v>
      </c>
      <c r="G2367" s="133" t="s">
        <v>865</v>
      </c>
      <c r="H2367" s="133" t="s">
        <v>5052</v>
      </c>
      <c r="I2367" t="b">
        <v>0</v>
      </c>
      <c r="J2367" s="133" t="s">
        <v>867</v>
      </c>
      <c r="K2367" s="91">
        <v>360</v>
      </c>
      <c r="L2367" s="278">
        <v>360</v>
      </c>
      <c r="M2367" s="278">
        <f t="shared" si="36"/>
        <v>0</v>
      </c>
    </row>
    <row r="2368" spans="1:13" hidden="1" x14ac:dyDescent="0.3">
      <c r="A2368" s="108">
        <v>593151</v>
      </c>
      <c r="B2368" s="133" t="s">
        <v>5053</v>
      </c>
      <c r="C2368" s="133" t="s">
        <v>11</v>
      </c>
      <c r="D2368" s="133" t="s">
        <v>4841</v>
      </c>
      <c r="E2368" s="133" t="s">
        <v>1202</v>
      </c>
      <c r="F2368" s="133" t="s">
        <v>4146</v>
      </c>
      <c r="G2368" s="133" t="s">
        <v>865</v>
      </c>
      <c r="H2368" s="133" t="s">
        <v>5054</v>
      </c>
      <c r="I2368" t="b">
        <v>0</v>
      </c>
      <c r="J2368" s="133" t="s">
        <v>867</v>
      </c>
      <c r="K2368" s="91">
        <v>200</v>
      </c>
      <c r="L2368" s="278">
        <v>200</v>
      </c>
      <c r="M2368" s="278">
        <f t="shared" si="36"/>
        <v>0</v>
      </c>
    </row>
    <row r="2369" spans="1:13" hidden="1" x14ac:dyDescent="0.3">
      <c r="A2369" s="108">
        <v>1820493</v>
      </c>
      <c r="B2369" s="133" t="s">
        <v>5055</v>
      </c>
      <c r="C2369" s="133" t="s">
        <v>11</v>
      </c>
      <c r="D2369" s="133" t="s">
        <v>4841</v>
      </c>
      <c r="E2369" s="133" t="s">
        <v>1202</v>
      </c>
      <c r="F2369" s="133" t="s">
        <v>3783</v>
      </c>
      <c r="G2369" s="133" t="s">
        <v>865</v>
      </c>
      <c r="H2369" s="133" t="s">
        <v>5056</v>
      </c>
      <c r="I2369" t="b">
        <v>0</v>
      </c>
      <c r="J2369" s="133" t="s">
        <v>867</v>
      </c>
      <c r="K2369" s="91">
        <v>400</v>
      </c>
      <c r="L2369" s="278">
        <v>400</v>
      </c>
      <c r="M2369" s="278">
        <f t="shared" si="36"/>
        <v>0</v>
      </c>
    </row>
    <row r="2370" spans="1:13" hidden="1" x14ac:dyDescent="0.3">
      <c r="A2370" s="108">
        <v>593152</v>
      </c>
      <c r="B2370" s="133" t="s">
        <v>5057</v>
      </c>
      <c r="C2370" s="133" t="s">
        <v>11</v>
      </c>
      <c r="D2370" s="133" t="s">
        <v>4841</v>
      </c>
      <c r="E2370" s="133" t="s">
        <v>1202</v>
      </c>
      <c r="F2370" s="133" t="s">
        <v>3786</v>
      </c>
      <c r="G2370" s="133" t="s">
        <v>865</v>
      </c>
      <c r="H2370" s="133" t="s">
        <v>5058</v>
      </c>
      <c r="I2370" t="b">
        <v>0</v>
      </c>
      <c r="J2370" s="133" t="s">
        <v>867</v>
      </c>
      <c r="K2370" s="91">
        <v>980</v>
      </c>
      <c r="L2370" s="278">
        <v>980</v>
      </c>
      <c r="M2370" s="278">
        <f t="shared" si="36"/>
        <v>0</v>
      </c>
    </row>
    <row r="2371" spans="1:13" hidden="1" x14ac:dyDescent="0.3">
      <c r="A2371" s="108">
        <v>593153</v>
      </c>
      <c r="B2371" s="133" t="s">
        <v>5059</v>
      </c>
      <c r="C2371" s="133" t="s">
        <v>11</v>
      </c>
      <c r="D2371" s="133" t="s">
        <v>4841</v>
      </c>
      <c r="E2371" s="133" t="s">
        <v>1202</v>
      </c>
      <c r="F2371" s="133" t="s">
        <v>3789</v>
      </c>
      <c r="G2371" s="133" t="s">
        <v>865</v>
      </c>
      <c r="H2371" s="133" t="s">
        <v>5060</v>
      </c>
      <c r="I2371" t="b">
        <v>0</v>
      </c>
      <c r="J2371" s="133" t="s">
        <v>867</v>
      </c>
      <c r="K2371" s="91">
        <v>1460</v>
      </c>
      <c r="L2371" s="278">
        <v>1460</v>
      </c>
      <c r="M2371" s="278">
        <f t="shared" si="36"/>
        <v>0</v>
      </c>
    </row>
    <row r="2372" spans="1:13" hidden="1" x14ac:dyDescent="0.3">
      <c r="A2372" s="108">
        <v>593154</v>
      </c>
      <c r="B2372" s="133" t="s">
        <v>5061</v>
      </c>
      <c r="C2372" s="133" t="s">
        <v>11</v>
      </c>
      <c r="D2372" s="133" t="s">
        <v>4841</v>
      </c>
      <c r="E2372" s="133" t="s">
        <v>1202</v>
      </c>
      <c r="F2372" s="133" t="s">
        <v>3808</v>
      </c>
      <c r="G2372" s="133" t="s">
        <v>865</v>
      </c>
      <c r="H2372" s="133" t="s">
        <v>5062</v>
      </c>
      <c r="I2372" t="b">
        <v>0</v>
      </c>
      <c r="J2372" s="133" t="s">
        <v>867</v>
      </c>
      <c r="K2372" s="91">
        <v>1500</v>
      </c>
      <c r="L2372" s="278">
        <v>1500</v>
      </c>
      <c r="M2372" s="278">
        <f t="shared" si="36"/>
        <v>0</v>
      </c>
    </row>
    <row r="2373" spans="1:13" hidden="1" x14ac:dyDescent="0.3">
      <c r="A2373" s="108">
        <v>593155</v>
      </c>
      <c r="B2373" s="133" t="s">
        <v>5063</v>
      </c>
      <c r="C2373" s="133" t="s">
        <v>11</v>
      </c>
      <c r="D2373" s="133" t="s">
        <v>4841</v>
      </c>
      <c r="E2373" s="133" t="s">
        <v>2668</v>
      </c>
      <c r="F2373" s="133" t="s">
        <v>4213</v>
      </c>
      <c r="G2373" s="133" t="s">
        <v>865</v>
      </c>
      <c r="H2373" s="133" t="s">
        <v>4344</v>
      </c>
      <c r="I2373" t="b">
        <v>0</v>
      </c>
      <c r="J2373" s="133" t="s">
        <v>867</v>
      </c>
      <c r="K2373" s="91">
        <v>90</v>
      </c>
      <c r="L2373" s="278">
        <v>90</v>
      </c>
      <c r="M2373" s="278">
        <f t="shared" si="36"/>
        <v>0</v>
      </c>
    </row>
    <row r="2374" spans="1:13" hidden="1" x14ac:dyDescent="0.3">
      <c r="A2374" s="108">
        <v>593156</v>
      </c>
      <c r="B2374" s="133" t="s">
        <v>5064</v>
      </c>
      <c r="C2374" s="133" t="s">
        <v>11</v>
      </c>
      <c r="D2374" s="133" t="s">
        <v>4841</v>
      </c>
      <c r="E2374" s="133" t="s">
        <v>2668</v>
      </c>
      <c r="F2374" s="133" t="s">
        <v>4213</v>
      </c>
      <c r="G2374" s="133" t="s">
        <v>925</v>
      </c>
      <c r="H2374" s="133" t="s">
        <v>4346</v>
      </c>
      <c r="I2374" t="b">
        <v>0</v>
      </c>
      <c r="J2374" s="133" t="s">
        <v>867</v>
      </c>
      <c r="K2374" s="91">
        <v>3540</v>
      </c>
      <c r="L2374" s="278">
        <v>3540</v>
      </c>
      <c r="M2374" s="278">
        <f t="shared" ref="M2374:M2437" si="37">+L2374-K2374</f>
        <v>0</v>
      </c>
    </row>
    <row r="2375" spans="1:13" hidden="1" x14ac:dyDescent="0.3">
      <c r="A2375" s="108">
        <v>593157</v>
      </c>
      <c r="B2375" s="133" t="s">
        <v>5065</v>
      </c>
      <c r="C2375" s="133" t="s">
        <v>11</v>
      </c>
      <c r="D2375" s="133" t="s">
        <v>4841</v>
      </c>
      <c r="E2375" s="133" t="s">
        <v>2668</v>
      </c>
      <c r="F2375" s="133" t="s">
        <v>4213</v>
      </c>
      <c r="G2375" s="133" t="s">
        <v>928</v>
      </c>
      <c r="H2375" s="133" t="s">
        <v>4348</v>
      </c>
      <c r="I2375" t="b">
        <v>0</v>
      </c>
      <c r="J2375" s="133" t="s">
        <v>867</v>
      </c>
      <c r="K2375" s="91">
        <v>150</v>
      </c>
      <c r="L2375" s="278">
        <v>150</v>
      </c>
      <c r="M2375" s="278">
        <f t="shared" si="37"/>
        <v>0</v>
      </c>
    </row>
    <row r="2376" spans="1:13" hidden="1" x14ac:dyDescent="0.3">
      <c r="A2376" s="108">
        <v>850412</v>
      </c>
      <c r="B2376" s="133" t="s">
        <v>5066</v>
      </c>
      <c r="C2376" s="133" t="s">
        <v>11</v>
      </c>
      <c r="D2376" s="133" t="s">
        <v>4841</v>
      </c>
      <c r="E2376" s="133" t="s">
        <v>2668</v>
      </c>
      <c r="F2376" s="133" t="s">
        <v>4213</v>
      </c>
      <c r="G2376" s="133" t="s">
        <v>931</v>
      </c>
      <c r="H2376" s="133" t="s">
        <v>4350</v>
      </c>
      <c r="I2376" t="b">
        <v>0</v>
      </c>
      <c r="J2376" s="133" t="s">
        <v>867</v>
      </c>
      <c r="K2376" s="91">
        <v>60</v>
      </c>
      <c r="L2376" s="278">
        <v>60</v>
      </c>
      <c r="M2376" s="278">
        <f t="shared" si="37"/>
        <v>0</v>
      </c>
    </row>
    <row r="2377" spans="1:13" hidden="1" x14ac:dyDescent="0.3">
      <c r="A2377" s="108">
        <v>850413</v>
      </c>
      <c r="B2377" s="133" t="s">
        <v>5067</v>
      </c>
      <c r="C2377" s="133" t="s">
        <v>11</v>
      </c>
      <c r="D2377" s="133" t="s">
        <v>4841</v>
      </c>
      <c r="E2377" s="133" t="s">
        <v>2668</v>
      </c>
      <c r="F2377" s="133" t="s">
        <v>4213</v>
      </c>
      <c r="G2377" s="133" t="s">
        <v>944</v>
      </c>
      <c r="H2377" s="133" t="s">
        <v>5068</v>
      </c>
      <c r="I2377" t="b">
        <v>0</v>
      </c>
      <c r="J2377" s="133" t="s">
        <v>867</v>
      </c>
      <c r="K2377" s="91">
        <v>360</v>
      </c>
      <c r="L2377" s="278">
        <v>360</v>
      </c>
      <c r="M2377" s="278">
        <f t="shared" si="37"/>
        <v>0</v>
      </c>
    </row>
    <row r="2378" spans="1:13" hidden="1" x14ac:dyDescent="0.3">
      <c r="A2378" s="108">
        <v>593158</v>
      </c>
      <c r="B2378" s="133" t="s">
        <v>5069</v>
      </c>
      <c r="C2378" s="133" t="s">
        <v>11</v>
      </c>
      <c r="D2378" s="133" t="s">
        <v>4841</v>
      </c>
      <c r="E2378" s="133" t="s">
        <v>2668</v>
      </c>
      <c r="F2378" s="133" t="s">
        <v>4213</v>
      </c>
      <c r="G2378" s="133" t="s">
        <v>1060</v>
      </c>
      <c r="H2378" s="133" t="s">
        <v>5070</v>
      </c>
      <c r="I2378" t="b">
        <v>0</v>
      </c>
      <c r="J2378" s="133" t="s">
        <v>867</v>
      </c>
      <c r="K2378" s="91">
        <v>360</v>
      </c>
      <c r="L2378" s="278">
        <v>360</v>
      </c>
      <c r="M2378" s="278">
        <f t="shared" si="37"/>
        <v>0</v>
      </c>
    </row>
    <row r="2379" spans="1:13" hidden="1" x14ac:dyDescent="0.3">
      <c r="A2379" s="108">
        <v>593167</v>
      </c>
      <c r="B2379" s="133" t="s">
        <v>5071</v>
      </c>
      <c r="C2379" s="133" t="s">
        <v>11</v>
      </c>
      <c r="D2379" s="133" t="s">
        <v>4841</v>
      </c>
      <c r="E2379" s="133" t="s">
        <v>2668</v>
      </c>
      <c r="F2379" s="133" t="s">
        <v>4213</v>
      </c>
      <c r="G2379" s="133" t="s">
        <v>1063</v>
      </c>
      <c r="H2379" s="133" t="s">
        <v>5072</v>
      </c>
      <c r="I2379" t="b">
        <v>0</v>
      </c>
      <c r="J2379" s="133" t="s">
        <v>867</v>
      </c>
      <c r="K2379" s="91">
        <v>360</v>
      </c>
      <c r="L2379" s="278">
        <v>360</v>
      </c>
      <c r="M2379" s="278">
        <f t="shared" si="37"/>
        <v>0</v>
      </c>
    </row>
    <row r="2380" spans="1:13" hidden="1" x14ac:dyDescent="0.3">
      <c r="A2380" s="108">
        <v>593168</v>
      </c>
      <c r="B2380" s="133" t="s">
        <v>5073</v>
      </c>
      <c r="C2380" s="133" t="s">
        <v>11</v>
      </c>
      <c r="D2380" s="133" t="s">
        <v>4841</v>
      </c>
      <c r="E2380" s="133" t="s">
        <v>2668</v>
      </c>
      <c r="F2380" s="133" t="s">
        <v>4137</v>
      </c>
      <c r="G2380" s="133" t="s">
        <v>865</v>
      </c>
      <c r="H2380" s="268" t="s">
        <v>1251</v>
      </c>
      <c r="I2380" t="b">
        <v>0</v>
      </c>
      <c r="J2380" s="133" t="s">
        <v>867</v>
      </c>
      <c r="K2380" s="91">
        <v>200</v>
      </c>
      <c r="L2380" s="278">
        <v>0</v>
      </c>
      <c r="M2380" s="278">
        <f t="shared" si="37"/>
        <v>-200</v>
      </c>
    </row>
    <row r="2381" spans="1:13" hidden="1" x14ac:dyDescent="0.3">
      <c r="A2381" s="108">
        <v>593169</v>
      </c>
      <c r="B2381" s="133" t="s">
        <v>5074</v>
      </c>
      <c r="C2381" s="133" t="s">
        <v>11</v>
      </c>
      <c r="D2381" s="133" t="s">
        <v>4841</v>
      </c>
      <c r="E2381" s="133" t="s">
        <v>2668</v>
      </c>
      <c r="F2381" s="133" t="s">
        <v>3808</v>
      </c>
      <c r="G2381" s="133" t="s">
        <v>865</v>
      </c>
      <c r="H2381" s="133" t="s">
        <v>5075</v>
      </c>
      <c r="I2381" t="b">
        <v>0</v>
      </c>
      <c r="J2381" s="133" t="s">
        <v>867</v>
      </c>
      <c r="K2381" s="91">
        <v>1000</v>
      </c>
      <c r="L2381" s="278">
        <v>1000</v>
      </c>
      <c r="M2381" s="278">
        <f t="shared" si="37"/>
        <v>0</v>
      </c>
    </row>
    <row r="2382" spans="1:13" hidden="1" x14ac:dyDescent="0.3">
      <c r="A2382" s="108">
        <v>593159</v>
      </c>
      <c r="B2382" s="133" t="s">
        <v>5076</v>
      </c>
      <c r="C2382" s="133" t="s">
        <v>11</v>
      </c>
      <c r="D2382" s="133" t="s">
        <v>4841</v>
      </c>
      <c r="E2382" s="133" t="s">
        <v>2514</v>
      </c>
      <c r="F2382" s="133" t="s">
        <v>4213</v>
      </c>
      <c r="G2382" s="133" t="s">
        <v>865</v>
      </c>
      <c r="H2382" s="133" t="s">
        <v>5077</v>
      </c>
      <c r="I2382" t="b">
        <v>0</v>
      </c>
      <c r="J2382" s="133" t="s">
        <v>867</v>
      </c>
      <c r="K2382" s="91">
        <v>2400</v>
      </c>
      <c r="L2382" s="278">
        <v>2400</v>
      </c>
      <c r="M2382" s="278">
        <f t="shared" si="37"/>
        <v>0</v>
      </c>
    </row>
    <row r="2383" spans="1:13" hidden="1" x14ac:dyDescent="0.3">
      <c r="A2383" s="108">
        <v>593160</v>
      </c>
      <c r="B2383" s="133" t="s">
        <v>5078</v>
      </c>
      <c r="C2383" s="133" t="s">
        <v>11</v>
      </c>
      <c r="D2383" s="133" t="s">
        <v>4841</v>
      </c>
      <c r="E2383" s="133" t="s">
        <v>1354</v>
      </c>
      <c r="F2383" s="133" t="s">
        <v>4213</v>
      </c>
      <c r="G2383" s="133" t="s">
        <v>865</v>
      </c>
      <c r="H2383" s="133" t="s">
        <v>5079</v>
      </c>
      <c r="I2383" t="b">
        <v>0</v>
      </c>
      <c r="J2383" s="133" t="s">
        <v>867</v>
      </c>
      <c r="K2383" s="91">
        <v>6650</v>
      </c>
      <c r="L2383" s="278">
        <v>6650</v>
      </c>
      <c r="M2383" s="278">
        <f t="shared" si="37"/>
        <v>0</v>
      </c>
    </row>
    <row r="2384" spans="1:13" hidden="1" x14ac:dyDescent="0.3">
      <c r="A2384" s="108">
        <v>593161</v>
      </c>
      <c r="B2384" s="133" t="s">
        <v>5080</v>
      </c>
      <c r="C2384" s="133" t="s">
        <v>11</v>
      </c>
      <c r="D2384" s="133" t="s">
        <v>4841</v>
      </c>
      <c r="E2384" s="133" t="s">
        <v>1354</v>
      </c>
      <c r="F2384" s="133" t="s">
        <v>4213</v>
      </c>
      <c r="G2384" s="133" t="s">
        <v>925</v>
      </c>
      <c r="H2384" s="133" t="s">
        <v>5081</v>
      </c>
      <c r="I2384" t="b">
        <v>0</v>
      </c>
      <c r="J2384" s="133" t="s">
        <v>867</v>
      </c>
      <c r="K2384" s="91">
        <v>250</v>
      </c>
      <c r="L2384" s="278">
        <v>250</v>
      </c>
      <c r="M2384" s="278">
        <f t="shared" si="37"/>
        <v>0</v>
      </c>
    </row>
    <row r="2385" spans="1:13" hidden="1" x14ac:dyDescent="0.3">
      <c r="A2385" s="108">
        <v>593162</v>
      </c>
      <c r="B2385" s="133" t="s">
        <v>5082</v>
      </c>
      <c r="C2385" s="133" t="s">
        <v>11</v>
      </c>
      <c r="D2385" s="133" t="s">
        <v>4841</v>
      </c>
      <c r="E2385" s="133" t="s">
        <v>1354</v>
      </c>
      <c r="F2385" s="133" t="s">
        <v>4213</v>
      </c>
      <c r="G2385" s="133" t="s">
        <v>928</v>
      </c>
      <c r="H2385" s="133" t="s">
        <v>5083</v>
      </c>
      <c r="I2385" t="b">
        <v>0</v>
      </c>
      <c r="J2385" s="133" t="s">
        <v>867</v>
      </c>
      <c r="K2385" s="91">
        <v>1000</v>
      </c>
      <c r="L2385" s="278">
        <v>1000</v>
      </c>
      <c r="M2385" s="278">
        <f t="shared" si="37"/>
        <v>0</v>
      </c>
    </row>
    <row r="2386" spans="1:13" hidden="1" x14ac:dyDescent="0.3">
      <c r="A2386" s="108">
        <v>593163</v>
      </c>
      <c r="B2386" s="133" t="s">
        <v>5084</v>
      </c>
      <c r="C2386" s="133" t="s">
        <v>11</v>
      </c>
      <c r="D2386" s="133" t="s">
        <v>4841</v>
      </c>
      <c r="E2386" s="133" t="s">
        <v>1354</v>
      </c>
      <c r="F2386" s="133" t="s">
        <v>4213</v>
      </c>
      <c r="G2386" s="133" t="s">
        <v>931</v>
      </c>
      <c r="H2386" s="133" t="s">
        <v>5085</v>
      </c>
      <c r="I2386" t="b">
        <v>0</v>
      </c>
      <c r="J2386" s="133" t="s">
        <v>867</v>
      </c>
      <c r="K2386" s="91">
        <v>390</v>
      </c>
      <c r="L2386" s="278">
        <v>390</v>
      </c>
      <c r="M2386" s="278">
        <f t="shared" si="37"/>
        <v>0</v>
      </c>
    </row>
    <row r="2387" spans="1:13" hidden="1" x14ac:dyDescent="0.3">
      <c r="A2387" s="108">
        <v>593164</v>
      </c>
      <c r="B2387" s="133" t="s">
        <v>5087</v>
      </c>
      <c r="C2387" s="133" t="s">
        <v>11</v>
      </c>
      <c r="D2387" s="133" t="s">
        <v>4841</v>
      </c>
      <c r="E2387" s="133" t="s">
        <v>1354</v>
      </c>
      <c r="F2387" s="133" t="s">
        <v>4961</v>
      </c>
      <c r="G2387" s="133" t="s">
        <v>865</v>
      </c>
      <c r="H2387" s="133" t="s">
        <v>5088</v>
      </c>
      <c r="I2387" t="b">
        <v>0</v>
      </c>
      <c r="J2387" s="133" t="s">
        <v>867</v>
      </c>
      <c r="K2387" s="91">
        <v>1000</v>
      </c>
      <c r="L2387" s="278">
        <v>1000</v>
      </c>
      <c r="M2387" s="278">
        <f t="shared" si="37"/>
        <v>0</v>
      </c>
    </row>
    <row r="2388" spans="1:13" hidden="1" x14ac:dyDescent="0.3">
      <c r="A2388" s="108">
        <v>593165</v>
      </c>
      <c r="B2388" s="133" t="s">
        <v>5089</v>
      </c>
      <c r="C2388" s="133" t="s">
        <v>11</v>
      </c>
      <c r="D2388" s="133" t="s">
        <v>4841</v>
      </c>
      <c r="E2388" s="133" t="s">
        <v>1354</v>
      </c>
      <c r="F2388" s="133" t="s">
        <v>3762</v>
      </c>
      <c r="G2388" s="133" t="s">
        <v>865</v>
      </c>
      <c r="H2388" s="133" t="s">
        <v>5090</v>
      </c>
      <c r="I2388" t="b">
        <v>0</v>
      </c>
      <c r="J2388" s="133" t="s">
        <v>867</v>
      </c>
      <c r="K2388" s="91">
        <v>250</v>
      </c>
      <c r="L2388" s="278">
        <v>250</v>
      </c>
      <c r="M2388" s="278">
        <f t="shared" si="37"/>
        <v>0</v>
      </c>
    </row>
    <row r="2389" spans="1:13" hidden="1" x14ac:dyDescent="0.3">
      <c r="A2389" s="108">
        <v>593166</v>
      </c>
      <c r="B2389" s="133" t="s">
        <v>5091</v>
      </c>
      <c r="C2389" s="133" t="s">
        <v>11</v>
      </c>
      <c r="D2389" s="133" t="s">
        <v>4841</v>
      </c>
      <c r="E2389" s="133" t="s">
        <v>1354</v>
      </c>
      <c r="F2389" s="133" t="s">
        <v>4879</v>
      </c>
      <c r="G2389" s="133" t="s">
        <v>865</v>
      </c>
      <c r="H2389" s="133" t="s">
        <v>5090</v>
      </c>
      <c r="I2389" t="b">
        <v>0</v>
      </c>
      <c r="J2389" s="133" t="s">
        <v>867</v>
      </c>
      <c r="K2389" s="91">
        <v>70</v>
      </c>
      <c r="L2389" s="278">
        <v>70</v>
      </c>
      <c r="M2389" s="278">
        <f t="shared" si="37"/>
        <v>0</v>
      </c>
    </row>
    <row r="2390" spans="1:13" hidden="1" x14ac:dyDescent="0.3">
      <c r="A2390" s="108">
        <v>593170</v>
      </c>
      <c r="B2390" s="133" t="s">
        <v>5092</v>
      </c>
      <c r="C2390" s="133" t="s">
        <v>11</v>
      </c>
      <c r="D2390" s="133" t="s">
        <v>4841</v>
      </c>
      <c r="E2390" s="133" t="s">
        <v>1354</v>
      </c>
      <c r="F2390" s="133" t="s">
        <v>3771</v>
      </c>
      <c r="G2390" s="133" t="s">
        <v>865</v>
      </c>
      <c r="H2390" s="133" t="s">
        <v>5093</v>
      </c>
      <c r="I2390" t="b">
        <v>0</v>
      </c>
      <c r="J2390" s="133" t="s">
        <v>867</v>
      </c>
      <c r="K2390" s="91">
        <v>3300</v>
      </c>
      <c r="L2390" s="278">
        <v>3300</v>
      </c>
      <c r="M2390" s="278">
        <f t="shared" si="37"/>
        <v>0</v>
      </c>
    </row>
    <row r="2391" spans="1:13" hidden="1" x14ac:dyDescent="0.3">
      <c r="A2391" s="108">
        <v>593171</v>
      </c>
      <c r="B2391" s="133" t="s">
        <v>5096</v>
      </c>
      <c r="C2391" s="133" t="s">
        <v>11</v>
      </c>
      <c r="D2391" s="133" t="s">
        <v>4841</v>
      </c>
      <c r="E2391" s="133" t="s">
        <v>1354</v>
      </c>
      <c r="F2391" s="133" t="s">
        <v>4146</v>
      </c>
      <c r="G2391" s="133" t="s">
        <v>865</v>
      </c>
      <c r="H2391" s="133" t="s">
        <v>5090</v>
      </c>
      <c r="I2391" t="b">
        <v>0</v>
      </c>
      <c r="J2391" s="133" t="s">
        <v>867</v>
      </c>
      <c r="K2391" s="91">
        <v>500</v>
      </c>
      <c r="L2391" s="278">
        <v>500</v>
      </c>
      <c r="M2391" s="278">
        <f t="shared" si="37"/>
        <v>0</v>
      </c>
    </row>
    <row r="2392" spans="1:13" hidden="1" x14ac:dyDescent="0.3">
      <c r="A2392" s="108">
        <v>593172</v>
      </c>
      <c r="B2392" s="133" t="s">
        <v>5097</v>
      </c>
      <c r="C2392" s="133" t="s">
        <v>11</v>
      </c>
      <c r="D2392" s="133" t="s">
        <v>4841</v>
      </c>
      <c r="E2392" s="133" t="s">
        <v>1354</v>
      </c>
      <c r="F2392" s="133" t="s">
        <v>3780</v>
      </c>
      <c r="G2392" s="133" t="s">
        <v>865</v>
      </c>
      <c r="H2392" s="133" t="s">
        <v>5090</v>
      </c>
      <c r="I2392" t="b">
        <v>0</v>
      </c>
      <c r="J2392" s="133" t="s">
        <v>867</v>
      </c>
      <c r="K2392" s="91">
        <v>400</v>
      </c>
      <c r="L2392" s="278">
        <v>400</v>
      </c>
      <c r="M2392" s="278">
        <f t="shared" si="37"/>
        <v>0</v>
      </c>
    </row>
    <row r="2393" spans="1:13" hidden="1" x14ac:dyDescent="0.3">
      <c r="A2393" s="108">
        <v>593173</v>
      </c>
      <c r="B2393" s="133" t="s">
        <v>5098</v>
      </c>
      <c r="C2393" s="133" t="s">
        <v>11</v>
      </c>
      <c r="D2393" s="133" t="s">
        <v>4841</v>
      </c>
      <c r="E2393" s="133" t="s">
        <v>1354</v>
      </c>
      <c r="F2393" s="133" t="s">
        <v>3786</v>
      </c>
      <c r="G2393" s="133" t="s">
        <v>865</v>
      </c>
      <c r="H2393" s="133" t="s">
        <v>5090</v>
      </c>
      <c r="I2393" t="b">
        <v>0</v>
      </c>
      <c r="J2393" s="133" t="s">
        <v>867</v>
      </c>
      <c r="K2393" s="91">
        <v>140</v>
      </c>
      <c r="L2393" s="278">
        <v>140</v>
      </c>
      <c r="M2393" s="278">
        <f t="shared" si="37"/>
        <v>0</v>
      </c>
    </row>
    <row r="2394" spans="1:13" hidden="1" x14ac:dyDescent="0.3">
      <c r="A2394" s="108">
        <v>593174</v>
      </c>
      <c r="B2394" s="133" t="s">
        <v>5099</v>
      </c>
      <c r="C2394" s="133" t="s">
        <v>11</v>
      </c>
      <c r="D2394" s="133" t="s">
        <v>4841</v>
      </c>
      <c r="E2394" s="133" t="s">
        <v>1354</v>
      </c>
      <c r="F2394" s="133" t="s">
        <v>3808</v>
      </c>
      <c r="G2394" s="133" t="s">
        <v>865</v>
      </c>
      <c r="H2394" s="133" t="s">
        <v>5090</v>
      </c>
      <c r="I2394" t="b">
        <v>0</v>
      </c>
      <c r="J2394" s="133" t="s">
        <v>867</v>
      </c>
      <c r="K2394" s="91">
        <v>200</v>
      </c>
      <c r="L2394" s="278">
        <v>200</v>
      </c>
      <c r="M2394" s="278">
        <f t="shared" si="37"/>
        <v>0</v>
      </c>
    </row>
    <row r="2395" spans="1:13" hidden="1" x14ac:dyDescent="0.3">
      <c r="A2395" s="108">
        <v>1820510</v>
      </c>
      <c r="B2395" s="133" t="s">
        <v>5101</v>
      </c>
      <c r="C2395" s="133" t="s">
        <v>11</v>
      </c>
      <c r="D2395" s="133" t="s">
        <v>4841</v>
      </c>
      <c r="E2395" s="133" t="s">
        <v>1207</v>
      </c>
      <c r="F2395" s="133" t="s">
        <v>4213</v>
      </c>
      <c r="G2395" s="133" t="s">
        <v>925</v>
      </c>
      <c r="H2395" s="133" t="s">
        <v>5102</v>
      </c>
      <c r="I2395" t="b">
        <v>0</v>
      </c>
      <c r="J2395" s="133" t="s">
        <v>867</v>
      </c>
      <c r="K2395" s="91">
        <v>4000</v>
      </c>
      <c r="L2395" s="278">
        <v>4000</v>
      </c>
      <c r="M2395" s="278">
        <f t="shared" si="37"/>
        <v>0</v>
      </c>
    </row>
    <row r="2396" spans="1:13" hidden="1" x14ac:dyDescent="0.3">
      <c r="A2396" s="108">
        <v>593175</v>
      </c>
      <c r="B2396" s="133" t="s">
        <v>5109</v>
      </c>
      <c r="C2396" s="133" t="s">
        <v>11</v>
      </c>
      <c r="D2396" s="133" t="s">
        <v>4841</v>
      </c>
      <c r="E2396" s="133" t="s">
        <v>1207</v>
      </c>
      <c r="F2396" s="133" t="s">
        <v>4213</v>
      </c>
      <c r="G2396" s="133" t="s">
        <v>1066</v>
      </c>
      <c r="H2396" s="133" t="s">
        <v>5110</v>
      </c>
      <c r="I2396" t="b">
        <v>0</v>
      </c>
      <c r="J2396" s="133" t="s">
        <v>867</v>
      </c>
      <c r="K2396" s="91">
        <v>40</v>
      </c>
      <c r="L2396" s="278">
        <v>40</v>
      </c>
      <c r="M2396" s="278">
        <f t="shared" si="37"/>
        <v>0</v>
      </c>
    </row>
    <row r="2397" spans="1:13" hidden="1" x14ac:dyDescent="0.3">
      <c r="A2397" s="108">
        <v>593176</v>
      </c>
      <c r="B2397" s="133" t="s">
        <v>5111</v>
      </c>
      <c r="C2397" s="133" t="s">
        <v>11</v>
      </c>
      <c r="D2397" s="133" t="s">
        <v>4841</v>
      </c>
      <c r="E2397" s="133" t="s">
        <v>1212</v>
      </c>
      <c r="F2397" s="133" t="s">
        <v>4213</v>
      </c>
      <c r="G2397" s="133" t="s">
        <v>865</v>
      </c>
      <c r="H2397" s="133" t="s">
        <v>5112</v>
      </c>
      <c r="I2397" t="b">
        <v>0</v>
      </c>
      <c r="J2397" s="133" t="s">
        <v>867</v>
      </c>
      <c r="K2397" s="91">
        <v>260</v>
      </c>
      <c r="L2397" s="278">
        <v>260</v>
      </c>
      <c r="M2397" s="278">
        <f t="shared" si="37"/>
        <v>0</v>
      </c>
    </row>
    <row r="2398" spans="1:13" hidden="1" x14ac:dyDescent="0.3">
      <c r="A2398" s="108">
        <v>2617730</v>
      </c>
      <c r="B2398" s="133" t="s">
        <v>5113</v>
      </c>
      <c r="C2398" s="133" t="s">
        <v>11</v>
      </c>
      <c r="D2398" s="133" t="s">
        <v>4841</v>
      </c>
      <c r="E2398" s="133" t="s">
        <v>1212</v>
      </c>
      <c r="F2398" s="133" t="s">
        <v>4213</v>
      </c>
      <c r="G2398" s="133" t="s">
        <v>925</v>
      </c>
      <c r="H2398" s="133" t="s">
        <v>5114</v>
      </c>
      <c r="I2398" t="b">
        <v>0</v>
      </c>
      <c r="J2398" s="133" t="s">
        <v>867</v>
      </c>
      <c r="K2398" s="91">
        <v>41250</v>
      </c>
      <c r="L2398" s="278">
        <v>41250</v>
      </c>
      <c r="M2398" s="278">
        <f t="shared" si="37"/>
        <v>0</v>
      </c>
    </row>
    <row r="2399" spans="1:13" hidden="1" x14ac:dyDescent="0.3">
      <c r="A2399" s="108">
        <v>593177</v>
      </c>
      <c r="B2399" s="133" t="s">
        <v>5115</v>
      </c>
      <c r="C2399" s="133" t="s">
        <v>11</v>
      </c>
      <c r="D2399" s="133" t="s">
        <v>4841</v>
      </c>
      <c r="E2399" s="133" t="s">
        <v>1212</v>
      </c>
      <c r="F2399" s="133" t="s">
        <v>4213</v>
      </c>
      <c r="G2399" s="133" t="s">
        <v>928</v>
      </c>
      <c r="H2399" s="133" t="s">
        <v>5116</v>
      </c>
      <c r="I2399" t="b">
        <v>0</v>
      </c>
      <c r="J2399" s="133" t="s">
        <v>867</v>
      </c>
      <c r="K2399" s="91">
        <v>1200</v>
      </c>
      <c r="L2399" s="278">
        <v>1200</v>
      </c>
      <c r="M2399" s="278">
        <f t="shared" si="37"/>
        <v>0</v>
      </c>
    </row>
    <row r="2400" spans="1:13" hidden="1" x14ac:dyDescent="0.3">
      <c r="A2400" s="108">
        <v>593225</v>
      </c>
      <c r="B2400" s="133" t="s">
        <v>5117</v>
      </c>
      <c r="C2400" s="133" t="s">
        <v>11</v>
      </c>
      <c r="D2400" s="133" t="s">
        <v>4841</v>
      </c>
      <c r="E2400" s="133" t="s">
        <v>1212</v>
      </c>
      <c r="F2400" s="133" t="s">
        <v>4137</v>
      </c>
      <c r="G2400" s="133" t="s">
        <v>865</v>
      </c>
      <c r="H2400" s="133" t="s">
        <v>5118</v>
      </c>
      <c r="I2400" t="b">
        <v>0</v>
      </c>
      <c r="J2400" s="133" t="s">
        <v>867</v>
      </c>
      <c r="K2400" s="91">
        <v>200</v>
      </c>
      <c r="L2400" s="278">
        <v>200</v>
      </c>
      <c r="M2400" s="278">
        <f t="shared" si="37"/>
        <v>0</v>
      </c>
    </row>
    <row r="2401" spans="1:13" hidden="1" x14ac:dyDescent="0.3">
      <c r="A2401" s="108">
        <v>593178</v>
      </c>
      <c r="B2401" s="133" t="s">
        <v>5119</v>
      </c>
      <c r="C2401" s="133" t="s">
        <v>11</v>
      </c>
      <c r="D2401" s="133" t="s">
        <v>4841</v>
      </c>
      <c r="E2401" s="133" t="s">
        <v>1212</v>
      </c>
      <c r="F2401" s="133" t="s">
        <v>3765</v>
      </c>
      <c r="G2401" s="133" t="s">
        <v>865</v>
      </c>
      <c r="H2401" s="133" t="s">
        <v>5120</v>
      </c>
      <c r="I2401" t="b">
        <v>0</v>
      </c>
      <c r="J2401" s="133" t="s">
        <v>867</v>
      </c>
      <c r="K2401" s="91">
        <v>10640</v>
      </c>
      <c r="L2401" s="278">
        <v>10640</v>
      </c>
      <c r="M2401" s="278">
        <f t="shared" si="37"/>
        <v>0</v>
      </c>
    </row>
    <row r="2402" spans="1:13" hidden="1" x14ac:dyDescent="0.3">
      <c r="A2402" s="108">
        <v>1210069</v>
      </c>
      <c r="B2402" s="133" t="s">
        <v>5121</v>
      </c>
      <c r="C2402" s="133" t="s">
        <v>11</v>
      </c>
      <c r="D2402" s="133" t="s">
        <v>4841</v>
      </c>
      <c r="E2402" s="133" t="s">
        <v>1212</v>
      </c>
      <c r="F2402" s="133" t="s">
        <v>3768</v>
      </c>
      <c r="G2402" s="133" t="s">
        <v>865</v>
      </c>
      <c r="H2402" s="133" t="s">
        <v>5122</v>
      </c>
      <c r="I2402" t="b">
        <v>0</v>
      </c>
      <c r="J2402" s="133" t="s">
        <v>867</v>
      </c>
      <c r="K2402" s="91">
        <v>100</v>
      </c>
      <c r="L2402" s="278">
        <v>100</v>
      </c>
      <c r="M2402" s="278">
        <f t="shared" si="37"/>
        <v>0</v>
      </c>
    </row>
    <row r="2403" spans="1:13" hidden="1" x14ac:dyDescent="0.3">
      <c r="A2403" s="108">
        <v>593180</v>
      </c>
      <c r="B2403" s="133" t="s">
        <v>5123</v>
      </c>
      <c r="C2403" s="133" t="s">
        <v>11</v>
      </c>
      <c r="D2403" s="133" t="s">
        <v>4841</v>
      </c>
      <c r="E2403" s="133" t="s">
        <v>1212</v>
      </c>
      <c r="F2403" s="133" t="s">
        <v>3768</v>
      </c>
      <c r="G2403" s="133" t="s">
        <v>925</v>
      </c>
      <c r="H2403" s="133" t="s">
        <v>5124</v>
      </c>
      <c r="I2403" t="b">
        <v>0</v>
      </c>
      <c r="J2403" s="133" t="s">
        <v>867</v>
      </c>
      <c r="K2403" s="91">
        <v>9000</v>
      </c>
      <c r="L2403" s="278">
        <v>9000</v>
      </c>
      <c r="M2403" s="278">
        <f t="shared" si="37"/>
        <v>0</v>
      </c>
    </row>
    <row r="2404" spans="1:13" hidden="1" x14ac:dyDescent="0.3">
      <c r="A2404" s="108">
        <v>1210068</v>
      </c>
      <c r="B2404" s="133" t="s">
        <v>5125</v>
      </c>
      <c r="C2404" s="133" t="s">
        <v>11</v>
      </c>
      <c r="D2404" s="133" t="s">
        <v>4841</v>
      </c>
      <c r="E2404" s="133" t="s">
        <v>1212</v>
      </c>
      <c r="F2404" s="133" t="s">
        <v>3771</v>
      </c>
      <c r="G2404" s="133" t="s">
        <v>865</v>
      </c>
      <c r="H2404" s="133" t="s">
        <v>5126</v>
      </c>
      <c r="I2404" t="b">
        <v>0</v>
      </c>
      <c r="J2404" s="133" t="s">
        <v>867</v>
      </c>
      <c r="K2404" s="91">
        <v>2950</v>
      </c>
      <c r="L2404" s="278">
        <v>2950</v>
      </c>
      <c r="M2404" s="278">
        <f t="shared" si="37"/>
        <v>0</v>
      </c>
    </row>
    <row r="2405" spans="1:13" hidden="1" x14ac:dyDescent="0.3">
      <c r="A2405" s="108">
        <v>850407</v>
      </c>
      <c r="B2405" s="133" t="s">
        <v>5127</v>
      </c>
      <c r="C2405" s="133" t="s">
        <v>11</v>
      </c>
      <c r="D2405" s="133" t="s">
        <v>4841</v>
      </c>
      <c r="E2405" s="133" t="s">
        <v>1212</v>
      </c>
      <c r="F2405" s="133" t="s">
        <v>4884</v>
      </c>
      <c r="G2405" s="133" t="s">
        <v>865</v>
      </c>
      <c r="H2405" s="133" t="s">
        <v>5128</v>
      </c>
      <c r="I2405" t="b">
        <v>0</v>
      </c>
      <c r="J2405" s="133" t="s">
        <v>867</v>
      </c>
      <c r="K2405" s="91">
        <v>700</v>
      </c>
      <c r="L2405" s="278">
        <v>700</v>
      </c>
      <c r="M2405" s="278">
        <f t="shared" si="37"/>
        <v>0</v>
      </c>
    </row>
    <row r="2406" spans="1:13" hidden="1" x14ac:dyDescent="0.3">
      <c r="A2406" s="108">
        <v>593182</v>
      </c>
      <c r="B2406" s="133" t="s">
        <v>5129</v>
      </c>
      <c r="C2406" s="133" t="s">
        <v>11</v>
      </c>
      <c r="D2406" s="133" t="s">
        <v>4841</v>
      </c>
      <c r="E2406" s="133" t="s">
        <v>1212</v>
      </c>
      <c r="F2406" s="133" t="s">
        <v>4146</v>
      </c>
      <c r="G2406" s="133" t="s">
        <v>865</v>
      </c>
      <c r="H2406" s="133" t="s">
        <v>5130</v>
      </c>
      <c r="I2406" t="b">
        <v>0</v>
      </c>
      <c r="J2406" s="133" t="s">
        <v>867</v>
      </c>
      <c r="K2406" s="91">
        <v>180000</v>
      </c>
      <c r="L2406" s="278">
        <v>180000</v>
      </c>
      <c r="M2406" s="278">
        <f t="shared" si="37"/>
        <v>0</v>
      </c>
    </row>
    <row r="2407" spans="1:13" hidden="1" x14ac:dyDescent="0.3">
      <c r="A2407" s="108">
        <v>593183</v>
      </c>
      <c r="B2407" s="133" t="s">
        <v>5131</v>
      </c>
      <c r="C2407" s="133" t="s">
        <v>11</v>
      </c>
      <c r="D2407" s="133" t="s">
        <v>4841</v>
      </c>
      <c r="E2407" s="133" t="s">
        <v>1212</v>
      </c>
      <c r="F2407" s="133" t="s">
        <v>4158</v>
      </c>
      <c r="G2407" s="133" t="s">
        <v>865</v>
      </c>
      <c r="H2407" s="133" t="s">
        <v>5132</v>
      </c>
      <c r="I2407" t="b">
        <v>0</v>
      </c>
      <c r="J2407" s="133" t="s">
        <v>867</v>
      </c>
      <c r="K2407" s="91">
        <v>94770</v>
      </c>
      <c r="L2407" s="278">
        <v>94770</v>
      </c>
      <c r="M2407" s="278">
        <f t="shared" si="37"/>
        <v>0</v>
      </c>
    </row>
    <row r="2408" spans="1:13" hidden="1" x14ac:dyDescent="0.3">
      <c r="A2408" s="108">
        <v>593184</v>
      </c>
      <c r="B2408" s="133" t="s">
        <v>5133</v>
      </c>
      <c r="C2408" s="133" t="s">
        <v>11</v>
      </c>
      <c r="D2408" s="133" t="s">
        <v>4841</v>
      </c>
      <c r="E2408" s="133" t="s">
        <v>1212</v>
      </c>
      <c r="F2408" s="133" t="s">
        <v>4158</v>
      </c>
      <c r="G2408" s="133" t="s">
        <v>925</v>
      </c>
      <c r="H2408" s="133" t="s">
        <v>5134</v>
      </c>
      <c r="I2408" t="b">
        <v>0</v>
      </c>
      <c r="J2408" s="133" t="s">
        <v>867</v>
      </c>
      <c r="K2408" s="91">
        <v>50000</v>
      </c>
      <c r="L2408" s="278">
        <v>50000</v>
      </c>
      <c r="M2408" s="278">
        <f t="shared" si="37"/>
        <v>0</v>
      </c>
    </row>
    <row r="2409" spans="1:13" hidden="1" x14ac:dyDescent="0.3">
      <c r="A2409" s="108">
        <v>593185</v>
      </c>
      <c r="B2409" s="133" t="s">
        <v>5135</v>
      </c>
      <c r="C2409" s="133" t="s">
        <v>11</v>
      </c>
      <c r="D2409" s="133" t="s">
        <v>4841</v>
      </c>
      <c r="E2409" s="133" t="s">
        <v>1212</v>
      </c>
      <c r="F2409" s="133" t="s">
        <v>4161</v>
      </c>
      <c r="G2409" s="133" t="s">
        <v>865</v>
      </c>
      <c r="H2409" s="133" t="s">
        <v>5136</v>
      </c>
      <c r="I2409" t="b">
        <v>0</v>
      </c>
      <c r="J2409" s="133" t="s">
        <v>867</v>
      </c>
      <c r="K2409" s="91">
        <v>24800</v>
      </c>
      <c r="L2409" s="278">
        <v>24800</v>
      </c>
      <c r="M2409" s="278">
        <f t="shared" si="37"/>
        <v>0</v>
      </c>
    </row>
    <row r="2410" spans="1:13" hidden="1" x14ac:dyDescent="0.3">
      <c r="A2410" s="108">
        <v>593186</v>
      </c>
      <c r="B2410" s="133" t="s">
        <v>5137</v>
      </c>
      <c r="C2410" s="133" t="s">
        <v>11</v>
      </c>
      <c r="D2410" s="133" t="s">
        <v>4841</v>
      </c>
      <c r="E2410" s="133" t="s">
        <v>1212</v>
      </c>
      <c r="F2410" s="133" t="s">
        <v>4161</v>
      </c>
      <c r="G2410" s="133" t="s">
        <v>925</v>
      </c>
      <c r="H2410" s="133" t="s">
        <v>5138</v>
      </c>
      <c r="I2410" t="b">
        <v>0</v>
      </c>
      <c r="J2410" s="133" t="s">
        <v>867</v>
      </c>
      <c r="K2410" s="91">
        <v>100</v>
      </c>
      <c r="L2410" s="278">
        <v>100</v>
      </c>
      <c r="M2410" s="278">
        <f t="shared" si="37"/>
        <v>0</v>
      </c>
    </row>
    <row r="2411" spans="1:13" hidden="1" x14ac:dyDescent="0.3">
      <c r="A2411" s="108">
        <v>593187</v>
      </c>
      <c r="B2411" s="133" t="s">
        <v>5139</v>
      </c>
      <c r="C2411" s="133" t="s">
        <v>11</v>
      </c>
      <c r="D2411" s="133" t="s">
        <v>4841</v>
      </c>
      <c r="E2411" s="133" t="s">
        <v>1212</v>
      </c>
      <c r="F2411" s="133" t="s">
        <v>4170</v>
      </c>
      <c r="G2411" s="133" t="s">
        <v>865</v>
      </c>
      <c r="H2411" s="133" t="s">
        <v>4171</v>
      </c>
      <c r="I2411" t="b">
        <v>0</v>
      </c>
      <c r="J2411" s="133" t="s">
        <v>867</v>
      </c>
      <c r="K2411" s="91">
        <v>1850</v>
      </c>
      <c r="L2411" s="278">
        <v>1850</v>
      </c>
      <c r="M2411" s="278">
        <f t="shared" si="37"/>
        <v>0</v>
      </c>
    </row>
    <row r="2412" spans="1:13" hidden="1" x14ac:dyDescent="0.3">
      <c r="A2412" s="108">
        <v>593188</v>
      </c>
      <c r="B2412" s="133" t="s">
        <v>5140</v>
      </c>
      <c r="C2412" s="133" t="s">
        <v>11</v>
      </c>
      <c r="D2412" s="133" t="s">
        <v>4841</v>
      </c>
      <c r="E2412" s="133" t="s">
        <v>1212</v>
      </c>
      <c r="F2412" s="133" t="s">
        <v>4173</v>
      </c>
      <c r="G2412" s="133" t="s">
        <v>865</v>
      </c>
      <c r="H2412" s="133" t="s">
        <v>5141</v>
      </c>
      <c r="I2412" t="b">
        <v>0</v>
      </c>
      <c r="J2412" s="133" t="s">
        <v>867</v>
      </c>
      <c r="K2412" s="91">
        <v>100</v>
      </c>
      <c r="L2412" s="278">
        <v>100</v>
      </c>
      <c r="M2412" s="278">
        <f t="shared" si="37"/>
        <v>0</v>
      </c>
    </row>
    <row r="2413" spans="1:13" hidden="1" x14ac:dyDescent="0.3">
      <c r="A2413" s="108">
        <v>593189</v>
      </c>
      <c r="B2413" s="133" t="s">
        <v>5144</v>
      </c>
      <c r="C2413" s="133" t="s">
        <v>11</v>
      </c>
      <c r="D2413" s="133" t="s">
        <v>4841</v>
      </c>
      <c r="E2413" s="133" t="s">
        <v>1215</v>
      </c>
      <c r="F2413" s="133" t="s">
        <v>4213</v>
      </c>
      <c r="G2413" s="133" t="s">
        <v>925</v>
      </c>
      <c r="H2413" s="133" t="s">
        <v>5145</v>
      </c>
      <c r="I2413" t="b">
        <v>0</v>
      </c>
      <c r="J2413" s="133" t="s">
        <v>867</v>
      </c>
      <c r="K2413" s="91">
        <v>3100</v>
      </c>
      <c r="L2413" s="278">
        <v>3100</v>
      </c>
      <c r="M2413" s="278">
        <f t="shared" si="37"/>
        <v>0</v>
      </c>
    </row>
    <row r="2414" spans="1:13" hidden="1" x14ac:dyDescent="0.3">
      <c r="A2414" s="108">
        <v>593190</v>
      </c>
      <c r="B2414" s="133" t="s">
        <v>5146</v>
      </c>
      <c r="C2414" s="133" t="s">
        <v>11</v>
      </c>
      <c r="D2414" s="133" t="s">
        <v>4841</v>
      </c>
      <c r="E2414" s="133" t="s">
        <v>1215</v>
      </c>
      <c r="F2414" s="133" t="s">
        <v>4213</v>
      </c>
      <c r="G2414" s="133" t="s">
        <v>928</v>
      </c>
      <c r="H2414" s="133" t="s">
        <v>5147</v>
      </c>
      <c r="I2414" t="b">
        <v>0</v>
      </c>
      <c r="J2414" s="133" t="s">
        <v>867</v>
      </c>
      <c r="K2414" s="91">
        <v>2000</v>
      </c>
      <c r="L2414" s="278">
        <v>2000</v>
      </c>
      <c r="M2414" s="278">
        <f t="shared" si="37"/>
        <v>0</v>
      </c>
    </row>
    <row r="2415" spans="1:13" hidden="1" x14ac:dyDescent="0.3">
      <c r="A2415" s="108">
        <v>593191</v>
      </c>
      <c r="B2415" s="133" t="s">
        <v>5148</v>
      </c>
      <c r="C2415" s="133" t="s">
        <v>11</v>
      </c>
      <c r="D2415" s="133" t="s">
        <v>4841</v>
      </c>
      <c r="E2415" s="133" t="s">
        <v>1215</v>
      </c>
      <c r="F2415" s="133" t="s">
        <v>4213</v>
      </c>
      <c r="G2415" s="133" t="s">
        <v>931</v>
      </c>
      <c r="H2415" s="133" t="s">
        <v>5149</v>
      </c>
      <c r="I2415" t="b">
        <v>0</v>
      </c>
      <c r="J2415" s="133" t="s">
        <v>867</v>
      </c>
      <c r="K2415" s="91">
        <v>100</v>
      </c>
      <c r="L2415" s="278">
        <v>100</v>
      </c>
      <c r="M2415" s="278">
        <f t="shared" si="37"/>
        <v>0</v>
      </c>
    </row>
    <row r="2416" spans="1:13" hidden="1" x14ac:dyDescent="0.3">
      <c r="A2416" s="108">
        <v>593192</v>
      </c>
      <c r="B2416" s="133" t="s">
        <v>5150</v>
      </c>
      <c r="C2416" s="133" t="s">
        <v>11</v>
      </c>
      <c r="D2416" s="133" t="s">
        <v>4841</v>
      </c>
      <c r="E2416" s="133" t="s">
        <v>1215</v>
      </c>
      <c r="F2416" s="133" t="s">
        <v>4213</v>
      </c>
      <c r="G2416" s="133" t="s">
        <v>944</v>
      </c>
      <c r="H2416" s="133" t="s">
        <v>5151</v>
      </c>
      <c r="I2416" t="b">
        <v>0</v>
      </c>
      <c r="J2416" s="133" t="s">
        <v>867</v>
      </c>
      <c r="K2416" s="91">
        <v>1000</v>
      </c>
      <c r="L2416" s="278">
        <v>1000</v>
      </c>
      <c r="M2416" s="278">
        <f t="shared" si="37"/>
        <v>0</v>
      </c>
    </row>
    <row r="2417" spans="1:13" hidden="1" x14ac:dyDescent="0.3">
      <c r="A2417" s="108">
        <v>593193</v>
      </c>
      <c r="B2417" s="133" t="s">
        <v>5152</v>
      </c>
      <c r="C2417" s="133" t="s">
        <v>11</v>
      </c>
      <c r="D2417" s="133" t="s">
        <v>4841</v>
      </c>
      <c r="E2417" s="133" t="s">
        <v>1215</v>
      </c>
      <c r="F2417" s="133" t="s">
        <v>4213</v>
      </c>
      <c r="G2417" s="133" t="s">
        <v>1060</v>
      </c>
      <c r="H2417" s="133" t="s">
        <v>5153</v>
      </c>
      <c r="I2417" t="b">
        <v>0</v>
      </c>
      <c r="J2417" s="133" t="s">
        <v>867</v>
      </c>
      <c r="K2417" s="91">
        <v>430</v>
      </c>
      <c r="L2417" s="278">
        <v>430</v>
      </c>
      <c r="M2417" s="278">
        <f t="shared" si="37"/>
        <v>0</v>
      </c>
    </row>
    <row r="2418" spans="1:13" hidden="1" x14ac:dyDescent="0.3">
      <c r="A2418" s="108">
        <v>2617731</v>
      </c>
      <c r="B2418" s="133" t="s">
        <v>5156</v>
      </c>
      <c r="C2418" s="133" t="s">
        <v>11</v>
      </c>
      <c r="D2418" s="133" t="s">
        <v>4841</v>
      </c>
      <c r="E2418" s="133" t="s">
        <v>1215</v>
      </c>
      <c r="F2418" s="133" t="s">
        <v>3759</v>
      </c>
      <c r="G2418" s="133" t="s">
        <v>865</v>
      </c>
      <c r="H2418" s="133" t="s">
        <v>5157</v>
      </c>
      <c r="I2418" t="b">
        <v>0</v>
      </c>
      <c r="J2418" s="133" t="s">
        <v>867</v>
      </c>
      <c r="K2418" s="91">
        <v>200</v>
      </c>
      <c r="L2418" s="278">
        <v>200</v>
      </c>
      <c r="M2418" s="278">
        <f t="shared" si="37"/>
        <v>0</v>
      </c>
    </row>
    <row r="2419" spans="1:13" hidden="1" x14ac:dyDescent="0.3">
      <c r="A2419" s="108">
        <v>593194</v>
      </c>
      <c r="B2419" s="133" t="s">
        <v>5158</v>
      </c>
      <c r="C2419" s="133" t="s">
        <v>11</v>
      </c>
      <c r="D2419" s="133" t="s">
        <v>4841</v>
      </c>
      <c r="E2419" s="133" t="s">
        <v>1215</v>
      </c>
      <c r="F2419" s="133" t="s">
        <v>4137</v>
      </c>
      <c r="G2419" s="133" t="s">
        <v>865</v>
      </c>
      <c r="H2419" s="133" t="s">
        <v>5159</v>
      </c>
      <c r="I2419" t="b">
        <v>0</v>
      </c>
      <c r="J2419" s="133" t="s">
        <v>867</v>
      </c>
      <c r="K2419" s="91">
        <v>200</v>
      </c>
      <c r="L2419" s="278">
        <v>200</v>
      </c>
      <c r="M2419" s="278">
        <f t="shared" si="37"/>
        <v>0</v>
      </c>
    </row>
    <row r="2420" spans="1:13" hidden="1" x14ac:dyDescent="0.3">
      <c r="A2420" s="108">
        <v>1689105</v>
      </c>
      <c r="B2420" s="133" t="s">
        <v>5160</v>
      </c>
      <c r="C2420" s="133" t="s">
        <v>11</v>
      </c>
      <c r="D2420" s="133" t="s">
        <v>4841</v>
      </c>
      <c r="E2420" s="133" t="s">
        <v>1215</v>
      </c>
      <c r="F2420" s="133" t="s">
        <v>4137</v>
      </c>
      <c r="G2420" s="133" t="s">
        <v>925</v>
      </c>
      <c r="H2420" s="133" t="s">
        <v>5149</v>
      </c>
      <c r="I2420" t="b">
        <v>0</v>
      </c>
      <c r="J2420" s="133" t="s">
        <v>867</v>
      </c>
      <c r="K2420" s="91">
        <v>700</v>
      </c>
      <c r="L2420" s="278">
        <v>700</v>
      </c>
      <c r="M2420" s="278">
        <f t="shared" si="37"/>
        <v>0</v>
      </c>
    </row>
    <row r="2421" spans="1:13" hidden="1" x14ac:dyDescent="0.3">
      <c r="A2421" s="108">
        <v>1209940</v>
      </c>
      <c r="B2421" s="133" t="s">
        <v>5161</v>
      </c>
      <c r="C2421" s="133" t="s">
        <v>11</v>
      </c>
      <c r="D2421" s="133" t="s">
        <v>4841</v>
      </c>
      <c r="E2421" s="133" t="s">
        <v>1215</v>
      </c>
      <c r="F2421" s="133" t="s">
        <v>3762</v>
      </c>
      <c r="G2421" s="133" t="s">
        <v>925</v>
      </c>
      <c r="H2421" s="133" t="s">
        <v>5162</v>
      </c>
      <c r="I2421" t="b">
        <v>0</v>
      </c>
      <c r="J2421" s="133" t="s">
        <v>867</v>
      </c>
      <c r="K2421" s="91">
        <v>770</v>
      </c>
      <c r="L2421" s="278">
        <v>770</v>
      </c>
      <c r="M2421" s="278">
        <f t="shared" si="37"/>
        <v>0</v>
      </c>
    </row>
    <row r="2422" spans="1:13" hidden="1" x14ac:dyDescent="0.3">
      <c r="A2422" s="108">
        <v>583056</v>
      </c>
      <c r="B2422" s="133" t="s">
        <v>5163</v>
      </c>
      <c r="C2422" s="133" t="s">
        <v>11</v>
      </c>
      <c r="D2422" s="133" t="s">
        <v>4841</v>
      </c>
      <c r="E2422" s="133" t="s">
        <v>1215</v>
      </c>
      <c r="F2422" s="133" t="s">
        <v>4879</v>
      </c>
      <c r="G2422" s="133" t="s">
        <v>865</v>
      </c>
      <c r="H2422" s="133" t="s">
        <v>5164</v>
      </c>
      <c r="I2422" t="b">
        <v>0</v>
      </c>
      <c r="J2422" s="133" t="s">
        <v>867</v>
      </c>
      <c r="K2422" s="91">
        <v>9750</v>
      </c>
      <c r="L2422" s="278">
        <v>9750</v>
      </c>
      <c r="M2422" s="278">
        <f t="shared" si="37"/>
        <v>0</v>
      </c>
    </row>
    <row r="2423" spans="1:13" hidden="1" x14ac:dyDescent="0.3">
      <c r="A2423" s="108">
        <v>601049</v>
      </c>
      <c r="B2423" s="133" t="s">
        <v>5165</v>
      </c>
      <c r="C2423" s="133" t="s">
        <v>11</v>
      </c>
      <c r="D2423" s="133" t="s">
        <v>4841</v>
      </c>
      <c r="E2423" s="133" t="s">
        <v>1215</v>
      </c>
      <c r="F2423" s="133" t="s">
        <v>4879</v>
      </c>
      <c r="G2423" s="133" t="s">
        <v>925</v>
      </c>
      <c r="H2423" s="133" t="s">
        <v>5149</v>
      </c>
      <c r="I2423" t="b">
        <v>0</v>
      </c>
      <c r="J2423" s="133" t="s">
        <v>867</v>
      </c>
      <c r="K2423" s="91">
        <v>100</v>
      </c>
      <c r="L2423" s="278">
        <v>100</v>
      </c>
      <c r="M2423" s="278">
        <f t="shared" si="37"/>
        <v>0</v>
      </c>
    </row>
    <row r="2424" spans="1:13" hidden="1" x14ac:dyDescent="0.3">
      <c r="A2424" s="108">
        <v>601032</v>
      </c>
      <c r="B2424" s="133" t="s">
        <v>5166</v>
      </c>
      <c r="C2424" s="133" t="s">
        <v>11</v>
      </c>
      <c r="D2424" s="133" t="s">
        <v>4841</v>
      </c>
      <c r="E2424" s="133" t="s">
        <v>1215</v>
      </c>
      <c r="F2424" s="133" t="s">
        <v>4879</v>
      </c>
      <c r="G2424" s="133" t="s">
        <v>928</v>
      </c>
      <c r="H2424" s="133" t="s">
        <v>5167</v>
      </c>
      <c r="I2424" t="b">
        <v>0</v>
      </c>
      <c r="J2424" s="133" t="s">
        <v>867</v>
      </c>
      <c r="K2424" s="91">
        <v>100</v>
      </c>
      <c r="L2424" s="278">
        <v>100</v>
      </c>
      <c r="M2424" s="278">
        <f t="shared" si="37"/>
        <v>0</v>
      </c>
    </row>
    <row r="2425" spans="1:13" hidden="1" x14ac:dyDescent="0.3">
      <c r="A2425" s="108">
        <v>583130</v>
      </c>
      <c r="B2425" s="133" t="s">
        <v>5168</v>
      </c>
      <c r="C2425" s="133" t="s">
        <v>11</v>
      </c>
      <c r="D2425" s="133" t="s">
        <v>4841</v>
      </c>
      <c r="E2425" s="133" t="s">
        <v>1215</v>
      </c>
      <c r="F2425" s="133" t="s">
        <v>4879</v>
      </c>
      <c r="G2425" s="133" t="s">
        <v>931</v>
      </c>
      <c r="H2425" s="133" t="s">
        <v>5169</v>
      </c>
      <c r="I2425" t="b">
        <v>0</v>
      </c>
      <c r="J2425" s="133" t="s">
        <v>867</v>
      </c>
      <c r="K2425" s="91">
        <v>1200</v>
      </c>
      <c r="L2425" s="278">
        <v>1200</v>
      </c>
      <c r="M2425" s="278">
        <f t="shared" si="37"/>
        <v>0</v>
      </c>
    </row>
    <row r="2426" spans="1:13" hidden="1" x14ac:dyDescent="0.3">
      <c r="A2426" s="108">
        <v>583057</v>
      </c>
      <c r="B2426" s="133" t="s">
        <v>5170</v>
      </c>
      <c r="C2426" s="133" t="s">
        <v>11</v>
      </c>
      <c r="D2426" s="133" t="s">
        <v>4841</v>
      </c>
      <c r="E2426" s="133" t="s">
        <v>1215</v>
      </c>
      <c r="F2426" s="133" t="s">
        <v>3768</v>
      </c>
      <c r="G2426" s="133" t="s">
        <v>865</v>
      </c>
      <c r="H2426" s="133" t="s">
        <v>5171</v>
      </c>
      <c r="I2426" t="b">
        <v>0</v>
      </c>
      <c r="J2426" s="133" t="s">
        <v>867</v>
      </c>
      <c r="K2426" s="91">
        <v>200</v>
      </c>
      <c r="L2426" s="278">
        <v>200</v>
      </c>
      <c r="M2426" s="278">
        <f t="shared" si="37"/>
        <v>0</v>
      </c>
    </row>
    <row r="2427" spans="1:13" hidden="1" x14ac:dyDescent="0.3">
      <c r="A2427" s="108">
        <v>601047</v>
      </c>
      <c r="B2427" s="133" t="s">
        <v>5172</v>
      </c>
      <c r="C2427" s="133" t="s">
        <v>11</v>
      </c>
      <c r="D2427" s="133" t="s">
        <v>4841</v>
      </c>
      <c r="E2427" s="133" t="s">
        <v>1215</v>
      </c>
      <c r="F2427" s="133" t="s">
        <v>3771</v>
      </c>
      <c r="G2427" s="133" t="s">
        <v>865</v>
      </c>
      <c r="H2427" s="133" t="s">
        <v>5173</v>
      </c>
      <c r="I2427" t="b">
        <v>0</v>
      </c>
      <c r="J2427" s="133" t="s">
        <v>867</v>
      </c>
      <c r="K2427" s="91">
        <v>5000</v>
      </c>
      <c r="L2427" s="278">
        <v>5000</v>
      </c>
      <c r="M2427" s="278">
        <f t="shared" si="37"/>
        <v>0</v>
      </c>
    </row>
    <row r="2428" spans="1:13" hidden="1" x14ac:dyDescent="0.3">
      <c r="A2428" s="108">
        <v>1209939</v>
      </c>
      <c r="B2428" s="133" t="s">
        <v>5174</v>
      </c>
      <c r="C2428" s="133" t="s">
        <v>11</v>
      </c>
      <c r="D2428" s="133" t="s">
        <v>4841</v>
      </c>
      <c r="E2428" s="133" t="s">
        <v>1215</v>
      </c>
      <c r="F2428" s="133" t="s">
        <v>3771</v>
      </c>
      <c r="G2428" s="133" t="s">
        <v>925</v>
      </c>
      <c r="H2428" s="133" t="s">
        <v>5175</v>
      </c>
      <c r="I2428" t="b">
        <v>0</v>
      </c>
      <c r="J2428" s="133" t="s">
        <v>867</v>
      </c>
      <c r="K2428" s="91">
        <v>330</v>
      </c>
      <c r="L2428" s="278">
        <v>330</v>
      </c>
      <c r="M2428" s="278">
        <f t="shared" si="37"/>
        <v>0</v>
      </c>
    </row>
    <row r="2429" spans="1:13" hidden="1" x14ac:dyDescent="0.3">
      <c r="A2429" s="108">
        <v>583059</v>
      </c>
      <c r="B2429" s="133" t="s">
        <v>5176</v>
      </c>
      <c r="C2429" s="133" t="s">
        <v>11</v>
      </c>
      <c r="D2429" s="133" t="s">
        <v>4841</v>
      </c>
      <c r="E2429" s="133" t="s">
        <v>1215</v>
      </c>
      <c r="F2429" s="133" t="s">
        <v>4942</v>
      </c>
      <c r="G2429" s="133" t="s">
        <v>865</v>
      </c>
      <c r="H2429" s="133" t="s">
        <v>5177</v>
      </c>
      <c r="I2429" t="b">
        <v>0</v>
      </c>
      <c r="J2429" s="133" t="s">
        <v>867</v>
      </c>
      <c r="K2429" s="91">
        <v>3170</v>
      </c>
      <c r="L2429" s="278">
        <v>3170</v>
      </c>
      <c r="M2429" s="278">
        <f t="shared" si="37"/>
        <v>0</v>
      </c>
    </row>
    <row r="2430" spans="1:13" hidden="1" x14ac:dyDescent="0.3">
      <c r="A2430" s="108">
        <v>583109</v>
      </c>
      <c r="B2430" s="133" t="s">
        <v>5178</v>
      </c>
      <c r="C2430" s="133" t="s">
        <v>11</v>
      </c>
      <c r="D2430" s="133" t="s">
        <v>4841</v>
      </c>
      <c r="E2430" s="133" t="s">
        <v>1215</v>
      </c>
      <c r="F2430" s="133" t="s">
        <v>4884</v>
      </c>
      <c r="G2430" s="133" t="s">
        <v>865</v>
      </c>
      <c r="H2430" s="133" t="s">
        <v>5179</v>
      </c>
      <c r="I2430" t="b">
        <v>0</v>
      </c>
      <c r="J2430" s="133" t="s">
        <v>867</v>
      </c>
      <c r="K2430" s="91">
        <v>320</v>
      </c>
      <c r="L2430" s="278">
        <v>320</v>
      </c>
      <c r="M2430" s="278">
        <f t="shared" si="37"/>
        <v>0</v>
      </c>
    </row>
    <row r="2431" spans="1:13" hidden="1" x14ac:dyDescent="0.3">
      <c r="A2431" s="108">
        <v>583060</v>
      </c>
      <c r="B2431" s="133" t="s">
        <v>5180</v>
      </c>
      <c r="C2431" s="133" t="s">
        <v>11</v>
      </c>
      <c r="D2431" s="133" t="s">
        <v>4841</v>
      </c>
      <c r="E2431" s="133" t="s">
        <v>1215</v>
      </c>
      <c r="F2431" s="133" t="s">
        <v>4146</v>
      </c>
      <c r="G2431" s="133" t="s">
        <v>865</v>
      </c>
      <c r="H2431" s="133" t="s">
        <v>5181</v>
      </c>
      <c r="I2431" t="b">
        <v>0</v>
      </c>
      <c r="J2431" s="133" t="s">
        <v>867</v>
      </c>
      <c r="K2431" s="91">
        <v>200</v>
      </c>
      <c r="L2431" s="278">
        <v>200</v>
      </c>
      <c r="M2431" s="278">
        <f t="shared" si="37"/>
        <v>0</v>
      </c>
    </row>
    <row r="2432" spans="1:13" hidden="1" x14ac:dyDescent="0.3">
      <c r="A2432" s="108">
        <v>851445</v>
      </c>
      <c r="B2432" s="133" t="s">
        <v>5182</v>
      </c>
      <c r="C2432" s="133" t="s">
        <v>11</v>
      </c>
      <c r="D2432" s="133" t="s">
        <v>4841</v>
      </c>
      <c r="E2432" s="133" t="s">
        <v>1215</v>
      </c>
      <c r="F2432" s="133" t="s">
        <v>4146</v>
      </c>
      <c r="G2432" s="133" t="s">
        <v>925</v>
      </c>
      <c r="H2432" s="133" t="s">
        <v>5183</v>
      </c>
      <c r="I2432" t="b">
        <v>0</v>
      </c>
      <c r="J2432" s="133" t="s">
        <v>867</v>
      </c>
      <c r="K2432" s="91">
        <v>160</v>
      </c>
      <c r="L2432" s="278">
        <v>160</v>
      </c>
      <c r="M2432" s="278">
        <f t="shared" si="37"/>
        <v>0</v>
      </c>
    </row>
    <row r="2433" spans="1:13" hidden="1" x14ac:dyDescent="0.3">
      <c r="A2433" s="108">
        <v>583061</v>
      </c>
      <c r="B2433" s="133" t="s">
        <v>5184</v>
      </c>
      <c r="C2433" s="133" t="s">
        <v>11</v>
      </c>
      <c r="D2433" s="133" t="s">
        <v>4841</v>
      </c>
      <c r="E2433" s="133" t="s">
        <v>1215</v>
      </c>
      <c r="F2433" s="133" t="s">
        <v>3783</v>
      </c>
      <c r="G2433" s="133" t="s">
        <v>865</v>
      </c>
      <c r="H2433" s="133" t="s">
        <v>5185</v>
      </c>
      <c r="I2433" t="b">
        <v>0</v>
      </c>
      <c r="J2433" s="133" t="s">
        <v>867</v>
      </c>
      <c r="K2433" s="91">
        <v>1350</v>
      </c>
      <c r="L2433" s="278">
        <v>1350</v>
      </c>
      <c r="M2433" s="278">
        <f t="shared" si="37"/>
        <v>0</v>
      </c>
    </row>
    <row r="2434" spans="1:13" hidden="1" x14ac:dyDescent="0.3">
      <c r="A2434" s="108">
        <v>583062</v>
      </c>
      <c r="B2434" s="133" t="s">
        <v>5186</v>
      </c>
      <c r="C2434" s="133" t="s">
        <v>11</v>
      </c>
      <c r="D2434" s="133" t="s">
        <v>4841</v>
      </c>
      <c r="E2434" s="133" t="s">
        <v>1215</v>
      </c>
      <c r="F2434" s="133" t="s">
        <v>3783</v>
      </c>
      <c r="G2434" s="133" t="s">
        <v>925</v>
      </c>
      <c r="H2434" s="133" t="s">
        <v>5187</v>
      </c>
      <c r="I2434" t="b">
        <v>0</v>
      </c>
      <c r="J2434" s="133" t="s">
        <v>867</v>
      </c>
      <c r="K2434" s="91">
        <v>160</v>
      </c>
      <c r="L2434" s="278">
        <v>160</v>
      </c>
      <c r="M2434" s="278">
        <f t="shared" si="37"/>
        <v>0</v>
      </c>
    </row>
    <row r="2435" spans="1:13" hidden="1" x14ac:dyDescent="0.3">
      <c r="A2435" s="108">
        <v>601050</v>
      </c>
      <c r="B2435" s="133" t="s">
        <v>5188</v>
      </c>
      <c r="C2435" s="133" t="s">
        <v>11</v>
      </c>
      <c r="D2435" s="133" t="s">
        <v>4841</v>
      </c>
      <c r="E2435" s="133" t="s">
        <v>1215</v>
      </c>
      <c r="F2435" s="133" t="s">
        <v>3786</v>
      </c>
      <c r="G2435" s="133" t="s">
        <v>865</v>
      </c>
      <c r="H2435" s="133" t="s">
        <v>5189</v>
      </c>
      <c r="I2435" t="b">
        <v>0</v>
      </c>
      <c r="J2435" s="133" t="s">
        <v>867</v>
      </c>
      <c r="K2435" s="91">
        <v>460</v>
      </c>
      <c r="L2435" s="278">
        <v>460</v>
      </c>
      <c r="M2435" s="278">
        <f t="shared" si="37"/>
        <v>0</v>
      </c>
    </row>
    <row r="2436" spans="1:13" hidden="1" x14ac:dyDescent="0.3">
      <c r="A2436" s="108">
        <v>849987</v>
      </c>
      <c r="B2436" s="133" t="s">
        <v>5190</v>
      </c>
      <c r="C2436" s="133" t="s">
        <v>11</v>
      </c>
      <c r="D2436" s="133" t="s">
        <v>4841</v>
      </c>
      <c r="E2436" s="133" t="s">
        <v>1215</v>
      </c>
      <c r="F2436" s="133" t="s">
        <v>3786</v>
      </c>
      <c r="G2436" s="133" t="s">
        <v>925</v>
      </c>
      <c r="H2436" s="133" t="s">
        <v>5175</v>
      </c>
      <c r="I2436" t="b">
        <v>0</v>
      </c>
      <c r="J2436" s="133" t="s">
        <v>867</v>
      </c>
      <c r="K2436" s="91">
        <v>200</v>
      </c>
      <c r="L2436" s="278">
        <v>200</v>
      </c>
      <c r="M2436" s="278">
        <f t="shared" si="37"/>
        <v>0</v>
      </c>
    </row>
    <row r="2437" spans="1:13" hidden="1" x14ac:dyDescent="0.3">
      <c r="A2437" s="108">
        <v>851446</v>
      </c>
      <c r="B2437" s="133" t="s">
        <v>5191</v>
      </c>
      <c r="C2437" s="133" t="s">
        <v>11</v>
      </c>
      <c r="D2437" s="133" t="s">
        <v>4841</v>
      </c>
      <c r="E2437" s="133" t="s">
        <v>1220</v>
      </c>
      <c r="F2437" s="133" t="s">
        <v>4213</v>
      </c>
      <c r="G2437" s="133" t="s">
        <v>865</v>
      </c>
      <c r="H2437" s="133" t="s">
        <v>5192</v>
      </c>
      <c r="I2437" t="b">
        <v>0</v>
      </c>
      <c r="J2437" s="133" t="s">
        <v>867</v>
      </c>
      <c r="K2437" s="91">
        <v>1200</v>
      </c>
      <c r="L2437" s="278">
        <v>1200</v>
      </c>
      <c r="M2437" s="278">
        <f t="shared" si="37"/>
        <v>0</v>
      </c>
    </row>
    <row r="2438" spans="1:13" hidden="1" x14ac:dyDescent="0.3">
      <c r="A2438" s="108">
        <v>583063</v>
      </c>
      <c r="B2438" s="133" t="s">
        <v>5193</v>
      </c>
      <c r="C2438" s="133" t="s">
        <v>11</v>
      </c>
      <c r="D2438" s="133" t="s">
        <v>4841</v>
      </c>
      <c r="E2438" s="133" t="s">
        <v>1220</v>
      </c>
      <c r="F2438" s="133" t="s">
        <v>4213</v>
      </c>
      <c r="G2438" s="133" t="s">
        <v>925</v>
      </c>
      <c r="H2438" s="133" t="s">
        <v>5194</v>
      </c>
      <c r="I2438" t="b">
        <v>0</v>
      </c>
      <c r="J2438" s="133" t="s">
        <v>867</v>
      </c>
      <c r="K2438" s="91">
        <v>2700</v>
      </c>
      <c r="L2438" s="278">
        <v>2700</v>
      </c>
      <c r="M2438" s="278">
        <f t="shared" ref="M2438:M2501" si="38">+L2438-K2438</f>
        <v>0</v>
      </c>
    </row>
    <row r="2439" spans="1:13" hidden="1" x14ac:dyDescent="0.3">
      <c r="A2439" s="108">
        <v>583064</v>
      </c>
      <c r="B2439" s="133" t="s">
        <v>5195</v>
      </c>
      <c r="C2439" s="133" t="s">
        <v>11</v>
      </c>
      <c r="D2439" s="133" t="s">
        <v>4841</v>
      </c>
      <c r="E2439" s="133" t="s">
        <v>1220</v>
      </c>
      <c r="F2439" s="133" t="s">
        <v>4213</v>
      </c>
      <c r="G2439" s="133" t="s">
        <v>928</v>
      </c>
      <c r="H2439" s="133" t="s">
        <v>5196</v>
      </c>
      <c r="I2439" t="b">
        <v>0</v>
      </c>
      <c r="J2439" s="133" t="s">
        <v>867</v>
      </c>
      <c r="K2439" s="91">
        <v>4000</v>
      </c>
      <c r="L2439" s="278">
        <v>4000</v>
      </c>
      <c r="M2439" s="278">
        <f t="shared" si="38"/>
        <v>0</v>
      </c>
    </row>
    <row r="2440" spans="1:13" hidden="1" x14ac:dyDescent="0.3">
      <c r="A2440" s="108">
        <v>583065</v>
      </c>
      <c r="B2440" s="133" t="s">
        <v>5197</v>
      </c>
      <c r="C2440" s="133" t="s">
        <v>11</v>
      </c>
      <c r="D2440" s="133" t="s">
        <v>4841</v>
      </c>
      <c r="E2440" s="133" t="s">
        <v>1220</v>
      </c>
      <c r="F2440" s="133" t="s">
        <v>4213</v>
      </c>
      <c r="G2440" s="133" t="s">
        <v>931</v>
      </c>
      <c r="H2440" s="133" t="s">
        <v>5198</v>
      </c>
      <c r="I2440" t="b">
        <v>0</v>
      </c>
      <c r="J2440" s="133" t="s">
        <v>867</v>
      </c>
      <c r="K2440" s="91">
        <v>4000</v>
      </c>
      <c r="L2440" s="278">
        <v>4000</v>
      </c>
      <c r="M2440" s="278">
        <f t="shared" si="38"/>
        <v>0</v>
      </c>
    </row>
    <row r="2441" spans="1:13" hidden="1" x14ac:dyDescent="0.3">
      <c r="A2441" s="108">
        <v>583066</v>
      </c>
      <c r="B2441" s="133" t="s">
        <v>5199</v>
      </c>
      <c r="C2441" s="133" t="s">
        <v>11</v>
      </c>
      <c r="D2441" s="133" t="s">
        <v>4841</v>
      </c>
      <c r="E2441" s="133" t="s">
        <v>1220</v>
      </c>
      <c r="F2441" s="133" t="s">
        <v>4879</v>
      </c>
      <c r="G2441" s="133" t="s">
        <v>865</v>
      </c>
      <c r="H2441" s="133" t="s">
        <v>5200</v>
      </c>
      <c r="I2441" t="b">
        <v>0</v>
      </c>
      <c r="J2441" s="133" t="s">
        <v>867</v>
      </c>
      <c r="K2441" s="91">
        <v>2100</v>
      </c>
      <c r="L2441" s="278">
        <v>2100</v>
      </c>
      <c r="M2441" s="278">
        <f t="shared" si="38"/>
        <v>0</v>
      </c>
    </row>
    <row r="2442" spans="1:13" hidden="1" x14ac:dyDescent="0.3">
      <c r="A2442" s="108">
        <v>583067</v>
      </c>
      <c r="B2442" s="133" t="s">
        <v>5201</v>
      </c>
      <c r="C2442" s="133" t="s">
        <v>11</v>
      </c>
      <c r="D2442" s="133" t="s">
        <v>4841</v>
      </c>
      <c r="E2442" s="133" t="s">
        <v>1220</v>
      </c>
      <c r="F2442" s="133" t="s">
        <v>3768</v>
      </c>
      <c r="G2442" s="133" t="s">
        <v>865</v>
      </c>
      <c r="H2442" s="133" t="s">
        <v>5202</v>
      </c>
      <c r="I2442" t="b">
        <v>0</v>
      </c>
      <c r="J2442" s="133" t="s">
        <v>867</v>
      </c>
      <c r="K2442" s="91">
        <v>2000</v>
      </c>
      <c r="L2442" s="278">
        <v>2000</v>
      </c>
      <c r="M2442" s="278">
        <f t="shared" si="38"/>
        <v>0</v>
      </c>
    </row>
    <row r="2443" spans="1:13" hidden="1" x14ac:dyDescent="0.3">
      <c r="A2443" s="108">
        <v>583068</v>
      </c>
      <c r="B2443" s="133" t="s">
        <v>5203</v>
      </c>
      <c r="C2443" s="133" t="s">
        <v>11</v>
      </c>
      <c r="D2443" s="133" t="s">
        <v>4841</v>
      </c>
      <c r="E2443" s="133" t="s">
        <v>1220</v>
      </c>
      <c r="F2443" s="133" t="s">
        <v>3771</v>
      </c>
      <c r="G2443" s="133" t="s">
        <v>865</v>
      </c>
      <c r="H2443" s="133" t="s">
        <v>5204</v>
      </c>
      <c r="I2443" t="b">
        <v>0</v>
      </c>
      <c r="J2443" s="133" t="s">
        <v>867</v>
      </c>
      <c r="K2443" s="91">
        <v>3500</v>
      </c>
      <c r="L2443" s="278">
        <v>3500</v>
      </c>
      <c r="M2443" s="278">
        <f t="shared" si="38"/>
        <v>0</v>
      </c>
    </row>
    <row r="2444" spans="1:13" hidden="1" x14ac:dyDescent="0.3">
      <c r="A2444" s="108">
        <v>601051</v>
      </c>
      <c r="B2444" s="133" t="s">
        <v>5207</v>
      </c>
      <c r="C2444" s="133" t="s">
        <v>11</v>
      </c>
      <c r="D2444" s="133" t="s">
        <v>4841</v>
      </c>
      <c r="E2444" s="133" t="s">
        <v>3062</v>
      </c>
      <c r="F2444" s="133" t="s">
        <v>4213</v>
      </c>
      <c r="G2444" s="133" t="s">
        <v>865</v>
      </c>
      <c r="H2444" s="133" t="s">
        <v>5208</v>
      </c>
      <c r="I2444" t="b">
        <v>0</v>
      </c>
      <c r="J2444" s="133" t="s">
        <v>867</v>
      </c>
      <c r="K2444" s="91">
        <v>300</v>
      </c>
      <c r="L2444" s="278">
        <v>300</v>
      </c>
      <c r="M2444" s="278">
        <f t="shared" si="38"/>
        <v>0</v>
      </c>
    </row>
    <row r="2445" spans="1:13" hidden="1" x14ac:dyDescent="0.3">
      <c r="A2445" s="108">
        <v>601033</v>
      </c>
      <c r="B2445" s="133" t="s">
        <v>5209</v>
      </c>
      <c r="C2445" s="133" t="s">
        <v>11</v>
      </c>
      <c r="D2445" s="133" t="s">
        <v>4841</v>
      </c>
      <c r="E2445" s="133" t="s">
        <v>3062</v>
      </c>
      <c r="F2445" s="133" t="s">
        <v>4213</v>
      </c>
      <c r="G2445" s="133" t="s">
        <v>928</v>
      </c>
      <c r="H2445" s="133" t="s">
        <v>5210</v>
      </c>
      <c r="I2445" t="b">
        <v>0</v>
      </c>
      <c r="J2445" s="133" t="s">
        <v>867</v>
      </c>
      <c r="K2445" s="91">
        <v>900</v>
      </c>
      <c r="L2445" s="278">
        <v>900</v>
      </c>
      <c r="M2445" s="278">
        <f t="shared" si="38"/>
        <v>0</v>
      </c>
    </row>
    <row r="2446" spans="1:13" hidden="1" x14ac:dyDescent="0.3">
      <c r="A2446" s="108">
        <v>851447</v>
      </c>
      <c r="B2446" s="133" t="s">
        <v>5211</v>
      </c>
      <c r="C2446" s="133" t="s">
        <v>11</v>
      </c>
      <c r="D2446" s="133" t="s">
        <v>4841</v>
      </c>
      <c r="E2446" s="133" t="s">
        <v>3062</v>
      </c>
      <c r="F2446" s="133" t="s">
        <v>4213</v>
      </c>
      <c r="G2446" s="133" t="s">
        <v>931</v>
      </c>
      <c r="H2446" s="133" t="s">
        <v>5212</v>
      </c>
      <c r="I2446" t="b">
        <v>0</v>
      </c>
      <c r="J2446" s="133" t="s">
        <v>867</v>
      </c>
      <c r="K2446" s="91">
        <v>1230</v>
      </c>
      <c r="L2446" s="278">
        <v>1230</v>
      </c>
      <c r="M2446" s="278">
        <f t="shared" si="38"/>
        <v>0</v>
      </c>
    </row>
    <row r="2447" spans="1:13" hidden="1" x14ac:dyDescent="0.3">
      <c r="A2447" s="108">
        <v>601034</v>
      </c>
      <c r="B2447" s="133" t="s">
        <v>5214</v>
      </c>
      <c r="C2447" s="133" t="s">
        <v>11</v>
      </c>
      <c r="D2447" s="133" t="s">
        <v>4841</v>
      </c>
      <c r="E2447" s="133" t="s">
        <v>3062</v>
      </c>
      <c r="F2447" s="133" t="s">
        <v>4132</v>
      </c>
      <c r="G2447" s="133" t="s">
        <v>865</v>
      </c>
      <c r="H2447" s="133" t="s">
        <v>5215</v>
      </c>
      <c r="I2447" t="b">
        <v>0</v>
      </c>
      <c r="J2447" s="133" t="s">
        <v>867</v>
      </c>
      <c r="K2447" s="91">
        <v>400</v>
      </c>
      <c r="L2447" s="278">
        <v>400</v>
      </c>
      <c r="M2447" s="278">
        <f t="shared" si="38"/>
        <v>0</v>
      </c>
    </row>
    <row r="2448" spans="1:13" hidden="1" x14ac:dyDescent="0.3">
      <c r="A2448" s="108">
        <v>583069</v>
      </c>
      <c r="B2448" s="133" t="s">
        <v>5216</v>
      </c>
      <c r="C2448" s="133" t="s">
        <v>11</v>
      </c>
      <c r="D2448" s="133" t="s">
        <v>4841</v>
      </c>
      <c r="E2448" s="133" t="s">
        <v>3062</v>
      </c>
      <c r="F2448" s="133" t="s">
        <v>4132</v>
      </c>
      <c r="G2448" s="133" t="s">
        <v>925</v>
      </c>
      <c r="H2448" s="133" t="s">
        <v>5217</v>
      </c>
      <c r="I2448" t="b">
        <v>0</v>
      </c>
      <c r="J2448" s="133" t="s">
        <v>867</v>
      </c>
      <c r="K2448" s="91">
        <v>3500</v>
      </c>
      <c r="L2448" s="278">
        <v>3500</v>
      </c>
      <c r="M2448" s="278">
        <f t="shared" si="38"/>
        <v>0</v>
      </c>
    </row>
    <row r="2449" spans="1:13" hidden="1" x14ac:dyDescent="0.3">
      <c r="A2449" s="108">
        <v>583070</v>
      </c>
      <c r="B2449" s="133" t="s">
        <v>5218</v>
      </c>
      <c r="C2449" s="133" t="s">
        <v>11</v>
      </c>
      <c r="D2449" s="133" t="s">
        <v>4841</v>
      </c>
      <c r="E2449" s="133" t="s">
        <v>3062</v>
      </c>
      <c r="F2449" s="133" t="s">
        <v>4137</v>
      </c>
      <c r="G2449" s="133" t="s">
        <v>865</v>
      </c>
      <c r="H2449" s="133" t="s">
        <v>5219</v>
      </c>
      <c r="I2449" t="b">
        <v>0</v>
      </c>
      <c r="J2449" s="133" t="s">
        <v>867</v>
      </c>
      <c r="K2449" s="91">
        <v>15000</v>
      </c>
      <c r="L2449" s="278">
        <v>15000</v>
      </c>
      <c r="M2449" s="278">
        <f t="shared" si="38"/>
        <v>0</v>
      </c>
    </row>
    <row r="2450" spans="1:13" hidden="1" x14ac:dyDescent="0.3">
      <c r="A2450" s="108">
        <v>601035</v>
      </c>
      <c r="B2450" s="133" t="s">
        <v>5220</v>
      </c>
      <c r="C2450" s="133" t="s">
        <v>11</v>
      </c>
      <c r="D2450" s="133" t="s">
        <v>4841</v>
      </c>
      <c r="E2450" s="133" t="s">
        <v>3062</v>
      </c>
      <c r="F2450" s="133" t="s">
        <v>4879</v>
      </c>
      <c r="G2450" s="133" t="s">
        <v>865</v>
      </c>
      <c r="H2450" s="133" t="s">
        <v>5221</v>
      </c>
      <c r="I2450" t="b">
        <v>0</v>
      </c>
      <c r="J2450" s="133" t="s">
        <v>867</v>
      </c>
      <c r="K2450" s="91">
        <v>1150</v>
      </c>
      <c r="L2450" s="278">
        <v>1150</v>
      </c>
      <c r="M2450" s="278">
        <f t="shared" si="38"/>
        <v>0</v>
      </c>
    </row>
    <row r="2451" spans="1:13" hidden="1" x14ac:dyDescent="0.3">
      <c r="A2451" s="108">
        <v>583131</v>
      </c>
      <c r="B2451" s="133" t="s">
        <v>5222</v>
      </c>
      <c r="C2451" s="133" t="s">
        <v>11</v>
      </c>
      <c r="D2451" s="133" t="s">
        <v>4841</v>
      </c>
      <c r="E2451" s="133" t="s">
        <v>3062</v>
      </c>
      <c r="F2451" s="133" t="s">
        <v>3765</v>
      </c>
      <c r="G2451" s="133" t="s">
        <v>865</v>
      </c>
      <c r="H2451" s="133" t="s">
        <v>5223</v>
      </c>
      <c r="I2451" t="b">
        <v>0</v>
      </c>
      <c r="J2451" s="133" t="s">
        <v>867</v>
      </c>
      <c r="K2451" s="91">
        <v>120</v>
      </c>
      <c r="L2451" s="278">
        <v>120</v>
      </c>
      <c r="M2451" s="278">
        <f t="shared" si="38"/>
        <v>0</v>
      </c>
    </row>
    <row r="2452" spans="1:13" hidden="1" x14ac:dyDescent="0.3">
      <c r="A2452" s="108">
        <v>583132</v>
      </c>
      <c r="B2452" s="133" t="s">
        <v>5224</v>
      </c>
      <c r="C2452" s="133" t="s">
        <v>11</v>
      </c>
      <c r="D2452" s="133" t="s">
        <v>4841</v>
      </c>
      <c r="E2452" s="133" t="s">
        <v>3062</v>
      </c>
      <c r="F2452" s="133" t="s">
        <v>3765</v>
      </c>
      <c r="G2452" s="133" t="s">
        <v>925</v>
      </c>
      <c r="H2452" s="133" t="s">
        <v>5225</v>
      </c>
      <c r="I2452" t="b">
        <v>0</v>
      </c>
      <c r="J2452" s="133" t="s">
        <v>867</v>
      </c>
      <c r="K2452" s="91">
        <v>800</v>
      </c>
      <c r="L2452" s="278">
        <v>800</v>
      </c>
      <c r="M2452" s="278">
        <f t="shared" si="38"/>
        <v>0</v>
      </c>
    </row>
    <row r="2453" spans="1:13" hidden="1" x14ac:dyDescent="0.3">
      <c r="A2453" s="108">
        <v>583071</v>
      </c>
      <c r="B2453" s="133" t="s">
        <v>5226</v>
      </c>
      <c r="C2453" s="133" t="s">
        <v>11</v>
      </c>
      <c r="D2453" s="133" t="s">
        <v>4841</v>
      </c>
      <c r="E2453" s="133" t="s">
        <v>3062</v>
      </c>
      <c r="F2453" s="133" t="s">
        <v>3768</v>
      </c>
      <c r="G2453" s="133" t="s">
        <v>865</v>
      </c>
      <c r="H2453" s="133" t="s">
        <v>5227</v>
      </c>
      <c r="I2453" t="b">
        <v>0</v>
      </c>
      <c r="J2453" s="133" t="s">
        <v>867</v>
      </c>
      <c r="K2453" s="91">
        <v>900</v>
      </c>
      <c r="L2453" s="278">
        <v>900</v>
      </c>
      <c r="M2453" s="278">
        <f t="shared" si="38"/>
        <v>0</v>
      </c>
    </row>
    <row r="2454" spans="1:13" hidden="1" x14ac:dyDescent="0.3">
      <c r="A2454" s="108">
        <v>583072</v>
      </c>
      <c r="B2454" s="133" t="s">
        <v>5228</v>
      </c>
      <c r="C2454" s="133" t="s">
        <v>11</v>
      </c>
      <c r="D2454" s="133" t="s">
        <v>4841</v>
      </c>
      <c r="E2454" s="133" t="s">
        <v>3062</v>
      </c>
      <c r="F2454" s="133" t="s">
        <v>3768</v>
      </c>
      <c r="G2454" s="133" t="s">
        <v>925</v>
      </c>
      <c r="H2454" s="133" t="s">
        <v>5229</v>
      </c>
      <c r="I2454" t="b">
        <v>0</v>
      </c>
      <c r="J2454" s="133" t="s">
        <v>867</v>
      </c>
      <c r="K2454" s="91">
        <v>10000</v>
      </c>
      <c r="L2454" s="278">
        <v>10000</v>
      </c>
      <c r="M2454" s="278">
        <f t="shared" si="38"/>
        <v>0</v>
      </c>
    </row>
    <row r="2455" spans="1:13" hidden="1" x14ac:dyDescent="0.3">
      <c r="A2455" s="108">
        <v>583073</v>
      </c>
      <c r="B2455" s="133" t="s">
        <v>5230</v>
      </c>
      <c r="C2455" s="133" t="s">
        <v>11</v>
      </c>
      <c r="D2455" s="133" t="s">
        <v>4841</v>
      </c>
      <c r="E2455" s="133" t="s">
        <v>3062</v>
      </c>
      <c r="F2455" s="133" t="s">
        <v>4146</v>
      </c>
      <c r="G2455" s="133" t="s">
        <v>865</v>
      </c>
      <c r="H2455" s="133" t="s">
        <v>5231</v>
      </c>
      <c r="I2455" t="b">
        <v>0</v>
      </c>
      <c r="J2455" s="133" t="s">
        <v>867</v>
      </c>
      <c r="K2455" s="91">
        <v>150</v>
      </c>
      <c r="L2455" s="278">
        <v>150</v>
      </c>
      <c r="M2455" s="278">
        <f t="shared" si="38"/>
        <v>0</v>
      </c>
    </row>
    <row r="2456" spans="1:13" hidden="1" x14ac:dyDescent="0.3">
      <c r="A2456" s="108">
        <v>583074</v>
      </c>
      <c r="B2456" s="133" t="s">
        <v>5232</v>
      </c>
      <c r="C2456" s="133" t="s">
        <v>11</v>
      </c>
      <c r="D2456" s="133" t="s">
        <v>4841</v>
      </c>
      <c r="E2456" s="133" t="s">
        <v>3062</v>
      </c>
      <c r="F2456" s="133" t="s">
        <v>3783</v>
      </c>
      <c r="G2456" s="133" t="s">
        <v>865</v>
      </c>
      <c r="H2456" s="133" t="s">
        <v>5233</v>
      </c>
      <c r="I2456" t="b">
        <v>0</v>
      </c>
      <c r="J2456" s="133" t="s">
        <v>867</v>
      </c>
      <c r="K2456" s="91">
        <v>2000</v>
      </c>
      <c r="L2456" s="278">
        <v>2000</v>
      </c>
      <c r="M2456" s="278">
        <f t="shared" si="38"/>
        <v>0</v>
      </c>
    </row>
    <row r="2457" spans="1:13" hidden="1" x14ac:dyDescent="0.3">
      <c r="A2457" s="108">
        <v>583075</v>
      </c>
      <c r="B2457" s="133" t="s">
        <v>5234</v>
      </c>
      <c r="C2457" s="133" t="s">
        <v>11</v>
      </c>
      <c r="D2457" s="133" t="s">
        <v>4841</v>
      </c>
      <c r="E2457" s="133" t="s">
        <v>3062</v>
      </c>
      <c r="F2457" s="133" t="s">
        <v>3786</v>
      </c>
      <c r="G2457" s="133" t="s">
        <v>865</v>
      </c>
      <c r="H2457" s="133" t="s">
        <v>5235</v>
      </c>
      <c r="I2457" t="b">
        <v>0</v>
      </c>
      <c r="J2457" s="133" t="s">
        <v>867</v>
      </c>
      <c r="K2457" s="91">
        <v>200</v>
      </c>
      <c r="L2457" s="278">
        <v>200</v>
      </c>
      <c r="M2457" s="278">
        <f t="shared" si="38"/>
        <v>0</v>
      </c>
    </row>
    <row r="2458" spans="1:13" hidden="1" x14ac:dyDescent="0.3">
      <c r="A2458" s="108">
        <v>583076</v>
      </c>
      <c r="B2458" s="133" t="s">
        <v>5236</v>
      </c>
      <c r="C2458" s="133" t="s">
        <v>11</v>
      </c>
      <c r="D2458" s="133" t="s">
        <v>4841</v>
      </c>
      <c r="E2458" s="133" t="s">
        <v>3062</v>
      </c>
      <c r="F2458" s="133" t="s">
        <v>4152</v>
      </c>
      <c r="G2458" s="133" t="s">
        <v>865</v>
      </c>
      <c r="H2458" s="133" t="s">
        <v>5237</v>
      </c>
      <c r="I2458" t="b">
        <v>0</v>
      </c>
      <c r="J2458" s="133" t="s">
        <v>867</v>
      </c>
      <c r="K2458" s="91">
        <v>1000</v>
      </c>
      <c r="L2458" s="278">
        <v>1000</v>
      </c>
      <c r="M2458" s="278">
        <f t="shared" si="38"/>
        <v>0</v>
      </c>
    </row>
    <row r="2459" spans="1:13" hidden="1" x14ac:dyDescent="0.3">
      <c r="A2459" s="108">
        <v>583077</v>
      </c>
      <c r="B2459" s="133" t="s">
        <v>5238</v>
      </c>
      <c r="C2459" s="133" t="s">
        <v>11</v>
      </c>
      <c r="D2459" s="133" t="s">
        <v>4841</v>
      </c>
      <c r="E2459" s="133" t="s">
        <v>3062</v>
      </c>
      <c r="F2459" s="133" t="s">
        <v>3792</v>
      </c>
      <c r="G2459" s="133" t="s">
        <v>865</v>
      </c>
      <c r="H2459" s="133" t="s">
        <v>5239</v>
      </c>
      <c r="I2459" t="b">
        <v>0</v>
      </c>
      <c r="J2459" s="133" t="s">
        <v>867</v>
      </c>
      <c r="K2459" s="91">
        <v>200</v>
      </c>
      <c r="L2459" s="278">
        <v>200</v>
      </c>
      <c r="M2459" s="278">
        <f t="shared" si="38"/>
        <v>0</v>
      </c>
    </row>
    <row r="2460" spans="1:13" hidden="1" x14ac:dyDescent="0.3">
      <c r="A2460" s="108">
        <v>583078</v>
      </c>
      <c r="B2460" s="133" t="s">
        <v>5240</v>
      </c>
      <c r="C2460" s="133" t="s">
        <v>11</v>
      </c>
      <c r="D2460" s="133" t="s">
        <v>4841</v>
      </c>
      <c r="E2460" s="133" t="s">
        <v>3062</v>
      </c>
      <c r="F2460" s="133" t="s">
        <v>4158</v>
      </c>
      <c r="G2460" s="133" t="s">
        <v>865</v>
      </c>
      <c r="H2460" s="133" t="s">
        <v>5241</v>
      </c>
      <c r="I2460" t="b">
        <v>0</v>
      </c>
      <c r="J2460" s="133" t="s">
        <v>867</v>
      </c>
      <c r="K2460" s="91">
        <v>1750</v>
      </c>
      <c r="L2460" s="278">
        <v>1750</v>
      </c>
      <c r="M2460" s="278">
        <f t="shared" si="38"/>
        <v>0</v>
      </c>
    </row>
    <row r="2461" spans="1:13" hidden="1" x14ac:dyDescent="0.3">
      <c r="A2461" s="108">
        <v>583079</v>
      </c>
      <c r="B2461" s="133" t="s">
        <v>5242</v>
      </c>
      <c r="C2461" s="133" t="s">
        <v>11</v>
      </c>
      <c r="D2461" s="133" t="s">
        <v>4841</v>
      </c>
      <c r="E2461" s="133" t="s">
        <v>3062</v>
      </c>
      <c r="F2461" s="133" t="s">
        <v>4161</v>
      </c>
      <c r="G2461" s="133" t="s">
        <v>865</v>
      </c>
      <c r="H2461" s="133" t="s">
        <v>5243</v>
      </c>
      <c r="I2461" t="b">
        <v>0</v>
      </c>
      <c r="J2461" s="133" t="s">
        <v>867</v>
      </c>
      <c r="K2461" s="91">
        <v>820</v>
      </c>
      <c r="L2461" s="278">
        <v>820</v>
      </c>
      <c r="M2461" s="278">
        <f t="shared" si="38"/>
        <v>0</v>
      </c>
    </row>
    <row r="2462" spans="1:13" hidden="1" x14ac:dyDescent="0.3">
      <c r="A2462" s="108">
        <v>583080</v>
      </c>
      <c r="B2462" s="133" t="s">
        <v>5244</v>
      </c>
      <c r="C2462" s="133" t="s">
        <v>11</v>
      </c>
      <c r="D2462" s="133" t="s">
        <v>4841</v>
      </c>
      <c r="E2462" s="133" t="s">
        <v>3062</v>
      </c>
      <c r="F2462" s="133" t="s">
        <v>4164</v>
      </c>
      <c r="G2462" s="133" t="s">
        <v>865</v>
      </c>
      <c r="H2462" s="133" t="s">
        <v>5245</v>
      </c>
      <c r="I2462" t="b">
        <v>0</v>
      </c>
      <c r="J2462" s="133" t="s">
        <v>867</v>
      </c>
      <c r="K2462" s="91">
        <v>500</v>
      </c>
      <c r="L2462" s="278">
        <v>500</v>
      </c>
      <c r="M2462" s="278">
        <f t="shared" si="38"/>
        <v>0</v>
      </c>
    </row>
    <row r="2463" spans="1:13" hidden="1" x14ac:dyDescent="0.3">
      <c r="A2463" s="108">
        <v>583081</v>
      </c>
      <c r="B2463" s="133" t="s">
        <v>5246</v>
      </c>
      <c r="C2463" s="133" t="s">
        <v>11</v>
      </c>
      <c r="D2463" s="133" t="s">
        <v>4841</v>
      </c>
      <c r="E2463" s="133" t="s">
        <v>3062</v>
      </c>
      <c r="F2463" s="133" t="s">
        <v>4167</v>
      </c>
      <c r="G2463" s="133" t="s">
        <v>865</v>
      </c>
      <c r="H2463" s="133" t="s">
        <v>5247</v>
      </c>
      <c r="I2463" t="b">
        <v>0</v>
      </c>
      <c r="J2463" s="133" t="s">
        <v>867</v>
      </c>
      <c r="K2463" s="91">
        <v>870</v>
      </c>
      <c r="L2463" s="278">
        <v>870</v>
      </c>
      <c r="M2463" s="278">
        <f t="shared" si="38"/>
        <v>0</v>
      </c>
    </row>
    <row r="2464" spans="1:13" hidden="1" x14ac:dyDescent="0.3">
      <c r="A2464" s="108">
        <v>601052</v>
      </c>
      <c r="B2464" s="133" t="s">
        <v>5248</v>
      </c>
      <c r="C2464" s="133" t="s">
        <v>11</v>
      </c>
      <c r="D2464" s="133" t="s">
        <v>4841</v>
      </c>
      <c r="E2464" s="133" t="s">
        <v>3062</v>
      </c>
      <c r="F2464" s="133" t="s">
        <v>4167</v>
      </c>
      <c r="G2464" s="133" t="s">
        <v>925</v>
      </c>
      <c r="H2464" s="133" t="s">
        <v>5249</v>
      </c>
      <c r="I2464" t="b">
        <v>0</v>
      </c>
      <c r="J2464" s="133" t="s">
        <v>867</v>
      </c>
      <c r="K2464" s="91">
        <v>275000</v>
      </c>
      <c r="L2464" s="278">
        <v>275000</v>
      </c>
      <c r="M2464" s="278">
        <f t="shared" si="38"/>
        <v>0</v>
      </c>
    </row>
    <row r="2465" spans="1:13" hidden="1" x14ac:dyDescent="0.3">
      <c r="A2465" s="108">
        <v>601036</v>
      </c>
      <c r="B2465" s="133" t="s">
        <v>5250</v>
      </c>
      <c r="C2465" s="133" t="s">
        <v>11</v>
      </c>
      <c r="D2465" s="133" t="s">
        <v>4841</v>
      </c>
      <c r="E2465" s="133" t="s">
        <v>3062</v>
      </c>
      <c r="F2465" s="133" t="s">
        <v>4173</v>
      </c>
      <c r="G2465" s="133" t="s">
        <v>865</v>
      </c>
      <c r="H2465" s="133" t="s">
        <v>5251</v>
      </c>
      <c r="I2465" t="b">
        <v>0</v>
      </c>
      <c r="J2465" s="133" t="s">
        <v>867</v>
      </c>
      <c r="K2465" s="91">
        <v>500</v>
      </c>
      <c r="L2465" s="278">
        <v>500</v>
      </c>
      <c r="M2465" s="278">
        <f t="shared" si="38"/>
        <v>0</v>
      </c>
    </row>
    <row r="2466" spans="1:13" hidden="1" x14ac:dyDescent="0.3">
      <c r="A2466" s="108">
        <v>583166</v>
      </c>
      <c r="B2466" s="133" t="s">
        <v>5253</v>
      </c>
      <c r="C2466" s="133" t="s">
        <v>11</v>
      </c>
      <c r="D2466" s="133" t="s">
        <v>4841</v>
      </c>
      <c r="E2466" s="133" t="s">
        <v>3062</v>
      </c>
      <c r="F2466" s="133" t="s">
        <v>3808</v>
      </c>
      <c r="G2466" s="133" t="s">
        <v>865</v>
      </c>
      <c r="H2466" s="133" t="s">
        <v>5254</v>
      </c>
      <c r="I2466" t="b">
        <v>0</v>
      </c>
      <c r="J2466" s="133" t="s">
        <v>867</v>
      </c>
      <c r="K2466" s="91">
        <v>17000</v>
      </c>
      <c r="L2466" s="278">
        <v>17000</v>
      </c>
      <c r="M2466" s="278">
        <f t="shared" si="38"/>
        <v>0</v>
      </c>
    </row>
    <row r="2467" spans="1:13" hidden="1" x14ac:dyDescent="0.3">
      <c r="A2467" s="108">
        <v>583150</v>
      </c>
      <c r="B2467" s="133" t="s">
        <v>5255</v>
      </c>
      <c r="C2467" s="133" t="s">
        <v>11</v>
      </c>
      <c r="D2467" s="133" t="s">
        <v>4841</v>
      </c>
      <c r="E2467" s="133" t="s">
        <v>3062</v>
      </c>
      <c r="F2467" s="133" t="s">
        <v>3808</v>
      </c>
      <c r="G2467" s="133" t="s">
        <v>925</v>
      </c>
      <c r="H2467" s="133" t="s">
        <v>5256</v>
      </c>
      <c r="I2467" t="b">
        <v>0</v>
      </c>
      <c r="J2467" s="133" t="s">
        <v>867</v>
      </c>
      <c r="K2467" s="91">
        <v>2350400</v>
      </c>
      <c r="L2467" s="278">
        <v>2350400</v>
      </c>
      <c r="M2467" s="278">
        <f t="shared" si="38"/>
        <v>0</v>
      </c>
    </row>
    <row r="2468" spans="1:13" hidden="1" x14ac:dyDescent="0.3">
      <c r="A2468" s="108">
        <v>583082</v>
      </c>
      <c r="B2468" s="133" t="s">
        <v>5257</v>
      </c>
      <c r="C2468" s="133" t="s">
        <v>11</v>
      </c>
      <c r="D2468" s="133" t="s">
        <v>4841</v>
      </c>
      <c r="E2468" s="133" t="s">
        <v>1229</v>
      </c>
      <c r="F2468" s="133" t="s">
        <v>4213</v>
      </c>
      <c r="G2468" s="133" t="s">
        <v>865</v>
      </c>
      <c r="H2468" s="133" t="s">
        <v>5258</v>
      </c>
      <c r="I2468" t="b">
        <v>0</v>
      </c>
      <c r="J2468" s="133" t="s">
        <v>867</v>
      </c>
      <c r="K2468" s="91">
        <v>5500</v>
      </c>
      <c r="L2468" s="278">
        <v>5500</v>
      </c>
      <c r="M2468" s="278">
        <f t="shared" si="38"/>
        <v>0</v>
      </c>
    </row>
    <row r="2469" spans="1:13" hidden="1" x14ac:dyDescent="0.3">
      <c r="A2469" s="108">
        <v>583083</v>
      </c>
      <c r="B2469" s="133" t="s">
        <v>5259</v>
      </c>
      <c r="C2469" s="133" t="s">
        <v>11</v>
      </c>
      <c r="D2469" s="133" t="s">
        <v>4841</v>
      </c>
      <c r="E2469" s="133" t="s">
        <v>1229</v>
      </c>
      <c r="F2469" s="133" t="s">
        <v>4213</v>
      </c>
      <c r="G2469" s="133" t="s">
        <v>925</v>
      </c>
      <c r="H2469" s="133" t="s">
        <v>1799</v>
      </c>
      <c r="I2469" t="b">
        <v>0</v>
      </c>
      <c r="J2469" s="133" t="s">
        <v>867</v>
      </c>
      <c r="K2469" s="91">
        <v>720</v>
      </c>
      <c r="L2469" s="278">
        <v>720</v>
      </c>
      <c r="M2469" s="278">
        <f t="shared" si="38"/>
        <v>0</v>
      </c>
    </row>
    <row r="2470" spans="1:13" hidden="1" x14ac:dyDescent="0.3">
      <c r="A2470" s="108">
        <v>583084</v>
      </c>
      <c r="B2470" s="133" t="s">
        <v>5260</v>
      </c>
      <c r="C2470" s="133" t="s">
        <v>11</v>
      </c>
      <c r="D2470" s="133" t="s">
        <v>4841</v>
      </c>
      <c r="E2470" s="133" t="s">
        <v>1229</v>
      </c>
      <c r="F2470" s="133" t="s">
        <v>4213</v>
      </c>
      <c r="G2470" s="133" t="s">
        <v>928</v>
      </c>
      <c r="H2470" s="133" t="s">
        <v>5261</v>
      </c>
      <c r="I2470" t="b">
        <v>0</v>
      </c>
      <c r="J2470" s="133" t="s">
        <v>867</v>
      </c>
      <c r="K2470" s="91">
        <v>3200</v>
      </c>
      <c r="L2470" s="278">
        <v>3200</v>
      </c>
      <c r="M2470" s="278">
        <f t="shared" si="38"/>
        <v>0</v>
      </c>
    </row>
    <row r="2471" spans="1:13" hidden="1" x14ac:dyDescent="0.3">
      <c r="A2471" s="108">
        <v>583085</v>
      </c>
      <c r="B2471" s="133" t="s">
        <v>5262</v>
      </c>
      <c r="C2471" s="133" t="s">
        <v>11</v>
      </c>
      <c r="D2471" s="133" t="s">
        <v>4841</v>
      </c>
      <c r="E2471" s="133" t="s">
        <v>1229</v>
      </c>
      <c r="F2471" s="133" t="s">
        <v>4213</v>
      </c>
      <c r="G2471" s="133" t="s">
        <v>931</v>
      </c>
      <c r="H2471" s="133" t="s">
        <v>5263</v>
      </c>
      <c r="I2471" t="b">
        <v>0</v>
      </c>
      <c r="J2471" s="133" t="s">
        <v>867</v>
      </c>
      <c r="K2471" s="91">
        <v>180</v>
      </c>
      <c r="L2471" s="278">
        <v>180</v>
      </c>
      <c r="M2471" s="278">
        <f t="shared" si="38"/>
        <v>0</v>
      </c>
    </row>
    <row r="2472" spans="1:13" hidden="1" x14ac:dyDescent="0.3">
      <c r="A2472" s="108">
        <v>601053</v>
      </c>
      <c r="B2472" s="133" t="s">
        <v>5264</v>
      </c>
      <c r="C2472" s="133" t="s">
        <v>11</v>
      </c>
      <c r="D2472" s="133" t="s">
        <v>4841</v>
      </c>
      <c r="E2472" s="133" t="s">
        <v>1229</v>
      </c>
      <c r="F2472" s="133" t="s">
        <v>4213</v>
      </c>
      <c r="G2472" s="133" t="s">
        <v>944</v>
      </c>
      <c r="H2472" s="133" t="s">
        <v>5265</v>
      </c>
      <c r="I2472" t="b">
        <v>0</v>
      </c>
      <c r="J2472" s="133" t="s">
        <v>867</v>
      </c>
      <c r="K2472" s="91">
        <v>2200</v>
      </c>
      <c r="L2472" s="278">
        <v>2200</v>
      </c>
      <c r="M2472" s="278">
        <f t="shared" si="38"/>
        <v>0</v>
      </c>
    </row>
    <row r="2473" spans="1:13" hidden="1" x14ac:dyDescent="0.3">
      <c r="A2473" s="108">
        <v>601037</v>
      </c>
      <c r="B2473" s="133" t="s">
        <v>5266</v>
      </c>
      <c r="C2473" s="133" t="s">
        <v>11</v>
      </c>
      <c r="D2473" s="133" t="s">
        <v>4841</v>
      </c>
      <c r="E2473" s="133" t="s">
        <v>1229</v>
      </c>
      <c r="F2473" s="133" t="s">
        <v>4213</v>
      </c>
      <c r="G2473" s="133" t="s">
        <v>1060</v>
      </c>
      <c r="H2473" s="133" t="s">
        <v>1238</v>
      </c>
      <c r="I2473" t="b">
        <v>0</v>
      </c>
      <c r="J2473" s="133" t="s">
        <v>867</v>
      </c>
      <c r="K2473" s="91">
        <v>1500</v>
      </c>
      <c r="L2473" s="278">
        <v>1500</v>
      </c>
      <c r="M2473" s="278">
        <f t="shared" si="38"/>
        <v>0</v>
      </c>
    </row>
    <row r="2474" spans="1:13" hidden="1" x14ac:dyDescent="0.3">
      <c r="A2474" s="108">
        <v>1595905</v>
      </c>
      <c r="B2474" s="133" t="s">
        <v>5267</v>
      </c>
      <c r="C2474" s="133" t="s">
        <v>11</v>
      </c>
      <c r="D2474" s="133" t="s">
        <v>4841</v>
      </c>
      <c r="E2474" s="133" t="s">
        <v>1229</v>
      </c>
      <c r="F2474" s="133" t="s">
        <v>4213</v>
      </c>
      <c r="G2474" s="133" t="s">
        <v>1063</v>
      </c>
      <c r="H2474" s="133" t="s">
        <v>1314</v>
      </c>
      <c r="I2474" t="b">
        <v>0</v>
      </c>
      <c r="J2474" s="133" t="s">
        <v>867</v>
      </c>
      <c r="K2474" s="91">
        <v>500</v>
      </c>
      <c r="L2474" s="278">
        <v>500</v>
      </c>
      <c r="M2474" s="278">
        <f t="shared" si="38"/>
        <v>0</v>
      </c>
    </row>
    <row r="2475" spans="1:13" hidden="1" x14ac:dyDescent="0.3">
      <c r="A2475" s="108">
        <v>1595906</v>
      </c>
      <c r="B2475" s="133" t="s">
        <v>5268</v>
      </c>
      <c r="C2475" s="133" t="s">
        <v>11</v>
      </c>
      <c r="D2475" s="133" t="s">
        <v>4841</v>
      </c>
      <c r="E2475" s="133" t="s">
        <v>1229</v>
      </c>
      <c r="F2475" s="133" t="s">
        <v>4213</v>
      </c>
      <c r="G2475" s="133" t="s">
        <v>1088</v>
      </c>
      <c r="H2475" s="133" t="s">
        <v>5269</v>
      </c>
      <c r="I2475" t="b">
        <v>0</v>
      </c>
      <c r="J2475" s="133" t="s">
        <v>867</v>
      </c>
      <c r="K2475" s="91">
        <v>120</v>
      </c>
      <c r="L2475" s="278">
        <v>120</v>
      </c>
      <c r="M2475" s="278">
        <f t="shared" si="38"/>
        <v>0</v>
      </c>
    </row>
    <row r="2476" spans="1:13" hidden="1" x14ac:dyDescent="0.3">
      <c r="A2476" s="108">
        <v>583086</v>
      </c>
      <c r="B2476" s="133" t="s">
        <v>5270</v>
      </c>
      <c r="C2476" s="133" t="s">
        <v>11</v>
      </c>
      <c r="D2476" s="133" t="s">
        <v>4841</v>
      </c>
      <c r="E2476" s="133" t="s">
        <v>1229</v>
      </c>
      <c r="F2476" s="133" t="s">
        <v>4961</v>
      </c>
      <c r="G2476" s="133" t="s">
        <v>865</v>
      </c>
      <c r="H2476" s="133" t="s">
        <v>5271</v>
      </c>
      <c r="I2476" t="b">
        <v>0</v>
      </c>
      <c r="J2476" s="133" t="s">
        <v>867</v>
      </c>
      <c r="K2476" s="91">
        <v>200</v>
      </c>
      <c r="L2476" s="278">
        <v>200</v>
      </c>
      <c r="M2476" s="278">
        <f t="shared" si="38"/>
        <v>0</v>
      </c>
    </row>
    <row r="2477" spans="1:13" hidden="1" x14ac:dyDescent="0.3">
      <c r="A2477" s="108">
        <v>583087</v>
      </c>
      <c r="B2477" s="133" t="s">
        <v>5272</v>
      </c>
      <c r="C2477" s="133" t="s">
        <v>11</v>
      </c>
      <c r="D2477" s="133" t="s">
        <v>4841</v>
      </c>
      <c r="E2477" s="133" t="s">
        <v>1229</v>
      </c>
      <c r="F2477" s="133" t="s">
        <v>4132</v>
      </c>
      <c r="G2477" s="133" t="s">
        <v>865</v>
      </c>
      <c r="H2477" s="133" t="s">
        <v>1457</v>
      </c>
      <c r="I2477" t="b">
        <v>0</v>
      </c>
      <c r="J2477" s="133" t="s">
        <v>867</v>
      </c>
      <c r="K2477" s="91">
        <v>100</v>
      </c>
      <c r="L2477" s="278">
        <v>100</v>
      </c>
      <c r="M2477" s="278">
        <f t="shared" si="38"/>
        <v>0</v>
      </c>
    </row>
    <row r="2478" spans="1:13" hidden="1" x14ac:dyDescent="0.3">
      <c r="A2478" s="108">
        <v>583088</v>
      </c>
      <c r="B2478" s="133" t="s">
        <v>5273</v>
      </c>
      <c r="C2478" s="133" t="s">
        <v>11</v>
      </c>
      <c r="D2478" s="133" t="s">
        <v>4841</v>
      </c>
      <c r="E2478" s="133" t="s">
        <v>1229</v>
      </c>
      <c r="F2478" s="133" t="s">
        <v>3759</v>
      </c>
      <c r="G2478" s="133" t="s">
        <v>865</v>
      </c>
      <c r="H2478" s="133" t="s">
        <v>5274</v>
      </c>
      <c r="I2478" t="b">
        <v>0</v>
      </c>
      <c r="J2478" s="133" t="s">
        <v>867</v>
      </c>
      <c r="K2478" s="91">
        <v>1000</v>
      </c>
      <c r="L2478" s="278">
        <v>1000</v>
      </c>
      <c r="M2478" s="278">
        <f t="shared" si="38"/>
        <v>0</v>
      </c>
    </row>
    <row r="2479" spans="1:13" hidden="1" x14ac:dyDescent="0.3">
      <c r="A2479" s="108">
        <v>583089</v>
      </c>
      <c r="B2479" s="133" t="s">
        <v>5275</v>
      </c>
      <c r="C2479" s="133" t="s">
        <v>11</v>
      </c>
      <c r="D2479" s="133" t="s">
        <v>4841</v>
      </c>
      <c r="E2479" s="133" t="s">
        <v>1229</v>
      </c>
      <c r="F2479" s="133" t="s">
        <v>3759</v>
      </c>
      <c r="G2479" s="133" t="s">
        <v>925</v>
      </c>
      <c r="H2479" s="133" t="s">
        <v>1234</v>
      </c>
      <c r="I2479" t="b">
        <v>0</v>
      </c>
      <c r="J2479" s="133" t="s">
        <v>867</v>
      </c>
      <c r="K2479" s="91">
        <v>600</v>
      </c>
      <c r="L2479" s="278">
        <v>600</v>
      </c>
      <c r="M2479" s="278">
        <f t="shared" si="38"/>
        <v>0</v>
      </c>
    </row>
    <row r="2480" spans="1:13" hidden="1" x14ac:dyDescent="0.3">
      <c r="A2480" s="108">
        <v>583124</v>
      </c>
      <c r="B2480" s="133" t="s">
        <v>5276</v>
      </c>
      <c r="C2480" s="133" t="s">
        <v>11</v>
      </c>
      <c r="D2480" s="133" t="s">
        <v>4841</v>
      </c>
      <c r="E2480" s="133" t="s">
        <v>1229</v>
      </c>
      <c r="F2480" s="133" t="s">
        <v>4137</v>
      </c>
      <c r="G2480" s="133" t="s">
        <v>865</v>
      </c>
      <c r="H2480" s="133" t="s">
        <v>5277</v>
      </c>
      <c r="I2480" t="b">
        <v>0</v>
      </c>
      <c r="J2480" s="133" t="s">
        <v>867</v>
      </c>
      <c r="K2480" s="91">
        <v>2340</v>
      </c>
      <c r="L2480" s="278">
        <v>2340</v>
      </c>
      <c r="M2480" s="278">
        <f t="shared" si="38"/>
        <v>0</v>
      </c>
    </row>
    <row r="2481" spans="1:13" hidden="1" x14ac:dyDescent="0.3">
      <c r="A2481" s="108">
        <v>851253</v>
      </c>
      <c r="B2481" s="133" t="s">
        <v>5278</v>
      </c>
      <c r="C2481" s="133" t="s">
        <v>11</v>
      </c>
      <c r="D2481" s="133" t="s">
        <v>4841</v>
      </c>
      <c r="E2481" s="133" t="s">
        <v>1229</v>
      </c>
      <c r="F2481" s="133" t="s">
        <v>3762</v>
      </c>
      <c r="G2481" s="133" t="s">
        <v>865</v>
      </c>
      <c r="H2481" s="133" t="s">
        <v>5279</v>
      </c>
      <c r="I2481" t="b">
        <v>0</v>
      </c>
      <c r="J2481" s="133" t="s">
        <v>867</v>
      </c>
      <c r="K2481" s="91">
        <v>500</v>
      </c>
      <c r="L2481" s="278">
        <v>500</v>
      </c>
      <c r="M2481" s="278">
        <f t="shared" si="38"/>
        <v>0</v>
      </c>
    </row>
    <row r="2482" spans="1:13" hidden="1" x14ac:dyDescent="0.3">
      <c r="A2482" s="108">
        <v>851254</v>
      </c>
      <c r="B2482" s="133" t="s">
        <v>5280</v>
      </c>
      <c r="C2482" s="133" t="s">
        <v>11</v>
      </c>
      <c r="D2482" s="133" t="s">
        <v>4841</v>
      </c>
      <c r="E2482" s="133" t="s">
        <v>1229</v>
      </c>
      <c r="F2482" s="133" t="s">
        <v>3762</v>
      </c>
      <c r="G2482" s="133" t="s">
        <v>925</v>
      </c>
      <c r="H2482" s="133" t="s">
        <v>5281</v>
      </c>
      <c r="I2482" t="b">
        <v>0</v>
      </c>
      <c r="J2482" s="133" t="s">
        <v>867</v>
      </c>
      <c r="K2482" s="91">
        <v>500</v>
      </c>
      <c r="L2482" s="278">
        <v>500</v>
      </c>
      <c r="M2482" s="278">
        <f t="shared" si="38"/>
        <v>0</v>
      </c>
    </row>
    <row r="2483" spans="1:13" hidden="1" x14ac:dyDescent="0.3">
      <c r="A2483" s="108">
        <v>601054</v>
      </c>
      <c r="B2483" s="133" t="s">
        <v>5282</v>
      </c>
      <c r="C2483" s="133" t="s">
        <v>11</v>
      </c>
      <c r="D2483" s="133" t="s">
        <v>4841</v>
      </c>
      <c r="E2483" s="133" t="s">
        <v>1229</v>
      </c>
      <c r="F2483" s="133" t="s">
        <v>3762</v>
      </c>
      <c r="G2483" s="133" t="s">
        <v>928</v>
      </c>
      <c r="H2483" s="133" t="s">
        <v>5283</v>
      </c>
      <c r="I2483" t="b">
        <v>0</v>
      </c>
      <c r="J2483" s="133" t="s">
        <v>867</v>
      </c>
      <c r="K2483" s="91">
        <v>400</v>
      </c>
      <c r="L2483" s="278">
        <v>400</v>
      </c>
      <c r="M2483" s="278">
        <f t="shared" si="38"/>
        <v>0</v>
      </c>
    </row>
    <row r="2484" spans="1:13" hidden="1" x14ac:dyDescent="0.3">
      <c r="A2484" s="108">
        <v>601055</v>
      </c>
      <c r="B2484" s="133" t="s">
        <v>5284</v>
      </c>
      <c r="C2484" s="133" t="s">
        <v>11</v>
      </c>
      <c r="D2484" s="133" t="s">
        <v>4841</v>
      </c>
      <c r="E2484" s="133" t="s">
        <v>1229</v>
      </c>
      <c r="F2484" s="133" t="s">
        <v>4879</v>
      </c>
      <c r="G2484" s="133" t="s">
        <v>865</v>
      </c>
      <c r="H2484" s="133" t="s">
        <v>1457</v>
      </c>
      <c r="I2484" t="b">
        <v>0</v>
      </c>
      <c r="J2484" s="133" t="s">
        <v>867</v>
      </c>
      <c r="K2484" s="91">
        <v>940</v>
      </c>
      <c r="L2484" s="278">
        <v>940</v>
      </c>
      <c r="M2484" s="278">
        <f t="shared" si="38"/>
        <v>0</v>
      </c>
    </row>
    <row r="2485" spans="1:13" hidden="1" x14ac:dyDescent="0.3">
      <c r="A2485" s="108">
        <v>601056</v>
      </c>
      <c r="B2485" s="133" t="s">
        <v>5285</v>
      </c>
      <c r="C2485" s="133" t="s">
        <v>11</v>
      </c>
      <c r="D2485" s="133" t="s">
        <v>4841</v>
      </c>
      <c r="E2485" s="133" t="s">
        <v>1229</v>
      </c>
      <c r="F2485" s="133" t="s">
        <v>4879</v>
      </c>
      <c r="G2485" s="133" t="s">
        <v>925</v>
      </c>
      <c r="H2485" s="133" t="s">
        <v>5286</v>
      </c>
      <c r="I2485" t="b">
        <v>0</v>
      </c>
      <c r="J2485" s="133" t="s">
        <v>867</v>
      </c>
      <c r="K2485" s="91">
        <v>690</v>
      </c>
      <c r="L2485" s="278">
        <v>690</v>
      </c>
      <c r="M2485" s="278">
        <f t="shared" si="38"/>
        <v>0</v>
      </c>
    </row>
    <row r="2486" spans="1:13" hidden="1" x14ac:dyDescent="0.3">
      <c r="A2486" s="108">
        <v>601057</v>
      </c>
      <c r="B2486" s="133" t="s">
        <v>5287</v>
      </c>
      <c r="C2486" s="133" t="s">
        <v>11</v>
      </c>
      <c r="D2486" s="133" t="s">
        <v>4841</v>
      </c>
      <c r="E2486" s="133" t="s">
        <v>1229</v>
      </c>
      <c r="F2486" s="133" t="s">
        <v>3765</v>
      </c>
      <c r="G2486" s="133" t="s">
        <v>865</v>
      </c>
      <c r="H2486" s="133" t="s">
        <v>5288</v>
      </c>
      <c r="I2486" t="b">
        <v>0</v>
      </c>
      <c r="J2486" s="133" t="s">
        <v>867</v>
      </c>
      <c r="K2486" s="91">
        <v>500</v>
      </c>
      <c r="L2486" s="278">
        <v>500</v>
      </c>
      <c r="M2486" s="278">
        <f t="shared" si="38"/>
        <v>0</v>
      </c>
    </row>
    <row r="2487" spans="1:13" hidden="1" x14ac:dyDescent="0.3">
      <c r="A2487" s="108">
        <v>601068</v>
      </c>
      <c r="B2487" s="133" t="s">
        <v>5289</v>
      </c>
      <c r="C2487" s="133" t="s">
        <v>11</v>
      </c>
      <c r="D2487" s="133" t="s">
        <v>4841</v>
      </c>
      <c r="E2487" s="133" t="s">
        <v>1229</v>
      </c>
      <c r="F2487" s="133" t="s">
        <v>3765</v>
      </c>
      <c r="G2487" s="133" t="s">
        <v>925</v>
      </c>
      <c r="H2487" s="133" t="s">
        <v>5290</v>
      </c>
      <c r="I2487" t="b">
        <v>0</v>
      </c>
      <c r="J2487" s="133" t="s">
        <v>867</v>
      </c>
      <c r="K2487" s="91">
        <v>100</v>
      </c>
      <c r="L2487" s="278">
        <v>100</v>
      </c>
      <c r="M2487" s="278">
        <f t="shared" si="38"/>
        <v>0</v>
      </c>
    </row>
    <row r="2488" spans="1:13" hidden="1" x14ac:dyDescent="0.3">
      <c r="A2488" s="108">
        <v>601038</v>
      </c>
      <c r="B2488" s="133" t="s">
        <v>5291</v>
      </c>
      <c r="C2488" s="133" t="s">
        <v>11</v>
      </c>
      <c r="D2488" s="133" t="s">
        <v>4841</v>
      </c>
      <c r="E2488" s="133" t="s">
        <v>1229</v>
      </c>
      <c r="F2488" s="133" t="s">
        <v>3765</v>
      </c>
      <c r="G2488" s="133" t="s">
        <v>928</v>
      </c>
      <c r="H2488" s="133" t="s">
        <v>5292</v>
      </c>
      <c r="I2488" t="b">
        <v>0</v>
      </c>
      <c r="J2488" s="133" t="s">
        <v>867</v>
      </c>
      <c r="K2488" s="91">
        <v>100</v>
      </c>
      <c r="L2488" s="278">
        <v>100</v>
      </c>
      <c r="M2488" s="278">
        <f t="shared" si="38"/>
        <v>0</v>
      </c>
    </row>
    <row r="2489" spans="1:13" hidden="1" x14ac:dyDescent="0.3">
      <c r="A2489" s="108">
        <v>601039</v>
      </c>
      <c r="B2489" s="133" t="s">
        <v>5293</v>
      </c>
      <c r="C2489" s="133" t="s">
        <v>11</v>
      </c>
      <c r="D2489" s="133" t="s">
        <v>4841</v>
      </c>
      <c r="E2489" s="133" t="s">
        <v>1229</v>
      </c>
      <c r="F2489" s="133" t="s">
        <v>3768</v>
      </c>
      <c r="G2489" s="133" t="s">
        <v>865</v>
      </c>
      <c r="H2489" s="133" t="s">
        <v>1457</v>
      </c>
      <c r="I2489" t="b">
        <v>0</v>
      </c>
      <c r="J2489" s="133" t="s">
        <v>867</v>
      </c>
      <c r="K2489" s="91">
        <v>100</v>
      </c>
      <c r="L2489" s="278">
        <v>100</v>
      </c>
      <c r="M2489" s="278">
        <f t="shared" si="38"/>
        <v>0</v>
      </c>
    </row>
    <row r="2490" spans="1:13" hidden="1" x14ac:dyDescent="0.3">
      <c r="A2490" s="108">
        <v>601040</v>
      </c>
      <c r="B2490" s="133" t="s">
        <v>5294</v>
      </c>
      <c r="C2490" s="133" t="s">
        <v>11</v>
      </c>
      <c r="D2490" s="133" t="s">
        <v>4841</v>
      </c>
      <c r="E2490" s="133" t="s">
        <v>1229</v>
      </c>
      <c r="F2490" s="133" t="s">
        <v>3771</v>
      </c>
      <c r="G2490" s="133" t="s">
        <v>865</v>
      </c>
      <c r="H2490" s="133" t="s">
        <v>5295</v>
      </c>
      <c r="I2490" t="b">
        <v>0</v>
      </c>
      <c r="J2490" s="133" t="s">
        <v>867</v>
      </c>
      <c r="K2490" s="91">
        <v>14100</v>
      </c>
      <c r="L2490" s="278">
        <v>14100</v>
      </c>
      <c r="M2490" s="278">
        <f t="shared" si="38"/>
        <v>0</v>
      </c>
    </row>
    <row r="2491" spans="1:13" hidden="1" x14ac:dyDescent="0.3">
      <c r="A2491" s="108">
        <v>601041</v>
      </c>
      <c r="B2491" s="133" t="s">
        <v>5296</v>
      </c>
      <c r="C2491" s="133" t="s">
        <v>11</v>
      </c>
      <c r="D2491" s="133" t="s">
        <v>4841</v>
      </c>
      <c r="E2491" s="133" t="s">
        <v>1229</v>
      </c>
      <c r="F2491" s="133" t="s">
        <v>3771</v>
      </c>
      <c r="G2491" s="133" t="s">
        <v>925</v>
      </c>
      <c r="H2491" s="133" t="s">
        <v>1234</v>
      </c>
      <c r="I2491" t="b">
        <v>0</v>
      </c>
      <c r="J2491" s="133" t="s">
        <v>867</v>
      </c>
      <c r="K2491" s="91">
        <v>1800</v>
      </c>
      <c r="L2491" s="278">
        <v>1800</v>
      </c>
      <c r="M2491" s="278">
        <f t="shared" si="38"/>
        <v>0</v>
      </c>
    </row>
    <row r="2492" spans="1:13" hidden="1" x14ac:dyDescent="0.3">
      <c r="A2492" s="108">
        <v>851448</v>
      </c>
      <c r="B2492" s="133" t="s">
        <v>5297</v>
      </c>
      <c r="C2492" s="133" t="s">
        <v>11</v>
      </c>
      <c r="D2492" s="133" t="s">
        <v>4841</v>
      </c>
      <c r="E2492" s="133" t="s">
        <v>1229</v>
      </c>
      <c r="F2492" s="133" t="s">
        <v>3774</v>
      </c>
      <c r="G2492" s="133" t="s">
        <v>865</v>
      </c>
      <c r="H2492" s="133" t="s">
        <v>5298</v>
      </c>
      <c r="I2492" t="b">
        <v>0</v>
      </c>
      <c r="J2492" s="133" t="s">
        <v>867</v>
      </c>
      <c r="K2492" s="91">
        <v>1000</v>
      </c>
      <c r="L2492" s="278">
        <v>1000</v>
      </c>
      <c r="M2492" s="278">
        <f t="shared" si="38"/>
        <v>0</v>
      </c>
    </row>
    <row r="2493" spans="1:13" hidden="1" x14ac:dyDescent="0.3">
      <c r="A2493" s="108">
        <v>1820496</v>
      </c>
      <c r="B2493" s="133" t="s">
        <v>5301</v>
      </c>
      <c r="C2493" s="133" t="s">
        <v>11</v>
      </c>
      <c r="D2493" s="133" t="s">
        <v>4841</v>
      </c>
      <c r="E2493" s="133" t="s">
        <v>1229</v>
      </c>
      <c r="F2493" s="133" t="s">
        <v>4884</v>
      </c>
      <c r="G2493" s="133" t="s">
        <v>865</v>
      </c>
      <c r="H2493" s="133" t="s">
        <v>5302</v>
      </c>
      <c r="I2493" t="b">
        <v>0</v>
      </c>
      <c r="J2493" s="133" t="s">
        <v>867</v>
      </c>
      <c r="K2493" s="91">
        <v>500</v>
      </c>
      <c r="L2493" s="278">
        <v>500</v>
      </c>
      <c r="M2493" s="278">
        <f t="shared" si="38"/>
        <v>0</v>
      </c>
    </row>
    <row r="2494" spans="1:13" hidden="1" x14ac:dyDescent="0.3">
      <c r="A2494" s="108">
        <v>583090</v>
      </c>
      <c r="B2494" s="133" t="s">
        <v>5303</v>
      </c>
      <c r="C2494" s="133" t="s">
        <v>11</v>
      </c>
      <c r="D2494" s="133" t="s">
        <v>4841</v>
      </c>
      <c r="E2494" s="133" t="s">
        <v>1229</v>
      </c>
      <c r="F2494" s="133" t="s">
        <v>4146</v>
      </c>
      <c r="G2494" s="133" t="s">
        <v>865</v>
      </c>
      <c r="H2494" s="133" t="s">
        <v>5304</v>
      </c>
      <c r="I2494" t="b">
        <v>0</v>
      </c>
      <c r="J2494" s="133" t="s">
        <v>867</v>
      </c>
      <c r="K2494" s="91">
        <v>320</v>
      </c>
      <c r="L2494" s="278">
        <v>320</v>
      </c>
      <c r="M2494" s="278">
        <f t="shared" si="38"/>
        <v>0</v>
      </c>
    </row>
    <row r="2495" spans="1:13" hidden="1" x14ac:dyDescent="0.3">
      <c r="A2495" s="108">
        <v>583091</v>
      </c>
      <c r="B2495" s="133" t="s">
        <v>5305</v>
      </c>
      <c r="C2495" s="133" t="s">
        <v>11</v>
      </c>
      <c r="D2495" s="133" t="s">
        <v>4841</v>
      </c>
      <c r="E2495" s="133" t="s">
        <v>1229</v>
      </c>
      <c r="F2495" s="133" t="s">
        <v>4149</v>
      </c>
      <c r="G2495" s="133" t="s">
        <v>865</v>
      </c>
      <c r="H2495" s="133" t="s">
        <v>5306</v>
      </c>
      <c r="I2495" t="b">
        <v>0</v>
      </c>
      <c r="J2495" s="133" t="s">
        <v>867</v>
      </c>
      <c r="K2495" s="91">
        <v>100</v>
      </c>
      <c r="L2495" s="278">
        <v>100</v>
      </c>
      <c r="M2495" s="278">
        <f t="shared" si="38"/>
        <v>0</v>
      </c>
    </row>
    <row r="2496" spans="1:13" hidden="1" x14ac:dyDescent="0.3">
      <c r="A2496" s="108">
        <v>583092</v>
      </c>
      <c r="B2496" s="133" t="s">
        <v>5307</v>
      </c>
      <c r="C2496" s="133" t="s">
        <v>11</v>
      </c>
      <c r="D2496" s="133" t="s">
        <v>4841</v>
      </c>
      <c r="E2496" s="133" t="s">
        <v>1229</v>
      </c>
      <c r="F2496" s="133" t="s">
        <v>4149</v>
      </c>
      <c r="G2496" s="133" t="s">
        <v>928</v>
      </c>
      <c r="H2496" s="133" t="s">
        <v>5308</v>
      </c>
      <c r="I2496" t="b">
        <v>0</v>
      </c>
      <c r="J2496" s="133" t="s">
        <v>867</v>
      </c>
      <c r="K2496" s="91">
        <v>100</v>
      </c>
      <c r="L2496" s="278">
        <v>100</v>
      </c>
      <c r="M2496" s="278">
        <f t="shared" si="38"/>
        <v>0</v>
      </c>
    </row>
    <row r="2497" spans="1:13" hidden="1" x14ac:dyDescent="0.3">
      <c r="A2497" s="108">
        <v>583093</v>
      </c>
      <c r="B2497" s="133" t="s">
        <v>5309</v>
      </c>
      <c r="C2497" s="133" t="s">
        <v>11</v>
      </c>
      <c r="D2497" s="133" t="s">
        <v>4841</v>
      </c>
      <c r="E2497" s="133" t="s">
        <v>1229</v>
      </c>
      <c r="F2497" s="133" t="s">
        <v>3783</v>
      </c>
      <c r="G2497" s="133" t="s">
        <v>865</v>
      </c>
      <c r="H2497" s="133" t="s">
        <v>1457</v>
      </c>
      <c r="I2497" t="b">
        <v>0</v>
      </c>
      <c r="J2497" s="133" t="s">
        <v>867</v>
      </c>
      <c r="K2497" s="91">
        <v>800</v>
      </c>
      <c r="L2497" s="278">
        <v>800</v>
      </c>
      <c r="M2497" s="278">
        <f t="shared" si="38"/>
        <v>0</v>
      </c>
    </row>
    <row r="2498" spans="1:13" hidden="1" x14ac:dyDescent="0.3">
      <c r="A2498" s="108">
        <v>851258</v>
      </c>
      <c r="B2498" s="133" t="s">
        <v>5310</v>
      </c>
      <c r="C2498" s="133" t="s">
        <v>11</v>
      </c>
      <c r="D2498" s="133" t="s">
        <v>4841</v>
      </c>
      <c r="E2498" s="133" t="s">
        <v>1229</v>
      </c>
      <c r="F2498" s="133" t="s">
        <v>3783</v>
      </c>
      <c r="G2498" s="133" t="s">
        <v>925</v>
      </c>
      <c r="H2498" s="133" t="s">
        <v>1314</v>
      </c>
      <c r="I2498" t="b">
        <v>0</v>
      </c>
      <c r="J2498" s="133" t="s">
        <v>867</v>
      </c>
      <c r="K2498" s="91">
        <v>800</v>
      </c>
      <c r="L2498" s="278">
        <v>800</v>
      </c>
      <c r="M2498" s="278">
        <f t="shared" si="38"/>
        <v>0</v>
      </c>
    </row>
    <row r="2499" spans="1:13" hidden="1" x14ac:dyDescent="0.3">
      <c r="A2499" s="108">
        <v>849988</v>
      </c>
      <c r="B2499" s="133" t="s">
        <v>5311</v>
      </c>
      <c r="C2499" s="133" t="s">
        <v>11</v>
      </c>
      <c r="D2499" s="133" t="s">
        <v>4841</v>
      </c>
      <c r="E2499" s="133" t="s">
        <v>1229</v>
      </c>
      <c r="F2499" s="133" t="s">
        <v>3783</v>
      </c>
      <c r="G2499" s="133" t="s">
        <v>928</v>
      </c>
      <c r="H2499" s="133" t="s">
        <v>5312</v>
      </c>
      <c r="I2499" t="b">
        <v>0</v>
      </c>
      <c r="J2499" s="133" t="s">
        <v>867</v>
      </c>
      <c r="K2499" s="91">
        <v>800</v>
      </c>
      <c r="L2499" s="278">
        <v>800</v>
      </c>
      <c r="M2499" s="278">
        <f t="shared" si="38"/>
        <v>0</v>
      </c>
    </row>
    <row r="2500" spans="1:13" hidden="1" x14ac:dyDescent="0.3">
      <c r="A2500" s="108">
        <v>583094</v>
      </c>
      <c r="B2500" s="133" t="s">
        <v>5313</v>
      </c>
      <c r="C2500" s="133" t="s">
        <v>11</v>
      </c>
      <c r="D2500" s="133" t="s">
        <v>4841</v>
      </c>
      <c r="E2500" s="133" t="s">
        <v>1229</v>
      </c>
      <c r="F2500" s="133" t="s">
        <v>3786</v>
      </c>
      <c r="G2500" s="133" t="s">
        <v>865</v>
      </c>
      <c r="H2500" s="133" t="s">
        <v>5314</v>
      </c>
      <c r="I2500" t="b">
        <v>0</v>
      </c>
      <c r="J2500" s="133" t="s">
        <v>867</v>
      </c>
      <c r="K2500" s="91">
        <v>1000</v>
      </c>
      <c r="L2500" s="278">
        <v>1000</v>
      </c>
      <c r="M2500" s="278">
        <f t="shared" si="38"/>
        <v>0</v>
      </c>
    </row>
    <row r="2501" spans="1:13" hidden="1" x14ac:dyDescent="0.3">
      <c r="A2501" s="108">
        <v>1707869</v>
      </c>
      <c r="B2501" s="133" t="s">
        <v>5315</v>
      </c>
      <c r="C2501" s="133" t="s">
        <v>11</v>
      </c>
      <c r="D2501" s="133" t="s">
        <v>4841</v>
      </c>
      <c r="E2501" s="133" t="s">
        <v>1229</v>
      </c>
      <c r="F2501" s="133" t="s">
        <v>3786</v>
      </c>
      <c r="G2501" s="133" t="s">
        <v>925</v>
      </c>
      <c r="H2501" s="133" t="s">
        <v>5316</v>
      </c>
      <c r="I2501" t="b">
        <v>0</v>
      </c>
      <c r="J2501" s="133" t="s">
        <v>867</v>
      </c>
      <c r="K2501" s="91">
        <v>2500</v>
      </c>
      <c r="L2501" s="278">
        <v>2500</v>
      </c>
      <c r="M2501" s="278">
        <f t="shared" si="38"/>
        <v>0</v>
      </c>
    </row>
    <row r="2502" spans="1:13" hidden="1" x14ac:dyDescent="0.3">
      <c r="A2502" s="108">
        <v>849989</v>
      </c>
      <c r="B2502" s="133" t="s">
        <v>5317</v>
      </c>
      <c r="C2502" s="133" t="s">
        <v>11</v>
      </c>
      <c r="D2502" s="133" t="s">
        <v>4841</v>
      </c>
      <c r="E2502" s="133" t="s">
        <v>1229</v>
      </c>
      <c r="F2502" s="133" t="s">
        <v>3786</v>
      </c>
      <c r="G2502" s="133" t="s">
        <v>928</v>
      </c>
      <c r="H2502" s="133" t="s">
        <v>5318</v>
      </c>
      <c r="I2502" t="b">
        <v>0</v>
      </c>
      <c r="J2502" s="133" t="s">
        <v>867</v>
      </c>
      <c r="K2502" s="91">
        <v>30</v>
      </c>
      <c r="L2502" s="278">
        <v>30</v>
      </c>
      <c r="M2502" s="278">
        <f t="shared" ref="M2502:M2565" si="39">+L2502-K2502</f>
        <v>0</v>
      </c>
    </row>
    <row r="2503" spans="1:13" hidden="1" x14ac:dyDescent="0.3">
      <c r="A2503" s="108">
        <v>583095</v>
      </c>
      <c r="B2503" s="133" t="s">
        <v>5319</v>
      </c>
      <c r="C2503" s="133" t="s">
        <v>11</v>
      </c>
      <c r="D2503" s="133" t="s">
        <v>4841</v>
      </c>
      <c r="E2503" s="133" t="s">
        <v>1229</v>
      </c>
      <c r="F2503" s="133" t="s">
        <v>4161</v>
      </c>
      <c r="G2503" s="133" t="s">
        <v>865</v>
      </c>
      <c r="H2503" s="133" t="s">
        <v>5320</v>
      </c>
      <c r="I2503" t="b">
        <v>0</v>
      </c>
      <c r="J2503" s="133" t="s">
        <v>867</v>
      </c>
      <c r="K2503" s="91">
        <v>500</v>
      </c>
      <c r="L2503" s="278">
        <v>500</v>
      </c>
      <c r="M2503" s="278">
        <f t="shared" si="39"/>
        <v>0</v>
      </c>
    </row>
    <row r="2504" spans="1:13" hidden="1" x14ac:dyDescent="0.3">
      <c r="A2504" s="108">
        <v>1820502</v>
      </c>
      <c r="B2504" s="133" t="s">
        <v>5321</v>
      </c>
      <c r="C2504" s="133" t="s">
        <v>11</v>
      </c>
      <c r="D2504" s="133" t="s">
        <v>4841</v>
      </c>
      <c r="E2504" s="133" t="s">
        <v>1229</v>
      </c>
      <c r="F2504" s="133" t="s">
        <v>4167</v>
      </c>
      <c r="G2504" s="133" t="s">
        <v>865</v>
      </c>
      <c r="H2504" s="133" t="s">
        <v>5322</v>
      </c>
      <c r="I2504" t="b">
        <v>0</v>
      </c>
      <c r="J2504" s="133" t="s">
        <v>867</v>
      </c>
      <c r="K2504" s="91">
        <v>200</v>
      </c>
      <c r="L2504" s="278">
        <v>200</v>
      </c>
      <c r="M2504" s="278">
        <f t="shared" si="39"/>
        <v>0</v>
      </c>
    </row>
    <row r="2505" spans="1:13" hidden="1" x14ac:dyDescent="0.3">
      <c r="A2505" s="108">
        <v>601042</v>
      </c>
      <c r="B2505" s="133" t="s">
        <v>5323</v>
      </c>
      <c r="C2505" s="133" t="s">
        <v>11</v>
      </c>
      <c r="D2505" s="133" t="s">
        <v>4841</v>
      </c>
      <c r="E2505" s="133" t="s">
        <v>1229</v>
      </c>
      <c r="F2505" s="133" t="s">
        <v>3808</v>
      </c>
      <c r="G2505" s="133" t="s">
        <v>865</v>
      </c>
      <c r="H2505" s="133" t="s">
        <v>1457</v>
      </c>
      <c r="I2505" t="b">
        <v>0</v>
      </c>
      <c r="J2505" s="133" t="s">
        <v>867</v>
      </c>
      <c r="K2505" s="91">
        <v>1990</v>
      </c>
      <c r="L2505" s="278">
        <v>1990</v>
      </c>
      <c r="M2505" s="278">
        <f t="shared" si="39"/>
        <v>0</v>
      </c>
    </row>
    <row r="2506" spans="1:13" hidden="1" x14ac:dyDescent="0.3">
      <c r="A2506" s="108">
        <v>1820503</v>
      </c>
      <c r="B2506" s="133" t="s">
        <v>5324</v>
      </c>
      <c r="C2506" s="133" t="s">
        <v>11</v>
      </c>
      <c r="D2506" s="133" t="s">
        <v>4841</v>
      </c>
      <c r="E2506" s="133" t="s">
        <v>1229</v>
      </c>
      <c r="F2506" s="133" t="s">
        <v>3808</v>
      </c>
      <c r="G2506" s="133" t="s">
        <v>928</v>
      </c>
      <c r="H2506" s="133" t="s">
        <v>5325</v>
      </c>
      <c r="I2506" t="b">
        <v>0</v>
      </c>
      <c r="J2506" s="133" t="s">
        <v>867</v>
      </c>
      <c r="K2506" s="91">
        <v>1000</v>
      </c>
      <c r="L2506" s="278">
        <v>1000</v>
      </c>
      <c r="M2506" s="278">
        <f t="shared" si="39"/>
        <v>0</v>
      </c>
    </row>
    <row r="2507" spans="1:13" hidden="1" x14ac:dyDescent="0.3">
      <c r="A2507" s="108">
        <v>583096</v>
      </c>
      <c r="B2507" s="133" t="s">
        <v>5326</v>
      </c>
      <c r="C2507" s="133" t="s">
        <v>11</v>
      </c>
      <c r="D2507" s="133" t="s">
        <v>4841</v>
      </c>
      <c r="E2507" s="133" t="s">
        <v>1229</v>
      </c>
      <c r="F2507" s="133" t="s">
        <v>3808</v>
      </c>
      <c r="G2507" s="133" t="s">
        <v>931</v>
      </c>
      <c r="H2507" s="133" t="s">
        <v>5327</v>
      </c>
      <c r="I2507" t="b">
        <v>0</v>
      </c>
      <c r="J2507" s="133" t="s">
        <v>867</v>
      </c>
      <c r="K2507" s="91">
        <v>130</v>
      </c>
      <c r="L2507" s="278">
        <v>130</v>
      </c>
      <c r="M2507" s="278">
        <f t="shared" si="39"/>
        <v>0</v>
      </c>
    </row>
    <row r="2508" spans="1:13" hidden="1" x14ac:dyDescent="0.3">
      <c r="A2508" s="108">
        <v>601043</v>
      </c>
      <c r="B2508" s="133" t="s">
        <v>5328</v>
      </c>
      <c r="C2508" s="133" t="s">
        <v>11</v>
      </c>
      <c r="D2508" s="133" t="s">
        <v>4841</v>
      </c>
      <c r="E2508" s="133" t="s">
        <v>1240</v>
      </c>
      <c r="F2508" s="133" t="s">
        <v>4213</v>
      </c>
      <c r="G2508" s="133" t="s">
        <v>865</v>
      </c>
      <c r="H2508" s="133" t="s">
        <v>5329</v>
      </c>
      <c r="I2508" t="b">
        <v>0</v>
      </c>
      <c r="J2508" s="133" t="s">
        <v>867</v>
      </c>
      <c r="K2508" s="91">
        <v>12000</v>
      </c>
      <c r="L2508" s="278">
        <v>12000</v>
      </c>
      <c r="M2508" s="278">
        <f t="shared" si="39"/>
        <v>0</v>
      </c>
    </row>
    <row r="2509" spans="1:13" hidden="1" x14ac:dyDescent="0.3">
      <c r="A2509" s="108">
        <v>583097</v>
      </c>
      <c r="B2509" s="133" t="s">
        <v>5330</v>
      </c>
      <c r="C2509" s="133" t="s">
        <v>11</v>
      </c>
      <c r="D2509" s="133" t="s">
        <v>4841</v>
      </c>
      <c r="E2509" s="133" t="s">
        <v>1240</v>
      </c>
      <c r="F2509" s="133" t="s">
        <v>4213</v>
      </c>
      <c r="G2509" s="133" t="s">
        <v>925</v>
      </c>
      <c r="H2509" s="133" t="s">
        <v>5331</v>
      </c>
      <c r="I2509" t="b">
        <v>0</v>
      </c>
      <c r="J2509" s="133" t="s">
        <v>867</v>
      </c>
      <c r="K2509" s="91">
        <v>3000</v>
      </c>
      <c r="L2509" s="278">
        <v>3000</v>
      </c>
      <c r="M2509" s="278">
        <f t="shared" si="39"/>
        <v>0</v>
      </c>
    </row>
    <row r="2510" spans="1:13" hidden="1" x14ac:dyDescent="0.3">
      <c r="A2510" s="108">
        <v>2617658</v>
      </c>
      <c r="B2510" s="133" t="s">
        <v>5332</v>
      </c>
      <c r="C2510" s="133" t="s">
        <v>11</v>
      </c>
      <c r="D2510" s="133" t="s">
        <v>4841</v>
      </c>
      <c r="E2510" s="133" t="s">
        <v>1240</v>
      </c>
      <c r="F2510" s="133" t="s">
        <v>4213</v>
      </c>
      <c r="G2510" s="133" t="s">
        <v>928</v>
      </c>
      <c r="H2510" s="133" t="s">
        <v>5333</v>
      </c>
      <c r="I2510" t="b">
        <v>0</v>
      </c>
      <c r="J2510" s="133" t="s">
        <v>867</v>
      </c>
      <c r="K2510" s="91">
        <v>1200</v>
      </c>
      <c r="L2510" s="278">
        <v>1200</v>
      </c>
      <c r="M2510" s="278">
        <f t="shared" si="39"/>
        <v>0</v>
      </c>
    </row>
    <row r="2511" spans="1:13" hidden="1" x14ac:dyDescent="0.3">
      <c r="A2511" s="108">
        <v>2617659</v>
      </c>
      <c r="B2511" s="133" t="s">
        <v>5334</v>
      </c>
      <c r="C2511" s="133" t="s">
        <v>11</v>
      </c>
      <c r="D2511" s="133" t="s">
        <v>4841</v>
      </c>
      <c r="E2511" s="133" t="s">
        <v>1240</v>
      </c>
      <c r="F2511" s="133" t="s">
        <v>4213</v>
      </c>
      <c r="G2511" s="133" t="s">
        <v>931</v>
      </c>
      <c r="H2511" s="133" t="s">
        <v>5335</v>
      </c>
      <c r="I2511" t="b">
        <v>0</v>
      </c>
      <c r="J2511" s="133" t="s">
        <v>867</v>
      </c>
      <c r="K2511" s="91">
        <v>30</v>
      </c>
      <c r="L2511" s="278">
        <v>30</v>
      </c>
      <c r="M2511" s="278">
        <f t="shared" si="39"/>
        <v>0</v>
      </c>
    </row>
    <row r="2512" spans="1:13" hidden="1" x14ac:dyDescent="0.3">
      <c r="A2512" s="108">
        <v>583099</v>
      </c>
      <c r="B2512" s="133" t="s">
        <v>5336</v>
      </c>
      <c r="C2512" s="133" t="s">
        <v>11</v>
      </c>
      <c r="D2512" s="133" t="s">
        <v>4841</v>
      </c>
      <c r="E2512" s="133" t="s">
        <v>1240</v>
      </c>
      <c r="F2512" s="133" t="s">
        <v>3771</v>
      </c>
      <c r="G2512" s="133" t="s">
        <v>925</v>
      </c>
      <c r="H2512" s="133" t="s">
        <v>5337</v>
      </c>
      <c r="I2512" t="b">
        <v>0</v>
      </c>
      <c r="J2512" s="133" t="s">
        <v>867</v>
      </c>
      <c r="K2512" s="91">
        <v>210</v>
      </c>
      <c r="L2512" s="278">
        <v>210</v>
      </c>
      <c r="M2512" s="278">
        <f t="shared" si="39"/>
        <v>0</v>
      </c>
    </row>
    <row r="2513" spans="1:13" hidden="1" x14ac:dyDescent="0.3">
      <c r="A2513" s="108">
        <v>583100</v>
      </c>
      <c r="B2513" s="133" t="s">
        <v>5338</v>
      </c>
      <c r="C2513" s="133" t="s">
        <v>11</v>
      </c>
      <c r="D2513" s="133" t="s">
        <v>4841</v>
      </c>
      <c r="E2513" s="133" t="s">
        <v>1240</v>
      </c>
      <c r="F2513" s="133" t="s">
        <v>3808</v>
      </c>
      <c r="G2513" s="133" t="s">
        <v>865</v>
      </c>
      <c r="H2513" s="133" t="s">
        <v>5339</v>
      </c>
      <c r="I2513" t="b">
        <v>0</v>
      </c>
      <c r="J2513" s="133" t="s">
        <v>867</v>
      </c>
      <c r="K2513" s="91">
        <v>2100</v>
      </c>
      <c r="L2513" s="278">
        <v>2100</v>
      </c>
      <c r="M2513" s="278">
        <f t="shared" si="39"/>
        <v>0</v>
      </c>
    </row>
    <row r="2514" spans="1:13" hidden="1" x14ac:dyDescent="0.3">
      <c r="A2514" s="108">
        <v>583101</v>
      </c>
      <c r="B2514" s="133" t="s">
        <v>5340</v>
      </c>
      <c r="C2514" s="133" t="s">
        <v>11</v>
      </c>
      <c r="D2514" s="133" t="s">
        <v>4841</v>
      </c>
      <c r="E2514" s="133" t="s">
        <v>1240</v>
      </c>
      <c r="F2514" s="133" t="s">
        <v>3808</v>
      </c>
      <c r="G2514" s="133" t="s">
        <v>925</v>
      </c>
      <c r="H2514" s="133" t="s">
        <v>5341</v>
      </c>
      <c r="I2514" t="b">
        <v>1</v>
      </c>
      <c r="J2514" s="133" t="s">
        <v>867</v>
      </c>
      <c r="K2514" s="91">
        <v>300</v>
      </c>
      <c r="L2514" s="278">
        <v>300</v>
      </c>
      <c r="M2514" s="278">
        <f t="shared" si="39"/>
        <v>0</v>
      </c>
    </row>
    <row r="2515" spans="1:13" hidden="1" x14ac:dyDescent="0.3">
      <c r="A2515" s="108">
        <v>583102</v>
      </c>
      <c r="B2515" s="133" t="s">
        <v>5342</v>
      </c>
      <c r="C2515" s="133" t="s">
        <v>11</v>
      </c>
      <c r="D2515" s="133" t="s">
        <v>4841</v>
      </c>
      <c r="E2515" s="133" t="s">
        <v>2045</v>
      </c>
      <c r="F2515" s="133" t="s">
        <v>4213</v>
      </c>
      <c r="G2515" s="133" t="s">
        <v>865</v>
      </c>
      <c r="H2515" s="133" t="s">
        <v>4501</v>
      </c>
      <c r="I2515" t="b">
        <v>0</v>
      </c>
      <c r="J2515" s="133" t="s">
        <v>867</v>
      </c>
      <c r="K2515" s="91">
        <v>37860</v>
      </c>
      <c r="L2515" s="278">
        <v>37860</v>
      </c>
      <c r="M2515" s="278">
        <f t="shared" si="39"/>
        <v>0</v>
      </c>
    </row>
    <row r="2516" spans="1:13" hidden="1" x14ac:dyDescent="0.3">
      <c r="A2516" s="108">
        <v>583126</v>
      </c>
      <c r="B2516" s="133" t="s">
        <v>5343</v>
      </c>
      <c r="C2516" s="133" t="s">
        <v>11</v>
      </c>
      <c r="D2516" s="133" t="s">
        <v>4841</v>
      </c>
      <c r="E2516" s="133" t="s">
        <v>2045</v>
      </c>
      <c r="F2516" s="133" t="s">
        <v>4213</v>
      </c>
      <c r="G2516" s="133" t="s">
        <v>925</v>
      </c>
      <c r="H2516" s="133" t="s">
        <v>4503</v>
      </c>
      <c r="I2516" t="b">
        <v>0</v>
      </c>
      <c r="J2516" s="133" t="s">
        <v>867</v>
      </c>
      <c r="K2516" s="91">
        <v>25360</v>
      </c>
      <c r="L2516" s="278">
        <v>25360</v>
      </c>
      <c r="M2516" s="278">
        <f t="shared" si="39"/>
        <v>0</v>
      </c>
    </row>
    <row r="2517" spans="1:13" hidden="1" x14ac:dyDescent="0.3">
      <c r="A2517" s="108">
        <v>601044</v>
      </c>
      <c r="B2517" s="133" t="s">
        <v>5344</v>
      </c>
      <c r="C2517" s="133" t="s">
        <v>11</v>
      </c>
      <c r="D2517" s="133" t="s">
        <v>4841</v>
      </c>
      <c r="E2517" s="133" t="s">
        <v>1668</v>
      </c>
      <c r="F2517" s="133" t="s">
        <v>4213</v>
      </c>
      <c r="G2517" s="133" t="s">
        <v>865</v>
      </c>
      <c r="H2517" s="133" t="s">
        <v>5345</v>
      </c>
      <c r="I2517" t="b">
        <v>0</v>
      </c>
      <c r="J2517" s="133" t="s">
        <v>867</v>
      </c>
      <c r="K2517" s="91">
        <v>5200</v>
      </c>
      <c r="L2517" s="278">
        <v>5200</v>
      </c>
      <c r="M2517" s="278">
        <f t="shared" si="39"/>
        <v>0</v>
      </c>
    </row>
    <row r="2518" spans="1:13" hidden="1" x14ac:dyDescent="0.3">
      <c r="A2518" s="108">
        <v>583133</v>
      </c>
      <c r="B2518" s="133" t="s">
        <v>5346</v>
      </c>
      <c r="C2518" s="133" t="s">
        <v>11</v>
      </c>
      <c r="D2518" s="133" t="s">
        <v>4841</v>
      </c>
      <c r="E2518" s="133" t="s">
        <v>1668</v>
      </c>
      <c r="F2518" s="133" t="s">
        <v>4213</v>
      </c>
      <c r="G2518" s="133" t="s">
        <v>925</v>
      </c>
      <c r="H2518" s="133" t="s">
        <v>5347</v>
      </c>
      <c r="I2518" t="b">
        <v>0</v>
      </c>
      <c r="J2518" s="133" t="s">
        <v>867</v>
      </c>
      <c r="K2518" s="91">
        <v>4200</v>
      </c>
      <c r="L2518" s="278">
        <v>4200</v>
      </c>
      <c r="M2518" s="278">
        <f t="shared" si="39"/>
        <v>0</v>
      </c>
    </row>
    <row r="2519" spans="1:13" hidden="1" x14ac:dyDescent="0.3">
      <c r="A2519" s="108">
        <v>1191533</v>
      </c>
      <c r="B2519" s="133" t="s">
        <v>5348</v>
      </c>
      <c r="C2519" s="133" t="s">
        <v>11</v>
      </c>
      <c r="D2519" s="133" t="s">
        <v>4841</v>
      </c>
      <c r="E2519" s="133" t="s">
        <v>1576</v>
      </c>
      <c r="F2519" s="133" t="s">
        <v>3808</v>
      </c>
      <c r="G2519" s="133" t="s">
        <v>865</v>
      </c>
      <c r="H2519" s="133" t="s">
        <v>1577</v>
      </c>
      <c r="I2519" t="b">
        <v>0</v>
      </c>
      <c r="J2519" s="133" t="s">
        <v>867</v>
      </c>
      <c r="K2519" s="91">
        <v>1350</v>
      </c>
      <c r="L2519" s="278">
        <v>1350</v>
      </c>
      <c r="M2519" s="278">
        <f t="shared" si="39"/>
        <v>0</v>
      </c>
    </row>
    <row r="2520" spans="1:13" hidden="1" x14ac:dyDescent="0.3">
      <c r="A2520" s="108">
        <v>583134</v>
      </c>
      <c r="B2520" s="133" t="s">
        <v>5349</v>
      </c>
      <c r="C2520" s="133" t="s">
        <v>11</v>
      </c>
      <c r="D2520" s="133" t="s">
        <v>4841</v>
      </c>
      <c r="E2520" s="133" t="s">
        <v>1243</v>
      </c>
      <c r="F2520" s="133" t="s">
        <v>4213</v>
      </c>
      <c r="G2520" s="133" t="s">
        <v>865</v>
      </c>
      <c r="H2520" s="133" t="s">
        <v>1244</v>
      </c>
      <c r="I2520" t="b">
        <v>0</v>
      </c>
      <c r="J2520" s="133" t="s">
        <v>867</v>
      </c>
      <c r="K2520" s="91">
        <v>312000</v>
      </c>
      <c r="L2520" s="278">
        <v>312000</v>
      </c>
      <c r="M2520" s="278">
        <f t="shared" si="39"/>
        <v>0</v>
      </c>
    </row>
    <row r="2521" spans="1:13" hidden="1" x14ac:dyDescent="0.3">
      <c r="A2521" s="108">
        <v>583103</v>
      </c>
      <c r="B2521" s="133" t="s">
        <v>5350</v>
      </c>
      <c r="C2521" s="133" t="s">
        <v>11</v>
      </c>
      <c r="D2521" s="133" t="s">
        <v>4841</v>
      </c>
      <c r="E2521" s="133" t="s">
        <v>1243</v>
      </c>
      <c r="F2521" s="133" t="s">
        <v>4213</v>
      </c>
      <c r="G2521" s="133" t="s">
        <v>925</v>
      </c>
      <c r="H2521" s="133" t="s">
        <v>4508</v>
      </c>
      <c r="I2521" t="b">
        <v>0</v>
      </c>
      <c r="J2521" s="133" t="s">
        <v>867</v>
      </c>
      <c r="K2521" s="91">
        <v>3500</v>
      </c>
      <c r="L2521" s="278">
        <v>3500</v>
      </c>
      <c r="M2521" s="278">
        <f t="shared" si="39"/>
        <v>0</v>
      </c>
    </row>
    <row r="2522" spans="1:13" hidden="1" x14ac:dyDescent="0.3">
      <c r="A2522" s="108">
        <v>851256</v>
      </c>
      <c r="B2522" s="261" t="s">
        <v>11992</v>
      </c>
      <c r="C2522" s="262" t="s">
        <v>11</v>
      </c>
      <c r="D2522" s="262" t="s">
        <v>4841</v>
      </c>
      <c r="E2522" s="262" t="s">
        <v>1243</v>
      </c>
      <c r="F2522" s="262" t="s">
        <v>4137</v>
      </c>
      <c r="G2522" s="262" t="s">
        <v>925</v>
      </c>
      <c r="H2522" s="262" t="s">
        <v>10355</v>
      </c>
      <c r="I2522" s="263" t="b">
        <v>0</v>
      </c>
      <c r="J2522" s="261" t="s">
        <v>867</v>
      </c>
      <c r="K2522" s="264"/>
      <c r="L2522" s="278">
        <v>200</v>
      </c>
      <c r="M2522" s="285">
        <f t="shared" si="39"/>
        <v>200</v>
      </c>
    </row>
    <row r="2523" spans="1:13" hidden="1" x14ac:dyDescent="0.3">
      <c r="A2523" s="108">
        <v>601058</v>
      </c>
      <c r="B2523" s="133" t="s">
        <v>5351</v>
      </c>
      <c r="C2523" s="133" t="s">
        <v>11</v>
      </c>
      <c r="D2523" s="133" t="s">
        <v>4841</v>
      </c>
      <c r="E2523" s="133" t="s">
        <v>1246</v>
      </c>
      <c r="F2523" s="133" t="s">
        <v>4213</v>
      </c>
      <c r="G2523" s="133" t="s">
        <v>865</v>
      </c>
      <c r="H2523" s="133" t="s">
        <v>5352</v>
      </c>
      <c r="I2523" t="b">
        <v>0</v>
      </c>
      <c r="J2523" s="133" t="s">
        <v>867</v>
      </c>
      <c r="K2523" s="91">
        <v>43140</v>
      </c>
      <c r="L2523" s="278">
        <v>52020</v>
      </c>
      <c r="M2523" s="278">
        <f t="shared" si="39"/>
        <v>8880</v>
      </c>
    </row>
    <row r="2524" spans="1:13" hidden="1" x14ac:dyDescent="0.3">
      <c r="A2524" s="108">
        <v>1210132</v>
      </c>
      <c r="B2524" s="133" t="s">
        <v>5353</v>
      </c>
      <c r="C2524" s="133" t="s">
        <v>11</v>
      </c>
      <c r="D2524" s="133" t="s">
        <v>4841</v>
      </c>
      <c r="E2524" s="133" t="s">
        <v>1246</v>
      </c>
      <c r="F2524" s="133" t="s">
        <v>4213</v>
      </c>
      <c r="G2524" s="133" t="s">
        <v>925</v>
      </c>
      <c r="H2524" s="268" t="s">
        <v>1251</v>
      </c>
      <c r="I2524" t="b">
        <v>0</v>
      </c>
      <c r="J2524" s="133" t="s">
        <v>867</v>
      </c>
      <c r="K2524" s="91">
        <v>8880</v>
      </c>
      <c r="L2524" s="278">
        <v>0</v>
      </c>
      <c r="M2524" s="278">
        <f t="shared" si="39"/>
        <v>-8880</v>
      </c>
    </row>
    <row r="2525" spans="1:13" hidden="1" x14ac:dyDescent="0.3">
      <c r="A2525" s="108">
        <v>600907</v>
      </c>
      <c r="B2525" s="133" t="s">
        <v>5355</v>
      </c>
      <c r="C2525" s="133" t="s">
        <v>11</v>
      </c>
      <c r="D2525" s="133" t="s">
        <v>4841</v>
      </c>
      <c r="E2525" s="133" t="s">
        <v>1253</v>
      </c>
      <c r="F2525" s="133" t="s">
        <v>4213</v>
      </c>
      <c r="G2525" s="133" t="s">
        <v>865</v>
      </c>
      <c r="H2525" s="133" t="s">
        <v>1254</v>
      </c>
      <c r="I2525" t="b">
        <v>0</v>
      </c>
      <c r="J2525" s="133" t="s">
        <v>867</v>
      </c>
      <c r="K2525" s="91">
        <v>267780</v>
      </c>
      <c r="L2525" s="278">
        <v>267780</v>
      </c>
      <c r="M2525" s="278">
        <f t="shared" si="39"/>
        <v>0</v>
      </c>
    </row>
    <row r="2526" spans="1:13" hidden="1" x14ac:dyDescent="0.3">
      <c r="A2526" s="108">
        <v>600908</v>
      </c>
      <c r="B2526" s="133" t="s">
        <v>5356</v>
      </c>
      <c r="C2526" s="133" t="s">
        <v>11</v>
      </c>
      <c r="D2526" s="133" t="s">
        <v>4841</v>
      </c>
      <c r="E2526" s="133" t="s">
        <v>1253</v>
      </c>
      <c r="F2526" s="133" t="s">
        <v>4213</v>
      </c>
      <c r="G2526" s="133" t="s">
        <v>925</v>
      </c>
      <c r="H2526" s="133" t="s">
        <v>1256</v>
      </c>
      <c r="I2526" t="b">
        <v>0</v>
      </c>
      <c r="J2526" s="133" t="s">
        <v>867</v>
      </c>
      <c r="K2526" s="91">
        <v>1240</v>
      </c>
      <c r="L2526" s="278">
        <v>1240</v>
      </c>
      <c r="M2526" s="278">
        <f t="shared" si="39"/>
        <v>0</v>
      </c>
    </row>
    <row r="2527" spans="1:13" hidden="1" x14ac:dyDescent="0.3">
      <c r="A2527" s="108">
        <v>1210131</v>
      </c>
      <c r="B2527" s="133" t="s">
        <v>5357</v>
      </c>
      <c r="C2527" s="133" t="s">
        <v>11</v>
      </c>
      <c r="D2527" s="133" t="s">
        <v>4841</v>
      </c>
      <c r="E2527" s="133" t="s">
        <v>1253</v>
      </c>
      <c r="F2527" s="133" t="s">
        <v>4213</v>
      </c>
      <c r="G2527" s="133" t="s">
        <v>928</v>
      </c>
      <c r="H2527" s="133" t="s">
        <v>1259</v>
      </c>
      <c r="I2527" t="b">
        <v>0</v>
      </c>
      <c r="J2527" s="133" t="s">
        <v>867</v>
      </c>
      <c r="K2527" s="91">
        <v>2400</v>
      </c>
      <c r="L2527" s="278">
        <v>2400</v>
      </c>
      <c r="M2527" s="278">
        <f t="shared" si="39"/>
        <v>0</v>
      </c>
    </row>
    <row r="2528" spans="1:13" hidden="1" x14ac:dyDescent="0.3">
      <c r="A2528" s="108">
        <v>600910</v>
      </c>
      <c r="B2528" s="133" t="s">
        <v>5358</v>
      </c>
      <c r="C2528" s="133" t="s">
        <v>11</v>
      </c>
      <c r="D2528" s="133" t="s">
        <v>4841</v>
      </c>
      <c r="E2528" s="133" t="s">
        <v>1253</v>
      </c>
      <c r="F2528" s="133" t="s">
        <v>4213</v>
      </c>
      <c r="G2528" s="133" t="s">
        <v>931</v>
      </c>
      <c r="H2528" s="133" t="s">
        <v>5359</v>
      </c>
      <c r="I2528" t="b">
        <v>0</v>
      </c>
      <c r="J2528" s="133" t="s">
        <v>867</v>
      </c>
      <c r="K2528" s="91">
        <v>7530</v>
      </c>
      <c r="L2528" s="278">
        <v>7530</v>
      </c>
      <c r="M2528" s="278">
        <f t="shared" si="39"/>
        <v>0</v>
      </c>
    </row>
    <row r="2529" spans="1:13" hidden="1" x14ac:dyDescent="0.3">
      <c r="A2529" s="108">
        <v>849894</v>
      </c>
      <c r="B2529" s="133" t="s">
        <v>5360</v>
      </c>
      <c r="C2529" s="133" t="s">
        <v>11</v>
      </c>
      <c r="D2529" s="133" t="s">
        <v>4841</v>
      </c>
      <c r="E2529" s="133" t="s">
        <v>1253</v>
      </c>
      <c r="F2529" s="133" t="s">
        <v>4213</v>
      </c>
      <c r="G2529" s="133" t="s">
        <v>944</v>
      </c>
      <c r="H2529" s="133" t="s">
        <v>3445</v>
      </c>
      <c r="I2529" t="b">
        <v>0</v>
      </c>
      <c r="J2529" s="133" t="s">
        <v>867</v>
      </c>
      <c r="K2529" s="91">
        <v>60300</v>
      </c>
      <c r="L2529" s="278">
        <v>60300</v>
      </c>
      <c r="M2529" s="278">
        <f t="shared" si="39"/>
        <v>0</v>
      </c>
    </row>
    <row r="2530" spans="1:13" hidden="1" x14ac:dyDescent="0.3">
      <c r="A2530" s="108">
        <v>600911</v>
      </c>
      <c r="B2530" s="133" t="s">
        <v>5363</v>
      </c>
      <c r="C2530" s="133" t="s">
        <v>11</v>
      </c>
      <c r="D2530" s="133" t="s">
        <v>4841</v>
      </c>
      <c r="E2530" s="133" t="s">
        <v>1265</v>
      </c>
      <c r="F2530" s="133" t="s">
        <v>4213</v>
      </c>
      <c r="G2530" s="133" t="s">
        <v>865</v>
      </c>
      <c r="H2530" s="133" t="s">
        <v>1266</v>
      </c>
      <c r="I2530" t="b">
        <v>0</v>
      </c>
      <c r="J2530" s="133" t="s">
        <v>867</v>
      </c>
      <c r="K2530" s="91">
        <v>680030</v>
      </c>
      <c r="L2530" s="278">
        <v>680030</v>
      </c>
      <c r="M2530" s="278">
        <f t="shared" si="39"/>
        <v>0</v>
      </c>
    </row>
    <row r="2531" spans="1:13" hidden="1" x14ac:dyDescent="0.3">
      <c r="A2531" s="108">
        <v>601001</v>
      </c>
      <c r="B2531" s="133" t="s">
        <v>5364</v>
      </c>
      <c r="C2531" s="133" t="s">
        <v>11</v>
      </c>
      <c r="D2531" s="133" t="s">
        <v>4841</v>
      </c>
      <c r="E2531" s="133" t="s">
        <v>1268</v>
      </c>
      <c r="F2531" s="133" t="s">
        <v>4213</v>
      </c>
      <c r="G2531" s="133" t="s">
        <v>865</v>
      </c>
      <c r="H2531" s="133" t="s">
        <v>5365</v>
      </c>
      <c r="I2531" t="b">
        <v>0</v>
      </c>
      <c r="J2531" s="133" t="s">
        <v>867</v>
      </c>
      <c r="K2531" s="91">
        <v>3500</v>
      </c>
      <c r="L2531" s="278">
        <v>3500</v>
      </c>
      <c r="M2531" s="278">
        <f t="shared" si="39"/>
        <v>0</v>
      </c>
    </row>
    <row r="2532" spans="1:13" hidden="1" x14ac:dyDescent="0.3">
      <c r="A2532" s="108">
        <v>600955</v>
      </c>
      <c r="B2532" s="133" t="s">
        <v>5366</v>
      </c>
      <c r="C2532" s="133" t="s">
        <v>11</v>
      </c>
      <c r="D2532" s="133" t="s">
        <v>4841</v>
      </c>
      <c r="E2532" s="133" t="s">
        <v>1268</v>
      </c>
      <c r="F2532" s="133" t="s">
        <v>4213</v>
      </c>
      <c r="G2532" s="133" t="s">
        <v>925</v>
      </c>
      <c r="H2532" s="133" t="s">
        <v>5367</v>
      </c>
      <c r="I2532" t="b">
        <v>0</v>
      </c>
      <c r="J2532" s="133" t="s">
        <v>867</v>
      </c>
      <c r="K2532" s="91">
        <v>480</v>
      </c>
      <c r="L2532" s="278">
        <v>480</v>
      </c>
      <c r="M2532" s="278">
        <f t="shared" si="39"/>
        <v>0</v>
      </c>
    </row>
    <row r="2533" spans="1:13" hidden="1" x14ac:dyDescent="0.3">
      <c r="A2533" s="108">
        <v>600912</v>
      </c>
      <c r="B2533" s="133" t="s">
        <v>5368</v>
      </c>
      <c r="C2533" s="133" t="s">
        <v>11</v>
      </c>
      <c r="D2533" s="133" t="s">
        <v>4841</v>
      </c>
      <c r="E2533" s="133" t="s">
        <v>1268</v>
      </c>
      <c r="F2533" s="133" t="s">
        <v>4132</v>
      </c>
      <c r="G2533" s="133" t="s">
        <v>865</v>
      </c>
      <c r="H2533" s="133" t="s">
        <v>5369</v>
      </c>
      <c r="I2533" t="b">
        <v>0</v>
      </c>
      <c r="J2533" s="133" t="s">
        <v>867</v>
      </c>
      <c r="K2533" s="91">
        <v>600</v>
      </c>
      <c r="L2533" s="278">
        <v>600</v>
      </c>
      <c r="M2533" s="278">
        <f t="shared" si="39"/>
        <v>0</v>
      </c>
    </row>
    <row r="2534" spans="1:13" hidden="1" x14ac:dyDescent="0.3">
      <c r="A2534" s="108">
        <v>600913</v>
      </c>
      <c r="B2534" s="133" t="s">
        <v>5370</v>
      </c>
      <c r="C2534" s="133" t="s">
        <v>11</v>
      </c>
      <c r="D2534" s="133" t="s">
        <v>4841</v>
      </c>
      <c r="E2534" s="133" t="s">
        <v>1268</v>
      </c>
      <c r="F2534" s="133" t="s">
        <v>4137</v>
      </c>
      <c r="G2534" s="133" t="s">
        <v>865</v>
      </c>
      <c r="H2534" s="133" t="s">
        <v>5371</v>
      </c>
      <c r="I2534" t="b">
        <v>0</v>
      </c>
      <c r="J2534" s="133" t="s">
        <v>867</v>
      </c>
      <c r="K2534" s="91">
        <v>900</v>
      </c>
      <c r="L2534" s="278">
        <v>900</v>
      </c>
      <c r="M2534" s="278">
        <f t="shared" si="39"/>
        <v>0</v>
      </c>
    </row>
    <row r="2535" spans="1:13" hidden="1" x14ac:dyDescent="0.3">
      <c r="A2535" s="108">
        <v>600914</v>
      </c>
      <c r="B2535" s="133" t="s">
        <v>5372</v>
      </c>
      <c r="C2535" s="133" t="s">
        <v>11</v>
      </c>
      <c r="D2535" s="133" t="s">
        <v>4841</v>
      </c>
      <c r="E2535" s="133" t="s">
        <v>1268</v>
      </c>
      <c r="F2535" s="133" t="s">
        <v>3762</v>
      </c>
      <c r="G2535" s="133" t="s">
        <v>865</v>
      </c>
      <c r="H2535" s="133" t="s">
        <v>5373</v>
      </c>
      <c r="I2535" t="b">
        <v>0</v>
      </c>
      <c r="J2535" s="133" t="s">
        <v>867</v>
      </c>
      <c r="K2535" s="91">
        <v>200</v>
      </c>
      <c r="L2535" s="278">
        <v>200</v>
      </c>
      <c r="M2535" s="278">
        <f t="shared" si="39"/>
        <v>0</v>
      </c>
    </row>
    <row r="2536" spans="1:13" hidden="1" x14ac:dyDescent="0.3">
      <c r="A2536" s="108">
        <v>600915</v>
      </c>
      <c r="B2536" s="133" t="s">
        <v>5374</v>
      </c>
      <c r="C2536" s="133" t="s">
        <v>11</v>
      </c>
      <c r="D2536" s="133" t="s">
        <v>4841</v>
      </c>
      <c r="E2536" s="133" t="s">
        <v>1268</v>
      </c>
      <c r="F2536" s="133" t="s">
        <v>4155</v>
      </c>
      <c r="G2536" s="133" t="s">
        <v>865</v>
      </c>
      <c r="H2536" s="133" t="s">
        <v>5375</v>
      </c>
      <c r="I2536" t="b">
        <v>0</v>
      </c>
      <c r="J2536" s="133" t="s">
        <v>867</v>
      </c>
      <c r="K2536" s="91">
        <v>1500</v>
      </c>
      <c r="L2536" s="278">
        <v>1500</v>
      </c>
      <c r="M2536" s="278">
        <f t="shared" si="39"/>
        <v>0</v>
      </c>
    </row>
    <row r="2537" spans="1:13" hidden="1" x14ac:dyDescent="0.3">
      <c r="A2537" s="108">
        <v>600916</v>
      </c>
      <c r="B2537" s="133" t="s">
        <v>5376</v>
      </c>
      <c r="C2537" s="133" t="s">
        <v>11</v>
      </c>
      <c r="D2537" s="133" t="s">
        <v>4841</v>
      </c>
      <c r="E2537" s="133" t="s">
        <v>1268</v>
      </c>
      <c r="F2537" s="133" t="s">
        <v>4167</v>
      </c>
      <c r="G2537" s="133" t="s">
        <v>865</v>
      </c>
      <c r="H2537" s="133" t="s">
        <v>5377</v>
      </c>
      <c r="I2537" t="b">
        <v>0</v>
      </c>
      <c r="J2537" s="133" t="s">
        <v>867</v>
      </c>
      <c r="K2537" s="91">
        <v>300</v>
      </c>
      <c r="L2537" s="278">
        <v>300</v>
      </c>
      <c r="M2537" s="278">
        <f t="shared" si="39"/>
        <v>0</v>
      </c>
    </row>
    <row r="2538" spans="1:13" hidden="1" x14ac:dyDescent="0.3">
      <c r="A2538" s="108">
        <v>600917</v>
      </c>
      <c r="B2538" s="133" t="s">
        <v>5378</v>
      </c>
      <c r="C2538" s="133" t="s">
        <v>11</v>
      </c>
      <c r="D2538" s="133" t="s">
        <v>4841</v>
      </c>
      <c r="E2538" s="133" t="s">
        <v>1268</v>
      </c>
      <c r="F2538" s="133" t="s">
        <v>3808</v>
      </c>
      <c r="G2538" s="133" t="s">
        <v>865</v>
      </c>
      <c r="H2538" s="133" t="s">
        <v>5379</v>
      </c>
      <c r="I2538" t="b">
        <v>0</v>
      </c>
      <c r="J2538" s="133" t="s">
        <v>867</v>
      </c>
      <c r="K2538" s="91">
        <v>1000</v>
      </c>
      <c r="L2538" s="278">
        <v>1000</v>
      </c>
      <c r="M2538" s="278">
        <f t="shared" si="39"/>
        <v>0</v>
      </c>
    </row>
    <row r="2539" spans="1:13" hidden="1" x14ac:dyDescent="0.3">
      <c r="A2539" s="108">
        <v>600918</v>
      </c>
      <c r="B2539" s="133" t="s">
        <v>5380</v>
      </c>
      <c r="C2539" s="133" t="s">
        <v>11</v>
      </c>
      <c r="D2539" s="133" t="s">
        <v>4841</v>
      </c>
      <c r="E2539" s="133" t="s">
        <v>1617</v>
      </c>
      <c r="F2539" s="133" t="s">
        <v>3808</v>
      </c>
      <c r="G2539" s="133" t="s">
        <v>865</v>
      </c>
      <c r="H2539" s="133" t="s">
        <v>5381</v>
      </c>
      <c r="I2539" t="b">
        <v>0</v>
      </c>
      <c r="J2539" s="133" t="s">
        <v>867</v>
      </c>
      <c r="K2539" s="91">
        <v>0</v>
      </c>
      <c r="L2539" s="278">
        <v>0</v>
      </c>
      <c r="M2539" s="278">
        <f t="shared" si="39"/>
        <v>0</v>
      </c>
    </row>
    <row r="2540" spans="1:13" hidden="1" x14ac:dyDescent="0.3">
      <c r="A2540" s="108">
        <v>600919</v>
      </c>
      <c r="B2540" s="133" t="s">
        <v>5382</v>
      </c>
      <c r="C2540" s="133" t="s">
        <v>11</v>
      </c>
      <c r="D2540" s="133" t="s">
        <v>4841</v>
      </c>
      <c r="E2540" s="133" t="s">
        <v>1617</v>
      </c>
      <c r="F2540" s="133" t="s">
        <v>3811</v>
      </c>
      <c r="G2540" s="133" t="s">
        <v>925</v>
      </c>
      <c r="H2540" s="133" t="s">
        <v>5383</v>
      </c>
      <c r="I2540" t="b">
        <v>0</v>
      </c>
      <c r="J2540" s="133" t="s">
        <v>867</v>
      </c>
      <c r="K2540" s="91">
        <v>0</v>
      </c>
      <c r="L2540" s="278">
        <v>0</v>
      </c>
      <c r="M2540" s="278">
        <f t="shared" si="39"/>
        <v>0</v>
      </c>
    </row>
    <row r="2541" spans="1:13" hidden="1" x14ac:dyDescent="0.3">
      <c r="A2541" s="108">
        <v>600920</v>
      </c>
      <c r="B2541" s="133" t="s">
        <v>5384</v>
      </c>
      <c r="C2541" s="133" t="s">
        <v>11</v>
      </c>
      <c r="D2541" s="133" t="s">
        <v>4841</v>
      </c>
      <c r="E2541" s="133" t="s">
        <v>1273</v>
      </c>
      <c r="F2541" s="133" t="s">
        <v>4213</v>
      </c>
      <c r="G2541" s="133" t="s">
        <v>925</v>
      </c>
      <c r="H2541" s="133" t="s">
        <v>5385</v>
      </c>
      <c r="I2541" t="b">
        <v>0</v>
      </c>
      <c r="J2541" s="133" t="s">
        <v>867</v>
      </c>
      <c r="K2541" s="91">
        <v>0</v>
      </c>
      <c r="L2541" s="278">
        <v>0</v>
      </c>
      <c r="M2541" s="278">
        <f t="shared" si="39"/>
        <v>0</v>
      </c>
    </row>
    <row r="2542" spans="1:13" hidden="1" x14ac:dyDescent="0.3">
      <c r="A2542" s="108">
        <v>600921</v>
      </c>
      <c r="B2542" s="133" t="s">
        <v>5386</v>
      </c>
      <c r="C2542" s="133" t="s">
        <v>11</v>
      </c>
      <c r="D2542" s="133" t="s">
        <v>4841</v>
      </c>
      <c r="E2542" s="133" t="s">
        <v>1273</v>
      </c>
      <c r="F2542" s="133" t="s">
        <v>4213</v>
      </c>
      <c r="G2542" s="133" t="s">
        <v>928</v>
      </c>
      <c r="H2542" s="133" t="s">
        <v>5387</v>
      </c>
      <c r="I2542" t="b">
        <v>0</v>
      </c>
      <c r="J2542" s="133" t="s">
        <v>867</v>
      </c>
      <c r="K2542" s="91">
        <v>2370</v>
      </c>
      <c r="L2542" s="278">
        <v>2370</v>
      </c>
      <c r="M2542" s="278">
        <f t="shared" si="39"/>
        <v>0</v>
      </c>
    </row>
    <row r="2543" spans="1:13" hidden="1" x14ac:dyDescent="0.3">
      <c r="A2543" s="108">
        <v>600922</v>
      </c>
      <c r="B2543" s="133" t="s">
        <v>5388</v>
      </c>
      <c r="C2543" s="133" t="s">
        <v>11</v>
      </c>
      <c r="D2543" s="133" t="s">
        <v>4841</v>
      </c>
      <c r="E2543" s="133" t="s">
        <v>1273</v>
      </c>
      <c r="F2543" s="133" t="s">
        <v>4213</v>
      </c>
      <c r="G2543" s="133" t="s">
        <v>931</v>
      </c>
      <c r="H2543" s="133" t="s">
        <v>5389</v>
      </c>
      <c r="I2543" t="b">
        <v>0</v>
      </c>
      <c r="J2543" s="133" t="s">
        <v>867</v>
      </c>
      <c r="K2543" s="91">
        <v>3500</v>
      </c>
      <c r="L2543" s="278">
        <v>3500</v>
      </c>
      <c r="M2543" s="278">
        <f t="shared" si="39"/>
        <v>0</v>
      </c>
    </row>
    <row r="2544" spans="1:13" hidden="1" x14ac:dyDescent="0.3">
      <c r="A2544" s="108">
        <v>600923</v>
      </c>
      <c r="B2544" s="133" t="s">
        <v>5390</v>
      </c>
      <c r="C2544" s="133" t="s">
        <v>11</v>
      </c>
      <c r="D2544" s="133" t="s">
        <v>4841</v>
      </c>
      <c r="E2544" s="133" t="s">
        <v>1273</v>
      </c>
      <c r="F2544" s="133" t="s">
        <v>4137</v>
      </c>
      <c r="G2544" s="133" t="s">
        <v>865</v>
      </c>
      <c r="H2544" s="133" t="s">
        <v>5391</v>
      </c>
      <c r="I2544" t="b">
        <v>0</v>
      </c>
      <c r="J2544" s="133" t="s">
        <v>867</v>
      </c>
      <c r="K2544" s="91">
        <v>400</v>
      </c>
      <c r="L2544" s="278">
        <v>400</v>
      </c>
      <c r="M2544" s="278">
        <f t="shared" si="39"/>
        <v>0</v>
      </c>
    </row>
    <row r="2545" spans="1:13" hidden="1" x14ac:dyDescent="0.3">
      <c r="A2545" s="108">
        <v>600924</v>
      </c>
      <c r="B2545" s="133" t="s">
        <v>5392</v>
      </c>
      <c r="C2545" s="133" t="s">
        <v>11</v>
      </c>
      <c r="D2545" s="133" t="s">
        <v>4841</v>
      </c>
      <c r="E2545" s="133" t="s">
        <v>1273</v>
      </c>
      <c r="F2545" s="133" t="s">
        <v>3808</v>
      </c>
      <c r="G2545" s="133" t="s">
        <v>865</v>
      </c>
      <c r="H2545" s="133" t="s">
        <v>5393</v>
      </c>
      <c r="I2545" t="b">
        <v>0</v>
      </c>
      <c r="J2545" s="133" t="s">
        <v>867</v>
      </c>
      <c r="K2545" s="91">
        <v>0</v>
      </c>
      <c r="L2545" s="278">
        <v>0</v>
      </c>
      <c r="M2545" s="278">
        <f t="shared" si="39"/>
        <v>0</v>
      </c>
    </row>
    <row r="2546" spans="1:13" hidden="1" x14ac:dyDescent="0.3">
      <c r="A2546" s="108">
        <v>600925</v>
      </c>
      <c r="B2546" s="133" t="s">
        <v>5394</v>
      </c>
      <c r="C2546" s="133" t="s">
        <v>11</v>
      </c>
      <c r="D2546" s="133" t="s">
        <v>4841</v>
      </c>
      <c r="E2546" s="133" t="s">
        <v>1273</v>
      </c>
      <c r="F2546" s="133" t="s">
        <v>3808</v>
      </c>
      <c r="G2546" s="133" t="s">
        <v>925</v>
      </c>
      <c r="H2546" s="133" t="s">
        <v>5395</v>
      </c>
      <c r="I2546" t="b">
        <v>0</v>
      </c>
      <c r="J2546" s="133" t="s">
        <v>867</v>
      </c>
      <c r="K2546" s="91">
        <v>0</v>
      </c>
      <c r="L2546" s="278">
        <v>0</v>
      </c>
      <c r="M2546" s="278">
        <f t="shared" si="39"/>
        <v>0</v>
      </c>
    </row>
    <row r="2547" spans="1:13" hidden="1" x14ac:dyDescent="0.3">
      <c r="A2547" s="108">
        <v>600926</v>
      </c>
      <c r="B2547" s="133" t="s">
        <v>5396</v>
      </c>
      <c r="C2547" s="133" t="s">
        <v>11</v>
      </c>
      <c r="D2547" s="133" t="s">
        <v>5397</v>
      </c>
      <c r="E2547" s="133" t="s">
        <v>1165</v>
      </c>
      <c r="F2547" s="133" t="s">
        <v>5398</v>
      </c>
      <c r="G2547" s="133" t="s">
        <v>865</v>
      </c>
      <c r="H2547" s="133">
        <v>0</v>
      </c>
      <c r="I2547" t="b">
        <v>0</v>
      </c>
      <c r="J2547" s="133" t="s">
        <v>1166</v>
      </c>
      <c r="K2547" s="91">
        <v>1305600</v>
      </c>
      <c r="L2547" s="278">
        <v>1249370</v>
      </c>
      <c r="M2547" s="278">
        <f t="shared" si="39"/>
        <v>-56230</v>
      </c>
    </row>
    <row r="2548" spans="1:13" hidden="1" x14ac:dyDescent="0.3">
      <c r="A2548" s="108">
        <v>600927</v>
      </c>
      <c r="B2548" s="133" t="s">
        <v>5399</v>
      </c>
      <c r="C2548" s="133" t="s">
        <v>11</v>
      </c>
      <c r="D2548" s="133" t="s">
        <v>5397</v>
      </c>
      <c r="E2548" s="133" t="s">
        <v>1165</v>
      </c>
      <c r="F2548" s="133" t="s">
        <v>3825</v>
      </c>
      <c r="G2548" s="133" t="s">
        <v>865</v>
      </c>
      <c r="H2548" s="133" t="s">
        <v>5400</v>
      </c>
      <c r="I2548" t="b">
        <v>0</v>
      </c>
      <c r="J2548" s="133" t="s">
        <v>867</v>
      </c>
      <c r="K2548" s="91">
        <v>0</v>
      </c>
      <c r="L2548" s="278">
        <v>0</v>
      </c>
      <c r="M2548" s="278">
        <f t="shared" si="39"/>
        <v>0</v>
      </c>
    </row>
    <row r="2549" spans="1:13" hidden="1" x14ac:dyDescent="0.3">
      <c r="A2549" s="108">
        <v>600928</v>
      </c>
      <c r="B2549" s="133" t="s">
        <v>5401</v>
      </c>
      <c r="C2549" s="133" t="s">
        <v>11</v>
      </c>
      <c r="D2549" s="133" t="s">
        <v>5397</v>
      </c>
      <c r="E2549" s="133" t="s">
        <v>1165</v>
      </c>
      <c r="F2549" s="133" t="s">
        <v>3837</v>
      </c>
      <c r="G2549" s="133" t="s">
        <v>925</v>
      </c>
      <c r="H2549" s="133" t="s">
        <v>5402</v>
      </c>
      <c r="I2549" t="b">
        <v>0</v>
      </c>
      <c r="J2549" s="133" t="s">
        <v>867</v>
      </c>
      <c r="K2549" s="91">
        <v>110</v>
      </c>
      <c r="L2549" s="278">
        <v>110</v>
      </c>
      <c r="M2549" s="278">
        <f t="shared" si="39"/>
        <v>0</v>
      </c>
    </row>
    <row r="2550" spans="1:13" hidden="1" x14ac:dyDescent="0.3">
      <c r="A2550" s="108">
        <v>600929</v>
      </c>
      <c r="B2550" s="133" t="s">
        <v>5403</v>
      </c>
      <c r="C2550" s="133" t="s">
        <v>11</v>
      </c>
      <c r="D2550" s="133" t="s">
        <v>5397</v>
      </c>
      <c r="E2550" s="133" t="s">
        <v>1165</v>
      </c>
      <c r="F2550" s="133" t="s">
        <v>3837</v>
      </c>
      <c r="G2550" s="133" t="s">
        <v>928</v>
      </c>
      <c r="H2550" s="133" t="s">
        <v>5404</v>
      </c>
      <c r="I2550" t="b">
        <v>0</v>
      </c>
      <c r="J2550" s="133" t="s">
        <v>867</v>
      </c>
      <c r="K2550" s="91">
        <v>200</v>
      </c>
      <c r="L2550" s="278">
        <v>200</v>
      </c>
      <c r="M2550" s="278">
        <f t="shared" si="39"/>
        <v>0</v>
      </c>
    </row>
    <row r="2551" spans="1:13" hidden="1" x14ac:dyDescent="0.3">
      <c r="A2551" s="108">
        <v>600930</v>
      </c>
      <c r="B2551" s="133" t="s">
        <v>5405</v>
      </c>
      <c r="C2551" s="133" t="s">
        <v>11</v>
      </c>
      <c r="D2551" s="133" t="s">
        <v>5397</v>
      </c>
      <c r="E2551" s="133" t="s">
        <v>1165</v>
      </c>
      <c r="F2551" s="133" t="s">
        <v>5406</v>
      </c>
      <c r="G2551" s="133" t="s">
        <v>865</v>
      </c>
      <c r="H2551" s="133" t="s">
        <v>5400</v>
      </c>
      <c r="I2551" t="b">
        <v>0</v>
      </c>
      <c r="J2551" s="133" t="s">
        <v>867</v>
      </c>
      <c r="K2551" s="91">
        <v>0</v>
      </c>
      <c r="L2551" s="278">
        <v>0</v>
      </c>
      <c r="M2551" s="278">
        <f t="shared" si="39"/>
        <v>0</v>
      </c>
    </row>
    <row r="2552" spans="1:13" hidden="1" x14ac:dyDescent="0.3">
      <c r="A2552" s="108">
        <v>600931</v>
      </c>
      <c r="B2552" s="133" t="s">
        <v>5407</v>
      </c>
      <c r="C2552" s="133" t="s">
        <v>11</v>
      </c>
      <c r="D2552" s="133" t="s">
        <v>5397</v>
      </c>
      <c r="E2552" s="133" t="s">
        <v>1165</v>
      </c>
      <c r="F2552" s="133" t="s">
        <v>3936</v>
      </c>
      <c r="G2552" s="133" t="s">
        <v>865</v>
      </c>
      <c r="H2552" s="133" t="s">
        <v>5400</v>
      </c>
      <c r="I2552" t="b">
        <v>0</v>
      </c>
      <c r="J2552" s="133" t="s">
        <v>867</v>
      </c>
      <c r="K2552" s="91">
        <v>225000</v>
      </c>
      <c r="L2552" s="278">
        <v>225000</v>
      </c>
      <c r="M2552" s="278">
        <f t="shared" si="39"/>
        <v>0</v>
      </c>
    </row>
    <row r="2553" spans="1:13" hidden="1" x14ac:dyDescent="0.3">
      <c r="A2553" s="108">
        <v>849897</v>
      </c>
      <c r="B2553" s="133" t="s">
        <v>5408</v>
      </c>
      <c r="C2553" s="133" t="s">
        <v>11</v>
      </c>
      <c r="D2553" s="133" t="s">
        <v>5397</v>
      </c>
      <c r="E2553" s="133" t="s">
        <v>1286</v>
      </c>
      <c r="F2553" s="133" t="s">
        <v>5398</v>
      </c>
      <c r="G2553" s="133" t="s">
        <v>865</v>
      </c>
      <c r="H2553" s="133" t="s">
        <v>1287</v>
      </c>
      <c r="I2553" t="b">
        <v>0</v>
      </c>
      <c r="J2553" s="133" t="s">
        <v>867</v>
      </c>
      <c r="K2553" s="91">
        <v>153420</v>
      </c>
      <c r="L2553" s="278">
        <v>153420</v>
      </c>
      <c r="M2553" s="278">
        <f t="shared" si="39"/>
        <v>0</v>
      </c>
    </row>
    <row r="2554" spans="1:13" hidden="1" x14ac:dyDescent="0.3">
      <c r="A2554" s="108">
        <v>1820494</v>
      </c>
      <c r="B2554" s="133" t="s">
        <v>5409</v>
      </c>
      <c r="C2554" s="133" t="s">
        <v>11</v>
      </c>
      <c r="D2554" s="133" t="s">
        <v>5397</v>
      </c>
      <c r="E2554" s="133" t="s">
        <v>1286</v>
      </c>
      <c r="F2554" s="133" t="s">
        <v>3825</v>
      </c>
      <c r="G2554" s="133" t="s">
        <v>865</v>
      </c>
      <c r="H2554" s="133" t="s">
        <v>1287</v>
      </c>
      <c r="I2554" t="b">
        <v>0</v>
      </c>
      <c r="J2554" s="133" t="s">
        <v>867</v>
      </c>
      <c r="K2554" s="91">
        <v>0</v>
      </c>
      <c r="L2554" s="278">
        <v>0</v>
      </c>
      <c r="M2554" s="278">
        <f t="shared" si="39"/>
        <v>0</v>
      </c>
    </row>
    <row r="2555" spans="1:13" hidden="1" x14ac:dyDescent="0.3">
      <c r="A2555" s="108">
        <v>600932</v>
      </c>
      <c r="B2555" s="133" t="s">
        <v>5410</v>
      </c>
      <c r="C2555" s="133" t="s">
        <v>11</v>
      </c>
      <c r="D2555" s="133" t="s">
        <v>5397</v>
      </c>
      <c r="E2555" s="133" t="s">
        <v>1286</v>
      </c>
      <c r="F2555" s="133" t="s">
        <v>3828</v>
      </c>
      <c r="G2555" s="133" t="s">
        <v>865</v>
      </c>
      <c r="H2555" s="133" t="s">
        <v>1287</v>
      </c>
      <c r="I2555" t="b">
        <v>0</v>
      </c>
      <c r="J2555" s="133" t="s">
        <v>867</v>
      </c>
      <c r="K2555" s="91">
        <v>0</v>
      </c>
      <c r="L2555" s="278">
        <v>0</v>
      </c>
      <c r="M2555" s="278">
        <f t="shared" si="39"/>
        <v>0</v>
      </c>
    </row>
    <row r="2556" spans="1:13" hidden="1" x14ac:dyDescent="0.3">
      <c r="A2556" s="108">
        <v>600933</v>
      </c>
      <c r="B2556" s="133" t="s">
        <v>5411</v>
      </c>
      <c r="C2556" s="133" t="s">
        <v>11</v>
      </c>
      <c r="D2556" s="133" t="s">
        <v>5397</v>
      </c>
      <c r="E2556" s="133" t="s">
        <v>1286</v>
      </c>
      <c r="F2556" s="133" t="s">
        <v>3831</v>
      </c>
      <c r="G2556" s="133" t="s">
        <v>865</v>
      </c>
      <c r="H2556" s="133" t="s">
        <v>1287</v>
      </c>
      <c r="I2556" t="b">
        <v>0</v>
      </c>
      <c r="J2556" s="133" t="s">
        <v>867</v>
      </c>
      <c r="K2556" s="91">
        <v>0</v>
      </c>
      <c r="L2556" s="278">
        <v>0</v>
      </c>
      <c r="M2556" s="278">
        <f t="shared" si="39"/>
        <v>0</v>
      </c>
    </row>
    <row r="2557" spans="1:13" hidden="1" x14ac:dyDescent="0.3">
      <c r="A2557" s="108">
        <v>600934</v>
      </c>
      <c r="B2557" s="133" t="s">
        <v>5412</v>
      </c>
      <c r="C2557" s="133" t="s">
        <v>11</v>
      </c>
      <c r="D2557" s="133" t="s">
        <v>5397</v>
      </c>
      <c r="E2557" s="133" t="s">
        <v>1286</v>
      </c>
      <c r="F2557" s="133" t="s">
        <v>3834</v>
      </c>
      <c r="G2557" s="133" t="s">
        <v>865</v>
      </c>
      <c r="H2557" s="133" t="s">
        <v>1287</v>
      </c>
      <c r="I2557" t="b">
        <v>0</v>
      </c>
      <c r="J2557" s="133" t="s">
        <v>867</v>
      </c>
      <c r="K2557" s="91">
        <v>0</v>
      </c>
      <c r="L2557" s="278">
        <v>0</v>
      </c>
      <c r="M2557" s="278">
        <f t="shared" si="39"/>
        <v>0</v>
      </c>
    </row>
    <row r="2558" spans="1:13" hidden="1" x14ac:dyDescent="0.3">
      <c r="A2558" s="108">
        <v>600935</v>
      </c>
      <c r="B2558" s="133" t="s">
        <v>5413</v>
      </c>
      <c r="C2558" s="133" t="s">
        <v>11</v>
      </c>
      <c r="D2558" s="133" t="s">
        <v>5397</v>
      </c>
      <c r="E2558" s="133" t="s">
        <v>1286</v>
      </c>
      <c r="F2558" s="133" t="s">
        <v>3837</v>
      </c>
      <c r="G2558" s="133" t="s">
        <v>865</v>
      </c>
      <c r="H2558" s="133" t="s">
        <v>1287</v>
      </c>
      <c r="I2558" t="b">
        <v>0</v>
      </c>
      <c r="J2558" s="133" t="s">
        <v>867</v>
      </c>
      <c r="K2558" s="91">
        <v>0</v>
      </c>
      <c r="L2558" s="278">
        <v>0</v>
      </c>
      <c r="M2558" s="278">
        <f t="shared" si="39"/>
        <v>0</v>
      </c>
    </row>
    <row r="2559" spans="1:13" hidden="1" x14ac:dyDescent="0.3">
      <c r="A2559" s="108">
        <v>1820504</v>
      </c>
      <c r="B2559" s="133" t="s">
        <v>5414</v>
      </c>
      <c r="C2559" s="133" t="s">
        <v>11</v>
      </c>
      <c r="D2559" s="133" t="s">
        <v>5397</v>
      </c>
      <c r="E2559" s="133" t="s">
        <v>1286</v>
      </c>
      <c r="F2559" s="133" t="s">
        <v>3846</v>
      </c>
      <c r="G2559" s="133" t="s">
        <v>865</v>
      </c>
      <c r="H2559" s="133" t="s">
        <v>1287</v>
      </c>
      <c r="I2559" t="b">
        <v>0</v>
      </c>
      <c r="J2559" s="133" t="s">
        <v>867</v>
      </c>
      <c r="K2559" s="91">
        <v>0</v>
      </c>
      <c r="L2559" s="278">
        <v>0</v>
      </c>
      <c r="M2559" s="278">
        <f t="shared" si="39"/>
        <v>0</v>
      </c>
    </row>
    <row r="2560" spans="1:13" hidden="1" x14ac:dyDescent="0.3">
      <c r="A2560" s="108">
        <v>600936</v>
      </c>
      <c r="B2560" s="133" t="s">
        <v>5415</v>
      </c>
      <c r="C2560" s="133" t="s">
        <v>11</v>
      </c>
      <c r="D2560" s="133" t="s">
        <v>5397</v>
      </c>
      <c r="E2560" s="133" t="s">
        <v>1286</v>
      </c>
      <c r="F2560" s="133" t="s">
        <v>3849</v>
      </c>
      <c r="G2560" s="133" t="s">
        <v>865</v>
      </c>
      <c r="H2560" s="133" t="s">
        <v>1287</v>
      </c>
      <c r="I2560" t="b">
        <v>0</v>
      </c>
      <c r="J2560" s="133" t="s">
        <v>867</v>
      </c>
      <c r="K2560" s="91">
        <v>0</v>
      </c>
      <c r="L2560" s="278">
        <v>0</v>
      </c>
      <c r="M2560" s="278">
        <f t="shared" si="39"/>
        <v>0</v>
      </c>
    </row>
    <row r="2561" spans="1:13" hidden="1" x14ac:dyDescent="0.3">
      <c r="A2561" s="108">
        <v>600937</v>
      </c>
      <c r="B2561" s="133" t="s">
        <v>5416</v>
      </c>
      <c r="C2561" s="133" t="s">
        <v>11</v>
      </c>
      <c r="D2561" s="133" t="s">
        <v>5397</v>
      </c>
      <c r="E2561" s="133" t="s">
        <v>1286</v>
      </c>
      <c r="F2561" s="133" t="s">
        <v>3861</v>
      </c>
      <c r="G2561" s="133" t="s">
        <v>865</v>
      </c>
      <c r="H2561" s="133" t="s">
        <v>1287</v>
      </c>
      <c r="I2561" t="b">
        <v>0</v>
      </c>
      <c r="J2561" s="133" t="s">
        <v>867</v>
      </c>
      <c r="K2561" s="91">
        <v>0</v>
      </c>
      <c r="L2561" s="278">
        <v>0</v>
      </c>
      <c r="M2561" s="278">
        <f t="shared" si="39"/>
        <v>0</v>
      </c>
    </row>
    <row r="2562" spans="1:13" hidden="1" x14ac:dyDescent="0.3">
      <c r="A2562" s="108">
        <v>600938</v>
      </c>
      <c r="B2562" s="133" t="s">
        <v>5417</v>
      </c>
      <c r="C2562" s="133" t="s">
        <v>11</v>
      </c>
      <c r="D2562" s="133" t="s">
        <v>5397</v>
      </c>
      <c r="E2562" s="133" t="s">
        <v>1286</v>
      </c>
      <c r="F2562" s="133" t="s">
        <v>3864</v>
      </c>
      <c r="G2562" s="133" t="s">
        <v>865</v>
      </c>
      <c r="H2562" s="133" t="s">
        <v>1287</v>
      </c>
      <c r="I2562" t="b">
        <v>0</v>
      </c>
      <c r="J2562" s="133" t="s">
        <v>867</v>
      </c>
      <c r="K2562" s="91">
        <v>0</v>
      </c>
      <c r="L2562" s="278">
        <v>0</v>
      </c>
      <c r="M2562" s="278">
        <f t="shared" si="39"/>
        <v>0</v>
      </c>
    </row>
    <row r="2563" spans="1:13" hidden="1" x14ac:dyDescent="0.3">
      <c r="A2563" s="108">
        <v>1820488</v>
      </c>
      <c r="B2563" s="133" t="s">
        <v>5418</v>
      </c>
      <c r="C2563" s="133" t="s">
        <v>11</v>
      </c>
      <c r="D2563" s="133" t="s">
        <v>5397</v>
      </c>
      <c r="E2563" s="133" t="s">
        <v>1286</v>
      </c>
      <c r="F2563" s="133" t="s">
        <v>5419</v>
      </c>
      <c r="G2563" s="133" t="s">
        <v>865</v>
      </c>
      <c r="H2563" s="133" t="s">
        <v>1287</v>
      </c>
      <c r="I2563" t="b">
        <v>0</v>
      </c>
      <c r="J2563" s="133" t="s">
        <v>867</v>
      </c>
      <c r="K2563" s="91">
        <v>0</v>
      </c>
      <c r="L2563" s="278">
        <v>0</v>
      </c>
      <c r="M2563" s="278">
        <f t="shared" si="39"/>
        <v>0</v>
      </c>
    </row>
    <row r="2564" spans="1:13" hidden="1" x14ac:dyDescent="0.3">
      <c r="A2564" s="108">
        <v>600993</v>
      </c>
      <c r="B2564" s="133" t="s">
        <v>5420</v>
      </c>
      <c r="C2564" s="133" t="s">
        <v>11</v>
      </c>
      <c r="D2564" s="133" t="s">
        <v>5397</v>
      </c>
      <c r="E2564" s="133" t="s">
        <v>1286</v>
      </c>
      <c r="F2564" s="133" t="s">
        <v>3870</v>
      </c>
      <c r="G2564" s="133" t="s">
        <v>865</v>
      </c>
      <c r="H2564" s="133" t="s">
        <v>1287</v>
      </c>
      <c r="I2564" t="b">
        <v>0</v>
      </c>
      <c r="J2564" s="133" t="s">
        <v>867</v>
      </c>
      <c r="K2564" s="91">
        <v>0</v>
      </c>
      <c r="L2564" s="278">
        <v>0</v>
      </c>
      <c r="M2564" s="278">
        <f t="shared" si="39"/>
        <v>0</v>
      </c>
    </row>
    <row r="2565" spans="1:13" hidden="1" x14ac:dyDescent="0.3">
      <c r="A2565" s="108">
        <v>2617649</v>
      </c>
      <c r="B2565" s="133" t="s">
        <v>5421</v>
      </c>
      <c r="C2565" s="133" t="s">
        <v>11</v>
      </c>
      <c r="D2565" s="133" t="s">
        <v>5397</v>
      </c>
      <c r="E2565" s="133" t="s">
        <v>1286</v>
      </c>
      <c r="F2565" s="133" t="s">
        <v>5422</v>
      </c>
      <c r="G2565" s="133" t="s">
        <v>865</v>
      </c>
      <c r="H2565" s="133" t="s">
        <v>1287</v>
      </c>
      <c r="I2565" t="b">
        <v>0</v>
      </c>
      <c r="J2565" s="133" t="s">
        <v>867</v>
      </c>
      <c r="K2565" s="91">
        <v>0</v>
      </c>
      <c r="L2565" s="278">
        <v>0</v>
      </c>
      <c r="M2565" s="278">
        <f t="shared" si="39"/>
        <v>0</v>
      </c>
    </row>
    <row r="2566" spans="1:13" hidden="1" x14ac:dyDescent="0.3">
      <c r="A2566" s="108">
        <v>2617650</v>
      </c>
      <c r="B2566" s="133" t="s">
        <v>5423</v>
      </c>
      <c r="C2566" s="133" t="s">
        <v>11</v>
      </c>
      <c r="D2566" s="133" t="s">
        <v>5397</v>
      </c>
      <c r="E2566" s="133" t="s">
        <v>1286</v>
      </c>
      <c r="F2566" s="133" t="s">
        <v>3876</v>
      </c>
      <c r="G2566" s="133" t="s">
        <v>865</v>
      </c>
      <c r="H2566" s="133" t="s">
        <v>1287</v>
      </c>
      <c r="I2566" t="b">
        <v>0</v>
      </c>
      <c r="J2566" s="133" t="s">
        <v>867</v>
      </c>
      <c r="K2566" s="91">
        <v>0</v>
      </c>
      <c r="L2566" s="278">
        <v>0</v>
      </c>
      <c r="M2566" s="278">
        <f t="shared" ref="M2566:M2629" si="40">+L2566-K2566</f>
        <v>0</v>
      </c>
    </row>
    <row r="2567" spans="1:13" hidden="1" x14ac:dyDescent="0.3">
      <c r="A2567" s="108">
        <v>600939</v>
      </c>
      <c r="B2567" s="133" t="s">
        <v>5424</v>
      </c>
      <c r="C2567" s="133" t="s">
        <v>11</v>
      </c>
      <c r="D2567" s="133" t="s">
        <v>5397</v>
      </c>
      <c r="E2567" s="133" t="s">
        <v>1286</v>
      </c>
      <c r="F2567" s="133" t="s">
        <v>3883</v>
      </c>
      <c r="G2567" s="133" t="s">
        <v>865</v>
      </c>
      <c r="H2567" s="133" t="s">
        <v>1287</v>
      </c>
      <c r="I2567" t="b">
        <v>0</v>
      </c>
      <c r="J2567" s="133" t="s">
        <v>867</v>
      </c>
      <c r="K2567" s="91">
        <v>0</v>
      </c>
      <c r="L2567" s="278">
        <v>0</v>
      </c>
      <c r="M2567" s="278">
        <f t="shared" si="40"/>
        <v>0</v>
      </c>
    </row>
    <row r="2568" spans="1:13" hidden="1" x14ac:dyDescent="0.3">
      <c r="A2568" s="108">
        <v>600940</v>
      </c>
      <c r="B2568" s="133" t="s">
        <v>5425</v>
      </c>
      <c r="C2568" s="133" t="s">
        <v>11</v>
      </c>
      <c r="D2568" s="133" t="s">
        <v>5397</v>
      </c>
      <c r="E2568" s="133" t="s">
        <v>1286</v>
      </c>
      <c r="F2568" s="133" t="s">
        <v>3886</v>
      </c>
      <c r="G2568" s="133" t="s">
        <v>865</v>
      </c>
      <c r="H2568" s="133" t="s">
        <v>1287</v>
      </c>
      <c r="I2568" t="b">
        <v>0</v>
      </c>
      <c r="J2568" s="133" t="s">
        <v>867</v>
      </c>
      <c r="K2568" s="91">
        <v>0</v>
      </c>
      <c r="L2568" s="278">
        <v>0</v>
      </c>
      <c r="M2568" s="278">
        <f t="shared" si="40"/>
        <v>0</v>
      </c>
    </row>
    <row r="2569" spans="1:13" hidden="1" x14ac:dyDescent="0.3">
      <c r="A2569" s="108">
        <v>600941</v>
      </c>
      <c r="B2569" s="133" t="s">
        <v>5426</v>
      </c>
      <c r="C2569" s="133" t="s">
        <v>11</v>
      </c>
      <c r="D2569" s="133" t="s">
        <v>5397</v>
      </c>
      <c r="E2569" s="133" t="s">
        <v>1286</v>
      </c>
      <c r="F2569" s="133" t="s">
        <v>5427</v>
      </c>
      <c r="G2569" s="133" t="s">
        <v>865</v>
      </c>
      <c r="H2569" s="133" t="s">
        <v>1287</v>
      </c>
      <c r="I2569" t="b">
        <v>0</v>
      </c>
      <c r="J2569" s="133" t="s">
        <v>867</v>
      </c>
      <c r="K2569" s="91">
        <v>0</v>
      </c>
      <c r="L2569" s="278">
        <v>0</v>
      </c>
      <c r="M2569" s="278">
        <f t="shared" si="40"/>
        <v>0</v>
      </c>
    </row>
    <row r="2570" spans="1:13" hidden="1" x14ac:dyDescent="0.3">
      <c r="A2570" s="108">
        <v>600944</v>
      </c>
      <c r="B2570" s="133" t="s">
        <v>5428</v>
      </c>
      <c r="C2570" s="133" t="s">
        <v>11</v>
      </c>
      <c r="D2570" s="133" t="s">
        <v>5397</v>
      </c>
      <c r="E2570" s="133" t="s">
        <v>1286</v>
      </c>
      <c r="F2570" s="133" t="s">
        <v>3895</v>
      </c>
      <c r="G2570" s="133" t="s">
        <v>865</v>
      </c>
      <c r="H2570" s="133" t="s">
        <v>1287</v>
      </c>
      <c r="I2570" t="b">
        <v>0</v>
      </c>
      <c r="J2570" s="133" t="s">
        <v>867</v>
      </c>
      <c r="K2570" s="91">
        <v>0</v>
      </c>
      <c r="L2570" s="278">
        <v>0</v>
      </c>
      <c r="M2570" s="278">
        <f t="shared" si="40"/>
        <v>0</v>
      </c>
    </row>
    <row r="2571" spans="1:13" hidden="1" x14ac:dyDescent="0.3">
      <c r="A2571" s="108">
        <v>1210134</v>
      </c>
      <c r="B2571" s="133" t="s">
        <v>5429</v>
      </c>
      <c r="C2571" s="133" t="s">
        <v>11</v>
      </c>
      <c r="D2571" s="133" t="s">
        <v>5397</v>
      </c>
      <c r="E2571" s="133" t="s">
        <v>1286</v>
      </c>
      <c r="F2571" s="133" t="s">
        <v>3898</v>
      </c>
      <c r="G2571" s="133" t="s">
        <v>865</v>
      </c>
      <c r="H2571" s="133" t="s">
        <v>1287</v>
      </c>
      <c r="I2571" t="b">
        <v>0</v>
      </c>
      <c r="J2571" s="133" t="s">
        <v>867</v>
      </c>
      <c r="K2571" s="91">
        <v>0</v>
      </c>
      <c r="L2571" s="278">
        <v>0</v>
      </c>
      <c r="M2571" s="278">
        <f t="shared" si="40"/>
        <v>0</v>
      </c>
    </row>
    <row r="2572" spans="1:13" hidden="1" x14ac:dyDescent="0.3">
      <c r="A2572" s="108">
        <v>601004</v>
      </c>
      <c r="B2572" s="133" t="s">
        <v>5430</v>
      </c>
      <c r="C2572" s="133" t="s">
        <v>11</v>
      </c>
      <c r="D2572" s="133" t="s">
        <v>5397</v>
      </c>
      <c r="E2572" s="133" t="s">
        <v>1286</v>
      </c>
      <c r="F2572" s="133" t="s">
        <v>3901</v>
      </c>
      <c r="G2572" s="133" t="s">
        <v>865</v>
      </c>
      <c r="H2572" s="133" t="s">
        <v>1287</v>
      </c>
      <c r="I2572" t="b">
        <v>0</v>
      </c>
      <c r="J2572" s="133" t="s">
        <v>867</v>
      </c>
      <c r="K2572" s="91">
        <v>0</v>
      </c>
      <c r="L2572" s="278">
        <v>0</v>
      </c>
      <c r="M2572" s="278">
        <f t="shared" si="40"/>
        <v>0</v>
      </c>
    </row>
    <row r="2573" spans="1:13" hidden="1" x14ac:dyDescent="0.3">
      <c r="A2573" s="108">
        <v>601005</v>
      </c>
      <c r="B2573" s="133" t="s">
        <v>5431</v>
      </c>
      <c r="C2573" s="133" t="s">
        <v>11</v>
      </c>
      <c r="D2573" s="133" t="s">
        <v>5397</v>
      </c>
      <c r="E2573" s="133" t="s">
        <v>1286</v>
      </c>
      <c r="F2573" s="133" t="s">
        <v>5432</v>
      </c>
      <c r="G2573" s="133" t="s">
        <v>865</v>
      </c>
      <c r="H2573" s="133" t="s">
        <v>1287</v>
      </c>
      <c r="I2573" t="b">
        <v>0</v>
      </c>
      <c r="J2573" s="133" t="s">
        <v>867</v>
      </c>
      <c r="K2573" s="91">
        <v>0</v>
      </c>
      <c r="L2573" s="278">
        <v>0</v>
      </c>
      <c r="M2573" s="278">
        <f t="shared" si="40"/>
        <v>0</v>
      </c>
    </row>
    <row r="2574" spans="1:13" hidden="1" x14ac:dyDescent="0.3">
      <c r="A2574" s="108">
        <v>1210135</v>
      </c>
      <c r="B2574" s="133" t="s">
        <v>5433</v>
      </c>
      <c r="C2574" s="133" t="s">
        <v>11</v>
      </c>
      <c r="D2574" s="133" t="s">
        <v>5397</v>
      </c>
      <c r="E2574" s="133" t="s">
        <v>1286</v>
      </c>
      <c r="F2574" s="133" t="s">
        <v>3936</v>
      </c>
      <c r="G2574" s="133" t="s">
        <v>865</v>
      </c>
      <c r="H2574" s="133" t="s">
        <v>1287</v>
      </c>
      <c r="I2574" t="b">
        <v>0</v>
      </c>
      <c r="J2574" s="133" t="s">
        <v>867</v>
      </c>
      <c r="K2574" s="91">
        <v>3000</v>
      </c>
      <c r="L2574" s="278">
        <v>3000</v>
      </c>
      <c r="M2574" s="278">
        <f t="shared" si="40"/>
        <v>0</v>
      </c>
    </row>
    <row r="2575" spans="1:13" hidden="1" x14ac:dyDescent="0.3">
      <c r="A2575" s="108">
        <v>601007</v>
      </c>
      <c r="B2575" s="133" t="s">
        <v>5434</v>
      </c>
      <c r="C2575" s="133" t="s">
        <v>11</v>
      </c>
      <c r="D2575" s="133" t="s">
        <v>5397</v>
      </c>
      <c r="E2575" s="133" t="s">
        <v>1176</v>
      </c>
      <c r="F2575" s="133" t="s">
        <v>5398</v>
      </c>
      <c r="G2575" s="133" t="s">
        <v>865</v>
      </c>
      <c r="H2575" s="133">
        <v>0</v>
      </c>
      <c r="I2575" t="b">
        <v>0</v>
      </c>
      <c r="J2575" s="133" t="s">
        <v>1166</v>
      </c>
      <c r="K2575" s="91">
        <v>675060</v>
      </c>
      <c r="L2575" s="278">
        <v>660720</v>
      </c>
      <c r="M2575" s="278">
        <f t="shared" si="40"/>
        <v>-14340</v>
      </c>
    </row>
    <row r="2576" spans="1:13" hidden="1" x14ac:dyDescent="0.3">
      <c r="A2576" s="108">
        <v>601008</v>
      </c>
      <c r="B2576" s="133" t="s">
        <v>5435</v>
      </c>
      <c r="C2576" s="133" t="s">
        <v>11</v>
      </c>
      <c r="D2576" s="133" t="s">
        <v>5397</v>
      </c>
      <c r="E2576" s="133" t="s">
        <v>1176</v>
      </c>
      <c r="F2576" s="133" t="s">
        <v>5406</v>
      </c>
      <c r="G2576" s="133" t="s">
        <v>865</v>
      </c>
      <c r="H2576" s="133" t="s">
        <v>4907</v>
      </c>
      <c r="I2576" t="b">
        <v>0</v>
      </c>
      <c r="J2576" s="133" t="s">
        <v>867</v>
      </c>
      <c r="K2576" s="91">
        <v>0</v>
      </c>
      <c r="L2576" s="278">
        <v>0</v>
      </c>
      <c r="M2576" s="278">
        <f t="shared" si="40"/>
        <v>0</v>
      </c>
    </row>
    <row r="2577" spans="1:13" hidden="1" x14ac:dyDescent="0.3">
      <c r="A2577" s="108">
        <v>1540197</v>
      </c>
      <c r="B2577" s="133" t="s">
        <v>5436</v>
      </c>
      <c r="C2577" s="133" t="s">
        <v>11</v>
      </c>
      <c r="D2577" s="133" t="s">
        <v>5397</v>
      </c>
      <c r="E2577" s="133" t="s">
        <v>1182</v>
      </c>
      <c r="F2577" s="133" t="s">
        <v>5398</v>
      </c>
      <c r="G2577" s="133" t="s">
        <v>865</v>
      </c>
      <c r="H2577" s="133" t="s">
        <v>1183</v>
      </c>
      <c r="I2577" t="b">
        <v>0</v>
      </c>
      <c r="J2577" s="133" t="s">
        <v>867</v>
      </c>
      <c r="K2577" s="91">
        <v>0</v>
      </c>
      <c r="L2577" s="278">
        <v>0</v>
      </c>
      <c r="M2577" s="278">
        <f t="shared" si="40"/>
        <v>0</v>
      </c>
    </row>
    <row r="2578" spans="1:13" hidden="1" x14ac:dyDescent="0.3">
      <c r="A2578" s="108">
        <v>601009</v>
      </c>
      <c r="B2578" s="133" t="s">
        <v>5437</v>
      </c>
      <c r="C2578" s="133" t="s">
        <v>11</v>
      </c>
      <c r="D2578" s="133" t="s">
        <v>5397</v>
      </c>
      <c r="E2578" s="133" t="s">
        <v>1182</v>
      </c>
      <c r="F2578" s="133" t="s">
        <v>3936</v>
      </c>
      <c r="G2578" s="133" t="s">
        <v>865</v>
      </c>
      <c r="H2578" s="133" t="s">
        <v>1183</v>
      </c>
      <c r="I2578" t="b">
        <v>0</v>
      </c>
      <c r="J2578" s="133" t="s">
        <v>867</v>
      </c>
      <c r="K2578" s="91">
        <v>0</v>
      </c>
      <c r="L2578" s="278">
        <v>0</v>
      </c>
      <c r="M2578" s="278">
        <f t="shared" si="40"/>
        <v>0</v>
      </c>
    </row>
    <row r="2579" spans="1:13" hidden="1" x14ac:dyDescent="0.3">
      <c r="A2579" s="108">
        <v>601010</v>
      </c>
      <c r="B2579" s="133" t="s">
        <v>5438</v>
      </c>
      <c r="C2579" s="133" t="s">
        <v>11</v>
      </c>
      <c r="D2579" s="133" t="s">
        <v>5397</v>
      </c>
      <c r="E2579" s="133" t="s">
        <v>1185</v>
      </c>
      <c r="F2579" s="133" t="s">
        <v>5398</v>
      </c>
      <c r="G2579" s="133" t="s">
        <v>865</v>
      </c>
      <c r="H2579" s="133" t="s">
        <v>1186</v>
      </c>
      <c r="I2579" t="b">
        <v>0</v>
      </c>
      <c r="J2579" s="133" t="s">
        <v>867</v>
      </c>
      <c r="K2579" s="91">
        <v>1200</v>
      </c>
      <c r="L2579" s="278">
        <v>1200</v>
      </c>
      <c r="M2579" s="278">
        <f t="shared" si="40"/>
        <v>0</v>
      </c>
    </row>
    <row r="2580" spans="1:13" hidden="1" x14ac:dyDescent="0.3">
      <c r="A2580" s="108">
        <v>601011</v>
      </c>
      <c r="B2580" s="133" t="s">
        <v>5441</v>
      </c>
      <c r="C2580" s="133" t="s">
        <v>11</v>
      </c>
      <c r="D2580" s="133" t="s">
        <v>5397</v>
      </c>
      <c r="E2580" s="133" t="s">
        <v>1185</v>
      </c>
      <c r="F2580" s="133" t="s">
        <v>5398</v>
      </c>
      <c r="G2580" s="133" t="s">
        <v>931</v>
      </c>
      <c r="H2580" s="133" t="s">
        <v>5442</v>
      </c>
      <c r="I2580" t="b">
        <v>0</v>
      </c>
      <c r="J2580" s="133" t="s">
        <v>867</v>
      </c>
      <c r="K2580" s="91">
        <v>150</v>
      </c>
      <c r="L2580" s="278">
        <v>150</v>
      </c>
      <c r="M2580" s="278">
        <f t="shared" si="40"/>
        <v>0</v>
      </c>
    </row>
    <row r="2581" spans="1:13" hidden="1" x14ac:dyDescent="0.3">
      <c r="A2581" s="108">
        <v>601012</v>
      </c>
      <c r="B2581" s="133" t="s">
        <v>5444</v>
      </c>
      <c r="C2581" s="133" t="s">
        <v>11</v>
      </c>
      <c r="D2581" s="133" t="s">
        <v>5397</v>
      </c>
      <c r="E2581" s="133" t="s">
        <v>1185</v>
      </c>
      <c r="F2581" s="133" t="s">
        <v>5398</v>
      </c>
      <c r="G2581" s="133" t="s">
        <v>1060</v>
      </c>
      <c r="H2581" s="133" t="s">
        <v>5445</v>
      </c>
      <c r="I2581" t="b">
        <v>0</v>
      </c>
      <c r="J2581" s="133" t="s">
        <v>867</v>
      </c>
      <c r="K2581" s="91">
        <v>250</v>
      </c>
      <c r="L2581" s="278">
        <v>250</v>
      </c>
      <c r="M2581" s="278">
        <f t="shared" si="40"/>
        <v>0</v>
      </c>
    </row>
    <row r="2582" spans="1:13" hidden="1" x14ac:dyDescent="0.3">
      <c r="A2582" s="108">
        <v>601013</v>
      </c>
      <c r="B2582" s="133" t="s">
        <v>5446</v>
      </c>
      <c r="C2582" s="133" t="s">
        <v>11</v>
      </c>
      <c r="D2582" s="133" t="s">
        <v>5397</v>
      </c>
      <c r="E2582" s="133" t="s">
        <v>1185</v>
      </c>
      <c r="F2582" s="133" t="s">
        <v>3837</v>
      </c>
      <c r="G2582" s="133" t="s">
        <v>865</v>
      </c>
      <c r="H2582" s="133" t="s">
        <v>5447</v>
      </c>
      <c r="I2582" t="b">
        <v>0</v>
      </c>
      <c r="J2582" s="133" t="s">
        <v>867</v>
      </c>
      <c r="K2582" s="91">
        <v>100</v>
      </c>
      <c r="L2582" s="278">
        <v>100</v>
      </c>
      <c r="M2582" s="278">
        <f t="shared" si="40"/>
        <v>0</v>
      </c>
    </row>
    <row r="2583" spans="1:13" hidden="1" x14ac:dyDescent="0.3">
      <c r="A2583" s="108">
        <v>601014</v>
      </c>
      <c r="B2583" s="133" t="s">
        <v>5448</v>
      </c>
      <c r="C2583" s="133" t="s">
        <v>11</v>
      </c>
      <c r="D2583" s="133" t="s">
        <v>5397</v>
      </c>
      <c r="E2583" s="133" t="s">
        <v>1185</v>
      </c>
      <c r="F2583" s="133" t="s">
        <v>3837</v>
      </c>
      <c r="G2583" s="133" t="s">
        <v>928</v>
      </c>
      <c r="H2583" s="133" t="s">
        <v>5449</v>
      </c>
      <c r="I2583" t="b">
        <v>0</v>
      </c>
      <c r="J2583" s="133" t="s">
        <v>867</v>
      </c>
      <c r="K2583" s="91">
        <v>120</v>
      </c>
      <c r="L2583" s="278">
        <v>120</v>
      </c>
      <c r="M2583" s="278">
        <f t="shared" si="40"/>
        <v>0</v>
      </c>
    </row>
    <row r="2584" spans="1:13" hidden="1" x14ac:dyDescent="0.3">
      <c r="A2584" s="108">
        <v>601015</v>
      </c>
      <c r="B2584" s="133" t="s">
        <v>5450</v>
      </c>
      <c r="C2584" s="133" t="s">
        <v>11</v>
      </c>
      <c r="D2584" s="133" t="s">
        <v>5397</v>
      </c>
      <c r="E2584" s="133" t="s">
        <v>1185</v>
      </c>
      <c r="F2584" s="133" t="s">
        <v>3852</v>
      </c>
      <c r="G2584" s="133" t="s">
        <v>865</v>
      </c>
      <c r="H2584" s="133" t="s">
        <v>1186</v>
      </c>
      <c r="I2584" t="b">
        <v>0</v>
      </c>
      <c r="J2584" s="133" t="s">
        <v>867</v>
      </c>
      <c r="K2584" s="91">
        <v>570</v>
      </c>
      <c r="L2584" s="278">
        <v>570</v>
      </c>
      <c r="M2584" s="278">
        <f t="shared" si="40"/>
        <v>0</v>
      </c>
    </row>
    <row r="2585" spans="1:13" hidden="1" x14ac:dyDescent="0.3">
      <c r="A2585" s="108">
        <v>601016</v>
      </c>
      <c r="B2585" s="133" t="s">
        <v>5451</v>
      </c>
      <c r="C2585" s="133" t="s">
        <v>11</v>
      </c>
      <c r="D2585" s="133" t="s">
        <v>5397</v>
      </c>
      <c r="E2585" s="133" t="s">
        <v>1185</v>
      </c>
      <c r="F2585" s="133" t="s">
        <v>3852</v>
      </c>
      <c r="G2585" s="133" t="s">
        <v>925</v>
      </c>
      <c r="H2585" s="133" t="s">
        <v>5442</v>
      </c>
      <c r="I2585" t="b">
        <v>0</v>
      </c>
      <c r="J2585" s="133" t="s">
        <v>867</v>
      </c>
      <c r="K2585" s="91">
        <v>0</v>
      </c>
      <c r="L2585" s="278">
        <v>0</v>
      </c>
      <c r="M2585" s="278">
        <f t="shared" si="40"/>
        <v>0</v>
      </c>
    </row>
    <row r="2586" spans="1:13" hidden="1" x14ac:dyDescent="0.3">
      <c r="A2586" s="108">
        <v>601017</v>
      </c>
      <c r="B2586" s="133" t="s">
        <v>5452</v>
      </c>
      <c r="C2586" s="133" t="s">
        <v>11</v>
      </c>
      <c r="D2586" s="133" t="s">
        <v>5397</v>
      </c>
      <c r="E2586" s="133" t="s">
        <v>1185</v>
      </c>
      <c r="F2586" s="133" t="s">
        <v>3861</v>
      </c>
      <c r="G2586" s="133" t="s">
        <v>865</v>
      </c>
      <c r="H2586" s="133" t="s">
        <v>1186</v>
      </c>
      <c r="I2586" t="b">
        <v>0</v>
      </c>
      <c r="J2586" s="133" t="s">
        <v>867</v>
      </c>
      <c r="K2586" s="91">
        <v>120</v>
      </c>
      <c r="L2586" s="278">
        <v>120</v>
      </c>
      <c r="M2586" s="278">
        <f t="shared" si="40"/>
        <v>0</v>
      </c>
    </row>
    <row r="2587" spans="1:13" hidden="1" x14ac:dyDescent="0.3">
      <c r="A2587" s="108">
        <v>601018</v>
      </c>
      <c r="B2587" s="133" t="s">
        <v>5453</v>
      </c>
      <c r="C2587" s="133" t="s">
        <v>11</v>
      </c>
      <c r="D2587" s="133" t="s">
        <v>5397</v>
      </c>
      <c r="E2587" s="133" t="s">
        <v>1185</v>
      </c>
      <c r="F2587" s="133" t="s">
        <v>5406</v>
      </c>
      <c r="G2587" s="133" t="s">
        <v>865</v>
      </c>
      <c r="H2587" s="133" t="s">
        <v>1186</v>
      </c>
      <c r="I2587" t="b">
        <v>0</v>
      </c>
      <c r="J2587" s="133" t="s">
        <v>867</v>
      </c>
      <c r="K2587" s="91">
        <v>0</v>
      </c>
      <c r="L2587" s="278">
        <v>0</v>
      </c>
      <c r="M2587" s="278">
        <f t="shared" si="40"/>
        <v>0</v>
      </c>
    </row>
    <row r="2588" spans="1:13" hidden="1" x14ac:dyDescent="0.3">
      <c r="A2588" s="108">
        <v>601019</v>
      </c>
      <c r="B2588" s="133" t="s">
        <v>5454</v>
      </c>
      <c r="C2588" s="133" t="s">
        <v>11</v>
      </c>
      <c r="D2588" s="133" t="s">
        <v>5397</v>
      </c>
      <c r="E2588" s="133" t="s">
        <v>1185</v>
      </c>
      <c r="F2588" s="133" t="s">
        <v>3936</v>
      </c>
      <c r="G2588" s="133" t="s">
        <v>865</v>
      </c>
      <c r="H2588" s="133" t="s">
        <v>1186</v>
      </c>
      <c r="I2588" t="b">
        <v>0</v>
      </c>
      <c r="J2588" s="133" t="s">
        <v>867</v>
      </c>
      <c r="K2588" s="91">
        <v>1700</v>
      </c>
      <c r="L2588" s="278">
        <v>1700</v>
      </c>
      <c r="M2588" s="278">
        <f t="shared" si="40"/>
        <v>0</v>
      </c>
    </row>
    <row r="2589" spans="1:13" hidden="1" x14ac:dyDescent="0.3">
      <c r="A2589" s="108">
        <v>601020</v>
      </c>
      <c r="B2589" s="133" t="s">
        <v>5455</v>
      </c>
      <c r="C2589" s="133" t="s">
        <v>11</v>
      </c>
      <c r="D2589" s="133" t="s">
        <v>5397</v>
      </c>
      <c r="E2589" s="133" t="s">
        <v>1185</v>
      </c>
      <c r="F2589" s="133" t="s">
        <v>3936</v>
      </c>
      <c r="G2589" s="133" t="s">
        <v>925</v>
      </c>
      <c r="H2589" s="133" t="s">
        <v>4489</v>
      </c>
      <c r="I2589" t="b">
        <v>0</v>
      </c>
      <c r="J2589" s="133" t="s">
        <v>867</v>
      </c>
      <c r="K2589" s="91">
        <v>150</v>
      </c>
      <c r="L2589" s="278">
        <v>150</v>
      </c>
      <c r="M2589" s="278">
        <f t="shared" si="40"/>
        <v>0</v>
      </c>
    </row>
    <row r="2590" spans="1:13" hidden="1" x14ac:dyDescent="0.3">
      <c r="A2590" s="108">
        <v>601021</v>
      </c>
      <c r="B2590" s="133" t="s">
        <v>5456</v>
      </c>
      <c r="C2590" s="133" t="s">
        <v>11</v>
      </c>
      <c r="D2590" s="133" t="s">
        <v>5397</v>
      </c>
      <c r="E2590" s="133" t="s">
        <v>1418</v>
      </c>
      <c r="F2590" s="133" t="s">
        <v>3825</v>
      </c>
      <c r="G2590" s="133" t="s">
        <v>865</v>
      </c>
      <c r="H2590" s="133" t="s">
        <v>1636</v>
      </c>
      <c r="I2590" t="b">
        <v>0</v>
      </c>
      <c r="J2590" s="133" t="s">
        <v>867</v>
      </c>
      <c r="K2590" s="91">
        <v>450</v>
      </c>
      <c r="L2590" s="278">
        <v>450</v>
      </c>
      <c r="M2590" s="278">
        <f t="shared" si="40"/>
        <v>0</v>
      </c>
    </row>
    <row r="2591" spans="1:13" hidden="1" x14ac:dyDescent="0.3">
      <c r="A2591" s="108">
        <v>601022</v>
      </c>
      <c r="B2591" s="133" t="s">
        <v>5457</v>
      </c>
      <c r="C2591" s="133" t="s">
        <v>11</v>
      </c>
      <c r="D2591" s="133" t="s">
        <v>5397</v>
      </c>
      <c r="E2591" s="133" t="s">
        <v>1418</v>
      </c>
      <c r="F2591" s="133" t="s">
        <v>3837</v>
      </c>
      <c r="G2591" s="133" t="s">
        <v>865</v>
      </c>
      <c r="H2591" s="133" t="s">
        <v>1636</v>
      </c>
      <c r="I2591" t="b">
        <v>0</v>
      </c>
      <c r="J2591" s="133" t="s">
        <v>867</v>
      </c>
      <c r="K2591" s="91">
        <v>760</v>
      </c>
      <c r="L2591" s="278">
        <v>760</v>
      </c>
      <c r="M2591" s="278">
        <f t="shared" si="40"/>
        <v>0</v>
      </c>
    </row>
    <row r="2592" spans="1:13" hidden="1" x14ac:dyDescent="0.3">
      <c r="A2592" s="108">
        <v>601023</v>
      </c>
      <c r="B2592" s="133" t="s">
        <v>5458</v>
      </c>
      <c r="C2592" s="133" t="s">
        <v>11</v>
      </c>
      <c r="D2592" s="133" t="s">
        <v>5397</v>
      </c>
      <c r="E2592" s="133" t="s">
        <v>1418</v>
      </c>
      <c r="F2592" s="133" t="s">
        <v>3936</v>
      </c>
      <c r="G2592" s="133" t="s">
        <v>865</v>
      </c>
      <c r="H2592" s="133" t="s">
        <v>1636</v>
      </c>
      <c r="I2592" t="b">
        <v>0</v>
      </c>
      <c r="J2592" s="133" t="s">
        <v>867</v>
      </c>
      <c r="K2592" s="91">
        <v>1500</v>
      </c>
      <c r="L2592" s="278">
        <v>1500</v>
      </c>
      <c r="M2592" s="278">
        <f t="shared" si="40"/>
        <v>0</v>
      </c>
    </row>
    <row r="2593" spans="1:13" hidden="1" x14ac:dyDescent="0.3">
      <c r="A2593" s="108">
        <v>850014</v>
      </c>
      <c r="B2593" s="133" t="s">
        <v>5459</v>
      </c>
      <c r="C2593" s="133" t="s">
        <v>11</v>
      </c>
      <c r="D2593" s="133" t="s">
        <v>5397</v>
      </c>
      <c r="E2593" s="133" t="s">
        <v>1418</v>
      </c>
      <c r="F2593" s="133" t="s">
        <v>3942</v>
      </c>
      <c r="G2593" s="133" t="s">
        <v>865</v>
      </c>
      <c r="H2593" s="133" t="s">
        <v>1636</v>
      </c>
      <c r="I2593" t="b">
        <v>0</v>
      </c>
      <c r="J2593" s="133" t="s">
        <v>867</v>
      </c>
      <c r="K2593" s="91">
        <v>4400</v>
      </c>
      <c r="L2593" s="278">
        <v>4400</v>
      </c>
      <c r="M2593" s="278">
        <f t="shared" si="40"/>
        <v>0</v>
      </c>
    </row>
    <row r="2594" spans="1:13" hidden="1" x14ac:dyDescent="0.3">
      <c r="A2594" s="108">
        <v>850015</v>
      </c>
      <c r="B2594" s="133" t="s">
        <v>5460</v>
      </c>
      <c r="C2594" s="133" t="s">
        <v>11</v>
      </c>
      <c r="D2594" s="133" t="s">
        <v>5397</v>
      </c>
      <c r="E2594" s="133" t="s">
        <v>1188</v>
      </c>
      <c r="F2594" s="133" t="s">
        <v>5398</v>
      </c>
      <c r="G2594" s="133" t="s">
        <v>865</v>
      </c>
      <c r="H2594" s="133" t="s">
        <v>1189</v>
      </c>
      <c r="I2594" t="b">
        <v>0</v>
      </c>
      <c r="J2594" s="133" t="s">
        <v>867</v>
      </c>
      <c r="K2594" s="91">
        <v>21500</v>
      </c>
      <c r="L2594" s="278">
        <v>21500</v>
      </c>
      <c r="M2594" s="278">
        <f t="shared" si="40"/>
        <v>0</v>
      </c>
    </row>
    <row r="2595" spans="1:13" hidden="1" x14ac:dyDescent="0.3">
      <c r="A2595" s="108">
        <v>601024</v>
      </c>
      <c r="B2595" s="133" t="s">
        <v>5461</v>
      </c>
      <c r="C2595" s="133" t="s">
        <v>11</v>
      </c>
      <c r="D2595" s="133" t="s">
        <v>5397</v>
      </c>
      <c r="E2595" s="133" t="s">
        <v>1188</v>
      </c>
      <c r="F2595" s="133" t="s">
        <v>5398</v>
      </c>
      <c r="G2595" s="133" t="s">
        <v>925</v>
      </c>
      <c r="H2595" s="133" t="s">
        <v>1350</v>
      </c>
      <c r="I2595" t="b">
        <v>0</v>
      </c>
      <c r="J2595" s="133" t="s">
        <v>867</v>
      </c>
      <c r="K2595" s="91">
        <v>0</v>
      </c>
      <c r="L2595" s="278">
        <v>0</v>
      </c>
      <c r="M2595" s="278">
        <f t="shared" si="40"/>
        <v>0</v>
      </c>
    </row>
    <row r="2596" spans="1:13" hidden="1" x14ac:dyDescent="0.3">
      <c r="A2596" s="108">
        <v>601025</v>
      </c>
      <c r="B2596" s="133" t="s">
        <v>5462</v>
      </c>
      <c r="C2596" s="133" t="s">
        <v>11</v>
      </c>
      <c r="D2596" s="133" t="s">
        <v>5397</v>
      </c>
      <c r="E2596" s="133" t="s">
        <v>1188</v>
      </c>
      <c r="F2596" s="133" t="s">
        <v>5463</v>
      </c>
      <c r="G2596" s="133" t="s">
        <v>865</v>
      </c>
      <c r="H2596" s="133" t="s">
        <v>1189</v>
      </c>
      <c r="I2596" t="b">
        <v>0</v>
      </c>
      <c r="J2596" s="133" t="s">
        <v>867</v>
      </c>
      <c r="K2596" s="91">
        <v>0</v>
      </c>
      <c r="L2596" s="278">
        <v>0</v>
      </c>
      <c r="M2596" s="278">
        <f t="shared" si="40"/>
        <v>0</v>
      </c>
    </row>
    <row r="2597" spans="1:13" hidden="1" x14ac:dyDescent="0.3">
      <c r="A2597" s="108">
        <v>2617672</v>
      </c>
      <c r="B2597" s="133" t="s">
        <v>5464</v>
      </c>
      <c r="C2597" s="133" t="s">
        <v>11</v>
      </c>
      <c r="D2597" s="133" t="s">
        <v>5397</v>
      </c>
      <c r="E2597" s="133" t="s">
        <v>1188</v>
      </c>
      <c r="F2597" s="133" t="s">
        <v>3825</v>
      </c>
      <c r="G2597" s="133" t="s">
        <v>865</v>
      </c>
      <c r="H2597" s="133" t="s">
        <v>1189</v>
      </c>
      <c r="I2597" t="b">
        <v>0</v>
      </c>
      <c r="J2597" s="133" t="s">
        <v>867</v>
      </c>
      <c r="K2597" s="91">
        <v>0</v>
      </c>
      <c r="L2597" s="278">
        <v>0</v>
      </c>
      <c r="M2597" s="278">
        <f t="shared" si="40"/>
        <v>0</v>
      </c>
    </row>
    <row r="2598" spans="1:13" hidden="1" x14ac:dyDescent="0.3">
      <c r="A2598" s="108">
        <v>601026</v>
      </c>
      <c r="B2598" s="133" t="s">
        <v>5465</v>
      </c>
      <c r="C2598" s="133" t="s">
        <v>11</v>
      </c>
      <c r="D2598" s="133" t="s">
        <v>5397</v>
      </c>
      <c r="E2598" s="133" t="s">
        <v>1188</v>
      </c>
      <c r="F2598" s="133" t="s">
        <v>3828</v>
      </c>
      <c r="G2598" s="133" t="s">
        <v>865</v>
      </c>
      <c r="H2598" s="133" t="s">
        <v>1189</v>
      </c>
      <c r="I2598" t="b">
        <v>0</v>
      </c>
      <c r="J2598" s="133" t="s">
        <v>867</v>
      </c>
      <c r="K2598" s="91">
        <v>0</v>
      </c>
      <c r="L2598" s="278">
        <v>0</v>
      </c>
      <c r="M2598" s="278">
        <f t="shared" si="40"/>
        <v>0</v>
      </c>
    </row>
    <row r="2599" spans="1:13" hidden="1" x14ac:dyDescent="0.3">
      <c r="A2599" s="108">
        <v>601027</v>
      </c>
      <c r="B2599" s="133" t="s">
        <v>5466</v>
      </c>
      <c r="C2599" s="133" t="s">
        <v>11</v>
      </c>
      <c r="D2599" s="133" t="s">
        <v>5397</v>
      </c>
      <c r="E2599" s="133" t="s">
        <v>1188</v>
      </c>
      <c r="F2599" s="133" t="s">
        <v>3831</v>
      </c>
      <c r="G2599" s="133" t="s">
        <v>865</v>
      </c>
      <c r="H2599" s="133" t="s">
        <v>1189</v>
      </c>
      <c r="I2599" t="b">
        <v>0</v>
      </c>
      <c r="J2599" s="133" t="s">
        <v>867</v>
      </c>
      <c r="K2599" s="91">
        <v>200</v>
      </c>
      <c r="L2599" s="278">
        <v>200</v>
      </c>
      <c r="M2599" s="278">
        <f t="shared" si="40"/>
        <v>0</v>
      </c>
    </row>
    <row r="2600" spans="1:13" hidden="1" x14ac:dyDescent="0.3">
      <c r="A2600" s="108">
        <v>1210021</v>
      </c>
      <c r="B2600" s="133" t="s">
        <v>5467</v>
      </c>
      <c r="C2600" s="133" t="s">
        <v>11</v>
      </c>
      <c r="D2600" s="133" t="s">
        <v>5397</v>
      </c>
      <c r="E2600" s="133" t="s">
        <v>1188</v>
      </c>
      <c r="F2600" s="133" t="s">
        <v>3834</v>
      </c>
      <c r="G2600" s="133" t="s">
        <v>865</v>
      </c>
      <c r="H2600" s="133" t="s">
        <v>1189</v>
      </c>
      <c r="I2600" t="b">
        <v>0</v>
      </c>
      <c r="J2600" s="133" t="s">
        <v>867</v>
      </c>
      <c r="K2600" s="91">
        <v>0</v>
      </c>
      <c r="L2600" s="278">
        <v>0</v>
      </c>
      <c r="M2600" s="278">
        <f t="shared" si="40"/>
        <v>0</v>
      </c>
    </row>
    <row r="2601" spans="1:13" hidden="1" x14ac:dyDescent="0.3">
      <c r="A2601" s="108">
        <v>2617522</v>
      </c>
      <c r="B2601" s="133" t="s">
        <v>5468</v>
      </c>
      <c r="C2601" s="133" t="s">
        <v>11</v>
      </c>
      <c r="D2601" s="133" t="s">
        <v>5397</v>
      </c>
      <c r="E2601" s="133" t="s">
        <v>1188</v>
      </c>
      <c r="F2601" s="133" t="s">
        <v>3837</v>
      </c>
      <c r="G2601" s="133" t="s">
        <v>865</v>
      </c>
      <c r="H2601" s="133" t="s">
        <v>1189</v>
      </c>
      <c r="I2601" t="b">
        <v>0</v>
      </c>
      <c r="J2601" s="133" t="s">
        <v>867</v>
      </c>
      <c r="K2601" s="91">
        <v>100</v>
      </c>
      <c r="L2601" s="278">
        <v>100</v>
      </c>
      <c r="M2601" s="278">
        <f t="shared" si="40"/>
        <v>0</v>
      </c>
    </row>
    <row r="2602" spans="1:13" hidden="1" x14ac:dyDescent="0.3">
      <c r="A2602" s="108">
        <v>2617523</v>
      </c>
      <c r="B2602" s="133" t="s">
        <v>5469</v>
      </c>
      <c r="C2602" s="133" t="s">
        <v>11</v>
      </c>
      <c r="D2602" s="133" t="s">
        <v>5397</v>
      </c>
      <c r="E2602" s="133" t="s">
        <v>1188</v>
      </c>
      <c r="F2602" s="133" t="s">
        <v>3837</v>
      </c>
      <c r="G2602" s="133" t="s">
        <v>925</v>
      </c>
      <c r="H2602" s="133" t="s">
        <v>4958</v>
      </c>
      <c r="I2602" t="b">
        <v>0</v>
      </c>
      <c r="J2602" s="133" t="s">
        <v>867</v>
      </c>
      <c r="K2602" s="91">
        <v>150</v>
      </c>
      <c r="L2602" s="278">
        <v>150</v>
      </c>
      <c r="M2602" s="278">
        <f t="shared" si="40"/>
        <v>0</v>
      </c>
    </row>
    <row r="2603" spans="1:13" hidden="1" x14ac:dyDescent="0.3">
      <c r="A2603" s="108">
        <v>587655</v>
      </c>
      <c r="B2603" s="133" t="s">
        <v>5470</v>
      </c>
      <c r="C2603" s="133" t="s">
        <v>11</v>
      </c>
      <c r="D2603" s="133" t="s">
        <v>5397</v>
      </c>
      <c r="E2603" s="133" t="s">
        <v>1188</v>
      </c>
      <c r="F2603" s="133" t="s">
        <v>3840</v>
      </c>
      <c r="G2603" s="133" t="s">
        <v>865</v>
      </c>
      <c r="H2603" s="133" t="s">
        <v>1189</v>
      </c>
      <c r="I2603" t="b">
        <v>0</v>
      </c>
      <c r="J2603" s="133" t="s">
        <v>867</v>
      </c>
      <c r="K2603" s="91">
        <v>0</v>
      </c>
      <c r="L2603" s="278">
        <v>0</v>
      </c>
      <c r="M2603" s="278">
        <f t="shared" si="40"/>
        <v>0</v>
      </c>
    </row>
    <row r="2604" spans="1:13" hidden="1" x14ac:dyDescent="0.3">
      <c r="A2604" s="108">
        <v>587804</v>
      </c>
      <c r="B2604" s="133" t="s">
        <v>5471</v>
      </c>
      <c r="C2604" s="133" t="s">
        <v>11</v>
      </c>
      <c r="D2604" s="133" t="s">
        <v>5397</v>
      </c>
      <c r="E2604" s="133" t="s">
        <v>1188</v>
      </c>
      <c r="F2604" s="133" t="s">
        <v>3843</v>
      </c>
      <c r="G2604" s="133" t="s">
        <v>865</v>
      </c>
      <c r="H2604" s="133" t="s">
        <v>1189</v>
      </c>
      <c r="I2604" t="b">
        <v>0</v>
      </c>
      <c r="J2604" s="133" t="s">
        <v>867</v>
      </c>
      <c r="K2604" s="91">
        <v>0</v>
      </c>
      <c r="L2604" s="278">
        <v>0</v>
      </c>
      <c r="M2604" s="278">
        <f t="shared" si="40"/>
        <v>0</v>
      </c>
    </row>
    <row r="2605" spans="1:13" hidden="1" x14ac:dyDescent="0.3">
      <c r="A2605" s="108">
        <v>587552</v>
      </c>
      <c r="B2605" s="133" t="s">
        <v>5472</v>
      </c>
      <c r="C2605" s="133" t="s">
        <v>11</v>
      </c>
      <c r="D2605" s="133" t="s">
        <v>5397</v>
      </c>
      <c r="E2605" s="133" t="s">
        <v>1188</v>
      </c>
      <c r="F2605" s="133" t="s">
        <v>3846</v>
      </c>
      <c r="G2605" s="133" t="s">
        <v>865</v>
      </c>
      <c r="H2605" s="133" t="s">
        <v>1189</v>
      </c>
      <c r="I2605" t="b">
        <v>0</v>
      </c>
      <c r="J2605" s="133" t="s">
        <v>867</v>
      </c>
      <c r="K2605" s="91">
        <v>2000</v>
      </c>
      <c r="L2605" s="278">
        <v>2000</v>
      </c>
      <c r="M2605" s="278">
        <f t="shared" si="40"/>
        <v>0</v>
      </c>
    </row>
    <row r="2606" spans="1:13" hidden="1" x14ac:dyDescent="0.3">
      <c r="A2606" s="108">
        <v>587553</v>
      </c>
      <c r="B2606" s="133" t="s">
        <v>5473</v>
      </c>
      <c r="C2606" s="133" t="s">
        <v>11</v>
      </c>
      <c r="D2606" s="133" t="s">
        <v>5397</v>
      </c>
      <c r="E2606" s="133" t="s">
        <v>1188</v>
      </c>
      <c r="F2606" s="133" t="s">
        <v>3861</v>
      </c>
      <c r="G2606" s="133" t="s">
        <v>865</v>
      </c>
      <c r="H2606" s="133" t="s">
        <v>1189</v>
      </c>
      <c r="I2606" t="b">
        <v>0</v>
      </c>
      <c r="J2606" s="133" t="s">
        <v>867</v>
      </c>
      <c r="K2606" s="91">
        <v>0</v>
      </c>
      <c r="L2606" s="278">
        <v>0</v>
      </c>
      <c r="M2606" s="278">
        <f t="shared" si="40"/>
        <v>0</v>
      </c>
    </row>
    <row r="2607" spans="1:13" hidden="1" x14ac:dyDescent="0.3">
      <c r="A2607" s="108">
        <v>587656</v>
      </c>
      <c r="B2607" s="133" t="s">
        <v>5474</v>
      </c>
      <c r="C2607" s="133" t="s">
        <v>11</v>
      </c>
      <c r="D2607" s="133" t="s">
        <v>5397</v>
      </c>
      <c r="E2607" s="133" t="s">
        <v>1188</v>
      </c>
      <c r="F2607" s="133" t="s">
        <v>3864</v>
      </c>
      <c r="G2607" s="133" t="s">
        <v>865</v>
      </c>
      <c r="H2607" s="133" t="s">
        <v>1189</v>
      </c>
      <c r="I2607" t="b">
        <v>0</v>
      </c>
      <c r="J2607" s="133" t="s">
        <v>867</v>
      </c>
      <c r="K2607" s="91">
        <v>0</v>
      </c>
      <c r="L2607" s="278">
        <v>0</v>
      </c>
      <c r="M2607" s="278">
        <f t="shared" si="40"/>
        <v>0</v>
      </c>
    </row>
    <row r="2608" spans="1:13" hidden="1" x14ac:dyDescent="0.3">
      <c r="A2608" s="108">
        <v>850505</v>
      </c>
      <c r="B2608" s="133" t="s">
        <v>5475</v>
      </c>
      <c r="C2608" s="133" t="s">
        <v>11</v>
      </c>
      <c r="D2608" s="133" t="s">
        <v>5397</v>
      </c>
      <c r="E2608" s="133" t="s">
        <v>1188</v>
      </c>
      <c r="F2608" s="133" t="s">
        <v>5419</v>
      </c>
      <c r="G2608" s="133" t="s">
        <v>865</v>
      </c>
      <c r="H2608" s="133" t="s">
        <v>1189</v>
      </c>
      <c r="I2608" t="b">
        <v>0</v>
      </c>
      <c r="J2608" s="133" t="s">
        <v>867</v>
      </c>
      <c r="K2608" s="91">
        <v>0</v>
      </c>
      <c r="L2608" s="278">
        <v>0</v>
      </c>
      <c r="M2608" s="278">
        <f t="shared" si="40"/>
        <v>0</v>
      </c>
    </row>
    <row r="2609" spans="1:13" hidden="1" x14ac:dyDescent="0.3">
      <c r="A2609" s="108">
        <v>1210020</v>
      </c>
      <c r="B2609" s="133" t="s">
        <v>5476</v>
      </c>
      <c r="C2609" s="133" t="s">
        <v>11</v>
      </c>
      <c r="D2609" s="133" t="s">
        <v>5397</v>
      </c>
      <c r="E2609" s="133" t="s">
        <v>1188</v>
      </c>
      <c r="F2609" s="133" t="s">
        <v>3867</v>
      </c>
      <c r="G2609" s="133" t="s">
        <v>865</v>
      </c>
      <c r="H2609" s="133" t="s">
        <v>1189</v>
      </c>
      <c r="I2609" t="b">
        <v>0</v>
      </c>
      <c r="J2609" s="133" t="s">
        <v>867</v>
      </c>
      <c r="K2609" s="91">
        <v>0</v>
      </c>
      <c r="L2609" s="278">
        <v>0</v>
      </c>
      <c r="M2609" s="278">
        <f t="shared" si="40"/>
        <v>0</v>
      </c>
    </row>
    <row r="2610" spans="1:13" hidden="1" x14ac:dyDescent="0.3">
      <c r="A2610" s="108">
        <v>587658</v>
      </c>
      <c r="B2610" s="133" t="s">
        <v>5477</v>
      </c>
      <c r="C2610" s="133" t="s">
        <v>11</v>
      </c>
      <c r="D2610" s="133" t="s">
        <v>5397</v>
      </c>
      <c r="E2610" s="133" t="s">
        <v>1188</v>
      </c>
      <c r="F2610" s="133" t="s">
        <v>3870</v>
      </c>
      <c r="G2610" s="133" t="s">
        <v>865</v>
      </c>
      <c r="H2610" s="133" t="s">
        <v>1189</v>
      </c>
      <c r="I2610" t="b">
        <v>0</v>
      </c>
      <c r="J2610" s="133" t="s">
        <v>867</v>
      </c>
      <c r="K2610" s="91">
        <v>0</v>
      </c>
      <c r="L2610" s="278">
        <v>0</v>
      </c>
      <c r="M2610" s="278">
        <f t="shared" si="40"/>
        <v>0</v>
      </c>
    </row>
    <row r="2611" spans="1:13" hidden="1" x14ac:dyDescent="0.3">
      <c r="A2611" s="108">
        <v>587659</v>
      </c>
      <c r="B2611" s="133" t="s">
        <v>5478</v>
      </c>
      <c r="C2611" s="133" t="s">
        <v>11</v>
      </c>
      <c r="D2611" s="133" t="s">
        <v>5397</v>
      </c>
      <c r="E2611" s="133" t="s">
        <v>1188</v>
      </c>
      <c r="F2611" s="133" t="s">
        <v>5479</v>
      </c>
      <c r="G2611" s="133" t="s">
        <v>865</v>
      </c>
      <c r="H2611" s="133" t="s">
        <v>1189</v>
      </c>
      <c r="I2611" t="b">
        <v>0</v>
      </c>
      <c r="J2611" s="133" t="s">
        <v>867</v>
      </c>
      <c r="K2611" s="91">
        <v>0</v>
      </c>
      <c r="L2611" s="278">
        <v>0</v>
      </c>
      <c r="M2611" s="278">
        <f t="shared" si="40"/>
        <v>0</v>
      </c>
    </row>
    <row r="2612" spans="1:13" hidden="1" x14ac:dyDescent="0.3">
      <c r="A2612" s="108">
        <v>587554</v>
      </c>
      <c r="B2612" s="133" t="s">
        <v>5480</v>
      </c>
      <c r="C2612" s="133" t="s">
        <v>11</v>
      </c>
      <c r="D2612" s="133" t="s">
        <v>5397</v>
      </c>
      <c r="E2612" s="133" t="s">
        <v>1188</v>
      </c>
      <c r="F2612" s="133" t="s">
        <v>3876</v>
      </c>
      <c r="G2612" s="133" t="s">
        <v>865</v>
      </c>
      <c r="H2612" s="133" t="s">
        <v>1189</v>
      </c>
      <c r="I2612" t="b">
        <v>0</v>
      </c>
      <c r="J2612" s="133" t="s">
        <v>867</v>
      </c>
      <c r="K2612" s="91">
        <v>0</v>
      </c>
      <c r="L2612" s="278">
        <v>0</v>
      </c>
      <c r="M2612" s="278">
        <f t="shared" si="40"/>
        <v>0</v>
      </c>
    </row>
    <row r="2613" spans="1:13" hidden="1" x14ac:dyDescent="0.3">
      <c r="A2613" s="108">
        <v>849984</v>
      </c>
      <c r="B2613" s="133" t="s">
        <v>5481</v>
      </c>
      <c r="C2613" s="133" t="s">
        <v>11</v>
      </c>
      <c r="D2613" s="133" t="s">
        <v>5397</v>
      </c>
      <c r="E2613" s="133" t="s">
        <v>1188</v>
      </c>
      <c r="F2613" s="133" t="s">
        <v>3879</v>
      </c>
      <c r="G2613" s="133" t="s">
        <v>865</v>
      </c>
      <c r="H2613" s="133" t="s">
        <v>1189</v>
      </c>
      <c r="I2613" t="b">
        <v>0</v>
      </c>
      <c r="J2613" s="133" t="s">
        <v>867</v>
      </c>
      <c r="K2613" s="91">
        <v>0</v>
      </c>
      <c r="L2613" s="278">
        <v>0</v>
      </c>
      <c r="M2613" s="278">
        <f t="shared" si="40"/>
        <v>0</v>
      </c>
    </row>
    <row r="2614" spans="1:13" hidden="1" x14ac:dyDescent="0.3">
      <c r="A2614" s="108">
        <v>587660</v>
      </c>
      <c r="B2614" s="133" t="s">
        <v>5482</v>
      </c>
      <c r="C2614" s="133" t="s">
        <v>11</v>
      </c>
      <c r="D2614" s="133" t="s">
        <v>5397</v>
      </c>
      <c r="E2614" s="133" t="s">
        <v>1188</v>
      </c>
      <c r="F2614" s="133" t="s">
        <v>3879</v>
      </c>
      <c r="G2614" s="133" t="s">
        <v>925</v>
      </c>
      <c r="H2614" s="133" t="s">
        <v>5483</v>
      </c>
      <c r="I2614" t="b">
        <v>0</v>
      </c>
      <c r="J2614" s="133" t="s">
        <v>867</v>
      </c>
      <c r="K2614" s="91">
        <v>2000</v>
      </c>
      <c r="L2614" s="278">
        <v>2000</v>
      </c>
      <c r="M2614" s="278">
        <f t="shared" si="40"/>
        <v>0</v>
      </c>
    </row>
    <row r="2615" spans="1:13" hidden="1" x14ac:dyDescent="0.3">
      <c r="A2615" s="108">
        <v>587661</v>
      </c>
      <c r="B2615" s="133" t="s">
        <v>5484</v>
      </c>
      <c r="C2615" s="133" t="s">
        <v>11</v>
      </c>
      <c r="D2615" s="133" t="s">
        <v>5397</v>
      </c>
      <c r="E2615" s="133" t="s">
        <v>1188</v>
      </c>
      <c r="F2615" s="133" t="s">
        <v>3886</v>
      </c>
      <c r="G2615" s="133" t="s">
        <v>865</v>
      </c>
      <c r="H2615" s="133" t="s">
        <v>1189</v>
      </c>
      <c r="I2615" t="b">
        <v>0</v>
      </c>
      <c r="J2615" s="133" t="s">
        <v>867</v>
      </c>
      <c r="K2615" s="91">
        <v>0</v>
      </c>
      <c r="L2615" s="278">
        <v>0</v>
      </c>
      <c r="M2615" s="278">
        <f t="shared" si="40"/>
        <v>0</v>
      </c>
    </row>
    <row r="2616" spans="1:13" hidden="1" x14ac:dyDescent="0.3">
      <c r="A2616" s="108">
        <v>587662</v>
      </c>
      <c r="B2616" s="133" t="s">
        <v>5485</v>
      </c>
      <c r="C2616" s="133" t="s">
        <v>11</v>
      </c>
      <c r="D2616" s="133" t="s">
        <v>5397</v>
      </c>
      <c r="E2616" s="133" t="s">
        <v>1188</v>
      </c>
      <c r="F2616" s="133" t="s">
        <v>5406</v>
      </c>
      <c r="G2616" s="133" t="s">
        <v>865</v>
      </c>
      <c r="H2616" s="133" t="s">
        <v>1189</v>
      </c>
      <c r="I2616" t="b">
        <v>0</v>
      </c>
      <c r="J2616" s="133" t="s">
        <v>867</v>
      </c>
      <c r="K2616" s="91">
        <v>0</v>
      </c>
      <c r="L2616" s="278">
        <v>0</v>
      </c>
      <c r="M2616" s="278">
        <f t="shared" si="40"/>
        <v>0</v>
      </c>
    </row>
    <row r="2617" spans="1:13" hidden="1" x14ac:dyDescent="0.3">
      <c r="A2617" s="108">
        <v>587663</v>
      </c>
      <c r="B2617" s="133" t="s">
        <v>5486</v>
      </c>
      <c r="C2617" s="133" t="s">
        <v>11</v>
      </c>
      <c r="D2617" s="133" t="s">
        <v>5397</v>
      </c>
      <c r="E2617" s="133" t="s">
        <v>1188</v>
      </c>
      <c r="F2617" s="133" t="s">
        <v>3895</v>
      </c>
      <c r="G2617" s="133" t="s">
        <v>865</v>
      </c>
      <c r="H2617" s="133" t="s">
        <v>1189</v>
      </c>
      <c r="I2617" t="b">
        <v>0</v>
      </c>
      <c r="J2617" s="133" t="s">
        <v>867</v>
      </c>
      <c r="K2617" s="91">
        <v>0</v>
      </c>
      <c r="L2617" s="278">
        <v>0</v>
      </c>
      <c r="M2617" s="278">
        <f t="shared" si="40"/>
        <v>0</v>
      </c>
    </row>
    <row r="2618" spans="1:13" hidden="1" x14ac:dyDescent="0.3">
      <c r="A2618" s="108">
        <v>587664</v>
      </c>
      <c r="B2618" s="133" t="s">
        <v>5487</v>
      </c>
      <c r="C2618" s="133" t="s">
        <v>11</v>
      </c>
      <c r="D2618" s="133" t="s">
        <v>5397</v>
      </c>
      <c r="E2618" s="133" t="s">
        <v>1188</v>
      </c>
      <c r="F2618" s="133" t="s">
        <v>3901</v>
      </c>
      <c r="G2618" s="133" t="s">
        <v>865</v>
      </c>
      <c r="H2618" s="133" t="s">
        <v>1189</v>
      </c>
      <c r="I2618" t="b">
        <v>0</v>
      </c>
      <c r="J2618" s="133" t="s">
        <v>867</v>
      </c>
      <c r="K2618" s="91">
        <v>0</v>
      </c>
      <c r="L2618" s="278">
        <v>0</v>
      </c>
      <c r="M2618" s="278">
        <f t="shared" si="40"/>
        <v>0</v>
      </c>
    </row>
    <row r="2619" spans="1:13" hidden="1" x14ac:dyDescent="0.3">
      <c r="A2619" s="108">
        <v>587665</v>
      </c>
      <c r="B2619" s="133" t="s">
        <v>5488</v>
      </c>
      <c r="C2619" s="133" t="s">
        <v>11</v>
      </c>
      <c r="D2619" s="133" t="s">
        <v>5397</v>
      </c>
      <c r="E2619" s="133" t="s">
        <v>1188</v>
      </c>
      <c r="F2619" s="133" t="s">
        <v>5432</v>
      </c>
      <c r="G2619" s="133" t="s">
        <v>865</v>
      </c>
      <c r="H2619" s="133" t="s">
        <v>1189</v>
      </c>
      <c r="I2619" t="b">
        <v>0</v>
      </c>
      <c r="J2619" s="133" t="s">
        <v>867</v>
      </c>
      <c r="K2619" s="91">
        <v>0</v>
      </c>
      <c r="L2619" s="278">
        <v>0</v>
      </c>
      <c r="M2619" s="278">
        <f t="shared" si="40"/>
        <v>0</v>
      </c>
    </row>
    <row r="2620" spans="1:13" hidden="1" x14ac:dyDescent="0.3">
      <c r="A2620" s="108">
        <v>587666</v>
      </c>
      <c r="B2620" s="133" t="s">
        <v>5489</v>
      </c>
      <c r="C2620" s="133" t="s">
        <v>11</v>
      </c>
      <c r="D2620" s="133" t="s">
        <v>5397</v>
      </c>
      <c r="E2620" s="133" t="s">
        <v>1188</v>
      </c>
      <c r="F2620" s="133" t="s">
        <v>3936</v>
      </c>
      <c r="G2620" s="133" t="s">
        <v>865</v>
      </c>
      <c r="H2620" s="133" t="s">
        <v>1189</v>
      </c>
      <c r="I2620" t="b">
        <v>0</v>
      </c>
      <c r="J2620" s="133" t="s">
        <v>867</v>
      </c>
      <c r="K2620" s="91">
        <v>2000</v>
      </c>
      <c r="L2620" s="278">
        <v>2000</v>
      </c>
      <c r="M2620" s="278">
        <f t="shared" si="40"/>
        <v>0</v>
      </c>
    </row>
    <row r="2621" spans="1:13" hidden="1" x14ac:dyDescent="0.3">
      <c r="A2621" s="108">
        <v>587667</v>
      </c>
      <c r="B2621" s="133" t="s">
        <v>5490</v>
      </c>
      <c r="C2621" s="133" t="s">
        <v>11</v>
      </c>
      <c r="D2621" s="133" t="s">
        <v>5397</v>
      </c>
      <c r="E2621" s="133" t="s">
        <v>1191</v>
      </c>
      <c r="F2621" s="133" t="s">
        <v>5398</v>
      </c>
      <c r="G2621" s="133" t="s">
        <v>865</v>
      </c>
      <c r="H2621" s="133" t="s">
        <v>2130</v>
      </c>
      <c r="I2621" t="b">
        <v>0</v>
      </c>
      <c r="J2621" s="133" t="s">
        <v>867</v>
      </c>
      <c r="K2621" s="91">
        <v>2190</v>
      </c>
      <c r="L2621" s="278">
        <v>2190</v>
      </c>
      <c r="M2621" s="278">
        <f t="shared" si="40"/>
        <v>0</v>
      </c>
    </row>
    <row r="2622" spans="1:13" hidden="1" x14ac:dyDescent="0.3">
      <c r="A2622" s="108">
        <v>587805</v>
      </c>
      <c r="B2622" s="133" t="s">
        <v>5491</v>
      </c>
      <c r="C2622" s="133" t="s">
        <v>11</v>
      </c>
      <c r="D2622" s="133" t="s">
        <v>5397</v>
      </c>
      <c r="E2622" s="133" t="s">
        <v>1191</v>
      </c>
      <c r="F2622" s="133" t="s">
        <v>3825</v>
      </c>
      <c r="G2622" s="133" t="s">
        <v>865</v>
      </c>
      <c r="H2622" s="133" t="s">
        <v>1192</v>
      </c>
      <c r="I2622" t="b">
        <v>0</v>
      </c>
      <c r="J2622" s="133" t="s">
        <v>867</v>
      </c>
      <c r="K2622" s="91">
        <v>460</v>
      </c>
      <c r="L2622" s="278">
        <v>460</v>
      </c>
      <c r="M2622" s="278">
        <f t="shared" si="40"/>
        <v>0</v>
      </c>
    </row>
    <row r="2623" spans="1:13" hidden="1" x14ac:dyDescent="0.3">
      <c r="A2623" s="108">
        <v>587555</v>
      </c>
      <c r="B2623" s="133" t="s">
        <v>5492</v>
      </c>
      <c r="C2623" s="133" t="s">
        <v>11</v>
      </c>
      <c r="D2623" s="133" t="s">
        <v>5397</v>
      </c>
      <c r="E2623" s="133" t="s">
        <v>1191</v>
      </c>
      <c r="F2623" s="133" t="s">
        <v>3828</v>
      </c>
      <c r="G2623" s="133" t="s">
        <v>865</v>
      </c>
      <c r="H2623" s="133" t="s">
        <v>2130</v>
      </c>
      <c r="I2623" t="b">
        <v>0</v>
      </c>
      <c r="J2623" s="133" t="s">
        <v>867</v>
      </c>
      <c r="K2623" s="91">
        <v>250</v>
      </c>
      <c r="L2623" s="278">
        <v>250</v>
      </c>
      <c r="M2623" s="278">
        <f t="shared" si="40"/>
        <v>0</v>
      </c>
    </row>
    <row r="2624" spans="1:13" hidden="1" x14ac:dyDescent="0.3">
      <c r="A2624" s="108">
        <v>587556</v>
      </c>
      <c r="B2624" s="133" t="s">
        <v>5493</v>
      </c>
      <c r="C2624" s="133" t="s">
        <v>11</v>
      </c>
      <c r="D2624" s="133" t="s">
        <v>5397</v>
      </c>
      <c r="E2624" s="133" t="s">
        <v>1191</v>
      </c>
      <c r="F2624" s="133" t="s">
        <v>3837</v>
      </c>
      <c r="G2624" s="133" t="s">
        <v>865</v>
      </c>
      <c r="H2624" s="133" t="s">
        <v>1192</v>
      </c>
      <c r="I2624" t="b">
        <v>0</v>
      </c>
      <c r="J2624" s="133" t="s">
        <v>867</v>
      </c>
      <c r="K2624" s="91">
        <v>630</v>
      </c>
      <c r="L2624" s="278">
        <v>630</v>
      </c>
      <c r="M2624" s="278">
        <f t="shared" si="40"/>
        <v>0</v>
      </c>
    </row>
    <row r="2625" spans="1:13" hidden="1" x14ac:dyDescent="0.3">
      <c r="A2625" s="108">
        <v>587668</v>
      </c>
      <c r="B2625" s="133" t="s">
        <v>5494</v>
      </c>
      <c r="C2625" s="133" t="s">
        <v>11</v>
      </c>
      <c r="D2625" s="133" t="s">
        <v>5397</v>
      </c>
      <c r="E2625" s="133" t="s">
        <v>1191</v>
      </c>
      <c r="F2625" s="133" t="s">
        <v>3840</v>
      </c>
      <c r="G2625" s="133" t="s">
        <v>865</v>
      </c>
      <c r="H2625" s="133" t="s">
        <v>5495</v>
      </c>
      <c r="I2625" t="b">
        <v>0</v>
      </c>
      <c r="J2625" s="133" t="s">
        <v>867</v>
      </c>
      <c r="K2625" s="91">
        <v>0</v>
      </c>
      <c r="L2625" s="278">
        <v>0</v>
      </c>
      <c r="M2625" s="278">
        <f t="shared" si="40"/>
        <v>0</v>
      </c>
    </row>
    <row r="2626" spans="1:13" hidden="1" x14ac:dyDescent="0.3">
      <c r="A2626" s="108">
        <v>587669</v>
      </c>
      <c r="B2626" s="133" t="s">
        <v>5496</v>
      </c>
      <c r="C2626" s="133" t="s">
        <v>11</v>
      </c>
      <c r="D2626" s="133" t="s">
        <v>5397</v>
      </c>
      <c r="E2626" s="133" t="s">
        <v>1191</v>
      </c>
      <c r="F2626" s="133" t="s">
        <v>3840</v>
      </c>
      <c r="G2626" s="133" t="s">
        <v>925</v>
      </c>
      <c r="H2626" s="133" t="s">
        <v>5497</v>
      </c>
      <c r="I2626" t="b">
        <v>0</v>
      </c>
      <c r="J2626" s="133" t="s">
        <v>867</v>
      </c>
      <c r="K2626" s="91">
        <v>190</v>
      </c>
      <c r="L2626" s="278">
        <v>190</v>
      </c>
      <c r="M2626" s="278">
        <f t="shared" si="40"/>
        <v>0</v>
      </c>
    </row>
    <row r="2627" spans="1:13" hidden="1" x14ac:dyDescent="0.3">
      <c r="A2627" s="108">
        <v>587670</v>
      </c>
      <c r="B2627" s="133" t="s">
        <v>5498</v>
      </c>
      <c r="C2627" s="133" t="s">
        <v>11</v>
      </c>
      <c r="D2627" s="133" t="s">
        <v>5397</v>
      </c>
      <c r="E2627" s="133" t="s">
        <v>1191</v>
      </c>
      <c r="F2627" s="133" t="s">
        <v>3843</v>
      </c>
      <c r="G2627" s="133" t="s">
        <v>865</v>
      </c>
      <c r="H2627" s="133" t="s">
        <v>5499</v>
      </c>
      <c r="I2627" t="b">
        <v>0</v>
      </c>
      <c r="J2627" s="133" t="s">
        <v>867</v>
      </c>
      <c r="K2627" s="91">
        <v>950</v>
      </c>
      <c r="L2627" s="278">
        <v>950</v>
      </c>
      <c r="M2627" s="278">
        <f t="shared" si="40"/>
        <v>0</v>
      </c>
    </row>
    <row r="2628" spans="1:13" hidden="1" x14ac:dyDescent="0.3">
      <c r="A2628" s="108">
        <v>587671</v>
      </c>
      <c r="B2628" s="133" t="s">
        <v>5500</v>
      </c>
      <c r="C2628" s="133" t="s">
        <v>11</v>
      </c>
      <c r="D2628" s="133" t="s">
        <v>5397</v>
      </c>
      <c r="E2628" s="133" t="s">
        <v>1191</v>
      </c>
      <c r="F2628" s="133" t="s">
        <v>3852</v>
      </c>
      <c r="G2628" s="133" t="s">
        <v>865</v>
      </c>
      <c r="H2628" s="133" t="s">
        <v>1192</v>
      </c>
      <c r="I2628" t="b">
        <v>0</v>
      </c>
      <c r="J2628" s="133" t="s">
        <v>867</v>
      </c>
      <c r="K2628" s="91">
        <v>1500</v>
      </c>
      <c r="L2628" s="278">
        <v>1500</v>
      </c>
      <c r="M2628" s="278">
        <f t="shared" si="40"/>
        <v>0</v>
      </c>
    </row>
    <row r="2629" spans="1:13" hidden="1" x14ac:dyDescent="0.3">
      <c r="A2629" s="108">
        <v>587672</v>
      </c>
      <c r="B2629" s="133" t="s">
        <v>5501</v>
      </c>
      <c r="C2629" s="133" t="s">
        <v>11</v>
      </c>
      <c r="D2629" s="133" t="s">
        <v>5397</v>
      </c>
      <c r="E2629" s="133" t="s">
        <v>1191</v>
      </c>
      <c r="F2629" s="133" t="s">
        <v>3861</v>
      </c>
      <c r="G2629" s="133" t="s">
        <v>865</v>
      </c>
      <c r="H2629" s="133" t="s">
        <v>1192</v>
      </c>
      <c r="I2629" t="b">
        <v>0</v>
      </c>
      <c r="J2629" s="133" t="s">
        <v>867</v>
      </c>
      <c r="K2629" s="91">
        <v>350</v>
      </c>
      <c r="L2629" s="278">
        <v>350</v>
      </c>
      <c r="M2629" s="278">
        <f t="shared" si="40"/>
        <v>0</v>
      </c>
    </row>
    <row r="2630" spans="1:13" hidden="1" x14ac:dyDescent="0.3">
      <c r="A2630" s="108">
        <v>587673</v>
      </c>
      <c r="B2630" s="133" t="s">
        <v>5502</v>
      </c>
      <c r="C2630" s="133" t="s">
        <v>11</v>
      </c>
      <c r="D2630" s="133" t="s">
        <v>5397</v>
      </c>
      <c r="E2630" s="133" t="s">
        <v>1191</v>
      </c>
      <c r="F2630" s="133" t="s">
        <v>3889</v>
      </c>
      <c r="G2630" s="133" t="s">
        <v>865</v>
      </c>
      <c r="H2630" s="133" t="s">
        <v>1192</v>
      </c>
      <c r="I2630" t="b">
        <v>0</v>
      </c>
      <c r="J2630" s="133" t="s">
        <v>867</v>
      </c>
      <c r="K2630" s="91">
        <v>460</v>
      </c>
      <c r="L2630" s="278">
        <v>460</v>
      </c>
      <c r="M2630" s="278">
        <f t="shared" ref="M2630:M2693" si="41">+L2630-K2630</f>
        <v>0</v>
      </c>
    </row>
    <row r="2631" spans="1:13" hidden="1" x14ac:dyDescent="0.3">
      <c r="A2631" s="108">
        <v>587674</v>
      </c>
      <c r="B2631" s="133" t="s">
        <v>5503</v>
      </c>
      <c r="C2631" s="133" t="s">
        <v>11</v>
      </c>
      <c r="D2631" s="133" t="s">
        <v>5397</v>
      </c>
      <c r="E2631" s="133" t="s">
        <v>1191</v>
      </c>
      <c r="F2631" s="133" t="s">
        <v>3901</v>
      </c>
      <c r="G2631" s="133" t="s">
        <v>865</v>
      </c>
      <c r="H2631" s="133" t="s">
        <v>5504</v>
      </c>
      <c r="I2631" t="b">
        <v>0</v>
      </c>
      <c r="J2631" s="133" t="s">
        <v>867</v>
      </c>
      <c r="K2631" s="91">
        <v>200</v>
      </c>
      <c r="L2631" s="278">
        <v>200</v>
      </c>
      <c r="M2631" s="278">
        <f t="shared" si="41"/>
        <v>0</v>
      </c>
    </row>
    <row r="2632" spans="1:13" hidden="1" x14ac:dyDescent="0.3">
      <c r="A2632" s="108">
        <v>587675</v>
      </c>
      <c r="B2632" s="133" t="s">
        <v>5505</v>
      </c>
      <c r="C2632" s="133" t="s">
        <v>11</v>
      </c>
      <c r="D2632" s="133" t="s">
        <v>5397</v>
      </c>
      <c r="E2632" s="133" t="s">
        <v>1191</v>
      </c>
      <c r="F2632" s="133" t="s">
        <v>3936</v>
      </c>
      <c r="G2632" s="133" t="s">
        <v>865</v>
      </c>
      <c r="H2632" s="133" t="s">
        <v>1192</v>
      </c>
      <c r="I2632" t="b">
        <v>0</v>
      </c>
      <c r="J2632" s="133" t="s">
        <v>867</v>
      </c>
      <c r="K2632" s="91">
        <v>3500</v>
      </c>
      <c r="L2632" s="278">
        <v>3500</v>
      </c>
      <c r="M2632" s="278">
        <f t="shared" si="41"/>
        <v>0</v>
      </c>
    </row>
    <row r="2633" spans="1:13" hidden="1" x14ac:dyDescent="0.3">
      <c r="A2633" s="108">
        <v>587806</v>
      </c>
      <c r="B2633" s="133" t="s">
        <v>5506</v>
      </c>
      <c r="C2633" s="133" t="s">
        <v>11</v>
      </c>
      <c r="D2633" s="133" t="s">
        <v>5397</v>
      </c>
      <c r="E2633" s="133" t="s">
        <v>1194</v>
      </c>
      <c r="F2633" s="133" t="s">
        <v>5398</v>
      </c>
      <c r="G2633" s="133" t="s">
        <v>865</v>
      </c>
      <c r="H2633" s="133" t="s">
        <v>1195</v>
      </c>
      <c r="I2633" t="b">
        <v>0</v>
      </c>
      <c r="J2633" s="133" t="s">
        <v>867</v>
      </c>
      <c r="K2633" s="91">
        <v>1090</v>
      </c>
      <c r="L2633" s="278">
        <v>1090</v>
      </c>
      <c r="M2633" s="278">
        <f t="shared" si="41"/>
        <v>0</v>
      </c>
    </row>
    <row r="2634" spans="1:13" hidden="1" x14ac:dyDescent="0.3">
      <c r="A2634" s="108">
        <v>587557</v>
      </c>
      <c r="B2634" s="133" t="s">
        <v>5507</v>
      </c>
      <c r="C2634" s="133" t="s">
        <v>11</v>
      </c>
      <c r="D2634" s="133" t="s">
        <v>5397</v>
      </c>
      <c r="E2634" s="133" t="s">
        <v>1194</v>
      </c>
      <c r="F2634" s="133" t="s">
        <v>3837</v>
      </c>
      <c r="G2634" s="133" t="s">
        <v>865</v>
      </c>
      <c r="H2634" s="133" t="s">
        <v>1195</v>
      </c>
      <c r="I2634" t="b">
        <v>0</v>
      </c>
      <c r="J2634" s="133" t="s">
        <v>867</v>
      </c>
      <c r="K2634" s="91">
        <v>400</v>
      </c>
      <c r="L2634" s="278">
        <v>400</v>
      </c>
      <c r="M2634" s="278">
        <f t="shared" si="41"/>
        <v>0</v>
      </c>
    </row>
    <row r="2635" spans="1:13" hidden="1" x14ac:dyDescent="0.3">
      <c r="A2635" s="108">
        <v>587558</v>
      </c>
      <c r="B2635" s="133" t="s">
        <v>5508</v>
      </c>
      <c r="C2635" s="133" t="s">
        <v>11</v>
      </c>
      <c r="D2635" s="133" t="s">
        <v>5397</v>
      </c>
      <c r="E2635" s="133" t="s">
        <v>1197</v>
      </c>
      <c r="F2635" s="133" t="s">
        <v>5398</v>
      </c>
      <c r="G2635" s="133" t="s">
        <v>865</v>
      </c>
      <c r="H2635" s="133" t="s">
        <v>1198</v>
      </c>
      <c r="I2635" t="b">
        <v>0</v>
      </c>
      <c r="J2635" s="133" t="s">
        <v>867</v>
      </c>
      <c r="K2635" s="91">
        <v>340</v>
      </c>
      <c r="L2635" s="278">
        <v>340</v>
      </c>
      <c r="M2635" s="278">
        <f t="shared" si="41"/>
        <v>0</v>
      </c>
    </row>
    <row r="2636" spans="1:13" hidden="1" x14ac:dyDescent="0.3">
      <c r="A2636" s="108">
        <v>587676</v>
      </c>
      <c r="B2636" s="133" t="s">
        <v>5509</v>
      </c>
      <c r="C2636" s="133" t="s">
        <v>11</v>
      </c>
      <c r="D2636" s="133" t="s">
        <v>5397</v>
      </c>
      <c r="E2636" s="133" t="s">
        <v>1202</v>
      </c>
      <c r="F2636" s="133" t="s">
        <v>5398</v>
      </c>
      <c r="G2636" s="133" t="s">
        <v>865</v>
      </c>
      <c r="H2636" s="133" t="s">
        <v>1203</v>
      </c>
      <c r="I2636" t="b">
        <v>0</v>
      </c>
      <c r="J2636" s="133" t="s">
        <v>867</v>
      </c>
      <c r="K2636" s="91">
        <v>670</v>
      </c>
      <c r="L2636" s="278">
        <v>670</v>
      </c>
      <c r="M2636" s="278">
        <f t="shared" si="41"/>
        <v>0</v>
      </c>
    </row>
    <row r="2637" spans="1:13" hidden="1" x14ac:dyDescent="0.3">
      <c r="A2637" s="108">
        <v>587677</v>
      </c>
      <c r="B2637" s="133" t="s">
        <v>5510</v>
      </c>
      <c r="C2637" s="133" t="s">
        <v>11</v>
      </c>
      <c r="D2637" s="133" t="s">
        <v>5397</v>
      </c>
      <c r="E2637" s="133" t="s">
        <v>1202</v>
      </c>
      <c r="F2637" s="133" t="s">
        <v>3837</v>
      </c>
      <c r="G2637" s="133" t="s">
        <v>865</v>
      </c>
      <c r="H2637" s="133" t="s">
        <v>5511</v>
      </c>
      <c r="I2637" t="b">
        <v>0</v>
      </c>
      <c r="J2637" s="133" t="s">
        <v>867</v>
      </c>
      <c r="K2637" s="91">
        <v>70</v>
      </c>
      <c r="L2637" s="278">
        <v>70</v>
      </c>
      <c r="M2637" s="278">
        <f t="shared" si="41"/>
        <v>0</v>
      </c>
    </row>
    <row r="2638" spans="1:13" hidden="1" x14ac:dyDescent="0.3">
      <c r="A2638" s="108">
        <v>849981</v>
      </c>
      <c r="B2638" s="133" t="s">
        <v>5512</v>
      </c>
      <c r="C2638" s="133" t="s">
        <v>11</v>
      </c>
      <c r="D2638" s="133" t="s">
        <v>5397</v>
      </c>
      <c r="E2638" s="133" t="s">
        <v>1202</v>
      </c>
      <c r="F2638" s="133" t="s">
        <v>3837</v>
      </c>
      <c r="G2638" s="133" t="s">
        <v>925</v>
      </c>
      <c r="H2638" s="133" t="s">
        <v>5513</v>
      </c>
      <c r="I2638" t="b">
        <v>0</v>
      </c>
      <c r="J2638" s="133" t="s">
        <v>867</v>
      </c>
      <c r="K2638" s="91">
        <v>200</v>
      </c>
      <c r="L2638" s="278">
        <v>200</v>
      </c>
      <c r="M2638" s="278">
        <f t="shared" si="41"/>
        <v>0</v>
      </c>
    </row>
    <row r="2639" spans="1:13" hidden="1" x14ac:dyDescent="0.3">
      <c r="A2639" s="108">
        <v>587559</v>
      </c>
      <c r="B2639" s="133" t="s">
        <v>5514</v>
      </c>
      <c r="C2639" s="133" t="s">
        <v>11</v>
      </c>
      <c r="D2639" s="133" t="s">
        <v>5397</v>
      </c>
      <c r="E2639" s="133" t="s">
        <v>1202</v>
      </c>
      <c r="F2639" s="133" t="s">
        <v>3936</v>
      </c>
      <c r="G2639" s="133" t="s">
        <v>865</v>
      </c>
      <c r="H2639" s="133" t="s">
        <v>2831</v>
      </c>
      <c r="I2639" t="b">
        <v>0</v>
      </c>
      <c r="J2639" s="133" t="s">
        <v>867</v>
      </c>
      <c r="K2639" s="91">
        <v>1000</v>
      </c>
      <c r="L2639" s="278">
        <v>1000</v>
      </c>
      <c r="M2639" s="278">
        <f t="shared" si="41"/>
        <v>0</v>
      </c>
    </row>
    <row r="2640" spans="1:13" hidden="1" x14ac:dyDescent="0.3">
      <c r="A2640" s="108">
        <v>587560</v>
      </c>
      <c r="B2640" s="133" t="s">
        <v>5515</v>
      </c>
      <c r="C2640" s="133" t="s">
        <v>11</v>
      </c>
      <c r="D2640" s="133" t="s">
        <v>5397</v>
      </c>
      <c r="E2640" s="133" t="s">
        <v>1354</v>
      </c>
      <c r="F2640" s="133" t="s">
        <v>5398</v>
      </c>
      <c r="G2640" s="133" t="s">
        <v>865</v>
      </c>
      <c r="H2640" s="133" t="s">
        <v>5516</v>
      </c>
      <c r="I2640" t="b">
        <v>0</v>
      </c>
      <c r="J2640" s="133" t="s">
        <v>867</v>
      </c>
      <c r="K2640" s="91">
        <v>1150</v>
      </c>
      <c r="L2640" s="278">
        <v>1150</v>
      </c>
      <c r="M2640" s="278">
        <f t="shared" si="41"/>
        <v>0</v>
      </c>
    </row>
    <row r="2641" spans="1:13" hidden="1" x14ac:dyDescent="0.3">
      <c r="A2641" s="108">
        <v>587678</v>
      </c>
      <c r="B2641" s="133" t="s">
        <v>5517</v>
      </c>
      <c r="C2641" s="133" t="s">
        <v>11</v>
      </c>
      <c r="D2641" s="133" t="s">
        <v>5397</v>
      </c>
      <c r="E2641" s="133" t="s">
        <v>1354</v>
      </c>
      <c r="F2641" s="133" t="s">
        <v>5518</v>
      </c>
      <c r="G2641" s="133" t="s">
        <v>865</v>
      </c>
      <c r="H2641" s="133" t="s">
        <v>5519</v>
      </c>
      <c r="I2641" t="b">
        <v>0</v>
      </c>
      <c r="J2641" s="133" t="s">
        <v>867</v>
      </c>
      <c r="K2641" s="91">
        <v>0</v>
      </c>
      <c r="L2641" s="278">
        <v>0</v>
      </c>
      <c r="M2641" s="278">
        <f t="shared" si="41"/>
        <v>0</v>
      </c>
    </row>
    <row r="2642" spans="1:13" hidden="1" x14ac:dyDescent="0.3">
      <c r="A2642" s="108">
        <v>587679</v>
      </c>
      <c r="B2642" s="133" t="s">
        <v>5520</v>
      </c>
      <c r="C2642" s="133" t="s">
        <v>11</v>
      </c>
      <c r="D2642" s="133" t="s">
        <v>5397</v>
      </c>
      <c r="E2642" s="133" t="s">
        <v>1354</v>
      </c>
      <c r="F2642" s="133" t="s">
        <v>3858</v>
      </c>
      <c r="G2642" s="133" t="s">
        <v>865</v>
      </c>
      <c r="H2642" s="133" t="s">
        <v>5521</v>
      </c>
      <c r="I2642" t="b">
        <v>0</v>
      </c>
      <c r="J2642" s="133" t="s">
        <v>867</v>
      </c>
      <c r="K2642" s="91">
        <v>0</v>
      </c>
      <c r="L2642" s="278">
        <v>0</v>
      </c>
      <c r="M2642" s="278">
        <f t="shared" si="41"/>
        <v>0</v>
      </c>
    </row>
    <row r="2643" spans="1:13" hidden="1" x14ac:dyDescent="0.3">
      <c r="A2643" s="108">
        <v>587680</v>
      </c>
      <c r="B2643" s="133" t="s">
        <v>5522</v>
      </c>
      <c r="C2643" s="133" t="s">
        <v>11</v>
      </c>
      <c r="D2643" s="133" t="s">
        <v>5397</v>
      </c>
      <c r="E2643" s="133" t="s">
        <v>1354</v>
      </c>
      <c r="F2643" s="133" t="s">
        <v>3936</v>
      </c>
      <c r="G2643" s="133" t="s">
        <v>865</v>
      </c>
      <c r="H2643" s="133" t="s">
        <v>1355</v>
      </c>
      <c r="I2643" t="b">
        <v>0</v>
      </c>
      <c r="J2643" s="133" t="s">
        <v>867</v>
      </c>
      <c r="K2643" s="91">
        <v>2000</v>
      </c>
      <c r="L2643" s="278">
        <v>2000</v>
      </c>
      <c r="M2643" s="278">
        <f t="shared" si="41"/>
        <v>0</v>
      </c>
    </row>
    <row r="2644" spans="1:13" hidden="1" x14ac:dyDescent="0.3">
      <c r="A2644" s="108">
        <v>587681</v>
      </c>
      <c r="B2644" s="133" t="s">
        <v>5523</v>
      </c>
      <c r="C2644" s="133" t="s">
        <v>11</v>
      </c>
      <c r="D2644" s="133" t="s">
        <v>5397</v>
      </c>
      <c r="E2644" s="133" t="s">
        <v>1207</v>
      </c>
      <c r="F2644" s="133" t="s">
        <v>5398</v>
      </c>
      <c r="G2644" s="133" t="s">
        <v>865</v>
      </c>
      <c r="H2644" s="133" t="s">
        <v>5524</v>
      </c>
      <c r="I2644" t="b">
        <v>0</v>
      </c>
      <c r="J2644" s="133" t="s">
        <v>867</v>
      </c>
      <c r="K2644" s="91">
        <v>2500</v>
      </c>
      <c r="L2644" s="278">
        <v>2500</v>
      </c>
      <c r="M2644" s="278">
        <f t="shared" si="41"/>
        <v>0</v>
      </c>
    </row>
    <row r="2645" spans="1:13" hidden="1" x14ac:dyDescent="0.3">
      <c r="A2645" s="108">
        <v>1595911</v>
      </c>
      <c r="B2645" s="133" t="s">
        <v>5525</v>
      </c>
      <c r="C2645" s="133" t="s">
        <v>11</v>
      </c>
      <c r="D2645" s="133" t="s">
        <v>5397</v>
      </c>
      <c r="E2645" s="133" t="s">
        <v>1207</v>
      </c>
      <c r="F2645" s="133" t="s">
        <v>5398</v>
      </c>
      <c r="G2645" s="133" t="s">
        <v>928</v>
      </c>
      <c r="H2645" s="133" t="s">
        <v>4376</v>
      </c>
      <c r="I2645" t="b">
        <v>0</v>
      </c>
      <c r="J2645" s="133" t="s">
        <v>867</v>
      </c>
      <c r="K2645" s="91">
        <v>10</v>
      </c>
      <c r="L2645" s="278">
        <v>10</v>
      </c>
      <c r="M2645" s="278">
        <f t="shared" si="41"/>
        <v>0</v>
      </c>
    </row>
    <row r="2646" spans="1:13" hidden="1" x14ac:dyDescent="0.3">
      <c r="A2646" s="108">
        <v>587807</v>
      </c>
      <c r="B2646" s="133" t="s">
        <v>5526</v>
      </c>
      <c r="C2646" s="133" t="s">
        <v>11</v>
      </c>
      <c r="D2646" s="133" t="s">
        <v>5397</v>
      </c>
      <c r="E2646" s="133" t="s">
        <v>1207</v>
      </c>
      <c r="F2646" s="133" t="s">
        <v>3936</v>
      </c>
      <c r="G2646" s="133" t="s">
        <v>865</v>
      </c>
      <c r="H2646" s="133" t="s">
        <v>5527</v>
      </c>
      <c r="I2646" t="b">
        <v>0</v>
      </c>
      <c r="J2646" s="133" t="s">
        <v>867</v>
      </c>
      <c r="K2646" s="91">
        <v>100</v>
      </c>
      <c r="L2646" s="278">
        <v>100</v>
      </c>
      <c r="M2646" s="278">
        <f t="shared" si="41"/>
        <v>0</v>
      </c>
    </row>
    <row r="2647" spans="1:13" hidden="1" x14ac:dyDescent="0.3">
      <c r="A2647" s="108">
        <v>587808</v>
      </c>
      <c r="B2647" s="133" t="s">
        <v>5528</v>
      </c>
      <c r="C2647" s="133" t="s">
        <v>11</v>
      </c>
      <c r="D2647" s="133" t="s">
        <v>5397</v>
      </c>
      <c r="E2647" s="133" t="s">
        <v>1212</v>
      </c>
      <c r="F2647" s="133" t="s">
        <v>3837</v>
      </c>
      <c r="G2647" s="133" t="s">
        <v>865</v>
      </c>
      <c r="H2647" s="133" t="s">
        <v>5529</v>
      </c>
      <c r="I2647" t="b">
        <v>0</v>
      </c>
      <c r="J2647" s="133" t="s">
        <v>867</v>
      </c>
      <c r="K2647" s="91">
        <v>0</v>
      </c>
      <c r="L2647" s="278">
        <v>0</v>
      </c>
      <c r="M2647" s="278">
        <f t="shared" si="41"/>
        <v>0</v>
      </c>
    </row>
    <row r="2648" spans="1:13" hidden="1" x14ac:dyDescent="0.3">
      <c r="A2648" s="108">
        <v>587809</v>
      </c>
      <c r="B2648" s="133" t="s">
        <v>5530</v>
      </c>
      <c r="C2648" s="133" t="s">
        <v>11</v>
      </c>
      <c r="D2648" s="133" t="s">
        <v>5397</v>
      </c>
      <c r="E2648" s="133" t="s">
        <v>1212</v>
      </c>
      <c r="F2648" s="133" t="s">
        <v>3837</v>
      </c>
      <c r="G2648" s="133" t="s">
        <v>928</v>
      </c>
      <c r="H2648" s="133" t="s">
        <v>5531</v>
      </c>
      <c r="I2648" t="b">
        <v>0</v>
      </c>
      <c r="J2648" s="133" t="s">
        <v>867</v>
      </c>
      <c r="K2648" s="91">
        <v>200</v>
      </c>
      <c r="L2648" s="278">
        <v>200</v>
      </c>
      <c r="M2648" s="278">
        <f t="shared" si="41"/>
        <v>0</v>
      </c>
    </row>
    <row r="2649" spans="1:13" hidden="1" x14ac:dyDescent="0.3">
      <c r="A2649" s="108">
        <v>587840</v>
      </c>
      <c r="B2649" s="133" t="s">
        <v>5532</v>
      </c>
      <c r="C2649" s="133" t="s">
        <v>11</v>
      </c>
      <c r="D2649" s="133" t="s">
        <v>5397</v>
      </c>
      <c r="E2649" s="133" t="s">
        <v>1212</v>
      </c>
      <c r="F2649" s="133" t="s">
        <v>3852</v>
      </c>
      <c r="G2649" s="133" t="s">
        <v>865</v>
      </c>
      <c r="H2649" s="133" t="s">
        <v>1213</v>
      </c>
      <c r="I2649" t="b">
        <v>0</v>
      </c>
      <c r="J2649" s="133" t="s">
        <v>867</v>
      </c>
      <c r="K2649" s="91">
        <v>170</v>
      </c>
      <c r="L2649" s="278">
        <v>170</v>
      </c>
      <c r="M2649" s="278">
        <f t="shared" si="41"/>
        <v>0</v>
      </c>
    </row>
    <row r="2650" spans="1:13" hidden="1" x14ac:dyDescent="0.3">
      <c r="A2650" s="108">
        <v>587561</v>
      </c>
      <c r="B2650" s="133" t="s">
        <v>5533</v>
      </c>
      <c r="C2650" s="133" t="s">
        <v>11</v>
      </c>
      <c r="D2650" s="133" t="s">
        <v>5397</v>
      </c>
      <c r="E2650" s="133" t="s">
        <v>1212</v>
      </c>
      <c r="F2650" s="133" t="s">
        <v>5534</v>
      </c>
      <c r="G2650" s="133" t="s">
        <v>865</v>
      </c>
      <c r="H2650" s="133" t="s">
        <v>5535</v>
      </c>
      <c r="I2650" t="b">
        <v>0</v>
      </c>
      <c r="J2650" s="133" t="s">
        <v>867</v>
      </c>
      <c r="K2650" s="91">
        <v>0</v>
      </c>
      <c r="L2650" s="278">
        <v>0</v>
      </c>
      <c r="M2650" s="278">
        <f t="shared" si="41"/>
        <v>0</v>
      </c>
    </row>
    <row r="2651" spans="1:13" hidden="1" x14ac:dyDescent="0.3">
      <c r="A2651" s="108">
        <v>587562</v>
      </c>
      <c r="B2651" s="133" t="s">
        <v>5536</v>
      </c>
      <c r="C2651" s="133" t="s">
        <v>11</v>
      </c>
      <c r="D2651" s="133" t="s">
        <v>5397</v>
      </c>
      <c r="E2651" s="133" t="s">
        <v>1212</v>
      </c>
      <c r="F2651" s="133" t="s">
        <v>3889</v>
      </c>
      <c r="G2651" s="133" t="s">
        <v>865</v>
      </c>
      <c r="H2651" s="133" t="s">
        <v>5537</v>
      </c>
      <c r="I2651" t="b">
        <v>0</v>
      </c>
      <c r="J2651" s="133" t="s">
        <v>867</v>
      </c>
      <c r="K2651" s="91">
        <v>500</v>
      </c>
      <c r="L2651" s="278">
        <v>500</v>
      </c>
      <c r="M2651" s="278">
        <f t="shared" si="41"/>
        <v>0</v>
      </c>
    </row>
    <row r="2652" spans="1:13" hidden="1" x14ac:dyDescent="0.3">
      <c r="A2652" s="108">
        <v>587563</v>
      </c>
      <c r="B2652" s="133" t="s">
        <v>5538</v>
      </c>
      <c r="C2652" s="133" t="s">
        <v>11</v>
      </c>
      <c r="D2652" s="133" t="s">
        <v>5397</v>
      </c>
      <c r="E2652" s="133" t="s">
        <v>1212</v>
      </c>
      <c r="F2652" s="133" t="s">
        <v>3936</v>
      </c>
      <c r="G2652" s="133" t="s">
        <v>865</v>
      </c>
      <c r="H2652" s="133" t="s">
        <v>5539</v>
      </c>
      <c r="I2652" t="b">
        <v>0</v>
      </c>
      <c r="J2652" s="133" t="s">
        <v>867</v>
      </c>
      <c r="K2652" s="91">
        <v>4100</v>
      </c>
      <c r="L2652" s="278">
        <v>4100</v>
      </c>
      <c r="M2652" s="278">
        <f t="shared" si="41"/>
        <v>0</v>
      </c>
    </row>
    <row r="2653" spans="1:13" hidden="1" x14ac:dyDescent="0.3">
      <c r="A2653" s="108">
        <v>587564</v>
      </c>
      <c r="B2653" s="133" t="s">
        <v>5540</v>
      </c>
      <c r="C2653" s="133" t="s">
        <v>11</v>
      </c>
      <c r="D2653" s="133" t="s">
        <v>5397</v>
      </c>
      <c r="E2653" s="133" t="s">
        <v>1212</v>
      </c>
      <c r="F2653" s="133" t="s">
        <v>3936</v>
      </c>
      <c r="G2653" s="133" t="s">
        <v>928</v>
      </c>
      <c r="H2653" s="268" t="s">
        <v>1251</v>
      </c>
      <c r="I2653" t="b">
        <v>0</v>
      </c>
      <c r="J2653" s="133" t="s">
        <v>867</v>
      </c>
      <c r="K2653" s="91">
        <v>0</v>
      </c>
      <c r="L2653" s="278">
        <v>0</v>
      </c>
      <c r="M2653" s="278">
        <f t="shared" si="41"/>
        <v>0</v>
      </c>
    </row>
    <row r="2654" spans="1:13" hidden="1" x14ac:dyDescent="0.3">
      <c r="A2654" s="108">
        <v>587565</v>
      </c>
      <c r="B2654" s="133" t="s">
        <v>5541</v>
      </c>
      <c r="C2654" s="133" t="s">
        <v>11</v>
      </c>
      <c r="D2654" s="133" t="s">
        <v>5397</v>
      </c>
      <c r="E2654" s="133" t="s">
        <v>1212</v>
      </c>
      <c r="F2654" s="133" t="s">
        <v>3942</v>
      </c>
      <c r="G2654" s="133" t="s">
        <v>865</v>
      </c>
      <c r="H2654" s="133" t="s">
        <v>5542</v>
      </c>
      <c r="I2654" t="b">
        <v>0</v>
      </c>
      <c r="J2654" s="133" t="s">
        <v>867</v>
      </c>
      <c r="K2654" s="91">
        <v>18690</v>
      </c>
      <c r="L2654" s="278">
        <v>18690</v>
      </c>
      <c r="M2654" s="278">
        <f t="shared" si="41"/>
        <v>0</v>
      </c>
    </row>
    <row r="2655" spans="1:13" hidden="1" x14ac:dyDescent="0.3">
      <c r="A2655" s="108">
        <v>587682</v>
      </c>
      <c r="B2655" s="133" t="s">
        <v>5543</v>
      </c>
      <c r="C2655" s="133" t="s">
        <v>11</v>
      </c>
      <c r="D2655" s="133" t="s">
        <v>5397</v>
      </c>
      <c r="E2655" s="133" t="s">
        <v>1215</v>
      </c>
      <c r="F2655" s="133" t="s">
        <v>5398</v>
      </c>
      <c r="G2655" s="133" t="s">
        <v>865</v>
      </c>
      <c r="H2655" s="133" t="s">
        <v>5544</v>
      </c>
      <c r="I2655" t="b">
        <v>0</v>
      </c>
      <c r="J2655" s="133" t="s">
        <v>867</v>
      </c>
      <c r="K2655" s="91">
        <v>3200</v>
      </c>
      <c r="L2655" s="278">
        <v>3200</v>
      </c>
      <c r="M2655" s="278">
        <f t="shared" si="41"/>
        <v>0</v>
      </c>
    </row>
    <row r="2656" spans="1:13" hidden="1" x14ac:dyDescent="0.3">
      <c r="A2656" s="108">
        <v>587683</v>
      </c>
      <c r="B2656" s="133" t="s">
        <v>5545</v>
      </c>
      <c r="C2656" s="133" t="s">
        <v>11</v>
      </c>
      <c r="D2656" s="133" t="s">
        <v>5397</v>
      </c>
      <c r="E2656" s="133" t="s">
        <v>1215</v>
      </c>
      <c r="F2656" s="133" t="s">
        <v>5398</v>
      </c>
      <c r="G2656" s="133" t="s">
        <v>925</v>
      </c>
      <c r="H2656" s="133" t="s">
        <v>5546</v>
      </c>
      <c r="I2656" t="b">
        <v>0</v>
      </c>
      <c r="J2656" s="133" t="s">
        <v>867</v>
      </c>
      <c r="K2656" s="91">
        <v>1740</v>
      </c>
      <c r="L2656" s="278">
        <v>1740</v>
      </c>
      <c r="M2656" s="278">
        <f t="shared" si="41"/>
        <v>0</v>
      </c>
    </row>
    <row r="2657" spans="1:13" hidden="1" x14ac:dyDescent="0.3">
      <c r="A2657" s="108">
        <v>587684</v>
      </c>
      <c r="B2657" s="133" t="s">
        <v>5547</v>
      </c>
      <c r="C2657" s="133" t="s">
        <v>11</v>
      </c>
      <c r="D2657" s="133" t="s">
        <v>5397</v>
      </c>
      <c r="E2657" s="133" t="s">
        <v>1215</v>
      </c>
      <c r="F2657" s="133" t="s">
        <v>5398</v>
      </c>
      <c r="G2657" s="133" t="s">
        <v>944</v>
      </c>
      <c r="H2657" s="133" t="s">
        <v>5548</v>
      </c>
      <c r="I2657" t="b">
        <v>0</v>
      </c>
      <c r="J2657" s="133" t="s">
        <v>867</v>
      </c>
      <c r="K2657" s="91">
        <v>200</v>
      </c>
      <c r="L2657" s="278">
        <v>200</v>
      </c>
      <c r="M2657" s="278">
        <f t="shared" si="41"/>
        <v>0</v>
      </c>
    </row>
    <row r="2658" spans="1:13" hidden="1" x14ac:dyDescent="0.3">
      <c r="A2658" s="108">
        <v>1466009</v>
      </c>
      <c r="B2658" s="133" t="s">
        <v>5549</v>
      </c>
      <c r="C2658" s="133" t="s">
        <v>11</v>
      </c>
      <c r="D2658" s="133" t="s">
        <v>5397</v>
      </c>
      <c r="E2658" s="133" t="s">
        <v>1215</v>
      </c>
      <c r="F2658" s="133" t="s">
        <v>5398</v>
      </c>
      <c r="G2658" s="133" t="s">
        <v>1060</v>
      </c>
      <c r="H2658" s="133" t="s">
        <v>5550</v>
      </c>
      <c r="I2658" t="b">
        <v>0</v>
      </c>
      <c r="J2658" s="133" t="s">
        <v>867</v>
      </c>
      <c r="K2658" s="91">
        <v>1500</v>
      </c>
      <c r="L2658" s="278">
        <v>1500</v>
      </c>
      <c r="M2658" s="278">
        <f t="shared" si="41"/>
        <v>0</v>
      </c>
    </row>
    <row r="2659" spans="1:13" hidden="1" x14ac:dyDescent="0.3">
      <c r="A2659" s="108">
        <v>1484491</v>
      </c>
      <c r="B2659" s="133" t="s">
        <v>5551</v>
      </c>
      <c r="C2659" s="133" t="s">
        <v>11</v>
      </c>
      <c r="D2659" s="133" t="s">
        <v>5397</v>
      </c>
      <c r="E2659" s="133" t="s">
        <v>1215</v>
      </c>
      <c r="F2659" s="133" t="s">
        <v>5398</v>
      </c>
      <c r="G2659" s="133" t="s">
        <v>1063</v>
      </c>
      <c r="H2659" s="133" t="s">
        <v>5194</v>
      </c>
      <c r="I2659" t="b">
        <v>0</v>
      </c>
      <c r="J2659" s="133" t="s">
        <v>867</v>
      </c>
      <c r="K2659" s="91">
        <v>0</v>
      </c>
      <c r="L2659" s="278">
        <v>0</v>
      </c>
      <c r="M2659" s="278">
        <f t="shared" si="41"/>
        <v>0</v>
      </c>
    </row>
    <row r="2660" spans="1:13" hidden="1" x14ac:dyDescent="0.3">
      <c r="A2660" s="108">
        <v>587685</v>
      </c>
      <c r="B2660" s="133" t="s">
        <v>5552</v>
      </c>
      <c r="C2660" s="133" t="s">
        <v>11</v>
      </c>
      <c r="D2660" s="133" t="s">
        <v>5397</v>
      </c>
      <c r="E2660" s="133" t="s">
        <v>1215</v>
      </c>
      <c r="F2660" s="133" t="s">
        <v>5398</v>
      </c>
      <c r="G2660" s="133" t="s">
        <v>1088</v>
      </c>
      <c r="H2660" s="133" t="s">
        <v>5553</v>
      </c>
      <c r="I2660" t="b">
        <v>0</v>
      </c>
      <c r="J2660" s="133" t="s">
        <v>867</v>
      </c>
      <c r="K2660" s="91">
        <v>0</v>
      </c>
      <c r="L2660" s="278">
        <v>0</v>
      </c>
      <c r="M2660" s="278">
        <f t="shared" si="41"/>
        <v>0</v>
      </c>
    </row>
    <row r="2661" spans="1:13" hidden="1" x14ac:dyDescent="0.3">
      <c r="A2661" s="108">
        <v>587686</v>
      </c>
      <c r="B2661" s="133" t="s">
        <v>5554</v>
      </c>
      <c r="C2661" s="133" t="s">
        <v>11</v>
      </c>
      <c r="D2661" s="133" t="s">
        <v>5397</v>
      </c>
      <c r="E2661" s="133" t="s">
        <v>1215</v>
      </c>
      <c r="F2661" s="133" t="s">
        <v>5518</v>
      </c>
      <c r="G2661" s="133" t="s">
        <v>865</v>
      </c>
      <c r="H2661" s="133" t="s">
        <v>5555</v>
      </c>
      <c r="I2661" t="b">
        <v>0</v>
      </c>
      <c r="J2661" s="133" t="s">
        <v>867</v>
      </c>
      <c r="K2661" s="91">
        <v>1800</v>
      </c>
      <c r="L2661" s="278">
        <v>1800</v>
      </c>
      <c r="M2661" s="278">
        <f t="shared" si="41"/>
        <v>0</v>
      </c>
    </row>
    <row r="2662" spans="1:13" hidden="1" x14ac:dyDescent="0.3">
      <c r="A2662" s="108">
        <v>587687</v>
      </c>
      <c r="B2662" s="133" t="s">
        <v>5556</v>
      </c>
      <c r="C2662" s="133" t="s">
        <v>11</v>
      </c>
      <c r="D2662" s="133" t="s">
        <v>5397</v>
      </c>
      <c r="E2662" s="133" t="s">
        <v>1215</v>
      </c>
      <c r="F2662" s="133" t="s">
        <v>3825</v>
      </c>
      <c r="G2662" s="133" t="s">
        <v>865</v>
      </c>
      <c r="H2662" s="133" t="s">
        <v>5557</v>
      </c>
      <c r="I2662" t="b">
        <v>0</v>
      </c>
      <c r="J2662" s="133" t="s">
        <v>867</v>
      </c>
      <c r="K2662" s="91">
        <v>320</v>
      </c>
      <c r="L2662" s="278">
        <v>320</v>
      </c>
      <c r="M2662" s="278">
        <f t="shared" si="41"/>
        <v>0</v>
      </c>
    </row>
    <row r="2663" spans="1:13" hidden="1" x14ac:dyDescent="0.3">
      <c r="A2663" s="108">
        <v>587566</v>
      </c>
      <c r="B2663" s="133" t="s">
        <v>5558</v>
      </c>
      <c r="C2663" s="133" t="s">
        <v>11</v>
      </c>
      <c r="D2663" s="133" t="s">
        <v>5397</v>
      </c>
      <c r="E2663" s="133" t="s">
        <v>1215</v>
      </c>
      <c r="F2663" s="133" t="s">
        <v>3825</v>
      </c>
      <c r="G2663" s="133" t="s">
        <v>928</v>
      </c>
      <c r="H2663" s="133" t="s">
        <v>5559</v>
      </c>
      <c r="I2663" t="b">
        <v>0</v>
      </c>
      <c r="J2663" s="133" t="s">
        <v>867</v>
      </c>
      <c r="K2663" s="91">
        <v>60</v>
      </c>
      <c r="L2663" s="278">
        <v>60</v>
      </c>
      <c r="M2663" s="278">
        <f t="shared" si="41"/>
        <v>0</v>
      </c>
    </row>
    <row r="2664" spans="1:13" hidden="1" x14ac:dyDescent="0.3">
      <c r="A2664" s="108">
        <v>587688</v>
      </c>
      <c r="B2664" s="133" t="s">
        <v>5560</v>
      </c>
      <c r="C2664" s="133" t="s">
        <v>11</v>
      </c>
      <c r="D2664" s="133" t="s">
        <v>5397</v>
      </c>
      <c r="E2664" s="133" t="s">
        <v>1215</v>
      </c>
      <c r="F2664" s="133" t="s">
        <v>3825</v>
      </c>
      <c r="G2664" s="133" t="s">
        <v>931</v>
      </c>
      <c r="H2664" s="133" t="s">
        <v>5561</v>
      </c>
      <c r="I2664" t="b">
        <v>0</v>
      </c>
      <c r="J2664" s="133" t="s">
        <v>867</v>
      </c>
      <c r="K2664" s="91">
        <v>250</v>
      </c>
      <c r="L2664" s="278">
        <v>250</v>
      </c>
      <c r="M2664" s="278">
        <f t="shared" si="41"/>
        <v>0</v>
      </c>
    </row>
    <row r="2665" spans="1:13" hidden="1" x14ac:dyDescent="0.3">
      <c r="A2665" s="108">
        <v>587689</v>
      </c>
      <c r="B2665" s="133" t="s">
        <v>5562</v>
      </c>
      <c r="C2665" s="133" t="s">
        <v>11</v>
      </c>
      <c r="D2665" s="133" t="s">
        <v>5397</v>
      </c>
      <c r="E2665" s="133" t="s">
        <v>1215</v>
      </c>
      <c r="F2665" s="133" t="s">
        <v>3825</v>
      </c>
      <c r="G2665" s="133" t="s">
        <v>944</v>
      </c>
      <c r="H2665" s="133" t="s">
        <v>5563</v>
      </c>
      <c r="I2665" t="b">
        <v>0</v>
      </c>
      <c r="J2665" s="133" t="s">
        <v>867</v>
      </c>
      <c r="K2665" s="91">
        <v>280</v>
      </c>
      <c r="L2665" s="278">
        <v>280</v>
      </c>
      <c r="M2665" s="278">
        <f t="shared" si="41"/>
        <v>0</v>
      </c>
    </row>
    <row r="2666" spans="1:13" hidden="1" x14ac:dyDescent="0.3">
      <c r="A2666" s="108">
        <v>1820508</v>
      </c>
      <c r="B2666" s="133" t="s">
        <v>5564</v>
      </c>
      <c r="C2666" s="133" t="s">
        <v>11</v>
      </c>
      <c r="D2666" s="133" t="s">
        <v>5397</v>
      </c>
      <c r="E2666" s="133" t="s">
        <v>1215</v>
      </c>
      <c r="F2666" s="133" t="s">
        <v>3831</v>
      </c>
      <c r="G2666" s="133" t="s">
        <v>865</v>
      </c>
      <c r="H2666" s="133" t="s">
        <v>5565</v>
      </c>
      <c r="I2666" t="b">
        <v>0</v>
      </c>
      <c r="J2666" s="133" t="s">
        <v>867</v>
      </c>
      <c r="K2666" s="91">
        <v>300</v>
      </c>
      <c r="L2666" s="278">
        <v>300</v>
      </c>
      <c r="M2666" s="278">
        <f t="shared" si="41"/>
        <v>0</v>
      </c>
    </row>
    <row r="2667" spans="1:13" hidden="1" x14ac:dyDescent="0.3">
      <c r="A2667" s="108">
        <v>587690</v>
      </c>
      <c r="B2667" s="133" t="s">
        <v>5566</v>
      </c>
      <c r="C2667" s="133" t="s">
        <v>11</v>
      </c>
      <c r="D2667" s="133" t="s">
        <v>5397</v>
      </c>
      <c r="E2667" s="133" t="s">
        <v>1215</v>
      </c>
      <c r="F2667" s="133" t="s">
        <v>3831</v>
      </c>
      <c r="G2667" s="133" t="s">
        <v>925</v>
      </c>
      <c r="H2667" s="133" t="s">
        <v>5567</v>
      </c>
      <c r="I2667" t="b">
        <v>0</v>
      </c>
      <c r="J2667" s="133" t="s">
        <v>867</v>
      </c>
      <c r="K2667" s="91">
        <v>500</v>
      </c>
      <c r="L2667" s="278">
        <v>500</v>
      </c>
      <c r="M2667" s="278">
        <f t="shared" si="41"/>
        <v>0</v>
      </c>
    </row>
    <row r="2668" spans="1:13" hidden="1" x14ac:dyDescent="0.3">
      <c r="A2668" s="108">
        <v>587691</v>
      </c>
      <c r="B2668" s="133" t="s">
        <v>5568</v>
      </c>
      <c r="C2668" s="133" t="s">
        <v>11</v>
      </c>
      <c r="D2668" s="133" t="s">
        <v>5397</v>
      </c>
      <c r="E2668" s="133" t="s">
        <v>1215</v>
      </c>
      <c r="F2668" s="133" t="s">
        <v>3831</v>
      </c>
      <c r="G2668" s="133" t="s">
        <v>928</v>
      </c>
      <c r="H2668" s="133" t="s">
        <v>5569</v>
      </c>
      <c r="I2668" t="b">
        <v>0</v>
      </c>
      <c r="J2668" s="133" t="s">
        <v>867</v>
      </c>
      <c r="K2668" s="91">
        <v>250</v>
      </c>
      <c r="L2668" s="278">
        <v>250</v>
      </c>
      <c r="M2668" s="278">
        <f t="shared" si="41"/>
        <v>0</v>
      </c>
    </row>
    <row r="2669" spans="1:13" hidden="1" x14ac:dyDescent="0.3">
      <c r="A2669" s="108">
        <v>1820491</v>
      </c>
      <c r="B2669" s="133" t="s">
        <v>5570</v>
      </c>
      <c r="C2669" s="133" t="s">
        <v>11</v>
      </c>
      <c r="D2669" s="133" t="s">
        <v>5397</v>
      </c>
      <c r="E2669" s="133" t="s">
        <v>1215</v>
      </c>
      <c r="F2669" s="133" t="s">
        <v>3831</v>
      </c>
      <c r="G2669" s="133" t="s">
        <v>931</v>
      </c>
      <c r="H2669" s="133" t="s">
        <v>5571</v>
      </c>
      <c r="I2669" t="b">
        <v>0</v>
      </c>
      <c r="J2669" s="133" t="s">
        <v>867</v>
      </c>
      <c r="K2669" s="91">
        <v>300</v>
      </c>
      <c r="L2669" s="278">
        <v>300</v>
      </c>
      <c r="M2669" s="278">
        <f t="shared" si="41"/>
        <v>0</v>
      </c>
    </row>
    <row r="2670" spans="1:13" hidden="1" x14ac:dyDescent="0.3">
      <c r="A2670" s="108">
        <v>849982</v>
      </c>
      <c r="B2670" s="133" t="s">
        <v>5572</v>
      </c>
      <c r="C2670" s="133" t="s">
        <v>11</v>
      </c>
      <c r="D2670" s="133" t="s">
        <v>5397</v>
      </c>
      <c r="E2670" s="133" t="s">
        <v>1215</v>
      </c>
      <c r="F2670" s="133" t="s">
        <v>3837</v>
      </c>
      <c r="G2670" s="133" t="s">
        <v>865</v>
      </c>
      <c r="H2670" s="133" t="s">
        <v>5573</v>
      </c>
      <c r="I2670" t="b">
        <v>0</v>
      </c>
      <c r="J2670" s="133" t="s">
        <v>867</v>
      </c>
      <c r="K2670" s="91">
        <v>300</v>
      </c>
      <c r="L2670" s="278">
        <v>300</v>
      </c>
      <c r="M2670" s="278">
        <f t="shared" si="41"/>
        <v>0</v>
      </c>
    </row>
    <row r="2671" spans="1:13" hidden="1" x14ac:dyDescent="0.3">
      <c r="A2671" s="108">
        <v>2617656</v>
      </c>
      <c r="B2671" s="133" t="s">
        <v>5574</v>
      </c>
      <c r="C2671" s="133" t="s">
        <v>11</v>
      </c>
      <c r="D2671" s="133" t="s">
        <v>5397</v>
      </c>
      <c r="E2671" s="133" t="s">
        <v>1215</v>
      </c>
      <c r="F2671" s="133" t="s">
        <v>3837</v>
      </c>
      <c r="G2671" s="133" t="s">
        <v>925</v>
      </c>
      <c r="H2671" s="133" t="s">
        <v>5575</v>
      </c>
      <c r="I2671" t="b">
        <v>0</v>
      </c>
      <c r="J2671" s="133" t="s">
        <v>867</v>
      </c>
      <c r="K2671" s="91">
        <v>0</v>
      </c>
      <c r="L2671" s="278">
        <v>0</v>
      </c>
      <c r="M2671" s="278">
        <f t="shared" si="41"/>
        <v>0</v>
      </c>
    </row>
    <row r="2672" spans="1:13" hidden="1" x14ac:dyDescent="0.3">
      <c r="A2672" s="108">
        <v>2617657</v>
      </c>
      <c r="B2672" s="133" t="s">
        <v>5576</v>
      </c>
      <c r="C2672" s="133" t="s">
        <v>11</v>
      </c>
      <c r="D2672" s="133" t="s">
        <v>5397</v>
      </c>
      <c r="E2672" s="133" t="s">
        <v>1215</v>
      </c>
      <c r="F2672" s="133" t="s">
        <v>3837</v>
      </c>
      <c r="G2672" s="133" t="s">
        <v>931</v>
      </c>
      <c r="H2672" s="133" t="s">
        <v>5577</v>
      </c>
      <c r="I2672" t="b">
        <v>0</v>
      </c>
      <c r="J2672" s="133" t="s">
        <v>867</v>
      </c>
      <c r="K2672" s="91">
        <v>90</v>
      </c>
      <c r="L2672" s="278">
        <v>90</v>
      </c>
      <c r="M2672" s="278">
        <f t="shared" si="41"/>
        <v>0</v>
      </c>
    </row>
    <row r="2673" spans="1:13" hidden="1" x14ac:dyDescent="0.3">
      <c r="A2673" s="108">
        <v>587693</v>
      </c>
      <c r="B2673" s="133" t="s">
        <v>5578</v>
      </c>
      <c r="C2673" s="133" t="s">
        <v>11</v>
      </c>
      <c r="D2673" s="133" t="s">
        <v>5397</v>
      </c>
      <c r="E2673" s="133" t="s">
        <v>1215</v>
      </c>
      <c r="F2673" s="133" t="s">
        <v>3837</v>
      </c>
      <c r="G2673" s="133" t="s">
        <v>944</v>
      </c>
      <c r="H2673" s="133" t="s">
        <v>5579</v>
      </c>
      <c r="I2673" t="b">
        <v>0</v>
      </c>
      <c r="J2673" s="133" t="s">
        <v>867</v>
      </c>
      <c r="K2673" s="91">
        <v>0</v>
      </c>
      <c r="L2673" s="278">
        <v>0</v>
      </c>
      <c r="M2673" s="278">
        <f t="shared" si="41"/>
        <v>0</v>
      </c>
    </row>
    <row r="2674" spans="1:13" hidden="1" x14ac:dyDescent="0.3">
      <c r="A2674" s="108">
        <v>587694</v>
      </c>
      <c r="B2674" s="133" t="s">
        <v>5580</v>
      </c>
      <c r="C2674" s="133" t="s">
        <v>11</v>
      </c>
      <c r="D2674" s="133" t="s">
        <v>5397</v>
      </c>
      <c r="E2674" s="133" t="s">
        <v>1215</v>
      </c>
      <c r="F2674" s="133" t="s">
        <v>3837</v>
      </c>
      <c r="G2674" s="133" t="s">
        <v>1060</v>
      </c>
      <c r="H2674" s="133" t="s">
        <v>5581</v>
      </c>
      <c r="I2674" t="b">
        <v>0</v>
      </c>
      <c r="J2674" s="133" t="s">
        <v>867</v>
      </c>
      <c r="K2674" s="91">
        <v>0</v>
      </c>
      <c r="L2674" s="278">
        <v>0</v>
      </c>
      <c r="M2674" s="278">
        <f t="shared" si="41"/>
        <v>0</v>
      </c>
    </row>
    <row r="2675" spans="1:13" hidden="1" x14ac:dyDescent="0.3">
      <c r="A2675" s="108">
        <v>587567</v>
      </c>
      <c r="B2675" s="133" t="s">
        <v>5582</v>
      </c>
      <c r="C2675" s="133" t="s">
        <v>11</v>
      </c>
      <c r="D2675" s="133" t="s">
        <v>5397</v>
      </c>
      <c r="E2675" s="133" t="s">
        <v>1215</v>
      </c>
      <c r="F2675" s="133" t="s">
        <v>3861</v>
      </c>
      <c r="G2675" s="133" t="s">
        <v>925</v>
      </c>
      <c r="H2675" s="133" t="s">
        <v>5583</v>
      </c>
      <c r="I2675" t="b">
        <v>0</v>
      </c>
      <c r="J2675" s="133" t="s">
        <v>867</v>
      </c>
      <c r="K2675" s="91">
        <v>0</v>
      </c>
      <c r="L2675" s="278">
        <v>0</v>
      </c>
      <c r="M2675" s="278">
        <f t="shared" si="41"/>
        <v>0</v>
      </c>
    </row>
    <row r="2676" spans="1:13" hidden="1" x14ac:dyDescent="0.3">
      <c r="A2676" s="108">
        <v>587568</v>
      </c>
      <c r="B2676" s="133" t="s">
        <v>5584</v>
      </c>
      <c r="C2676" s="133" t="s">
        <v>11</v>
      </c>
      <c r="D2676" s="133" t="s">
        <v>5397</v>
      </c>
      <c r="E2676" s="133" t="s">
        <v>1215</v>
      </c>
      <c r="F2676" s="133" t="s">
        <v>3876</v>
      </c>
      <c r="G2676" s="133" t="s">
        <v>865</v>
      </c>
      <c r="H2676" s="133" t="s">
        <v>5585</v>
      </c>
      <c r="I2676" t="b">
        <v>0</v>
      </c>
      <c r="J2676" s="133" t="s">
        <v>867</v>
      </c>
      <c r="K2676" s="91">
        <v>0</v>
      </c>
      <c r="L2676" s="278">
        <v>0</v>
      </c>
      <c r="M2676" s="278">
        <f t="shared" si="41"/>
        <v>0</v>
      </c>
    </row>
    <row r="2677" spans="1:13" hidden="1" x14ac:dyDescent="0.3">
      <c r="A2677" s="108">
        <v>2006131</v>
      </c>
      <c r="B2677" s="133" t="s">
        <v>5586</v>
      </c>
      <c r="C2677" s="133" t="s">
        <v>11</v>
      </c>
      <c r="D2677" s="133" t="s">
        <v>5397</v>
      </c>
      <c r="E2677" s="133" t="s">
        <v>1215</v>
      </c>
      <c r="F2677" s="133" t="s">
        <v>3936</v>
      </c>
      <c r="G2677" s="133" t="s">
        <v>865</v>
      </c>
      <c r="H2677" s="133" t="s">
        <v>5587</v>
      </c>
      <c r="I2677" t="b">
        <v>0</v>
      </c>
      <c r="J2677" s="133" t="s">
        <v>867</v>
      </c>
      <c r="K2677" s="91">
        <v>90</v>
      </c>
      <c r="L2677" s="278">
        <v>90</v>
      </c>
      <c r="M2677" s="278">
        <f t="shared" si="41"/>
        <v>0</v>
      </c>
    </row>
    <row r="2678" spans="1:13" hidden="1" x14ac:dyDescent="0.3">
      <c r="A2678" s="108">
        <v>587506</v>
      </c>
      <c r="B2678" s="133" t="s">
        <v>5588</v>
      </c>
      <c r="C2678" s="133" t="s">
        <v>11</v>
      </c>
      <c r="D2678" s="133" t="s">
        <v>5397</v>
      </c>
      <c r="E2678" s="133" t="s">
        <v>1215</v>
      </c>
      <c r="F2678" s="133" t="s">
        <v>3936</v>
      </c>
      <c r="G2678" s="133" t="s">
        <v>925</v>
      </c>
      <c r="H2678" s="133" t="s">
        <v>5589</v>
      </c>
      <c r="I2678" t="b">
        <v>0</v>
      </c>
      <c r="J2678" s="133" t="s">
        <v>867</v>
      </c>
      <c r="K2678" s="91">
        <v>500</v>
      </c>
      <c r="L2678" s="278">
        <v>500</v>
      </c>
      <c r="M2678" s="278">
        <f t="shared" si="41"/>
        <v>0</v>
      </c>
    </row>
    <row r="2679" spans="1:13" hidden="1" x14ac:dyDescent="0.3">
      <c r="A2679" s="108">
        <v>587507</v>
      </c>
      <c r="B2679" s="133" t="s">
        <v>5590</v>
      </c>
      <c r="C2679" s="133" t="s">
        <v>11</v>
      </c>
      <c r="D2679" s="133" t="s">
        <v>5397</v>
      </c>
      <c r="E2679" s="133" t="s">
        <v>1215</v>
      </c>
      <c r="F2679" s="133" t="s">
        <v>3936</v>
      </c>
      <c r="G2679" s="133" t="s">
        <v>928</v>
      </c>
      <c r="H2679" s="133" t="s">
        <v>5591</v>
      </c>
      <c r="I2679" t="b">
        <v>0</v>
      </c>
      <c r="J2679" s="133" t="s">
        <v>867</v>
      </c>
      <c r="K2679" s="91">
        <v>1900</v>
      </c>
      <c r="L2679" s="278">
        <v>1900</v>
      </c>
      <c r="M2679" s="278">
        <f t="shared" si="41"/>
        <v>0</v>
      </c>
    </row>
    <row r="2680" spans="1:13" hidden="1" x14ac:dyDescent="0.3">
      <c r="A2680" s="108">
        <v>2006130</v>
      </c>
      <c r="B2680" s="133" t="s">
        <v>5592</v>
      </c>
      <c r="C2680" s="133" t="s">
        <v>11</v>
      </c>
      <c r="D2680" s="133" t="s">
        <v>5397</v>
      </c>
      <c r="E2680" s="133" t="s">
        <v>1215</v>
      </c>
      <c r="F2680" s="133" t="s">
        <v>3936</v>
      </c>
      <c r="G2680" s="133" t="s">
        <v>931</v>
      </c>
      <c r="H2680" s="133" t="s">
        <v>5593</v>
      </c>
      <c r="I2680" t="b">
        <v>0</v>
      </c>
      <c r="J2680" s="133" t="s">
        <v>867</v>
      </c>
      <c r="K2680" s="91">
        <v>3800</v>
      </c>
      <c r="L2680" s="278">
        <v>3800</v>
      </c>
      <c r="M2680" s="278">
        <f t="shared" si="41"/>
        <v>0</v>
      </c>
    </row>
    <row r="2681" spans="1:13" hidden="1" x14ac:dyDescent="0.3">
      <c r="A2681" s="108">
        <v>601079</v>
      </c>
      <c r="B2681" s="133" t="s">
        <v>5594</v>
      </c>
      <c r="C2681" s="133" t="s">
        <v>11</v>
      </c>
      <c r="D2681" s="133" t="s">
        <v>5397</v>
      </c>
      <c r="E2681" s="133" t="s">
        <v>1215</v>
      </c>
      <c r="F2681" s="133" t="s">
        <v>3936</v>
      </c>
      <c r="G2681" s="133" t="s">
        <v>944</v>
      </c>
      <c r="H2681" s="133" t="s">
        <v>5595</v>
      </c>
      <c r="I2681" t="b">
        <v>0</v>
      </c>
      <c r="J2681" s="133" t="s">
        <v>867</v>
      </c>
      <c r="K2681" s="91">
        <v>1200</v>
      </c>
      <c r="L2681" s="278">
        <v>1200</v>
      </c>
      <c r="M2681" s="278">
        <f t="shared" si="41"/>
        <v>0</v>
      </c>
    </row>
    <row r="2682" spans="1:13" hidden="1" x14ac:dyDescent="0.3">
      <c r="A2682" s="108">
        <v>850242</v>
      </c>
      <c r="B2682" s="133" t="s">
        <v>5596</v>
      </c>
      <c r="C2682" s="133" t="s">
        <v>11</v>
      </c>
      <c r="D2682" s="133" t="s">
        <v>5397</v>
      </c>
      <c r="E2682" s="133" t="s">
        <v>1215</v>
      </c>
      <c r="F2682" s="133" t="s">
        <v>3942</v>
      </c>
      <c r="G2682" s="133" t="s">
        <v>865</v>
      </c>
      <c r="H2682" s="133" t="s">
        <v>5597</v>
      </c>
      <c r="I2682" t="b">
        <v>0</v>
      </c>
      <c r="J2682" s="133" t="s">
        <v>867</v>
      </c>
      <c r="K2682" s="91">
        <v>100</v>
      </c>
      <c r="L2682" s="278">
        <v>100</v>
      </c>
      <c r="M2682" s="278">
        <f t="shared" si="41"/>
        <v>0</v>
      </c>
    </row>
    <row r="2683" spans="1:13" hidden="1" x14ac:dyDescent="0.3">
      <c r="A2683" s="108">
        <v>587508</v>
      </c>
      <c r="B2683" s="133" t="s">
        <v>5598</v>
      </c>
      <c r="C2683" s="133" t="s">
        <v>11</v>
      </c>
      <c r="D2683" s="133" t="s">
        <v>5397</v>
      </c>
      <c r="E2683" s="133" t="s">
        <v>1220</v>
      </c>
      <c r="F2683" s="133" t="s">
        <v>5398</v>
      </c>
      <c r="G2683" s="133" t="s">
        <v>865</v>
      </c>
      <c r="H2683" s="133" t="s">
        <v>5599</v>
      </c>
      <c r="I2683" t="b">
        <v>0</v>
      </c>
      <c r="J2683" s="133" t="s">
        <v>867</v>
      </c>
      <c r="K2683" s="91">
        <v>400</v>
      </c>
      <c r="L2683" s="278">
        <v>400</v>
      </c>
      <c r="M2683" s="278">
        <f t="shared" si="41"/>
        <v>0</v>
      </c>
    </row>
    <row r="2684" spans="1:13" hidden="1" x14ac:dyDescent="0.3">
      <c r="A2684" s="108">
        <v>601145</v>
      </c>
      <c r="B2684" s="133" t="s">
        <v>5600</v>
      </c>
      <c r="C2684" s="133" t="s">
        <v>11</v>
      </c>
      <c r="D2684" s="133" t="s">
        <v>5397</v>
      </c>
      <c r="E2684" s="133" t="s">
        <v>1220</v>
      </c>
      <c r="F2684" s="133" t="s">
        <v>5398</v>
      </c>
      <c r="G2684" s="133" t="s">
        <v>925</v>
      </c>
      <c r="H2684" s="133" t="s">
        <v>5601</v>
      </c>
      <c r="I2684" t="b">
        <v>0</v>
      </c>
      <c r="J2684" s="133" t="s">
        <v>867</v>
      </c>
      <c r="K2684" s="91">
        <v>1100</v>
      </c>
      <c r="L2684" s="278">
        <v>1100</v>
      </c>
      <c r="M2684" s="278">
        <f t="shared" si="41"/>
        <v>0</v>
      </c>
    </row>
    <row r="2685" spans="1:13" hidden="1" x14ac:dyDescent="0.3">
      <c r="A2685" s="108">
        <v>601080</v>
      </c>
      <c r="B2685" s="133" t="s">
        <v>5602</v>
      </c>
      <c r="C2685" s="133" t="s">
        <v>11</v>
      </c>
      <c r="D2685" s="133" t="s">
        <v>5397</v>
      </c>
      <c r="E2685" s="133" t="s">
        <v>1220</v>
      </c>
      <c r="F2685" s="133" t="s">
        <v>3831</v>
      </c>
      <c r="G2685" s="133" t="s">
        <v>865</v>
      </c>
      <c r="H2685" s="133" t="s">
        <v>5603</v>
      </c>
      <c r="I2685" t="b">
        <v>0</v>
      </c>
      <c r="J2685" s="133" t="s">
        <v>867</v>
      </c>
      <c r="K2685" s="91">
        <v>1900</v>
      </c>
      <c r="L2685" s="278">
        <v>1900</v>
      </c>
      <c r="M2685" s="278">
        <f t="shared" si="41"/>
        <v>0</v>
      </c>
    </row>
    <row r="2686" spans="1:13" hidden="1" x14ac:dyDescent="0.3">
      <c r="A2686" s="108">
        <v>601069</v>
      </c>
      <c r="B2686" s="133" t="s">
        <v>5604</v>
      </c>
      <c r="C2686" s="133" t="s">
        <v>11</v>
      </c>
      <c r="D2686" s="133" t="s">
        <v>5397</v>
      </c>
      <c r="E2686" s="133" t="s">
        <v>1220</v>
      </c>
      <c r="F2686" s="133" t="s">
        <v>3837</v>
      </c>
      <c r="G2686" s="133" t="s">
        <v>865</v>
      </c>
      <c r="H2686" s="133" t="s">
        <v>5605</v>
      </c>
      <c r="I2686" t="b">
        <v>0</v>
      </c>
      <c r="J2686" s="133" t="s">
        <v>867</v>
      </c>
      <c r="K2686" s="91">
        <v>3300</v>
      </c>
      <c r="L2686" s="278">
        <v>3300</v>
      </c>
      <c r="M2686" s="278">
        <f t="shared" si="41"/>
        <v>0</v>
      </c>
    </row>
    <row r="2687" spans="1:13" hidden="1" x14ac:dyDescent="0.3">
      <c r="A2687" s="108">
        <v>587509</v>
      </c>
      <c r="B2687" s="133" t="s">
        <v>5606</v>
      </c>
      <c r="C2687" s="133" t="s">
        <v>11</v>
      </c>
      <c r="D2687" s="133" t="s">
        <v>5397</v>
      </c>
      <c r="E2687" s="133" t="s">
        <v>1220</v>
      </c>
      <c r="F2687" s="133" t="s">
        <v>3837</v>
      </c>
      <c r="G2687" s="133" t="s">
        <v>925</v>
      </c>
      <c r="H2687" s="133" t="s">
        <v>5581</v>
      </c>
      <c r="I2687" t="b">
        <v>0</v>
      </c>
      <c r="J2687" s="133" t="s">
        <v>867</v>
      </c>
      <c r="K2687" s="91">
        <v>410</v>
      </c>
      <c r="L2687" s="278">
        <v>410</v>
      </c>
      <c r="M2687" s="278">
        <f t="shared" si="41"/>
        <v>0</v>
      </c>
    </row>
    <row r="2688" spans="1:13" hidden="1" x14ac:dyDescent="0.3">
      <c r="A2688" s="108">
        <v>591162</v>
      </c>
      <c r="B2688" s="133" t="s">
        <v>5607</v>
      </c>
      <c r="C2688" s="133" t="s">
        <v>11</v>
      </c>
      <c r="D2688" s="133" t="s">
        <v>5397</v>
      </c>
      <c r="E2688" s="133" t="s">
        <v>1220</v>
      </c>
      <c r="F2688" s="133" t="s">
        <v>3861</v>
      </c>
      <c r="G2688" s="133" t="s">
        <v>865</v>
      </c>
      <c r="H2688" s="133" t="s">
        <v>5608</v>
      </c>
      <c r="I2688" t="b">
        <v>0</v>
      </c>
      <c r="J2688" s="133" t="s">
        <v>867</v>
      </c>
      <c r="K2688" s="91">
        <v>2000</v>
      </c>
      <c r="L2688" s="278">
        <v>2000</v>
      </c>
      <c r="M2688" s="278">
        <f t="shared" si="41"/>
        <v>0</v>
      </c>
    </row>
    <row r="2689" spans="1:13" hidden="1" x14ac:dyDescent="0.3">
      <c r="A2689" s="108">
        <v>587510</v>
      </c>
      <c r="B2689" s="133" t="s">
        <v>5609</v>
      </c>
      <c r="C2689" s="133" t="s">
        <v>11</v>
      </c>
      <c r="D2689" s="133" t="s">
        <v>5397</v>
      </c>
      <c r="E2689" s="133" t="s">
        <v>1220</v>
      </c>
      <c r="F2689" s="133" t="s">
        <v>3936</v>
      </c>
      <c r="G2689" s="133" t="s">
        <v>865</v>
      </c>
      <c r="H2689" s="133" t="s">
        <v>5595</v>
      </c>
      <c r="I2689" t="b">
        <v>0</v>
      </c>
      <c r="J2689" s="133" t="s">
        <v>867</v>
      </c>
      <c r="K2689" s="91">
        <v>4000</v>
      </c>
      <c r="L2689" s="278">
        <v>4000</v>
      </c>
      <c r="M2689" s="278">
        <f t="shared" si="41"/>
        <v>0</v>
      </c>
    </row>
    <row r="2690" spans="1:13" hidden="1" x14ac:dyDescent="0.3">
      <c r="A2690" s="108">
        <v>587511</v>
      </c>
      <c r="B2690" s="133" t="s">
        <v>5610</v>
      </c>
      <c r="C2690" s="133" t="s">
        <v>11</v>
      </c>
      <c r="D2690" s="133" t="s">
        <v>5397</v>
      </c>
      <c r="E2690" s="133" t="s">
        <v>1220</v>
      </c>
      <c r="F2690" s="133" t="s">
        <v>3936</v>
      </c>
      <c r="G2690" s="133" t="s">
        <v>925</v>
      </c>
      <c r="H2690" s="133" t="s">
        <v>5611</v>
      </c>
      <c r="I2690" t="b">
        <v>0</v>
      </c>
      <c r="J2690" s="133" t="s">
        <v>867</v>
      </c>
      <c r="K2690" s="91">
        <v>1500</v>
      </c>
      <c r="L2690" s="278">
        <v>1500</v>
      </c>
      <c r="M2690" s="278">
        <f t="shared" si="41"/>
        <v>0</v>
      </c>
    </row>
    <row r="2691" spans="1:13" hidden="1" x14ac:dyDescent="0.3">
      <c r="A2691" s="108">
        <v>591163</v>
      </c>
      <c r="B2691" s="133" t="s">
        <v>5612</v>
      </c>
      <c r="C2691" s="133" t="s">
        <v>11</v>
      </c>
      <c r="D2691" s="133" t="s">
        <v>5397</v>
      </c>
      <c r="E2691" s="133" t="s">
        <v>1220</v>
      </c>
      <c r="F2691" s="133" t="s">
        <v>3936</v>
      </c>
      <c r="G2691" s="133" t="s">
        <v>928</v>
      </c>
      <c r="H2691" s="133" t="s">
        <v>5591</v>
      </c>
      <c r="I2691" t="b">
        <v>0</v>
      </c>
      <c r="J2691" s="133" t="s">
        <v>867</v>
      </c>
      <c r="K2691" s="91">
        <v>6000</v>
      </c>
      <c r="L2691" s="278">
        <v>6000</v>
      </c>
      <c r="M2691" s="278">
        <f t="shared" si="41"/>
        <v>0</v>
      </c>
    </row>
    <row r="2692" spans="1:13" hidden="1" x14ac:dyDescent="0.3">
      <c r="A2692" s="108">
        <v>601081</v>
      </c>
      <c r="B2692" s="133" t="s">
        <v>5613</v>
      </c>
      <c r="C2692" s="133" t="s">
        <v>11</v>
      </c>
      <c r="D2692" s="133" t="s">
        <v>5397</v>
      </c>
      <c r="E2692" s="133" t="s">
        <v>1220</v>
      </c>
      <c r="F2692" s="133" t="s">
        <v>3936</v>
      </c>
      <c r="G2692" s="133" t="s">
        <v>931</v>
      </c>
      <c r="H2692" s="133" t="s">
        <v>5614</v>
      </c>
      <c r="I2692" t="b">
        <v>0</v>
      </c>
      <c r="J2692" s="133" t="s">
        <v>867</v>
      </c>
      <c r="K2692" s="91">
        <v>5000</v>
      </c>
      <c r="L2692" s="278">
        <v>5000</v>
      </c>
      <c r="M2692" s="278">
        <f t="shared" si="41"/>
        <v>0</v>
      </c>
    </row>
    <row r="2693" spans="1:13" hidden="1" x14ac:dyDescent="0.3">
      <c r="A2693" s="108">
        <v>601070</v>
      </c>
      <c r="B2693" s="133" t="s">
        <v>5615</v>
      </c>
      <c r="C2693" s="133" t="s">
        <v>11</v>
      </c>
      <c r="D2693" s="133" t="s">
        <v>5397</v>
      </c>
      <c r="E2693" s="133" t="s">
        <v>1220</v>
      </c>
      <c r="F2693" s="133" t="s">
        <v>3942</v>
      </c>
      <c r="G2693" s="133" t="s">
        <v>865</v>
      </c>
      <c r="H2693" s="133" t="s">
        <v>5614</v>
      </c>
      <c r="I2693" t="b">
        <v>0</v>
      </c>
      <c r="J2693" s="133" t="s">
        <v>867</v>
      </c>
      <c r="K2693" s="91">
        <v>5000</v>
      </c>
      <c r="L2693" s="278">
        <v>5000</v>
      </c>
      <c r="M2693" s="278">
        <f t="shared" si="41"/>
        <v>0</v>
      </c>
    </row>
    <row r="2694" spans="1:13" hidden="1" x14ac:dyDescent="0.3">
      <c r="A2694" s="108">
        <v>601082</v>
      </c>
      <c r="B2694" s="133" t="s">
        <v>5616</v>
      </c>
      <c r="C2694" s="133" t="s">
        <v>11</v>
      </c>
      <c r="D2694" s="133" t="s">
        <v>5397</v>
      </c>
      <c r="E2694" s="133" t="s">
        <v>1220</v>
      </c>
      <c r="F2694" s="133" t="s">
        <v>3942</v>
      </c>
      <c r="G2694" s="133" t="s">
        <v>925</v>
      </c>
      <c r="H2694" s="133" t="s">
        <v>5591</v>
      </c>
      <c r="I2694" t="b">
        <v>0</v>
      </c>
      <c r="J2694" s="133" t="s">
        <v>867</v>
      </c>
      <c r="K2694" s="91">
        <v>7000</v>
      </c>
      <c r="L2694" s="278">
        <v>7000</v>
      </c>
      <c r="M2694" s="278">
        <f t="shared" ref="M2694:M2757" si="42">+L2694-K2694</f>
        <v>0</v>
      </c>
    </row>
    <row r="2695" spans="1:13" hidden="1" x14ac:dyDescent="0.3">
      <c r="A2695" s="108">
        <v>601083</v>
      </c>
      <c r="B2695" s="133" t="s">
        <v>5617</v>
      </c>
      <c r="C2695" s="133" t="s">
        <v>11</v>
      </c>
      <c r="D2695" s="133" t="s">
        <v>5397</v>
      </c>
      <c r="E2695" s="133" t="s">
        <v>1220</v>
      </c>
      <c r="F2695" s="133" t="s">
        <v>3942</v>
      </c>
      <c r="G2695" s="133" t="s">
        <v>928</v>
      </c>
      <c r="H2695" s="133" t="s">
        <v>5595</v>
      </c>
      <c r="I2695" t="b">
        <v>0</v>
      </c>
      <c r="J2695" s="133" t="s">
        <v>867</v>
      </c>
      <c r="K2695" s="91">
        <v>5000</v>
      </c>
      <c r="L2695" s="278">
        <v>5000</v>
      </c>
      <c r="M2695" s="278">
        <f t="shared" si="42"/>
        <v>0</v>
      </c>
    </row>
    <row r="2696" spans="1:13" hidden="1" x14ac:dyDescent="0.3">
      <c r="A2696" s="108">
        <v>587512</v>
      </c>
      <c r="B2696" s="133" t="s">
        <v>5618</v>
      </c>
      <c r="C2696" s="133" t="s">
        <v>11</v>
      </c>
      <c r="D2696" s="133" t="s">
        <v>5397</v>
      </c>
      <c r="E2696" s="133" t="s">
        <v>1220</v>
      </c>
      <c r="F2696" s="133" t="s">
        <v>3942</v>
      </c>
      <c r="G2696" s="133" t="s">
        <v>931</v>
      </c>
      <c r="H2696" s="133" t="s">
        <v>5619</v>
      </c>
      <c r="I2696" t="b">
        <v>0</v>
      </c>
      <c r="J2696" s="133" t="s">
        <v>867</v>
      </c>
      <c r="K2696" s="91">
        <v>400</v>
      </c>
      <c r="L2696" s="278">
        <v>400</v>
      </c>
      <c r="M2696" s="278">
        <f t="shared" si="42"/>
        <v>0</v>
      </c>
    </row>
    <row r="2697" spans="1:13" hidden="1" x14ac:dyDescent="0.3">
      <c r="A2697" s="108">
        <v>587513</v>
      </c>
      <c r="B2697" s="133" t="s">
        <v>5620</v>
      </c>
      <c r="C2697" s="133" t="s">
        <v>11</v>
      </c>
      <c r="D2697" s="133" t="s">
        <v>5397</v>
      </c>
      <c r="E2697" s="133" t="s">
        <v>1220</v>
      </c>
      <c r="F2697" s="133" t="s">
        <v>3942</v>
      </c>
      <c r="G2697" s="133" t="s">
        <v>944</v>
      </c>
      <c r="H2697" s="133" t="s">
        <v>3940</v>
      </c>
      <c r="I2697" t="b">
        <v>0</v>
      </c>
      <c r="J2697" s="133" t="s">
        <v>867</v>
      </c>
      <c r="K2697" s="91">
        <v>3320</v>
      </c>
      <c r="L2697" s="278">
        <v>3320</v>
      </c>
      <c r="M2697" s="278">
        <f t="shared" si="42"/>
        <v>0</v>
      </c>
    </row>
    <row r="2698" spans="1:13" hidden="1" x14ac:dyDescent="0.3">
      <c r="A2698" s="108">
        <v>601142</v>
      </c>
      <c r="B2698" s="133" t="s">
        <v>5621</v>
      </c>
      <c r="C2698" s="133" t="s">
        <v>11</v>
      </c>
      <c r="D2698" s="133" t="s">
        <v>5397</v>
      </c>
      <c r="E2698" s="133" t="s">
        <v>1229</v>
      </c>
      <c r="F2698" s="133" t="s">
        <v>5398</v>
      </c>
      <c r="G2698" s="133" t="s">
        <v>865</v>
      </c>
      <c r="H2698" s="133" t="s">
        <v>1457</v>
      </c>
      <c r="I2698" t="b">
        <v>0</v>
      </c>
      <c r="J2698" s="133" t="s">
        <v>867</v>
      </c>
      <c r="K2698" s="91">
        <v>1000</v>
      </c>
      <c r="L2698" s="278">
        <v>1000</v>
      </c>
      <c r="M2698" s="278">
        <f t="shared" si="42"/>
        <v>0</v>
      </c>
    </row>
    <row r="2699" spans="1:13" hidden="1" x14ac:dyDescent="0.3">
      <c r="A2699" s="108">
        <v>601143</v>
      </c>
      <c r="B2699" s="133" t="s">
        <v>5622</v>
      </c>
      <c r="C2699" s="133" t="s">
        <v>11</v>
      </c>
      <c r="D2699" s="133" t="s">
        <v>5397</v>
      </c>
      <c r="E2699" s="133" t="s">
        <v>1229</v>
      </c>
      <c r="F2699" s="133" t="s">
        <v>5398</v>
      </c>
      <c r="G2699" s="133" t="s">
        <v>925</v>
      </c>
      <c r="H2699" s="133" t="s">
        <v>5623</v>
      </c>
      <c r="I2699" t="b">
        <v>0</v>
      </c>
      <c r="J2699" s="133" t="s">
        <v>867</v>
      </c>
      <c r="K2699" s="91">
        <v>400</v>
      </c>
      <c r="L2699" s="278">
        <v>400</v>
      </c>
      <c r="M2699" s="278">
        <f t="shared" si="42"/>
        <v>0</v>
      </c>
    </row>
    <row r="2700" spans="1:13" hidden="1" x14ac:dyDescent="0.3">
      <c r="A2700" s="108">
        <v>601084</v>
      </c>
      <c r="B2700" s="133" t="s">
        <v>5624</v>
      </c>
      <c r="C2700" s="133" t="s">
        <v>11</v>
      </c>
      <c r="D2700" s="133" t="s">
        <v>5397</v>
      </c>
      <c r="E2700" s="133" t="s">
        <v>1229</v>
      </c>
      <c r="F2700" s="133" t="s">
        <v>5398</v>
      </c>
      <c r="G2700" s="133" t="s">
        <v>931</v>
      </c>
      <c r="H2700" s="133" t="s">
        <v>5625</v>
      </c>
      <c r="I2700" t="b">
        <v>0</v>
      </c>
      <c r="J2700" s="133" t="s">
        <v>867</v>
      </c>
      <c r="K2700" s="91">
        <v>1500</v>
      </c>
      <c r="L2700" s="278">
        <v>1500</v>
      </c>
      <c r="M2700" s="278">
        <f t="shared" si="42"/>
        <v>0</v>
      </c>
    </row>
    <row r="2701" spans="1:13" hidden="1" x14ac:dyDescent="0.3">
      <c r="A2701" s="108">
        <v>601085</v>
      </c>
      <c r="B2701" s="133" t="s">
        <v>5626</v>
      </c>
      <c r="C2701" s="133" t="s">
        <v>11</v>
      </c>
      <c r="D2701" s="133" t="s">
        <v>5397</v>
      </c>
      <c r="E2701" s="133" t="s">
        <v>1229</v>
      </c>
      <c r="F2701" s="133" t="s">
        <v>5398</v>
      </c>
      <c r="G2701" s="133" t="s">
        <v>944</v>
      </c>
      <c r="H2701" s="133" t="s">
        <v>5627</v>
      </c>
      <c r="I2701" t="b">
        <v>0</v>
      </c>
      <c r="J2701" s="133" t="s">
        <v>867</v>
      </c>
      <c r="K2701" s="91">
        <v>20</v>
      </c>
      <c r="L2701" s="278">
        <v>20</v>
      </c>
      <c r="M2701" s="278">
        <f t="shared" si="42"/>
        <v>0</v>
      </c>
    </row>
    <row r="2702" spans="1:13" hidden="1" x14ac:dyDescent="0.3">
      <c r="A2702" s="108">
        <v>601086</v>
      </c>
      <c r="B2702" s="133" t="s">
        <v>5628</v>
      </c>
      <c r="C2702" s="133" t="s">
        <v>11</v>
      </c>
      <c r="D2702" s="133" t="s">
        <v>5397</v>
      </c>
      <c r="E2702" s="133" t="s">
        <v>1229</v>
      </c>
      <c r="F2702" s="133" t="s">
        <v>3825</v>
      </c>
      <c r="G2702" s="133" t="s">
        <v>865</v>
      </c>
      <c r="H2702" s="133" t="s">
        <v>5629</v>
      </c>
      <c r="I2702" t="b">
        <v>0</v>
      </c>
      <c r="J2702" s="133" t="s">
        <v>867</v>
      </c>
      <c r="K2702" s="91">
        <v>1960</v>
      </c>
      <c r="L2702" s="278">
        <v>1960</v>
      </c>
      <c r="M2702" s="278">
        <f t="shared" si="42"/>
        <v>0</v>
      </c>
    </row>
    <row r="2703" spans="1:13" hidden="1" x14ac:dyDescent="0.3">
      <c r="A2703" s="108">
        <v>601071</v>
      </c>
      <c r="B2703" s="133" t="s">
        <v>5630</v>
      </c>
      <c r="C2703" s="133" t="s">
        <v>11</v>
      </c>
      <c r="D2703" s="133" t="s">
        <v>5397</v>
      </c>
      <c r="E2703" s="133" t="s">
        <v>1229</v>
      </c>
      <c r="F2703" s="133" t="s">
        <v>4194</v>
      </c>
      <c r="G2703" s="133" t="s">
        <v>865</v>
      </c>
      <c r="H2703" s="133" t="s">
        <v>5631</v>
      </c>
      <c r="I2703" t="b">
        <v>0</v>
      </c>
      <c r="J2703" s="133" t="s">
        <v>867</v>
      </c>
      <c r="K2703" s="91">
        <v>0</v>
      </c>
      <c r="L2703" s="278">
        <v>0</v>
      </c>
      <c r="M2703" s="278">
        <f t="shared" si="42"/>
        <v>0</v>
      </c>
    </row>
    <row r="2704" spans="1:13" hidden="1" x14ac:dyDescent="0.3">
      <c r="A2704" s="108">
        <v>587504</v>
      </c>
      <c r="B2704" s="133" t="s">
        <v>5632</v>
      </c>
      <c r="C2704" s="133" t="s">
        <v>11</v>
      </c>
      <c r="D2704" s="133" t="s">
        <v>5397</v>
      </c>
      <c r="E2704" s="133" t="s">
        <v>1229</v>
      </c>
      <c r="F2704" s="133" t="s">
        <v>3837</v>
      </c>
      <c r="G2704" s="133" t="s">
        <v>865</v>
      </c>
      <c r="H2704" s="133" t="s">
        <v>1457</v>
      </c>
      <c r="I2704" t="b">
        <v>0</v>
      </c>
      <c r="J2704" s="133" t="s">
        <v>867</v>
      </c>
      <c r="K2704" s="91">
        <v>1900</v>
      </c>
      <c r="L2704" s="278">
        <v>1900</v>
      </c>
      <c r="M2704" s="278">
        <f t="shared" si="42"/>
        <v>0</v>
      </c>
    </row>
    <row r="2705" spans="1:13" hidden="1" x14ac:dyDescent="0.3">
      <c r="A2705" s="108">
        <v>587514</v>
      </c>
      <c r="B2705" s="133" t="s">
        <v>5633</v>
      </c>
      <c r="C2705" s="133" t="s">
        <v>11</v>
      </c>
      <c r="D2705" s="133" t="s">
        <v>5397</v>
      </c>
      <c r="E2705" s="133" t="s">
        <v>1229</v>
      </c>
      <c r="F2705" s="133" t="s">
        <v>3837</v>
      </c>
      <c r="G2705" s="133" t="s">
        <v>925</v>
      </c>
      <c r="H2705" s="133" t="s">
        <v>1314</v>
      </c>
      <c r="I2705" t="b">
        <v>0</v>
      </c>
      <c r="J2705" s="133" t="s">
        <v>867</v>
      </c>
      <c r="K2705" s="91">
        <v>1310</v>
      </c>
      <c r="L2705" s="278">
        <v>1310</v>
      </c>
      <c r="M2705" s="278">
        <f t="shared" si="42"/>
        <v>0</v>
      </c>
    </row>
    <row r="2706" spans="1:13" hidden="1" x14ac:dyDescent="0.3">
      <c r="A2706" s="108">
        <v>587515</v>
      </c>
      <c r="B2706" s="133" t="s">
        <v>5634</v>
      </c>
      <c r="C2706" s="133" t="s">
        <v>11</v>
      </c>
      <c r="D2706" s="133" t="s">
        <v>5397</v>
      </c>
      <c r="E2706" s="133" t="s">
        <v>1229</v>
      </c>
      <c r="F2706" s="133" t="s">
        <v>3837</v>
      </c>
      <c r="G2706" s="133" t="s">
        <v>928</v>
      </c>
      <c r="H2706" s="133" t="s">
        <v>5627</v>
      </c>
      <c r="I2706" t="b">
        <v>0</v>
      </c>
      <c r="J2706" s="133" t="s">
        <v>867</v>
      </c>
      <c r="K2706" s="91">
        <v>1330</v>
      </c>
      <c r="L2706" s="278">
        <v>1330</v>
      </c>
      <c r="M2706" s="278">
        <f t="shared" si="42"/>
        <v>0</v>
      </c>
    </row>
    <row r="2707" spans="1:13" hidden="1" x14ac:dyDescent="0.3">
      <c r="A2707" s="108">
        <v>587516</v>
      </c>
      <c r="B2707" s="133" t="s">
        <v>5635</v>
      </c>
      <c r="C2707" s="133" t="s">
        <v>11</v>
      </c>
      <c r="D2707" s="133" t="s">
        <v>5397</v>
      </c>
      <c r="E2707" s="133" t="s">
        <v>1229</v>
      </c>
      <c r="F2707" s="133" t="s">
        <v>3837</v>
      </c>
      <c r="G2707" s="133" t="s">
        <v>931</v>
      </c>
      <c r="H2707" s="133" t="s">
        <v>5636</v>
      </c>
      <c r="I2707" t="b">
        <v>0</v>
      </c>
      <c r="J2707" s="133" t="s">
        <v>867</v>
      </c>
      <c r="K2707" s="91">
        <v>580</v>
      </c>
      <c r="L2707" s="278">
        <v>580</v>
      </c>
      <c r="M2707" s="278">
        <f t="shared" si="42"/>
        <v>0</v>
      </c>
    </row>
    <row r="2708" spans="1:13" hidden="1" x14ac:dyDescent="0.3">
      <c r="A2708" s="108">
        <v>591164</v>
      </c>
      <c r="B2708" s="133" t="s">
        <v>5637</v>
      </c>
      <c r="C2708" s="133" t="s">
        <v>11</v>
      </c>
      <c r="D2708" s="133" t="s">
        <v>5397</v>
      </c>
      <c r="E2708" s="133" t="s">
        <v>1229</v>
      </c>
      <c r="F2708" s="133" t="s">
        <v>3837</v>
      </c>
      <c r="G2708" s="133" t="s">
        <v>944</v>
      </c>
      <c r="H2708" s="133" t="s">
        <v>5638</v>
      </c>
      <c r="I2708" t="b">
        <v>0</v>
      </c>
      <c r="J2708" s="133" t="s">
        <v>867</v>
      </c>
      <c r="K2708" s="91">
        <v>1620</v>
      </c>
      <c r="L2708" s="278">
        <v>1620</v>
      </c>
      <c r="M2708" s="278">
        <f t="shared" si="42"/>
        <v>0</v>
      </c>
    </row>
    <row r="2709" spans="1:13" hidden="1" x14ac:dyDescent="0.3">
      <c r="A2709" s="108">
        <v>587695</v>
      </c>
      <c r="B2709" s="133" t="s">
        <v>5639</v>
      </c>
      <c r="C2709" s="133" t="s">
        <v>11</v>
      </c>
      <c r="D2709" s="133" t="s">
        <v>5397</v>
      </c>
      <c r="E2709" s="133" t="s">
        <v>1229</v>
      </c>
      <c r="F2709" s="133" t="s">
        <v>3837</v>
      </c>
      <c r="G2709" s="133" t="s">
        <v>1060</v>
      </c>
      <c r="H2709" s="133" t="s">
        <v>1905</v>
      </c>
      <c r="I2709" t="b">
        <v>0</v>
      </c>
      <c r="J2709" s="133" t="s">
        <v>867</v>
      </c>
      <c r="K2709" s="91">
        <v>130</v>
      </c>
      <c r="L2709" s="278">
        <v>130</v>
      </c>
      <c r="M2709" s="278">
        <f t="shared" si="42"/>
        <v>0</v>
      </c>
    </row>
    <row r="2710" spans="1:13" hidden="1" x14ac:dyDescent="0.3">
      <c r="A2710" s="108">
        <v>601087</v>
      </c>
      <c r="B2710" s="133" t="s">
        <v>5640</v>
      </c>
      <c r="C2710" s="133" t="s">
        <v>11</v>
      </c>
      <c r="D2710" s="133" t="s">
        <v>5397</v>
      </c>
      <c r="E2710" s="133" t="s">
        <v>1229</v>
      </c>
      <c r="F2710" s="133" t="s">
        <v>3837</v>
      </c>
      <c r="G2710" s="133" t="s">
        <v>1088</v>
      </c>
      <c r="H2710" s="133" t="s">
        <v>1912</v>
      </c>
      <c r="I2710" t="b">
        <v>0</v>
      </c>
      <c r="J2710" s="133" t="s">
        <v>867</v>
      </c>
      <c r="K2710" s="91">
        <v>100</v>
      </c>
      <c r="L2710" s="278">
        <v>100</v>
      </c>
      <c r="M2710" s="278">
        <f t="shared" si="42"/>
        <v>0</v>
      </c>
    </row>
    <row r="2711" spans="1:13" hidden="1" x14ac:dyDescent="0.3">
      <c r="A2711" s="108">
        <v>601088</v>
      </c>
      <c r="B2711" s="133" t="s">
        <v>5641</v>
      </c>
      <c r="C2711" s="133" t="s">
        <v>11</v>
      </c>
      <c r="D2711" s="133" t="s">
        <v>5397</v>
      </c>
      <c r="E2711" s="133" t="s">
        <v>1229</v>
      </c>
      <c r="F2711" s="133" t="s">
        <v>3840</v>
      </c>
      <c r="G2711" s="133" t="s">
        <v>865</v>
      </c>
      <c r="H2711" s="133" t="s">
        <v>1457</v>
      </c>
      <c r="I2711" t="b">
        <v>0</v>
      </c>
      <c r="J2711" s="133" t="s">
        <v>867</v>
      </c>
      <c r="K2711" s="91">
        <v>30</v>
      </c>
      <c r="L2711" s="278">
        <v>30</v>
      </c>
      <c r="M2711" s="278">
        <f t="shared" si="42"/>
        <v>0</v>
      </c>
    </row>
    <row r="2712" spans="1:13" hidden="1" x14ac:dyDescent="0.3">
      <c r="A2712" s="108">
        <v>850246</v>
      </c>
      <c r="B2712" s="133" t="s">
        <v>5642</v>
      </c>
      <c r="C2712" s="133" t="s">
        <v>11</v>
      </c>
      <c r="D2712" s="133" t="s">
        <v>5397</v>
      </c>
      <c r="E2712" s="133" t="s">
        <v>1229</v>
      </c>
      <c r="F2712" s="133" t="s">
        <v>3840</v>
      </c>
      <c r="G2712" s="133" t="s">
        <v>925</v>
      </c>
      <c r="H2712" s="133" t="s">
        <v>1234</v>
      </c>
      <c r="I2712" t="b">
        <v>0</v>
      </c>
      <c r="J2712" s="133" t="s">
        <v>867</v>
      </c>
      <c r="K2712" s="91">
        <v>300</v>
      </c>
      <c r="L2712" s="278">
        <v>300</v>
      </c>
      <c r="M2712" s="278">
        <f t="shared" si="42"/>
        <v>0</v>
      </c>
    </row>
    <row r="2713" spans="1:13" hidden="1" x14ac:dyDescent="0.3">
      <c r="A2713" s="108">
        <v>587517</v>
      </c>
      <c r="B2713" s="133" t="s">
        <v>5643</v>
      </c>
      <c r="C2713" s="133" t="s">
        <v>11</v>
      </c>
      <c r="D2713" s="133" t="s">
        <v>5397</v>
      </c>
      <c r="E2713" s="133" t="s">
        <v>1229</v>
      </c>
      <c r="F2713" s="133" t="s">
        <v>3843</v>
      </c>
      <c r="G2713" s="133" t="s">
        <v>865</v>
      </c>
      <c r="H2713" s="133" t="s">
        <v>5644</v>
      </c>
      <c r="I2713" t="b">
        <v>0</v>
      </c>
      <c r="J2713" s="133" t="s">
        <v>867</v>
      </c>
      <c r="K2713" s="91">
        <v>1100</v>
      </c>
      <c r="L2713" s="278">
        <v>1100</v>
      </c>
      <c r="M2713" s="278">
        <f t="shared" si="42"/>
        <v>0</v>
      </c>
    </row>
    <row r="2714" spans="1:13" hidden="1" x14ac:dyDescent="0.3">
      <c r="A2714" s="108">
        <v>850251</v>
      </c>
      <c r="B2714" s="133" t="s">
        <v>5645</v>
      </c>
      <c r="C2714" s="133" t="s">
        <v>11</v>
      </c>
      <c r="D2714" s="133" t="s">
        <v>5397</v>
      </c>
      <c r="E2714" s="133" t="s">
        <v>1229</v>
      </c>
      <c r="F2714" s="133" t="s">
        <v>3843</v>
      </c>
      <c r="G2714" s="133" t="s">
        <v>925</v>
      </c>
      <c r="H2714" s="133" t="s">
        <v>5646</v>
      </c>
      <c r="I2714" t="b">
        <v>0</v>
      </c>
      <c r="J2714" s="133" t="s">
        <v>867</v>
      </c>
      <c r="K2714" s="91">
        <v>900</v>
      </c>
      <c r="L2714" s="278">
        <v>900</v>
      </c>
      <c r="M2714" s="278">
        <f t="shared" si="42"/>
        <v>0</v>
      </c>
    </row>
    <row r="2715" spans="1:13" hidden="1" x14ac:dyDescent="0.3">
      <c r="A2715" s="108">
        <v>591165</v>
      </c>
      <c r="B2715" s="133" t="s">
        <v>5647</v>
      </c>
      <c r="C2715" s="133" t="s">
        <v>11</v>
      </c>
      <c r="D2715" s="133" t="s">
        <v>5397</v>
      </c>
      <c r="E2715" s="133" t="s">
        <v>1229</v>
      </c>
      <c r="F2715" s="133" t="s">
        <v>3852</v>
      </c>
      <c r="G2715" s="133" t="s">
        <v>865</v>
      </c>
      <c r="H2715" s="133" t="s">
        <v>5648</v>
      </c>
      <c r="I2715" t="b">
        <v>0</v>
      </c>
      <c r="J2715" s="133" t="s">
        <v>867</v>
      </c>
      <c r="K2715" s="91">
        <v>12220</v>
      </c>
      <c r="L2715" s="278">
        <v>12220</v>
      </c>
      <c r="M2715" s="278">
        <f t="shared" si="42"/>
        <v>0</v>
      </c>
    </row>
    <row r="2716" spans="1:13" hidden="1" x14ac:dyDescent="0.3">
      <c r="A2716" s="108">
        <v>587518</v>
      </c>
      <c r="B2716" s="133" t="s">
        <v>5649</v>
      </c>
      <c r="C2716" s="133" t="s">
        <v>11</v>
      </c>
      <c r="D2716" s="133" t="s">
        <v>5397</v>
      </c>
      <c r="E2716" s="133" t="s">
        <v>1229</v>
      </c>
      <c r="F2716" s="133" t="s">
        <v>3852</v>
      </c>
      <c r="G2716" s="133" t="s">
        <v>925</v>
      </c>
      <c r="H2716" s="133" t="s">
        <v>5650</v>
      </c>
      <c r="I2716" t="b">
        <v>0</v>
      </c>
      <c r="J2716" s="133" t="s">
        <v>867</v>
      </c>
      <c r="K2716" s="91">
        <v>500</v>
      </c>
      <c r="L2716" s="278">
        <v>500</v>
      </c>
      <c r="M2716" s="278">
        <f t="shared" si="42"/>
        <v>0</v>
      </c>
    </row>
    <row r="2717" spans="1:13" hidden="1" x14ac:dyDescent="0.3">
      <c r="A2717" s="108">
        <v>587519</v>
      </c>
      <c r="B2717" s="133" t="s">
        <v>5651</v>
      </c>
      <c r="C2717" s="133" t="s">
        <v>11</v>
      </c>
      <c r="D2717" s="133" t="s">
        <v>5397</v>
      </c>
      <c r="E2717" s="133" t="s">
        <v>1229</v>
      </c>
      <c r="F2717" s="133" t="s">
        <v>3852</v>
      </c>
      <c r="G2717" s="133" t="s">
        <v>928</v>
      </c>
      <c r="H2717" s="133" t="s">
        <v>5652</v>
      </c>
      <c r="I2717" t="b">
        <v>0</v>
      </c>
      <c r="J2717" s="133" t="s">
        <v>867</v>
      </c>
      <c r="K2717" s="91">
        <v>210</v>
      </c>
      <c r="L2717" s="278">
        <v>210</v>
      </c>
      <c r="M2717" s="278">
        <f t="shared" si="42"/>
        <v>0</v>
      </c>
    </row>
    <row r="2718" spans="1:13" hidden="1" x14ac:dyDescent="0.3">
      <c r="A2718" s="108">
        <v>587551</v>
      </c>
      <c r="B2718" s="133" t="s">
        <v>5653</v>
      </c>
      <c r="C2718" s="133" t="s">
        <v>11</v>
      </c>
      <c r="D2718" s="133" t="s">
        <v>5397</v>
      </c>
      <c r="E2718" s="133" t="s">
        <v>1229</v>
      </c>
      <c r="F2718" s="133" t="s">
        <v>3858</v>
      </c>
      <c r="G2718" s="133" t="s">
        <v>865</v>
      </c>
      <c r="H2718" s="133" t="s">
        <v>5654</v>
      </c>
      <c r="I2718" t="b">
        <v>0</v>
      </c>
      <c r="J2718" s="133" t="s">
        <v>867</v>
      </c>
      <c r="K2718" s="91">
        <v>1000</v>
      </c>
      <c r="L2718" s="278">
        <v>1000</v>
      </c>
      <c r="M2718" s="278">
        <f t="shared" si="42"/>
        <v>0</v>
      </c>
    </row>
    <row r="2719" spans="1:13" hidden="1" x14ac:dyDescent="0.3">
      <c r="A2719" s="108">
        <v>850249</v>
      </c>
      <c r="B2719" s="133" t="s">
        <v>5655</v>
      </c>
      <c r="C2719" s="133" t="s">
        <v>11</v>
      </c>
      <c r="D2719" s="133" t="s">
        <v>5397</v>
      </c>
      <c r="E2719" s="133" t="s">
        <v>1229</v>
      </c>
      <c r="F2719" s="133" t="s">
        <v>3861</v>
      </c>
      <c r="G2719" s="133" t="s">
        <v>865</v>
      </c>
      <c r="H2719" s="133" t="s">
        <v>1457</v>
      </c>
      <c r="I2719" t="b">
        <v>0</v>
      </c>
      <c r="J2719" s="133" t="s">
        <v>867</v>
      </c>
      <c r="K2719" s="91">
        <v>1830</v>
      </c>
      <c r="L2719" s="278">
        <v>1830</v>
      </c>
      <c r="M2719" s="278">
        <f t="shared" si="42"/>
        <v>0</v>
      </c>
    </row>
    <row r="2720" spans="1:13" hidden="1" x14ac:dyDescent="0.3">
      <c r="A2720" s="108">
        <v>587520</v>
      </c>
      <c r="B2720" s="133" t="s">
        <v>5656</v>
      </c>
      <c r="C2720" s="133" t="s">
        <v>11</v>
      </c>
      <c r="D2720" s="133" t="s">
        <v>5397</v>
      </c>
      <c r="E2720" s="133" t="s">
        <v>1229</v>
      </c>
      <c r="F2720" s="133" t="s">
        <v>3864</v>
      </c>
      <c r="G2720" s="133" t="s">
        <v>925</v>
      </c>
      <c r="H2720" s="133" t="s">
        <v>5657</v>
      </c>
      <c r="I2720" t="b">
        <v>0</v>
      </c>
      <c r="J2720" s="133" t="s">
        <v>867</v>
      </c>
      <c r="K2720" s="91">
        <v>360</v>
      </c>
      <c r="L2720" s="278">
        <v>360</v>
      </c>
      <c r="M2720" s="278">
        <f t="shared" si="42"/>
        <v>0</v>
      </c>
    </row>
    <row r="2721" spans="1:13" hidden="1" x14ac:dyDescent="0.3">
      <c r="A2721" s="108">
        <v>850250</v>
      </c>
      <c r="B2721" s="133" t="s">
        <v>5658</v>
      </c>
      <c r="C2721" s="133" t="s">
        <v>11</v>
      </c>
      <c r="D2721" s="133" t="s">
        <v>5397</v>
      </c>
      <c r="E2721" s="133" t="s">
        <v>1229</v>
      </c>
      <c r="F2721" s="133" t="s">
        <v>3864</v>
      </c>
      <c r="G2721" s="133" t="s">
        <v>928</v>
      </c>
      <c r="H2721" s="133" t="s">
        <v>5659</v>
      </c>
      <c r="I2721" t="b">
        <v>0</v>
      </c>
      <c r="J2721" s="133" t="s">
        <v>867</v>
      </c>
      <c r="K2721" s="91">
        <v>0</v>
      </c>
      <c r="L2721" s="278">
        <v>0</v>
      </c>
      <c r="M2721" s="278">
        <f t="shared" si="42"/>
        <v>0</v>
      </c>
    </row>
    <row r="2722" spans="1:13" hidden="1" x14ac:dyDescent="0.3">
      <c r="A2722" s="108">
        <v>587521</v>
      </c>
      <c r="B2722" s="133" t="s">
        <v>5660</v>
      </c>
      <c r="C2722" s="133" t="s">
        <v>11</v>
      </c>
      <c r="D2722" s="133" t="s">
        <v>5397</v>
      </c>
      <c r="E2722" s="133" t="s">
        <v>1229</v>
      </c>
      <c r="F2722" s="133" t="s">
        <v>3867</v>
      </c>
      <c r="G2722" s="133" t="s">
        <v>865</v>
      </c>
      <c r="H2722" s="133" t="s">
        <v>5661</v>
      </c>
      <c r="I2722" t="b">
        <v>0</v>
      </c>
      <c r="J2722" s="133" t="s">
        <v>867</v>
      </c>
      <c r="K2722" s="91">
        <v>1060</v>
      </c>
      <c r="L2722" s="278">
        <v>1060</v>
      </c>
      <c r="M2722" s="278">
        <f t="shared" si="42"/>
        <v>0</v>
      </c>
    </row>
    <row r="2723" spans="1:13" hidden="1" x14ac:dyDescent="0.3">
      <c r="A2723" s="108">
        <v>1191305</v>
      </c>
      <c r="B2723" s="133" t="s">
        <v>5662</v>
      </c>
      <c r="C2723" s="133" t="s">
        <v>11</v>
      </c>
      <c r="D2723" s="133" t="s">
        <v>5397</v>
      </c>
      <c r="E2723" s="133" t="s">
        <v>1229</v>
      </c>
      <c r="F2723" s="133" t="s">
        <v>5534</v>
      </c>
      <c r="G2723" s="133" t="s">
        <v>865</v>
      </c>
      <c r="H2723" s="133" t="s">
        <v>5663</v>
      </c>
      <c r="I2723" t="b">
        <v>0</v>
      </c>
      <c r="J2723" s="133" t="s">
        <v>867</v>
      </c>
      <c r="K2723" s="91">
        <v>0</v>
      </c>
      <c r="L2723" s="278">
        <v>0</v>
      </c>
      <c r="M2723" s="278">
        <f t="shared" si="42"/>
        <v>0</v>
      </c>
    </row>
    <row r="2724" spans="1:13" hidden="1" x14ac:dyDescent="0.3">
      <c r="A2724" s="108">
        <v>587523</v>
      </c>
      <c r="B2724" s="133" t="s">
        <v>5664</v>
      </c>
      <c r="C2724" s="133" t="s">
        <v>11</v>
      </c>
      <c r="D2724" s="133" t="s">
        <v>5397</v>
      </c>
      <c r="E2724" s="133" t="s">
        <v>1229</v>
      </c>
      <c r="F2724" s="133" t="s">
        <v>5534</v>
      </c>
      <c r="G2724" s="133" t="s">
        <v>925</v>
      </c>
      <c r="H2724" s="133" t="s">
        <v>5665</v>
      </c>
      <c r="I2724" t="b">
        <v>0</v>
      </c>
      <c r="J2724" s="133" t="s">
        <v>867</v>
      </c>
      <c r="K2724" s="91">
        <v>0</v>
      </c>
      <c r="L2724" s="278">
        <v>0</v>
      </c>
      <c r="M2724" s="278">
        <f t="shared" si="42"/>
        <v>0</v>
      </c>
    </row>
    <row r="2725" spans="1:13" hidden="1" x14ac:dyDescent="0.3">
      <c r="A2725" s="108">
        <v>601072</v>
      </c>
      <c r="B2725" s="133" t="s">
        <v>5666</v>
      </c>
      <c r="C2725" s="133" t="s">
        <v>11</v>
      </c>
      <c r="D2725" s="133" t="s">
        <v>5397</v>
      </c>
      <c r="E2725" s="133" t="s">
        <v>1229</v>
      </c>
      <c r="F2725" s="133" t="s">
        <v>3876</v>
      </c>
      <c r="G2725" s="133" t="s">
        <v>865</v>
      </c>
      <c r="H2725" s="133" t="s">
        <v>1457</v>
      </c>
      <c r="I2725" t="b">
        <v>0</v>
      </c>
      <c r="J2725" s="133" t="s">
        <v>867</v>
      </c>
      <c r="K2725" s="91">
        <v>0</v>
      </c>
      <c r="L2725" s="278">
        <v>0</v>
      </c>
      <c r="M2725" s="278">
        <f t="shared" si="42"/>
        <v>0</v>
      </c>
    </row>
    <row r="2726" spans="1:13" hidden="1" x14ac:dyDescent="0.3">
      <c r="A2726" s="108">
        <v>601077</v>
      </c>
      <c r="B2726" s="133" t="s">
        <v>5667</v>
      </c>
      <c r="C2726" s="133" t="s">
        <v>11</v>
      </c>
      <c r="D2726" s="133" t="s">
        <v>5397</v>
      </c>
      <c r="E2726" s="133" t="s">
        <v>1229</v>
      </c>
      <c r="F2726" s="133" t="s">
        <v>3876</v>
      </c>
      <c r="G2726" s="133" t="s">
        <v>925</v>
      </c>
      <c r="H2726" s="133" t="s">
        <v>5668</v>
      </c>
      <c r="I2726" t="b">
        <v>0</v>
      </c>
      <c r="J2726" s="133" t="s">
        <v>867</v>
      </c>
      <c r="K2726" s="91">
        <v>0</v>
      </c>
      <c r="L2726" s="278">
        <v>0</v>
      </c>
      <c r="M2726" s="278">
        <f t="shared" si="42"/>
        <v>0</v>
      </c>
    </row>
    <row r="2727" spans="1:13" hidden="1" x14ac:dyDescent="0.3">
      <c r="A2727" s="108">
        <v>850247</v>
      </c>
      <c r="B2727" s="133" t="s">
        <v>5669</v>
      </c>
      <c r="C2727" s="133" t="s">
        <v>11</v>
      </c>
      <c r="D2727" s="133" t="s">
        <v>5397</v>
      </c>
      <c r="E2727" s="133" t="s">
        <v>1229</v>
      </c>
      <c r="F2727" s="133" t="s">
        <v>3879</v>
      </c>
      <c r="G2727" s="133" t="s">
        <v>865</v>
      </c>
      <c r="H2727" s="133" t="s">
        <v>5670</v>
      </c>
      <c r="I2727" t="b">
        <v>0</v>
      </c>
      <c r="J2727" s="133" t="s">
        <v>867</v>
      </c>
      <c r="K2727" s="91">
        <v>2100</v>
      </c>
      <c r="L2727" s="278">
        <v>2100</v>
      </c>
      <c r="M2727" s="278">
        <f t="shared" si="42"/>
        <v>0</v>
      </c>
    </row>
    <row r="2728" spans="1:13" hidden="1" x14ac:dyDescent="0.3">
      <c r="A2728" s="108">
        <v>850248</v>
      </c>
      <c r="B2728" s="133" t="s">
        <v>5671</v>
      </c>
      <c r="C2728" s="133" t="s">
        <v>11</v>
      </c>
      <c r="D2728" s="133" t="s">
        <v>5397</v>
      </c>
      <c r="E2728" s="133" t="s">
        <v>1229</v>
      </c>
      <c r="F2728" s="133" t="s">
        <v>3879</v>
      </c>
      <c r="G2728" s="133" t="s">
        <v>925</v>
      </c>
      <c r="H2728" s="133" t="s">
        <v>5672</v>
      </c>
      <c r="I2728" t="b">
        <v>0</v>
      </c>
      <c r="J2728" s="133" t="s">
        <v>867</v>
      </c>
      <c r="K2728" s="91">
        <v>0</v>
      </c>
      <c r="L2728" s="278">
        <v>0</v>
      </c>
      <c r="M2728" s="278">
        <f t="shared" si="42"/>
        <v>0</v>
      </c>
    </row>
    <row r="2729" spans="1:13" hidden="1" x14ac:dyDescent="0.3">
      <c r="A2729" s="108">
        <v>587524</v>
      </c>
      <c r="B2729" s="133" t="s">
        <v>5673</v>
      </c>
      <c r="C2729" s="133" t="s">
        <v>11</v>
      </c>
      <c r="D2729" s="133" t="s">
        <v>5397</v>
      </c>
      <c r="E2729" s="133" t="s">
        <v>1229</v>
      </c>
      <c r="F2729" s="133" t="s">
        <v>3883</v>
      </c>
      <c r="G2729" s="133" t="s">
        <v>865</v>
      </c>
      <c r="H2729" s="133" t="s">
        <v>1457</v>
      </c>
      <c r="I2729" t="b">
        <v>0</v>
      </c>
      <c r="J2729" s="133" t="s">
        <v>867</v>
      </c>
      <c r="K2729" s="91">
        <v>640</v>
      </c>
      <c r="L2729" s="278">
        <v>640</v>
      </c>
      <c r="M2729" s="278">
        <f t="shared" si="42"/>
        <v>0</v>
      </c>
    </row>
    <row r="2730" spans="1:13" hidden="1" x14ac:dyDescent="0.3">
      <c r="A2730" s="108">
        <v>1191306</v>
      </c>
      <c r="B2730" s="133" t="s">
        <v>5676</v>
      </c>
      <c r="C2730" s="133" t="s">
        <v>11</v>
      </c>
      <c r="D2730" s="133" t="s">
        <v>5397</v>
      </c>
      <c r="E2730" s="133" t="s">
        <v>1229</v>
      </c>
      <c r="F2730" s="133" t="s">
        <v>3901</v>
      </c>
      <c r="G2730" s="133" t="s">
        <v>865</v>
      </c>
      <c r="H2730" s="133" t="s">
        <v>1457</v>
      </c>
      <c r="I2730" t="b">
        <v>0</v>
      </c>
      <c r="J2730" s="133" t="s">
        <v>867</v>
      </c>
      <c r="K2730" s="91">
        <v>2000</v>
      </c>
      <c r="L2730" s="278">
        <v>2000</v>
      </c>
      <c r="M2730" s="278">
        <f t="shared" si="42"/>
        <v>0</v>
      </c>
    </row>
    <row r="2731" spans="1:13" hidden="1" x14ac:dyDescent="0.3">
      <c r="A2731" s="108">
        <v>587526</v>
      </c>
      <c r="B2731" s="133" t="s">
        <v>5677</v>
      </c>
      <c r="C2731" s="133" t="s">
        <v>11</v>
      </c>
      <c r="D2731" s="133" t="s">
        <v>5397</v>
      </c>
      <c r="E2731" s="133" t="s">
        <v>1229</v>
      </c>
      <c r="F2731" s="133" t="s">
        <v>3936</v>
      </c>
      <c r="G2731" s="133" t="s">
        <v>865</v>
      </c>
      <c r="H2731" s="133" t="s">
        <v>1457</v>
      </c>
      <c r="I2731" t="b">
        <v>0</v>
      </c>
      <c r="J2731" s="133" t="s">
        <v>867</v>
      </c>
      <c r="K2731" s="91">
        <v>25000</v>
      </c>
      <c r="L2731" s="278">
        <v>25000</v>
      </c>
      <c r="M2731" s="278">
        <f t="shared" si="42"/>
        <v>0</v>
      </c>
    </row>
    <row r="2732" spans="1:13" hidden="1" x14ac:dyDescent="0.3">
      <c r="A2732" s="108">
        <v>587527</v>
      </c>
      <c r="B2732" s="133" t="s">
        <v>5678</v>
      </c>
      <c r="C2732" s="133" t="s">
        <v>11</v>
      </c>
      <c r="D2732" s="133" t="s">
        <v>5397</v>
      </c>
      <c r="E2732" s="133" t="s">
        <v>1229</v>
      </c>
      <c r="F2732" s="133" t="s">
        <v>3936</v>
      </c>
      <c r="G2732" s="133" t="s">
        <v>925</v>
      </c>
      <c r="H2732" s="133" t="s">
        <v>1314</v>
      </c>
      <c r="I2732" t="b">
        <v>0</v>
      </c>
      <c r="J2732" s="133" t="s">
        <v>867</v>
      </c>
      <c r="K2732" s="91">
        <v>4000</v>
      </c>
      <c r="L2732" s="278">
        <v>4000</v>
      </c>
      <c r="M2732" s="278">
        <f t="shared" si="42"/>
        <v>0</v>
      </c>
    </row>
    <row r="2733" spans="1:13" hidden="1" x14ac:dyDescent="0.3">
      <c r="A2733" s="108">
        <v>1191308</v>
      </c>
      <c r="B2733" s="133" t="s">
        <v>5679</v>
      </c>
      <c r="C2733" s="133" t="s">
        <v>11</v>
      </c>
      <c r="D2733" s="133" t="s">
        <v>5397</v>
      </c>
      <c r="E2733" s="133" t="s">
        <v>1229</v>
      </c>
      <c r="F2733" s="133" t="s">
        <v>3936</v>
      </c>
      <c r="G2733" s="133" t="s">
        <v>928</v>
      </c>
      <c r="H2733" s="133" t="s">
        <v>1799</v>
      </c>
      <c r="I2733" t="b">
        <v>0</v>
      </c>
      <c r="J2733" s="133" t="s">
        <v>867</v>
      </c>
      <c r="K2733" s="91">
        <v>90</v>
      </c>
      <c r="L2733" s="278">
        <v>90</v>
      </c>
      <c r="M2733" s="278">
        <f t="shared" si="42"/>
        <v>0</v>
      </c>
    </row>
    <row r="2734" spans="1:13" hidden="1" x14ac:dyDescent="0.3">
      <c r="A2734" s="108">
        <v>1191309</v>
      </c>
      <c r="B2734" s="133" t="s">
        <v>5680</v>
      </c>
      <c r="C2734" s="133" t="s">
        <v>11</v>
      </c>
      <c r="D2734" s="133" t="s">
        <v>5397</v>
      </c>
      <c r="E2734" s="133" t="s">
        <v>1229</v>
      </c>
      <c r="F2734" s="133" t="s">
        <v>3942</v>
      </c>
      <c r="G2734" s="133" t="s">
        <v>865</v>
      </c>
      <c r="H2734" s="133" t="s">
        <v>1457</v>
      </c>
      <c r="I2734" t="b">
        <v>0</v>
      </c>
      <c r="J2734" s="133" t="s">
        <v>867</v>
      </c>
      <c r="K2734" s="91">
        <v>7500</v>
      </c>
      <c r="L2734" s="278">
        <v>7500</v>
      </c>
      <c r="M2734" s="278">
        <f t="shared" si="42"/>
        <v>0</v>
      </c>
    </row>
    <row r="2735" spans="1:13" hidden="1" x14ac:dyDescent="0.3">
      <c r="A2735" s="108">
        <v>587528</v>
      </c>
      <c r="B2735" s="133" t="s">
        <v>5681</v>
      </c>
      <c r="C2735" s="133" t="s">
        <v>11</v>
      </c>
      <c r="D2735" s="133" t="s">
        <v>5397</v>
      </c>
      <c r="E2735" s="133" t="s">
        <v>1229</v>
      </c>
      <c r="F2735" s="133" t="s">
        <v>3942</v>
      </c>
      <c r="G2735" s="133" t="s">
        <v>931</v>
      </c>
      <c r="H2735" s="133" t="s">
        <v>5627</v>
      </c>
      <c r="I2735" t="b">
        <v>0</v>
      </c>
      <c r="J2735" s="133" t="s">
        <v>867</v>
      </c>
      <c r="K2735" s="91">
        <v>100</v>
      </c>
      <c r="L2735" s="278">
        <v>100</v>
      </c>
      <c r="M2735" s="278">
        <f t="shared" si="42"/>
        <v>0</v>
      </c>
    </row>
    <row r="2736" spans="1:13" hidden="1" x14ac:dyDescent="0.3">
      <c r="A2736" s="108">
        <v>587571</v>
      </c>
      <c r="B2736" s="133" t="s">
        <v>5682</v>
      </c>
      <c r="C2736" s="133" t="s">
        <v>11</v>
      </c>
      <c r="D2736" s="133" t="s">
        <v>5397</v>
      </c>
      <c r="E2736" s="133" t="s">
        <v>1240</v>
      </c>
      <c r="F2736" s="133" t="s">
        <v>5398</v>
      </c>
      <c r="G2736" s="133" t="s">
        <v>865</v>
      </c>
      <c r="H2736" s="133" t="s">
        <v>5683</v>
      </c>
      <c r="I2736" t="b">
        <v>0</v>
      </c>
      <c r="J2736" s="133" t="s">
        <v>867</v>
      </c>
      <c r="K2736" s="91">
        <v>0</v>
      </c>
      <c r="L2736" s="278">
        <v>0</v>
      </c>
      <c r="M2736" s="278">
        <f t="shared" si="42"/>
        <v>0</v>
      </c>
    </row>
    <row r="2737" spans="1:13" hidden="1" x14ac:dyDescent="0.3">
      <c r="A2737" s="108">
        <v>1210053</v>
      </c>
      <c r="B2737" s="133" t="s">
        <v>5684</v>
      </c>
      <c r="C2737" s="133" t="s">
        <v>11</v>
      </c>
      <c r="D2737" s="133" t="s">
        <v>5397</v>
      </c>
      <c r="E2737" s="133" t="s">
        <v>1240</v>
      </c>
      <c r="F2737" s="133" t="s">
        <v>5398</v>
      </c>
      <c r="G2737" s="133" t="s">
        <v>925</v>
      </c>
      <c r="H2737" s="133" t="s">
        <v>5685</v>
      </c>
      <c r="I2737" t="b">
        <v>0</v>
      </c>
      <c r="J2737" s="133" t="s">
        <v>867</v>
      </c>
      <c r="K2737" s="91">
        <v>0</v>
      </c>
      <c r="L2737" s="278">
        <v>0</v>
      </c>
      <c r="M2737" s="278">
        <f t="shared" si="42"/>
        <v>0</v>
      </c>
    </row>
    <row r="2738" spans="1:13" hidden="1" x14ac:dyDescent="0.3">
      <c r="A2738" s="108">
        <v>591844</v>
      </c>
      <c r="B2738" s="133" t="s">
        <v>5686</v>
      </c>
      <c r="C2738" s="133" t="s">
        <v>11</v>
      </c>
      <c r="D2738" s="133" t="s">
        <v>5397</v>
      </c>
      <c r="E2738" s="133" t="s">
        <v>1240</v>
      </c>
      <c r="F2738" s="133" t="s">
        <v>5398</v>
      </c>
      <c r="G2738" s="133" t="s">
        <v>928</v>
      </c>
      <c r="H2738" s="133" t="s">
        <v>5687</v>
      </c>
      <c r="I2738" t="b">
        <v>0</v>
      </c>
      <c r="J2738" s="133" t="s">
        <v>867</v>
      </c>
      <c r="K2738" s="91">
        <v>0</v>
      </c>
      <c r="L2738" s="278">
        <v>0</v>
      </c>
      <c r="M2738" s="278">
        <f t="shared" si="42"/>
        <v>0</v>
      </c>
    </row>
    <row r="2739" spans="1:13" hidden="1" x14ac:dyDescent="0.3">
      <c r="A2739" s="108">
        <v>601090</v>
      </c>
      <c r="B2739" s="133" t="s">
        <v>5688</v>
      </c>
      <c r="C2739" s="133" t="s">
        <v>11</v>
      </c>
      <c r="D2739" s="133" t="s">
        <v>5397</v>
      </c>
      <c r="E2739" s="133" t="s">
        <v>1240</v>
      </c>
      <c r="F2739" s="133" t="s">
        <v>5398</v>
      </c>
      <c r="G2739" s="133" t="s">
        <v>931</v>
      </c>
      <c r="H2739" s="133" t="s">
        <v>5689</v>
      </c>
      <c r="I2739" t="b">
        <v>0</v>
      </c>
      <c r="J2739" s="133" t="s">
        <v>867</v>
      </c>
      <c r="K2739" s="91">
        <v>500</v>
      </c>
      <c r="L2739" s="278">
        <v>500</v>
      </c>
      <c r="M2739" s="278">
        <f t="shared" si="42"/>
        <v>0</v>
      </c>
    </row>
    <row r="2740" spans="1:13" hidden="1" x14ac:dyDescent="0.3">
      <c r="A2740" s="108">
        <v>591845</v>
      </c>
      <c r="B2740" s="133" t="s">
        <v>5690</v>
      </c>
      <c r="C2740" s="133" t="s">
        <v>11</v>
      </c>
      <c r="D2740" s="133" t="s">
        <v>5397</v>
      </c>
      <c r="E2740" s="133" t="s">
        <v>1240</v>
      </c>
      <c r="F2740" s="133" t="s">
        <v>3861</v>
      </c>
      <c r="G2740" s="133" t="s">
        <v>865</v>
      </c>
      <c r="H2740" s="133" t="s">
        <v>5691</v>
      </c>
      <c r="I2740" t="b">
        <v>0</v>
      </c>
      <c r="J2740" s="133" t="s">
        <v>867</v>
      </c>
      <c r="K2740" s="91">
        <v>440</v>
      </c>
      <c r="L2740" s="278">
        <v>440</v>
      </c>
      <c r="M2740" s="278">
        <f t="shared" si="42"/>
        <v>0</v>
      </c>
    </row>
    <row r="2741" spans="1:13" hidden="1" x14ac:dyDescent="0.3">
      <c r="A2741" s="108">
        <v>601091</v>
      </c>
      <c r="B2741" s="133" t="s">
        <v>5692</v>
      </c>
      <c r="C2741" s="133" t="s">
        <v>11</v>
      </c>
      <c r="D2741" s="133" t="s">
        <v>5397</v>
      </c>
      <c r="E2741" s="133" t="s">
        <v>1243</v>
      </c>
      <c r="F2741" s="133" t="s">
        <v>5398</v>
      </c>
      <c r="G2741" s="133" t="s">
        <v>865</v>
      </c>
      <c r="H2741" s="133" t="s">
        <v>1244</v>
      </c>
      <c r="I2741" t="b">
        <v>0</v>
      </c>
      <c r="J2741" s="133" t="s">
        <v>867</v>
      </c>
      <c r="K2741" s="91">
        <v>34000</v>
      </c>
      <c r="L2741" s="278">
        <v>34000</v>
      </c>
      <c r="M2741" s="278">
        <f t="shared" si="42"/>
        <v>0</v>
      </c>
    </row>
    <row r="2742" spans="1:13" hidden="1" x14ac:dyDescent="0.3">
      <c r="A2742" s="108">
        <v>1210054</v>
      </c>
      <c r="B2742" s="133" t="s">
        <v>5693</v>
      </c>
      <c r="C2742" s="133" t="s">
        <v>11</v>
      </c>
      <c r="D2742" s="133" t="s">
        <v>5397</v>
      </c>
      <c r="E2742" s="133" t="s">
        <v>1243</v>
      </c>
      <c r="F2742" s="133" t="s">
        <v>3936</v>
      </c>
      <c r="G2742" s="133" t="s">
        <v>865</v>
      </c>
      <c r="H2742" s="133" t="s">
        <v>5694</v>
      </c>
      <c r="I2742" t="b">
        <v>0</v>
      </c>
      <c r="J2742" s="133" t="s">
        <v>867</v>
      </c>
      <c r="K2742" s="91">
        <v>31000</v>
      </c>
      <c r="L2742" s="278">
        <v>31000</v>
      </c>
      <c r="M2742" s="278">
        <f t="shared" si="42"/>
        <v>0</v>
      </c>
    </row>
    <row r="2743" spans="1:13" hidden="1" x14ac:dyDescent="0.3">
      <c r="A2743" s="108">
        <v>591847</v>
      </c>
      <c r="B2743" s="133" t="s">
        <v>5695</v>
      </c>
      <c r="C2743" s="133" t="s">
        <v>11</v>
      </c>
      <c r="D2743" s="133" t="s">
        <v>5397</v>
      </c>
      <c r="E2743" s="133" t="s">
        <v>1246</v>
      </c>
      <c r="F2743" s="133" t="s">
        <v>5398</v>
      </c>
      <c r="G2743" s="133" t="s">
        <v>865</v>
      </c>
      <c r="H2743" s="133" t="s">
        <v>1326</v>
      </c>
      <c r="I2743" t="b">
        <v>0</v>
      </c>
      <c r="J2743" s="133" t="s">
        <v>867</v>
      </c>
      <c r="K2743" s="91">
        <v>16620</v>
      </c>
      <c r="L2743" s="278">
        <v>19980</v>
      </c>
      <c r="M2743" s="278">
        <f t="shared" si="42"/>
        <v>3360</v>
      </c>
    </row>
    <row r="2744" spans="1:13" hidden="1" x14ac:dyDescent="0.3">
      <c r="A2744" s="108">
        <v>1191751</v>
      </c>
      <c r="B2744" s="133" t="s">
        <v>5696</v>
      </c>
      <c r="C2744" s="133" t="s">
        <v>11</v>
      </c>
      <c r="D2744" s="133" t="s">
        <v>5397</v>
      </c>
      <c r="E2744" s="133" t="s">
        <v>1246</v>
      </c>
      <c r="F2744" s="133" t="s">
        <v>5398</v>
      </c>
      <c r="G2744" s="133" t="s">
        <v>925</v>
      </c>
      <c r="H2744" s="268" t="s">
        <v>1251</v>
      </c>
      <c r="I2744" t="b">
        <v>0</v>
      </c>
      <c r="J2744" s="133" t="s">
        <v>867</v>
      </c>
      <c r="K2744" s="91">
        <v>3360</v>
      </c>
      <c r="L2744" s="278">
        <v>0</v>
      </c>
      <c r="M2744" s="278">
        <f t="shared" si="42"/>
        <v>-3360</v>
      </c>
    </row>
    <row r="2745" spans="1:13" hidden="1" x14ac:dyDescent="0.3">
      <c r="A2745" s="108">
        <v>591848</v>
      </c>
      <c r="B2745" s="133" t="s">
        <v>5697</v>
      </c>
      <c r="C2745" s="133" t="s">
        <v>11</v>
      </c>
      <c r="D2745" s="133" t="s">
        <v>5397</v>
      </c>
      <c r="E2745" s="133" t="s">
        <v>1253</v>
      </c>
      <c r="F2745" s="133" t="s">
        <v>5398</v>
      </c>
      <c r="G2745" s="133" t="s">
        <v>865</v>
      </c>
      <c r="H2745" s="133" t="s">
        <v>1254</v>
      </c>
      <c r="I2745" t="b">
        <v>0</v>
      </c>
      <c r="J2745" s="133" t="s">
        <v>867</v>
      </c>
      <c r="K2745" s="91">
        <v>82500</v>
      </c>
      <c r="L2745" s="278">
        <v>82500</v>
      </c>
      <c r="M2745" s="278">
        <f t="shared" si="42"/>
        <v>0</v>
      </c>
    </row>
    <row r="2746" spans="1:13" hidden="1" x14ac:dyDescent="0.3">
      <c r="A2746" s="108">
        <v>591849</v>
      </c>
      <c r="B2746" s="133" t="s">
        <v>5698</v>
      </c>
      <c r="C2746" s="133" t="s">
        <v>11</v>
      </c>
      <c r="D2746" s="133" t="s">
        <v>5397</v>
      </c>
      <c r="E2746" s="133" t="s">
        <v>1253</v>
      </c>
      <c r="F2746" s="133" t="s">
        <v>5398</v>
      </c>
      <c r="G2746" s="133" t="s">
        <v>925</v>
      </c>
      <c r="H2746" s="133" t="s">
        <v>1256</v>
      </c>
      <c r="I2746" t="b">
        <v>0</v>
      </c>
      <c r="J2746" s="133" t="s">
        <v>867</v>
      </c>
      <c r="K2746" s="91">
        <v>930</v>
      </c>
      <c r="L2746" s="278">
        <v>930</v>
      </c>
      <c r="M2746" s="278">
        <f t="shared" si="42"/>
        <v>0</v>
      </c>
    </row>
    <row r="2747" spans="1:13" hidden="1" x14ac:dyDescent="0.3">
      <c r="A2747" s="108">
        <v>601092</v>
      </c>
      <c r="B2747" s="133" t="s">
        <v>5699</v>
      </c>
      <c r="C2747" s="133" t="s">
        <v>11</v>
      </c>
      <c r="D2747" s="133" t="s">
        <v>5397</v>
      </c>
      <c r="E2747" s="133" t="s">
        <v>1253</v>
      </c>
      <c r="F2747" s="133" t="s">
        <v>5398</v>
      </c>
      <c r="G2747" s="133" t="s">
        <v>928</v>
      </c>
      <c r="H2747" s="133" t="s">
        <v>1259</v>
      </c>
      <c r="I2747" t="b">
        <v>0</v>
      </c>
      <c r="J2747" s="133" t="s">
        <v>867</v>
      </c>
      <c r="K2747" s="91">
        <v>1200</v>
      </c>
      <c r="L2747" s="278">
        <v>1200</v>
      </c>
      <c r="M2747" s="278">
        <f t="shared" si="42"/>
        <v>0</v>
      </c>
    </row>
    <row r="2748" spans="1:13" hidden="1" x14ac:dyDescent="0.3">
      <c r="A2748" s="108">
        <v>591850</v>
      </c>
      <c r="B2748" s="133" t="s">
        <v>5700</v>
      </c>
      <c r="C2748" s="133" t="s">
        <v>11</v>
      </c>
      <c r="D2748" s="133" t="s">
        <v>5397</v>
      </c>
      <c r="E2748" s="133" t="s">
        <v>1253</v>
      </c>
      <c r="F2748" s="133" t="s">
        <v>5398</v>
      </c>
      <c r="G2748" s="133" t="s">
        <v>931</v>
      </c>
      <c r="H2748" s="133" t="s">
        <v>3445</v>
      </c>
      <c r="I2748" t="b">
        <v>0</v>
      </c>
      <c r="J2748" s="133" t="s">
        <v>867</v>
      </c>
      <c r="K2748" s="91">
        <v>17810</v>
      </c>
      <c r="L2748" s="278">
        <v>17810</v>
      </c>
      <c r="M2748" s="278">
        <f t="shared" si="42"/>
        <v>0</v>
      </c>
    </row>
    <row r="2749" spans="1:13" hidden="1" x14ac:dyDescent="0.3">
      <c r="A2749" s="108">
        <v>591851</v>
      </c>
      <c r="B2749" s="133" t="s">
        <v>5701</v>
      </c>
      <c r="C2749" s="133" t="s">
        <v>11</v>
      </c>
      <c r="D2749" s="133" t="s">
        <v>5397</v>
      </c>
      <c r="E2749" s="133" t="s">
        <v>1253</v>
      </c>
      <c r="F2749" s="133" t="s">
        <v>3936</v>
      </c>
      <c r="G2749" s="133" t="s">
        <v>865</v>
      </c>
      <c r="H2749" s="133" t="s">
        <v>1254</v>
      </c>
      <c r="I2749" t="b">
        <v>0</v>
      </c>
      <c r="J2749" s="133" t="s">
        <v>867</v>
      </c>
      <c r="K2749" s="91">
        <v>0</v>
      </c>
      <c r="L2749" s="278">
        <v>0</v>
      </c>
      <c r="M2749" s="278">
        <f t="shared" si="42"/>
        <v>0</v>
      </c>
    </row>
    <row r="2750" spans="1:13" hidden="1" x14ac:dyDescent="0.3">
      <c r="A2750" s="108">
        <v>601093</v>
      </c>
      <c r="B2750" s="133" t="s">
        <v>5704</v>
      </c>
      <c r="C2750" s="133" t="s">
        <v>11</v>
      </c>
      <c r="D2750" s="133" t="s">
        <v>5397</v>
      </c>
      <c r="E2750" s="133" t="s">
        <v>1265</v>
      </c>
      <c r="F2750" s="133" t="s">
        <v>5398</v>
      </c>
      <c r="G2750" s="133" t="s">
        <v>865</v>
      </c>
      <c r="H2750" s="133" t="s">
        <v>1266</v>
      </c>
      <c r="I2750" t="b">
        <v>0</v>
      </c>
      <c r="J2750" s="133" t="s">
        <v>867</v>
      </c>
      <c r="K2750" s="91">
        <v>101890</v>
      </c>
      <c r="L2750" s="278">
        <v>101890</v>
      </c>
      <c r="M2750" s="278">
        <f t="shared" si="42"/>
        <v>0</v>
      </c>
    </row>
    <row r="2751" spans="1:13" hidden="1" x14ac:dyDescent="0.3">
      <c r="A2751" s="108">
        <v>591852</v>
      </c>
      <c r="B2751" s="133" t="s">
        <v>5705</v>
      </c>
      <c r="C2751" s="133" t="s">
        <v>11</v>
      </c>
      <c r="D2751" s="133" t="s">
        <v>5397</v>
      </c>
      <c r="E2751" s="133" t="s">
        <v>1268</v>
      </c>
      <c r="F2751" s="133" t="s">
        <v>5398</v>
      </c>
      <c r="G2751" s="133" t="s">
        <v>865</v>
      </c>
      <c r="H2751" s="133" t="s">
        <v>1269</v>
      </c>
      <c r="I2751" t="b">
        <v>0</v>
      </c>
      <c r="J2751" s="133" t="s">
        <v>867</v>
      </c>
      <c r="K2751" s="91">
        <v>400</v>
      </c>
      <c r="L2751" s="278">
        <v>400</v>
      </c>
      <c r="M2751" s="278">
        <f t="shared" si="42"/>
        <v>0</v>
      </c>
    </row>
    <row r="2752" spans="1:13" hidden="1" x14ac:dyDescent="0.3">
      <c r="A2752" s="108">
        <v>601094</v>
      </c>
      <c r="B2752" s="133" t="s">
        <v>5706</v>
      </c>
      <c r="C2752" s="133" t="s">
        <v>11</v>
      </c>
      <c r="D2752" s="133" t="s">
        <v>5397</v>
      </c>
      <c r="E2752" s="133" t="s">
        <v>1268</v>
      </c>
      <c r="F2752" s="133" t="s">
        <v>3867</v>
      </c>
      <c r="G2752" s="133" t="s">
        <v>865</v>
      </c>
      <c r="H2752" s="133" t="s">
        <v>5707</v>
      </c>
      <c r="I2752" t="b">
        <v>0</v>
      </c>
      <c r="J2752" s="133" t="s">
        <v>867</v>
      </c>
      <c r="K2752" s="91">
        <v>400</v>
      </c>
      <c r="L2752" s="278">
        <v>400</v>
      </c>
      <c r="M2752" s="278">
        <f t="shared" si="42"/>
        <v>0</v>
      </c>
    </row>
    <row r="2753" spans="1:13" hidden="1" x14ac:dyDescent="0.3">
      <c r="A2753" s="108">
        <v>591853</v>
      </c>
      <c r="B2753" s="133" t="s">
        <v>5708</v>
      </c>
      <c r="C2753" s="133" t="s">
        <v>11</v>
      </c>
      <c r="D2753" s="133" t="s">
        <v>5397</v>
      </c>
      <c r="E2753" s="133" t="s">
        <v>1273</v>
      </c>
      <c r="F2753" s="133" t="s">
        <v>3879</v>
      </c>
      <c r="G2753" s="133" t="s">
        <v>865</v>
      </c>
      <c r="H2753" s="133" t="s">
        <v>5709</v>
      </c>
      <c r="I2753" t="b">
        <v>0</v>
      </c>
      <c r="J2753" s="133" t="s">
        <v>867</v>
      </c>
      <c r="K2753" s="91">
        <v>0</v>
      </c>
      <c r="L2753" s="278">
        <v>0</v>
      </c>
      <c r="M2753" s="278">
        <f t="shared" si="42"/>
        <v>0</v>
      </c>
    </row>
    <row r="2754" spans="1:13" hidden="1" x14ac:dyDescent="0.3">
      <c r="A2754" s="108">
        <v>591854</v>
      </c>
      <c r="B2754" s="133" t="s">
        <v>5710</v>
      </c>
      <c r="C2754" s="133" t="s">
        <v>11</v>
      </c>
      <c r="D2754" s="133" t="s">
        <v>5397</v>
      </c>
      <c r="E2754" s="133" t="s">
        <v>1694</v>
      </c>
      <c r="F2754" s="133" t="s">
        <v>3846</v>
      </c>
      <c r="G2754" s="133" t="s">
        <v>865</v>
      </c>
      <c r="H2754" s="133" t="s">
        <v>5711</v>
      </c>
      <c r="I2754" t="b">
        <v>0</v>
      </c>
      <c r="J2754" s="133" t="s">
        <v>867</v>
      </c>
      <c r="K2754" s="91">
        <v>9000</v>
      </c>
      <c r="L2754" s="278">
        <v>9000</v>
      </c>
      <c r="M2754" s="278">
        <f t="shared" si="42"/>
        <v>0</v>
      </c>
    </row>
    <row r="2755" spans="1:13" hidden="1" x14ac:dyDescent="0.3">
      <c r="A2755" s="108">
        <v>601095</v>
      </c>
      <c r="B2755" s="133" t="s">
        <v>5712</v>
      </c>
      <c r="C2755" s="133" t="s">
        <v>11</v>
      </c>
      <c r="D2755" s="133" t="s">
        <v>5397</v>
      </c>
      <c r="E2755" s="133" t="s">
        <v>1694</v>
      </c>
      <c r="F2755" s="133" t="s">
        <v>3846</v>
      </c>
      <c r="G2755" s="133" t="s">
        <v>925</v>
      </c>
      <c r="H2755" s="133" t="s">
        <v>5713</v>
      </c>
      <c r="I2755" t="b">
        <v>0</v>
      </c>
      <c r="J2755" s="133" t="s">
        <v>867</v>
      </c>
      <c r="K2755" s="91">
        <v>2000</v>
      </c>
      <c r="L2755" s="278">
        <v>2000</v>
      </c>
      <c r="M2755" s="278">
        <f t="shared" si="42"/>
        <v>0</v>
      </c>
    </row>
    <row r="2756" spans="1:13" hidden="1" x14ac:dyDescent="0.3">
      <c r="A2756" s="108">
        <v>591855</v>
      </c>
      <c r="B2756" s="133" t="s">
        <v>5714</v>
      </c>
      <c r="C2756" s="133" t="s">
        <v>11</v>
      </c>
      <c r="D2756" s="133" t="s">
        <v>5397</v>
      </c>
      <c r="E2756" s="133" t="s">
        <v>1694</v>
      </c>
      <c r="F2756" s="133" t="s">
        <v>3879</v>
      </c>
      <c r="G2756" s="133" t="s">
        <v>865</v>
      </c>
      <c r="H2756" s="133" t="s">
        <v>5715</v>
      </c>
      <c r="I2756" t="b">
        <v>0</v>
      </c>
      <c r="J2756" s="133" t="s">
        <v>867</v>
      </c>
      <c r="K2756" s="91">
        <v>0</v>
      </c>
      <c r="L2756" s="278">
        <v>0</v>
      </c>
      <c r="M2756" s="278">
        <f t="shared" si="42"/>
        <v>0</v>
      </c>
    </row>
    <row r="2757" spans="1:13" hidden="1" x14ac:dyDescent="0.3">
      <c r="A2757" s="108">
        <v>591856</v>
      </c>
      <c r="B2757" s="133" t="s">
        <v>5716</v>
      </c>
      <c r="C2757" s="133" t="s">
        <v>11</v>
      </c>
      <c r="D2757" s="133" t="s">
        <v>5397</v>
      </c>
      <c r="E2757" s="133" t="s">
        <v>1694</v>
      </c>
      <c r="F2757" s="133" t="s">
        <v>3879</v>
      </c>
      <c r="G2757" s="133" t="s">
        <v>925</v>
      </c>
      <c r="H2757" s="133" t="s">
        <v>5717</v>
      </c>
      <c r="I2757" t="b">
        <v>0</v>
      </c>
      <c r="J2757" s="133" t="s">
        <v>867</v>
      </c>
      <c r="K2757" s="91">
        <v>2500</v>
      </c>
      <c r="L2757" s="278">
        <v>2500</v>
      </c>
      <c r="M2757" s="278">
        <f t="shared" si="42"/>
        <v>0</v>
      </c>
    </row>
    <row r="2758" spans="1:13" hidden="1" x14ac:dyDescent="0.3">
      <c r="A2758" s="108">
        <v>591857</v>
      </c>
      <c r="B2758" s="133" t="s">
        <v>5718</v>
      </c>
      <c r="C2758" s="133" t="s">
        <v>11</v>
      </c>
      <c r="D2758" s="133" t="s">
        <v>5397</v>
      </c>
      <c r="E2758" s="133" t="s">
        <v>1694</v>
      </c>
      <c r="F2758" s="133" t="s">
        <v>3879</v>
      </c>
      <c r="G2758" s="133" t="s">
        <v>928</v>
      </c>
      <c r="H2758" s="133" t="s">
        <v>5719</v>
      </c>
      <c r="I2758" t="b">
        <v>0</v>
      </c>
      <c r="J2758" s="133" t="s">
        <v>867</v>
      </c>
      <c r="K2758" s="91">
        <v>373660</v>
      </c>
      <c r="L2758" s="278">
        <v>373660</v>
      </c>
      <c r="M2758" s="278">
        <f t="shared" ref="M2758:M2821" si="43">+L2758-K2758</f>
        <v>0</v>
      </c>
    </row>
    <row r="2759" spans="1:13" hidden="1" x14ac:dyDescent="0.3">
      <c r="A2759" s="108">
        <v>601096</v>
      </c>
      <c r="B2759" s="133" t="s">
        <v>5720</v>
      </c>
      <c r="C2759" s="133" t="s">
        <v>11</v>
      </c>
      <c r="D2759" s="133" t="s">
        <v>5397</v>
      </c>
      <c r="E2759" s="133" t="s">
        <v>1694</v>
      </c>
      <c r="F2759" s="133" t="s">
        <v>3936</v>
      </c>
      <c r="G2759" s="133" t="s">
        <v>865</v>
      </c>
      <c r="H2759" s="133" t="s">
        <v>5721</v>
      </c>
      <c r="I2759" t="b">
        <v>0</v>
      </c>
      <c r="J2759" s="133" t="s">
        <v>867</v>
      </c>
      <c r="K2759" s="91">
        <v>70000</v>
      </c>
      <c r="L2759" s="278">
        <v>70000</v>
      </c>
      <c r="M2759" s="278">
        <f t="shared" si="43"/>
        <v>0</v>
      </c>
    </row>
    <row r="2760" spans="1:13" hidden="1" x14ac:dyDescent="0.3">
      <c r="A2760" s="108">
        <v>601097</v>
      </c>
      <c r="B2760" s="133" t="s">
        <v>5722</v>
      </c>
      <c r="C2760" s="133" t="s">
        <v>11</v>
      </c>
      <c r="D2760" s="133" t="s">
        <v>5397</v>
      </c>
      <c r="E2760" s="133" t="s">
        <v>1694</v>
      </c>
      <c r="F2760" s="133" t="s">
        <v>3936</v>
      </c>
      <c r="G2760" s="133" t="s">
        <v>925</v>
      </c>
      <c r="H2760" s="133" t="s">
        <v>5723</v>
      </c>
      <c r="I2760" t="b">
        <v>0</v>
      </c>
      <c r="J2760" s="133" t="s">
        <v>867</v>
      </c>
      <c r="K2760" s="91">
        <v>29000</v>
      </c>
      <c r="L2760" s="278">
        <v>29000</v>
      </c>
      <c r="M2760" s="278">
        <f t="shared" si="43"/>
        <v>0</v>
      </c>
    </row>
    <row r="2761" spans="1:13" hidden="1" x14ac:dyDescent="0.3">
      <c r="A2761" s="108">
        <v>591858</v>
      </c>
      <c r="B2761" s="133" t="s">
        <v>5724</v>
      </c>
      <c r="C2761" s="133" t="s">
        <v>11</v>
      </c>
      <c r="D2761" s="133" t="s">
        <v>5397</v>
      </c>
      <c r="E2761" s="133" t="s">
        <v>1694</v>
      </c>
      <c r="F2761" s="133" t="s">
        <v>3936</v>
      </c>
      <c r="G2761" s="133" t="s">
        <v>928</v>
      </c>
      <c r="H2761" s="133" t="s">
        <v>5725</v>
      </c>
      <c r="I2761" t="b">
        <v>0</v>
      </c>
      <c r="J2761" s="133" t="s">
        <v>867</v>
      </c>
      <c r="K2761" s="91">
        <v>29450</v>
      </c>
      <c r="L2761" s="278">
        <v>29450</v>
      </c>
      <c r="M2761" s="278">
        <f t="shared" si="43"/>
        <v>0</v>
      </c>
    </row>
    <row r="2762" spans="1:13" hidden="1" x14ac:dyDescent="0.3">
      <c r="A2762" s="108">
        <v>591859</v>
      </c>
      <c r="B2762" s="133" t="s">
        <v>5726</v>
      </c>
      <c r="C2762" s="133" t="s">
        <v>11</v>
      </c>
      <c r="D2762" s="133" t="s">
        <v>5397</v>
      </c>
      <c r="E2762" s="133" t="s">
        <v>1694</v>
      </c>
      <c r="F2762" s="133" t="s">
        <v>3936</v>
      </c>
      <c r="G2762" s="133" t="s">
        <v>931</v>
      </c>
      <c r="H2762" s="133" t="s">
        <v>5727</v>
      </c>
      <c r="I2762" t="b">
        <v>0</v>
      </c>
      <c r="J2762" s="133" t="s">
        <v>867</v>
      </c>
      <c r="K2762" s="91">
        <v>18000</v>
      </c>
      <c r="L2762" s="278">
        <v>18000</v>
      </c>
      <c r="M2762" s="278">
        <f t="shared" si="43"/>
        <v>0</v>
      </c>
    </row>
    <row r="2763" spans="1:13" hidden="1" x14ac:dyDescent="0.3">
      <c r="A2763" s="108">
        <v>591860</v>
      </c>
      <c r="B2763" s="133" t="s">
        <v>5728</v>
      </c>
      <c r="C2763" s="133" t="s">
        <v>11</v>
      </c>
      <c r="D2763" s="133" t="s">
        <v>5397</v>
      </c>
      <c r="E2763" s="133" t="s">
        <v>1694</v>
      </c>
      <c r="F2763" s="133" t="s">
        <v>3936</v>
      </c>
      <c r="G2763" s="133" t="s">
        <v>944</v>
      </c>
      <c r="H2763" s="133" t="s">
        <v>5729</v>
      </c>
      <c r="I2763" t="b">
        <v>0</v>
      </c>
      <c r="J2763" s="133" t="s">
        <v>867</v>
      </c>
      <c r="K2763" s="91">
        <v>32000</v>
      </c>
      <c r="L2763" s="278">
        <v>32000</v>
      </c>
      <c r="M2763" s="278">
        <f t="shared" si="43"/>
        <v>0</v>
      </c>
    </row>
    <row r="2764" spans="1:13" hidden="1" x14ac:dyDescent="0.3">
      <c r="A2764" s="108">
        <v>601098</v>
      </c>
      <c r="B2764" s="133" t="s">
        <v>5730</v>
      </c>
      <c r="C2764" s="133" t="s">
        <v>11</v>
      </c>
      <c r="D2764" s="133" t="s">
        <v>5397</v>
      </c>
      <c r="E2764" s="133" t="s">
        <v>1694</v>
      </c>
      <c r="F2764" s="133" t="s">
        <v>3936</v>
      </c>
      <c r="G2764" s="133" t="s">
        <v>1060</v>
      </c>
      <c r="H2764" s="133" t="s">
        <v>5731</v>
      </c>
      <c r="I2764" t="b">
        <v>0</v>
      </c>
      <c r="J2764" s="133" t="s">
        <v>867</v>
      </c>
      <c r="K2764" s="91">
        <v>18000</v>
      </c>
      <c r="L2764" s="278">
        <v>18000</v>
      </c>
      <c r="M2764" s="278">
        <f t="shared" si="43"/>
        <v>0</v>
      </c>
    </row>
    <row r="2765" spans="1:13" hidden="1" x14ac:dyDescent="0.3">
      <c r="A2765" s="108">
        <v>591861</v>
      </c>
      <c r="B2765" s="133" t="s">
        <v>5732</v>
      </c>
      <c r="C2765" s="133" t="s">
        <v>11</v>
      </c>
      <c r="D2765" s="133" t="s">
        <v>5397</v>
      </c>
      <c r="E2765" s="133" t="s">
        <v>1694</v>
      </c>
      <c r="F2765" s="133" t="s">
        <v>3936</v>
      </c>
      <c r="G2765" s="133" t="s">
        <v>1063</v>
      </c>
      <c r="H2765" s="133" t="s">
        <v>5733</v>
      </c>
      <c r="I2765" t="b">
        <v>0</v>
      </c>
      <c r="J2765" s="133" t="s">
        <v>867</v>
      </c>
      <c r="K2765" s="91">
        <v>17000</v>
      </c>
      <c r="L2765" s="278">
        <v>17000</v>
      </c>
      <c r="M2765" s="278">
        <f t="shared" si="43"/>
        <v>0</v>
      </c>
    </row>
    <row r="2766" spans="1:13" hidden="1" x14ac:dyDescent="0.3">
      <c r="A2766" s="108">
        <v>591862</v>
      </c>
      <c r="B2766" s="133" t="s">
        <v>5734</v>
      </c>
      <c r="C2766" s="133" t="s">
        <v>11</v>
      </c>
      <c r="D2766" s="133" t="s">
        <v>5397</v>
      </c>
      <c r="E2766" s="133" t="s">
        <v>1694</v>
      </c>
      <c r="F2766" s="133" t="s">
        <v>3936</v>
      </c>
      <c r="G2766" s="133" t="s">
        <v>1088</v>
      </c>
      <c r="H2766" s="133" t="s">
        <v>5735</v>
      </c>
      <c r="I2766" t="b">
        <v>0</v>
      </c>
      <c r="J2766" s="133" t="s">
        <v>867</v>
      </c>
      <c r="K2766" s="91">
        <v>26000</v>
      </c>
      <c r="L2766" s="278">
        <v>26000</v>
      </c>
      <c r="M2766" s="278">
        <f t="shared" si="43"/>
        <v>0</v>
      </c>
    </row>
    <row r="2767" spans="1:13" hidden="1" x14ac:dyDescent="0.3">
      <c r="A2767" s="108">
        <v>591863</v>
      </c>
      <c r="B2767" s="133" t="s">
        <v>5736</v>
      </c>
      <c r="C2767" s="133" t="s">
        <v>11</v>
      </c>
      <c r="D2767" s="133" t="s">
        <v>5397</v>
      </c>
      <c r="E2767" s="133" t="s">
        <v>1694</v>
      </c>
      <c r="F2767" s="133" t="s">
        <v>3936</v>
      </c>
      <c r="G2767" s="133" t="s">
        <v>1066</v>
      </c>
      <c r="H2767" s="133" t="s">
        <v>5737</v>
      </c>
      <c r="I2767" t="b">
        <v>0</v>
      </c>
      <c r="J2767" s="133" t="s">
        <v>867</v>
      </c>
      <c r="K2767" s="91">
        <v>0</v>
      </c>
      <c r="L2767" s="278">
        <v>0</v>
      </c>
      <c r="M2767" s="278">
        <f t="shared" si="43"/>
        <v>0</v>
      </c>
    </row>
    <row r="2768" spans="1:13" hidden="1" x14ac:dyDescent="0.3">
      <c r="A2768" s="108">
        <v>1191730</v>
      </c>
      <c r="B2768" s="133" t="s">
        <v>5738</v>
      </c>
      <c r="C2768" s="133" t="s">
        <v>11</v>
      </c>
      <c r="D2768" s="133" t="s">
        <v>5739</v>
      </c>
      <c r="E2768" s="133" t="s">
        <v>1165</v>
      </c>
      <c r="F2768" s="133" t="s">
        <v>3905</v>
      </c>
      <c r="G2768" s="133" t="s">
        <v>865</v>
      </c>
      <c r="H2768" s="133">
        <v>0</v>
      </c>
      <c r="I2768" t="b">
        <v>0</v>
      </c>
      <c r="J2768" s="133" t="s">
        <v>1166</v>
      </c>
      <c r="K2768" s="91">
        <v>1219670</v>
      </c>
      <c r="L2768" s="278">
        <v>1167140</v>
      </c>
      <c r="M2768" s="278">
        <f t="shared" si="43"/>
        <v>-52530</v>
      </c>
    </row>
    <row r="2769" spans="1:13" hidden="1" x14ac:dyDescent="0.3">
      <c r="A2769" s="108">
        <v>591864</v>
      </c>
      <c r="B2769" s="133" t="s">
        <v>5740</v>
      </c>
      <c r="C2769" s="133" t="s">
        <v>11</v>
      </c>
      <c r="D2769" s="133" t="s">
        <v>5739</v>
      </c>
      <c r="E2769" s="133" t="s">
        <v>1286</v>
      </c>
      <c r="F2769" s="133" t="s">
        <v>3905</v>
      </c>
      <c r="G2769" s="133" t="s">
        <v>865</v>
      </c>
      <c r="H2769" s="133" t="s">
        <v>1287</v>
      </c>
      <c r="I2769" t="b">
        <v>0</v>
      </c>
      <c r="J2769" s="133" t="s">
        <v>867</v>
      </c>
      <c r="K2769" s="91">
        <v>108520</v>
      </c>
      <c r="L2769" s="278">
        <v>89430</v>
      </c>
      <c r="M2769" s="278">
        <f t="shared" si="43"/>
        <v>-19090</v>
      </c>
    </row>
    <row r="2770" spans="1:13" hidden="1" x14ac:dyDescent="0.3">
      <c r="A2770" s="108">
        <v>591865</v>
      </c>
      <c r="B2770" s="133" t="s">
        <v>5741</v>
      </c>
      <c r="C2770" s="133" t="s">
        <v>11</v>
      </c>
      <c r="D2770" s="133" t="s">
        <v>5739</v>
      </c>
      <c r="E2770" s="133" t="s">
        <v>1286</v>
      </c>
      <c r="F2770" s="133" t="s">
        <v>5742</v>
      </c>
      <c r="G2770" s="133" t="s">
        <v>865</v>
      </c>
      <c r="H2770" s="133" t="s">
        <v>1287</v>
      </c>
      <c r="I2770" t="b">
        <v>0</v>
      </c>
      <c r="J2770" s="133" t="s">
        <v>867</v>
      </c>
      <c r="K2770" s="91">
        <v>0</v>
      </c>
      <c r="L2770" s="278">
        <v>0</v>
      </c>
      <c r="M2770" s="278">
        <f t="shared" si="43"/>
        <v>0</v>
      </c>
    </row>
    <row r="2771" spans="1:13" hidden="1" x14ac:dyDescent="0.3">
      <c r="A2771" s="108">
        <v>601099</v>
      </c>
      <c r="B2771" s="133" t="s">
        <v>5743</v>
      </c>
      <c r="C2771" s="133" t="s">
        <v>11</v>
      </c>
      <c r="D2771" s="133" t="s">
        <v>5739</v>
      </c>
      <c r="E2771" s="133" t="s">
        <v>1286</v>
      </c>
      <c r="F2771" s="133" t="s">
        <v>5744</v>
      </c>
      <c r="G2771" s="133" t="s">
        <v>865</v>
      </c>
      <c r="H2771" s="133" t="s">
        <v>1287</v>
      </c>
      <c r="I2771" t="b">
        <v>0</v>
      </c>
      <c r="J2771" s="133" t="s">
        <v>867</v>
      </c>
      <c r="K2771" s="91">
        <v>0</v>
      </c>
      <c r="L2771" s="278">
        <v>0</v>
      </c>
      <c r="M2771" s="278">
        <f t="shared" si="43"/>
        <v>0</v>
      </c>
    </row>
    <row r="2772" spans="1:13" hidden="1" x14ac:dyDescent="0.3">
      <c r="A2772" s="108">
        <v>591866</v>
      </c>
      <c r="B2772" s="133" t="s">
        <v>5745</v>
      </c>
      <c r="C2772" s="133" t="s">
        <v>11</v>
      </c>
      <c r="D2772" s="133" t="s">
        <v>5739</v>
      </c>
      <c r="E2772" s="133" t="s">
        <v>1286</v>
      </c>
      <c r="F2772" s="133" t="s">
        <v>5746</v>
      </c>
      <c r="G2772" s="133" t="s">
        <v>865</v>
      </c>
      <c r="H2772" s="133" t="s">
        <v>1287</v>
      </c>
      <c r="I2772" t="b">
        <v>0</v>
      </c>
      <c r="J2772" s="133" t="s">
        <v>867</v>
      </c>
      <c r="K2772" s="91">
        <v>0</v>
      </c>
      <c r="L2772" s="278">
        <v>0</v>
      </c>
      <c r="M2772" s="278">
        <f t="shared" si="43"/>
        <v>0</v>
      </c>
    </row>
    <row r="2773" spans="1:13" hidden="1" x14ac:dyDescent="0.3">
      <c r="A2773" s="108">
        <v>591867</v>
      </c>
      <c r="B2773" s="133" t="s">
        <v>5747</v>
      </c>
      <c r="C2773" s="133" t="s">
        <v>11</v>
      </c>
      <c r="D2773" s="133" t="s">
        <v>5739</v>
      </c>
      <c r="E2773" s="133" t="s">
        <v>1286</v>
      </c>
      <c r="F2773" s="133" t="s">
        <v>3919</v>
      </c>
      <c r="G2773" s="133" t="s">
        <v>865</v>
      </c>
      <c r="H2773" s="133" t="s">
        <v>1287</v>
      </c>
      <c r="I2773" t="b">
        <v>0</v>
      </c>
      <c r="J2773" s="133" t="s">
        <v>867</v>
      </c>
      <c r="K2773" s="91">
        <v>0</v>
      </c>
      <c r="L2773" s="278">
        <v>0</v>
      </c>
      <c r="M2773" s="278">
        <f t="shared" si="43"/>
        <v>0</v>
      </c>
    </row>
    <row r="2774" spans="1:13" hidden="1" x14ac:dyDescent="0.3">
      <c r="A2774" s="108">
        <v>591868</v>
      </c>
      <c r="B2774" s="133" t="s">
        <v>5748</v>
      </c>
      <c r="C2774" s="133" t="s">
        <v>11</v>
      </c>
      <c r="D2774" s="133" t="s">
        <v>5739</v>
      </c>
      <c r="E2774" s="133" t="s">
        <v>1176</v>
      </c>
      <c r="F2774" s="133" t="s">
        <v>3905</v>
      </c>
      <c r="G2774" s="133" t="s">
        <v>865</v>
      </c>
      <c r="H2774" s="133">
        <v>0</v>
      </c>
      <c r="I2774" t="b">
        <v>0</v>
      </c>
      <c r="J2774" s="133" t="s">
        <v>1166</v>
      </c>
      <c r="K2774" s="91">
        <v>679280</v>
      </c>
      <c r="L2774" s="278">
        <v>665250</v>
      </c>
      <c r="M2774" s="278">
        <f t="shared" si="43"/>
        <v>-14030</v>
      </c>
    </row>
    <row r="2775" spans="1:13" hidden="1" x14ac:dyDescent="0.3">
      <c r="A2775" s="108">
        <v>601100</v>
      </c>
      <c r="B2775" s="133" t="s">
        <v>5749</v>
      </c>
      <c r="C2775" s="133" t="s">
        <v>11</v>
      </c>
      <c r="D2775" s="133" t="s">
        <v>5739</v>
      </c>
      <c r="E2775" s="133" t="s">
        <v>1182</v>
      </c>
      <c r="F2775" s="133" t="s">
        <v>3905</v>
      </c>
      <c r="G2775" s="133" t="s">
        <v>865</v>
      </c>
      <c r="H2775" s="133" t="s">
        <v>1183</v>
      </c>
      <c r="I2775" t="b">
        <v>0</v>
      </c>
      <c r="J2775" s="133" t="s">
        <v>867</v>
      </c>
      <c r="K2775" s="91">
        <v>0</v>
      </c>
      <c r="L2775" s="278">
        <v>0</v>
      </c>
      <c r="M2775" s="278">
        <f t="shared" si="43"/>
        <v>0</v>
      </c>
    </row>
    <row r="2776" spans="1:13" hidden="1" x14ac:dyDescent="0.3">
      <c r="A2776" s="108">
        <v>1820495</v>
      </c>
      <c r="B2776" s="133" t="s">
        <v>5750</v>
      </c>
      <c r="C2776" s="133" t="s">
        <v>11</v>
      </c>
      <c r="D2776" s="133" t="s">
        <v>5739</v>
      </c>
      <c r="E2776" s="133" t="s">
        <v>1185</v>
      </c>
      <c r="F2776" s="133" t="s">
        <v>3905</v>
      </c>
      <c r="G2776" s="133" t="s">
        <v>865</v>
      </c>
      <c r="H2776" s="133" t="s">
        <v>5751</v>
      </c>
      <c r="I2776" t="b">
        <v>0</v>
      </c>
      <c r="J2776" s="133" t="s">
        <v>867</v>
      </c>
      <c r="K2776" s="91">
        <v>300</v>
      </c>
      <c r="L2776" s="278">
        <v>300</v>
      </c>
      <c r="M2776" s="278">
        <f t="shared" si="43"/>
        <v>0</v>
      </c>
    </row>
    <row r="2777" spans="1:13" hidden="1" x14ac:dyDescent="0.3">
      <c r="A2777" s="108">
        <v>591869</v>
      </c>
      <c r="B2777" s="133" t="s">
        <v>5752</v>
      </c>
      <c r="C2777" s="133" t="s">
        <v>11</v>
      </c>
      <c r="D2777" s="133" t="s">
        <v>5739</v>
      </c>
      <c r="E2777" s="133" t="s">
        <v>1185</v>
      </c>
      <c r="F2777" s="133" t="s">
        <v>5742</v>
      </c>
      <c r="G2777" s="133" t="s">
        <v>865</v>
      </c>
      <c r="H2777" s="133" t="s">
        <v>5753</v>
      </c>
      <c r="I2777" t="b">
        <v>0</v>
      </c>
      <c r="J2777" s="133" t="s">
        <v>867</v>
      </c>
      <c r="K2777" s="91">
        <v>200</v>
      </c>
      <c r="L2777" s="278">
        <v>200</v>
      </c>
      <c r="M2777" s="278">
        <f t="shared" si="43"/>
        <v>0</v>
      </c>
    </row>
    <row r="2778" spans="1:13" hidden="1" x14ac:dyDescent="0.3">
      <c r="A2778" s="108">
        <v>591870</v>
      </c>
      <c r="B2778" s="133" t="s">
        <v>5754</v>
      </c>
      <c r="C2778" s="133" t="s">
        <v>11</v>
      </c>
      <c r="D2778" s="133" t="s">
        <v>5739</v>
      </c>
      <c r="E2778" s="133" t="s">
        <v>1185</v>
      </c>
      <c r="F2778" s="133" t="s">
        <v>5744</v>
      </c>
      <c r="G2778" s="133" t="s">
        <v>865</v>
      </c>
      <c r="H2778" s="133" t="s">
        <v>5755</v>
      </c>
      <c r="I2778" t="b">
        <v>0</v>
      </c>
      <c r="J2778" s="133" t="s">
        <v>867</v>
      </c>
      <c r="K2778" s="91">
        <v>0</v>
      </c>
      <c r="L2778" s="278">
        <v>0</v>
      </c>
      <c r="M2778" s="278">
        <f t="shared" si="43"/>
        <v>0</v>
      </c>
    </row>
    <row r="2779" spans="1:13" hidden="1" x14ac:dyDescent="0.3">
      <c r="A2779" s="108">
        <v>591871</v>
      </c>
      <c r="B2779" s="133" t="s">
        <v>5756</v>
      </c>
      <c r="C2779" s="133" t="s">
        <v>11</v>
      </c>
      <c r="D2779" s="133" t="s">
        <v>5739</v>
      </c>
      <c r="E2779" s="133" t="s">
        <v>1185</v>
      </c>
      <c r="F2779" s="133" t="s">
        <v>3919</v>
      </c>
      <c r="G2779" s="133" t="s">
        <v>865</v>
      </c>
      <c r="H2779" s="133" t="s">
        <v>5757</v>
      </c>
      <c r="I2779" t="b">
        <v>0</v>
      </c>
      <c r="J2779" s="133" t="s">
        <v>867</v>
      </c>
      <c r="K2779" s="91">
        <v>220</v>
      </c>
      <c r="L2779" s="278">
        <v>220</v>
      </c>
      <c r="M2779" s="278">
        <f t="shared" si="43"/>
        <v>0</v>
      </c>
    </row>
    <row r="2780" spans="1:13" hidden="1" x14ac:dyDescent="0.3">
      <c r="A2780" s="108">
        <v>591872</v>
      </c>
      <c r="B2780" s="133" t="s">
        <v>5758</v>
      </c>
      <c r="C2780" s="133" t="s">
        <v>11</v>
      </c>
      <c r="D2780" s="133" t="s">
        <v>5739</v>
      </c>
      <c r="E2780" s="133" t="s">
        <v>1418</v>
      </c>
      <c r="F2780" s="133" t="s">
        <v>3905</v>
      </c>
      <c r="G2780" s="133" t="s">
        <v>865</v>
      </c>
      <c r="H2780" s="133" t="s">
        <v>5759</v>
      </c>
      <c r="I2780" t="b">
        <v>0</v>
      </c>
      <c r="J2780" s="133" t="s">
        <v>867</v>
      </c>
      <c r="K2780" s="91">
        <v>200</v>
      </c>
      <c r="L2780" s="278">
        <v>200</v>
      </c>
      <c r="M2780" s="278">
        <f t="shared" si="43"/>
        <v>0</v>
      </c>
    </row>
    <row r="2781" spans="1:13" hidden="1" x14ac:dyDescent="0.3">
      <c r="A2781" s="108">
        <v>591873</v>
      </c>
      <c r="B2781" s="133" t="s">
        <v>5760</v>
      </c>
      <c r="C2781" s="133" t="s">
        <v>11</v>
      </c>
      <c r="D2781" s="133" t="s">
        <v>5739</v>
      </c>
      <c r="E2781" s="133" t="s">
        <v>1188</v>
      </c>
      <c r="F2781" s="133" t="s">
        <v>3905</v>
      </c>
      <c r="G2781" s="133" t="s">
        <v>865</v>
      </c>
      <c r="H2781" s="133" t="s">
        <v>1189</v>
      </c>
      <c r="I2781" t="b">
        <v>0</v>
      </c>
      <c r="J2781" s="133" t="s">
        <v>867</v>
      </c>
      <c r="K2781" s="91">
        <v>3800</v>
      </c>
      <c r="L2781" s="278">
        <v>3800</v>
      </c>
      <c r="M2781" s="278">
        <f t="shared" si="43"/>
        <v>0</v>
      </c>
    </row>
    <row r="2782" spans="1:13" hidden="1" x14ac:dyDescent="0.3">
      <c r="A2782" s="108">
        <v>591931</v>
      </c>
      <c r="B2782" s="133" t="s">
        <v>5761</v>
      </c>
      <c r="C2782" s="133" t="s">
        <v>11</v>
      </c>
      <c r="D2782" s="133" t="s">
        <v>5739</v>
      </c>
      <c r="E2782" s="133" t="s">
        <v>1188</v>
      </c>
      <c r="F2782" s="133" t="s">
        <v>3905</v>
      </c>
      <c r="G2782" s="133" t="s">
        <v>925</v>
      </c>
      <c r="H2782" s="133" t="s">
        <v>1350</v>
      </c>
      <c r="I2782" t="b">
        <v>0</v>
      </c>
      <c r="J2782" s="133" t="s">
        <v>867</v>
      </c>
      <c r="K2782" s="91">
        <v>10</v>
      </c>
      <c r="L2782" s="278">
        <v>10</v>
      </c>
      <c r="M2782" s="278">
        <f t="shared" si="43"/>
        <v>0</v>
      </c>
    </row>
    <row r="2783" spans="1:13" hidden="1" x14ac:dyDescent="0.3">
      <c r="A2783" s="108">
        <v>601101</v>
      </c>
      <c r="B2783" s="133" t="s">
        <v>5762</v>
      </c>
      <c r="C2783" s="133" t="s">
        <v>11</v>
      </c>
      <c r="D2783" s="133" t="s">
        <v>5739</v>
      </c>
      <c r="E2783" s="133" t="s">
        <v>1188</v>
      </c>
      <c r="F2783" s="133" t="s">
        <v>5763</v>
      </c>
      <c r="G2783" s="133" t="s">
        <v>865</v>
      </c>
      <c r="H2783" s="133" t="s">
        <v>1189</v>
      </c>
      <c r="I2783" t="b">
        <v>0</v>
      </c>
      <c r="J2783" s="133" t="s">
        <v>867</v>
      </c>
      <c r="K2783" s="91">
        <v>820</v>
      </c>
      <c r="L2783" s="278">
        <v>820</v>
      </c>
      <c r="M2783" s="278">
        <f t="shared" si="43"/>
        <v>0</v>
      </c>
    </row>
    <row r="2784" spans="1:13" hidden="1" x14ac:dyDescent="0.3">
      <c r="A2784" s="108">
        <v>601102</v>
      </c>
      <c r="B2784" s="133" t="s">
        <v>5764</v>
      </c>
      <c r="C2784" s="133" t="s">
        <v>11</v>
      </c>
      <c r="D2784" s="133" t="s">
        <v>5739</v>
      </c>
      <c r="E2784" s="133" t="s">
        <v>1188</v>
      </c>
      <c r="F2784" s="133" t="s">
        <v>5742</v>
      </c>
      <c r="G2784" s="133" t="s">
        <v>865</v>
      </c>
      <c r="H2784" s="133" t="s">
        <v>1189</v>
      </c>
      <c r="I2784" t="b">
        <v>0</v>
      </c>
      <c r="J2784" s="133" t="s">
        <v>867</v>
      </c>
      <c r="K2784" s="91">
        <v>40</v>
      </c>
      <c r="L2784" s="278">
        <v>40</v>
      </c>
      <c r="M2784" s="278">
        <f t="shared" si="43"/>
        <v>0</v>
      </c>
    </row>
    <row r="2785" spans="1:13" hidden="1" x14ac:dyDescent="0.3">
      <c r="A2785" s="108">
        <v>591874</v>
      </c>
      <c r="B2785" s="133" t="s">
        <v>5765</v>
      </c>
      <c r="C2785" s="133" t="s">
        <v>11</v>
      </c>
      <c r="D2785" s="133" t="s">
        <v>5739</v>
      </c>
      <c r="E2785" s="133" t="s">
        <v>1188</v>
      </c>
      <c r="F2785" s="133" t="s">
        <v>5744</v>
      </c>
      <c r="G2785" s="133" t="s">
        <v>865</v>
      </c>
      <c r="H2785" s="133" t="s">
        <v>1189</v>
      </c>
      <c r="I2785" t="b">
        <v>0</v>
      </c>
      <c r="J2785" s="133" t="s">
        <v>867</v>
      </c>
      <c r="K2785" s="91">
        <v>30</v>
      </c>
      <c r="L2785" s="278">
        <v>30</v>
      </c>
      <c r="M2785" s="278">
        <f t="shared" si="43"/>
        <v>0</v>
      </c>
    </row>
    <row r="2786" spans="1:13" hidden="1" x14ac:dyDescent="0.3">
      <c r="A2786" s="108">
        <v>601103</v>
      </c>
      <c r="B2786" s="133" t="s">
        <v>5766</v>
      </c>
      <c r="C2786" s="133" t="s">
        <v>11</v>
      </c>
      <c r="D2786" s="133" t="s">
        <v>5739</v>
      </c>
      <c r="E2786" s="133" t="s">
        <v>1188</v>
      </c>
      <c r="F2786" s="133" t="s">
        <v>5746</v>
      </c>
      <c r="G2786" s="133" t="s">
        <v>865</v>
      </c>
      <c r="H2786" s="133" t="s">
        <v>1189</v>
      </c>
      <c r="I2786" t="b">
        <v>0</v>
      </c>
      <c r="J2786" s="133" t="s">
        <v>867</v>
      </c>
      <c r="K2786" s="91">
        <v>190</v>
      </c>
      <c r="L2786" s="278">
        <v>190</v>
      </c>
      <c r="M2786" s="278">
        <f t="shared" si="43"/>
        <v>0</v>
      </c>
    </row>
    <row r="2787" spans="1:13" hidden="1" x14ac:dyDescent="0.3">
      <c r="A2787" s="108">
        <v>591875</v>
      </c>
      <c r="B2787" s="133" t="s">
        <v>5767</v>
      </c>
      <c r="C2787" s="133" t="s">
        <v>11</v>
      </c>
      <c r="D2787" s="133" t="s">
        <v>5739</v>
      </c>
      <c r="E2787" s="133" t="s">
        <v>1188</v>
      </c>
      <c r="F2787" s="133" t="s">
        <v>3919</v>
      </c>
      <c r="G2787" s="133" t="s">
        <v>865</v>
      </c>
      <c r="H2787" s="133" t="s">
        <v>1189</v>
      </c>
      <c r="I2787" t="b">
        <v>0</v>
      </c>
      <c r="J2787" s="133" t="s">
        <v>867</v>
      </c>
      <c r="K2787" s="91">
        <v>240</v>
      </c>
      <c r="L2787" s="278">
        <v>240</v>
      </c>
      <c r="M2787" s="278">
        <f t="shared" si="43"/>
        <v>0</v>
      </c>
    </row>
    <row r="2788" spans="1:13" hidden="1" x14ac:dyDescent="0.3">
      <c r="A2788" s="108">
        <v>849971</v>
      </c>
      <c r="B2788" s="133" t="s">
        <v>5768</v>
      </c>
      <c r="C2788" s="133" t="s">
        <v>11</v>
      </c>
      <c r="D2788" s="133" t="s">
        <v>5739</v>
      </c>
      <c r="E2788" s="133" t="s">
        <v>1191</v>
      </c>
      <c r="F2788" s="133" t="s">
        <v>3905</v>
      </c>
      <c r="G2788" s="133" t="s">
        <v>865</v>
      </c>
      <c r="H2788" s="133" t="s">
        <v>5769</v>
      </c>
      <c r="I2788" t="b">
        <v>0</v>
      </c>
      <c r="J2788" s="133" t="s">
        <v>867</v>
      </c>
      <c r="K2788" s="91">
        <v>1800</v>
      </c>
      <c r="L2788" s="278">
        <v>1800</v>
      </c>
      <c r="M2788" s="278">
        <f t="shared" si="43"/>
        <v>0</v>
      </c>
    </row>
    <row r="2789" spans="1:13" hidden="1" x14ac:dyDescent="0.3">
      <c r="A2789" s="108">
        <v>591876</v>
      </c>
      <c r="B2789" s="133" t="s">
        <v>5770</v>
      </c>
      <c r="C2789" s="133" t="s">
        <v>11</v>
      </c>
      <c r="D2789" s="133" t="s">
        <v>5739</v>
      </c>
      <c r="E2789" s="133" t="s">
        <v>1191</v>
      </c>
      <c r="F2789" s="133" t="s">
        <v>5744</v>
      </c>
      <c r="G2789" s="133" t="s">
        <v>865</v>
      </c>
      <c r="H2789" s="133" t="s">
        <v>1192</v>
      </c>
      <c r="I2789" t="b">
        <v>0</v>
      </c>
      <c r="J2789" s="133" t="s">
        <v>867</v>
      </c>
      <c r="K2789" s="91">
        <v>0</v>
      </c>
      <c r="L2789" s="278">
        <v>0</v>
      </c>
      <c r="M2789" s="278">
        <f t="shared" si="43"/>
        <v>0</v>
      </c>
    </row>
    <row r="2790" spans="1:13" hidden="1" x14ac:dyDescent="0.3">
      <c r="A2790" s="108">
        <v>601104</v>
      </c>
      <c r="B2790" s="133" t="s">
        <v>5771</v>
      </c>
      <c r="C2790" s="133" t="s">
        <v>11</v>
      </c>
      <c r="D2790" s="133" t="s">
        <v>5739</v>
      </c>
      <c r="E2790" s="133" t="s">
        <v>1191</v>
      </c>
      <c r="F2790" s="133" t="s">
        <v>3916</v>
      </c>
      <c r="G2790" s="133" t="s">
        <v>865</v>
      </c>
      <c r="H2790" s="133" t="s">
        <v>1192</v>
      </c>
      <c r="I2790" t="b">
        <v>0</v>
      </c>
      <c r="J2790" s="133" t="s">
        <v>867</v>
      </c>
      <c r="K2790" s="91">
        <v>0</v>
      </c>
      <c r="L2790" s="278">
        <v>0</v>
      </c>
      <c r="M2790" s="278">
        <f t="shared" si="43"/>
        <v>0</v>
      </c>
    </row>
    <row r="2791" spans="1:13" hidden="1" x14ac:dyDescent="0.3">
      <c r="A2791" s="108">
        <v>591877</v>
      </c>
      <c r="B2791" s="133" t="s">
        <v>5772</v>
      </c>
      <c r="C2791" s="133" t="s">
        <v>11</v>
      </c>
      <c r="D2791" s="133" t="s">
        <v>5739</v>
      </c>
      <c r="E2791" s="133" t="s">
        <v>1194</v>
      </c>
      <c r="F2791" s="133" t="s">
        <v>3905</v>
      </c>
      <c r="G2791" s="133" t="s">
        <v>865</v>
      </c>
      <c r="H2791" s="133" t="s">
        <v>1195</v>
      </c>
      <c r="I2791" t="b">
        <v>0</v>
      </c>
      <c r="J2791" s="133" t="s">
        <v>867</v>
      </c>
      <c r="K2791" s="91">
        <v>200</v>
      </c>
      <c r="L2791" s="278">
        <v>200</v>
      </c>
      <c r="M2791" s="278">
        <f t="shared" si="43"/>
        <v>0</v>
      </c>
    </row>
    <row r="2792" spans="1:13" hidden="1" x14ac:dyDescent="0.3">
      <c r="A2792" s="108">
        <v>1820505</v>
      </c>
      <c r="B2792" s="133" t="s">
        <v>5773</v>
      </c>
      <c r="C2792" s="133" t="s">
        <v>11</v>
      </c>
      <c r="D2792" s="133" t="s">
        <v>5739</v>
      </c>
      <c r="E2792" s="133" t="s">
        <v>1194</v>
      </c>
      <c r="F2792" s="133" t="s">
        <v>3905</v>
      </c>
      <c r="G2792" s="133" t="s">
        <v>925</v>
      </c>
      <c r="H2792" s="133" t="s">
        <v>1638</v>
      </c>
      <c r="I2792" t="b">
        <v>0</v>
      </c>
      <c r="J2792" s="133" t="s">
        <v>867</v>
      </c>
      <c r="K2792" s="91">
        <v>150</v>
      </c>
      <c r="L2792" s="278">
        <v>150</v>
      </c>
      <c r="M2792" s="278">
        <f t="shared" si="43"/>
        <v>0</v>
      </c>
    </row>
    <row r="2793" spans="1:13" hidden="1" x14ac:dyDescent="0.3">
      <c r="A2793" s="108">
        <v>601105</v>
      </c>
      <c r="B2793" s="133" t="s">
        <v>5774</v>
      </c>
      <c r="C2793" s="133" t="s">
        <v>11</v>
      </c>
      <c r="D2793" s="133" t="s">
        <v>5739</v>
      </c>
      <c r="E2793" s="133" t="s">
        <v>1202</v>
      </c>
      <c r="F2793" s="133" t="s">
        <v>3905</v>
      </c>
      <c r="G2793" s="133" t="s">
        <v>865</v>
      </c>
      <c r="H2793" s="133" t="s">
        <v>5775</v>
      </c>
      <c r="I2793" t="b">
        <v>0</v>
      </c>
      <c r="J2793" s="133" t="s">
        <v>867</v>
      </c>
      <c r="K2793" s="91">
        <v>1000</v>
      </c>
      <c r="L2793" s="278">
        <v>1000</v>
      </c>
      <c r="M2793" s="278">
        <f t="shared" si="43"/>
        <v>0</v>
      </c>
    </row>
    <row r="2794" spans="1:13" hidden="1" x14ac:dyDescent="0.3">
      <c r="A2794" s="108">
        <v>1820507</v>
      </c>
      <c r="B2794" s="133" t="s">
        <v>5776</v>
      </c>
      <c r="C2794" s="133" t="s">
        <v>11</v>
      </c>
      <c r="D2794" s="133" t="s">
        <v>5739</v>
      </c>
      <c r="E2794" s="133" t="s">
        <v>1202</v>
      </c>
      <c r="F2794" s="133" t="s">
        <v>3905</v>
      </c>
      <c r="G2794" s="133" t="s">
        <v>925</v>
      </c>
      <c r="H2794" s="133" t="s">
        <v>5777</v>
      </c>
      <c r="I2794" t="b">
        <v>0</v>
      </c>
      <c r="J2794" s="133" t="s">
        <v>867</v>
      </c>
      <c r="K2794" s="91">
        <v>100</v>
      </c>
      <c r="L2794" s="278">
        <v>100</v>
      </c>
      <c r="M2794" s="278">
        <f t="shared" si="43"/>
        <v>0</v>
      </c>
    </row>
    <row r="2795" spans="1:13" hidden="1" x14ac:dyDescent="0.3">
      <c r="A2795" s="108">
        <v>591878</v>
      </c>
      <c r="B2795" s="133" t="s">
        <v>5778</v>
      </c>
      <c r="C2795" s="133" t="s">
        <v>11</v>
      </c>
      <c r="D2795" s="133" t="s">
        <v>5739</v>
      </c>
      <c r="E2795" s="133" t="s">
        <v>1202</v>
      </c>
      <c r="F2795" s="133" t="s">
        <v>3916</v>
      </c>
      <c r="G2795" s="133" t="s">
        <v>865</v>
      </c>
      <c r="H2795" s="133" t="s">
        <v>5779</v>
      </c>
      <c r="I2795" t="b">
        <v>0</v>
      </c>
      <c r="J2795" s="133" t="s">
        <v>867</v>
      </c>
      <c r="K2795" s="91">
        <v>0</v>
      </c>
      <c r="L2795" s="278">
        <v>0</v>
      </c>
      <c r="M2795" s="278">
        <f t="shared" si="43"/>
        <v>0</v>
      </c>
    </row>
    <row r="2796" spans="1:13" hidden="1" x14ac:dyDescent="0.3">
      <c r="A2796" s="108">
        <v>601106</v>
      </c>
      <c r="B2796" s="133" t="s">
        <v>5780</v>
      </c>
      <c r="C2796" s="133" t="s">
        <v>11</v>
      </c>
      <c r="D2796" s="133" t="s">
        <v>5739</v>
      </c>
      <c r="E2796" s="133" t="s">
        <v>2668</v>
      </c>
      <c r="F2796" s="133" t="s">
        <v>3905</v>
      </c>
      <c r="G2796" s="133" t="s">
        <v>865</v>
      </c>
      <c r="H2796" s="133" t="s">
        <v>5781</v>
      </c>
      <c r="I2796" t="b">
        <v>0</v>
      </c>
      <c r="J2796" s="133" t="s">
        <v>867</v>
      </c>
      <c r="K2796" s="91">
        <v>7660</v>
      </c>
      <c r="L2796" s="278">
        <v>7660</v>
      </c>
      <c r="M2796" s="278">
        <f t="shared" si="43"/>
        <v>0</v>
      </c>
    </row>
    <row r="2797" spans="1:13" hidden="1" x14ac:dyDescent="0.3">
      <c r="A2797" s="108">
        <v>591879</v>
      </c>
      <c r="B2797" s="133" t="s">
        <v>5782</v>
      </c>
      <c r="C2797" s="133" t="s">
        <v>11</v>
      </c>
      <c r="D2797" s="133" t="s">
        <v>5739</v>
      </c>
      <c r="E2797" s="133" t="s">
        <v>2668</v>
      </c>
      <c r="F2797" s="133" t="s">
        <v>3905</v>
      </c>
      <c r="G2797" s="133" t="s">
        <v>925</v>
      </c>
      <c r="H2797" s="133" t="s">
        <v>4346</v>
      </c>
      <c r="I2797" t="b">
        <v>0</v>
      </c>
      <c r="J2797" s="133" t="s">
        <v>867</v>
      </c>
      <c r="K2797" s="91">
        <v>7220</v>
      </c>
      <c r="L2797" s="278">
        <v>7220</v>
      </c>
      <c r="M2797" s="278">
        <f t="shared" si="43"/>
        <v>0</v>
      </c>
    </row>
    <row r="2798" spans="1:13" hidden="1" x14ac:dyDescent="0.3">
      <c r="A2798" s="108">
        <v>849972</v>
      </c>
      <c r="B2798" s="133" t="s">
        <v>5783</v>
      </c>
      <c r="C2798" s="133" t="s">
        <v>11</v>
      </c>
      <c r="D2798" s="133" t="s">
        <v>5739</v>
      </c>
      <c r="E2798" s="133" t="s">
        <v>2668</v>
      </c>
      <c r="F2798" s="133" t="s">
        <v>3905</v>
      </c>
      <c r="G2798" s="133" t="s">
        <v>928</v>
      </c>
      <c r="H2798" s="133" t="s">
        <v>5784</v>
      </c>
      <c r="I2798" t="b">
        <v>0</v>
      </c>
      <c r="J2798" s="133" t="s">
        <v>867</v>
      </c>
      <c r="K2798" s="91">
        <v>600</v>
      </c>
      <c r="L2798" s="278">
        <v>600</v>
      </c>
      <c r="M2798" s="278">
        <f t="shared" si="43"/>
        <v>0</v>
      </c>
    </row>
    <row r="2799" spans="1:13" hidden="1" x14ac:dyDescent="0.3">
      <c r="A2799" s="108">
        <v>2617653</v>
      </c>
      <c r="B2799" s="133" t="s">
        <v>5785</v>
      </c>
      <c r="C2799" s="133" t="s">
        <v>11</v>
      </c>
      <c r="D2799" s="133" t="s">
        <v>5739</v>
      </c>
      <c r="E2799" s="133" t="s">
        <v>2668</v>
      </c>
      <c r="F2799" s="133" t="s">
        <v>3905</v>
      </c>
      <c r="G2799" s="133" t="s">
        <v>931</v>
      </c>
      <c r="H2799" s="133" t="s">
        <v>5786</v>
      </c>
      <c r="I2799" t="b">
        <v>0</v>
      </c>
      <c r="J2799" s="133" t="s">
        <v>867</v>
      </c>
      <c r="K2799" s="91">
        <v>180</v>
      </c>
      <c r="L2799" s="278">
        <v>180</v>
      </c>
      <c r="M2799" s="278">
        <f t="shared" si="43"/>
        <v>0</v>
      </c>
    </row>
    <row r="2800" spans="1:13" hidden="1" x14ac:dyDescent="0.3">
      <c r="A2800" s="108">
        <v>2617654</v>
      </c>
      <c r="B2800" s="133" t="s">
        <v>5787</v>
      </c>
      <c r="C2800" s="133" t="s">
        <v>11</v>
      </c>
      <c r="D2800" s="133" t="s">
        <v>5739</v>
      </c>
      <c r="E2800" s="133" t="s">
        <v>2514</v>
      </c>
      <c r="F2800" s="133" t="s">
        <v>3905</v>
      </c>
      <c r="G2800" s="133" t="s">
        <v>865</v>
      </c>
      <c r="H2800" s="133" t="s">
        <v>5788</v>
      </c>
      <c r="I2800" t="b">
        <v>0</v>
      </c>
      <c r="J2800" s="133" t="s">
        <v>867</v>
      </c>
      <c r="K2800" s="91">
        <v>3320</v>
      </c>
      <c r="L2800" s="278">
        <v>3320</v>
      </c>
      <c r="M2800" s="278">
        <f t="shared" si="43"/>
        <v>0</v>
      </c>
    </row>
    <row r="2801" spans="1:13" hidden="1" x14ac:dyDescent="0.3">
      <c r="A2801" s="108">
        <v>591881</v>
      </c>
      <c r="B2801" s="133" t="s">
        <v>5789</v>
      </c>
      <c r="C2801" s="133" t="s">
        <v>11</v>
      </c>
      <c r="D2801" s="133" t="s">
        <v>5739</v>
      </c>
      <c r="E2801" s="133" t="s">
        <v>2514</v>
      </c>
      <c r="F2801" s="133" t="s">
        <v>3905</v>
      </c>
      <c r="G2801" s="133" t="s">
        <v>925</v>
      </c>
      <c r="H2801" s="133" t="s">
        <v>5790</v>
      </c>
      <c r="I2801" t="b">
        <v>0</v>
      </c>
      <c r="J2801" s="133" t="s">
        <v>867</v>
      </c>
      <c r="K2801" s="91">
        <v>4210</v>
      </c>
      <c r="L2801" s="278">
        <v>4210</v>
      </c>
      <c r="M2801" s="278">
        <f t="shared" si="43"/>
        <v>0</v>
      </c>
    </row>
    <row r="2802" spans="1:13" hidden="1" x14ac:dyDescent="0.3">
      <c r="A2802" s="108">
        <v>601107</v>
      </c>
      <c r="B2802" s="133" t="s">
        <v>5791</v>
      </c>
      <c r="C2802" s="133" t="s">
        <v>11</v>
      </c>
      <c r="D2802" s="133" t="s">
        <v>5739</v>
      </c>
      <c r="E2802" s="133" t="s">
        <v>1354</v>
      </c>
      <c r="F2802" s="133" t="s">
        <v>3905</v>
      </c>
      <c r="G2802" s="133" t="s">
        <v>865</v>
      </c>
      <c r="H2802" s="133" t="s">
        <v>5792</v>
      </c>
      <c r="I2802" t="b">
        <v>0</v>
      </c>
      <c r="J2802" s="133" t="s">
        <v>867</v>
      </c>
      <c r="K2802" s="91">
        <v>650</v>
      </c>
      <c r="L2802" s="278">
        <v>650</v>
      </c>
      <c r="M2802" s="278">
        <f t="shared" si="43"/>
        <v>0</v>
      </c>
    </row>
    <row r="2803" spans="1:13" hidden="1" x14ac:dyDescent="0.3">
      <c r="A2803" s="108">
        <v>591882</v>
      </c>
      <c r="B2803" s="133" t="s">
        <v>5793</v>
      </c>
      <c r="C2803" s="133" t="s">
        <v>11</v>
      </c>
      <c r="D2803" s="133" t="s">
        <v>5739</v>
      </c>
      <c r="E2803" s="133" t="s">
        <v>1354</v>
      </c>
      <c r="F2803" s="133" t="s">
        <v>3905</v>
      </c>
      <c r="G2803" s="133" t="s">
        <v>925</v>
      </c>
      <c r="H2803" s="133" t="s">
        <v>5794</v>
      </c>
      <c r="I2803" t="b">
        <v>0</v>
      </c>
      <c r="J2803" s="133" t="s">
        <v>867</v>
      </c>
      <c r="K2803" s="91">
        <v>420</v>
      </c>
      <c r="L2803" s="278">
        <v>420</v>
      </c>
      <c r="M2803" s="278">
        <f t="shared" si="43"/>
        <v>0</v>
      </c>
    </row>
    <row r="2804" spans="1:13" hidden="1" x14ac:dyDescent="0.3">
      <c r="A2804" s="108">
        <v>591927</v>
      </c>
      <c r="B2804" s="133" t="s">
        <v>5795</v>
      </c>
      <c r="C2804" s="133" t="s">
        <v>11</v>
      </c>
      <c r="D2804" s="133" t="s">
        <v>5739</v>
      </c>
      <c r="E2804" s="133" t="s">
        <v>1354</v>
      </c>
      <c r="F2804" s="133" t="s">
        <v>3905</v>
      </c>
      <c r="G2804" s="133" t="s">
        <v>928</v>
      </c>
      <c r="H2804" s="133" t="s">
        <v>5796</v>
      </c>
      <c r="I2804" t="b">
        <v>0</v>
      </c>
      <c r="J2804" s="133" t="s">
        <v>867</v>
      </c>
      <c r="K2804" s="91">
        <v>420</v>
      </c>
      <c r="L2804" s="278">
        <v>420</v>
      </c>
      <c r="M2804" s="278">
        <f t="shared" si="43"/>
        <v>0</v>
      </c>
    </row>
    <row r="2805" spans="1:13" hidden="1" x14ac:dyDescent="0.3">
      <c r="A2805" s="108">
        <v>1210057</v>
      </c>
      <c r="B2805" s="133" t="s">
        <v>5797</v>
      </c>
      <c r="C2805" s="133" t="s">
        <v>11</v>
      </c>
      <c r="D2805" s="133" t="s">
        <v>5739</v>
      </c>
      <c r="E2805" s="133" t="s">
        <v>1354</v>
      </c>
      <c r="F2805" s="133" t="s">
        <v>3905</v>
      </c>
      <c r="G2805" s="133" t="s">
        <v>931</v>
      </c>
      <c r="H2805" s="133" t="s">
        <v>5798</v>
      </c>
      <c r="I2805" t="b">
        <v>0</v>
      </c>
      <c r="J2805" s="133" t="s">
        <v>867</v>
      </c>
      <c r="K2805" s="91">
        <v>1500</v>
      </c>
      <c r="L2805" s="278">
        <v>1500</v>
      </c>
      <c r="M2805" s="278">
        <f t="shared" si="43"/>
        <v>0</v>
      </c>
    </row>
    <row r="2806" spans="1:13" hidden="1" x14ac:dyDescent="0.3">
      <c r="A2806" s="108">
        <v>2617499</v>
      </c>
      <c r="B2806" s="133" t="s">
        <v>5799</v>
      </c>
      <c r="C2806" s="133" t="s">
        <v>11</v>
      </c>
      <c r="D2806" s="133" t="s">
        <v>5739</v>
      </c>
      <c r="E2806" s="133" t="s">
        <v>1354</v>
      </c>
      <c r="F2806" s="133" t="s">
        <v>3905</v>
      </c>
      <c r="G2806" s="133" t="s">
        <v>944</v>
      </c>
      <c r="H2806" s="133" t="s">
        <v>5800</v>
      </c>
      <c r="I2806" t="b">
        <v>0</v>
      </c>
      <c r="J2806" s="133" t="s">
        <v>867</v>
      </c>
      <c r="K2806" s="91">
        <v>400</v>
      </c>
      <c r="L2806" s="278">
        <v>400</v>
      </c>
      <c r="M2806" s="278">
        <f t="shared" si="43"/>
        <v>0</v>
      </c>
    </row>
    <row r="2807" spans="1:13" hidden="1" x14ac:dyDescent="0.3">
      <c r="A2807" s="108">
        <v>1191767</v>
      </c>
      <c r="B2807" s="133" t="s">
        <v>5801</v>
      </c>
      <c r="C2807" s="133" t="s">
        <v>11</v>
      </c>
      <c r="D2807" s="133" t="s">
        <v>5739</v>
      </c>
      <c r="E2807" s="133" t="s">
        <v>1354</v>
      </c>
      <c r="F2807" s="133" t="s">
        <v>3919</v>
      </c>
      <c r="G2807" s="133" t="s">
        <v>865</v>
      </c>
      <c r="H2807" s="133" t="s">
        <v>5802</v>
      </c>
      <c r="I2807" t="b">
        <v>0</v>
      </c>
      <c r="J2807" s="133" t="s">
        <v>867</v>
      </c>
      <c r="K2807" s="91">
        <v>480</v>
      </c>
      <c r="L2807" s="278">
        <v>480</v>
      </c>
      <c r="M2807" s="278">
        <f t="shared" si="43"/>
        <v>0</v>
      </c>
    </row>
    <row r="2808" spans="1:13" hidden="1" x14ac:dyDescent="0.3">
      <c r="A2808" s="108">
        <v>1191161</v>
      </c>
      <c r="B2808" s="133" t="s">
        <v>5803</v>
      </c>
      <c r="C2808" s="133" t="s">
        <v>11</v>
      </c>
      <c r="D2808" s="133" t="s">
        <v>5739</v>
      </c>
      <c r="E2808" s="133" t="s">
        <v>1207</v>
      </c>
      <c r="F2808" s="133" t="s">
        <v>3905</v>
      </c>
      <c r="G2808" s="133" t="s">
        <v>865</v>
      </c>
      <c r="H2808" s="133" t="s">
        <v>4376</v>
      </c>
      <c r="I2808" t="b">
        <v>0</v>
      </c>
      <c r="J2808" s="133" t="s">
        <v>867</v>
      </c>
      <c r="K2808" s="91">
        <v>10</v>
      </c>
      <c r="L2808" s="278">
        <v>10</v>
      </c>
      <c r="M2808" s="278">
        <f t="shared" si="43"/>
        <v>0</v>
      </c>
    </row>
    <row r="2809" spans="1:13" hidden="1" x14ac:dyDescent="0.3">
      <c r="A2809" s="108">
        <v>1191768</v>
      </c>
      <c r="B2809" s="133" t="s">
        <v>5804</v>
      </c>
      <c r="C2809" s="133" t="s">
        <v>11</v>
      </c>
      <c r="D2809" s="133" t="s">
        <v>5739</v>
      </c>
      <c r="E2809" s="133" t="s">
        <v>1207</v>
      </c>
      <c r="F2809" s="133" t="s">
        <v>3905</v>
      </c>
      <c r="G2809" s="133" t="s">
        <v>925</v>
      </c>
      <c r="H2809" s="133" t="s">
        <v>5805</v>
      </c>
      <c r="I2809" t="b">
        <v>0</v>
      </c>
      <c r="J2809" s="133" t="s">
        <v>867</v>
      </c>
      <c r="K2809" s="91">
        <v>2720</v>
      </c>
      <c r="L2809" s="278">
        <v>2720</v>
      </c>
      <c r="M2809" s="278">
        <f t="shared" si="43"/>
        <v>0</v>
      </c>
    </row>
    <row r="2810" spans="1:13" hidden="1" x14ac:dyDescent="0.3">
      <c r="A2810" s="108">
        <v>1191162</v>
      </c>
      <c r="B2810" s="133" t="s">
        <v>5806</v>
      </c>
      <c r="C2810" s="133" t="s">
        <v>11</v>
      </c>
      <c r="D2810" s="133" t="s">
        <v>5739</v>
      </c>
      <c r="E2810" s="133" t="s">
        <v>1207</v>
      </c>
      <c r="F2810" s="133" t="s">
        <v>3905</v>
      </c>
      <c r="G2810" s="133" t="s">
        <v>928</v>
      </c>
      <c r="H2810" s="133" t="s">
        <v>5807</v>
      </c>
      <c r="I2810" t="b">
        <v>0</v>
      </c>
      <c r="J2810" s="133" t="s">
        <v>867</v>
      </c>
      <c r="K2810" s="91">
        <v>30</v>
      </c>
      <c r="L2810" s="278">
        <v>30</v>
      </c>
      <c r="M2810" s="278">
        <f t="shared" si="43"/>
        <v>0</v>
      </c>
    </row>
    <row r="2811" spans="1:13" hidden="1" x14ac:dyDescent="0.3">
      <c r="A2811" s="108">
        <v>1210056</v>
      </c>
      <c r="B2811" s="133" t="s">
        <v>5808</v>
      </c>
      <c r="C2811" s="133" t="s">
        <v>11</v>
      </c>
      <c r="D2811" s="133" t="s">
        <v>5739</v>
      </c>
      <c r="E2811" s="133" t="s">
        <v>1212</v>
      </c>
      <c r="F2811" s="133" t="s">
        <v>3905</v>
      </c>
      <c r="G2811" s="133" t="s">
        <v>865</v>
      </c>
      <c r="H2811" s="133" t="s">
        <v>5809</v>
      </c>
      <c r="I2811" t="b">
        <v>0</v>
      </c>
      <c r="J2811" s="133" t="s">
        <v>867</v>
      </c>
      <c r="K2811" s="91">
        <v>140</v>
      </c>
      <c r="L2811" s="278">
        <v>140</v>
      </c>
      <c r="M2811" s="278">
        <f t="shared" si="43"/>
        <v>0</v>
      </c>
    </row>
    <row r="2812" spans="1:13" hidden="1" x14ac:dyDescent="0.3">
      <c r="A2812" s="108">
        <v>1801683</v>
      </c>
      <c r="B2812" s="133" t="s">
        <v>5810</v>
      </c>
      <c r="C2812" s="133" t="s">
        <v>11</v>
      </c>
      <c r="D2812" s="133" t="s">
        <v>5739</v>
      </c>
      <c r="E2812" s="133" t="s">
        <v>1212</v>
      </c>
      <c r="F2812" s="133" t="s">
        <v>5746</v>
      </c>
      <c r="G2812" s="133" t="s">
        <v>865</v>
      </c>
      <c r="H2812" s="133" t="s">
        <v>5811</v>
      </c>
      <c r="I2812" t="b">
        <v>0</v>
      </c>
      <c r="J2812" s="133" t="s">
        <v>867</v>
      </c>
      <c r="K2812" s="91">
        <v>2000</v>
      </c>
      <c r="L2812" s="278">
        <v>2000</v>
      </c>
      <c r="M2812" s="278">
        <f t="shared" si="43"/>
        <v>0</v>
      </c>
    </row>
    <row r="2813" spans="1:13" hidden="1" x14ac:dyDescent="0.3">
      <c r="A2813" s="108">
        <v>2617688</v>
      </c>
      <c r="B2813" s="133" t="s">
        <v>5812</v>
      </c>
      <c r="C2813" s="133" t="s">
        <v>11</v>
      </c>
      <c r="D2813" s="133" t="s">
        <v>5739</v>
      </c>
      <c r="E2813" s="133" t="s">
        <v>1215</v>
      </c>
      <c r="F2813" s="133" t="s">
        <v>3905</v>
      </c>
      <c r="G2813" s="133" t="s">
        <v>865</v>
      </c>
      <c r="H2813" s="133" t="s">
        <v>5813</v>
      </c>
      <c r="I2813" t="b">
        <v>0</v>
      </c>
      <c r="J2813" s="133" t="s">
        <v>867</v>
      </c>
      <c r="K2813" s="91">
        <v>1000</v>
      </c>
      <c r="L2813" s="278">
        <v>1000</v>
      </c>
      <c r="M2813" s="278">
        <f t="shared" si="43"/>
        <v>0</v>
      </c>
    </row>
    <row r="2814" spans="1:13" hidden="1" x14ac:dyDescent="0.3">
      <c r="A2814" s="108">
        <v>2617498</v>
      </c>
      <c r="B2814" s="133" t="s">
        <v>5814</v>
      </c>
      <c r="C2814" s="133" t="s">
        <v>11</v>
      </c>
      <c r="D2814" s="133" t="s">
        <v>5739</v>
      </c>
      <c r="E2814" s="133" t="s">
        <v>1215</v>
      </c>
      <c r="F2814" s="133" t="s">
        <v>3905</v>
      </c>
      <c r="G2814" s="133" t="s">
        <v>925</v>
      </c>
      <c r="H2814" s="133" t="s">
        <v>5815</v>
      </c>
      <c r="I2814" t="b">
        <v>0</v>
      </c>
      <c r="J2814" s="133" t="s">
        <v>867</v>
      </c>
      <c r="K2814" s="91">
        <v>0</v>
      </c>
      <c r="L2814" s="278">
        <v>0</v>
      </c>
      <c r="M2814" s="278">
        <f t="shared" si="43"/>
        <v>0</v>
      </c>
    </row>
    <row r="2815" spans="1:13" hidden="1" x14ac:dyDescent="0.3">
      <c r="A2815" s="108">
        <v>2617500</v>
      </c>
      <c r="B2815" s="133" t="s">
        <v>5816</v>
      </c>
      <c r="C2815" s="133" t="s">
        <v>11</v>
      </c>
      <c r="D2815" s="133" t="s">
        <v>5739</v>
      </c>
      <c r="E2815" s="133" t="s">
        <v>1215</v>
      </c>
      <c r="F2815" s="133" t="s">
        <v>3905</v>
      </c>
      <c r="G2815" s="133" t="s">
        <v>928</v>
      </c>
      <c r="H2815" s="133" t="s">
        <v>5817</v>
      </c>
      <c r="I2815" t="b">
        <v>0</v>
      </c>
      <c r="J2815" s="133" t="s">
        <v>867</v>
      </c>
      <c r="K2815" s="91">
        <v>0</v>
      </c>
      <c r="L2815" s="278">
        <v>0</v>
      </c>
      <c r="M2815" s="278">
        <f t="shared" si="43"/>
        <v>0</v>
      </c>
    </row>
    <row r="2816" spans="1:13" hidden="1" x14ac:dyDescent="0.3">
      <c r="A2816" s="108">
        <v>591841</v>
      </c>
      <c r="B2816" s="133" t="s">
        <v>5818</v>
      </c>
      <c r="C2816" s="133" t="s">
        <v>11</v>
      </c>
      <c r="D2816" s="133" t="s">
        <v>5739</v>
      </c>
      <c r="E2816" s="133" t="s">
        <v>1215</v>
      </c>
      <c r="F2816" s="133" t="s">
        <v>3905</v>
      </c>
      <c r="G2816" s="133" t="s">
        <v>931</v>
      </c>
      <c r="H2816" s="133" t="s">
        <v>5819</v>
      </c>
      <c r="I2816" t="b">
        <v>0</v>
      </c>
      <c r="J2816" s="133" t="s">
        <v>867</v>
      </c>
      <c r="K2816" s="91">
        <v>0</v>
      </c>
      <c r="L2816" s="278">
        <v>0</v>
      </c>
      <c r="M2816" s="278">
        <f t="shared" si="43"/>
        <v>0</v>
      </c>
    </row>
    <row r="2817" spans="1:13" hidden="1" x14ac:dyDescent="0.3">
      <c r="A2817" s="108">
        <v>1210078</v>
      </c>
      <c r="B2817" s="133" t="s">
        <v>5820</v>
      </c>
      <c r="C2817" s="133" t="s">
        <v>11</v>
      </c>
      <c r="D2817" s="133" t="s">
        <v>5739</v>
      </c>
      <c r="E2817" s="133" t="s">
        <v>1215</v>
      </c>
      <c r="F2817" s="133" t="s">
        <v>5742</v>
      </c>
      <c r="G2817" s="133" t="s">
        <v>865</v>
      </c>
      <c r="H2817" s="133" t="s">
        <v>5821</v>
      </c>
      <c r="I2817" t="b">
        <v>0</v>
      </c>
      <c r="J2817" s="133" t="s">
        <v>867</v>
      </c>
      <c r="K2817" s="91">
        <v>3800</v>
      </c>
      <c r="L2817" s="278">
        <v>3800</v>
      </c>
      <c r="M2817" s="278">
        <f t="shared" si="43"/>
        <v>0</v>
      </c>
    </row>
    <row r="2818" spans="1:13" hidden="1" x14ac:dyDescent="0.3">
      <c r="A2818" s="108">
        <v>2617524</v>
      </c>
      <c r="B2818" s="133" t="s">
        <v>5822</v>
      </c>
      <c r="C2818" s="133" t="s">
        <v>11</v>
      </c>
      <c r="D2818" s="133" t="s">
        <v>5739</v>
      </c>
      <c r="E2818" s="133" t="s">
        <v>1215</v>
      </c>
      <c r="F2818" s="133" t="s">
        <v>5742</v>
      </c>
      <c r="G2818" s="133" t="s">
        <v>925</v>
      </c>
      <c r="H2818" s="133" t="s">
        <v>5575</v>
      </c>
      <c r="I2818" t="b">
        <v>0</v>
      </c>
      <c r="J2818" s="133" t="s">
        <v>867</v>
      </c>
      <c r="K2818" s="91">
        <v>0</v>
      </c>
      <c r="L2818" s="278">
        <v>0</v>
      </c>
      <c r="M2818" s="278">
        <f t="shared" si="43"/>
        <v>0</v>
      </c>
    </row>
    <row r="2819" spans="1:13" hidden="1" x14ac:dyDescent="0.3">
      <c r="A2819" s="108">
        <v>593870</v>
      </c>
      <c r="B2819" s="133" t="s">
        <v>5823</v>
      </c>
      <c r="C2819" s="133" t="s">
        <v>11</v>
      </c>
      <c r="D2819" s="133" t="s">
        <v>5739</v>
      </c>
      <c r="E2819" s="133" t="s">
        <v>1215</v>
      </c>
      <c r="F2819" s="133" t="s">
        <v>5742</v>
      </c>
      <c r="G2819" s="133" t="s">
        <v>928</v>
      </c>
      <c r="H2819" s="133" t="s">
        <v>5824</v>
      </c>
      <c r="I2819" t="b">
        <v>0</v>
      </c>
      <c r="J2819" s="133" t="s">
        <v>867</v>
      </c>
      <c r="K2819" s="91">
        <v>0</v>
      </c>
      <c r="L2819" s="278">
        <v>0</v>
      </c>
      <c r="M2819" s="278">
        <f t="shared" si="43"/>
        <v>0</v>
      </c>
    </row>
    <row r="2820" spans="1:13" hidden="1" x14ac:dyDescent="0.3">
      <c r="A2820" s="108">
        <v>594468</v>
      </c>
      <c r="B2820" s="133" t="s">
        <v>5825</v>
      </c>
      <c r="C2820" s="133" t="s">
        <v>11</v>
      </c>
      <c r="D2820" s="133" t="s">
        <v>5739</v>
      </c>
      <c r="E2820" s="133" t="s">
        <v>1215</v>
      </c>
      <c r="F2820" s="133" t="s">
        <v>5742</v>
      </c>
      <c r="G2820" s="133" t="s">
        <v>931</v>
      </c>
      <c r="H2820" s="133" t="s">
        <v>5826</v>
      </c>
      <c r="I2820" t="b">
        <v>0</v>
      </c>
      <c r="J2820" s="133" t="s">
        <v>867</v>
      </c>
      <c r="K2820" s="91">
        <v>0</v>
      </c>
      <c r="L2820" s="278">
        <v>0</v>
      </c>
      <c r="M2820" s="278">
        <f t="shared" si="43"/>
        <v>0</v>
      </c>
    </row>
    <row r="2821" spans="1:13" hidden="1" x14ac:dyDescent="0.3">
      <c r="A2821" s="108">
        <v>850496</v>
      </c>
      <c r="B2821" s="133" t="s">
        <v>5827</v>
      </c>
      <c r="C2821" s="133" t="s">
        <v>11</v>
      </c>
      <c r="D2821" s="133" t="s">
        <v>5739</v>
      </c>
      <c r="E2821" s="133" t="s">
        <v>1215</v>
      </c>
      <c r="F2821" s="133" t="s">
        <v>5742</v>
      </c>
      <c r="G2821" s="133" t="s">
        <v>1060</v>
      </c>
      <c r="H2821" s="133" t="s">
        <v>5828</v>
      </c>
      <c r="I2821" t="b">
        <v>0</v>
      </c>
      <c r="J2821" s="133" t="s">
        <v>867</v>
      </c>
      <c r="K2821" s="91">
        <v>0</v>
      </c>
      <c r="L2821" s="278">
        <v>0</v>
      </c>
      <c r="M2821" s="278">
        <f t="shared" si="43"/>
        <v>0</v>
      </c>
    </row>
    <row r="2822" spans="1:13" hidden="1" x14ac:dyDescent="0.3">
      <c r="A2822" s="108">
        <v>1191081</v>
      </c>
      <c r="B2822" s="133" t="s">
        <v>5829</v>
      </c>
      <c r="C2822" s="133" t="s">
        <v>11</v>
      </c>
      <c r="D2822" s="133" t="s">
        <v>5739</v>
      </c>
      <c r="E2822" s="133" t="s">
        <v>1215</v>
      </c>
      <c r="F2822" s="133" t="s">
        <v>5742</v>
      </c>
      <c r="G2822" s="133" t="s">
        <v>1063</v>
      </c>
      <c r="H2822" s="133" t="s">
        <v>5830</v>
      </c>
      <c r="I2822" t="b">
        <v>0</v>
      </c>
      <c r="J2822" s="133" t="s">
        <v>867</v>
      </c>
      <c r="K2822" s="91">
        <v>0</v>
      </c>
      <c r="L2822" s="278">
        <v>0</v>
      </c>
      <c r="M2822" s="278">
        <f t="shared" ref="M2822:M2885" si="44">+L2822-K2822</f>
        <v>0</v>
      </c>
    </row>
    <row r="2823" spans="1:13" hidden="1" x14ac:dyDescent="0.3">
      <c r="A2823" s="108">
        <v>850501</v>
      </c>
      <c r="B2823" s="133" t="s">
        <v>5831</v>
      </c>
      <c r="C2823" s="133" t="s">
        <v>11</v>
      </c>
      <c r="D2823" s="133" t="s">
        <v>5739</v>
      </c>
      <c r="E2823" s="133" t="s">
        <v>1215</v>
      </c>
      <c r="F2823" s="133" t="s">
        <v>5744</v>
      </c>
      <c r="G2823" s="133" t="s">
        <v>865</v>
      </c>
      <c r="H2823" s="133" t="s">
        <v>5832</v>
      </c>
      <c r="I2823" t="b">
        <v>0</v>
      </c>
      <c r="J2823" s="133" t="s">
        <v>867</v>
      </c>
      <c r="K2823" s="91">
        <v>200</v>
      </c>
      <c r="L2823" s="278">
        <v>200</v>
      </c>
      <c r="M2823" s="278">
        <f t="shared" si="44"/>
        <v>0</v>
      </c>
    </row>
    <row r="2824" spans="1:13" hidden="1" x14ac:dyDescent="0.3">
      <c r="A2824" s="108">
        <v>1191082</v>
      </c>
      <c r="B2824" s="133" t="s">
        <v>5833</v>
      </c>
      <c r="C2824" s="133" t="s">
        <v>11</v>
      </c>
      <c r="D2824" s="133" t="s">
        <v>5739</v>
      </c>
      <c r="E2824" s="133" t="s">
        <v>1215</v>
      </c>
      <c r="F2824" s="133" t="s">
        <v>3919</v>
      </c>
      <c r="G2824" s="133" t="s">
        <v>865</v>
      </c>
      <c r="H2824" s="133" t="s">
        <v>5834</v>
      </c>
      <c r="I2824" t="b">
        <v>0</v>
      </c>
      <c r="J2824" s="133" t="s">
        <v>867</v>
      </c>
      <c r="K2824" s="91">
        <v>1330</v>
      </c>
      <c r="L2824" s="278">
        <v>1330</v>
      </c>
      <c r="M2824" s="278">
        <f t="shared" si="44"/>
        <v>0</v>
      </c>
    </row>
    <row r="2825" spans="1:13" hidden="1" x14ac:dyDescent="0.3">
      <c r="A2825" s="108">
        <v>1191083</v>
      </c>
      <c r="B2825" s="133" t="s">
        <v>5835</v>
      </c>
      <c r="C2825" s="133" t="s">
        <v>11</v>
      </c>
      <c r="D2825" s="133" t="s">
        <v>5739</v>
      </c>
      <c r="E2825" s="133" t="s">
        <v>1220</v>
      </c>
      <c r="F2825" s="133" t="s">
        <v>3905</v>
      </c>
      <c r="G2825" s="133" t="s">
        <v>865</v>
      </c>
      <c r="H2825" s="133" t="s">
        <v>5836</v>
      </c>
      <c r="I2825" t="b">
        <v>0</v>
      </c>
      <c r="J2825" s="133" t="s">
        <v>867</v>
      </c>
      <c r="K2825" s="91">
        <v>1000</v>
      </c>
      <c r="L2825" s="278">
        <v>1000</v>
      </c>
      <c r="M2825" s="278">
        <f t="shared" si="44"/>
        <v>0</v>
      </c>
    </row>
    <row r="2826" spans="1:13" hidden="1" x14ac:dyDescent="0.3">
      <c r="A2826" s="108">
        <v>1191084</v>
      </c>
      <c r="B2826" s="133" t="s">
        <v>5837</v>
      </c>
      <c r="C2826" s="133" t="s">
        <v>11</v>
      </c>
      <c r="D2826" s="133" t="s">
        <v>5739</v>
      </c>
      <c r="E2826" s="133" t="s">
        <v>1220</v>
      </c>
      <c r="F2826" s="133" t="s">
        <v>5742</v>
      </c>
      <c r="G2826" s="133" t="s">
        <v>865</v>
      </c>
      <c r="H2826" s="133" t="s">
        <v>5838</v>
      </c>
      <c r="I2826" t="b">
        <v>0</v>
      </c>
      <c r="J2826" s="133" t="s">
        <v>867</v>
      </c>
      <c r="K2826" s="91">
        <v>2680</v>
      </c>
      <c r="L2826" s="278">
        <v>2680</v>
      </c>
      <c r="M2826" s="278">
        <f t="shared" si="44"/>
        <v>0</v>
      </c>
    </row>
    <row r="2827" spans="1:13" hidden="1" x14ac:dyDescent="0.3">
      <c r="A2827" s="108">
        <v>594356</v>
      </c>
      <c r="B2827" s="133" t="s">
        <v>5839</v>
      </c>
      <c r="C2827" s="133" t="s">
        <v>11</v>
      </c>
      <c r="D2827" s="133" t="s">
        <v>5739</v>
      </c>
      <c r="E2827" s="133" t="s">
        <v>1220</v>
      </c>
      <c r="F2827" s="133" t="s">
        <v>5744</v>
      </c>
      <c r="G2827" s="133" t="s">
        <v>865</v>
      </c>
      <c r="H2827" s="133" t="s">
        <v>5840</v>
      </c>
      <c r="I2827" t="b">
        <v>0</v>
      </c>
      <c r="J2827" s="133" t="s">
        <v>867</v>
      </c>
      <c r="K2827" s="91">
        <v>10</v>
      </c>
      <c r="L2827" s="278">
        <v>10</v>
      </c>
      <c r="M2827" s="278">
        <f t="shared" si="44"/>
        <v>0</v>
      </c>
    </row>
    <row r="2828" spans="1:13" hidden="1" x14ac:dyDescent="0.3">
      <c r="A2828" s="108">
        <v>1191086</v>
      </c>
      <c r="B2828" s="133" t="s">
        <v>5841</v>
      </c>
      <c r="C2828" s="133" t="s">
        <v>11</v>
      </c>
      <c r="D2828" s="133" t="s">
        <v>5739</v>
      </c>
      <c r="E2828" s="133" t="s">
        <v>1220</v>
      </c>
      <c r="F2828" s="133" t="s">
        <v>3919</v>
      </c>
      <c r="G2828" s="133" t="s">
        <v>865</v>
      </c>
      <c r="H2828" s="133" t="s">
        <v>5842</v>
      </c>
      <c r="I2828" t="b">
        <v>0</v>
      </c>
      <c r="J2828" s="133" t="s">
        <v>867</v>
      </c>
      <c r="K2828" s="91">
        <v>3580</v>
      </c>
      <c r="L2828" s="278">
        <v>3580</v>
      </c>
      <c r="M2828" s="278">
        <f t="shared" si="44"/>
        <v>0</v>
      </c>
    </row>
    <row r="2829" spans="1:13" hidden="1" x14ac:dyDescent="0.3">
      <c r="A2829" s="108">
        <v>594411</v>
      </c>
      <c r="B2829" s="133" t="s">
        <v>5843</v>
      </c>
      <c r="C2829" s="133" t="s">
        <v>11</v>
      </c>
      <c r="D2829" s="133" t="s">
        <v>5739</v>
      </c>
      <c r="E2829" s="133" t="s">
        <v>3062</v>
      </c>
      <c r="F2829" s="133" t="s">
        <v>5746</v>
      </c>
      <c r="G2829" s="133" t="s">
        <v>865</v>
      </c>
      <c r="H2829" s="133" t="s">
        <v>2777</v>
      </c>
      <c r="I2829" t="b">
        <v>0</v>
      </c>
      <c r="J2829" s="133" t="s">
        <v>867</v>
      </c>
      <c r="K2829" s="91">
        <v>5800</v>
      </c>
      <c r="L2829" s="278">
        <v>5800</v>
      </c>
      <c r="M2829" s="278">
        <f t="shared" si="44"/>
        <v>0</v>
      </c>
    </row>
    <row r="2830" spans="1:13" hidden="1" x14ac:dyDescent="0.3">
      <c r="A2830" s="108">
        <v>849889</v>
      </c>
      <c r="B2830" s="133" t="s">
        <v>5844</v>
      </c>
      <c r="C2830" s="133" t="s">
        <v>11</v>
      </c>
      <c r="D2830" s="133" t="s">
        <v>5739</v>
      </c>
      <c r="E2830" s="133" t="s">
        <v>1229</v>
      </c>
      <c r="F2830" s="133" t="s">
        <v>3905</v>
      </c>
      <c r="G2830" s="133" t="s">
        <v>865</v>
      </c>
      <c r="H2830" s="133" t="s">
        <v>1457</v>
      </c>
      <c r="I2830" t="b">
        <v>0</v>
      </c>
      <c r="J2830" s="133" t="s">
        <v>867</v>
      </c>
      <c r="K2830" s="91">
        <v>2000</v>
      </c>
      <c r="L2830" s="278">
        <v>2000</v>
      </c>
      <c r="M2830" s="278">
        <f t="shared" si="44"/>
        <v>0</v>
      </c>
    </row>
    <row r="2831" spans="1:13" hidden="1" x14ac:dyDescent="0.3">
      <c r="A2831" s="108">
        <v>593871</v>
      </c>
      <c r="B2831" s="133" t="s">
        <v>5845</v>
      </c>
      <c r="C2831" s="133" t="s">
        <v>11</v>
      </c>
      <c r="D2831" s="133" t="s">
        <v>5739</v>
      </c>
      <c r="E2831" s="133" t="s">
        <v>1229</v>
      </c>
      <c r="F2831" s="133" t="s">
        <v>3905</v>
      </c>
      <c r="G2831" s="133" t="s">
        <v>925</v>
      </c>
      <c r="H2831" s="133" t="s">
        <v>5846</v>
      </c>
      <c r="I2831" t="b">
        <v>0</v>
      </c>
      <c r="J2831" s="133" t="s">
        <v>867</v>
      </c>
      <c r="K2831" s="91">
        <v>720</v>
      </c>
      <c r="L2831" s="278">
        <v>720</v>
      </c>
      <c r="M2831" s="278">
        <f t="shared" si="44"/>
        <v>0</v>
      </c>
    </row>
    <row r="2832" spans="1:13" hidden="1" x14ac:dyDescent="0.3">
      <c r="A2832" s="108">
        <v>1191479</v>
      </c>
      <c r="B2832" s="133" t="s">
        <v>5847</v>
      </c>
      <c r="C2832" s="133" t="s">
        <v>11</v>
      </c>
      <c r="D2832" s="133" t="s">
        <v>5739</v>
      </c>
      <c r="E2832" s="133" t="s">
        <v>1229</v>
      </c>
      <c r="F2832" s="133" t="s">
        <v>3905</v>
      </c>
      <c r="G2832" s="133" t="s">
        <v>928</v>
      </c>
      <c r="H2832" s="133" t="s">
        <v>1234</v>
      </c>
      <c r="I2832" t="b">
        <v>0</v>
      </c>
      <c r="J2832" s="133" t="s">
        <v>867</v>
      </c>
      <c r="K2832" s="91">
        <v>1020</v>
      </c>
      <c r="L2832" s="278">
        <v>1020</v>
      </c>
      <c r="M2832" s="278">
        <f t="shared" si="44"/>
        <v>0</v>
      </c>
    </row>
    <row r="2833" spans="1:13" hidden="1" x14ac:dyDescent="0.3">
      <c r="A2833" s="108">
        <v>850497</v>
      </c>
      <c r="B2833" s="133" t="s">
        <v>5848</v>
      </c>
      <c r="C2833" s="133" t="s">
        <v>11</v>
      </c>
      <c r="D2833" s="133" t="s">
        <v>5739</v>
      </c>
      <c r="E2833" s="133" t="s">
        <v>1229</v>
      </c>
      <c r="F2833" s="133" t="s">
        <v>5742</v>
      </c>
      <c r="G2833" s="133" t="s">
        <v>865</v>
      </c>
      <c r="H2833" s="133" t="s">
        <v>5849</v>
      </c>
      <c r="I2833" t="b">
        <v>0</v>
      </c>
      <c r="J2833" s="133" t="s">
        <v>867</v>
      </c>
      <c r="K2833" s="91">
        <v>3330</v>
      </c>
      <c r="L2833" s="278">
        <v>3330</v>
      </c>
      <c r="M2833" s="278">
        <f t="shared" si="44"/>
        <v>0</v>
      </c>
    </row>
    <row r="2834" spans="1:13" hidden="1" x14ac:dyDescent="0.3">
      <c r="A2834" s="108">
        <v>850502</v>
      </c>
      <c r="B2834" s="133" t="s">
        <v>5850</v>
      </c>
      <c r="C2834" s="133" t="s">
        <v>11</v>
      </c>
      <c r="D2834" s="133" t="s">
        <v>5739</v>
      </c>
      <c r="E2834" s="133" t="s">
        <v>1229</v>
      </c>
      <c r="F2834" s="133" t="s">
        <v>5744</v>
      </c>
      <c r="G2834" s="133" t="s">
        <v>865</v>
      </c>
      <c r="H2834" s="133" t="s">
        <v>5851</v>
      </c>
      <c r="I2834" t="b">
        <v>0</v>
      </c>
      <c r="J2834" s="133" t="s">
        <v>867</v>
      </c>
      <c r="K2834" s="91">
        <v>3500</v>
      </c>
      <c r="L2834" s="278">
        <v>3500</v>
      </c>
      <c r="M2834" s="278">
        <f t="shared" si="44"/>
        <v>0</v>
      </c>
    </row>
    <row r="2835" spans="1:13" hidden="1" x14ac:dyDescent="0.3">
      <c r="A2835" s="108">
        <v>850503</v>
      </c>
      <c r="B2835" s="133" t="s">
        <v>5852</v>
      </c>
      <c r="C2835" s="133" t="s">
        <v>11</v>
      </c>
      <c r="D2835" s="133" t="s">
        <v>5739</v>
      </c>
      <c r="E2835" s="133" t="s">
        <v>1229</v>
      </c>
      <c r="F2835" s="133" t="s">
        <v>5744</v>
      </c>
      <c r="G2835" s="133" t="s">
        <v>925</v>
      </c>
      <c r="H2835" s="133" t="s">
        <v>1314</v>
      </c>
      <c r="I2835" t="b">
        <v>0</v>
      </c>
      <c r="J2835" s="133" t="s">
        <v>867</v>
      </c>
      <c r="K2835" s="91">
        <v>800</v>
      </c>
      <c r="L2835" s="278">
        <v>800</v>
      </c>
      <c r="M2835" s="278">
        <f t="shared" si="44"/>
        <v>0</v>
      </c>
    </row>
    <row r="2836" spans="1:13" hidden="1" x14ac:dyDescent="0.3">
      <c r="A2836" s="108">
        <v>1191085</v>
      </c>
      <c r="B2836" s="133" t="s">
        <v>5853</v>
      </c>
      <c r="C2836" s="133" t="s">
        <v>11</v>
      </c>
      <c r="D2836" s="133" t="s">
        <v>5739</v>
      </c>
      <c r="E2836" s="133" t="s">
        <v>1229</v>
      </c>
      <c r="F2836" s="133" t="s">
        <v>3916</v>
      </c>
      <c r="G2836" s="133" t="s">
        <v>865</v>
      </c>
      <c r="H2836" s="133" t="s">
        <v>5854</v>
      </c>
      <c r="I2836" t="b">
        <v>0</v>
      </c>
      <c r="J2836" s="133" t="s">
        <v>867</v>
      </c>
      <c r="K2836" s="91">
        <v>0</v>
      </c>
      <c r="L2836" s="278">
        <v>0</v>
      </c>
      <c r="M2836" s="278">
        <f t="shared" si="44"/>
        <v>0</v>
      </c>
    </row>
    <row r="2837" spans="1:13" hidden="1" x14ac:dyDescent="0.3">
      <c r="A2837" s="108">
        <v>1191087</v>
      </c>
      <c r="B2837" s="133" t="s">
        <v>5855</v>
      </c>
      <c r="C2837" s="133" t="s">
        <v>11</v>
      </c>
      <c r="D2837" s="133" t="s">
        <v>5739</v>
      </c>
      <c r="E2837" s="133" t="s">
        <v>1229</v>
      </c>
      <c r="F2837" s="133" t="s">
        <v>5746</v>
      </c>
      <c r="G2837" s="133" t="s">
        <v>865</v>
      </c>
      <c r="H2837" s="133" t="s">
        <v>5856</v>
      </c>
      <c r="I2837" t="b">
        <v>0</v>
      </c>
      <c r="J2837" s="133" t="s">
        <v>867</v>
      </c>
      <c r="K2837" s="91">
        <v>4000</v>
      </c>
      <c r="L2837" s="278">
        <v>4000</v>
      </c>
      <c r="M2837" s="278">
        <f t="shared" si="44"/>
        <v>0</v>
      </c>
    </row>
    <row r="2838" spans="1:13" hidden="1" x14ac:dyDescent="0.3">
      <c r="A2838" s="108">
        <v>1191089</v>
      </c>
      <c r="B2838" s="133" t="s">
        <v>5857</v>
      </c>
      <c r="C2838" s="133" t="s">
        <v>11</v>
      </c>
      <c r="D2838" s="133" t="s">
        <v>5739</v>
      </c>
      <c r="E2838" s="133" t="s">
        <v>1229</v>
      </c>
      <c r="F2838" s="133" t="s">
        <v>3919</v>
      </c>
      <c r="G2838" s="133" t="s">
        <v>865</v>
      </c>
      <c r="H2838" s="133" t="s">
        <v>5858</v>
      </c>
      <c r="I2838" t="b">
        <v>0</v>
      </c>
      <c r="J2838" s="133" t="s">
        <v>867</v>
      </c>
      <c r="K2838" s="91">
        <v>5000</v>
      </c>
      <c r="L2838" s="278">
        <v>5000</v>
      </c>
      <c r="M2838" s="278">
        <f t="shared" si="44"/>
        <v>0</v>
      </c>
    </row>
    <row r="2839" spans="1:13" hidden="1" x14ac:dyDescent="0.3">
      <c r="A2839" s="108">
        <v>1210077</v>
      </c>
      <c r="B2839" s="133" t="s">
        <v>5859</v>
      </c>
      <c r="C2839" s="133" t="s">
        <v>11</v>
      </c>
      <c r="D2839" s="133" t="s">
        <v>5739</v>
      </c>
      <c r="E2839" s="133" t="s">
        <v>5860</v>
      </c>
      <c r="F2839" s="133" t="s">
        <v>3922</v>
      </c>
      <c r="G2839" s="133" t="s">
        <v>865</v>
      </c>
      <c r="H2839" s="133" t="s">
        <v>5861</v>
      </c>
      <c r="I2839" t="b">
        <v>0</v>
      </c>
      <c r="J2839" s="133" t="s">
        <v>867</v>
      </c>
      <c r="K2839" s="91">
        <v>5785200</v>
      </c>
      <c r="L2839" s="278">
        <v>5785200</v>
      </c>
      <c r="M2839" s="278">
        <f t="shared" si="44"/>
        <v>0</v>
      </c>
    </row>
    <row r="2840" spans="1:13" hidden="1" x14ac:dyDescent="0.3">
      <c r="A2840" s="108">
        <v>593873</v>
      </c>
      <c r="B2840" s="133" t="s">
        <v>5862</v>
      </c>
      <c r="C2840" s="133" t="s">
        <v>11</v>
      </c>
      <c r="D2840" s="133" t="s">
        <v>5739</v>
      </c>
      <c r="E2840" s="133" t="s">
        <v>1240</v>
      </c>
      <c r="F2840" s="133" t="s">
        <v>3905</v>
      </c>
      <c r="G2840" s="133" t="s">
        <v>865</v>
      </c>
      <c r="H2840" s="133" t="s">
        <v>5863</v>
      </c>
      <c r="I2840" t="b">
        <v>0</v>
      </c>
      <c r="J2840" s="133" t="s">
        <v>867</v>
      </c>
      <c r="K2840" s="91">
        <v>350</v>
      </c>
      <c r="L2840" s="278">
        <v>350</v>
      </c>
      <c r="M2840" s="278">
        <f t="shared" si="44"/>
        <v>0</v>
      </c>
    </row>
    <row r="2841" spans="1:13" hidden="1" x14ac:dyDescent="0.3">
      <c r="A2841" s="108">
        <v>594031</v>
      </c>
      <c r="B2841" s="133" t="s">
        <v>5864</v>
      </c>
      <c r="C2841" s="133" t="s">
        <v>11</v>
      </c>
      <c r="D2841" s="133" t="s">
        <v>5739</v>
      </c>
      <c r="E2841" s="133" t="s">
        <v>2045</v>
      </c>
      <c r="F2841" s="133" t="s">
        <v>3905</v>
      </c>
      <c r="G2841" s="133" t="s">
        <v>865</v>
      </c>
      <c r="H2841" s="133" t="s">
        <v>5865</v>
      </c>
      <c r="I2841" t="b">
        <v>0</v>
      </c>
      <c r="J2841" s="133" t="s">
        <v>867</v>
      </c>
      <c r="K2841" s="91">
        <v>64360</v>
      </c>
      <c r="L2841" s="278">
        <v>64360</v>
      </c>
      <c r="M2841" s="278">
        <f t="shared" si="44"/>
        <v>0</v>
      </c>
    </row>
    <row r="2842" spans="1:13" hidden="1" x14ac:dyDescent="0.3">
      <c r="A2842" s="108">
        <v>593874</v>
      </c>
      <c r="B2842" s="133" t="s">
        <v>5866</v>
      </c>
      <c r="C2842" s="133" t="s">
        <v>11</v>
      </c>
      <c r="D2842" s="133" t="s">
        <v>5739</v>
      </c>
      <c r="E2842" s="133" t="s">
        <v>2045</v>
      </c>
      <c r="F2842" s="133" t="s">
        <v>3905</v>
      </c>
      <c r="G2842" s="133" t="s">
        <v>925</v>
      </c>
      <c r="H2842" s="133" t="s">
        <v>5867</v>
      </c>
      <c r="I2842" t="b">
        <v>0</v>
      </c>
      <c r="J2842" s="133" t="s">
        <v>867</v>
      </c>
      <c r="K2842" s="91">
        <v>50710</v>
      </c>
      <c r="L2842" s="278">
        <v>50710</v>
      </c>
      <c r="M2842" s="278">
        <f t="shared" si="44"/>
        <v>0</v>
      </c>
    </row>
    <row r="2843" spans="1:13" hidden="1" x14ac:dyDescent="0.3">
      <c r="A2843" s="108">
        <v>594469</v>
      </c>
      <c r="B2843" s="133" t="s">
        <v>5868</v>
      </c>
      <c r="C2843" s="133" t="s">
        <v>11</v>
      </c>
      <c r="D2843" s="133" t="s">
        <v>5739</v>
      </c>
      <c r="E2843" s="133" t="s">
        <v>2045</v>
      </c>
      <c r="F2843" s="133" t="s">
        <v>3905</v>
      </c>
      <c r="G2843" s="133" t="s">
        <v>928</v>
      </c>
      <c r="H2843" s="133" t="s">
        <v>5869</v>
      </c>
      <c r="I2843" t="b">
        <v>0</v>
      </c>
      <c r="J2843" s="133" t="s">
        <v>867</v>
      </c>
      <c r="K2843" s="91">
        <v>75710</v>
      </c>
      <c r="L2843" s="278">
        <v>75710</v>
      </c>
      <c r="M2843" s="278">
        <f t="shared" si="44"/>
        <v>0</v>
      </c>
    </row>
    <row r="2844" spans="1:13" hidden="1" x14ac:dyDescent="0.3">
      <c r="A2844" s="108">
        <v>594470</v>
      </c>
      <c r="B2844" s="133" t="s">
        <v>5870</v>
      </c>
      <c r="C2844" s="133" t="s">
        <v>11</v>
      </c>
      <c r="D2844" s="133" t="s">
        <v>5739</v>
      </c>
      <c r="E2844" s="133" t="s">
        <v>2045</v>
      </c>
      <c r="F2844" s="133" t="s">
        <v>3905</v>
      </c>
      <c r="G2844" s="133" t="s">
        <v>931</v>
      </c>
      <c r="H2844" s="133" t="s">
        <v>5871</v>
      </c>
      <c r="I2844" t="b">
        <v>0</v>
      </c>
      <c r="J2844" s="133" t="s">
        <v>867</v>
      </c>
      <c r="K2844" s="91">
        <v>8000</v>
      </c>
      <c r="L2844" s="278">
        <v>8000</v>
      </c>
      <c r="M2844" s="278">
        <f t="shared" si="44"/>
        <v>0</v>
      </c>
    </row>
    <row r="2845" spans="1:13" hidden="1" x14ac:dyDescent="0.3">
      <c r="A2845" s="108">
        <v>593875</v>
      </c>
      <c r="B2845" s="133" t="s">
        <v>5872</v>
      </c>
      <c r="C2845" s="133" t="s">
        <v>11</v>
      </c>
      <c r="D2845" s="133" t="s">
        <v>5739</v>
      </c>
      <c r="E2845" s="133" t="s">
        <v>2045</v>
      </c>
      <c r="F2845" s="133" t="s">
        <v>3905</v>
      </c>
      <c r="G2845" s="133" t="s">
        <v>944</v>
      </c>
      <c r="H2845" s="133" t="s">
        <v>5873</v>
      </c>
      <c r="I2845" t="b">
        <v>0</v>
      </c>
      <c r="J2845" s="133" t="s">
        <v>867</v>
      </c>
      <c r="K2845" s="91">
        <v>5700</v>
      </c>
      <c r="L2845" s="278">
        <v>5700</v>
      </c>
      <c r="M2845" s="278">
        <f t="shared" si="44"/>
        <v>0</v>
      </c>
    </row>
    <row r="2846" spans="1:13" hidden="1" x14ac:dyDescent="0.3">
      <c r="A2846" s="108">
        <v>593876</v>
      </c>
      <c r="B2846" s="133" t="s">
        <v>5874</v>
      </c>
      <c r="C2846" s="133" t="s">
        <v>11</v>
      </c>
      <c r="D2846" s="133" t="s">
        <v>5739</v>
      </c>
      <c r="E2846" s="133" t="s">
        <v>1576</v>
      </c>
      <c r="F2846" s="133" t="s">
        <v>3905</v>
      </c>
      <c r="G2846" s="133" t="s">
        <v>865</v>
      </c>
      <c r="H2846" s="133" t="s">
        <v>5875</v>
      </c>
      <c r="I2846" t="b">
        <v>0</v>
      </c>
      <c r="J2846" s="133" t="s">
        <v>867</v>
      </c>
      <c r="K2846" s="91">
        <v>240</v>
      </c>
      <c r="L2846" s="278">
        <v>240</v>
      </c>
      <c r="M2846" s="278">
        <f t="shared" si="44"/>
        <v>0</v>
      </c>
    </row>
    <row r="2847" spans="1:13" hidden="1" x14ac:dyDescent="0.3">
      <c r="A2847" s="108">
        <v>850504</v>
      </c>
      <c r="B2847" s="133" t="s">
        <v>5876</v>
      </c>
      <c r="C2847" s="133" t="s">
        <v>11</v>
      </c>
      <c r="D2847" s="133" t="s">
        <v>5739</v>
      </c>
      <c r="E2847" s="133" t="s">
        <v>1576</v>
      </c>
      <c r="F2847" s="133" t="s">
        <v>3905</v>
      </c>
      <c r="G2847" s="133" t="s">
        <v>925</v>
      </c>
      <c r="H2847" s="133" t="s">
        <v>5877</v>
      </c>
      <c r="I2847" t="b">
        <v>0</v>
      </c>
      <c r="J2847" s="133" t="s">
        <v>867</v>
      </c>
      <c r="K2847" s="91">
        <v>1000</v>
      </c>
      <c r="L2847" s="278">
        <v>1000</v>
      </c>
      <c r="M2847" s="278">
        <f t="shared" si="44"/>
        <v>0</v>
      </c>
    </row>
    <row r="2848" spans="1:13" hidden="1" x14ac:dyDescent="0.3">
      <c r="A2848" s="108">
        <v>593877</v>
      </c>
      <c r="B2848" s="133" t="s">
        <v>5878</v>
      </c>
      <c r="C2848" s="133" t="s">
        <v>11</v>
      </c>
      <c r="D2848" s="133" t="s">
        <v>5739</v>
      </c>
      <c r="E2848" s="133" t="s">
        <v>1576</v>
      </c>
      <c r="F2848" s="133" t="s">
        <v>3916</v>
      </c>
      <c r="G2848" s="133" t="s">
        <v>865</v>
      </c>
      <c r="H2848" s="133" t="s">
        <v>5879</v>
      </c>
      <c r="I2848" t="b">
        <v>0</v>
      </c>
      <c r="J2848" s="133" t="s">
        <v>867</v>
      </c>
      <c r="K2848" s="91">
        <v>0</v>
      </c>
      <c r="L2848" s="278">
        <v>0</v>
      </c>
      <c r="M2848" s="278">
        <f t="shared" si="44"/>
        <v>0</v>
      </c>
    </row>
    <row r="2849" spans="1:13" hidden="1" x14ac:dyDescent="0.3">
      <c r="A2849" s="108">
        <v>594471</v>
      </c>
      <c r="B2849" s="133" t="s">
        <v>5880</v>
      </c>
      <c r="C2849" s="133" t="s">
        <v>11</v>
      </c>
      <c r="D2849" s="133" t="s">
        <v>5739</v>
      </c>
      <c r="E2849" s="133" t="s">
        <v>1576</v>
      </c>
      <c r="F2849" s="133" t="s">
        <v>3916</v>
      </c>
      <c r="G2849" s="133" t="s">
        <v>925</v>
      </c>
      <c r="H2849" s="133" t="s">
        <v>5881</v>
      </c>
      <c r="I2849" t="b">
        <v>0</v>
      </c>
      <c r="J2849" s="133" t="s">
        <v>867</v>
      </c>
      <c r="K2849" s="91">
        <v>0</v>
      </c>
      <c r="L2849" s="278">
        <v>0</v>
      </c>
      <c r="M2849" s="278">
        <f t="shared" si="44"/>
        <v>0</v>
      </c>
    </row>
    <row r="2850" spans="1:13" hidden="1" x14ac:dyDescent="0.3">
      <c r="A2850" s="108">
        <v>593878</v>
      </c>
      <c r="B2850" s="133" t="s">
        <v>5882</v>
      </c>
      <c r="C2850" s="133" t="s">
        <v>11</v>
      </c>
      <c r="D2850" s="133" t="s">
        <v>5739</v>
      </c>
      <c r="E2850" s="133" t="s">
        <v>1243</v>
      </c>
      <c r="F2850" s="133" t="s">
        <v>3905</v>
      </c>
      <c r="G2850" s="133" t="s">
        <v>865</v>
      </c>
      <c r="H2850" s="133" t="s">
        <v>1244</v>
      </c>
      <c r="I2850" t="b">
        <v>0</v>
      </c>
      <c r="J2850" s="133" t="s">
        <v>867</v>
      </c>
      <c r="K2850" s="91">
        <v>78000</v>
      </c>
      <c r="L2850" s="278">
        <v>78000</v>
      </c>
      <c r="M2850" s="278">
        <f t="shared" si="44"/>
        <v>0</v>
      </c>
    </row>
    <row r="2851" spans="1:13" hidden="1" x14ac:dyDescent="0.3">
      <c r="A2851" s="108">
        <v>593879</v>
      </c>
      <c r="B2851" s="133" t="s">
        <v>5883</v>
      </c>
      <c r="C2851" s="133" t="s">
        <v>11</v>
      </c>
      <c r="D2851" s="133" t="s">
        <v>5739</v>
      </c>
      <c r="E2851" s="133" t="s">
        <v>1243</v>
      </c>
      <c r="F2851" s="133" t="s">
        <v>3905</v>
      </c>
      <c r="G2851" s="133" t="s">
        <v>925</v>
      </c>
      <c r="H2851" s="133" t="s">
        <v>5884</v>
      </c>
      <c r="I2851" t="b">
        <v>0</v>
      </c>
      <c r="J2851" s="133" t="s">
        <v>867</v>
      </c>
      <c r="K2851" s="91">
        <v>0</v>
      </c>
      <c r="L2851" s="278">
        <v>0</v>
      </c>
      <c r="M2851" s="278">
        <f t="shared" si="44"/>
        <v>0</v>
      </c>
    </row>
    <row r="2852" spans="1:13" hidden="1" x14ac:dyDescent="0.3">
      <c r="A2852" s="108">
        <v>593880</v>
      </c>
      <c r="B2852" s="133" t="s">
        <v>5885</v>
      </c>
      <c r="C2852" s="133" t="s">
        <v>11</v>
      </c>
      <c r="D2852" s="133" t="s">
        <v>5739</v>
      </c>
      <c r="E2852" s="133" t="s">
        <v>1243</v>
      </c>
      <c r="F2852" s="133" t="s">
        <v>3916</v>
      </c>
      <c r="G2852" s="133" t="s">
        <v>925</v>
      </c>
      <c r="H2852" s="133" t="s">
        <v>5886</v>
      </c>
      <c r="I2852" t="b">
        <v>0</v>
      </c>
      <c r="J2852" s="133" t="s">
        <v>867</v>
      </c>
      <c r="K2852" s="91">
        <v>0</v>
      </c>
      <c r="L2852" s="278">
        <v>0</v>
      </c>
      <c r="M2852" s="278">
        <f t="shared" si="44"/>
        <v>0</v>
      </c>
    </row>
    <row r="2853" spans="1:13" hidden="1" x14ac:dyDescent="0.3">
      <c r="A2853" s="108">
        <v>594472</v>
      </c>
      <c r="B2853" s="133" t="s">
        <v>5887</v>
      </c>
      <c r="C2853" s="133" t="s">
        <v>11</v>
      </c>
      <c r="D2853" s="133" t="s">
        <v>5739</v>
      </c>
      <c r="E2853" s="133" t="s">
        <v>1246</v>
      </c>
      <c r="F2853" s="133" t="s">
        <v>3905</v>
      </c>
      <c r="G2853" s="133" t="s">
        <v>865</v>
      </c>
      <c r="H2853" s="133" t="s">
        <v>1326</v>
      </c>
      <c r="I2853" t="b">
        <v>0</v>
      </c>
      <c r="J2853" s="133" t="s">
        <v>867</v>
      </c>
      <c r="K2853" s="91">
        <v>14640</v>
      </c>
      <c r="L2853" s="278">
        <v>17640</v>
      </c>
      <c r="M2853" s="278">
        <f t="shared" si="44"/>
        <v>3000</v>
      </c>
    </row>
    <row r="2854" spans="1:13" hidden="1" x14ac:dyDescent="0.3">
      <c r="A2854" s="108">
        <v>593881</v>
      </c>
      <c r="B2854" s="133" t="s">
        <v>5888</v>
      </c>
      <c r="C2854" s="133" t="s">
        <v>11</v>
      </c>
      <c r="D2854" s="133" t="s">
        <v>5739</v>
      </c>
      <c r="E2854" s="133" t="s">
        <v>1246</v>
      </c>
      <c r="F2854" s="133" t="s">
        <v>3905</v>
      </c>
      <c r="G2854" s="133" t="s">
        <v>925</v>
      </c>
      <c r="H2854" s="133" t="s">
        <v>5889</v>
      </c>
      <c r="I2854" t="b">
        <v>0</v>
      </c>
      <c r="J2854" s="133" t="s">
        <v>867</v>
      </c>
      <c r="K2854" s="91">
        <v>3000</v>
      </c>
      <c r="L2854" s="278">
        <v>150</v>
      </c>
      <c r="M2854" s="278">
        <f t="shared" si="44"/>
        <v>-2850</v>
      </c>
    </row>
    <row r="2855" spans="1:13" hidden="1" x14ac:dyDescent="0.3">
      <c r="A2855" s="108">
        <v>593882</v>
      </c>
      <c r="B2855" s="133" t="s">
        <v>5890</v>
      </c>
      <c r="C2855" s="133" t="s">
        <v>11</v>
      </c>
      <c r="D2855" s="133" t="s">
        <v>5739</v>
      </c>
      <c r="E2855" s="133" t="s">
        <v>1246</v>
      </c>
      <c r="F2855" s="133" t="s">
        <v>3905</v>
      </c>
      <c r="G2855" s="133" t="s">
        <v>928</v>
      </c>
      <c r="H2855" s="268" t="s">
        <v>1251</v>
      </c>
      <c r="I2855" t="b">
        <v>0</v>
      </c>
      <c r="J2855" s="133" t="s">
        <v>867</v>
      </c>
      <c r="K2855" s="91">
        <v>150</v>
      </c>
      <c r="L2855" s="278">
        <v>0</v>
      </c>
      <c r="M2855" s="278">
        <f t="shared" si="44"/>
        <v>-150</v>
      </c>
    </row>
    <row r="2856" spans="1:13" hidden="1" x14ac:dyDescent="0.3">
      <c r="A2856" s="108">
        <v>593883</v>
      </c>
      <c r="B2856" s="133" t="s">
        <v>5891</v>
      </c>
      <c r="C2856" s="133" t="s">
        <v>11</v>
      </c>
      <c r="D2856" s="133" t="s">
        <v>5739</v>
      </c>
      <c r="E2856" s="133" t="s">
        <v>1253</v>
      </c>
      <c r="F2856" s="133" t="s">
        <v>3905</v>
      </c>
      <c r="G2856" s="133" t="s">
        <v>865</v>
      </c>
      <c r="H2856" s="133" t="s">
        <v>5892</v>
      </c>
      <c r="I2856" t="b">
        <v>0</v>
      </c>
      <c r="J2856" s="133" t="s">
        <v>867</v>
      </c>
      <c r="K2856" s="91">
        <v>67320</v>
      </c>
      <c r="L2856" s="278">
        <v>67320</v>
      </c>
      <c r="M2856" s="278">
        <f t="shared" si="44"/>
        <v>0</v>
      </c>
    </row>
    <row r="2857" spans="1:13" hidden="1" x14ac:dyDescent="0.3">
      <c r="A2857" s="108">
        <v>593884</v>
      </c>
      <c r="B2857" s="133" t="s">
        <v>5893</v>
      </c>
      <c r="C2857" s="133" t="s">
        <v>11</v>
      </c>
      <c r="D2857" s="133" t="s">
        <v>5739</v>
      </c>
      <c r="E2857" s="133" t="s">
        <v>1253</v>
      </c>
      <c r="F2857" s="133" t="s">
        <v>3905</v>
      </c>
      <c r="G2857" s="133" t="s">
        <v>925</v>
      </c>
      <c r="H2857" s="133" t="s">
        <v>1256</v>
      </c>
      <c r="I2857" t="b">
        <v>0</v>
      </c>
      <c r="J2857" s="133" t="s">
        <v>867</v>
      </c>
      <c r="K2857" s="91">
        <v>0</v>
      </c>
      <c r="L2857" s="278">
        <v>0</v>
      </c>
      <c r="M2857" s="278">
        <f t="shared" si="44"/>
        <v>0</v>
      </c>
    </row>
    <row r="2858" spans="1:13" hidden="1" x14ac:dyDescent="0.3">
      <c r="A2858" s="108">
        <v>594473</v>
      </c>
      <c r="B2858" s="133" t="s">
        <v>5894</v>
      </c>
      <c r="C2858" s="133" t="s">
        <v>11</v>
      </c>
      <c r="D2858" s="133" t="s">
        <v>5739</v>
      </c>
      <c r="E2858" s="133" t="s">
        <v>1253</v>
      </c>
      <c r="F2858" s="133" t="s">
        <v>3905</v>
      </c>
      <c r="G2858" s="133" t="s">
        <v>928</v>
      </c>
      <c r="H2858" s="133" t="s">
        <v>1259</v>
      </c>
      <c r="I2858" t="b">
        <v>0</v>
      </c>
      <c r="J2858" s="133" t="s">
        <v>867</v>
      </c>
      <c r="K2858" s="91">
        <v>0</v>
      </c>
      <c r="L2858" s="278">
        <v>0</v>
      </c>
      <c r="M2858" s="278">
        <f t="shared" si="44"/>
        <v>0</v>
      </c>
    </row>
    <row r="2859" spans="1:13" hidden="1" x14ac:dyDescent="0.3">
      <c r="A2859" s="108">
        <v>594474</v>
      </c>
      <c r="B2859" s="133" t="s">
        <v>5895</v>
      </c>
      <c r="C2859" s="133" t="s">
        <v>11</v>
      </c>
      <c r="D2859" s="133" t="s">
        <v>5739</v>
      </c>
      <c r="E2859" s="133" t="s">
        <v>1253</v>
      </c>
      <c r="F2859" s="133" t="s">
        <v>3905</v>
      </c>
      <c r="G2859" s="133" t="s">
        <v>931</v>
      </c>
      <c r="H2859" s="133" t="s">
        <v>5896</v>
      </c>
      <c r="I2859" t="b">
        <v>0</v>
      </c>
      <c r="J2859" s="133" t="s">
        <v>867</v>
      </c>
      <c r="K2859" s="91">
        <v>0</v>
      </c>
      <c r="L2859" s="278">
        <v>0</v>
      </c>
      <c r="M2859" s="278">
        <f t="shared" si="44"/>
        <v>0</v>
      </c>
    </row>
    <row r="2860" spans="1:13" hidden="1" x14ac:dyDescent="0.3">
      <c r="A2860" s="108">
        <v>593885</v>
      </c>
      <c r="B2860" s="133" t="s">
        <v>5897</v>
      </c>
      <c r="C2860" s="133" t="s">
        <v>11</v>
      </c>
      <c r="D2860" s="133" t="s">
        <v>5739</v>
      </c>
      <c r="E2860" s="133" t="s">
        <v>1253</v>
      </c>
      <c r="F2860" s="133" t="s">
        <v>3905</v>
      </c>
      <c r="G2860" s="133" t="s">
        <v>944</v>
      </c>
      <c r="H2860" s="133" t="s">
        <v>5898</v>
      </c>
      <c r="I2860" t="b">
        <v>0</v>
      </c>
      <c r="J2860" s="133" t="s">
        <v>867</v>
      </c>
      <c r="K2860" s="91">
        <v>0</v>
      </c>
      <c r="L2860" s="278">
        <v>0</v>
      </c>
      <c r="M2860" s="278">
        <f t="shared" si="44"/>
        <v>0</v>
      </c>
    </row>
    <row r="2861" spans="1:13" hidden="1" x14ac:dyDescent="0.3">
      <c r="A2861" s="108">
        <v>593886</v>
      </c>
      <c r="B2861" s="133" t="s">
        <v>5899</v>
      </c>
      <c r="C2861" s="133" t="s">
        <v>11</v>
      </c>
      <c r="D2861" s="133" t="s">
        <v>5739</v>
      </c>
      <c r="E2861" s="133" t="s">
        <v>1253</v>
      </c>
      <c r="F2861" s="133" t="s">
        <v>3919</v>
      </c>
      <c r="G2861" s="133" t="s">
        <v>865</v>
      </c>
      <c r="H2861" s="133" t="s">
        <v>1254</v>
      </c>
      <c r="I2861" t="b">
        <v>0</v>
      </c>
      <c r="J2861" s="133" t="s">
        <v>867</v>
      </c>
      <c r="K2861" s="91">
        <v>0</v>
      </c>
      <c r="L2861" s="278">
        <v>0</v>
      </c>
      <c r="M2861" s="278">
        <f t="shared" si="44"/>
        <v>0</v>
      </c>
    </row>
    <row r="2862" spans="1:13" hidden="1" x14ac:dyDescent="0.3">
      <c r="A2862" s="108">
        <v>593887</v>
      </c>
      <c r="B2862" s="133" t="s">
        <v>5901</v>
      </c>
      <c r="C2862" s="133" t="s">
        <v>11</v>
      </c>
      <c r="D2862" s="133" t="s">
        <v>5739</v>
      </c>
      <c r="E2862" s="133" t="s">
        <v>1253</v>
      </c>
      <c r="F2862" s="133" t="s">
        <v>3919</v>
      </c>
      <c r="G2862" s="133" t="s">
        <v>931</v>
      </c>
      <c r="H2862" s="133" t="s">
        <v>5902</v>
      </c>
      <c r="I2862" t="b">
        <v>0</v>
      </c>
      <c r="J2862" s="133" t="s">
        <v>867</v>
      </c>
      <c r="K2862" s="91">
        <v>0</v>
      </c>
      <c r="L2862" s="278">
        <v>0</v>
      </c>
      <c r="M2862" s="278">
        <f t="shared" si="44"/>
        <v>0</v>
      </c>
    </row>
    <row r="2863" spans="1:13" hidden="1" x14ac:dyDescent="0.3">
      <c r="A2863" s="108">
        <v>593888</v>
      </c>
      <c r="B2863" s="133" t="s">
        <v>5903</v>
      </c>
      <c r="C2863" s="133" t="s">
        <v>11</v>
      </c>
      <c r="D2863" s="133" t="s">
        <v>5739</v>
      </c>
      <c r="E2863" s="133" t="s">
        <v>1265</v>
      </c>
      <c r="F2863" s="133" t="s">
        <v>3905</v>
      </c>
      <c r="G2863" s="133" t="s">
        <v>865</v>
      </c>
      <c r="H2863" s="133" t="s">
        <v>1266</v>
      </c>
      <c r="I2863" t="b">
        <v>0</v>
      </c>
      <c r="J2863" s="133" t="s">
        <v>867</v>
      </c>
      <c r="K2863" s="91">
        <v>217230</v>
      </c>
      <c r="L2863" s="278">
        <v>217230</v>
      </c>
      <c r="M2863" s="278">
        <f t="shared" si="44"/>
        <v>0</v>
      </c>
    </row>
    <row r="2864" spans="1:13" hidden="1" x14ac:dyDescent="0.3">
      <c r="A2864" s="108">
        <v>593889</v>
      </c>
      <c r="B2864" s="133" t="s">
        <v>5904</v>
      </c>
      <c r="C2864" s="133" t="s">
        <v>11</v>
      </c>
      <c r="D2864" s="133" t="s">
        <v>5739</v>
      </c>
      <c r="E2864" s="133" t="s">
        <v>1268</v>
      </c>
      <c r="F2864" s="133" t="s">
        <v>3905</v>
      </c>
      <c r="G2864" s="133" t="s">
        <v>865</v>
      </c>
      <c r="H2864" s="133" t="s">
        <v>1333</v>
      </c>
      <c r="I2864" t="b">
        <v>0</v>
      </c>
      <c r="J2864" s="133" t="s">
        <v>867</v>
      </c>
      <c r="K2864" s="91">
        <v>300</v>
      </c>
      <c r="L2864" s="278">
        <v>300</v>
      </c>
      <c r="M2864" s="278">
        <f t="shared" si="44"/>
        <v>0</v>
      </c>
    </row>
    <row r="2865" spans="1:13" hidden="1" x14ac:dyDescent="0.3">
      <c r="A2865" s="108">
        <v>594475</v>
      </c>
      <c r="B2865" s="133" t="s">
        <v>5905</v>
      </c>
      <c r="C2865" s="133" t="s">
        <v>11</v>
      </c>
      <c r="D2865" s="133" t="s">
        <v>5739</v>
      </c>
      <c r="E2865" s="133" t="s">
        <v>1273</v>
      </c>
      <c r="F2865" s="133" t="s">
        <v>3905</v>
      </c>
      <c r="G2865" s="133" t="s">
        <v>865</v>
      </c>
      <c r="H2865" s="133" t="s">
        <v>5906</v>
      </c>
      <c r="I2865" t="b">
        <v>0</v>
      </c>
      <c r="J2865" s="133" t="s">
        <v>867</v>
      </c>
      <c r="K2865" s="91">
        <v>0</v>
      </c>
      <c r="L2865" s="278">
        <v>0</v>
      </c>
      <c r="M2865" s="278">
        <f t="shared" si="44"/>
        <v>0</v>
      </c>
    </row>
    <row r="2866" spans="1:13" hidden="1" x14ac:dyDescent="0.3">
      <c r="A2866" s="108">
        <v>594476</v>
      </c>
      <c r="B2866" s="133" t="s">
        <v>5907</v>
      </c>
      <c r="C2866" s="133" t="s">
        <v>11</v>
      </c>
      <c r="D2866" s="133" t="s">
        <v>5739</v>
      </c>
      <c r="E2866" s="133" t="s">
        <v>1273</v>
      </c>
      <c r="F2866" s="133" t="s">
        <v>3919</v>
      </c>
      <c r="G2866" s="133" t="s">
        <v>865</v>
      </c>
      <c r="H2866" s="133" t="s">
        <v>5908</v>
      </c>
      <c r="I2866" t="b">
        <v>0</v>
      </c>
      <c r="J2866" s="133" t="s">
        <v>867</v>
      </c>
      <c r="K2866" s="91">
        <v>0</v>
      </c>
      <c r="L2866" s="278">
        <v>0</v>
      </c>
      <c r="M2866" s="278">
        <f t="shared" si="44"/>
        <v>0</v>
      </c>
    </row>
    <row r="2867" spans="1:13" hidden="1" x14ac:dyDescent="0.3">
      <c r="A2867" s="108">
        <v>594477</v>
      </c>
      <c r="B2867" s="133" t="s">
        <v>5909</v>
      </c>
      <c r="C2867" s="133" t="s">
        <v>11</v>
      </c>
      <c r="D2867" s="133" t="s">
        <v>5739</v>
      </c>
      <c r="E2867" s="133" t="s">
        <v>1273</v>
      </c>
      <c r="F2867" s="133" t="s">
        <v>3919</v>
      </c>
      <c r="G2867" s="133" t="s">
        <v>925</v>
      </c>
      <c r="H2867" s="133" t="s">
        <v>5910</v>
      </c>
      <c r="I2867" t="b">
        <v>0</v>
      </c>
      <c r="J2867" s="133" t="s">
        <v>867</v>
      </c>
      <c r="K2867" s="91">
        <v>0</v>
      </c>
      <c r="L2867" s="278">
        <v>0</v>
      </c>
      <c r="M2867" s="278">
        <f t="shared" si="44"/>
        <v>0</v>
      </c>
    </row>
    <row r="2868" spans="1:13" hidden="1" x14ac:dyDescent="0.3">
      <c r="A2868" s="108">
        <v>594478</v>
      </c>
      <c r="B2868" s="133" t="s">
        <v>5911</v>
      </c>
      <c r="C2868" s="133" t="s">
        <v>11</v>
      </c>
      <c r="D2868" s="133" t="s">
        <v>5912</v>
      </c>
      <c r="E2868" s="133" t="s">
        <v>1165</v>
      </c>
      <c r="F2868" s="133" t="s">
        <v>3710</v>
      </c>
      <c r="G2868" s="133" t="s">
        <v>865</v>
      </c>
      <c r="H2868" s="133">
        <v>0</v>
      </c>
      <c r="I2868" t="b">
        <v>0</v>
      </c>
      <c r="J2868" s="133" t="s">
        <v>1166</v>
      </c>
      <c r="K2868" s="91">
        <v>73480</v>
      </c>
      <c r="L2868" s="278">
        <v>70320</v>
      </c>
      <c r="M2868" s="278">
        <f t="shared" si="44"/>
        <v>-3160</v>
      </c>
    </row>
    <row r="2869" spans="1:13" hidden="1" x14ac:dyDescent="0.3">
      <c r="A2869" s="108">
        <v>594479</v>
      </c>
      <c r="B2869" s="133" t="s">
        <v>5913</v>
      </c>
      <c r="C2869" s="133" t="s">
        <v>11</v>
      </c>
      <c r="D2869" s="133" t="s">
        <v>5912</v>
      </c>
      <c r="E2869" s="133" t="s">
        <v>1165</v>
      </c>
      <c r="F2869" s="133" t="s">
        <v>4224</v>
      </c>
      <c r="G2869" s="133" t="s">
        <v>865</v>
      </c>
      <c r="H2869" s="133">
        <v>0</v>
      </c>
      <c r="I2869" t="b">
        <v>0</v>
      </c>
      <c r="J2869" s="133" t="s">
        <v>1166</v>
      </c>
      <c r="K2869" s="91">
        <v>55600</v>
      </c>
      <c r="L2869" s="278">
        <v>53210</v>
      </c>
      <c r="M2869" s="278">
        <f t="shared" si="44"/>
        <v>-2390</v>
      </c>
    </row>
    <row r="2870" spans="1:13" hidden="1" x14ac:dyDescent="0.3">
      <c r="A2870" s="108">
        <v>593890</v>
      </c>
      <c r="B2870" s="133" t="s">
        <v>5914</v>
      </c>
      <c r="C2870" s="133" t="s">
        <v>11</v>
      </c>
      <c r="D2870" s="133" t="s">
        <v>5912</v>
      </c>
      <c r="E2870" s="133" t="s">
        <v>1286</v>
      </c>
      <c r="F2870" s="133" t="s">
        <v>3710</v>
      </c>
      <c r="G2870" s="133" t="s">
        <v>865</v>
      </c>
      <c r="H2870" s="133" t="s">
        <v>1287</v>
      </c>
      <c r="I2870" t="b">
        <v>0</v>
      </c>
      <c r="J2870" s="133" t="s">
        <v>867</v>
      </c>
      <c r="K2870" s="91">
        <v>0</v>
      </c>
      <c r="L2870" s="278">
        <v>0</v>
      </c>
      <c r="M2870" s="278">
        <f t="shared" si="44"/>
        <v>0</v>
      </c>
    </row>
    <row r="2871" spans="1:13" hidden="1" x14ac:dyDescent="0.3">
      <c r="A2871" s="108">
        <v>593891</v>
      </c>
      <c r="B2871" s="133" t="s">
        <v>5915</v>
      </c>
      <c r="C2871" s="133" t="s">
        <v>11</v>
      </c>
      <c r="D2871" s="133" t="s">
        <v>5912</v>
      </c>
      <c r="E2871" s="133" t="s">
        <v>1286</v>
      </c>
      <c r="F2871" s="133" t="s">
        <v>3926</v>
      </c>
      <c r="G2871" s="133" t="s">
        <v>865</v>
      </c>
      <c r="H2871" s="133" t="s">
        <v>1287</v>
      </c>
      <c r="I2871" t="b">
        <v>0</v>
      </c>
      <c r="J2871" s="133" t="s">
        <v>867</v>
      </c>
      <c r="K2871" s="91">
        <v>20100</v>
      </c>
      <c r="L2871" s="278">
        <v>20100</v>
      </c>
      <c r="M2871" s="278">
        <f t="shared" si="44"/>
        <v>0</v>
      </c>
    </row>
    <row r="2872" spans="1:13" hidden="1" x14ac:dyDescent="0.3">
      <c r="A2872" s="108">
        <v>593892</v>
      </c>
      <c r="B2872" s="133" t="s">
        <v>5916</v>
      </c>
      <c r="C2872" s="133" t="s">
        <v>11</v>
      </c>
      <c r="D2872" s="133" t="s">
        <v>5912</v>
      </c>
      <c r="E2872" s="133" t="s">
        <v>1176</v>
      </c>
      <c r="F2872" s="133" t="s">
        <v>3710</v>
      </c>
      <c r="G2872" s="133" t="s">
        <v>865</v>
      </c>
      <c r="H2872" s="133">
        <v>0</v>
      </c>
      <c r="I2872" t="b">
        <v>0</v>
      </c>
      <c r="J2872" s="133" t="s">
        <v>1166</v>
      </c>
      <c r="K2872" s="91">
        <v>36080</v>
      </c>
      <c r="L2872" s="278">
        <v>35280</v>
      </c>
      <c r="M2872" s="278">
        <f t="shared" si="44"/>
        <v>-800</v>
      </c>
    </row>
    <row r="2873" spans="1:13" hidden="1" x14ac:dyDescent="0.3">
      <c r="A2873" s="108">
        <v>593893</v>
      </c>
      <c r="B2873" s="133" t="s">
        <v>5917</v>
      </c>
      <c r="C2873" s="133" t="s">
        <v>11</v>
      </c>
      <c r="D2873" s="133" t="s">
        <v>5912</v>
      </c>
      <c r="E2873" s="133" t="s">
        <v>1176</v>
      </c>
      <c r="F2873" s="133" t="s">
        <v>4224</v>
      </c>
      <c r="G2873" s="133" t="s">
        <v>865</v>
      </c>
      <c r="H2873" s="133">
        <v>0</v>
      </c>
      <c r="I2873" t="b">
        <v>0</v>
      </c>
      <c r="J2873" s="133" t="s">
        <v>1166</v>
      </c>
      <c r="K2873" s="91">
        <v>23440</v>
      </c>
      <c r="L2873" s="278">
        <v>22800</v>
      </c>
      <c r="M2873" s="278">
        <f t="shared" si="44"/>
        <v>-640</v>
      </c>
    </row>
    <row r="2874" spans="1:13" hidden="1" x14ac:dyDescent="0.3">
      <c r="A2874" s="108">
        <v>594480</v>
      </c>
      <c r="B2874" s="133" t="s">
        <v>5918</v>
      </c>
      <c r="C2874" s="133" t="s">
        <v>11</v>
      </c>
      <c r="D2874" s="133" t="s">
        <v>5912</v>
      </c>
      <c r="E2874" s="133" t="s">
        <v>1176</v>
      </c>
      <c r="F2874" s="133" t="s">
        <v>3926</v>
      </c>
      <c r="G2874" s="133" t="s">
        <v>865</v>
      </c>
      <c r="H2874" s="133" t="s">
        <v>4907</v>
      </c>
      <c r="I2874" t="b">
        <v>0</v>
      </c>
      <c r="J2874" s="133" t="s">
        <v>867</v>
      </c>
      <c r="K2874" s="91">
        <v>500</v>
      </c>
      <c r="L2874" s="278">
        <v>500</v>
      </c>
      <c r="M2874" s="278">
        <f t="shared" si="44"/>
        <v>0</v>
      </c>
    </row>
    <row r="2875" spans="1:13" hidden="1" x14ac:dyDescent="0.3">
      <c r="A2875" s="108">
        <v>594481</v>
      </c>
      <c r="B2875" s="133" t="s">
        <v>5919</v>
      </c>
      <c r="C2875" s="133" t="s">
        <v>11</v>
      </c>
      <c r="D2875" s="133" t="s">
        <v>5912</v>
      </c>
      <c r="E2875" s="133" t="s">
        <v>1185</v>
      </c>
      <c r="F2875" s="133" t="s">
        <v>3710</v>
      </c>
      <c r="G2875" s="133" t="s">
        <v>865</v>
      </c>
      <c r="H2875" s="133" t="s">
        <v>5920</v>
      </c>
      <c r="I2875" t="b">
        <v>0</v>
      </c>
      <c r="J2875" s="133" t="s">
        <v>867</v>
      </c>
      <c r="K2875" s="91">
        <v>230</v>
      </c>
      <c r="L2875" s="278">
        <v>230</v>
      </c>
      <c r="M2875" s="278">
        <f t="shared" si="44"/>
        <v>0</v>
      </c>
    </row>
    <row r="2876" spans="1:13" hidden="1" x14ac:dyDescent="0.3">
      <c r="A2876" s="108">
        <v>594482</v>
      </c>
      <c r="B2876" s="133" t="s">
        <v>5921</v>
      </c>
      <c r="C2876" s="133" t="s">
        <v>11</v>
      </c>
      <c r="D2876" s="133" t="s">
        <v>5912</v>
      </c>
      <c r="E2876" s="133" t="s">
        <v>1418</v>
      </c>
      <c r="F2876" s="133" t="s">
        <v>3710</v>
      </c>
      <c r="G2876" s="133" t="s">
        <v>865</v>
      </c>
      <c r="H2876" s="133" t="s">
        <v>5922</v>
      </c>
      <c r="I2876" t="b">
        <v>0</v>
      </c>
      <c r="J2876" s="133" t="s">
        <v>867</v>
      </c>
      <c r="K2876" s="91">
        <v>1500</v>
      </c>
      <c r="L2876" s="278">
        <v>1500</v>
      </c>
      <c r="M2876" s="278">
        <f t="shared" si="44"/>
        <v>0</v>
      </c>
    </row>
    <row r="2877" spans="1:13" hidden="1" x14ac:dyDescent="0.3">
      <c r="A2877" s="108">
        <v>594483</v>
      </c>
      <c r="B2877" s="133" t="s">
        <v>5923</v>
      </c>
      <c r="C2877" s="133" t="s">
        <v>11</v>
      </c>
      <c r="D2877" s="133" t="s">
        <v>5912</v>
      </c>
      <c r="E2877" s="133" t="s">
        <v>1188</v>
      </c>
      <c r="F2877" s="133" t="s">
        <v>3710</v>
      </c>
      <c r="G2877" s="133" t="s">
        <v>865</v>
      </c>
      <c r="H2877" s="133" t="s">
        <v>1189</v>
      </c>
      <c r="I2877" t="b">
        <v>0</v>
      </c>
      <c r="J2877" s="133" t="s">
        <v>867</v>
      </c>
      <c r="K2877" s="91">
        <v>1500</v>
      </c>
      <c r="L2877" s="278">
        <v>1500</v>
      </c>
      <c r="M2877" s="278">
        <f t="shared" si="44"/>
        <v>0</v>
      </c>
    </row>
    <row r="2878" spans="1:13" hidden="1" x14ac:dyDescent="0.3">
      <c r="A2878" s="108">
        <v>594484</v>
      </c>
      <c r="B2878" s="133" t="s">
        <v>5924</v>
      </c>
      <c r="C2878" s="133" t="s">
        <v>11</v>
      </c>
      <c r="D2878" s="133" t="s">
        <v>5912</v>
      </c>
      <c r="E2878" s="133" t="s">
        <v>1188</v>
      </c>
      <c r="F2878" s="133" t="s">
        <v>3710</v>
      </c>
      <c r="G2878" s="133" t="s">
        <v>925</v>
      </c>
      <c r="H2878" s="133" t="s">
        <v>5925</v>
      </c>
      <c r="I2878" t="b">
        <v>0</v>
      </c>
      <c r="J2878" s="133" t="s">
        <v>867</v>
      </c>
      <c r="K2878" s="91">
        <v>4500</v>
      </c>
      <c r="L2878" s="278">
        <v>4500</v>
      </c>
      <c r="M2878" s="278">
        <f t="shared" si="44"/>
        <v>0</v>
      </c>
    </row>
    <row r="2879" spans="1:13" hidden="1" x14ac:dyDescent="0.3">
      <c r="A2879" s="108">
        <v>593894</v>
      </c>
      <c r="B2879" s="133" t="s">
        <v>5926</v>
      </c>
      <c r="C2879" s="133" t="s">
        <v>11</v>
      </c>
      <c r="D2879" s="133" t="s">
        <v>5912</v>
      </c>
      <c r="E2879" s="133" t="s">
        <v>1188</v>
      </c>
      <c r="F2879" s="133" t="s">
        <v>3710</v>
      </c>
      <c r="G2879" s="133" t="s">
        <v>928</v>
      </c>
      <c r="H2879" s="133" t="s">
        <v>5927</v>
      </c>
      <c r="I2879" t="b">
        <v>0</v>
      </c>
      <c r="J2879" s="133" t="s">
        <v>867</v>
      </c>
      <c r="K2879" s="91">
        <v>500</v>
      </c>
      <c r="L2879" s="278">
        <v>500</v>
      </c>
      <c r="M2879" s="278">
        <f t="shared" si="44"/>
        <v>0</v>
      </c>
    </row>
    <row r="2880" spans="1:13" hidden="1" x14ac:dyDescent="0.3">
      <c r="A2880" s="108">
        <v>593895</v>
      </c>
      <c r="B2880" s="133" t="s">
        <v>5928</v>
      </c>
      <c r="C2880" s="133" t="s">
        <v>11</v>
      </c>
      <c r="D2880" s="133" t="s">
        <v>5912</v>
      </c>
      <c r="E2880" s="133" t="s">
        <v>1188</v>
      </c>
      <c r="F2880" s="133" t="s">
        <v>3710</v>
      </c>
      <c r="G2880" s="133" t="s">
        <v>931</v>
      </c>
      <c r="H2880" s="133" t="s">
        <v>5929</v>
      </c>
      <c r="I2880" t="b">
        <v>0</v>
      </c>
      <c r="J2880" s="133" t="s">
        <v>867</v>
      </c>
      <c r="K2880" s="91">
        <v>100</v>
      </c>
      <c r="L2880" s="278">
        <v>100</v>
      </c>
      <c r="M2880" s="278">
        <f t="shared" si="44"/>
        <v>0</v>
      </c>
    </row>
    <row r="2881" spans="1:13" hidden="1" x14ac:dyDescent="0.3">
      <c r="A2881" s="108">
        <v>593896</v>
      </c>
      <c r="B2881" s="133" t="s">
        <v>5930</v>
      </c>
      <c r="C2881" s="133" t="s">
        <v>11</v>
      </c>
      <c r="D2881" s="133" t="s">
        <v>5912</v>
      </c>
      <c r="E2881" s="133" t="s">
        <v>1191</v>
      </c>
      <c r="F2881" s="133" t="s">
        <v>3710</v>
      </c>
      <c r="G2881" s="133" t="s">
        <v>865</v>
      </c>
      <c r="H2881" s="133" t="s">
        <v>1192</v>
      </c>
      <c r="I2881" t="b">
        <v>0</v>
      </c>
      <c r="J2881" s="133" t="s">
        <v>867</v>
      </c>
      <c r="K2881" s="91">
        <v>1690</v>
      </c>
      <c r="L2881" s="278">
        <v>1690</v>
      </c>
      <c r="M2881" s="278">
        <f t="shared" si="44"/>
        <v>0</v>
      </c>
    </row>
    <row r="2882" spans="1:13" hidden="1" x14ac:dyDescent="0.3">
      <c r="A2882" s="108">
        <v>593897</v>
      </c>
      <c r="B2882" s="133" t="s">
        <v>5931</v>
      </c>
      <c r="C2882" s="133" t="s">
        <v>11</v>
      </c>
      <c r="D2882" s="133" t="s">
        <v>5912</v>
      </c>
      <c r="E2882" s="133" t="s">
        <v>1194</v>
      </c>
      <c r="F2882" s="133" t="s">
        <v>3710</v>
      </c>
      <c r="G2882" s="133" t="s">
        <v>865</v>
      </c>
      <c r="H2882" s="133" t="s">
        <v>1195</v>
      </c>
      <c r="I2882" t="b">
        <v>0</v>
      </c>
      <c r="J2882" s="133" t="s">
        <v>867</v>
      </c>
      <c r="K2882" s="91">
        <v>500</v>
      </c>
      <c r="L2882" s="278">
        <v>500</v>
      </c>
      <c r="M2882" s="278">
        <f t="shared" si="44"/>
        <v>0</v>
      </c>
    </row>
    <row r="2883" spans="1:13" hidden="1" x14ac:dyDescent="0.3">
      <c r="A2883" s="108">
        <v>593898</v>
      </c>
      <c r="B2883" s="133" t="s">
        <v>5932</v>
      </c>
      <c r="C2883" s="133" t="s">
        <v>11</v>
      </c>
      <c r="D2883" s="133" t="s">
        <v>5912</v>
      </c>
      <c r="E2883" s="133" t="s">
        <v>1202</v>
      </c>
      <c r="F2883" s="133" t="s">
        <v>3710</v>
      </c>
      <c r="G2883" s="133" t="s">
        <v>865</v>
      </c>
      <c r="H2883" s="133" t="s">
        <v>5775</v>
      </c>
      <c r="I2883" t="b">
        <v>0</v>
      </c>
      <c r="J2883" s="133" t="s">
        <v>867</v>
      </c>
      <c r="K2883" s="91">
        <v>250</v>
      </c>
      <c r="L2883" s="278">
        <v>250</v>
      </c>
      <c r="M2883" s="278">
        <f t="shared" si="44"/>
        <v>0</v>
      </c>
    </row>
    <row r="2884" spans="1:13" hidden="1" x14ac:dyDescent="0.3">
      <c r="A2884" s="108">
        <v>594155</v>
      </c>
      <c r="B2884" s="133" t="s">
        <v>5933</v>
      </c>
      <c r="C2884" s="133" t="s">
        <v>11</v>
      </c>
      <c r="D2884" s="133" t="s">
        <v>5912</v>
      </c>
      <c r="E2884" s="133" t="s">
        <v>1354</v>
      </c>
      <c r="F2884" s="133" t="s">
        <v>3926</v>
      </c>
      <c r="G2884" s="133" t="s">
        <v>865</v>
      </c>
      <c r="H2884" s="133" t="s">
        <v>1355</v>
      </c>
      <c r="I2884" t="b">
        <v>0</v>
      </c>
      <c r="J2884" s="133" t="s">
        <v>867</v>
      </c>
      <c r="K2884" s="91">
        <v>300</v>
      </c>
      <c r="L2884" s="278">
        <v>300</v>
      </c>
      <c r="M2884" s="278">
        <f t="shared" si="44"/>
        <v>0</v>
      </c>
    </row>
    <row r="2885" spans="1:13" hidden="1" x14ac:dyDescent="0.3">
      <c r="A2885" s="108">
        <v>594156</v>
      </c>
      <c r="B2885" s="133" t="s">
        <v>5934</v>
      </c>
      <c r="C2885" s="133" t="s">
        <v>11</v>
      </c>
      <c r="D2885" s="133" t="s">
        <v>5912</v>
      </c>
      <c r="E2885" s="133" t="s">
        <v>1207</v>
      </c>
      <c r="F2885" s="133" t="s">
        <v>3710</v>
      </c>
      <c r="G2885" s="133" t="s">
        <v>925</v>
      </c>
      <c r="H2885" s="133" t="s">
        <v>5935</v>
      </c>
      <c r="I2885" t="b">
        <v>0</v>
      </c>
      <c r="J2885" s="133" t="s">
        <v>867</v>
      </c>
      <c r="K2885" s="91">
        <v>520</v>
      </c>
      <c r="L2885" s="278">
        <v>520</v>
      </c>
      <c r="M2885" s="278">
        <f t="shared" si="44"/>
        <v>0</v>
      </c>
    </row>
    <row r="2886" spans="1:13" hidden="1" x14ac:dyDescent="0.3">
      <c r="A2886" s="108">
        <v>1540193</v>
      </c>
      <c r="B2886" s="133" t="s">
        <v>5936</v>
      </c>
      <c r="C2886" s="133" t="s">
        <v>11</v>
      </c>
      <c r="D2886" s="133" t="s">
        <v>5912</v>
      </c>
      <c r="E2886" s="133" t="s">
        <v>1212</v>
      </c>
      <c r="F2886" s="133" t="s">
        <v>3710</v>
      </c>
      <c r="G2886" s="133" t="s">
        <v>865</v>
      </c>
      <c r="H2886" s="133" t="s">
        <v>5937</v>
      </c>
      <c r="I2886" t="b">
        <v>0</v>
      </c>
      <c r="J2886" s="133" t="s">
        <v>867</v>
      </c>
      <c r="K2886" s="91">
        <v>1650</v>
      </c>
      <c r="L2886" s="278">
        <v>1650</v>
      </c>
      <c r="M2886" s="278">
        <f t="shared" ref="M2886:M2949" si="45">+L2886-K2886</f>
        <v>0</v>
      </c>
    </row>
    <row r="2887" spans="1:13" hidden="1" x14ac:dyDescent="0.3">
      <c r="A2887" s="108">
        <v>594485</v>
      </c>
      <c r="B2887" s="133" t="s">
        <v>5938</v>
      </c>
      <c r="C2887" s="133" t="s">
        <v>11</v>
      </c>
      <c r="D2887" s="133" t="s">
        <v>5912</v>
      </c>
      <c r="E2887" s="133" t="s">
        <v>1215</v>
      </c>
      <c r="F2887" s="133" t="s">
        <v>3710</v>
      </c>
      <c r="G2887" s="133" t="s">
        <v>865</v>
      </c>
      <c r="H2887" s="133" t="s">
        <v>5939</v>
      </c>
      <c r="I2887" t="b">
        <v>0</v>
      </c>
      <c r="J2887" s="133" t="s">
        <v>867</v>
      </c>
      <c r="K2887" s="91">
        <v>500</v>
      </c>
      <c r="L2887" s="278">
        <v>500</v>
      </c>
      <c r="M2887" s="278">
        <f t="shared" si="45"/>
        <v>0</v>
      </c>
    </row>
    <row r="2888" spans="1:13" hidden="1" x14ac:dyDescent="0.3">
      <c r="A2888" s="108">
        <v>594486</v>
      </c>
      <c r="B2888" s="133" t="s">
        <v>5940</v>
      </c>
      <c r="C2888" s="133" t="s">
        <v>11</v>
      </c>
      <c r="D2888" s="133" t="s">
        <v>5912</v>
      </c>
      <c r="E2888" s="133" t="s">
        <v>1220</v>
      </c>
      <c r="F2888" s="133" t="s">
        <v>3710</v>
      </c>
      <c r="G2888" s="133" t="s">
        <v>865</v>
      </c>
      <c r="H2888" s="133" t="s">
        <v>5941</v>
      </c>
      <c r="I2888" t="b">
        <v>0</v>
      </c>
      <c r="J2888" s="133" t="s">
        <v>867</v>
      </c>
      <c r="K2888" s="91">
        <v>2000</v>
      </c>
      <c r="L2888" s="278">
        <v>2000</v>
      </c>
      <c r="M2888" s="278">
        <f t="shared" si="45"/>
        <v>0</v>
      </c>
    </row>
    <row r="2889" spans="1:13" hidden="1" x14ac:dyDescent="0.3">
      <c r="A2889" s="108">
        <v>594487</v>
      </c>
      <c r="B2889" s="133" t="s">
        <v>5942</v>
      </c>
      <c r="C2889" s="133" t="s">
        <v>11</v>
      </c>
      <c r="D2889" s="133" t="s">
        <v>5912</v>
      </c>
      <c r="E2889" s="133" t="s">
        <v>1229</v>
      </c>
      <c r="F2889" s="133" t="s">
        <v>3710</v>
      </c>
      <c r="G2889" s="133" t="s">
        <v>865</v>
      </c>
      <c r="H2889" s="133" t="s">
        <v>5943</v>
      </c>
      <c r="I2889" t="b">
        <v>0</v>
      </c>
      <c r="J2889" s="133" t="s">
        <v>867</v>
      </c>
      <c r="K2889" s="91">
        <v>7000</v>
      </c>
      <c r="L2889" s="278">
        <v>7000</v>
      </c>
      <c r="M2889" s="278">
        <f t="shared" si="45"/>
        <v>0</v>
      </c>
    </row>
    <row r="2890" spans="1:13" hidden="1" x14ac:dyDescent="0.3">
      <c r="A2890" s="108">
        <v>594488</v>
      </c>
      <c r="B2890" s="133" t="s">
        <v>5944</v>
      </c>
      <c r="C2890" s="133" t="s">
        <v>11</v>
      </c>
      <c r="D2890" s="133" t="s">
        <v>5912</v>
      </c>
      <c r="E2890" s="133" t="s">
        <v>1229</v>
      </c>
      <c r="F2890" s="133" t="s">
        <v>3710</v>
      </c>
      <c r="G2890" s="133" t="s">
        <v>925</v>
      </c>
      <c r="H2890" s="133" t="s">
        <v>2436</v>
      </c>
      <c r="I2890" t="b">
        <v>0</v>
      </c>
      <c r="J2890" s="133" t="s">
        <v>867</v>
      </c>
      <c r="K2890" s="91">
        <v>7000</v>
      </c>
      <c r="L2890" s="278">
        <v>7000</v>
      </c>
      <c r="M2890" s="278">
        <f t="shared" si="45"/>
        <v>0</v>
      </c>
    </row>
    <row r="2891" spans="1:13" hidden="1" x14ac:dyDescent="0.3">
      <c r="A2891" s="108">
        <v>594489</v>
      </c>
      <c r="B2891" s="133" t="s">
        <v>5945</v>
      </c>
      <c r="C2891" s="133" t="s">
        <v>11</v>
      </c>
      <c r="D2891" s="133" t="s">
        <v>5912</v>
      </c>
      <c r="E2891" s="133" t="s">
        <v>1229</v>
      </c>
      <c r="F2891" s="133" t="s">
        <v>3710</v>
      </c>
      <c r="G2891" s="133" t="s">
        <v>928</v>
      </c>
      <c r="H2891" s="133" t="s">
        <v>1457</v>
      </c>
      <c r="I2891" t="b">
        <v>0</v>
      </c>
      <c r="J2891" s="133" t="s">
        <v>867</v>
      </c>
      <c r="K2891" s="91">
        <v>4000</v>
      </c>
      <c r="L2891" s="278">
        <v>4000</v>
      </c>
      <c r="M2891" s="278">
        <f t="shared" si="45"/>
        <v>0</v>
      </c>
    </row>
    <row r="2892" spans="1:13" hidden="1" x14ac:dyDescent="0.3">
      <c r="A2892" s="108">
        <v>594490</v>
      </c>
      <c r="B2892" s="133" t="s">
        <v>5946</v>
      </c>
      <c r="C2892" s="133" t="s">
        <v>11</v>
      </c>
      <c r="D2892" s="133" t="s">
        <v>5912</v>
      </c>
      <c r="E2892" s="133" t="s">
        <v>1229</v>
      </c>
      <c r="F2892" s="133" t="s">
        <v>3710</v>
      </c>
      <c r="G2892" s="133" t="s">
        <v>944</v>
      </c>
      <c r="H2892" s="133" t="s">
        <v>5947</v>
      </c>
      <c r="I2892" t="b">
        <v>0</v>
      </c>
      <c r="J2892" s="133" t="s">
        <v>867</v>
      </c>
      <c r="K2892" s="91">
        <v>1000</v>
      </c>
      <c r="L2892" s="278">
        <v>1000</v>
      </c>
      <c r="M2892" s="278">
        <f t="shared" si="45"/>
        <v>0</v>
      </c>
    </row>
    <row r="2893" spans="1:13" hidden="1" x14ac:dyDescent="0.3">
      <c r="A2893" s="108">
        <v>594567</v>
      </c>
      <c r="B2893" s="133" t="s">
        <v>5948</v>
      </c>
      <c r="C2893" s="133" t="s">
        <v>11</v>
      </c>
      <c r="D2893" s="133" t="s">
        <v>5912</v>
      </c>
      <c r="E2893" s="133" t="s">
        <v>1229</v>
      </c>
      <c r="F2893" s="133" t="s">
        <v>4237</v>
      </c>
      <c r="G2893" s="133" t="s">
        <v>865</v>
      </c>
      <c r="H2893" s="133" t="s">
        <v>5949</v>
      </c>
      <c r="I2893" t="b">
        <v>0</v>
      </c>
      <c r="J2893" s="133" t="s">
        <v>867</v>
      </c>
      <c r="K2893" s="91">
        <v>16000</v>
      </c>
      <c r="L2893" s="278">
        <v>16000</v>
      </c>
      <c r="M2893" s="278">
        <f t="shared" si="45"/>
        <v>0</v>
      </c>
    </row>
    <row r="2894" spans="1:13" hidden="1" x14ac:dyDescent="0.3">
      <c r="A2894" s="108">
        <v>594566</v>
      </c>
      <c r="B2894" s="133" t="s">
        <v>5950</v>
      </c>
      <c r="C2894" s="133" t="s">
        <v>11</v>
      </c>
      <c r="D2894" s="133" t="s">
        <v>5912</v>
      </c>
      <c r="E2894" s="133" t="s">
        <v>1229</v>
      </c>
      <c r="F2894" s="133" t="s">
        <v>4237</v>
      </c>
      <c r="G2894" s="133" t="s">
        <v>928</v>
      </c>
      <c r="H2894" s="133" t="s">
        <v>5951</v>
      </c>
      <c r="I2894" t="b">
        <v>0</v>
      </c>
      <c r="J2894" s="133" t="s">
        <v>867</v>
      </c>
      <c r="K2894" s="91">
        <v>3000</v>
      </c>
      <c r="L2894" s="278">
        <v>3000</v>
      </c>
      <c r="M2894" s="278">
        <f t="shared" si="45"/>
        <v>0</v>
      </c>
    </row>
    <row r="2895" spans="1:13" hidden="1" x14ac:dyDescent="0.3">
      <c r="A2895" s="108">
        <v>1429157</v>
      </c>
      <c r="B2895" s="133" t="s">
        <v>5952</v>
      </c>
      <c r="C2895" s="133" t="s">
        <v>11</v>
      </c>
      <c r="D2895" s="133" t="s">
        <v>5912</v>
      </c>
      <c r="E2895" s="133" t="s">
        <v>5953</v>
      </c>
      <c r="F2895" s="133" t="s">
        <v>3710</v>
      </c>
      <c r="G2895" s="133" t="s">
        <v>865</v>
      </c>
      <c r="H2895" s="133" t="s">
        <v>5954</v>
      </c>
      <c r="I2895" t="b">
        <v>0</v>
      </c>
      <c r="J2895" s="133" t="s">
        <v>867</v>
      </c>
      <c r="K2895" s="91">
        <v>140940</v>
      </c>
      <c r="L2895" s="278">
        <v>140940</v>
      </c>
      <c r="M2895" s="278">
        <f t="shared" si="45"/>
        <v>0</v>
      </c>
    </row>
    <row r="2896" spans="1:13" hidden="1" x14ac:dyDescent="0.3">
      <c r="A2896" s="108">
        <v>849891</v>
      </c>
      <c r="B2896" s="133" t="s">
        <v>5955</v>
      </c>
      <c r="C2896" s="133" t="s">
        <v>11</v>
      </c>
      <c r="D2896" s="133" t="s">
        <v>5912</v>
      </c>
      <c r="E2896" s="133" t="s">
        <v>1240</v>
      </c>
      <c r="F2896" s="133" t="s">
        <v>3710</v>
      </c>
      <c r="G2896" s="133" t="s">
        <v>865</v>
      </c>
      <c r="H2896" s="133" t="s">
        <v>5956</v>
      </c>
      <c r="I2896" t="b">
        <v>0</v>
      </c>
      <c r="J2896" s="133" t="s">
        <v>867</v>
      </c>
      <c r="K2896" s="91">
        <v>150</v>
      </c>
      <c r="L2896" s="278">
        <v>150</v>
      </c>
      <c r="M2896" s="278">
        <f t="shared" si="45"/>
        <v>0</v>
      </c>
    </row>
    <row r="2897" spans="1:13" hidden="1" x14ac:dyDescent="0.3">
      <c r="A2897" s="108">
        <v>594571</v>
      </c>
      <c r="B2897" s="133" t="s">
        <v>5957</v>
      </c>
      <c r="C2897" s="133" t="s">
        <v>11</v>
      </c>
      <c r="D2897" s="133" t="s">
        <v>5912</v>
      </c>
      <c r="E2897" s="133" t="s">
        <v>1668</v>
      </c>
      <c r="F2897" s="133" t="s">
        <v>3710</v>
      </c>
      <c r="G2897" s="133" t="s">
        <v>865</v>
      </c>
      <c r="H2897" s="133" t="s">
        <v>5958</v>
      </c>
      <c r="I2897" t="b">
        <v>0</v>
      </c>
      <c r="J2897" s="133" t="s">
        <v>867</v>
      </c>
      <c r="K2897" s="91">
        <v>550</v>
      </c>
      <c r="L2897" s="278">
        <v>550</v>
      </c>
      <c r="M2897" s="278">
        <f t="shared" si="45"/>
        <v>0</v>
      </c>
    </row>
    <row r="2898" spans="1:13" hidden="1" x14ac:dyDescent="0.3">
      <c r="A2898" s="108">
        <v>593899</v>
      </c>
      <c r="B2898" s="133" t="s">
        <v>5959</v>
      </c>
      <c r="C2898" s="133" t="s">
        <v>11</v>
      </c>
      <c r="D2898" s="133" t="s">
        <v>5912</v>
      </c>
      <c r="E2898" s="133" t="s">
        <v>1576</v>
      </c>
      <c r="F2898" s="133" t="s">
        <v>3926</v>
      </c>
      <c r="G2898" s="133" t="s">
        <v>865</v>
      </c>
      <c r="H2898" s="133" t="s">
        <v>1577</v>
      </c>
      <c r="I2898" t="b">
        <v>0</v>
      </c>
      <c r="J2898" s="133" t="s">
        <v>867</v>
      </c>
      <c r="K2898" s="91">
        <v>8280</v>
      </c>
      <c r="L2898" s="278">
        <v>8280</v>
      </c>
      <c r="M2898" s="278">
        <f t="shared" si="45"/>
        <v>0</v>
      </c>
    </row>
    <row r="2899" spans="1:13" hidden="1" x14ac:dyDescent="0.3">
      <c r="A2899" s="108">
        <v>594491</v>
      </c>
      <c r="B2899" s="133" t="s">
        <v>5960</v>
      </c>
      <c r="C2899" s="133" t="s">
        <v>11</v>
      </c>
      <c r="D2899" s="133" t="s">
        <v>5912</v>
      </c>
      <c r="E2899" s="133" t="s">
        <v>1576</v>
      </c>
      <c r="F2899" s="133" t="s">
        <v>3926</v>
      </c>
      <c r="G2899" s="133" t="s">
        <v>925</v>
      </c>
      <c r="H2899" s="133" t="s">
        <v>5961</v>
      </c>
      <c r="I2899" t="b">
        <v>0</v>
      </c>
      <c r="J2899" s="133" t="s">
        <v>867</v>
      </c>
      <c r="K2899" s="91">
        <v>43000</v>
      </c>
      <c r="L2899" s="278">
        <v>43000</v>
      </c>
      <c r="M2899" s="278">
        <f t="shared" si="45"/>
        <v>0</v>
      </c>
    </row>
    <row r="2900" spans="1:13" hidden="1" x14ac:dyDescent="0.3">
      <c r="A2900" s="108">
        <v>593900</v>
      </c>
      <c r="B2900" s="133" t="s">
        <v>5962</v>
      </c>
      <c r="C2900" s="133" t="s">
        <v>11</v>
      </c>
      <c r="D2900" s="133" t="s">
        <v>5912</v>
      </c>
      <c r="E2900" s="133" t="s">
        <v>1243</v>
      </c>
      <c r="F2900" s="133" t="s">
        <v>4224</v>
      </c>
      <c r="G2900" s="133" t="s">
        <v>865</v>
      </c>
      <c r="H2900" s="133" t="s">
        <v>1244</v>
      </c>
      <c r="I2900" t="b">
        <v>0</v>
      </c>
      <c r="J2900" s="133" t="s">
        <v>867</v>
      </c>
      <c r="K2900" s="91">
        <v>7000</v>
      </c>
      <c r="L2900" s="278">
        <v>7000</v>
      </c>
      <c r="M2900" s="278">
        <f t="shared" si="45"/>
        <v>0</v>
      </c>
    </row>
    <row r="2901" spans="1:13" hidden="1" x14ac:dyDescent="0.3">
      <c r="A2901" s="108">
        <v>593901</v>
      </c>
      <c r="B2901" s="133" t="s">
        <v>5963</v>
      </c>
      <c r="C2901" s="133" t="s">
        <v>11</v>
      </c>
      <c r="D2901" s="133" t="s">
        <v>5912</v>
      </c>
      <c r="E2901" s="133" t="s">
        <v>1246</v>
      </c>
      <c r="F2901" s="133" t="s">
        <v>4224</v>
      </c>
      <c r="G2901" s="133" t="s">
        <v>865</v>
      </c>
      <c r="H2901" s="133" t="s">
        <v>1326</v>
      </c>
      <c r="I2901" t="b">
        <v>0</v>
      </c>
      <c r="J2901" s="133" t="s">
        <v>867</v>
      </c>
      <c r="K2901" s="91">
        <v>1410</v>
      </c>
      <c r="L2901" s="278">
        <v>1650</v>
      </c>
      <c r="M2901" s="278">
        <f t="shared" si="45"/>
        <v>240</v>
      </c>
    </row>
    <row r="2902" spans="1:13" hidden="1" x14ac:dyDescent="0.3">
      <c r="A2902" s="108">
        <v>1429156</v>
      </c>
      <c r="B2902" s="133" t="s">
        <v>5964</v>
      </c>
      <c r="C2902" s="133" t="s">
        <v>11</v>
      </c>
      <c r="D2902" s="133" t="s">
        <v>5912</v>
      </c>
      <c r="E2902" s="133" t="s">
        <v>1246</v>
      </c>
      <c r="F2902" s="133" t="s">
        <v>4224</v>
      </c>
      <c r="G2902" s="133" t="s">
        <v>925</v>
      </c>
      <c r="H2902" s="268" t="s">
        <v>1251</v>
      </c>
      <c r="I2902" t="b">
        <v>0</v>
      </c>
      <c r="J2902" s="133" t="s">
        <v>867</v>
      </c>
      <c r="K2902" s="91">
        <v>240</v>
      </c>
      <c r="L2902" s="278">
        <v>0</v>
      </c>
      <c r="M2902" s="278">
        <f t="shared" si="45"/>
        <v>-240</v>
      </c>
    </row>
    <row r="2903" spans="1:13" hidden="1" x14ac:dyDescent="0.3">
      <c r="A2903" s="108">
        <v>593902</v>
      </c>
      <c r="B2903" s="133" t="s">
        <v>5965</v>
      </c>
      <c r="C2903" s="133" t="s">
        <v>11</v>
      </c>
      <c r="D2903" s="133" t="s">
        <v>5912</v>
      </c>
      <c r="E2903" s="133" t="s">
        <v>1253</v>
      </c>
      <c r="F2903" s="133" t="s">
        <v>4224</v>
      </c>
      <c r="G2903" s="133" t="s">
        <v>865</v>
      </c>
      <c r="H2903" s="133" t="s">
        <v>1254</v>
      </c>
      <c r="I2903" t="b">
        <v>0</v>
      </c>
      <c r="J2903" s="133" t="s">
        <v>867</v>
      </c>
      <c r="K2903" s="91">
        <v>7200</v>
      </c>
      <c r="L2903" s="278">
        <v>7200</v>
      </c>
      <c r="M2903" s="278">
        <f t="shared" si="45"/>
        <v>0</v>
      </c>
    </row>
    <row r="2904" spans="1:13" hidden="1" x14ac:dyDescent="0.3">
      <c r="A2904" s="108">
        <v>1820518</v>
      </c>
      <c r="B2904" s="133" t="s">
        <v>5966</v>
      </c>
      <c r="C2904" s="133" t="s">
        <v>11</v>
      </c>
      <c r="D2904" s="133" t="s">
        <v>5912</v>
      </c>
      <c r="E2904" s="133" t="s">
        <v>1253</v>
      </c>
      <c r="F2904" s="133" t="s">
        <v>4224</v>
      </c>
      <c r="G2904" s="133" t="s">
        <v>925</v>
      </c>
      <c r="H2904" s="133" t="s">
        <v>1256</v>
      </c>
      <c r="I2904" t="b">
        <v>0</v>
      </c>
      <c r="J2904" s="133" t="s">
        <v>867</v>
      </c>
      <c r="K2904" s="91">
        <v>0</v>
      </c>
      <c r="L2904" s="278">
        <v>0</v>
      </c>
      <c r="M2904" s="278">
        <f t="shared" si="45"/>
        <v>0</v>
      </c>
    </row>
    <row r="2905" spans="1:13" hidden="1" x14ac:dyDescent="0.3">
      <c r="A2905" s="108">
        <v>593903</v>
      </c>
      <c r="B2905" s="133" t="s">
        <v>5968</v>
      </c>
      <c r="C2905" s="133" t="s">
        <v>11</v>
      </c>
      <c r="D2905" s="133" t="s">
        <v>5912</v>
      </c>
      <c r="E2905" s="133" t="s">
        <v>1253</v>
      </c>
      <c r="F2905" s="133" t="s">
        <v>4224</v>
      </c>
      <c r="G2905" s="133" t="s">
        <v>931</v>
      </c>
      <c r="H2905" s="133" t="s">
        <v>3445</v>
      </c>
      <c r="I2905" t="b">
        <v>0</v>
      </c>
      <c r="J2905" s="133" t="s">
        <v>867</v>
      </c>
      <c r="K2905" s="91">
        <v>2280</v>
      </c>
      <c r="L2905" s="278">
        <v>2280</v>
      </c>
      <c r="M2905" s="278">
        <f t="shared" si="45"/>
        <v>0</v>
      </c>
    </row>
    <row r="2906" spans="1:13" hidden="1" x14ac:dyDescent="0.3">
      <c r="A2906" s="108">
        <v>593904</v>
      </c>
      <c r="B2906" s="133" t="s">
        <v>5969</v>
      </c>
      <c r="C2906" s="133" t="s">
        <v>11</v>
      </c>
      <c r="D2906" s="133" t="s">
        <v>5912</v>
      </c>
      <c r="E2906" s="133" t="s">
        <v>1265</v>
      </c>
      <c r="F2906" s="133" t="s">
        <v>4224</v>
      </c>
      <c r="G2906" s="133" t="s">
        <v>865</v>
      </c>
      <c r="H2906" s="133" t="s">
        <v>1266</v>
      </c>
      <c r="I2906" t="b">
        <v>0</v>
      </c>
      <c r="J2906" s="133" t="s">
        <v>867</v>
      </c>
      <c r="K2906" s="91">
        <v>14650</v>
      </c>
      <c r="L2906" s="278">
        <v>14650</v>
      </c>
      <c r="M2906" s="278">
        <f t="shared" si="45"/>
        <v>0</v>
      </c>
    </row>
    <row r="2907" spans="1:13" hidden="1" x14ac:dyDescent="0.3">
      <c r="A2907" s="108">
        <v>1820490</v>
      </c>
      <c r="B2907" s="133" t="s">
        <v>5970</v>
      </c>
      <c r="C2907" s="133" t="s">
        <v>11</v>
      </c>
      <c r="D2907" s="133" t="s">
        <v>5912</v>
      </c>
      <c r="E2907" s="133" t="s">
        <v>1268</v>
      </c>
      <c r="F2907" s="133" t="s">
        <v>3710</v>
      </c>
      <c r="G2907" s="133" t="s">
        <v>865</v>
      </c>
      <c r="H2907" s="133" t="s">
        <v>5971</v>
      </c>
      <c r="I2907" t="b">
        <v>0</v>
      </c>
      <c r="J2907" s="133" t="s">
        <v>867</v>
      </c>
      <c r="K2907" s="91">
        <v>3800</v>
      </c>
      <c r="L2907" s="278">
        <v>3800</v>
      </c>
      <c r="M2907" s="278">
        <f t="shared" si="45"/>
        <v>0</v>
      </c>
    </row>
    <row r="2908" spans="1:13" hidden="1" x14ac:dyDescent="0.3">
      <c r="A2908" s="108">
        <v>1820499</v>
      </c>
      <c r="B2908" s="133" t="s">
        <v>5972</v>
      </c>
      <c r="C2908" s="133" t="s">
        <v>11</v>
      </c>
      <c r="D2908" s="133" t="s">
        <v>5912</v>
      </c>
      <c r="E2908" s="133" t="s">
        <v>1268</v>
      </c>
      <c r="F2908" s="133" t="s">
        <v>3710</v>
      </c>
      <c r="G2908" s="133" t="s">
        <v>925</v>
      </c>
      <c r="H2908" s="133" t="s">
        <v>1269</v>
      </c>
      <c r="I2908" t="b">
        <v>1</v>
      </c>
      <c r="J2908" s="133" t="s">
        <v>867</v>
      </c>
      <c r="K2908" s="91">
        <v>0</v>
      </c>
      <c r="L2908" s="278">
        <v>0</v>
      </c>
      <c r="M2908" s="278">
        <f t="shared" si="45"/>
        <v>0</v>
      </c>
    </row>
    <row r="2909" spans="1:13" hidden="1" x14ac:dyDescent="0.3">
      <c r="A2909" s="108">
        <v>2617655</v>
      </c>
      <c r="B2909" s="133" t="s">
        <v>5973</v>
      </c>
      <c r="C2909" s="133" t="s">
        <v>11</v>
      </c>
      <c r="D2909" s="133" t="s">
        <v>5912</v>
      </c>
      <c r="E2909" s="133" t="s">
        <v>1679</v>
      </c>
      <c r="F2909" s="133" t="s">
        <v>3926</v>
      </c>
      <c r="G2909" s="133" t="s">
        <v>865</v>
      </c>
      <c r="H2909" s="133" t="s">
        <v>5974</v>
      </c>
      <c r="I2909" t="b">
        <v>0</v>
      </c>
      <c r="J2909" s="133" t="s">
        <v>867</v>
      </c>
      <c r="K2909" s="91">
        <v>15030</v>
      </c>
      <c r="L2909" s="278">
        <v>15030</v>
      </c>
      <c r="M2909" s="278">
        <f t="shared" si="45"/>
        <v>0</v>
      </c>
    </row>
    <row r="2910" spans="1:13" hidden="1" x14ac:dyDescent="0.3">
      <c r="A2910" s="108">
        <v>593906</v>
      </c>
      <c r="B2910" s="133" t="s">
        <v>5975</v>
      </c>
      <c r="C2910" s="133" t="s">
        <v>11</v>
      </c>
      <c r="D2910" s="133" t="s">
        <v>5976</v>
      </c>
      <c r="E2910" s="133" t="s">
        <v>1165</v>
      </c>
      <c r="F2910" s="133" t="s">
        <v>3960</v>
      </c>
      <c r="G2910" s="133" t="s">
        <v>865</v>
      </c>
      <c r="H2910" s="133">
        <v>0</v>
      </c>
      <c r="I2910" t="b">
        <v>0</v>
      </c>
      <c r="J2910" s="133" t="s">
        <v>1166</v>
      </c>
      <c r="K2910" s="91">
        <v>49300</v>
      </c>
      <c r="L2910" s="278">
        <v>47180</v>
      </c>
      <c r="M2910" s="278">
        <f t="shared" si="45"/>
        <v>-2120</v>
      </c>
    </row>
    <row r="2911" spans="1:13" hidden="1" x14ac:dyDescent="0.3">
      <c r="A2911" s="108">
        <v>593907</v>
      </c>
      <c r="B2911" s="133" t="s">
        <v>5977</v>
      </c>
      <c r="C2911" s="133" t="s">
        <v>11</v>
      </c>
      <c r="D2911" s="133" t="s">
        <v>5976</v>
      </c>
      <c r="E2911" s="133" t="s">
        <v>1165</v>
      </c>
      <c r="F2911" s="133" t="s">
        <v>4227</v>
      </c>
      <c r="G2911" s="133" t="s">
        <v>865</v>
      </c>
      <c r="H2911" s="133">
        <v>0</v>
      </c>
      <c r="I2911" t="b">
        <v>0</v>
      </c>
      <c r="J2911" s="133" t="s">
        <v>1166</v>
      </c>
      <c r="K2911" s="91">
        <v>64800</v>
      </c>
      <c r="L2911" s="278">
        <v>62010</v>
      </c>
      <c r="M2911" s="278">
        <f t="shared" si="45"/>
        <v>-2790</v>
      </c>
    </row>
    <row r="2912" spans="1:13" hidden="1" x14ac:dyDescent="0.3">
      <c r="A2912" s="108">
        <v>593908</v>
      </c>
      <c r="B2912" s="133" t="s">
        <v>5978</v>
      </c>
      <c r="C2912" s="133" t="s">
        <v>11</v>
      </c>
      <c r="D2912" s="133" t="s">
        <v>5976</v>
      </c>
      <c r="E2912" s="133" t="s">
        <v>1286</v>
      </c>
      <c r="F2912" s="133" t="s">
        <v>3960</v>
      </c>
      <c r="G2912" s="133" t="s">
        <v>865</v>
      </c>
      <c r="H2912" s="133" t="s">
        <v>1287</v>
      </c>
      <c r="I2912" t="b">
        <v>0</v>
      </c>
      <c r="J2912" s="133" t="s">
        <v>867</v>
      </c>
      <c r="K2912" s="91">
        <v>9200</v>
      </c>
      <c r="L2912" s="278">
        <v>9200</v>
      </c>
      <c r="M2912" s="278">
        <f t="shared" si="45"/>
        <v>0</v>
      </c>
    </row>
    <row r="2913" spans="1:13" hidden="1" x14ac:dyDescent="0.3">
      <c r="A2913" s="108">
        <v>593909</v>
      </c>
      <c r="B2913" s="133" t="s">
        <v>5979</v>
      </c>
      <c r="C2913" s="133" t="s">
        <v>11</v>
      </c>
      <c r="D2913" s="133" t="s">
        <v>5976</v>
      </c>
      <c r="E2913" s="133" t="s">
        <v>1286</v>
      </c>
      <c r="F2913" s="133" t="s">
        <v>4227</v>
      </c>
      <c r="G2913" s="133" t="s">
        <v>865</v>
      </c>
      <c r="H2913" s="133" t="s">
        <v>1287</v>
      </c>
      <c r="I2913" t="b">
        <v>0</v>
      </c>
      <c r="J2913" s="133" t="s">
        <v>867</v>
      </c>
      <c r="K2913" s="91">
        <v>0</v>
      </c>
      <c r="L2913" s="278">
        <v>0</v>
      </c>
      <c r="M2913" s="278">
        <f t="shared" si="45"/>
        <v>0</v>
      </c>
    </row>
    <row r="2914" spans="1:13" hidden="1" x14ac:dyDescent="0.3">
      <c r="A2914" s="108">
        <v>593910</v>
      </c>
      <c r="B2914" s="133" t="s">
        <v>5980</v>
      </c>
      <c r="C2914" s="133" t="s">
        <v>11</v>
      </c>
      <c r="D2914" s="133" t="s">
        <v>5976</v>
      </c>
      <c r="E2914" s="133" t="s">
        <v>1286</v>
      </c>
      <c r="F2914" s="133" t="s">
        <v>4227</v>
      </c>
      <c r="G2914" s="133" t="s">
        <v>925</v>
      </c>
      <c r="H2914" s="133" t="s">
        <v>5981</v>
      </c>
      <c r="I2914" t="b">
        <v>0</v>
      </c>
      <c r="J2914" s="133" t="s">
        <v>867</v>
      </c>
      <c r="K2914" s="91">
        <v>25150</v>
      </c>
      <c r="L2914" s="278">
        <v>25150</v>
      </c>
      <c r="M2914" s="278">
        <f t="shared" si="45"/>
        <v>0</v>
      </c>
    </row>
    <row r="2915" spans="1:13" hidden="1" x14ac:dyDescent="0.3">
      <c r="A2915" s="108">
        <v>2617525</v>
      </c>
      <c r="B2915" s="133" t="s">
        <v>5983</v>
      </c>
      <c r="C2915" s="133" t="s">
        <v>11</v>
      </c>
      <c r="D2915" s="133" t="s">
        <v>5976</v>
      </c>
      <c r="E2915" s="133" t="s">
        <v>1176</v>
      </c>
      <c r="F2915" s="133" t="s">
        <v>3960</v>
      </c>
      <c r="G2915" s="133" t="s">
        <v>865</v>
      </c>
      <c r="H2915" s="133">
        <v>0</v>
      </c>
      <c r="I2915" t="b">
        <v>0</v>
      </c>
      <c r="J2915" s="133" t="s">
        <v>1166</v>
      </c>
      <c r="K2915" s="91">
        <v>14660</v>
      </c>
      <c r="L2915" s="278">
        <v>14120</v>
      </c>
      <c r="M2915" s="278">
        <f t="shared" si="45"/>
        <v>-540</v>
      </c>
    </row>
    <row r="2916" spans="1:13" hidden="1" x14ac:dyDescent="0.3">
      <c r="A2916" s="108">
        <v>2617526</v>
      </c>
      <c r="B2916" s="133" t="s">
        <v>5984</v>
      </c>
      <c r="C2916" s="133" t="s">
        <v>11</v>
      </c>
      <c r="D2916" s="133" t="s">
        <v>5976</v>
      </c>
      <c r="E2916" s="133" t="s">
        <v>1176</v>
      </c>
      <c r="F2916" s="133" t="s">
        <v>4227</v>
      </c>
      <c r="G2916" s="133" t="s">
        <v>865</v>
      </c>
      <c r="H2916" s="133">
        <v>0</v>
      </c>
      <c r="I2916" t="b">
        <v>0</v>
      </c>
      <c r="J2916" s="133" t="s">
        <v>1166</v>
      </c>
      <c r="K2916" s="91">
        <v>38600</v>
      </c>
      <c r="L2916" s="278">
        <v>37900</v>
      </c>
      <c r="M2916" s="278">
        <f t="shared" si="45"/>
        <v>-700</v>
      </c>
    </row>
    <row r="2917" spans="1:13" hidden="1" x14ac:dyDescent="0.3">
      <c r="A2917" s="108">
        <v>594492</v>
      </c>
      <c r="B2917" s="133" t="s">
        <v>5985</v>
      </c>
      <c r="C2917" s="133" t="s">
        <v>11</v>
      </c>
      <c r="D2917" s="133" t="s">
        <v>5976</v>
      </c>
      <c r="E2917" s="133" t="s">
        <v>1182</v>
      </c>
      <c r="F2917" s="133" t="s">
        <v>3960</v>
      </c>
      <c r="G2917" s="133" t="s">
        <v>865</v>
      </c>
      <c r="H2917" s="133" t="s">
        <v>1183</v>
      </c>
      <c r="I2917" t="b">
        <v>0</v>
      </c>
      <c r="J2917" s="133" t="s">
        <v>867</v>
      </c>
      <c r="K2917" s="91">
        <v>1920</v>
      </c>
      <c r="L2917" s="278">
        <v>1920</v>
      </c>
      <c r="M2917" s="278">
        <f t="shared" si="45"/>
        <v>0</v>
      </c>
    </row>
    <row r="2918" spans="1:13" hidden="1" x14ac:dyDescent="0.3">
      <c r="A2918" s="108">
        <v>594493</v>
      </c>
      <c r="B2918" s="133" t="s">
        <v>5986</v>
      </c>
      <c r="C2918" s="133" t="s">
        <v>11</v>
      </c>
      <c r="D2918" s="133" t="s">
        <v>5976</v>
      </c>
      <c r="E2918" s="133" t="s">
        <v>1185</v>
      </c>
      <c r="F2918" s="133" t="s">
        <v>3960</v>
      </c>
      <c r="G2918" s="133" t="s">
        <v>865</v>
      </c>
      <c r="H2918" s="133" t="s">
        <v>5987</v>
      </c>
      <c r="I2918" t="b">
        <v>0</v>
      </c>
      <c r="J2918" s="133" t="s">
        <v>867</v>
      </c>
      <c r="K2918" s="91">
        <v>100</v>
      </c>
      <c r="L2918" s="278">
        <v>100</v>
      </c>
      <c r="M2918" s="278">
        <f t="shared" si="45"/>
        <v>0</v>
      </c>
    </row>
    <row r="2919" spans="1:13" hidden="1" x14ac:dyDescent="0.3">
      <c r="A2919" s="108">
        <v>594494</v>
      </c>
      <c r="B2919" s="133" t="s">
        <v>5988</v>
      </c>
      <c r="C2919" s="133" t="s">
        <v>11</v>
      </c>
      <c r="D2919" s="133" t="s">
        <v>5976</v>
      </c>
      <c r="E2919" s="133" t="s">
        <v>1188</v>
      </c>
      <c r="F2919" s="133" t="s">
        <v>3960</v>
      </c>
      <c r="G2919" s="133" t="s">
        <v>865</v>
      </c>
      <c r="H2919" s="133" t="s">
        <v>1189</v>
      </c>
      <c r="I2919" t="b">
        <v>0</v>
      </c>
      <c r="J2919" s="133" t="s">
        <v>867</v>
      </c>
      <c r="K2919" s="91">
        <v>8500</v>
      </c>
      <c r="L2919" s="278">
        <v>8500</v>
      </c>
      <c r="M2919" s="278">
        <f t="shared" si="45"/>
        <v>0</v>
      </c>
    </row>
    <row r="2920" spans="1:13" hidden="1" x14ac:dyDescent="0.3">
      <c r="A2920" s="108">
        <v>593911</v>
      </c>
      <c r="B2920" s="133" t="s">
        <v>5989</v>
      </c>
      <c r="C2920" s="133" t="s">
        <v>11</v>
      </c>
      <c r="D2920" s="133" t="s">
        <v>5976</v>
      </c>
      <c r="E2920" s="133" t="s">
        <v>1188</v>
      </c>
      <c r="F2920" s="133" t="s">
        <v>3960</v>
      </c>
      <c r="G2920" s="133" t="s">
        <v>925</v>
      </c>
      <c r="H2920" s="133" t="s">
        <v>5990</v>
      </c>
      <c r="I2920" t="b">
        <v>0</v>
      </c>
      <c r="J2920" s="133" t="s">
        <v>867</v>
      </c>
      <c r="K2920" s="91">
        <v>16890</v>
      </c>
      <c r="L2920" s="278">
        <v>16890</v>
      </c>
      <c r="M2920" s="278">
        <f t="shared" si="45"/>
        <v>0</v>
      </c>
    </row>
    <row r="2921" spans="1:13" hidden="1" x14ac:dyDescent="0.3">
      <c r="A2921" s="108">
        <v>594466</v>
      </c>
      <c r="B2921" s="133" t="s">
        <v>5991</v>
      </c>
      <c r="C2921" s="133" t="s">
        <v>11</v>
      </c>
      <c r="D2921" s="133" t="s">
        <v>5976</v>
      </c>
      <c r="E2921" s="133" t="s">
        <v>1188</v>
      </c>
      <c r="F2921" s="133" t="s">
        <v>3960</v>
      </c>
      <c r="G2921" s="133" t="s">
        <v>928</v>
      </c>
      <c r="H2921" s="133" t="s">
        <v>5992</v>
      </c>
      <c r="I2921" t="b">
        <v>0</v>
      </c>
      <c r="J2921" s="133" t="s">
        <v>867</v>
      </c>
      <c r="K2921" s="91">
        <v>950</v>
      </c>
      <c r="L2921" s="278">
        <v>950</v>
      </c>
      <c r="M2921" s="278">
        <f t="shared" si="45"/>
        <v>0</v>
      </c>
    </row>
    <row r="2922" spans="1:13" hidden="1" x14ac:dyDescent="0.3">
      <c r="A2922" s="108">
        <v>601460</v>
      </c>
      <c r="B2922" s="133" t="s">
        <v>5993</v>
      </c>
      <c r="C2922" s="133" t="s">
        <v>11</v>
      </c>
      <c r="D2922" s="133" t="s">
        <v>5976</v>
      </c>
      <c r="E2922" s="133" t="s">
        <v>1188</v>
      </c>
      <c r="F2922" s="133" t="s">
        <v>3973</v>
      </c>
      <c r="G2922" s="133" t="s">
        <v>865</v>
      </c>
      <c r="H2922" s="133" t="s">
        <v>5994</v>
      </c>
      <c r="I2922" t="b">
        <v>0</v>
      </c>
      <c r="J2922" s="133" t="s">
        <v>867</v>
      </c>
      <c r="K2922" s="91">
        <v>5400</v>
      </c>
      <c r="L2922" s="278">
        <v>5400</v>
      </c>
      <c r="M2922" s="278">
        <f t="shared" si="45"/>
        <v>0</v>
      </c>
    </row>
    <row r="2923" spans="1:13" hidden="1" x14ac:dyDescent="0.3">
      <c r="A2923" s="108">
        <v>1210099</v>
      </c>
      <c r="B2923" s="133" t="s">
        <v>5995</v>
      </c>
      <c r="C2923" s="133" t="s">
        <v>11</v>
      </c>
      <c r="D2923" s="133" t="s">
        <v>5976</v>
      </c>
      <c r="E2923" s="133" t="s">
        <v>1188</v>
      </c>
      <c r="F2923" s="133" t="s">
        <v>3976</v>
      </c>
      <c r="G2923" s="133" t="s">
        <v>865</v>
      </c>
      <c r="H2923" s="133" t="s">
        <v>5996</v>
      </c>
      <c r="I2923" t="b">
        <v>0</v>
      </c>
      <c r="J2923" s="133" t="s">
        <v>867</v>
      </c>
      <c r="K2923" s="91">
        <v>2000</v>
      </c>
      <c r="L2923" s="278">
        <v>2000</v>
      </c>
      <c r="M2923" s="278">
        <f t="shared" si="45"/>
        <v>0</v>
      </c>
    </row>
    <row r="2924" spans="1:13" hidden="1" x14ac:dyDescent="0.3">
      <c r="A2924" s="108">
        <v>2617501</v>
      </c>
      <c r="B2924" s="133" t="s">
        <v>5997</v>
      </c>
      <c r="C2924" s="133" t="s">
        <v>11</v>
      </c>
      <c r="D2924" s="133" t="s">
        <v>5976</v>
      </c>
      <c r="E2924" s="133" t="s">
        <v>1188</v>
      </c>
      <c r="F2924" s="133" t="s">
        <v>3979</v>
      </c>
      <c r="G2924" s="133" t="s">
        <v>865</v>
      </c>
      <c r="H2924" s="133" t="s">
        <v>5998</v>
      </c>
      <c r="I2924" t="b">
        <v>0</v>
      </c>
      <c r="J2924" s="133" t="s">
        <v>867</v>
      </c>
      <c r="K2924" s="91">
        <v>7560</v>
      </c>
      <c r="L2924" s="278">
        <v>7560</v>
      </c>
      <c r="M2924" s="278">
        <f t="shared" si="45"/>
        <v>0</v>
      </c>
    </row>
    <row r="2925" spans="1:13" hidden="1" x14ac:dyDescent="0.3">
      <c r="A2925" s="108">
        <v>2617504</v>
      </c>
      <c r="B2925" s="133" t="s">
        <v>5999</v>
      </c>
      <c r="C2925" s="133" t="s">
        <v>11</v>
      </c>
      <c r="D2925" s="133" t="s">
        <v>5976</v>
      </c>
      <c r="E2925" s="133" t="s">
        <v>1188</v>
      </c>
      <c r="F2925" s="133" t="s">
        <v>3982</v>
      </c>
      <c r="G2925" s="133" t="s">
        <v>865</v>
      </c>
      <c r="H2925" s="133" t="s">
        <v>6000</v>
      </c>
      <c r="I2925" t="b">
        <v>0</v>
      </c>
      <c r="J2925" s="133" t="s">
        <v>867</v>
      </c>
      <c r="K2925" s="91">
        <v>11000</v>
      </c>
      <c r="L2925" s="278">
        <v>11000</v>
      </c>
      <c r="M2925" s="278">
        <f t="shared" si="45"/>
        <v>0</v>
      </c>
    </row>
    <row r="2926" spans="1:13" hidden="1" x14ac:dyDescent="0.3">
      <c r="A2926" s="108">
        <v>598363</v>
      </c>
      <c r="B2926" s="133" t="s">
        <v>6001</v>
      </c>
      <c r="C2926" s="133" t="s">
        <v>11</v>
      </c>
      <c r="D2926" s="133" t="s">
        <v>5976</v>
      </c>
      <c r="E2926" s="133" t="s">
        <v>1188</v>
      </c>
      <c r="F2926" s="133" t="s">
        <v>4240</v>
      </c>
      <c r="G2926" s="133" t="s">
        <v>865</v>
      </c>
      <c r="H2926" s="133" t="s">
        <v>6002</v>
      </c>
      <c r="I2926" t="b">
        <v>0</v>
      </c>
      <c r="J2926" s="133" t="s">
        <v>867</v>
      </c>
      <c r="K2926" s="91">
        <v>510</v>
      </c>
      <c r="L2926" s="278">
        <v>510</v>
      </c>
      <c r="M2926" s="278">
        <f t="shared" si="45"/>
        <v>0</v>
      </c>
    </row>
    <row r="2927" spans="1:13" hidden="1" x14ac:dyDescent="0.3">
      <c r="A2927" s="108">
        <v>598364</v>
      </c>
      <c r="B2927" s="133" t="s">
        <v>6003</v>
      </c>
      <c r="C2927" s="133" t="s">
        <v>11</v>
      </c>
      <c r="D2927" s="133" t="s">
        <v>5976</v>
      </c>
      <c r="E2927" s="133" t="s">
        <v>1188</v>
      </c>
      <c r="F2927" s="133" t="s">
        <v>4227</v>
      </c>
      <c r="G2927" s="133" t="s">
        <v>865</v>
      </c>
      <c r="H2927" s="133" t="s">
        <v>6004</v>
      </c>
      <c r="I2927" t="b">
        <v>0</v>
      </c>
      <c r="J2927" s="133" t="s">
        <v>867</v>
      </c>
      <c r="K2927" s="91">
        <v>1000</v>
      </c>
      <c r="L2927" s="278">
        <v>1000</v>
      </c>
      <c r="M2927" s="278">
        <f t="shared" si="45"/>
        <v>0</v>
      </c>
    </row>
    <row r="2928" spans="1:13" hidden="1" x14ac:dyDescent="0.3">
      <c r="A2928" s="108">
        <v>601205</v>
      </c>
      <c r="B2928" s="133" t="s">
        <v>6005</v>
      </c>
      <c r="C2928" s="133" t="s">
        <v>11</v>
      </c>
      <c r="D2928" s="133" t="s">
        <v>5976</v>
      </c>
      <c r="E2928" s="133" t="s">
        <v>1191</v>
      </c>
      <c r="F2928" s="133" t="s">
        <v>3960</v>
      </c>
      <c r="G2928" s="133" t="s">
        <v>865</v>
      </c>
      <c r="H2928" s="133" t="s">
        <v>2130</v>
      </c>
      <c r="I2928" t="b">
        <v>0</v>
      </c>
      <c r="J2928" s="133" t="s">
        <v>867</v>
      </c>
      <c r="K2928" s="91">
        <v>850</v>
      </c>
      <c r="L2928" s="278">
        <v>850</v>
      </c>
      <c r="M2928" s="278">
        <f t="shared" si="45"/>
        <v>0</v>
      </c>
    </row>
    <row r="2929" spans="1:13" hidden="1" x14ac:dyDescent="0.3">
      <c r="A2929" s="108">
        <v>601149</v>
      </c>
      <c r="B2929" s="133" t="s">
        <v>6006</v>
      </c>
      <c r="C2929" s="133" t="s">
        <v>11</v>
      </c>
      <c r="D2929" s="133" t="s">
        <v>5976</v>
      </c>
      <c r="E2929" s="133" t="s">
        <v>1191</v>
      </c>
      <c r="F2929" s="133" t="s">
        <v>3960</v>
      </c>
      <c r="G2929" s="133" t="s">
        <v>925</v>
      </c>
      <c r="H2929" s="133" t="s">
        <v>6007</v>
      </c>
      <c r="I2929" t="b">
        <v>0</v>
      </c>
      <c r="J2929" s="133" t="s">
        <v>867</v>
      </c>
      <c r="K2929" s="91">
        <v>1000</v>
      </c>
      <c r="L2929" s="278">
        <v>1000</v>
      </c>
      <c r="M2929" s="278">
        <f t="shared" si="45"/>
        <v>0</v>
      </c>
    </row>
    <row r="2930" spans="1:13" hidden="1" x14ac:dyDescent="0.3">
      <c r="A2930" s="108">
        <v>598365</v>
      </c>
      <c r="B2930" s="133" t="s">
        <v>6008</v>
      </c>
      <c r="C2930" s="133" t="s">
        <v>11</v>
      </c>
      <c r="D2930" s="133" t="s">
        <v>5976</v>
      </c>
      <c r="E2930" s="133" t="s">
        <v>1191</v>
      </c>
      <c r="F2930" s="133" t="s">
        <v>3960</v>
      </c>
      <c r="G2930" s="133" t="s">
        <v>928</v>
      </c>
      <c r="H2930" s="133" t="s">
        <v>6009</v>
      </c>
      <c r="I2930" t="b">
        <v>0</v>
      </c>
      <c r="J2930" s="133" t="s">
        <v>867</v>
      </c>
      <c r="K2930" s="91">
        <v>1000</v>
      </c>
      <c r="L2930" s="278">
        <v>1000</v>
      </c>
      <c r="M2930" s="278">
        <f t="shared" si="45"/>
        <v>0</v>
      </c>
    </row>
    <row r="2931" spans="1:13" hidden="1" x14ac:dyDescent="0.3">
      <c r="A2931" s="108">
        <v>1210098</v>
      </c>
      <c r="B2931" s="133" t="s">
        <v>6010</v>
      </c>
      <c r="C2931" s="133" t="s">
        <v>11</v>
      </c>
      <c r="D2931" s="133" t="s">
        <v>5976</v>
      </c>
      <c r="E2931" s="133" t="s">
        <v>1194</v>
      </c>
      <c r="F2931" s="133" t="s">
        <v>3960</v>
      </c>
      <c r="G2931" s="133" t="s">
        <v>865</v>
      </c>
      <c r="H2931" s="133" t="s">
        <v>1195</v>
      </c>
      <c r="I2931" t="b">
        <v>0</v>
      </c>
      <c r="J2931" s="133" t="s">
        <v>867</v>
      </c>
      <c r="K2931" s="91">
        <v>550</v>
      </c>
      <c r="L2931" s="278">
        <v>550</v>
      </c>
      <c r="M2931" s="278">
        <f t="shared" si="45"/>
        <v>0</v>
      </c>
    </row>
    <row r="2932" spans="1:13" hidden="1" x14ac:dyDescent="0.3">
      <c r="A2932" s="108">
        <v>598367</v>
      </c>
      <c r="B2932" s="133" t="s">
        <v>6011</v>
      </c>
      <c r="C2932" s="133" t="s">
        <v>11</v>
      </c>
      <c r="D2932" s="133" t="s">
        <v>5976</v>
      </c>
      <c r="E2932" s="133" t="s">
        <v>1202</v>
      </c>
      <c r="F2932" s="133" t="s">
        <v>3960</v>
      </c>
      <c r="G2932" s="133" t="s">
        <v>865</v>
      </c>
      <c r="H2932" s="133" t="s">
        <v>5775</v>
      </c>
      <c r="I2932" t="b">
        <v>0</v>
      </c>
      <c r="J2932" s="133" t="s">
        <v>867</v>
      </c>
      <c r="K2932" s="91">
        <v>90</v>
      </c>
      <c r="L2932" s="278">
        <v>90</v>
      </c>
      <c r="M2932" s="278">
        <f t="shared" si="45"/>
        <v>0</v>
      </c>
    </row>
    <row r="2933" spans="1:13" hidden="1" x14ac:dyDescent="0.3">
      <c r="A2933" s="108">
        <v>598409</v>
      </c>
      <c r="B2933" s="133" t="s">
        <v>6012</v>
      </c>
      <c r="C2933" s="133" t="s">
        <v>11</v>
      </c>
      <c r="D2933" s="133" t="s">
        <v>5976</v>
      </c>
      <c r="E2933" s="133" t="s">
        <v>1354</v>
      </c>
      <c r="F2933" s="133" t="s">
        <v>3960</v>
      </c>
      <c r="G2933" s="133" t="s">
        <v>865</v>
      </c>
      <c r="H2933" s="133" t="s">
        <v>6013</v>
      </c>
      <c r="I2933" t="b">
        <v>0</v>
      </c>
      <c r="J2933" s="133" t="s">
        <v>867</v>
      </c>
      <c r="K2933" s="91">
        <v>0</v>
      </c>
      <c r="L2933" s="278">
        <v>0</v>
      </c>
      <c r="M2933" s="278">
        <f t="shared" si="45"/>
        <v>0</v>
      </c>
    </row>
    <row r="2934" spans="1:13" hidden="1" x14ac:dyDescent="0.3">
      <c r="A2934" s="108">
        <v>598368</v>
      </c>
      <c r="B2934" s="133" t="s">
        <v>6014</v>
      </c>
      <c r="C2934" s="133" t="s">
        <v>11</v>
      </c>
      <c r="D2934" s="133" t="s">
        <v>5976</v>
      </c>
      <c r="E2934" s="133" t="s">
        <v>1207</v>
      </c>
      <c r="F2934" s="133" t="s">
        <v>3960</v>
      </c>
      <c r="G2934" s="133" t="s">
        <v>865</v>
      </c>
      <c r="H2934" s="133" t="s">
        <v>5935</v>
      </c>
      <c r="I2934" t="b">
        <v>0</v>
      </c>
      <c r="J2934" s="133" t="s">
        <v>867</v>
      </c>
      <c r="K2934" s="91">
        <v>450</v>
      </c>
      <c r="L2934" s="278">
        <v>450</v>
      </c>
      <c r="M2934" s="278">
        <f t="shared" si="45"/>
        <v>0</v>
      </c>
    </row>
    <row r="2935" spans="1:13" hidden="1" x14ac:dyDescent="0.3">
      <c r="A2935" s="108">
        <v>601206</v>
      </c>
      <c r="B2935" s="133" t="s">
        <v>6015</v>
      </c>
      <c r="C2935" s="133" t="s">
        <v>11</v>
      </c>
      <c r="D2935" s="133" t="s">
        <v>5976</v>
      </c>
      <c r="E2935" s="133" t="s">
        <v>1212</v>
      </c>
      <c r="F2935" s="133" t="s">
        <v>3960</v>
      </c>
      <c r="G2935" s="133" t="s">
        <v>865</v>
      </c>
      <c r="H2935" s="133" t="s">
        <v>5937</v>
      </c>
      <c r="I2935" t="b">
        <v>0</v>
      </c>
      <c r="J2935" s="133" t="s">
        <v>867</v>
      </c>
      <c r="K2935" s="91">
        <v>500</v>
      </c>
      <c r="L2935" s="278">
        <v>500</v>
      </c>
      <c r="M2935" s="278">
        <f t="shared" si="45"/>
        <v>0</v>
      </c>
    </row>
    <row r="2936" spans="1:13" hidden="1" x14ac:dyDescent="0.3">
      <c r="A2936" s="108">
        <v>601203</v>
      </c>
      <c r="B2936" s="133" t="s">
        <v>6016</v>
      </c>
      <c r="C2936" s="133" t="s">
        <v>11</v>
      </c>
      <c r="D2936" s="133" t="s">
        <v>5976</v>
      </c>
      <c r="E2936" s="133" t="s">
        <v>1215</v>
      </c>
      <c r="F2936" s="133" t="s">
        <v>3960</v>
      </c>
      <c r="G2936" s="133" t="s">
        <v>865</v>
      </c>
      <c r="H2936" s="133" t="s">
        <v>6017</v>
      </c>
      <c r="I2936" t="b">
        <v>0</v>
      </c>
      <c r="J2936" s="133" t="s">
        <v>867</v>
      </c>
      <c r="K2936" s="91">
        <v>500</v>
      </c>
      <c r="L2936" s="278">
        <v>500</v>
      </c>
      <c r="M2936" s="278">
        <f t="shared" si="45"/>
        <v>0</v>
      </c>
    </row>
    <row r="2937" spans="1:13" hidden="1" x14ac:dyDescent="0.3">
      <c r="A2937" s="108">
        <v>598369</v>
      </c>
      <c r="B2937" s="133" t="s">
        <v>6018</v>
      </c>
      <c r="C2937" s="133" t="s">
        <v>11</v>
      </c>
      <c r="D2937" s="133" t="s">
        <v>5976</v>
      </c>
      <c r="E2937" s="133" t="s">
        <v>1220</v>
      </c>
      <c r="F2937" s="133" t="s">
        <v>3960</v>
      </c>
      <c r="G2937" s="133" t="s">
        <v>865</v>
      </c>
      <c r="H2937" s="133" t="s">
        <v>5941</v>
      </c>
      <c r="I2937" t="b">
        <v>0</v>
      </c>
      <c r="J2937" s="133" t="s">
        <v>867</v>
      </c>
      <c r="K2937" s="91">
        <v>1750</v>
      </c>
      <c r="L2937" s="278">
        <v>1750</v>
      </c>
      <c r="M2937" s="278">
        <f t="shared" si="45"/>
        <v>0</v>
      </c>
    </row>
    <row r="2938" spans="1:13" hidden="1" x14ac:dyDescent="0.3">
      <c r="A2938" s="108">
        <v>598370</v>
      </c>
      <c r="B2938" s="133" t="s">
        <v>6019</v>
      </c>
      <c r="C2938" s="133" t="s">
        <v>11</v>
      </c>
      <c r="D2938" s="133" t="s">
        <v>5976</v>
      </c>
      <c r="E2938" s="133" t="s">
        <v>1229</v>
      </c>
      <c r="F2938" s="133" t="s">
        <v>3960</v>
      </c>
      <c r="G2938" s="133" t="s">
        <v>865</v>
      </c>
      <c r="H2938" s="133" t="s">
        <v>1314</v>
      </c>
      <c r="I2938" t="b">
        <v>0</v>
      </c>
      <c r="J2938" s="133" t="s">
        <v>867</v>
      </c>
      <c r="K2938" s="91">
        <v>9000</v>
      </c>
      <c r="L2938" s="278">
        <v>9000</v>
      </c>
      <c r="M2938" s="278">
        <f t="shared" si="45"/>
        <v>0</v>
      </c>
    </row>
    <row r="2939" spans="1:13" hidden="1" x14ac:dyDescent="0.3">
      <c r="A2939" s="108">
        <v>598371</v>
      </c>
      <c r="B2939" s="133" t="s">
        <v>6020</v>
      </c>
      <c r="C2939" s="133" t="s">
        <v>11</v>
      </c>
      <c r="D2939" s="133" t="s">
        <v>5976</v>
      </c>
      <c r="E2939" s="133" t="s">
        <v>1229</v>
      </c>
      <c r="F2939" s="133" t="s">
        <v>3960</v>
      </c>
      <c r="G2939" s="133" t="s">
        <v>1807</v>
      </c>
      <c r="H2939" s="133" t="s">
        <v>6021</v>
      </c>
      <c r="I2939" t="b">
        <v>0</v>
      </c>
      <c r="J2939" s="133" t="s">
        <v>867</v>
      </c>
      <c r="K2939" s="91">
        <v>0</v>
      </c>
      <c r="L2939" s="278">
        <v>0</v>
      </c>
      <c r="M2939" s="278">
        <f t="shared" si="45"/>
        <v>0</v>
      </c>
    </row>
    <row r="2940" spans="1:13" hidden="1" x14ac:dyDescent="0.3">
      <c r="A2940" s="108">
        <v>601207</v>
      </c>
      <c r="B2940" s="133" t="s">
        <v>6022</v>
      </c>
      <c r="C2940" s="133" t="s">
        <v>11</v>
      </c>
      <c r="D2940" s="133" t="s">
        <v>5976</v>
      </c>
      <c r="E2940" s="133" t="s">
        <v>1229</v>
      </c>
      <c r="F2940" s="133" t="s">
        <v>3960</v>
      </c>
      <c r="G2940" s="133" t="s">
        <v>1072</v>
      </c>
      <c r="H2940" s="133" t="s">
        <v>6023</v>
      </c>
      <c r="I2940" t="b">
        <v>0</v>
      </c>
      <c r="J2940" s="133" t="s">
        <v>867</v>
      </c>
      <c r="K2940" s="91">
        <v>500</v>
      </c>
      <c r="L2940" s="278">
        <v>500</v>
      </c>
      <c r="M2940" s="278">
        <f t="shared" si="45"/>
        <v>0</v>
      </c>
    </row>
    <row r="2941" spans="1:13" hidden="1" x14ac:dyDescent="0.3">
      <c r="A2941" s="108">
        <v>598372</v>
      </c>
      <c r="B2941" s="133" t="s">
        <v>6024</v>
      </c>
      <c r="C2941" s="133" t="s">
        <v>11</v>
      </c>
      <c r="D2941" s="133" t="s">
        <v>5976</v>
      </c>
      <c r="E2941" s="133" t="s">
        <v>1229</v>
      </c>
      <c r="F2941" s="133" t="s">
        <v>3960</v>
      </c>
      <c r="G2941" s="133" t="s">
        <v>1075</v>
      </c>
      <c r="H2941" s="133" t="s">
        <v>6025</v>
      </c>
      <c r="I2941" t="b">
        <v>0</v>
      </c>
      <c r="J2941" s="133" t="s">
        <v>867</v>
      </c>
      <c r="K2941" s="91">
        <v>500</v>
      </c>
      <c r="L2941" s="278">
        <v>500</v>
      </c>
      <c r="M2941" s="278">
        <f t="shared" si="45"/>
        <v>0</v>
      </c>
    </row>
    <row r="2942" spans="1:13" hidden="1" x14ac:dyDescent="0.3">
      <c r="A2942" s="108">
        <v>598373</v>
      </c>
      <c r="B2942" s="133" t="s">
        <v>6026</v>
      </c>
      <c r="C2942" s="133" t="s">
        <v>11</v>
      </c>
      <c r="D2942" s="133" t="s">
        <v>5976</v>
      </c>
      <c r="E2942" s="133" t="s">
        <v>1229</v>
      </c>
      <c r="F2942" s="133" t="s">
        <v>3960</v>
      </c>
      <c r="G2942" s="133" t="s">
        <v>925</v>
      </c>
      <c r="H2942" s="133" t="s">
        <v>2436</v>
      </c>
      <c r="I2942" t="b">
        <v>0</v>
      </c>
      <c r="J2942" s="133" t="s">
        <v>867</v>
      </c>
      <c r="K2942" s="91">
        <v>2500</v>
      </c>
      <c r="L2942" s="278">
        <v>2500</v>
      </c>
      <c r="M2942" s="278">
        <f t="shared" si="45"/>
        <v>0</v>
      </c>
    </row>
    <row r="2943" spans="1:13" hidden="1" x14ac:dyDescent="0.3">
      <c r="A2943" s="108">
        <v>601208</v>
      </c>
      <c r="B2943" s="133" t="s">
        <v>6027</v>
      </c>
      <c r="C2943" s="133" t="s">
        <v>11</v>
      </c>
      <c r="D2943" s="133" t="s">
        <v>5976</v>
      </c>
      <c r="E2943" s="133" t="s">
        <v>1229</v>
      </c>
      <c r="F2943" s="133" t="s">
        <v>3960</v>
      </c>
      <c r="G2943" s="133" t="s">
        <v>928</v>
      </c>
      <c r="H2943" s="133" t="s">
        <v>6028</v>
      </c>
      <c r="I2943" t="b">
        <v>0</v>
      </c>
      <c r="J2943" s="133" t="s">
        <v>867</v>
      </c>
      <c r="K2943" s="91">
        <v>800</v>
      </c>
      <c r="L2943" s="278">
        <v>800</v>
      </c>
      <c r="M2943" s="278">
        <f t="shared" si="45"/>
        <v>0</v>
      </c>
    </row>
    <row r="2944" spans="1:13" hidden="1" x14ac:dyDescent="0.3">
      <c r="A2944" s="108">
        <v>601209</v>
      </c>
      <c r="B2944" s="133" t="s">
        <v>6029</v>
      </c>
      <c r="C2944" s="133" t="s">
        <v>11</v>
      </c>
      <c r="D2944" s="133" t="s">
        <v>5976</v>
      </c>
      <c r="E2944" s="133" t="s">
        <v>1229</v>
      </c>
      <c r="F2944" s="133" t="s">
        <v>3960</v>
      </c>
      <c r="G2944" s="133" t="s">
        <v>931</v>
      </c>
      <c r="H2944" s="133" t="s">
        <v>1457</v>
      </c>
      <c r="I2944" t="b">
        <v>0</v>
      </c>
      <c r="J2944" s="133" t="s">
        <v>867</v>
      </c>
      <c r="K2944" s="91">
        <v>1400</v>
      </c>
      <c r="L2944" s="278">
        <v>1400</v>
      </c>
      <c r="M2944" s="278">
        <f t="shared" si="45"/>
        <v>0</v>
      </c>
    </row>
    <row r="2945" spans="1:13" hidden="1" x14ac:dyDescent="0.3">
      <c r="A2945" s="108">
        <v>2617507</v>
      </c>
      <c r="B2945" s="133" t="s">
        <v>6030</v>
      </c>
      <c r="C2945" s="133" t="s">
        <v>11</v>
      </c>
      <c r="D2945" s="133" t="s">
        <v>5976</v>
      </c>
      <c r="E2945" s="133" t="s">
        <v>1229</v>
      </c>
      <c r="F2945" s="133" t="s">
        <v>3960</v>
      </c>
      <c r="G2945" s="133" t="s">
        <v>1060</v>
      </c>
      <c r="H2945" s="133" t="s">
        <v>6031</v>
      </c>
      <c r="I2945" t="b">
        <v>0</v>
      </c>
      <c r="J2945" s="133" t="s">
        <v>867</v>
      </c>
      <c r="K2945" s="91">
        <v>1530</v>
      </c>
      <c r="L2945" s="278">
        <v>1530</v>
      </c>
      <c r="M2945" s="278">
        <f t="shared" si="45"/>
        <v>0</v>
      </c>
    </row>
    <row r="2946" spans="1:13" hidden="1" x14ac:dyDescent="0.3">
      <c r="A2946" s="108">
        <v>2617508</v>
      </c>
      <c r="B2946" s="133" t="s">
        <v>6032</v>
      </c>
      <c r="C2946" s="133" t="s">
        <v>11</v>
      </c>
      <c r="D2946" s="133" t="s">
        <v>5976</v>
      </c>
      <c r="E2946" s="133" t="s">
        <v>1229</v>
      </c>
      <c r="F2946" s="133" t="s">
        <v>3960</v>
      </c>
      <c r="G2946" s="133" t="s">
        <v>1063</v>
      </c>
      <c r="H2946" s="133" t="s">
        <v>6033</v>
      </c>
      <c r="I2946" t="b">
        <v>0</v>
      </c>
      <c r="J2946" s="133" t="s">
        <v>867</v>
      </c>
      <c r="K2946" s="91">
        <v>0</v>
      </c>
      <c r="L2946" s="278">
        <v>0</v>
      </c>
      <c r="M2946" s="278">
        <f t="shared" si="45"/>
        <v>0</v>
      </c>
    </row>
    <row r="2947" spans="1:13" hidden="1" x14ac:dyDescent="0.3">
      <c r="A2947" s="108">
        <v>2617511</v>
      </c>
      <c r="B2947" s="133" t="s">
        <v>6034</v>
      </c>
      <c r="C2947" s="133" t="s">
        <v>11</v>
      </c>
      <c r="D2947" s="133" t="s">
        <v>5976</v>
      </c>
      <c r="E2947" s="133" t="s">
        <v>1229</v>
      </c>
      <c r="F2947" s="133" t="s">
        <v>3960</v>
      </c>
      <c r="G2947" s="133" t="s">
        <v>1088</v>
      </c>
      <c r="H2947" s="133" t="s">
        <v>6035</v>
      </c>
      <c r="I2947" t="b">
        <v>0</v>
      </c>
      <c r="J2947" s="133" t="s">
        <v>867</v>
      </c>
      <c r="K2947" s="91">
        <v>240</v>
      </c>
      <c r="L2947" s="278">
        <v>240</v>
      </c>
      <c r="M2947" s="278">
        <f t="shared" si="45"/>
        <v>0</v>
      </c>
    </row>
    <row r="2948" spans="1:13" hidden="1" x14ac:dyDescent="0.3">
      <c r="A2948" s="108">
        <v>601150</v>
      </c>
      <c r="B2948" s="133" t="s">
        <v>6036</v>
      </c>
      <c r="C2948" s="133" t="s">
        <v>11</v>
      </c>
      <c r="D2948" s="133" t="s">
        <v>5976</v>
      </c>
      <c r="E2948" s="133" t="s">
        <v>1229</v>
      </c>
      <c r="F2948" s="133" t="s">
        <v>3960</v>
      </c>
      <c r="G2948" s="133" t="s">
        <v>1066</v>
      </c>
      <c r="H2948" s="133" t="s">
        <v>6037</v>
      </c>
      <c r="I2948" t="b">
        <v>0</v>
      </c>
      <c r="J2948" s="133" t="s">
        <v>867</v>
      </c>
      <c r="K2948" s="91">
        <v>340</v>
      </c>
      <c r="L2948" s="278">
        <v>340</v>
      </c>
      <c r="M2948" s="278">
        <f t="shared" si="45"/>
        <v>0</v>
      </c>
    </row>
    <row r="2949" spans="1:13" hidden="1" x14ac:dyDescent="0.3">
      <c r="A2949" s="108">
        <v>598374</v>
      </c>
      <c r="B2949" s="133" t="s">
        <v>6038</v>
      </c>
      <c r="C2949" s="133" t="s">
        <v>11</v>
      </c>
      <c r="D2949" s="133" t="s">
        <v>5976</v>
      </c>
      <c r="E2949" s="133" t="s">
        <v>1229</v>
      </c>
      <c r="F2949" s="133" t="s">
        <v>3973</v>
      </c>
      <c r="G2949" s="133" t="s">
        <v>865</v>
      </c>
      <c r="H2949" s="133" t="s">
        <v>6039</v>
      </c>
      <c r="I2949" t="b">
        <v>0</v>
      </c>
      <c r="J2949" s="133" t="s">
        <v>867</v>
      </c>
      <c r="K2949" s="91">
        <v>0</v>
      </c>
      <c r="L2949" s="278">
        <v>0</v>
      </c>
      <c r="M2949" s="278">
        <f t="shared" si="45"/>
        <v>0</v>
      </c>
    </row>
    <row r="2950" spans="1:13" hidden="1" x14ac:dyDescent="0.3">
      <c r="A2950" s="108">
        <v>598375</v>
      </c>
      <c r="B2950" s="133" t="s">
        <v>6040</v>
      </c>
      <c r="C2950" s="133" t="s">
        <v>11</v>
      </c>
      <c r="D2950" s="133" t="s">
        <v>5976</v>
      </c>
      <c r="E2950" s="133" t="s">
        <v>1229</v>
      </c>
      <c r="F2950" s="133" t="s">
        <v>3976</v>
      </c>
      <c r="G2950" s="133" t="s">
        <v>865</v>
      </c>
      <c r="H2950" s="133" t="s">
        <v>6041</v>
      </c>
      <c r="I2950" t="b">
        <v>0</v>
      </c>
      <c r="J2950" s="133" t="s">
        <v>867</v>
      </c>
      <c r="K2950" s="91">
        <v>0</v>
      </c>
      <c r="L2950" s="278">
        <v>0</v>
      </c>
      <c r="M2950" s="278">
        <f t="shared" ref="M2950:M3013" si="46">+L2950-K2950</f>
        <v>0</v>
      </c>
    </row>
    <row r="2951" spans="1:13" hidden="1" x14ac:dyDescent="0.3">
      <c r="A2951" s="108">
        <v>598376</v>
      </c>
      <c r="B2951" s="133" t="s">
        <v>6042</v>
      </c>
      <c r="C2951" s="133" t="s">
        <v>11</v>
      </c>
      <c r="D2951" s="133" t="s">
        <v>5976</v>
      </c>
      <c r="E2951" s="133" t="s">
        <v>1229</v>
      </c>
      <c r="F2951" s="133" t="s">
        <v>3969</v>
      </c>
      <c r="G2951" s="133" t="s">
        <v>865</v>
      </c>
      <c r="H2951" s="133" t="s">
        <v>6043</v>
      </c>
      <c r="I2951" t="b">
        <v>0</v>
      </c>
      <c r="J2951" s="133" t="s">
        <v>867</v>
      </c>
      <c r="K2951" s="91">
        <v>0</v>
      </c>
      <c r="L2951" s="278">
        <v>0</v>
      </c>
      <c r="M2951" s="278">
        <f t="shared" si="46"/>
        <v>0</v>
      </c>
    </row>
    <row r="2952" spans="1:13" hidden="1" x14ac:dyDescent="0.3">
      <c r="A2952" s="108">
        <v>601151</v>
      </c>
      <c r="B2952" s="133" t="s">
        <v>6044</v>
      </c>
      <c r="C2952" s="133" t="s">
        <v>11</v>
      </c>
      <c r="D2952" s="133" t="s">
        <v>5976</v>
      </c>
      <c r="E2952" s="133" t="s">
        <v>1229</v>
      </c>
      <c r="F2952" s="133" t="s">
        <v>3969</v>
      </c>
      <c r="G2952" s="133" t="s">
        <v>925</v>
      </c>
      <c r="H2952" s="133" t="s">
        <v>6045</v>
      </c>
      <c r="I2952" t="b">
        <v>0</v>
      </c>
      <c r="J2952" s="133" t="s">
        <v>867</v>
      </c>
      <c r="K2952" s="91">
        <v>0</v>
      </c>
      <c r="L2952" s="278">
        <v>0</v>
      </c>
      <c r="M2952" s="278">
        <f t="shared" si="46"/>
        <v>0</v>
      </c>
    </row>
    <row r="2953" spans="1:13" hidden="1" x14ac:dyDescent="0.3">
      <c r="A2953" s="108">
        <v>598377</v>
      </c>
      <c r="B2953" s="133" t="s">
        <v>6046</v>
      </c>
      <c r="C2953" s="133" t="s">
        <v>11</v>
      </c>
      <c r="D2953" s="133" t="s">
        <v>5976</v>
      </c>
      <c r="E2953" s="133" t="s">
        <v>1229</v>
      </c>
      <c r="F2953" s="133" t="s">
        <v>4243</v>
      </c>
      <c r="G2953" s="133" t="s">
        <v>865</v>
      </c>
      <c r="H2953" s="133" t="s">
        <v>6047</v>
      </c>
      <c r="I2953" t="b">
        <v>0</v>
      </c>
      <c r="J2953" s="133" t="s">
        <v>867</v>
      </c>
      <c r="K2953" s="91">
        <v>1970</v>
      </c>
      <c r="L2953" s="278">
        <v>1970</v>
      </c>
      <c r="M2953" s="278">
        <f t="shared" si="46"/>
        <v>0</v>
      </c>
    </row>
    <row r="2954" spans="1:13" hidden="1" x14ac:dyDescent="0.3">
      <c r="A2954" s="108">
        <v>598378</v>
      </c>
      <c r="B2954" s="133" t="s">
        <v>6048</v>
      </c>
      <c r="C2954" s="133" t="s">
        <v>11</v>
      </c>
      <c r="D2954" s="133" t="s">
        <v>5976</v>
      </c>
      <c r="E2954" s="133" t="s">
        <v>1229</v>
      </c>
      <c r="F2954" s="133" t="s">
        <v>4243</v>
      </c>
      <c r="G2954" s="133" t="s">
        <v>931</v>
      </c>
      <c r="H2954" s="133" t="s">
        <v>6049</v>
      </c>
      <c r="I2954" t="b">
        <v>0</v>
      </c>
      <c r="J2954" s="133" t="s">
        <v>867</v>
      </c>
      <c r="K2954" s="91">
        <v>0</v>
      </c>
      <c r="L2954" s="278">
        <v>0</v>
      </c>
      <c r="M2954" s="278">
        <f t="shared" si="46"/>
        <v>0</v>
      </c>
    </row>
    <row r="2955" spans="1:13" hidden="1" x14ac:dyDescent="0.3">
      <c r="A2955" s="108">
        <v>598379</v>
      </c>
      <c r="B2955" s="133" t="s">
        <v>6050</v>
      </c>
      <c r="C2955" s="133" t="s">
        <v>11</v>
      </c>
      <c r="D2955" s="133" t="s">
        <v>5976</v>
      </c>
      <c r="E2955" s="133" t="s">
        <v>1229</v>
      </c>
      <c r="F2955" s="133" t="s">
        <v>4246</v>
      </c>
      <c r="G2955" s="133" t="s">
        <v>865</v>
      </c>
      <c r="H2955" s="133" t="s">
        <v>2436</v>
      </c>
      <c r="I2955" t="b">
        <v>0</v>
      </c>
      <c r="J2955" s="133" t="s">
        <v>867</v>
      </c>
      <c r="K2955" s="91">
        <v>2200</v>
      </c>
      <c r="L2955" s="278">
        <v>2200</v>
      </c>
      <c r="M2955" s="278">
        <f t="shared" si="46"/>
        <v>0</v>
      </c>
    </row>
    <row r="2956" spans="1:13" hidden="1" x14ac:dyDescent="0.3">
      <c r="A2956" s="108">
        <v>598380</v>
      </c>
      <c r="B2956" s="133" t="s">
        <v>6051</v>
      </c>
      <c r="C2956" s="133" t="s">
        <v>11</v>
      </c>
      <c r="D2956" s="133" t="s">
        <v>5976</v>
      </c>
      <c r="E2956" s="133" t="s">
        <v>5953</v>
      </c>
      <c r="F2956" s="133" t="s">
        <v>3960</v>
      </c>
      <c r="G2956" s="133" t="s">
        <v>865</v>
      </c>
      <c r="H2956" s="133" t="s">
        <v>6052</v>
      </c>
      <c r="I2956" t="b">
        <v>0</v>
      </c>
      <c r="J2956" s="133" t="s">
        <v>867</v>
      </c>
      <c r="K2956" s="91">
        <v>119010</v>
      </c>
      <c r="L2956" s="278">
        <v>110990</v>
      </c>
      <c r="M2956" s="278">
        <f t="shared" si="46"/>
        <v>-8020</v>
      </c>
    </row>
    <row r="2957" spans="1:13" hidden="1" x14ac:dyDescent="0.3">
      <c r="A2957" s="108">
        <v>601210</v>
      </c>
      <c r="B2957" s="133" t="s">
        <v>6053</v>
      </c>
      <c r="C2957" s="133" t="s">
        <v>11</v>
      </c>
      <c r="D2957" s="133" t="s">
        <v>5976</v>
      </c>
      <c r="E2957" s="133" t="s">
        <v>5953</v>
      </c>
      <c r="F2957" s="133" t="s">
        <v>3960</v>
      </c>
      <c r="G2957" s="133" t="s">
        <v>925</v>
      </c>
      <c r="H2957" s="133" t="s">
        <v>6054</v>
      </c>
      <c r="I2957" t="b">
        <v>0</v>
      </c>
      <c r="J2957" s="133" t="s">
        <v>867</v>
      </c>
      <c r="K2957" s="91">
        <v>0</v>
      </c>
      <c r="L2957" s="278">
        <v>0</v>
      </c>
      <c r="M2957" s="278">
        <f t="shared" si="46"/>
        <v>0</v>
      </c>
    </row>
    <row r="2958" spans="1:13" hidden="1" x14ac:dyDescent="0.3">
      <c r="A2958" s="108">
        <v>601152</v>
      </c>
      <c r="B2958" s="133" t="s">
        <v>6055</v>
      </c>
      <c r="C2958" s="133" t="s">
        <v>11</v>
      </c>
      <c r="D2958" s="133" t="s">
        <v>5976</v>
      </c>
      <c r="E2958" s="133" t="s">
        <v>5953</v>
      </c>
      <c r="F2958" s="133" t="s">
        <v>3973</v>
      </c>
      <c r="G2958" s="133" t="s">
        <v>865</v>
      </c>
      <c r="H2958" s="133" t="s">
        <v>6056</v>
      </c>
      <c r="I2958" t="b">
        <v>0</v>
      </c>
      <c r="J2958" s="133" t="s">
        <v>867</v>
      </c>
      <c r="K2958" s="91">
        <v>0</v>
      </c>
      <c r="L2958" s="278">
        <v>0</v>
      </c>
      <c r="M2958" s="278">
        <f t="shared" si="46"/>
        <v>0</v>
      </c>
    </row>
    <row r="2959" spans="1:13" hidden="1" x14ac:dyDescent="0.3">
      <c r="A2959" s="108">
        <v>598381</v>
      </c>
      <c r="B2959" s="133" t="s">
        <v>6057</v>
      </c>
      <c r="C2959" s="133" t="s">
        <v>11</v>
      </c>
      <c r="D2959" s="133" t="s">
        <v>5976</v>
      </c>
      <c r="E2959" s="133" t="s">
        <v>5953</v>
      </c>
      <c r="F2959" s="133" t="s">
        <v>3976</v>
      </c>
      <c r="G2959" s="133" t="s">
        <v>865</v>
      </c>
      <c r="H2959" s="133" t="s">
        <v>6058</v>
      </c>
      <c r="I2959" t="b">
        <v>0</v>
      </c>
      <c r="J2959" s="133" t="s">
        <v>867</v>
      </c>
      <c r="K2959" s="91">
        <v>0</v>
      </c>
      <c r="L2959" s="278">
        <v>0</v>
      </c>
      <c r="M2959" s="278">
        <f t="shared" si="46"/>
        <v>0</v>
      </c>
    </row>
    <row r="2960" spans="1:13" hidden="1" x14ac:dyDescent="0.3">
      <c r="A2960" s="108">
        <v>598382</v>
      </c>
      <c r="B2960" s="133" t="s">
        <v>6059</v>
      </c>
      <c r="C2960" s="133" t="s">
        <v>11</v>
      </c>
      <c r="D2960" s="133" t="s">
        <v>5976</v>
      </c>
      <c r="E2960" s="133" t="s">
        <v>5953</v>
      </c>
      <c r="F2960" s="133" t="s">
        <v>4240</v>
      </c>
      <c r="G2960" s="133" t="s">
        <v>865</v>
      </c>
      <c r="H2960" s="133" t="s">
        <v>6060</v>
      </c>
      <c r="I2960" t="b">
        <v>0</v>
      </c>
      <c r="J2960" s="133" t="s">
        <v>867</v>
      </c>
      <c r="K2960" s="91">
        <v>2250</v>
      </c>
      <c r="L2960" s="278">
        <v>2250</v>
      </c>
      <c r="M2960" s="278">
        <f t="shared" si="46"/>
        <v>0</v>
      </c>
    </row>
    <row r="2961" spans="1:13" hidden="1" x14ac:dyDescent="0.3">
      <c r="A2961" s="108">
        <v>598383</v>
      </c>
      <c r="B2961" s="133" t="s">
        <v>6061</v>
      </c>
      <c r="C2961" s="133" t="s">
        <v>11</v>
      </c>
      <c r="D2961" s="133" t="s">
        <v>5976</v>
      </c>
      <c r="E2961" s="133" t="s">
        <v>5953</v>
      </c>
      <c r="F2961" s="133" t="s">
        <v>3969</v>
      </c>
      <c r="G2961" s="133" t="s">
        <v>865</v>
      </c>
      <c r="H2961" s="133" t="s">
        <v>6062</v>
      </c>
      <c r="I2961" t="b">
        <v>0</v>
      </c>
      <c r="J2961" s="133" t="s">
        <v>867</v>
      </c>
      <c r="K2961" s="91">
        <v>3000</v>
      </c>
      <c r="L2961" s="278">
        <v>3000</v>
      </c>
      <c r="M2961" s="278">
        <f t="shared" si="46"/>
        <v>0</v>
      </c>
    </row>
    <row r="2962" spans="1:13" hidden="1" x14ac:dyDescent="0.3">
      <c r="A2962" s="108">
        <v>598384</v>
      </c>
      <c r="B2962" s="133" t="s">
        <v>6063</v>
      </c>
      <c r="C2962" s="133" t="s">
        <v>11</v>
      </c>
      <c r="D2962" s="133" t="s">
        <v>5976</v>
      </c>
      <c r="E2962" s="133" t="s">
        <v>1240</v>
      </c>
      <c r="F2962" s="133" t="s">
        <v>3960</v>
      </c>
      <c r="G2962" s="133" t="s">
        <v>865</v>
      </c>
      <c r="H2962" s="133" t="s">
        <v>6064</v>
      </c>
      <c r="I2962" t="b">
        <v>0</v>
      </c>
      <c r="J2962" s="133" t="s">
        <v>867</v>
      </c>
      <c r="K2962" s="91">
        <v>350</v>
      </c>
      <c r="L2962" s="278">
        <v>350</v>
      </c>
      <c r="M2962" s="278">
        <f t="shared" si="46"/>
        <v>0</v>
      </c>
    </row>
    <row r="2963" spans="1:13" hidden="1" x14ac:dyDescent="0.3">
      <c r="A2963" s="108">
        <v>2617502</v>
      </c>
      <c r="B2963" s="133" t="s">
        <v>6065</v>
      </c>
      <c r="C2963" s="133" t="s">
        <v>11</v>
      </c>
      <c r="D2963" s="133" t="s">
        <v>5976</v>
      </c>
      <c r="E2963" s="133" t="s">
        <v>1668</v>
      </c>
      <c r="F2963" s="133" t="s">
        <v>3960</v>
      </c>
      <c r="G2963" s="133" t="s">
        <v>865</v>
      </c>
      <c r="H2963" s="133" t="s">
        <v>6066</v>
      </c>
      <c r="I2963" t="b">
        <v>0</v>
      </c>
      <c r="J2963" s="133" t="s">
        <v>867</v>
      </c>
      <c r="K2963" s="91">
        <v>500</v>
      </c>
      <c r="L2963" s="278">
        <v>500</v>
      </c>
      <c r="M2963" s="278">
        <f t="shared" si="46"/>
        <v>0</v>
      </c>
    </row>
    <row r="2964" spans="1:13" hidden="1" x14ac:dyDescent="0.3">
      <c r="A2964" s="108">
        <v>601211</v>
      </c>
      <c r="B2964" s="133" t="s">
        <v>6067</v>
      </c>
      <c r="C2964" s="133" t="s">
        <v>11</v>
      </c>
      <c r="D2964" s="133" t="s">
        <v>5976</v>
      </c>
      <c r="E2964" s="133" t="s">
        <v>1243</v>
      </c>
      <c r="F2964" s="133" t="s">
        <v>3960</v>
      </c>
      <c r="G2964" s="133" t="s">
        <v>865</v>
      </c>
      <c r="H2964" s="133" t="s">
        <v>1244</v>
      </c>
      <c r="I2964" t="b">
        <v>0</v>
      </c>
      <c r="J2964" s="133" t="s">
        <v>867</v>
      </c>
      <c r="K2964" s="91">
        <v>7000</v>
      </c>
      <c r="L2964" s="278">
        <v>7000</v>
      </c>
      <c r="M2964" s="278">
        <f t="shared" si="46"/>
        <v>0</v>
      </c>
    </row>
    <row r="2965" spans="1:13" hidden="1" x14ac:dyDescent="0.3">
      <c r="A2965" s="108">
        <v>601212</v>
      </c>
      <c r="B2965" s="133" t="s">
        <v>6068</v>
      </c>
      <c r="C2965" s="133" t="s">
        <v>11</v>
      </c>
      <c r="D2965" s="133" t="s">
        <v>5976</v>
      </c>
      <c r="E2965" s="133" t="s">
        <v>1246</v>
      </c>
      <c r="F2965" s="133" t="s">
        <v>3960</v>
      </c>
      <c r="G2965" s="133" t="s">
        <v>865</v>
      </c>
      <c r="H2965" s="133" t="s">
        <v>1326</v>
      </c>
      <c r="I2965" t="b">
        <v>0</v>
      </c>
      <c r="J2965" s="133" t="s">
        <v>867</v>
      </c>
      <c r="K2965" s="91">
        <v>1800</v>
      </c>
      <c r="L2965" s="278">
        <v>2160</v>
      </c>
      <c r="M2965" s="278">
        <f t="shared" si="46"/>
        <v>360</v>
      </c>
    </row>
    <row r="2966" spans="1:13" hidden="1" x14ac:dyDescent="0.3">
      <c r="A2966" s="108">
        <v>601213</v>
      </c>
      <c r="B2966" s="133" t="s">
        <v>6069</v>
      </c>
      <c r="C2966" s="133" t="s">
        <v>11</v>
      </c>
      <c r="D2966" s="133" t="s">
        <v>5976</v>
      </c>
      <c r="E2966" s="133" t="s">
        <v>1246</v>
      </c>
      <c r="F2966" s="133" t="s">
        <v>3960</v>
      </c>
      <c r="G2966" s="133" t="s">
        <v>925</v>
      </c>
      <c r="H2966" s="268" t="s">
        <v>1251</v>
      </c>
      <c r="I2966" t="b">
        <v>0</v>
      </c>
      <c r="J2966" s="133" t="s">
        <v>867</v>
      </c>
      <c r="K2966" s="91">
        <v>360</v>
      </c>
      <c r="L2966" s="278">
        <v>0</v>
      </c>
      <c r="M2966" s="278">
        <f t="shared" si="46"/>
        <v>-360</v>
      </c>
    </row>
    <row r="2967" spans="1:13" hidden="1" x14ac:dyDescent="0.3">
      <c r="A2967" s="108">
        <v>601214</v>
      </c>
      <c r="B2967" s="133" t="s">
        <v>6070</v>
      </c>
      <c r="C2967" s="133" t="s">
        <v>11</v>
      </c>
      <c r="D2967" s="133" t="s">
        <v>5976</v>
      </c>
      <c r="E2967" s="133" t="s">
        <v>1253</v>
      </c>
      <c r="F2967" s="133" t="s">
        <v>3960</v>
      </c>
      <c r="G2967" s="133" t="s">
        <v>865</v>
      </c>
      <c r="H2967" s="133" t="s">
        <v>1254</v>
      </c>
      <c r="I2967" t="b">
        <v>0</v>
      </c>
      <c r="J2967" s="133" t="s">
        <v>867</v>
      </c>
      <c r="K2967" s="91">
        <v>2400</v>
      </c>
      <c r="L2967" s="278">
        <v>2400</v>
      </c>
      <c r="M2967" s="278">
        <f t="shared" si="46"/>
        <v>0</v>
      </c>
    </row>
    <row r="2968" spans="1:13" hidden="1" x14ac:dyDescent="0.3">
      <c r="A2968" s="108">
        <v>601153</v>
      </c>
      <c r="B2968" s="133" t="s">
        <v>6071</v>
      </c>
      <c r="C2968" s="133" t="s">
        <v>11</v>
      </c>
      <c r="D2968" s="133" t="s">
        <v>5976</v>
      </c>
      <c r="E2968" s="133" t="s">
        <v>1253</v>
      </c>
      <c r="F2968" s="133" t="s">
        <v>3960</v>
      </c>
      <c r="G2968" s="133" t="s">
        <v>925</v>
      </c>
      <c r="H2968" s="133" t="s">
        <v>1256</v>
      </c>
      <c r="I2968" t="b">
        <v>0</v>
      </c>
      <c r="J2968" s="133" t="s">
        <v>867</v>
      </c>
      <c r="K2968" s="91">
        <v>0</v>
      </c>
      <c r="L2968" s="278">
        <v>0</v>
      </c>
      <c r="M2968" s="278">
        <f t="shared" si="46"/>
        <v>0</v>
      </c>
    </row>
    <row r="2969" spans="1:13" hidden="1" x14ac:dyDescent="0.3">
      <c r="A2969" s="108">
        <v>601154</v>
      </c>
      <c r="B2969" s="133" t="s">
        <v>6073</v>
      </c>
      <c r="C2969" s="133" t="s">
        <v>11</v>
      </c>
      <c r="D2969" s="133" t="s">
        <v>5976</v>
      </c>
      <c r="E2969" s="133" t="s">
        <v>1253</v>
      </c>
      <c r="F2969" s="133" t="s">
        <v>3960</v>
      </c>
      <c r="G2969" s="133" t="s">
        <v>931</v>
      </c>
      <c r="H2969" s="133" t="s">
        <v>6074</v>
      </c>
      <c r="I2969" t="b">
        <v>0</v>
      </c>
      <c r="J2969" s="133" t="s">
        <v>867</v>
      </c>
      <c r="K2969" s="91">
        <v>0</v>
      </c>
      <c r="L2969" s="278">
        <v>0</v>
      </c>
      <c r="M2969" s="278">
        <f t="shared" si="46"/>
        <v>0</v>
      </c>
    </row>
    <row r="2970" spans="1:13" hidden="1" x14ac:dyDescent="0.3">
      <c r="A2970" s="108">
        <v>598385</v>
      </c>
      <c r="B2970" s="133" t="s">
        <v>6075</v>
      </c>
      <c r="C2970" s="133" t="s">
        <v>11</v>
      </c>
      <c r="D2970" s="133" t="s">
        <v>5976</v>
      </c>
      <c r="E2970" s="133" t="s">
        <v>1253</v>
      </c>
      <c r="F2970" s="133" t="s">
        <v>4227</v>
      </c>
      <c r="G2970" s="133" t="s">
        <v>865</v>
      </c>
      <c r="H2970" s="133" t="s">
        <v>1254</v>
      </c>
      <c r="I2970" t="b">
        <v>0</v>
      </c>
      <c r="J2970" s="133" t="s">
        <v>867</v>
      </c>
      <c r="K2970" s="91">
        <v>4980</v>
      </c>
      <c r="L2970" s="278">
        <v>4980</v>
      </c>
      <c r="M2970" s="278">
        <f t="shared" si="46"/>
        <v>0</v>
      </c>
    </row>
    <row r="2971" spans="1:13" hidden="1" x14ac:dyDescent="0.3">
      <c r="A2971" s="108">
        <v>598386</v>
      </c>
      <c r="B2971" s="133" t="s">
        <v>6077</v>
      </c>
      <c r="C2971" s="133" t="s">
        <v>11</v>
      </c>
      <c r="D2971" s="133" t="s">
        <v>5976</v>
      </c>
      <c r="E2971" s="133" t="s">
        <v>1253</v>
      </c>
      <c r="F2971" s="133" t="s">
        <v>4227</v>
      </c>
      <c r="G2971" s="133" t="s">
        <v>931</v>
      </c>
      <c r="H2971" s="133" t="s">
        <v>3445</v>
      </c>
      <c r="I2971" t="b">
        <v>0</v>
      </c>
      <c r="J2971" s="133" t="s">
        <v>867</v>
      </c>
      <c r="K2971" s="91">
        <v>2210</v>
      </c>
      <c r="L2971" s="278">
        <v>2210</v>
      </c>
      <c r="M2971" s="278">
        <f t="shared" si="46"/>
        <v>0</v>
      </c>
    </row>
    <row r="2972" spans="1:13" hidden="1" x14ac:dyDescent="0.3">
      <c r="A2972" s="108">
        <v>598387</v>
      </c>
      <c r="B2972" s="133" t="s">
        <v>6078</v>
      </c>
      <c r="C2972" s="133" t="s">
        <v>11</v>
      </c>
      <c r="D2972" s="133" t="s">
        <v>5976</v>
      </c>
      <c r="E2972" s="133" t="s">
        <v>1265</v>
      </c>
      <c r="F2972" s="133" t="s">
        <v>4227</v>
      </c>
      <c r="G2972" s="133" t="s">
        <v>865</v>
      </c>
      <c r="H2972" s="133" t="s">
        <v>1266</v>
      </c>
      <c r="I2972" t="b">
        <v>0</v>
      </c>
      <c r="J2972" s="133" t="s">
        <v>867</v>
      </c>
      <c r="K2972" s="91">
        <v>14800</v>
      </c>
      <c r="L2972" s="278">
        <v>14800</v>
      </c>
      <c r="M2972" s="278">
        <f t="shared" si="46"/>
        <v>0</v>
      </c>
    </row>
    <row r="2973" spans="1:13" hidden="1" x14ac:dyDescent="0.3">
      <c r="A2973" s="108">
        <v>598388</v>
      </c>
      <c r="B2973" s="133" t="s">
        <v>6079</v>
      </c>
      <c r="C2973" s="133" t="s">
        <v>11</v>
      </c>
      <c r="D2973" s="133" t="s">
        <v>5976</v>
      </c>
      <c r="E2973" s="133" t="s">
        <v>1268</v>
      </c>
      <c r="F2973" s="133" t="s">
        <v>3960</v>
      </c>
      <c r="G2973" s="133" t="s">
        <v>865</v>
      </c>
      <c r="H2973" s="133" t="s">
        <v>6080</v>
      </c>
      <c r="I2973" t="b">
        <v>0</v>
      </c>
      <c r="J2973" s="133" t="s">
        <v>867</v>
      </c>
      <c r="K2973" s="91">
        <v>3300</v>
      </c>
      <c r="L2973" s="278">
        <v>3300</v>
      </c>
      <c r="M2973" s="278">
        <f t="shared" si="46"/>
        <v>0</v>
      </c>
    </row>
    <row r="2974" spans="1:13" hidden="1" x14ac:dyDescent="0.3">
      <c r="A2974" s="108">
        <v>598389</v>
      </c>
      <c r="B2974" s="133" t="s">
        <v>6081</v>
      </c>
      <c r="C2974" s="133" t="s">
        <v>11</v>
      </c>
      <c r="D2974" s="133" t="s">
        <v>5976</v>
      </c>
      <c r="E2974" s="133" t="s">
        <v>1273</v>
      </c>
      <c r="F2974" s="133" t="s">
        <v>3960</v>
      </c>
      <c r="G2974" s="133" t="s">
        <v>865</v>
      </c>
      <c r="H2974" s="133" t="s">
        <v>6082</v>
      </c>
      <c r="I2974" t="b">
        <v>0</v>
      </c>
      <c r="J2974" s="133" t="s">
        <v>867</v>
      </c>
      <c r="K2974" s="91">
        <v>0</v>
      </c>
      <c r="L2974" s="278">
        <v>0</v>
      </c>
      <c r="M2974" s="278">
        <f t="shared" si="46"/>
        <v>0</v>
      </c>
    </row>
    <row r="2975" spans="1:13" hidden="1" x14ac:dyDescent="0.3">
      <c r="A2975" s="108">
        <v>598498</v>
      </c>
      <c r="B2975" s="133" t="s">
        <v>6083</v>
      </c>
      <c r="C2975" s="133" t="s">
        <v>32</v>
      </c>
      <c r="D2975" s="133" t="s">
        <v>862</v>
      </c>
      <c r="E2975" s="133" t="s">
        <v>863</v>
      </c>
      <c r="F2975" s="133" t="s">
        <v>6084</v>
      </c>
      <c r="G2975" s="133" t="s">
        <v>865</v>
      </c>
      <c r="H2975" s="133" t="s">
        <v>866</v>
      </c>
      <c r="I2975" t="b">
        <v>0</v>
      </c>
      <c r="J2975" s="133" t="s">
        <v>867</v>
      </c>
      <c r="K2975" s="91">
        <v>2041890</v>
      </c>
      <c r="L2975" s="278">
        <v>2041890</v>
      </c>
      <c r="M2975" s="278">
        <f t="shared" si="46"/>
        <v>0</v>
      </c>
    </row>
    <row r="2976" spans="1:13" hidden="1" x14ac:dyDescent="0.3">
      <c r="A2976" s="108">
        <v>1689112</v>
      </c>
      <c r="B2976" s="133" t="s">
        <v>6085</v>
      </c>
      <c r="C2976" s="133" t="s">
        <v>32</v>
      </c>
      <c r="D2976" s="133" t="s">
        <v>869</v>
      </c>
      <c r="E2976" s="133" t="s">
        <v>863</v>
      </c>
      <c r="F2976" s="133" t="s">
        <v>6084</v>
      </c>
      <c r="G2976" s="133" t="s">
        <v>865</v>
      </c>
      <c r="H2976" s="133" t="s">
        <v>6086</v>
      </c>
      <c r="I2976" t="b">
        <v>0</v>
      </c>
      <c r="J2976" s="133" t="s">
        <v>867</v>
      </c>
      <c r="K2976" s="91">
        <v>60820</v>
      </c>
      <c r="L2976" s="278">
        <v>60820</v>
      </c>
      <c r="M2976" s="278">
        <f t="shared" si="46"/>
        <v>0</v>
      </c>
    </row>
    <row r="2977" spans="1:13" hidden="1" x14ac:dyDescent="0.3">
      <c r="A2977" s="108">
        <v>601215</v>
      </c>
      <c r="B2977" s="133" t="s">
        <v>6087</v>
      </c>
      <c r="C2977" s="133" t="s">
        <v>32</v>
      </c>
      <c r="D2977" s="133" t="s">
        <v>875</v>
      </c>
      <c r="E2977" s="133" t="s">
        <v>863</v>
      </c>
      <c r="F2977" s="133" t="s">
        <v>6084</v>
      </c>
      <c r="G2977" s="133" t="s">
        <v>865</v>
      </c>
      <c r="H2977" s="133" t="s">
        <v>876</v>
      </c>
      <c r="I2977" t="b">
        <v>0</v>
      </c>
      <c r="J2977" s="133" t="s">
        <v>867</v>
      </c>
      <c r="K2977" s="91">
        <v>137880</v>
      </c>
      <c r="L2977" s="278">
        <v>137880</v>
      </c>
      <c r="M2977" s="278">
        <f t="shared" si="46"/>
        <v>0</v>
      </c>
    </row>
    <row r="2978" spans="1:13" hidden="1" x14ac:dyDescent="0.3">
      <c r="A2978" s="108">
        <v>601216</v>
      </c>
      <c r="B2978" s="133" t="s">
        <v>6088</v>
      </c>
      <c r="C2978" s="133" t="s">
        <v>32</v>
      </c>
      <c r="D2978" s="133" t="s">
        <v>878</v>
      </c>
      <c r="E2978" s="133" t="s">
        <v>863</v>
      </c>
      <c r="F2978" s="133" t="s">
        <v>6084</v>
      </c>
      <c r="G2978" s="133" t="s">
        <v>865</v>
      </c>
      <c r="H2978" s="133" t="s">
        <v>6089</v>
      </c>
      <c r="I2978" t="b">
        <v>0</v>
      </c>
      <c r="J2978" s="133" t="s">
        <v>867</v>
      </c>
      <c r="K2978" s="91">
        <v>3570</v>
      </c>
      <c r="L2978" s="278">
        <v>3570</v>
      </c>
      <c r="M2978" s="278">
        <f t="shared" si="46"/>
        <v>0</v>
      </c>
    </row>
    <row r="2979" spans="1:13" hidden="1" x14ac:dyDescent="0.3">
      <c r="A2979" s="108">
        <v>601217</v>
      </c>
      <c r="B2979" s="133" t="s">
        <v>6090</v>
      </c>
      <c r="C2979" s="133" t="s">
        <v>32</v>
      </c>
      <c r="D2979" s="133" t="s">
        <v>894</v>
      </c>
      <c r="E2979" s="133" t="s">
        <v>863</v>
      </c>
      <c r="F2979" s="133" t="s">
        <v>6084</v>
      </c>
      <c r="G2979" s="133" t="s">
        <v>865</v>
      </c>
      <c r="H2979" s="133" t="s">
        <v>895</v>
      </c>
      <c r="I2979" t="b">
        <v>0</v>
      </c>
      <c r="J2979" s="133" t="s">
        <v>867</v>
      </c>
      <c r="K2979" s="91">
        <v>35360</v>
      </c>
      <c r="L2979" s="278">
        <v>35360</v>
      </c>
      <c r="M2979" s="278">
        <f t="shared" si="46"/>
        <v>0</v>
      </c>
    </row>
    <row r="2980" spans="1:13" hidden="1" x14ac:dyDescent="0.3">
      <c r="A2980" s="108">
        <v>601218</v>
      </c>
      <c r="B2980" s="133" t="s">
        <v>6091</v>
      </c>
      <c r="C2980" s="133" t="s">
        <v>32</v>
      </c>
      <c r="D2980" s="133" t="s">
        <v>897</v>
      </c>
      <c r="E2980" s="133" t="s">
        <v>863</v>
      </c>
      <c r="F2980" s="133" t="s">
        <v>6084</v>
      </c>
      <c r="G2980" s="133" t="s">
        <v>865</v>
      </c>
      <c r="H2980" s="133" t="s">
        <v>898</v>
      </c>
      <c r="I2980" t="b">
        <v>0</v>
      </c>
      <c r="J2980" s="133" t="s">
        <v>867</v>
      </c>
      <c r="K2980" s="91">
        <v>0</v>
      </c>
      <c r="L2980" s="278">
        <v>0</v>
      </c>
      <c r="M2980" s="278">
        <f t="shared" si="46"/>
        <v>0</v>
      </c>
    </row>
    <row r="2981" spans="1:13" hidden="1" x14ac:dyDescent="0.3">
      <c r="A2981" s="108">
        <v>601155</v>
      </c>
      <c r="B2981" s="133" t="s">
        <v>6092</v>
      </c>
      <c r="C2981" s="133" t="s">
        <v>32</v>
      </c>
      <c r="D2981" s="133" t="s">
        <v>900</v>
      </c>
      <c r="E2981" s="133" t="s">
        <v>863</v>
      </c>
      <c r="F2981" s="133" t="s">
        <v>6084</v>
      </c>
      <c r="G2981" s="133" t="s">
        <v>865</v>
      </c>
      <c r="H2981" s="133" t="s">
        <v>901</v>
      </c>
      <c r="I2981" t="b">
        <v>0</v>
      </c>
      <c r="J2981" s="133" t="s">
        <v>867</v>
      </c>
      <c r="K2981" s="91">
        <v>0</v>
      </c>
      <c r="L2981" s="278">
        <v>0</v>
      </c>
      <c r="M2981" s="278">
        <f t="shared" si="46"/>
        <v>0</v>
      </c>
    </row>
    <row r="2982" spans="1:13" hidden="1" x14ac:dyDescent="0.3">
      <c r="A2982" s="108">
        <v>598390</v>
      </c>
      <c r="B2982" s="133" t="s">
        <v>6093</v>
      </c>
      <c r="C2982" s="133" t="s">
        <v>32</v>
      </c>
      <c r="D2982" s="133" t="s">
        <v>903</v>
      </c>
      <c r="E2982" s="133" t="s">
        <v>863</v>
      </c>
      <c r="F2982" s="133" t="s">
        <v>6084</v>
      </c>
      <c r="G2982" s="133" t="s">
        <v>865</v>
      </c>
      <c r="H2982" s="133" t="s">
        <v>904</v>
      </c>
      <c r="I2982" t="b">
        <v>0</v>
      </c>
      <c r="J2982" s="133" t="s">
        <v>867</v>
      </c>
      <c r="K2982" s="91">
        <v>0</v>
      </c>
      <c r="L2982" s="278">
        <v>0</v>
      </c>
      <c r="M2982" s="278">
        <f t="shared" si="46"/>
        <v>0</v>
      </c>
    </row>
    <row r="2983" spans="1:13" hidden="1" x14ac:dyDescent="0.3">
      <c r="A2983" s="108">
        <v>598391</v>
      </c>
      <c r="B2983" s="133" t="s">
        <v>6094</v>
      </c>
      <c r="C2983" s="133" t="s">
        <v>32</v>
      </c>
      <c r="D2983" s="133" t="s">
        <v>914</v>
      </c>
      <c r="E2983" s="133" t="s">
        <v>882</v>
      </c>
      <c r="F2983" s="133" t="s">
        <v>6084</v>
      </c>
      <c r="G2983" s="133" t="s">
        <v>865</v>
      </c>
      <c r="H2983" s="133" t="s">
        <v>915</v>
      </c>
      <c r="I2983" t="b">
        <v>0</v>
      </c>
      <c r="J2983" s="133" t="s">
        <v>867</v>
      </c>
      <c r="K2983" s="91">
        <v>650000</v>
      </c>
      <c r="L2983" s="278">
        <v>606340</v>
      </c>
      <c r="M2983" s="278">
        <f t="shared" si="46"/>
        <v>-43660</v>
      </c>
    </row>
    <row r="2984" spans="1:13" hidden="1" x14ac:dyDescent="0.3">
      <c r="A2984" s="108">
        <v>598392</v>
      </c>
      <c r="B2984" s="133" t="s">
        <v>6095</v>
      </c>
      <c r="C2984" s="133" t="s">
        <v>32</v>
      </c>
      <c r="D2984" s="133" t="s">
        <v>1132</v>
      </c>
      <c r="E2984" s="133" t="s">
        <v>882</v>
      </c>
      <c r="F2984" s="133" t="s">
        <v>6084</v>
      </c>
      <c r="G2984" s="133" t="s">
        <v>865</v>
      </c>
      <c r="H2984" s="133" t="s">
        <v>1133</v>
      </c>
      <c r="I2984" t="b">
        <v>0</v>
      </c>
      <c r="J2984" s="133" t="s">
        <v>867</v>
      </c>
      <c r="K2984" s="91">
        <v>0</v>
      </c>
      <c r="L2984" s="278">
        <v>0</v>
      </c>
      <c r="M2984" s="278">
        <f t="shared" si="46"/>
        <v>0</v>
      </c>
    </row>
    <row r="2985" spans="1:13" hidden="1" x14ac:dyDescent="0.3">
      <c r="A2985" s="108">
        <v>598393</v>
      </c>
      <c r="B2985" s="133" t="s">
        <v>6097</v>
      </c>
      <c r="C2985" s="133" t="s">
        <v>32</v>
      </c>
      <c r="D2985" s="133" t="s">
        <v>2112</v>
      </c>
      <c r="E2985" s="133" t="s">
        <v>1165</v>
      </c>
      <c r="F2985" s="133" t="s">
        <v>12027</v>
      </c>
      <c r="G2985" s="133" t="s">
        <v>865</v>
      </c>
      <c r="H2985" s="133">
        <v>0</v>
      </c>
      <c r="I2985" t="b">
        <v>0</v>
      </c>
      <c r="J2985" s="133" t="s">
        <v>1166</v>
      </c>
      <c r="K2985" s="91">
        <v>751040</v>
      </c>
      <c r="L2985" s="278">
        <v>718690</v>
      </c>
      <c r="M2985" s="278">
        <f t="shared" si="46"/>
        <v>-32350</v>
      </c>
    </row>
    <row r="2986" spans="1:13" hidden="1" x14ac:dyDescent="0.3">
      <c r="A2986" s="108">
        <v>601219</v>
      </c>
      <c r="B2986" s="133" t="s">
        <v>6099</v>
      </c>
      <c r="C2986" s="133" t="s">
        <v>32</v>
      </c>
      <c r="D2986" s="133" t="s">
        <v>2112</v>
      </c>
      <c r="E2986" s="133" t="s">
        <v>1165</v>
      </c>
      <c r="F2986" s="133" t="s">
        <v>12028</v>
      </c>
      <c r="G2986" s="133" t="s">
        <v>925</v>
      </c>
      <c r="H2986" s="133" t="s">
        <v>6101</v>
      </c>
      <c r="I2986" t="b">
        <v>0</v>
      </c>
      <c r="J2986" s="133" t="s">
        <v>867</v>
      </c>
      <c r="K2986" s="91">
        <v>12000</v>
      </c>
      <c r="L2986" s="278">
        <v>12000</v>
      </c>
      <c r="M2986" s="278">
        <f t="shared" si="46"/>
        <v>0</v>
      </c>
    </row>
    <row r="2987" spans="1:13" hidden="1" x14ac:dyDescent="0.3">
      <c r="A2987" s="108">
        <v>2617512</v>
      </c>
      <c r="B2987" s="133" t="s">
        <v>6102</v>
      </c>
      <c r="C2987" s="133" t="s">
        <v>32</v>
      </c>
      <c r="D2987" s="133" t="s">
        <v>2112</v>
      </c>
      <c r="E2987" s="133" t="s">
        <v>1173</v>
      </c>
      <c r="F2987" s="133" t="s">
        <v>12027</v>
      </c>
      <c r="G2987" s="133" t="s">
        <v>865</v>
      </c>
      <c r="H2987" s="133" t="s">
        <v>1174</v>
      </c>
      <c r="I2987" t="b">
        <v>0</v>
      </c>
      <c r="J2987" s="133" t="s">
        <v>867</v>
      </c>
      <c r="K2987" s="91">
        <v>25000</v>
      </c>
      <c r="L2987" s="278">
        <v>25000</v>
      </c>
      <c r="M2987" s="278">
        <f t="shared" si="46"/>
        <v>0</v>
      </c>
    </row>
    <row r="2988" spans="1:13" hidden="1" x14ac:dyDescent="0.3">
      <c r="A2988" s="108">
        <v>598394</v>
      </c>
      <c r="B2988" s="133" t="s">
        <v>6103</v>
      </c>
      <c r="C2988" s="133" t="s">
        <v>32</v>
      </c>
      <c r="D2988" s="133" t="s">
        <v>2112</v>
      </c>
      <c r="E2988" s="133" t="s">
        <v>1173</v>
      </c>
      <c r="F2988" s="133" t="s">
        <v>12028</v>
      </c>
      <c r="G2988" s="133" t="s">
        <v>865</v>
      </c>
      <c r="H2988" s="133" t="s">
        <v>1174</v>
      </c>
      <c r="I2988" t="b">
        <v>0</v>
      </c>
      <c r="J2988" s="133" t="s">
        <v>867</v>
      </c>
      <c r="K2988" s="91">
        <v>17000</v>
      </c>
      <c r="L2988" s="278">
        <v>17000</v>
      </c>
      <c r="M2988" s="278">
        <f t="shared" si="46"/>
        <v>0</v>
      </c>
    </row>
    <row r="2989" spans="1:13" hidden="1" x14ac:dyDescent="0.3">
      <c r="A2989" s="108">
        <v>598395</v>
      </c>
      <c r="B2989" s="133" t="s">
        <v>6104</v>
      </c>
      <c r="C2989" s="133" t="s">
        <v>32</v>
      </c>
      <c r="D2989" s="133" t="s">
        <v>2112</v>
      </c>
      <c r="E2989" s="133" t="s">
        <v>2117</v>
      </c>
      <c r="F2989" s="133" t="s">
        <v>12027</v>
      </c>
      <c r="G2989" s="133" t="s">
        <v>865</v>
      </c>
      <c r="H2989" s="133" t="s">
        <v>2118</v>
      </c>
      <c r="I2989" t="b">
        <v>0</v>
      </c>
      <c r="J2989" s="133" t="s">
        <v>867</v>
      </c>
      <c r="K2989" s="91">
        <v>15000</v>
      </c>
      <c r="L2989" s="278">
        <v>15000</v>
      </c>
      <c r="M2989" s="278">
        <f t="shared" si="46"/>
        <v>0</v>
      </c>
    </row>
    <row r="2990" spans="1:13" hidden="1" x14ac:dyDescent="0.3">
      <c r="A2990" s="108">
        <v>1820519</v>
      </c>
      <c r="B2990" s="133" t="s">
        <v>6105</v>
      </c>
      <c r="C2990" s="133" t="s">
        <v>32</v>
      </c>
      <c r="D2990" s="133" t="s">
        <v>2112</v>
      </c>
      <c r="E2990" s="133" t="s">
        <v>2117</v>
      </c>
      <c r="F2990" s="133" t="s">
        <v>12028</v>
      </c>
      <c r="G2990" s="133" t="s">
        <v>865</v>
      </c>
      <c r="H2990" s="133" t="s">
        <v>2118</v>
      </c>
      <c r="I2990" t="b">
        <v>0</v>
      </c>
      <c r="J2990" s="133" t="s">
        <v>867</v>
      </c>
      <c r="K2990" s="91">
        <v>20000</v>
      </c>
      <c r="L2990" s="278">
        <v>20000</v>
      </c>
      <c r="M2990" s="278">
        <f t="shared" si="46"/>
        <v>0</v>
      </c>
    </row>
    <row r="2991" spans="1:13" hidden="1" x14ac:dyDescent="0.3">
      <c r="A2991" s="108">
        <v>598396</v>
      </c>
      <c r="B2991" s="133" t="s">
        <v>6106</v>
      </c>
      <c r="C2991" s="133" t="s">
        <v>32</v>
      </c>
      <c r="D2991" s="133" t="s">
        <v>2112</v>
      </c>
      <c r="E2991" s="133" t="s">
        <v>1176</v>
      </c>
      <c r="F2991" s="133" t="s">
        <v>12027</v>
      </c>
      <c r="G2991" s="133" t="s">
        <v>865</v>
      </c>
      <c r="H2991" s="133">
        <v>0</v>
      </c>
      <c r="I2991" t="b">
        <v>0</v>
      </c>
      <c r="J2991" s="133" t="s">
        <v>1166</v>
      </c>
      <c r="K2991" s="91">
        <v>441250</v>
      </c>
      <c r="L2991" s="278">
        <v>430590</v>
      </c>
      <c r="M2991" s="278">
        <f t="shared" si="46"/>
        <v>-10660</v>
      </c>
    </row>
    <row r="2992" spans="1:13" hidden="1" x14ac:dyDescent="0.3">
      <c r="A2992" s="108">
        <v>601220</v>
      </c>
      <c r="B2992" s="133" t="s">
        <v>6107</v>
      </c>
      <c r="C2992" s="133" t="s">
        <v>32</v>
      </c>
      <c r="D2992" s="133" t="s">
        <v>2112</v>
      </c>
      <c r="E2992" s="133" t="s">
        <v>1525</v>
      </c>
      <c r="F2992" s="133" t="s">
        <v>12027</v>
      </c>
      <c r="G2992" s="133" t="s">
        <v>865</v>
      </c>
      <c r="H2992" s="133" t="s">
        <v>1526</v>
      </c>
      <c r="I2992" t="b">
        <v>0</v>
      </c>
      <c r="J2992" s="133" t="s">
        <v>867</v>
      </c>
      <c r="K2992" s="91">
        <v>5100</v>
      </c>
      <c r="L2992" s="278">
        <v>5100</v>
      </c>
      <c r="M2992" s="278">
        <f t="shared" si="46"/>
        <v>0</v>
      </c>
    </row>
    <row r="2993" spans="1:13" hidden="1" x14ac:dyDescent="0.3">
      <c r="A2993" s="108">
        <v>598397</v>
      </c>
      <c r="B2993" s="133" t="s">
        <v>6108</v>
      </c>
      <c r="C2993" s="133" t="s">
        <v>32</v>
      </c>
      <c r="D2993" s="133" t="s">
        <v>2112</v>
      </c>
      <c r="E2993" s="133" t="s">
        <v>1229</v>
      </c>
      <c r="F2993" s="133" t="s">
        <v>12027</v>
      </c>
      <c r="G2993" s="133" t="s">
        <v>865</v>
      </c>
      <c r="H2993" s="133" t="s">
        <v>2775</v>
      </c>
      <c r="I2993" t="b">
        <v>0</v>
      </c>
      <c r="J2993" s="133" t="s">
        <v>867</v>
      </c>
      <c r="K2993" s="91">
        <v>2500</v>
      </c>
      <c r="L2993" s="278">
        <v>2500</v>
      </c>
      <c r="M2993" s="278">
        <f t="shared" si="46"/>
        <v>0</v>
      </c>
    </row>
    <row r="2994" spans="1:13" hidden="1" x14ac:dyDescent="0.3">
      <c r="A2994" s="108">
        <v>1820489</v>
      </c>
      <c r="B2994" s="133" t="s">
        <v>6109</v>
      </c>
      <c r="C2994" s="133" t="s">
        <v>32</v>
      </c>
      <c r="D2994" s="133" t="s">
        <v>2112</v>
      </c>
      <c r="E2994" s="133" t="s">
        <v>1265</v>
      </c>
      <c r="F2994" s="133" t="s">
        <v>12027</v>
      </c>
      <c r="G2994" s="133" t="s">
        <v>865</v>
      </c>
      <c r="H2994" s="133" t="s">
        <v>1266</v>
      </c>
      <c r="I2994" t="b">
        <v>0</v>
      </c>
      <c r="J2994" s="133" t="s">
        <v>867</v>
      </c>
      <c r="K2994" s="91">
        <v>47750</v>
      </c>
      <c r="L2994" s="278">
        <v>47750</v>
      </c>
      <c r="M2994" s="278">
        <f t="shared" si="46"/>
        <v>0</v>
      </c>
    </row>
    <row r="2995" spans="1:13" hidden="1" x14ac:dyDescent="0.3">
      <c r="A2995" s="108">
        <v>598494</v>
      </c>
      <c r="B2995" s="133" t="s">
        <v>6110</v>
      </c>
      <c r="C2995" s="133" t="s">
        <v>32</v>
      </c>
      <c r="D2995" s="133" t="s">
        <v>2112</v>
      </c>
      <c r="E2995" s="133" t="s">
        <v>1617</v>
      </c>
      <c r="F2995" s="133" t="s">
        <v>12028</v>
      </c>
      <c r="G2995" s="133" t="s">
        <v>865</v>
      </c>
      <c r="H2995" s="133" t="s">
        <v>6111</v>
      </c>
      <c r="I2995" t="b">
        <v>0</v>
      </c>
      <c r="J2995" s="133" t="s">
        <v>867</v>
      </c>
      <c r="K2995" s="91">
        <v>65000</v>
      </c>
      <c r="L2995" s="278">
        <v>0</v>
      </c>
      <c r="M2995" s="278">
        <f t="shared" si="46"/>
        <v>-65000</v>
      </c>
    </row>
    <row r="2996" spans="1:13" hidden="1" x14ac:dyDescent="0.3">
      <c r="A2996" s="108">
        <v>2617547</v>
      </c>
      <c r="B2996" s="133" t="s">
        <v>6112</v>
      </c>
      <c r="C2996" s="133" t="s">
        <v>32</v>
      </c>
      <c r="D2996" s="133" t="s">
        <v>2112</v>
      </c>
      <c r="E2996" s="133" t="s">
        <v>1273</v>
      </c>
      <c r="F2996" s="133" t="s">
        <v>12028</v>
      </c>
      <c r="G2996" s="133" t="s">
        <v>865</v>
      </c>
      <c r="H2996" s="133" t="s">
        <v>6113</v>
      </c>
      <c r="I2996" t="b">
        <v>0</v>
      </c>
      <c r="J2996" s="133" t="s">
        <v>867</v>
      </c>
      <c r="K2996" s="91">
        <v>4000</v>
      </c>
      <c r="L2996" s="278">
        <v>4000</v>
      </c>
      <c r="M2996" s="278">
        <f t="shared" si="46"/>
        <v>0</v>
      </c>
    </row>
    <row r="2997" spans="1:13" hidden="1" x14ac:dyDescent="0.3">
      <c r="A2997" s="108">
        <v>2617651</v>
      </c>
      <c r="B2997" s="133" t="s">
        <v>6114</v>
      </c>
      <c r="C2997" s="133" t="s">
        <v>32</v>
      </c>
      <c r="D2997" s="133" t="s">
        <v>2629</v>
      </c>
      <c r="E2997" s="133" t="s">
        <v>1165</v>
      </c>
      <c r="F2997" s="133" t="s">
        <v>12029</v>
      </c>
      <c r="G2997" s="133" t="s">
        <v>865</v>
      </c>
      <c r="H2997" s="133">
        <v>0</v>
      </c>
      <c r="I2997" t="b">
        <v>0</v>
      </c>
      <c r="J2997" s="133" t="s">
        <v>1166</v>
      </c>
      <c r="K2997" s="91">
        <v>230490</v>
      </c>
      <c r="L2997" s="278">
        <v>220560</v>
      </c>
      <c r="M2997" s="278">
        <f t="shared" si="46"/>
        <v>-9930</v>
      </c>
    </row>
    <row r="2998" spans="1:13" hidden="1" x14ac:dyDescent="0.3">
      <c r="A2998" s="108">
        <v>2617652</v>
      </c>
      <c r="B2998" s="133" t="s">
        <v>6116</v>
      </c>
      <c r="C2998" s="133" t="s">
        <v>32</v>
      </c>
      <c r="D2998" s="133" t="s">
        <v>2629</v>
      </c>
      <c r="E2998" s="133" t="s">
        <v>1173</v>
      </c>
      <c r="F2998" s="133" t="s">
        <v>12029</v>
      </c>
      <c r="G2998" s="133" t="s">
        <v>865</v>
      </c>
      <c r="H2998" s="133" t="s">
        <v>1174</v>
      </c>
      <c r="I2998" t="b">
        <v>0</v>
      </c>
      <c r="J2998" s="133" t="s">
        <v>867</v>
      </c>
      <c r="K2998" s="91">
        <v>20000</v>
      </c>
      <c r="L2998" s="278">
        <v>20000</v>
      </c>
      <c r="M2998" s="278">
        <f t="shared" si="46"/>
        <v>0</v>
      </c>
    </row>
    <row r="2999" spans="1:13" hidden="1" x14ac:dyDescent="0.3">
      <c r="A2999" s="108">
        <v>2617548</v>
      </c>
      <c r="B2999" s="133" t="s">
        <v>6117</v>
      </c>
      <c r="C2999" s="133" t="s">
        <v>32</v>
      </c>
      <c r="D2999" s="133" t="s">
        <v>2629</v>
      </c>
      <c r="E2999" s="133" t="s">
        <v>2117</v>
      </c>
      <c r="F2999" s="133" t="s">
        <v>12029</v>
      </c>
      <c r="G2999" s="133" t="s">
        <v>865</v>
      </c>
      <c r="H2999" s="133" t="s">
        <v>2118</v>
      </c>
      <c r="I2999" t="b">
        <v>0</v>
      </c>
      <c r="J2999" s="133" t="s">
        <v>867</v>
      </c>
      <c r="K2999" s="91">
        <v>15000</v>
      </c>
      <c r="L2999" s="278">
        <v>15000</v>
      </c>
      <c r="M2999" s="278">
        <f t="shared" si="46"/>
        <v>0</v>
      </c>
    </row>
    <row r="3000" spans="1:13" hidden="1" x14ac:dyDescent="0.3">
      <c r="A3000" s="108">
        <v>598399</v>
      </c>
      <c r="B3000" s="133" t="s">
        <v>6118</v>
      </c>
      <c r="C3000" s="133" t="s">
        <v>32</v>
      </c>
      <c r="D3000" s="133" t="s">
        <v>2629</v>
      </c>
      <c r="E3000" s="133" t="s">
        <v>1176</v>
      </c>
      <c r="F3000" s="133" t="s">
        <v>12029</v>
      </c>
      <c r="G3000" s="133" t="s">
        <v>865</v>
      </c>
      <c r="H3000" s="133">
        <v>0</v>
      </c>
      <c r="I3000" t="b">
        <v>0</v>
      </c>
      <c r="J3000" s="133" t="s">
        <v>1166</v>
      </c>
      <c r="K3000" s="91">
        <v>166380</v>
      </c>
      <c r="L3000" s="278">
        <v>162080</v>
      </c>
      <c r="M3000" s="278">
        <f t="shared" si="46"/>
        <v>-4300</v>
      </c>
    </row>
    <row r="3001" spans="1:13" hidden="1" x14ac:dyDescent="0.3">
      <c r="A3001" s="108">
        <v>598400</v>
      </c>
      <c r="B3001" s="133" t="s">
        <v>6119</v>
      </c>
      <c r="C3001" s="133" t="s">
        <v>32</v>
      </c>
      <c r="D3001" s="133" t="s">
        <v>2629</v>
      </c>
      <c r="E3001" s="133" t="s">
        <v>1525</v>
      </c>
      <c r="F3001" s="133" t="s">
        <v>12029</v>
      </c>
      <c r="G3001" s="133" t="s">
        <v>865</v>
      </c>
      <c r="H3001" s="133" t="s">
        <v>1526</v>
      </c>
      <c r="I3001" t="b">
        <v>0</v>
      </c>
      <c r="J3001" s="133" t="s">
        <v>867</v>
      </c>
      <c r="K3001" s="91">
        <v>3060</v>
      </c>
      <c r="L3001" s="278">
        <v>3060</v>
      </c>
      <c r="M3001" s="278">
        <f t="shared" si="46"/>
        <v>0</v>
      </c>
    </row>
    <row r="3002" spans="1:13" hidden="1" x14ac:dyDescent="0.3">
      <c r="A3002" s="108">
        <v>598401</v>
      </c>
      <c r="B3002" s="133" t="s">
        <v>6120</v>
      </c>
      <c r="C3002" s="133" t="s">
        <v>32</v>
      </c>
      <c r="D3002" s="133" t="s">
        <v>2629</v>
      </c>
      <c r="E3002" s="133" t="s">
        <v>1229</v>
      </c>
      <c r="F3002" s="133" t="s">
        <v>12029</v>
      </c>
      <c r="G3002" s="133" t="s">
        <v>865</v>
      </c>
      <c r="H3002" s="133" t="s">
        <v>2775</v>
      </c>
      <c r="I3002" t="b">
        <v>0</v>
      </c>
      <c r="J3002" s="133" t="s">
        <v>867</v>
      </c>
      <c r="K3002" s="91">
        <v>2500</v>
      </c>
      <c r="L3002" s="278">
        <v>2500</v>
      </c>
      <c r="M3002" s="278">
        <f t="shared" si="46"/>
        <v>0</v>
      </c>
    </row>
    <row r="3003" spans="1:13" hidden="1" x14ac:dyDescent="0.3">
      <c r="A3003" s="108">
        <v>601221</v>
      </c>
      <c r="B3003" s="133" t="s">
        <v>6121</v>
      </c>
      <c r="C3003" s="133" t="s">
        <v>32</v>
      </c>
      <c r="D3003" s="133" t="s">
        <v>2629</v>
      </c>
      <c r="E3003" s="133" t="s">
        <v>1265</v>
      </c>
      <c r="F3003" s="133" t="s">
        <v>12029</v>
      </c>
      <c r="G3003" s="133" t="s">
        <v>865</v>
      </c>
      <c r="H3003" s="133" t="s">
        <v>1266</v>
      </c>
      <c r="I3003" t="b">
        <v>0</v>
      </c>
      <c r="J3003" s="133" t="s">
        <v>867</v>
      </c>
      <c r="K3003" s="91">
        <v>15720</v>
      </c>
      <c r="L3003" s="278">
        <v>15720</v>
      </c>
      <c r="M3003" s="278">
        <f t="shared" si="46"/>
        <v>0</v>
      </c>
    </row>
    <row r="3004" spans="1:13" hidden="1" x14ac:dyDescent="0.3">
      <c r="A3004" s="108">
        <v>2617503</v>
      </c>
      <c r="B3004" s="133" t="s">
        <v>6122</v>
      </c>
      <c r="C3004" s="133" t="s">
        <v>32</v>
      </c>
      <c r="D3004" s="133" t="s">
        <v>6123</v>
      </c>
      <c r="E3004" s="133" t="s">
        <v>1418</v>
      </c>
      <c r="F3004" s="133" t="s">
        <v>6084</v>
      </c>
      <c r="G3004" s="133" t="s">
        <v>865</v>
      </c>
      <c r="H3004" s="133" t="s">
        <v>1636</v>
      </c>
      <c r="I3004" t="b">
        <v>0</v>
      </c>
      <c r="J3004" s="133" t="s">
        <v>867</v>
      </c>
      <c r="K3004" s="91">
        <v>450</v>
      </c>
      <c r="L3004" s="278">
        <v>450</v>
      </c>
      <c r="M3004" s="278">
        <f t="shared" si="46"/>
        <v>0</v>
      </c>
    </row>
    <row r="3005" spans="1:13" hidden="1" x14ac:dyDescent="0.3">
      <c r="A3005" s="108">
        <v>2617513</v>
      </c>
      <c r="B3005" s="133" t="s">
        <v>6124</v>
      </c>
      <c r="C3005" s="133" t="s">
        <v>32</v>
      </c>
      <c r="D3005" s="133" t="s">
        <v>6123</v>
      </c>
      <c r="E3005" s="133" t="s">
        <v>1229</v>
      </c>
      <c r="F3005" s="133" t="s">
        <v>6084</v>
      </c>
      <c r="G3005" s="133" t="s">
        <v>865</v>
      </c>
      <c r="H3005" s="133" t="s">
        <v>3705</v>
      </c>
      <c r="I3005" t="b">
        <v>0</v>
      </c>
      <c r="J3005" s="133" t="s">
        <v>867</v>
      </c>
      <c r="K3005" s="91">
        <v>50</v>
      </c>
      <c r="L3005" s="278">
        <v>50</v>
      </c>
      <c r="M3005" s="278">
        <f t="shared" si="46"/>
        <v>0</v>
      </c>
    </row>
    <row r="3006" spans="1:13" hidden="1" x14ac:dyDescent="0.3">
      <c r="A3006" s="108">
        <v>601156</v>
      </c>
      <c r="B3006" s="133" t="s">
        <v>6125</v>
      </c>
      <c r="C3006" s="133" t="s">
        <v>32</v>
      </c>
      <c r="D3006" s="133" t="s">
        <v>6123</v>
      </c>
      <c r="E3006" s="133" t="s">
        <v>1265</v>
      </c>
      <c r="F3006" s="133" t="s">
        <v>6084</v>
      </c>
      <c r="G3006" s="133" t="s">
        <v>865</v>
      </c>
      <c r="H3006" s="133" t="s">
        <v>1266</v>
      </c>
      <c r="I3006" t="b">
        <v>0</v>
      </c>
      <c r="J3006" s="133" t="s">
        <v>867</v>
      </c>
      <c r="K3006" s="91">
        <v>29880</v>
      </c>
      <c r="L3006" s="278">
        <v>29880</v>
      </c>
      <c r="M3006" s="278">
        <f t="shared" si="46"/>
        <v>0</v>
      </c>
    </row>
    <row r="3007" spans="1:13" hidden="1" x14ac:dyDescent="0.3">
      <c r="A3007" s="108">
        <v>598402</v>
      </c>
      <c r="B3007" s="133" t="s">
        <v>6126</v>
      </c>
      <c r="C3007" s="133" t="s">
        <v>32</v>
      </c>
      <c r="D3007" s="133" t="s">
        <v>6123</v>
      </c>
      <c r="E3007" s="133" t="s">
        <v>1679</v>
      </c>
      <c r="F3007" s="133" t="s">
        <v>6084</v>
      </c>
      <c r="G3007" s="133" t="s">
        <v>865</v>
      </c>
      <c r="H3007" s="133" t="s">
        <v>3690</v>
      </c>
      <c r="I3007" t="b">
        <v>0</v>
      </c>
      <c r="J3007" s="133" t="s">
        <v>867</v>
      </c>
      <c r="K3007" s="91">
        <v>119760</v>
      </c>
      <c r="L3007" s="278">
        <v>126540</v>
      </c>
      <c r="M3007" s="278">
        <f t="shared" si="46"/>
        <v>6780</v>
      </c>
    </row>
    <row r="3008" spans="1:13" hidden="1" x14ac:dyDescent="0.3">
      <c r="A3008" s="108">
        <v>2617505</v>
      </c>
      <c r="B3008" s="133" t="s">
        <v>6127</v>
      </c>
      <c r="C3008" s="133" t="s">
        <v>32</v>
      </c>
      <c r="D3008" s="133" t="s">
        <v>6123</v>
      </c>
      <c r="E3008" s="133" t="s">
        <v>1679</v>
      </c>
      <c r="F3008" s="133" t="s">
        <v>6084</v>
      </c>
      <c r="G3008" s="133" t="s">
        <v>925</v>
      </c>
      <c r="H3008" s="133" t="s">
        <v>6128</v>
      </c>
      <c r="I3008" t="b">
        <v>0</v>
      </c>
      <c r="J3008" s="133" t="s">
        <v>867</v>
      </c>
      <c r="K3008" s="91">
        <v>920590</v>
      </c>
      <c r="L3008" s="278">
        <v>920590</v>
      </c>
      <c r="M3008" s="278">
        <f t="shared" si="46"/>
        <v>0</v>
      </c>
    </row>
    <row r="3009" spans="1:13" hidden="1" x14ac:dyDescent="0.3">
      <c r="A3009" s="108">
        <v>598403</v>
      </c>
      <c r="B3009" s="261" t="s">
        <v>12007</v>
      </c>
      <c r="C3009" s="262" t="s">
        <v>32</v>
      </c>
      <c r="D3009" s="262" t="s">
        <v>6123</v>
      </c>
      <c r="E3009" s="262" t="s">
        <v>1679</v>
      </c>
      <c r="F3009" s="262" t="s">
        <v>6084</v>
      </c>
      <c r="G3009" s="262" t="s">
        <v>928</v>
      </c>
      <c r="H3009" s="262" t="s">
        <v>7857</v>
      </c>
      <c r="I3009" s="263" t="b">
        <v>0</v>
      </c>
      <c r="J3009" s="261" t="s">
        <v>867</v>
      </c>
      <c r="K3009" s="264"/>
      <c r="L3009" s="278">
        <v>71800</v>
      </c>
      <c r="M3009" s="285">
        <f t="shared" si="46"/>
        <v>71800</v>
      </c>
    </row>
    <row r="3010" spans="1:13" hidden="1" x14ac:dyDescent="0.3">
      <c r="A3010" s="108">
        <v>598404</v>
      </c>
      <c r="B3010" s="133" t="s">
        <v>6129</v>
      </c>
      <c r="C3010" s="133" t="s">
        <v>32</v>
      </c>
      <c r="D3010" s="133" t="s">
        <v>6123</v>
      </c>
      <c r="E3010" s="133" t="s">
        <v>1694</v>
      </c>
      <c r="F3010" s="133" t="s">
        <v>6084</v>
      </c>
      <c r="G3010" s="133" t="s">
        <v>925</v>
      </c>
      <c r="H3010" s="133" t="s">
        <v>326</v>
      </c>
      <c r="I3010" t="b">
        <v>0</v>
      </c>
      <c r="J3010" s="133" t="s">
        <v>867</v>
      </c>
      <c r="K3010" s="91">
        <v>0</v>
      </c>
      <c r="L3010" s="278">
        <v>0</v>
      </c>
      <c r="M3010" s="278">
        <f t="shared" si="46"/>
        <v>0</v>
      </c>
    </row>
    <row r="3011" spans="1:13" hidden="1" x14ac:dyDescent="0.3">
      <c r="A3011" s="108">
        <v>598405</v>
      </c>
      <c r="B3011" s="133" t="s">
        <v>6130</v>
      </c>
      <c r="C3011" s="133" t="s">
        <v>33</v>
      </c>
      <c r="D3011" s="133" t="s">
        <v>862</v>
      </c>
      <c r="E3011" s="133" t="s">
        <v>863</v>
      </c>
      <c r="F3011" s="133" t="s">
        <v>6131</v>
      </c>
      <c r="G3011" s="133" t="s">
        <v>865</v>
      </c>
      <c r="H3011" s="133" t="s">
        <v>866</v>
      </c>
      <c r="I3011" t="b">
        <v>0</v>
      </c>
      <c r="J3011" s="133" t="s">
        <v>867</v>
      </c>
      <c r="K3011" s="91">
        <v>467330</v>
      </c>
      <c r="L3011" s="278">
        <v>467330</v>
      </c>
      <c r="M3011" s="278">
        <f t="shared" si="46"/>
        <v>0</v>
      </c>
    </row>
    <row r="3012" spans="1:13" hidden="1" x14ac:dyDescent="0.3">
      <c r="A3012" s="108">
        <v>598406</v>
      </c>
      <c r="B3012" s="133" t="s">
        <v>6132</v>
      </c>
      <c r="C3012" s="133" t="s">
        <v>33</v>
      </c>
      <c r="D3012" s="133" t="s">
        <v>869</v>
      </c>
      <c r="E3012" s="133" t="s">
        <v>863</v>
      </c>
      <c r="F3012" s="133" t="s">
        <v>6131</v>
      </c>
      <c r="G3012" s="133" t="s">
        <v>865</v>
      </c>
      <c r="H3012" s="133" t="s">
        <v>6086</v>
      </c>
      <c r="I3012" t="b">
        <v>0</v>
      </c>
      <c r="J3012" s="133" t="s">
        <v>867</v>
      </c>
      <c r="K3012" s="91">
        <v>23260</v>
      </c>
      <c r="L3012" s="278">
        <v>23260</v>
      </c>
      <c r="M3012" s="278">
        <f t="shared" si="46"/>
        <v>0</v>
      </c>
    </row>
    <row r="3013" spans="1:13" hidden="1" x14ac:dyDescent="0.3">
      <c r="A3013" s="108">
        <v>598408</v>
      </c>
      <c r="B3013" s="133" t="s">
        <v>6133</v>
      </c>
      <c r="C3013" s="133" t="s">
        <v>33</v>
      </c>
      <c r="D3013" s="133" t="s">
        <v>875</v>
      </c>
      <c r="E3013" s="133" t="s">
        <v>863</v>
      </c>
      <c r="F3013" s="133" t="s">
        <v>6131</v>
      </c>
      <c r="G3013" s="133" t="s">
        <v>865</v>
      </c>
      <c r="H3013" s="133" t="s">
        <v>876</v>
      </c>
      <c r="I3013" t="b">
        <v>0</v>
      </c>
      <c r="J3013" s="133" t="s">
        <v>867</v>
      </c>
      <c r="K3013" s="91">
        <v>35000</v>
      </c>
      <c r="L3013" s="278">
        <v>35000</v>
      </c>
      <c r="M3013" s="278">
        <f t="shared" si="46"/>
        <v>0</v>
      </c>
    </row>
    <row r="3014" spans="1:13" hidden="1" x14ac:dyDescent="0.3">
      <c r="A3014" s="108">
        <v>598495</v>
      </c>
      <c r="B3014" s="133" t="s">
        <v>6134</v>
      </c>
      <c r="C3014" s="133" t="s">
        <v>33</v>
      </c>
      <c r="D3014" s="133" t="s">
        <v>878</v>
      </c>
      <c r="E3014" s="133" t="s">
        <v>863</v>
      </c>
      <c r="F3014" s="133" t="s">
        <v>6131</v>
      </c>
      <c r="G3014" s="133" t="s">
        <v>865</v>
      </c>
      <c r="H3014" s="133" t="s">
        <v>6089</v>
      </c>
      <c r="I3014" t="b">
        <v>0</v>
      </c>
      <c r="J3014" s="133" t="s">
        <v>867</v>
      </c>
      <c r="K3014" s="91">
        <v>1000</v>
      </c>
      <c r="L3014" s="278">
        <v>1000</v>
      </c>
      <c r="M3014" s="278">
        <f t="shared" ref="M3014:M3077" si="47">+L3014-K3014</f>
        <v>0</v>
      </c>
    </row>
    <row r="3015" spans="1:13" hidden="1" x14ac:dyDescent="0.3">
      <c r="A3015" s="108">
        <v>1191729</v>
      </c>
      <c r="B3015" s="133" t="s">
        <v>6135</v>
      </c>
      <c r="C3015" s="133" t="s">
        <v>33</v>
      </c>
      <c r="D3015" s="133" t="s">
        <v>894</v>
      </c>
      <c r="E3015" s="133" t="s">
        <v>863</v>
      </c>
      <c r="F3015" s="133" t="s">
        <v>6131</v>
      </c>
      <c r="G3015" s="133" t="s">
        <v>865</v>
      </c>
      <c r="H3015" s="133" t="s">
        <v>895</v>
      </c>
      <c r="I3015" t="b">
        <v>0</v>
      </c>
      <c r="J3015" s="133" t="s">
        <v>867</v>
      </c>
      <c r="K3015" s="91">
        <v>11280</v>
      </c>
      <c r="L3015" s="278">
        <v>11280</v>
      </c>
      <c r="M3015" s="278">
        <f t="shared" si="47"/>
        <v>0</v>
      </c>
    </row>
    <row r="3016" spans="1:13" hidden="1" x14ac:dyDescent="0.3">
      <c r="A3016" s="108">
        <v>1801684</v>
      </c>
      <c r="B3016" s="133" t="s">
        <v>6136</v>
      </c>
      <c r="C3016" s="133" t="s">
        <v>33</v>
      </c>
      <c r="D3016" s="133" t="s">
        <v>897</v>
      </c>
      <c r="E3016" s="133" t="s">
        <v>863</v>
      </c>
      <c r="F3016" s="133" t="s">
        <v>6131</v>
      </c>
      <c r="G3016" s="133" t="s">
        <v>865</v>
      </c>
      <c r="H3016" s="133" t="s">
        <v>898</v>
      </c>
      <c r="I3016" t="b">
        <v>0</v>
      </c>
      <c r="J3016" s="133" t="s">
        <v>867</v>
      </c>
      <c r="K3016" s="91">
        <v>0</v>
      </c>
      <c r="L3016" s="278">
        <v>0</v>
      </c>
      <c r="M3016" s="278">
        <f t="shared" si="47"/>
        <v>0</v>
      </c>
    </row>
    <row r="3017" spans="1:13" hidden="1" x14ac:dyDescent="0.3">
      <c r="A3017" s="108">
        <v>601222</v>
      </c>
      <c r="B3017" s="133" t="s">
        <v>6137</v>
      </c>
      <c r="C3017" s="133" t="s">
        <v>33</v>
      </c>
      <c r="D3017" s="133" t="s">
        <v>900</v>
      </c>
      <c r="E3017" s="133" t="s">
        <v>863</v>
      </c>
      <c r="F3017" s="133" t="s">
        <v>6131</v>
      </c>
      <c r="G3017" s="133" t="s">
        <v>865</v>
      </c>
      <c r="H3017" s="133" t="s">
        <v>901</v>
      </c>
      <c r="I3017" t="b">
        <v>0</v>
      </c>
      <c r="J3017" s="133" t="s">
        <v>867</v>
      </c>
      <c r="K3017" s="91">
        <v>0</v>
      </c>
      <c r="L3017" s="278">
        <v>0</v>
      </c>
      <c r="M3017" s="278">
        <f t="shared" si="47"/>
        <v>0</v>
      </c>
    </row>
    <row r="3018" spans="1:13" hidden="1" x14ac:dyDescent="0.3">
      <c r="A3018" s="108">
        <v>601223</v>
      </c>
      <c r="B3018" s="133" t="s">
        <v>6138</v>
      </c>
      <c r="C3018" s="133" t="s">
        <v>33</v>
      </c>
      <c r="D3018" s="133" t="s">
        <v>903</v>
      </c>
      <c r="E3018" s="133" t="s">
        <v>863</v>
      </c>
      <c r="F3018" s="133" t="s">
        <v>6131</v>
      </c>
      <c r="G3018" s="133" t="s">
        <v>865</v>
      </c>
      <c r="H3018" s="133" t="s">
        <v>904</v>
      </c>
      <c r="I3018" t="b">
        <v>0</v>
      </c>
      <c r="J3018" s="133" t="s">
        <v>867</v>
      </c>
      <c r="K3018" s="91">
        <v>0</v>
      </c>
      <c r="L3018" s="278">
        <v>0</v>
      </c>
      <c r="M3018" s="278">
        <f t="shared" si="47"/>
        <v>0</v>
      </c>
    </row>
    <row r="3019" spans="1:13" hidden="1" x14ac:dyDescent="0.3">
      <c r="A3019" s="108">
        <v>2617509</v>
      </c>
      <c r="B3019" s="133" t="s">
        <v>6139</v>
      </c>
      <c r="C3019" s="133" t="s">
        <v>33</v>
      </c>
      <c r="D3019" s="133" t="s">
        <v>6140</v>
      </c>
      <c r="E3019" s="133" t="s">
        <v>882</v>
      </c>
      <c r="F3019" s="133" t="s">
        <v>6131</v>
      </c>
      <c r="G3019" s="133" t="s">
        <v>865</v>
      </c>
      <c r="H3019" s="133" t="s">
        <v>6141</v>
      </c>
      <c r="I3019" t="b">
        <v>0</v>
      </c>
      <c r="J3019" s="133" t="s">
        <v>867</v>
      </c>
      <c r="K3019" s="91">
        <v>3500</v>
      </c>
      <c r="L3019" s="278">
        <v>3500</v>
      </c>
      <c r="M3019" s="278">
        <f t="shared" si="47"/>
        <v>0</v>
      </c>
    </row>
    <row r="3020" spans="1:13" hidden="1" x14ac:dyDescent="0.3">
      <c r="A3020" s="108">
        <v>2617510</v>
      </c>
      <c r="B3020" s="133" t="s">
        <v>6142</v>
      </c>
      <c r="C3020" s="133" t="s">
        <v>33</v>
      </c>
      <c r="D3020" s="133" t="s">
        <v>6143</v>
      </c>
      <c r="E3020" s="133" t="s">
        <v>882</v>
      </c>
      <c r="F3020" s="133" t="s">
        <v>6131</v>
      </c>
      <c r="G3020" s="133" t="s">
        <v>865</v>
      </c>
      <c r="H3020" s="133" t="s">
        <v>6144</v>
      </c>
      <c r="I3020" t="b">
        <v>0</v>
      </c>
      <c r="J3020" s="133" t="s">
        <v>867</v>
      </c>
      <c r="K3020" s="91">
        <v>20000</v>
      </c>
      <c r="L3020" s="278">
        <v>20000</v>
      </c>
      <c r="M3020" s="278">
        <f t="shared" si="47"/>
        <v>0</v>
      </c>
    </row>
    <row r="3021" spans="1:13" hidden="1" x14ac:dyDescent="0.3">
      <c r="A3021" s="108">
        <v>601157</v>
      </c>
      <c r="B3021" s="133" t="s">
        <v>6145</v>
      </c>
      <c r="C3021" s="133" t="s">
        <v>33</v>
      </c>
      <c r="D3021" s="133" t="s">
        <v>6146</v>
      </c>
      <c r="E3021" s="133" t="s">
        <v>882</v>
      </c>
      <c r="F3021" s="133" t="s">
        <v>6131</v>
      </c>
      <c r="G3021" s="133" t="s">
        <v>865</v>
      </c>
      <c r="H3021" s="133" t="s">
        <v>6147</v>
      </c>
      <c r="I3021" t="b">
        <v>0</v>
      </c>
      <c r="J3021" s="133" t="s">
        <v>867</v>
      </c>
      <c r="K3021" s="91">
        <v>500</v>
      </c>
      <c r="L3021" s="278">
        <v>500</v>
      </c>
      <c r="M3021" s="278">
        <f t="shared" si="47"/>
        <v>0</v>
      </c>
    </row>
    <row r="3022" spans="1:13" hidden="1" x14ac:dyDescent="0.3">
      <c r="A3022" s="108">
        <v>601158</v>
      </c>
      <c r="B3022" s="133" t="s">
        <v>6148</v>
      </c>
      <c r="C3022" s="133" t="s">
        <v>33</v>
      </c>
      <c r="D3022" s="133" t="s">
        <v>6149</v>
      </c>
      <c r="E3022" s="133" t="s">
        <v>882</v>
      </c>
      <c r="F3022" s="133" t="s">
        <v>6131</v>
      </c>
      <c r="G3022" s="133" t="s">
        <v>865</v>
      </c>
      <c r="H3022" s="133" t="s">
        <v>6150</v>
      </c>
      <c r="I3022" t="b">
        <v>0</v>
      </c>
      <c r="J3022" s="133" t="s">
        <v>867</v>
      </c>
      <c r="K3022" s="91">
        <v>19200</v>
      </c>
      <c r="L3022" s="278">
        <v>19200</v>
      </c>
      <c r="M3022" s="278">
        <f t="shared" si="47"/>
        <v>0</v>
      </c>
    </row>
    <row r="3023" spans="1:13" hidden="1" x14ac:dyDescent="0.3">
      <c r="A3023" s="108">
        <v>601159</v>
      </c>
      <c r="B3023" s="133" t="s">
        <v>6151</v>
      </c>
      <c r="C3023" s="133" t="s">
        <v>33</v>
      </c>
      <c r="D3023" s="133" t="s">
        <v>6152</v>
      </c>
      <c r="E3023" s="133" t="s">
        <v>882</v>
      </c>
      <c r="F3023" s="133" t="s">
        <v>6131</v>
      </c>
      <c r="G3023" s="133" t="s">
        <v>865</v>
      </c>
      <c r="H3023" s="133" t="s">
        <v>6153</v>
      </c>
      <c r="I3023" t="b">
        <v>0</v>
      </c>
      <c r="J3023" s="133" t="s">
        <v>867</v>
      </c>
      <c r="K3023" s="91">
        <v>10000</v>
      </c>
      <c r="L3023" s="278">
        <v>10000</v>
      </c>
      <c r="M3023" s="278">
        <f t="shared" si="47"/>
        <v>0</v>
      </c>
    </row>
    <row r="3024" spans="1:13" hidden="1" x14ac:dyDescent="0.3">
      <c r="A3024" s="108">
        <v>598493</v>
      </c>
      <c r="B3024" s="133" t="s">
        <v>6154</v>
      </c>
      <c r="C3024" s="133" t="s">
        <v>33</v>
      </c>
      <c r="D3024" s="133" t="s">
        <v>6155</v>
      </c>
      <c r="E3024" s="133" t="s">
        <v>882</v>
      </c>
      <c r="F3024" s="133" t="s">
        <v>6131</v>
      </c>
      <c r="G3024" s="133" t="s">
        <v>865</v>
      </c>
      <c r="H3024" s="133" t="s">
        <v>6156</v>
      </c>
      <c r="I3024" t="b">
        <v>0</v>
      </c>
      <c r="J3024" s="133" t="s">
        <v>867</v>
      </c>
      <c r="K3024" s="91">
        <v>4500</v>
      </c>
      <c r="L3024" s="278">
        <v>4500</v>
      </c>
      <c r="M3024" s="278">
        <f t="shared" si="47"/>
        <v>0</v>
      </c>
    </row>
    <row r="3025" spans="1:13" hidden="1" x14ac:dyDescent="0.3">
      <c r="A3025" s="108">
        <v>601998</v>
      </c>
      <c r="B3025" s="133" t="s">
        <v>6157</v>
      </c>
      <c r="C3025" s="133" t="s">
        <v>33</v>
      </c>
      <c r="D3025" s="133" t="s">
        <v>1132</v>
      </c>
      <c r="E3025" s="133" t="s">
        <v>882</v>
      </c>
      <c r="F3025" s="133" t="s">
        <v>6131</v>
      </c>
      <c r="G3025" s="133" t="s">
        <v>865</v>
      </c>
      <c r="H3025" s="133" t="s">
        <v>1133</v>
      </c>
      <c r="I3025" t="b">
        <v>0</v>
      </c>
      <c r="J3025" s="133" t="s">
        <v>867</v>
      </c>
      <c r="K3025" s="91">
        <v>0</v>
      </c>
      <c r="L3025" s="278">
        <v>0</v>
      </c>
      <c r="M3025" s="278">
        <f t="shared" si="47"/>
        <v>0</v>
      </c>
    </row>
    <row r="3026" spans="1:13" hidden="1" x14ac:dyDescent="0.3">
      <c r="A3026" s="108">
        <v>598529</v>
      </c>
      <c r="B3026" s="133" t="s">
        <v>6158</v>
      </c>
      <c r="C3026" s="133" t="s">
        <v>33</v>
      </c>
      <c r="D3026" s="133" t="s">
        <v>1154</v>
      </c>
      <c r="E3026" s="133" t="s">
        <v>882</v>
      </c>
      <c r="F3026" s="133" t="s">
        <v>6131</v>
      </c>
      <c r="G3026" s="133" t="s">
        <v>865</v>
      </c>
      <c r="H3026" s="133" t="s">
        <v>6159</v>
      </c>
      <c r="I3026" t="b">
        <v>0</v>
      </c>
      <c r="J3026" s="133" t="s">
        <v>867</v>
      </c>
      <c r="K3026" s="91">
        <v>184270</v>
      </c>
      <c r="L3026" s="278">
        <v>184270</v>
      </c>
      <c r="M3026" s="278">
        <f t="shared" si="47"/>
        <v>0</v>
      </c>
    </row>
    <row r="3027" spans="1:13" hidden="1" x14ac:dyDescent="0.3">
      <c r="A3027" s="108">
        <v>601147</v>
      </c>
      <c r="B3027" s="133" t="s">
        <v>6160</v>
      </c>
      <c r="C3027" s="133" t="s">
        <v>33</v>
      </c>
      <c r="D3027" s="133" t="s">
        <v>4253</v>
      </c>
      <c r="E3027" s="133" t="s">
        <v>882</v>
      </c>
      <c r="F3027" s="133" t="s">
        <v>6131</v>
      </c>
      <c r="G3027" s="133" t="s">
        <v>865</v>
      </c>
      <c r="H3027" s="133" t="s">
        <v>6161</v>
      </c>
      <c r="I3027" t="b">
        <v>0</v>
      </c>
      <c r="J3027" s="133" t="s">
        <v>867</v>
      </c>
      <c r="K3027" s="91">
        <v>305580</v>
      </c>
      <c r="L3027" s="278">
        <v>302510</v>
      </c>
      <c r="M3027" s="278">
        <f t="shared" si="47"/>
        <v>-3070</v>
      </c>
    </row>
    <row r="3028" spans="1:13" hidden="1" x14ac:dyDescent="0.3">
      <c r="A3028" s="108">
        <v>589211</v>
      </c>
      <c r="B3028" s="133" t="s">
        <v>6163</v>
      </c>
      <c r="C3028" s="133" t="s">
        <v>33</v>
      </c>
      <c r="D3028" s="133" t="s">
        <v>6164</v>
      </c>
      <c r="E3028" s="133" t="s">
        <v>1165</v>
      </c>
      <c r="F3028" s="133" t="s">
        <v>6131</v>
      </c>
      <c r="G3028" s="133" t="s">
        <v>865</v>
      </c>
      <c r="H3028" s="133">
        <v>0</v>
      </c>
      <c r="I3028" t="b">
        <v>0</v>
      </c>
      <c r="J3028" s="133" t="s">
        <v>1166</v>
      </c>
      <c r="K3028" s="91">
        <v>150090</v>
      </c>
      <c r="L3028" s="278">
        <v>143720</v>
      </c>
      <c r="M3028" s="278">
        <f t="shared" si="47"/>
        <v>-6370</v>
      </c>
    </row>
    <row r="3029" spans="1:13" hidden="1" x14ac:dyDescent="0.3">
      <c r="A3029" s="108">
        <v>601136</v>
      </c>
      <c r="B3029" s="133" t="s">
        <v>6167</v>
      </c>
      <c r="C3029" s="133" t="s">
        <v>33</v>
      </c>
      <c r="D3029" s="133" t="s">
        <v>6164</v>
      </c>
      <c r="E3029" s="133" t="s">
        <v>1173</v>
      </c>
      <c r="F3029" s="133" t="s">
        <v>6131</v>
      </c>
      <c r="G3029" s="133" t="s">
        <v>865</v>
      </c>
      <c r="H3029" s="133" t="s">
        <v>1174</v>
      </c>
      <c r="I3029" t="b">
        <v>0</v>
      </c>
      <c r="J3029" s="133" t="s">
        <v>867</v>
      </c>
      <c r="K3029" s="91">
        <v>1570</v>
      </c>
      <c r="L3029" s="278">
        <v>1570</v>
      </c>
      <c r="M3029" s="278">
        <f t="shared" si="47"/>
        <v>0</v>
      </c>
    </row>
    <row r="3030" spans="1:13" hidden="1" x14ac:dyDescent="0.3">
      <c r="A3030" s="108">
        <v>850238</v>
      </c>
      <c r="B3030" s="133" t="s">
        <v>6168</v>
      </c>
      <c r="C3030" s="133" t="s">
        <v>33</v>
      </c>
      <c r="D3030" s="133" t="s">
        <v>6164</v>
      </c>
      <c r="E3030" s="133" t="s">
        <v>2117</v>
      </c>
      <c r="F3030" s="133" t="s">
        <v>6131</v>
      </c>
      <c r="G3030" s="133" t="s">
        <v>865</v>
      </c>
      <c r="H3030" s="133" t="s">
        <v>2118</v>
      </c>
      <c r="I3030" t="b">
        <v>0</v>
      </c>
      <c r="J3030" s="133" t="s">
        <v>867</v>
      </c>
      <c r="K3030" s="91">
        <v>13360</v>
      </c>
      <c r="L3030" s="278">
        <v>13360</v>
      </c>
      <c r="M3030" s="278">
        <f t="shared" si="47"/>
        <v>0</v>
      </c>
    </row>
    <row r="3031" spans="1:13" hidden="1" x14ac:dyDescent="0.3">
      <c r="A3031" s="108">
        <v>601141</v>
      </c>
      <c r="B3031" s="133" t="s">
        <v>6169</v>
      </c>
      <c r="C3031" s="133" t="s">
        <v>33</v>
      </c>
      <c r="D3031" s="133" t="s">
        <v>6164</v>
      </c>
      <c r="E3031" s="133" t="s">
        <v>1286</v>
      </c>
      <c r="F3031" s="133" t="s">
        <v>6131</v>
      </c>
      <c r="G3031" s="133" t="s">
        <v>865</v>
      </c>
      <c r="H3031" s="133" t="s">
        <v>1287</v>
      </c>
      <c r="I3031" t="b">
        <v>0</v>
      </c>
      <c r="J3031" s="133" t="s">
        <v>867</v>
      </c>
      <c r="K3031" s="91">
        <v>23630</v>
      </c>
      <c r="L3031" s="278">
        <v>23630</v>
      </c>
      <c r="M3031" s="278">
        <f t="shared" si="47"/>
        <v>0</v>
      </c>
    </row>
    <row r="3032" spans="1:13" hidden="1" x14ac:dyDescent="0.3">
      <c r="A3032" s="108">
        <v>850816</v>
      </c>
      <c r="B3032" s="133" t="s">
        <v>6170</v>
      </c>
      <c r="C3032" s="133" t="s">
        <v>33</v>
      </c>
      <c r="D3032" s="133" t="s">
        <v>6164</v>
      </c>
      <c r="E3032" s="133" t="s">
        <v>1176</v>
      </c>
      <c r="F3032" s="133" t="s">
        <v>6131</v>
      </c>
      <c r="G3032" s="133" t="s">
        <v>865</v>
      </c>
      <c r="H3032" s="133">
        <v>0</v>
      </c>
      <c r="I3032" t="b">
        <v>0</v>
      </c>
      <c r="J3032" s="133" t="s">
        <v>1166</v>
      </c>
      <c r="K3032" s="91">
        <v>46320</v>
      </c>
      <c r="L3032" s="278">
        <v>45490</v>
      </c>
      <c r="M3032" s="278">
        <f t="shared" si="47"/>
        <v>-830</v>
      </c>
    </row>
    <row r="3033" spans="1:13" hidden="1" x14ac:dyDescent="0.3">
      <c r="A3033" s="108">
        <v>850245</v>
      </c>
      <c r="B3033" s="133" t="s">
        <v>6171</v>
      </c>
      <c r="C3033" s="133" t="s">
        <v>33</v>
      </c>
      <c r="D3033" s="133" t="s">
        <v>6164</v>
      </c>
      <c r="E3033" s="133" t="s">
        <v>1624</v>
      </c>
      <c r="F3033" s="133" t="s">
        <v>6131</v>
      </c>
      <c r="G3033" s="133" t="s">
        <v>865</v>
      </c>
      <c r="H3033" s="133" t="s">
        <v>1625</v>
      </c>
      <c r="I3033" t="b">
        <v>0</v>
      </c>
      <c r="J3033" s="133" t="s">
        <v>867</v>
      </c>
      <c r="K3033" s="91">
        <v>0</v>
      </c>
      <c r="L3033" s="278">
        <v>0</v>
      </c>
      <c r="M3033" s="278">
        <f t="shared" si="47"/>
        <v>0</v>
      </c>
    </row>
    <row r="3034" spans="1:13" hidden="1" x14ac:dyDescent="0.3">
      <c r="A3034" s="108">
        <v>850235</v>
      </c>
      <c r="B3034" s="133" t="s">
        <v>6172</v>
      </c>
      <c r="C3034" s="133" t="s">
        <v>33</v>
      </c>
      <c r="D3034" s="133" t="s">
        <v>6164</v>
      </c>
      <c r="E3034" s="133" t="s">
        <v>1525</v>
      </c>
      <c r="F3034" s="133" t="s">
        <v>6131</v>
      </c>
      <c r="G3034" s="133" t="s">
        <v>865</v>
      </c>
      <c r="H3034" s="133" t="s">
        <v>1526</v>
      </c>
      <c r="I3034" t="b">
        <v>0</v>
      </c>
      <c r="J3034" s="133" t="s">
        <v>867</v>
      </c>
      <c r="K3034" s="91">
        <v>2010</v>
      </c>
      <c r="L3034" s="278">
        <v>2010</v>
      </c>
      <c r="M3034" s="278">
        <f t="shared" si="47"/>
        <v>0</v>
      </c>
    </row>
    <row r="3035" spans="1:13" hidden="1" x14ac:dyDescent="0.3">
      <c r="A3035" s="108">
        <v>598522</v>
      </c>
      <c r="B3035" s="133" t="s">
        <v>6173</v>
      </c>
      <c r="C3035" s="133" t="s">
        <v>33</v>
      </c>
      <c r="D3035" s="133" t="s">
        <v>6164</v>
      </c>
      <c r="E3035" s="133" t="s">
        <v>1182</v>
      </c>
      <c r="F3035" s="133" t="s">
        <v>6131</v>
      </c>
      <c r="G3035" s="133" t="s">
        <v>865</v>
      </c>
      <c r="H3035" s="133" t="s">
        <v>1183</v>
      </c>
      <c r="I3035" t="b">
        <v>0</v>
      </c>
      <c r="J3035" s="133" t="s">
        <v>867</v>
      </c>
      <c r="K3035" s="91">
        <v>0</v>
      </c>
      <c r="L3035" s="278">
        <v>0</v>
      </c>
      <c r="M3035" s="278">
        <f t="shared" si="47"/>
        <v>0</v>
      </c>
    </row>
    <row r="3036" spans="1:13" hidden="1" x14ac:dyDescent="0.3">
      <c r="A3036" s="108">
        <v>598528</v>
      </c>
      <c r="B3036" s="133" t="s">
        <v>6174</v>
      </c>
      <c r="C3036" s="133" t="s">
        <v>33</v>
      </c>
      <c r="D3036" s="133" t="s">
        <v>6164</v>
      </c>
      <c r="E3036" s="133" t="s">
        <v>1185</v>
      </c>
      <c r="F3036" s="133" t="s">
        <v>6131</v>
      </c>
      <c r="G3036" s="133" t="s">
        <v>865</v>
      </c>
      <c r="H3036" s="133" t="s">
        <v>1186</v>
      </c>
      <c r="I3036" t="b">
        <v>0</v>
      </c>
      <c r="J3036" s="133" t="s">
        <v>867</v>
      </c>
      <c r="K3036" s="91">
        <v>2500</v>
      </c>
      <c r="L3036" s="278">
        <v>2500</v>
      </c>
      <c r="M3036" s="278">
        <f t="shared" si="47"/>
        <v>0</v>
      </c>
    </row>
    <row r="3037" spans="1:13" hidden="1" x14ac:dyDescent="0.3">
      <c r="A3037" s="108">
        <v>850241</v>
      </c>
      <c r="B3037" s="133" t="s">
        <v>6175</v>
      </c>
      <c r="C3037" s="133" t="s">
        <v>33</v>
      </c>
      <c r="D3037" s="133" t="s">
        <v>6164</v>
      </c>
      <c r="E3037" s="133" t="s">
        <v>1418</v>
      </c>
      <c r="F3037" s="133" t="s">
        <v>6131</v>
      </c>
      <c r="G3037" s="133" t="s">
        <v>865</v>
      </c>
      <c r="H3037" s="133" t="s">
        <v>1636</v>
      </c>
      <c r="I3037" t="b">
        <v>0</v>
      </c>
      <c r="J3037" s="133" t="s">
        <v>867</v>
      </c>
      <c r="K3037" s="91">
        <v>50</v>
      </c>
      <c r="L3037" s="278">
        <v>50</v>
      </c>
      <c r="M3037" s="278">
        <f t="shared" si="47"/>
        <v>0</v>
      </c>
    </row>
    <row r="3038" spans="1:13" hidden="1" x14ac:dyDescent="0.3">
      <c r="A3038" s="108">
        <v>598520</v>
      </c>
      <c r="B3038" s="133" t="s">
        <v>6176</v>
      </c>
      <c r="C3038" s="133" t="s">
        <v>33</v>
      </c>
      <c r="D3038" s="133" t="s">
        <v>6164</v>
      </c>
      <c r="E3038" s="133" t="s">
        <v>1191</v>
      </c>
      <c r="F3038" s="133" t="s">
        <v>6131</v>
      </c>
      <c r="G3038" s="133" t="s">
        <v>865</v>
      </c>
      <c r="H3038" s="133" t="s">
        <v>2130</v>
      </c>
      <c r="I3038" t="b">
        <v>0</v>
      </c>
      <c r="J3038" s="133" t="s">
        <v>867</v>
      </c>
      <c r="K3038" s="91">
        <v>1200</v>
      </c>
      <c r="L3038" s="278">
        <v>1200</v>
      </c>
      <c r="M3038" s="278">
        <f t="shared" si="47"/>
        <v>0</v>
      </c>
    </row>
    <row r="3039" spans="1:13" hidden="1" x14ac:dyDescent="0.3">
      <c r="A3039" s="108">
        <v>598524</v>
      </c>
      <c r="B3039" s="133" t="s">
        <v>6177</v>
      </c>
      <c r="C3039" s="133" t="s">
        <v>33</v>
      </c>
      <c r="D3039" s="133" t="s">
        <v>6164</v>
      </c>
      <c r="E3039" s="133" t="s">
        <v>1194</v>
      </c>
      <c r="F3039" s="133" t="s">
        <v>6131</v>
      </c>
      <c r="G3039" s="133" t="s">
        <v>865</v>
      </c>
      <c r="H3039" s="133" t="s">
        <v>1195</v>
      </c>
      <c r="I3039" t="b">
        <v>0</v>
      </c>
      <c r="J3039" s="133" t="s">
        <v>867</v>
      </c>
      <c r="K3039" s="91">
        <v>600</v>
      </c>
      <c r="L3039" s="278">
        <v>600</v>
      </c>
      <c r="M3039" s="278">
        <f t="shared" si="47"/>
        <v>0</v>
      </c>
    </row>
    <row r="3040" spans="1:13" hidden="1" x14ac:dyDescent="0.3">
      <c r="A3040" s="108">
        <v>1210140</v>
      </c>
      <c r="B3040" s="133" t="s">
        <v>6178</v>
      </c>
      <c r="C3040" s="133" t="s">
        <v>33</v>
      </c>
      <c r="D3040" s="133" t="s">
        <v>6164</v>
      </c>
      <c r="E3040" s="133" t="s">
        <v>1202</v>
      </c>
      <c r="F3040" s="133" t="s">
        <v>6131</v>
      </c>
      <c r="G3040" s="133" t="s">
        <v>865</v>
      </c>
      <c r="H3040" s="133" t="s">
        <v>1203</v>
      </c>
      <c r="I3040" t="b">
        <v>0</v>
      </c>
      <c r="J3040" s="133" t="s">
        <v>867</v>
      </c>
      <c r="K3040" s="91">
        <v>1000</v>
      </c>
      <c r="L3040" s="278">
        <v>1000</v>
      </c>
      <c r="M3040" s="278">
        <f t="shared" si="47"/>
        <v>0</v>
      </c>
    </row>
    <row r="3041" spans="1:13" hidden="1" x14ac:dyDescent="0.3">
      <c r="A3041" s="108">
        <v>2617506</v>
      </c>
      <c r="B3041" s="133" t="s">
        <v>6179</v>
      </c>
      <c r="C3041" s="133" t="s">
        <v>33</v>
      </c>
      <c r="D3041" s="133" t="s">
        <v>6164</v>
      </c>
      <c r="E3041" s="133" t="s">
        <v>1354</v>
      </c>
      <c r="F3041" s="133" t="s">
        <v>6131</v>
      </c>
      <c r="G3041" s="133" t="s">
        <v>865</v>
      </c>
      <c r="H3041" s="133" t="s">
        <v>5088</v>
      </c>
      <c r="I3041" t="b">
        <v>0</v>
      </c>
      <c r="J3041" s="133" t="s">
        <v>867</v>
      </c>
      <c r="K3041" s="91">
        <v>1000</v>
      </c>
      <c r="L3041" s="278">
        <v>1000</v>
      </c>
      <c r="M3041" s="278">
        <f t="shared" si="47"/>
        <v>0</v>
      </c>
    </row>
    <row r="3042" spans="1:13" hidden="1" x14ac:dyDescent="0.3">
      <c r="A3042" s="108">
        <v>2006141</v>
      </c>
      <c r="B3042" s="133" t="s">
        <v>6180</v>
      </c>
      <c r="C3042" s="133" t="s">
        <v>33</v>
      </c>
      <c r="D3042" s="133" t="s">
        <v>6164</v>
      </c>
      <c r="E3042" s="133" t="s">
        <v>1215</v>
      </c>
      <c r="F3042" s="133" t="s">
        <v>6131</v>
      </c>
      <c r="G3042" s="133" t="s">
        <v>865</v>
      </c>
      <c r="H3042" s="133" t="s">
        <v>6181</v>
      </c>
      <c r="I3042" t="b">
        <v>0</v>
      </c>
      <c r="J3042" s="133" t="s">
        <v>867</v>
      </c>
      <c r="K3042" s="91">
        <v>250</v>
      </c>
      <c r="L3042" s="278">
        <v>250</v>
      </c>
      <c r="M3042" s="278">
        <f t="shared" si="47"/>
        <v>0</v>
      </c>
    </row>
    <row r="3043" spans="1:13" hidden="1" x14ac:dyDescent="0.3">
      <c r="A3043" s="108">
        <v>2006143</v>
      </c>
      <c r="B3043" s="133" t="s">
        <v>6182</v>
      </c>
      <c r="C3043" s="133" t="s">
        <v>33</v>
      </c>
      <c r="D3043" s="133" t="s">
        <v>6164</v>
      </c>
      <c r="E3043" s="133" t="s">
        <v>1215</v>
      </c>
      <c r="F3043" s="133" t="s">
        <v>6131</v>
      </c>
      <c r="G3043" s="133" t="s">
        <v>925</v>
      </c>
      <c r="H3043" s="133" t="s">
        <v>6183</v>
      </c>
      <c r="I3043" t="b">
        <v>0</v>
      </c>
      <c r="J3043" s="133" t="s">
        <v>867</v>
      </c>
      <c r="K3043" s="91">
        <v>250</v>
      </c>
      <c r="L3043" s="278">
        <v>250</v>
      </c>
      <c r="M3043" s="278">
        <f t="shared" si="47"/>
        <v>0</v>
      </c>
    </row>
    <row r="3044" spans="1:13" hidden="1" x14ac:dyDescent="0.3">
      <c r="A3044" s="108">
        <v>601810</v>
      </c>
      <c r="B3044" s="133" t="s">
        <v>6184</v>
      </c>
      <c r="C3044" s="133" t="s">
        <v>33</v>
      </c>
      <c r="D3044" s="133" t="s">
        <v>6164</v>
      </c>
      <c r="E3044" s="133" t="s">
        <v>1215</v>
      </c>
      <c r="F3044" s="133" t="s">
        <v>6131</v>
      </c>
      <c r="G3044" s="133" t="s">
        <v>928</v>
      </c>
      <c r="H3044" s="133" t="s">
        <v>1996</v>
      </c>
      <c r="I3044" t="b">
        <v>0</v>
      </c>
      <c r="J3044" s="133" t="s">
        <v>867</v>
      </c>
      <c r="K3044" s="91">
        <v>600</v>
      </c>
      <c r="L3044" s="278">
        <v>600</v>
      </c>
      <c r="M3044" s="278">
        <f t="shared" si="47"/>
        <v>0</v>
      </c>
    </row>
    <row r="3045" spans="1:13" hidden="1" x14ac:dyDescent="0.3">
      <c r="A3045" s="108">
        <v>849993</v>
      </c>
      <c r="B3045" s="133" t="s">
        <v>6185</v>
      </c>
      <c r="C3045" s="133" t="s">
        <v>33</v>
      </c>
      <c r="D3045" s="133" t="s">
        <v>6164</v>
      </c>
      <c r="E3045" s="133" t="s">
        <v>1220</v>
      </c>
      <c r="F3045" s="133" t="s">
        <v>6131</v>
      </c>
      <c r="G3045" s="133" t="s">
        <v>865</v>
      </c>
      <c r="H3045" s="133" t="s">
        <v>6186</v>
      </c>
      <c r="I3045" t="b">
        <v>0</v>
      </c>
      <c r="J3045" s="133" t="s">
        <v>867</v>
      </c>
      <c r="K3045" s="91">
        <v>3000</v>
      </c>
      <c r="L3045" s="278">
        <v>3000</v>
      </c>
      <c r="M3045" s="278">
        <f t="shared" si="47"/>
        <v>0</v>
      </c>
    </row>
    <row r="3046" spans="1:13" hidden="1" x14ac:dyDescent="0.3">
      <c r="A3046" s="108">
        <v>1191480</v>
      </c>
      <c r="B3046" s="133" t="s">
        <v>6187</v>
      </c>
      <c r="C3046" s="133" t="s">
        <v>33</v>
      </c>
      <c r="D3046" s="133" t="s">
        <v>6164</v>
      </c>
      <c r="E3046" s="133" t="s">
        <v>1220</v>
      </c>
      <c r="F3046" s="133" t="s">
        <v>6131</v>
      </c>
      <c r="G3046" s="133" t="s">
        <v>925</v>
      </c>
      <c r="H3046" s="133" t="s">
        <v>6188</v>
      </c>
      <c r="I3046" t="b">
        <v>0</v>
      </c>
      <c r="J3046" s="133" t="s">
        <v>867</v>
      </c>
      <c r="K3046" s="91">
        <v>3000</v>
      </c>
      <c r="L3046" s="278">
        <v>3000</v>
      </c>
      <c r="M3046" s="278">
        <f t="shared" si="47"/>
        <v>0</v>
      </c>
    </row>
    <row r="3047" spans="1:13" hidden="1" x14ac:dyDescent="0.3">
      <c r="A3047" s="108">
        <v>601811</v>
      </c>
      <c r="B3047" s="133" t="s">
        <v>6189</v>
      </c>
      <c r="C3047" s="133" t="s">
        <v>33</v>
      </c>
      <c r="D3047" s="133" t="s">
        <v>6164</v>
      </c>
      <c r="E3047" s="133" t="s">
        <v>1229</v>
      </c>
      <c r="F3047" s="133" t="s">
        <v>6131</v>
      </c>
      <c r="G3047" s="133" t="s">
        <v>865</v>
      </c>
      <c r="H3047" s="133" t="s">
        <v>1457</v>
      </c>
      <c r="I3047" t="b">
        <v>0</v>
      </c>
      <c r="J3047" s="133" t="s">
        <v>867</v>
      </c>
      <c r="K3047" s="91">
        <v>1650</v>
      </c>
      <c r="L3047" s="278">
        <v>1650</v>
      </c>
      <c r="M3047" s="278">
        <f t="shared" si="47"/>
        <v>0</v>
      </c>
    </row>
    <row r="3048" spans="1:13" hidden="1" x14ac:dyDescent="0.3">
      <c r="A3048" s="108">
        <v>601386</v>
      </c>
      <c r="B3048" s="133" t="s">
        <v>6190</v>
      </c>
      <c r="C3048" s="133" t="s">
        <v>33</v>
      </c>
      <c r="D3048" s="133" t="s">
        <v>6164</v>
      </c>
      <c r="E3048" s="133" t="s">
        <v>1229</v>
      </c>
      <c r="F3048" s="133" t="s">
        <v>6131</v>
      </c>
      <c r="G3048" s="133" t="s">
        <v>928</v>
      </c>
      <c r="H3048" s="133" t="s">
        <v>6191</v>
      </c>
      <c r="I3048" t="b">
        <v>0</v>
      </c>
      <c r="J3048" s="133" t="s">
        <v>867</v>
      </c>
      <c r="K3048" s="91">
        <v>40</v>
      </c>
      <c r="L3048" s="278">
        <v>40</v>
      </c>
      <c r="M3048" s="278">
        <f t="shared" si="47"/>
        <v>0</v>
      </c>
    </row>
    <row r="3049" spans="1:13" hidden="1" x14ac:dyDescent="0.3">
      <c r="A3049" s="108">
        <v>1210141</v>
      </c>
      <c r="B3049" s="133" t="s">
        <v>6192</v>
      </c>
      <c r="C3049" s="133" t="s">
        <v>33</v>
      </c>
      <c r="D3049" s="133" t="s">
        <v>6164</v>
      </c>
      <c r="E3049" s="133" t="s">
        <v>1229</v>
      </c>
      <c r="F3049" s="133" t="s">
        <v>6131</v>
      </c>
      <c r="G3049" s="133" t="s">
        <v>931</v>
      </c>
      <c r="H3049" s="133" t="s">
        <v>3705</v>
      </c>
      <c r="I3049" t="b">
        <v>0</v>
      </c>
      <c r="J3049" s="133" t="s">
        <v>867</v>
      </c>
      <c r="K3049" s="91">
        <v>50</v>
      </c>
      <c r="L3049" s="278">
        <v>50</v>
      </c>
      <c r="M3049" s="278">
        <f t="shared" si="47"/>
        <v>0</v>
      </c>
    </row>
    <row r="3050" spans="1:13" hidden="1" x14ac:dyDescent="0.3">
      <c r="A3050" s="108">
        <v>2006140</v>
      </c>
      <c r="B3050" s="133" t="s">
        <v>6193</v>
      </c>
      <c r="C3050" s="133" t="s">
        <v>33</v>
      </c>
      <c r="D3050" s="133" t="s">
        <v>6164</v>
      </c>
      <c r="E3050" s="133" t="s">
        <v>1229</v>
      </c>
      <c r="F3050" s="133" t="s">
        <v>6131</v>
      </c>
      <c r="G3050" s="133" t="s">
        <v>944</v>
      </c>
      <c r="H3050" s="133" t="s">
        <v>6194</v>
      </c>
      <c r="I3050" t="b">
        <v>0</v>
      </c>
      <c r="J3050" s="133" t="s">
        <v>867</v>
      </c>
      <c r="K3050" s="91">
        <v>500</v>
      </c>
      <c r="L3050" s="278">
        <v>500</v>
      </c>
      <c r="M3050" s="278">
        <f t="shared" si="47"/>
        <v>0</v>
      </c>
    </row>
    <row r="3051" spans="1:13" hidden="1" x14ac:dyDescent="0.3">
      <c r="A3051" s="108">
        <v>2006142</v>
      </c>
      <c r="B3051" s="133" t="s">
        <v>6195</v>
      </c>
      <c r="C3051" s="133" t="s">
        <v>33</v>
      </c>
      <c r="D3051" s="133" t="s">
        <v>6164</v>
      </c>
      <c r="E3051" s="133" t="s">
        <v>1229</v>
      </c>
      <c r="F3051" s="133" t="s">
        <v>6131</v>
      </c>
      <c r="G3051" s="133" t="s">
        <v>1060</v>
      </c>
      <c r="H3051" s="133" t="s">
        <v>6196</v>
      </c>
      <c r="I3051" t="b">
        <v>0</v>
      </c>
      <c r="J3051" s="133" t="s">
        <v>867</v>
      </c>
      <c r="K3051" s="91">
        <v>0</v>
      </c>
      <c r="L3051" s="278">
        <v>0</v>
      </c>
      <c r="M3051" s="278">
        <f t="shared" si="47"/>
        <v>0</v>
      </c>
    </row>
    <row r="3052" spans="1:13" hidden="1" x14ac:dyDescent="0.3">
      <c r="A3052" s="108">
        <v>601814</v>
      </c>
      <c r="B3052" s="133" t="s">
        <v>6197</v>
      </c>
      <c r="C3052" s="133" t="s">
        <v>33</v>
      </c>
      <c r="D3052" s="133" t="s">
        <v>6164</v>
      </c>
      <c r="E3052" s="133" t="s">
        <v>1240</v>
      </c>
      <c r="F3052" s="133" t="s">
        <v>6131</v>
      </c>
      <c r="G3052" s="133" t="s">
        <v>865</v>
      </c>
      <c r="H3052" s="133" t="s">
        <v>6198</v>
      </c>
      <c r="I3052" t="b">
        <v>0</v>
      </c>
      <c r="J3052" s="133" t="s">
        <v>867</v>
      </c>
      <c r="K3052" s="91">
        <v>3600</v>
      </c>
      <c r="L3052" s="278">
        <v>3600</v>
      </c>
      <c r="M3052" s="278">
        <f t="shared" si="47"/>
        <v>0</v>
      </c>
    </row>
    <row r="3053" spans="1:13" hidden="1" x14ac:dyDescent="0.3">
      <c r="A3053" s="108">
        <v>601817</v>
      </c>
      <c r="B3053" s="133" t="s">
        <v>6199</v>
      </c>
      <c r="C3053" s="133" t="s">
        <v>33</v>
      </c>
      <c r="D3053" s="133" t="s">
        <v>6164</v>
      </c>
      <c r="E3053" s="133" t="s">
        <v>1240</v>
      </c>
      <c r="F3053" s="133" t="s">
        <v>6131</v>
      </c>
      <c r="G3053" s="133" t="s">
        <v>925</v>
      </c>
      <c r="H3053" s="133" t="s">
        <v>6200</v>
      </c>
      <c r="I3053" t="b">
        <v>0</v>
      </c>
      <c r="J3053" s="133" t="s">
        <v>867</v>
      </c>
      <c r="K3053" s="91">
        <v>250</v>
      </c>
      <c r="L3053" s="278">
        <v>250</v>
      </c>
      <c r="M3053" s="278">
        <f t="shared" si="47"/>
        <v>0</v>
      </c>
    </row>
    <row r="3054" spans="1:13" hidden="1" x14ac:dyDescent="0.3">
      <c r="A3054" s="108">
        <v>600892</v>
      </c>
      <c r="B3054" s="133" t="s">
        <v>6201</v>
      </c>
      <c r="C3054" s="133" t="s">
        <v>33</v>
      </c>
      <c r="D3054" s="133" t="s">
        <v>6164</v>
      </c>
      <c r="E3054" s="133" t="s">
        <v>1576</v>
      </c>
      <c r="F3054" s="133" t="s">
        <v>6131</v>
      </c>
      <c r="G3054" s="133" t="s">
        <v>865</v>
      </c>
      <c r="H3054" s="133" t="s">
        <v>1577</v>
      </c>
      <c r="I3054" t="b">
        <v>0</v>
      </c>
      <c r="J3054" s="133" t="s">
        <v>867</v>
      </c>
      <c r="K3054" s="91">
        <v>25420</v>
      </c>
      <c r="L3054" s="278">
        <v>25420</v>
      </c>
      <c r="M3054" s="278">
        <f t="shared" si="47"/>
        <v>0</v>
      </c>
    </row>
    <row r="3055" spans="1:13" hidden="1" x14ac:dyDescent="0.3">
      <c r="A3055" s="108">
        <v>601388</v>
      </c>
      <c r="B3055" s="133" t="s">
        <v>6202</v>
      </c>
      <c r="C3055" s="133" t="s">
        <v>33</v>
      </c>
      <c r="D3055" s="133" t="s">
        <v>6164</v>
      </c>
      <c r="E3055" s="133" t="s">
        <v>1243</v>
      </c>
      <c r="F3055" s="133" t="s">
        <v>6131</v>
      </c>
      <c r="G3055" s="133" t="s">
        <v>865</v>
      </c>
      <c r="H3055" s="133" t="s">
        <v>1244</v>
      </c>
      <c r="I3055" t="b">
        <v>0</v>
      </c>
      <c r="J3055" s="133" t="s">
        <v>867</v>
      </c>
      <c r="K3055" s="91">
        <v>22000</v>
      </c>
      <c r="L3055" s="278">
        <v>22000</v>
      </c>
      <c r="M3055" s="278">
        <f t="shared" si="47"/>
        <v>0</v>
      </c>
    </row>
    <row r="3056" spans="1:13" hidden="1" x14ac:dyDescent="0.3">
      <c r="A3056" s="108">
        <v>601818</v>
      </c>
      <c r="B3056" s="133" t="s">
        <v>6203</v>
      </c>
      <c r="C3056" s="133" t="s">
        <v>33</v>
      </c>
      <c r="D3056" s="133" t="s">
        <v>6164</v>
      </c>
      <c r="E3056" s="133" t="s">
        <v>1246</v>
      </c>
      <c r="F3056" s="133" t="s">
        <v>6131</v>
      </c>
      <c r="G3056" s="133" t="s">
        <v>865</v>
      </c>
      <c r="H3056" s="133" t="s">
        <v>1326</v>
      </c>
      <c r="I3056" t="b">
        <v>0</v>
      </c>
      <c r="J3056" s="133" t="s">
        <v>867</v>
      </c>
      <c r="K3056" s="91">
        <v>1800</v>
      </c>
      <c r="L3056" s="278">
        <v>2160</v>
      </c>
      <c r="M3056" s="278">
        <f t="shared" si="47"/>
        <v>360</v>
      </c>
    </row>
    <row r="3057" spans="1:13" hidden="1" x14ac:dyDescent="0.3">
      <c r="A3057" s="108">
        <v>600893</v>
      </c>
      <c r="B3057" s="133" t="s">
        <v>6204</v>
      </c>
      <c r="C3057" s="133" t="s">
        <v>33</v>
      </c>
      <c r="D3057" s="133" t="s">
        <v>6164</v>
      </c>
      <c r="E3057" s="133" t="s">
        <v>1246</v>
      </c>
      <c r="F3057" s="133" t="s">
        <v>6131</v>
      </c>
      <c r="G3057" s="133" t="s">
        <v>925</v>
      </c>
      <c r="H3057" s="268" t="s">
        <v>1251</v>
      </c>
      <c r="I3057" t="b">
        <v>0</v>
      </c>
      <c r="J3057" s="133" t="s">
        <v>867</v>
      </c>
      <c r="K3057" s="91">
        <v>360</v>
      </c>
      <c r="L3057" s="278">
        <v>0</v>
      </c>
      <c r="M3057" s="278">
        <f t="shared" si="47"/>
        <v>-360</v>
      </c>
    </row>
    <row r="3058" spans="1:13" hidden="1" x14ac:dyDescent="0.3">
      <c r="A3058" s="108">
        <v>601819</v>
      </c>
      <c r="B3058" s="133" t="s">
        <v>6205</v>
      </c>
      <c r="C3058" s="133" t="s">
        <v>33</v>
      </c>
      <c r="D3058" s="133" t="s">
        <v>6164</v>
      </c>
      <c r="E3058" s="133" t="s">
        <v>1586</v>
      </c>
      <c r="F3058" s="133" t="s">
        <v>6131</v>
      </c>
      <c r="G3058" s="133" t="s">
        <v>865</v>
      </c>
      <c r="H3058" s="133" t="s">
        <v>1922</v>
      </c>
      <c r="I3058" t="b">
        <v>0</v>
      </c>
      <c r="J3058" s="133" t="s">
        <v>867</v>
      </c>
      <c r="K3058" s="91">
        <v>4300</v>
      </c>
      <c r="L3058" s="278">
        <v>4300</v>
      </c>
      <c r="M3058" s="278">
        <f t="shared" si="47"/>
        <v>0</v>
      </c>
    </row>
    <row r="3059" spans="1:13" hidden="1" x14ac:dyDescent="0.3">
      <c r="A3059" s="108">
        <v>600894</v>
      </c>
      <c r="B3059" s="133" t="s">
        <v>6206</v>
      </c>
      <c r="C3059" s="133" t="s">
        <v>33</v>
      </c>
      <c r="D3059" s="133" t="s">
        <v>6164</v>
      </c>
      <c r="E3059" s="133" t="s">
        <v>1253</v>
      </c>
      <c r="F3059" s="133" t="s">
        <v>6131</v>
      </c>
      <c r="G3059" s="133" t="s">
        <v>865</v>
      </c>
      <c r="H3059" s="133" t="s">
        <v>1254</v>
      </c>
      <c r="I3059" t="b">
        <v>0</v>
      </c>
      <c r="J3059" s="133" t="s">
        <v>867</v>
      </c>
      <c r="K3059" s="91">
        <v>11160</v>
      </c>
      <c r="L3059" s="278">
        <v>11160</v>
      </c>
      <c r="M3059" s="278">
        <f t="shared" si="47"/>
        <v>0</v>
      </c>
    </row>
    <row r="3060" spans="1:13" hidden="1" x14ac:dyDescent="0.3">
      <c r="A3060" s="108">
        <v>601389</v>
      </c>
      <c r="B3060" s="133" t="s">
        <v>6207</v>
      </c>
      <c r="C3060" s="133" t="s">
        <v>33</v>
      </c>
      <c r="D3060" s="133" t="s">
        <v>6164</v>
      </c>
      <c r="E3060" s="133" t="s">
        <v>1253</v>
      </c>
      <c r="F3060" s="133" t="s">
        <v>6131</v>
      </c>
      <c r="G3060" s="133" t="s">
        <v>925</v>
      </c>
      <c r="H3060" s="133" t="s">
        <v>1497</v>
      </c>
      <c r="I3060" t="b">
        <v>0</v>
      </c>
      <c r="J3060" s="133" t="s">
        <v>867</v>
      </c>
      <c r="K3060" s="91">
        <v>6180</v>
      </c>
      <c r="L3060" s="278">
        <v>6180</v>
      </c>
      <c r="M3060" s="278">
        <f t="shared" si="47"/>
        <v>0</v>
      </c>
    </row>
    <row r="3061" spans="1:13" hidden="1" x14ac:dyDescent="0.3">
      <c r="A3061" s="108">
        <v>601820</v>
      </c>
      <c r="B3061" s="133" t="s">
        <v>6208</v>
      </c>
      <c r="C3061" s="133" t="s">
        <v>33</v>
      </c>
      <c r="D3061" s="133" t="s">
        <v>6164</v>
      </c>
      <c r="E3061" s="133" t="s">
        <v>1265</v>
      </c>
      <c r="F3061" s="133" t="s">
        <v>6131</v>
      </c>
      <c r="G3061" s="133" t="s">
        <v>865</v>
      </c>
      <c r="H3061" s="133" t="s">
        <v>1266</v>
      </c>
      <c r="I3061" t="b">
        <v>0</v>
      </c>
      <c r="J3061" s="133" t="s">
        <v>867</v>
      </c>
      <c r="K3061" s="91">
        <v>26410</v>
      </c>
      <c r="L3061" s="278">
        <v>26410</v>
      </c>
      <c r="M3061" s="278">
        <f t="shared" si="47"/>
        <v>0</v>
      </c>
    </row>
    <row r="3062" spans="1:13" hidden="1" x14ac:dyDescent="0.3">
      <c r="A3062" s="108">
        <v>601821</v>
      </c>
      <c r="B3062" s="133" t="s">
        <v>6209</v>
      </c>
      <c r="C3062" s="133" t="s">
        <v>33</v>
      </c>
      <c r="D3062" s="133" t="s">
        <v>6164</v>
      </c>
      <c r="E3062" s="133" t="s">
        <v>1268</v>
      </c>
      <c r="F3062" s="133" t="s">
        <v>6131</v>
      </c>
      <c r="G3062" s="133" t="s">
        <v>865</v>
      </c>
      <c r="H3062" s="133" t="s">
        <v>6210</v>
      </c>
      <c r="I3062" t="b">
        <v>0</v>
      </c>
      <c r="J3062" s="133" t="s">
        <v>867</v>
      </c>
      <c r="K3062" s="91">
        <v>60</v>
      </c>
      <c r="L3062" s="278">
        <v>60</v>
      </c>
      <c r="M3062" s="278">
        <f t="shared" si="47"/>
        <v>0</v>
      </c>
    </row>
    <row r="3063" spans="1:13" hidden="1" x14ac:dyDescent="0.3">
      <c r="A3063" s="108">
        <v>601822</v>
      </c>
      <c r="B3063" s="133" t="s">
        <v>6211</v>
      </c>
      <c r="C3063" s="133" t="s">
        <v>33</v>
      </c>
      <c r="D3063" s="133" t="s">
        <v>6164</v>
      </c>
      <c r="E3063" s="133" t="s">
        <v>1679</v>
      </c>
      <c r="F3063" s="133" t="s">
        <v>6131</v>
      </c>
      <c r="G3063" s="133" t="s">
        <v>865</v>
      </c>
      <c r="H3063" s="133" t="s">
        <v>6212</v>
      </c>
      <c r="I3063" t="b">
        <v>0</v>
      </c>
      <c r="J3063" s="133" t="s">
        <v>867</v>
      </c>
      <c r="K3063" s="91">
        <v>50000</v>
      </c>
      <c r="L3063" s="278">
        <v>50000</v>
      </c>
      <c r="M3063" s="278">
        <f t="shared" si="47"/>
        <v>0</v>
      </c>
    </row>
    <row r="3064" spans="1:13" hidden="1" x14ac:dyDescent="0.3">
      <c r="A3064" s="108">
        <v>601823</v>
      </c>
      <c r="B3064" s="133" t="s">
        <v>6213</v>
      </c>
      <c r="C3064" s="133" t="s">
        <v>33</v>
      </c>
      <c r="D3064" s="133" t="s">
        <v>6164</v>
      </c>
      <c r="E3064" s="133" t="s">
        <v>1679</v>
      </c>
      <c r="F3064" s="133" t="s">
        <v>6131</v>
      </c>
      <c r="G3064" s="133" t="s">
        <v>925</v>
      </c>
      <c r="H3064" s="133" t="s">
        <v>3690</v>
      </c>
      <c r="I3064" t="b">
        <v>0</v>
      </c>
      <c r="J3064" s="133" t="s">
        <v>867</v>
      </c>
      <c r="K3064" s="91">
        <v>6210</v>
      </c>
      <c r="L3064" s="278">
        <v>6580</v>
      </c>
      <c r="M3064" s="278">
        <f t="shared" si="47"/>
        <v>370</v>
      </c>
    </row>
    <row r="3065" spans="1:13" hidden="1" x14ac:dyDescent="0.3">
      <c r="A3065" s="108">
        <v>601824</v>
      </c>
      <c r="B3065" s="261" t="s">
        <v>12009</v>
      </c>
      <c r="C3065" s="262" t="s">
        <v>33</v>
      </c>
      <c r="D3065" s="262" t="s">
        <v>6164</v>
      </c>
      <c r="E3065" s="262" t="s">
        <v>1679</v>
      </c>
      <c r="F3065" s="262" t="s">
        <v>6131</v>
      </c>
      <c r="G3065" s="262" t="s">
        <v>928</v>
      </c>
      <c r="H3065" s="262" t="s">
        <v>7857</v>
      </c>
      <c r="I3065" s="263" t="b">
        <v>0</v>
      </c>
      <c r="J3065" s="261" t="s">
        <v>867</v>
      </c>
      <c r="K3065" s="264"/>
      <c r="L3065" s="278">
        <v>3760</v>
      </c>
      <c r="M3065" s="285">
        <f t="shared" si="47"/>
        <v>3760</v>
      </c>
    </row>
    <row r="3066" spans="1:13" hidden="1" x14ac:dyDescent="0.3">
      <c r="A3066" s="108">
        <v>601825</v>
      </c>
      <c r="B3066" s="133" t="s">
        <v>6214</v>
      </c>
      <c r="C3066" s="133" t="s">
        <v>33</v>
      </c>
      <c r="D3066" s="133" t="s">
        <v>6164</v>
      </c>
      <c r="E3066" s="133" t="s">
        <v>1694</v>
      </c>
      <c r="F3066" s="133" t="s">
        <v>6131</v>
      </c>
      <c r="G3066" s="133" t="s">
        <v>865</v>
      </c>
      <c r="H3066" s="133" t="s">
        <v>6215</v>
      </c>
      <c r="I3066" t="b">
        <v>0</v>
      </c>
      <c r="J3066" s="133" t="s">
        <v>867</v>
      </c>
      <c r="K3066" s="91">
        <v>25000</v>
      </c>
      <c r="L3066" s="278">
        <v>25000</v>
      </c>
      <c r="M3066" s="278">
        <f t="shared" si="47"/>
        <v>0</v>
      </c>
    </row>
    <row r="3067" spans="1:13" hidden="1" x14ac:dyDescent="0.3">
      <c r="A3067" s="108">
        <v>601390</v>
      </c>
      <c r="B3067" s="133" t="s">
        <v>6216</v>
      </c>
      <c r="C3067" s="133" t="s">
        <v>33</v>
      </c>
      <c r="D3067" s="133" t="s">
        <v>6164</v>
      </c>
      <c r="E3067" s="133" t="s">
        <v>1694</v>
      </c>
      <c r="F3067" s="133" t="s">
        <v>6131</v>
      </c>
      <c r="G3067" s="133" t="s">
        <v>925</v>
      </c>
      <c r="H3067" s="133" t="s">
        <v>6217</v>
      </c>
      <c r="I3067" t="b">
        <v>0</v>
      </c>
      <c r="J3067" s="133" t="s">
        <v>867</v>
      </c>
      <c r="K3067" s="91">
        <v>650000</v>
      </c>
      <c r="L3067" s="278">
        <v>650000</v>
      </c>
      <c r="M3067" s="278">
        <f t="shared" si="47"/>
        <v>0</v>
      </c>
    </row>
    <row r="3068" spans="1:13" hidden="1" x14ac:dyDescent="0.3">
      <c r="A3068" s="108">
        <v>601391</v>
      </c>
      <c r="B3068" s="133" t="s">
        <v>6218</v>
      </c>
      <c r="C3068" s="133" t="s">
        <v>34</v>
      </c>
      <c r="D3068" s="133" t="s">
        <v>862</v>
      </c>
      <c r="E3068" s="133" t="s">
        <v>863</v>
      </c>
      <c r="F3068" s="133" t="s">
        <v>6219</v>
      </c>
      <c r="G3068" s="133" t="s">
        <v>865</v>
      </c>
      <c r="H3068" s="133" t="s">
        <v>866</v>
      </c>
      <c r="I3068" t="b">
        <v>0</v>
      </c>
      <c r="J3068" s="133" t="s">
        <v>867</v>
      </c>
      <c r="K3068" s="91">
        <v>454790</v>
      </c>
      <c r="L3068" s="278">
        <v>454790</v>
      </c>
      <c r="M3068" s="278">
        <f t="shared" si="47"/>
        <v>0</v>
      </c>
    </row>
    <row r="3069" spans="1:13" hidden="1" x14ac:dyDescent="0.3">
      <c r="A3069" s="108">
        <v>601826</v>
      </c>
      <c r="B3069" s="133" t="s">
        <v>6220</v>
      </c>
      <c r="C3069" s="133" t="s">
        <v>34</v>
      </c>
      <c r="D3069" s="133" t="s">
        <v>869</v>
      </c>
      <c r="E3069" s="133" t="s">
        <v>863</v>
      </c>
      <c r="F3069" s="133" t="s">
        <v>6219</v>
      </c>
      <c r="G3069" s="133" t="s">
        <v>865</v>
      </c>
      <c r="H3069" s="133" t="s">
        <v>6086</v>
      </c>
      <c r="I3069" t="b">
        <v>0</v>
      </c>
      <c r="J3069" s="133" t="s">
        <v>867</v>
      </c>
      <c r="K3069" s="91">
        <v>13570</v>
      </c>
      <c r="L3069" s="278">
        <v>13570</v>
      </c>
      <c r="M3069" s="278">
        <f t="shared" si="47"/>
        <v>0</v>
      </c>
    </row>
    <row r="3070" spans="1:13" hidden="1" x14ac:dyDescent="0.3">
      <c r="A3070" s="108">
        <v>601827</v>
      </c>
      <c r="B3070" s="133" t="s">
        <v>6221</v>
      </c>
      <c r="C3070" s="133" t="s">
        <v>34</v>
      </c>
      <c r="D3070" s="133" t="s">
        <v>875</v>
      </c>
      <c r="E3070" s="133" t="s">
        <v>863</v>
      </c>
      <c r="F3070" s="133" t="s">
        <v>6219</v>
      </c>
      <c r="G3070" s="133" t="s">
        <v>865</v>
      </c>
      <c r="H3070" s="133" t="s">
        <v>876</v>
      </c>
      <c r="I3070" t="b">
        <v>0</v>
      </c>
      <c r="J3070" s="133" t="s">
        <v>867</v>
      </c>
      <c r="K3070" s="91">
        <v>30790</v>
      </c>
      <c r="L3070" s="278">
        <v>30790</v>
      </c>
      <c r="M3070" s="278">
        <f t="shared" si="47"/>
        <v>0</v>
      </c>
    </row>
    <row r="3071" spans="1:13" hidden="1" x14ac:dyDescent="0.3">
      <c r="A3071" s="108">
        <v>601828</v>
      </c>
      <c r="B3071" s="133" t="s">
        <v>6222</v>
      </c>
      <c r="C3071" s="133" t="s">
        <v>34</v>
      </c>
      <c r="D3071" s="133" t="s">
        <v>878</v>
      </c>
      <c r="E3071" s="133" t="s">
        <v>863</v>
      </c>
      <c r="F3071" s="133" t="s">
        <v>6219</v>
      </c>
      <c r="G3071" s="133" t="s">
        <v>865</v>
      </c>
      <c r="H3071" s="133" t="s">
        <v>6089</v>
      </c>
      <c r="I3071" t="b">
        <v>0</v>
      </c>
      <c r="J3071" s="133" t="s">
        <v>867</v>
      </c>
      <c r="K3071" s="91">
        <v>800</v>
      </c>
      <c r="L3071" s="278">
        <v>800</v>
      </c>
      <c r="M3071" s="278">
        <f t="shared" si="47"/>
        <v>0</v>
      </c>
    </row>
    <row r="3072" spans="1:13" hidden="1" x14ac:dyDescent="0.3">
      <c r="A3072" s="108">
        <v>2617514</v>
      </c>
      <c r="B3072" s="133" t="s">
        <v>6223</v>
      </c>
      <c r="C3072" s="133" t="s">
        <v>34</v>
      </c>
      <c r="D3072" s="133" t="s">
        <v>894</v>
      </c>
      <c r="E3072" s="133" t="s">
        <v>863</v>
      </c>
      <c r="F3072" s="133" t="s">
        <v>6219</v>
      </c>
      <c r="G3072" s="133" t="s">
        <v>865</v>
      </c>
      <c r="H3072" s="133" t="s">
        <v>895</v>
      </c>
      <c r="I3072" t="b">
        <v>0</v>
      </c>
      <c r="J3072" s="133" t="s">
        <v>867</v>
      </c>
      <c r="K3072" s="91">
        <v>7890</v>
      </c>
      <c r="L3072" s="278">
        <v>7890</v>
      </c>
      <c r="M3072" s="278">
        <f t="shared" si="47"/>
        <v>0</v>
      </c>
    </row>
    <row r="3073" spans="1:13" hidden="1" x14ac:dyDescent="0.3">
      <c r="A3073" s="108">
        <v>601829</v>
      </c>
      <c r="B3073" s="133" t="s">
        <v>6224</v>
      </c>
      <c r="C3073" s="133" t="s">
        <v>34</v>
      </c>
      <c r="D3073" s="133" t="s">
        <v>897</v>
      </c>
      <c r="E3073" s="133" t="s">
        <v>863</v>
      </c>
      <c r="F3073" s="133" t="s">
        <v>6219</v>
      </c>
      <c r="G3073" s="133" t="s">
        <v>865</v>
      </c>
      <c r="H3073" s="133" t="s">
        <v>898</v>
      </c>
      <c r="I3073" t="b">
        <v>0</v>
      </c>
      <c r="J3073" s="133" t="s">
        <v>867</v>
      </c>
      <c r="K3073" s="91">
        <v>0</v>
      </c>
      <c r="L3073" s="278">
        <v>0</v>
      </c>
      <c r="M3073" s="278">
        <f t="shared" si="47"/>
        <v>0</v>
      </c>
    </row>
    <row r="3074" spans="1:13" hidden="1" x14ac:dyDescent="0.3">
      <c r="A3074" s="108">
        <v>601830</v>
      </c>
      <c r="B3074" s="133" t="s">
        <v>6225</v>
      </c>
      <c r="C3074" s="133" t="s">
        <v>34</v>
      </c>
      <c r="D3074" s="133" t="s">
        <v>900</v>
      </c>
      <c r="E3074" s="133" t="s">
        <v>863</v>
      </c>
      <c r="F3074" s="133" t="s">
        <v>6219</v>
      </c>
      <c r="G3074" s="133" t="s">
        <v>865</v>
      </c>
      <c r="H3074" s="133" t="s">
        <v>901</v>
      </c>
      <c r="I3074" t="b">
        <v>0</v>
      </c>
      <c r="J3074" s="133" t="s">
        <v>867</v>
      </c>
      <c r="K3074" s="91">
        <v>0</v>
      </c>
      <c r="L3074" s="278">
        <v>0</v>
      </c>
      <c r="M3074" s="278">
        <f t="shared" si="47"/>
        <v>0</v>
      </c>
    </row>
    <row r="3075" spans="1:13" hidden="1" x14ac:dyDescent="0.3">
      <c r="A3075" s="108">
        <v>601831</v>
      </c>
      <c r="B3075" s="133" t="s">
        <v>6226</v>
      </c>
      <c r="C3075" s="133" t="s">
        <v>34</v>
      </c>
      <c r="D3075" s="133" t="s">
        <v>903</v>
      </c>
      <c r="E3075" s="133" t="s">
        <v>863</v>
      </c>
      <c r="F3075" s="133" t="s">
        <v>6219</v>
      </c>
      <c r="G3075" s="133" t="s">
        <v>865</v>
      </c>
      <c r="H3075" s="133" t="s">
        <v>904</v>
      </c>
      <c r="I3075" t="b">
        <v>0</v>
      </c>
      <c r="J3075" s="133" t="s">
        <v>867</v>
      </c>
      <c r="K3075" s="91">
        <v>0</v>
      </c>
      <c r="L3075" s="278">
        <v>0</v>
      </c>
      <c r="M3075" s="278">
        <f t="shared" si="47"/>
        <v>0</v>
      </c>
    </row>
    <row r="3076" spans="1:13" hidden="1" x14ac:dyDescent="0.3">
      <c r="A3076" s="108">
        <v>601346</v>
      </c>
      <c r="B3076" s="133" t="s">
        <v>6227</v>
      </c>
      <c r="C3076" s="133" t="s">
        <v>34</v>
      </c>
      <c r="D3076" s="133" t="s">
        <v>6228</v>
      </c>
      <c r="E3076" s="133" t="s">
        <v>882</v>
      </c>
      <c r="F3076" s="133" t="s">
        <v>6229</v>
      </c>
      <c r="G3076" s="133" t="s">
        <v>865</v>
      </c>
      <c r="H3076" s="133" t="s">
        <v>6230</v>
      </c>
      <c r="I3076" t="b">
        <v>0</v>
      </c>
      <c r="J3076" s="133" t="s">
        <v>867</v>
      </c>
      <c r="K3076" s="91">
        <v>25000</v>
      </c>
      <c r="L3076" s="278">
        <v>25000</v>
      </c>
      <c r="M3076" s="278">
        <f t="shared" si="47"/>
        <v>0</v>
      </c>
    </row>
    <row r="3077" spans="1:13" hidden="1" x14ac:dyDescent="0.3">
      <c r="A3077" s="108">
        <v>601392</v>
      </c>
      <c r="B3077" s="133" t="s">
        <v>6231</v>
      </c>
      <c r="C3077" s="133" t="s">
        <v>34</v>
      </c>
      <c r="D3077" s="133" t="s">
        <v>6232</v>
      </c>
      <c r="E3077" s="133" t="s">
        <v>882</v>
      </c>
      <c r="F3077" s="133" t="s">
        <v>6233</v>
      </c>
      <c r="G3077" s="133" t="s">
        <v>865</v>
      </c>
      <c r="H3077" s="133" t="s">
        <v>6234</v>
      </c>
      <c r="I3077" t="b">
        <v>0</v>
      </c>
      <c r="J3077" s="133" t="s">
        <v>867</v>
      </c>
      <c r="K3077" s="91">
        <v>209500</v>
      </c>
      <c r="L3077" s="278">
        <v>209500</v>
      </c>
      <c r="M3077" s="278">
        <f t="shared" si="47"/>
        <v>0</v>
      </c>
    </row>
    <row r="3078" spans="1:13" hidden="1" x14ac:dyDescent="0.3">
      <c r="A3078" s="108">
        <v>601832</v>
      </c>
      <c r="B3078" s="133" t="s">
        <v>6235</v>
      </c>
      <c r="C3078" s="133" t="s">
        <v>34</v>
      </c>
      <c r="D3078" s="133" t="s">
        <v>914</v>
      </c>
      <c r="E3078" s="133" t="s">
        <v>882</v>
      </c>
      <c r="F3078" s="133" t="s">
        <v>6219</v>
      </c>
      <c r="G3078" s="133" t="s">
        <v>865</v>
      </c>
      <c r="H3078" s="133" t="s">
        <v>915</v>
      </c>
      <c r="I3078" t="b">
        <v>0</v>
      </c>
      <c r="J3078" s="133" t="s">
        <v>867</v>
      </c>
      <c r="K3078" s="91">
        <v>150000</v>
      </c>
      <c r="L3078" s="278">
        <v>150000</v>
      </c>
      <c r="M3078" s="278">
        <f t="shared" ref="M3078:M3141" si="48">+L3078-K3078</f>
        <v>0</v>
      </c>
    </row>
    <row r="3079" spans="1:13" hidden="1" x14ac:dyDescent="0.3">
      <c r="A3079" s="108">
        <v>601833</v>
      </c>
      <c r="B3079" s="133" t="s">
        <v>6236</v>
      </c>
      <c r="C3079" s="133" t="s">
        <v>34</v>
      </c>
      <c r="D3079" s="133" t="s">
        <v>6237</v>
      </c>
      <c r="E3079" s="133" t="s">
        <v>882</v>
      </c>
      <c r="F3079" s="133" t="s">
        <v>6233</v>
      </c>
      <c r="G3079" s="133" t="s">
        <v>865</v>
      </c>
      <c r="H3079" s="133" t="s">
        <v>6238</v>
      </c>
      <c r="I3079" t="b">
        <v>0</v>
      </c>
      <c r="J3079" s="133" t="s">
        <v>867</v>
      </c>
      <c r="K3079" s="91">
        <v>340</v>
      </c>
      <c r="L3079" s="278">
        <v>340</v>
      </c>
      <c r="M3079" s="278">
        <f t="shared" si="48"/>
        <v>0</v>
      </c>
    </row>
    <row r="3080" spans="1:13" hidden="1" x14ac:dyDescent="0.3">
      <c r="A3080" s="108">
        <v>601834</v>
      </c>
      <c r="B3080" s="133" t="s">
        <v>6239</v>
      </c>
      <c r="C3080" s="133" t="s">
        <v>34</v>
      </c>
      <c r="D3080" s="133" t="s">
        <v>6240</v>
      </c>
      <c r="E3080" s="133" t="s">
        <v>882</v>
      </c>
      <c r="F3080" s="133" t="s">
        <v>6229</v>
      </c>
      <c r="G3080" s="133" t="s">
        <v>865</v>
      </c>
      <c r="H3080" s="133" t="s">
        <v>6241</v>
      </c>
      <c r="I3080" t="b">
        <v>0</v>
      </c>
      <c r="J3080" s="133" t="s">
        <v>867</v>
      </c>
      <c r="K3080" s="91">
        <v>61500</v>
      </c>
      <c r="L3080" s="278">
        <v>61500</v>
      </c>
      <c r="M3080" s="278">
        <f t="shared" si="48"/>
        <v>0</v>
      </c>
    </row>
    <row r="3081" spans="1:13" hidden="1" x14ac:dyDescent="0.3">
      <c r="A3081" s="108">
        <v>601835</v>
      </c>
      <c r="B3081" s="133" t="s">
        <v>6242</v>
      </c>
      <c r="C3081" s="133" t="s">
        <v>34</v>
      </c>
      <c r="D3081" s="133" t="s">
        <v>6243</v>
      </c>
      <c r="E3081" s="133" t="s">
        <v>882</v>
      </c>
      <c r="F3081" s="133" t="s">
        <v>6229</v>
      </c>
      <c r="G3081" s="133" t="s">
        <v>865</v>
      </c>
      <c r="H3081" s="133" t="s">
        <v>6244</v>
      </c>
      <c r="I3081" t="b">
        <v>0</v>
      </c>
      <c r="J3081" s="133" t="s">
        <v>867</v>
      </c>
      <c r="K3081" s="91">
        <v>9000</v>
      </c>
      <c r="L3081" s="278">
        <v>9000</v>
      </c>
      <c r="M3081" s="278">
        <f t="shared" si="48"/>
        <v>0</v>
      </c>
    </row>
    <row r="3082" spans="1:13" hidden="1" x14ac:dyDescent="0.3">
      <c r="A3082" s="108">
        <v>601836</v>
      </c>
      <c r="B3082" s="133" t="s">
        <v>6245</v>
      </c>
      <c r="C3082" s="133" t="s">
        <v>34</v>
      </c>
      <c r="D3082" s="133" t="s">
        <v>6246</v>
      </c>
      <c r="E3082" s="133" t="s">
        <v>882</v>
      </c>
      <c r="F3082" s="133" t="s">
        <v>6229</v>
      </c>
      <c r="G3082" s="133" t="s">
        <v>865</v>
      </c>
      <c r="H3082" s="133" t="s">
        <v>6247</v>
      </c>
      <c r="I3082" t="b">
        <v>0</v>
      </c>
      <c r="J3082" s="133" t="s">
        <v>867</v>
      </c>
      <c r="K3082" s="91">
        <v>500</v>
      </c>
      <c r="L3082" s="278">
        <v>500</v>
      </c>
      <c r="M3082" s="278">
        <f t="shared" si="48"/>
        <v>0</v>
      </c>
    </row>
    <row r="3083" spans="1:13" hidden="1" x14ac:dyDescent="0.3">
      <c r="A3083" s="108">
        <v>600895</v>
      </c>
      <c r="B3083" s="133" t="s">
        <v>6248</v>
      </c>
      <c r="C3083" s="133" t="s">
        <v>34</v>
      </c>
      <c r="D3083" s="133" t="s">
        <v>6249</v>
      </c>
      <c r="E3083" s="133" t="s">
        <v>882</v>
      </c>
      <c r="F3083" s="133" t="s">
        <v>6229</v>
      </c>
      <c r="G3083" s="133" t="s">
        <v>865</v>
      </c>
      <c r="H3083" s="133" t="s">
        <v>6250</v>
      </c>
      <c r="I3083" t="b">
        <v>0</v>
      </c>
      <c r="J3083" s="133" t="s">
        <v>867</v>
      </c>
      <c r="K3083" s="91">
        <v>5000</v>
      </c>
      <c r="L3083" s="278">
        <v>5000</v>
      </c>
      <c r="M3083" s="278">
        <f t="shared" si="48"/>
        <v>0</v>
      </c>
    </row>
    <row r="3084" spans="1:13" hidden="1" x14ac:dyDescent="0.3">
      <c r="A3084" s="108">
        <v>601393</v>
      </c>
      <c r="B3084" s="133" t="s">
        <v>6251</v>
      </c>
      <c r="C3084" s="133" t="s">
        <v>34</v>
      </c>
      <c r="D3084" s="133" t="s">
        <v>6249</v>
      </c>
      <c r="E3084" s="133" t="s">
        <v>863</v>
      </c>
      <c r="F3084" s="133" t="s">
        <v>6219</v>
      </c>
      <c r="G3084" s="133" t="s">
        <v>865</v>
      </c>
      <c r="H3084" s="133" t="s">
        <v>6252</v>
      </c>
      <c r="I3084" t="b">
        <v>0</v>
      </c>
      <c r="J3084" s="133" t="s">
        <v>867</v>
      </c>
      <c r="K3084" s="91">
        <v>100</v>
      </c>
      <c r="L3084" s="278">
        <v>100</v>
      </c>
      <c r="M3084" s="278">
        <f t="shared" si="48"/>
        <v>0</v>
      </c>
    </row>
    <row r="3085" spans="1:13" hidden="1" x14ac:dyDescent="0.3">
      <c r="A3085" s="108">
        <v>601394</v>
      </c>
      <c r="B3085" s="133" t="s">
        <v>6253</v>
      </c>
      <c r="C3085" s="133" t="s">
        <v>34</v>
      </c>
      <c r="D3085" s="133" t="s">
        <v>6254</v>
      </c>
      <c r="E3085" s="133" t="s">
        <v>882</v>
      </c>
      <c r="F3085" s="133" t="s">
        <v>6233</v>
      </c>
      <c r="G3085" s="133" t="s">
        <v>865</v>
      </c>
      <c r="H3085" s="133" t="s">
        <v>6255</v>
      </c>
      <c r="I3085" t="b">
        <v>0</v>
      </c>
      <c r="J3085" s="133" t="s">
        <v>867</v>
      </c>
      <c r="K3085" s="91">
        <v>1180</v>
      </c>
      <c r="L3085" s="278">
        <v>1180</v>
      </c>
      <c r="M3085" s="278">
        <f t="shared" si="48"/>
        <v>0</v>
      </c>
    </row>
    <row r="3086" spans="1:13" hidden="1" x14ac:dyDescent="0.3">
      <c r="A3086" s="108">
        <v>849991</v>
      </c>
      <c r="B3086" s="133" t="s">
        <v>6256</v>
      </c>
      <c r="C3086" s="133" t="s">
        <v>34</v>
      </c>
      <c r="D3086" s="133" t="s">
        <v>6257</v>
      </c>
      <c r="E3086" s="133" t="s">
        <v>882</v>
      </c>
      <c r="F3086" s="133" t="s">
        <v>6233</v>
      </c>
      <c r="G3086" s="133" t="s">
        <v>865</v>
      </c>
      <c r="H3086" s="133" t="s">
        <v>6258</v>
      </c>
      <c r="I3086" t="b">
        <v>0</v>
      </c>
      <c r="J3086" s="133" t="s">
        <v>867</v>
      </c>
      <c r="K3086" s="91">
        <v>100</v>
      </c>
      <c r="L3086" s="278">
        <v>100</v>
      </c>
      <c r="M3086" s="278">
        <f t="shared" si="48"/>
        <v>0</v>
      </c>
    </row>
    <row r="3087" spans="1:13" hidden="1" x14ac:dyDescent="0.3">
      <c r="A3087" s="108">
        <v>601837</v>
      </c>
      <c r="B3087" s="133" t="s">
        <v>6259</v>
      </c>
      <c r="C3087" s="133" t="s">
        <v>34</v>
      </c>
      <c r="D3087" s="133" t="s">
        <v>6260</v>
      </c>
      <c r="E3087" s="133" t="s">
        <v>882</v>
      </c>
      <c r="F3087" s="133" t="s">
        <v>6233</v>
      </c>
      <c r="G3087" s="133" t="s">
        <v>865</v>
      </c>
      <c r="H3087" s="133" t="s">
        <v>6261</v>
      </c>
      <c r="I3087" t="b">
        <v>0</v>
      </c>
      <c r="J3087" s="133" t="s">
        <v>867</v>
      </c>
      <c r="K3087" s="91">
        <v>33500</v>
      </c>
      <c r="L3087" s="278">
        <v>33500</v>
      </c>
      <c r="M3087" s="278">
        <f t="shared" si="48"/>
        <v>0</v>
      </c>
    </row>
    <row r="3088" spans="1:13" hidden="1" x14ac:dyDescent="0.3">
      <c r="A3088" s="108">
        <v>849996</v>
      </c>
      <c r="B3088" s="133" t="s">
        <v>6262</v>
      </c>
      <c r="C3088" s="133" t="s">
        <v>34</v>
      </c>
      <c r="D3088" s="133" t="s">
        <v>6263</v>
      </c>
      <c r="E3088" s="133" t="s">
        <v>882</v>
      </c>
      <c r="F3088" s="133" t="s">
        <v>6233</v>
      </c>
      <c r="G3088" s="133" t="s">
        <v>865</v>
      </c>
      <c r="H3088" s="133" t="s">
        <v>6264</v>
      </c>
      <c r="I3088" t="b">
        <v>0</v>
      </c>
      <c r="J3088" s="133" t="s">
        <v>867</v>
      </c>
      <c r="K3088" s="91">
        <v>300</v>
      </c>
      <c r="L3088" s="278">
        <v>300</v>
      </c>
      <c r="M3088" s="278">
        <f t="shared" si="48"/>
        <v>0</v>
      </c>
    </row>
    <row r="3089" spans="1:13" hidden="1" x14ac:dyDescent="0.3">
      <c r="A3089" s="108">
        <v>601838</v>
      </c>
      <c r="B3089" s="133" t="s">
        <v>6265</v>
      </c>
      <c r="C3089" s="133" t="s">
        <v>34</v>
      </c>
      <c r="D3089" s="133" t="s">
        <v>1132</v>
      </c>
      <c r="E3089" s="133" t="s">
        <v>882</v>
      </c>
      <c r="F3089" s="133" t="s">
        <v>6219</v>
      </c>
      <c r="G3089" s="133" t="s">
        <v>865</v>
      </c>
      <c r="H3089" s="133" t="s">
        <v>1133</v>
      </c>
      <c r="I3089" t="b">
        <v>0</v>
      </c>
      <c r="J3089" s="133" t="s">
        <v>867</v>
      </c>
      <c r="K3089" s="91">
        <v>0</v>
      </c>
      <c r="L3089" s="278">
        <v>0</v>
      </c>
      <c r="M3089" s="278">
        <f t="shared" si="48"/>
        <v>0</v>
      </c>
    </row>
    <row r="3090" spans="1:13" hidden="1" x14ac:dyDescent="0.3">
      <c r="A3090" s="108">
        <v>849990</v>
      </c>
      <c r="B3090" s="133" t="s">
        <v>6266</v>
      </c>
      <c r="C3090" s="133" t="s">
        <v>34</v>
      </c>
      <c r="D3090" s="133" t="s">
        <v>1135</v>
      </c>
      <c r="E3090" s="133" t="s">
        <v>882</v>
      </c>
      <c r="F3090" s="133" t="s">
        <v>6219</v>
      </c>
      <c r="G3090" s="133" t="s">
        <v>865</v>
      </c>
      <c r="H3090" s="133" t="s">
        <v>6267</v>
      </c>
      <c r="I3090" t="b">
        <v>0</v>
      </c>
      <c r="J3090" s="133" t="s">
        <v>867</v>
      </c>
      <c r="K3090" s="91">
        <v>0</v>
      </c>
      <c r="L3090" s="278">
        <v>0</v>
      </c>
      <c r="M3090" s="278">
        <f t="shared" si="48"/>
        <v>0</v>
      </c>
    </row>
    <row r="3091" spans="1:13" hidden="1" x14ac:dyDescent="0.3">
      <c r="A3091" s="108">
        <v>601839</v>
      </c>
      <c r="B3091" s="133" t="s">
        <v>6268</v>
      </c>
      <c r="C3091" s="133" t="s">
        <v>34</v>
      </c>
      <c r="D3091" s="133" t="s">
        <v>1149</v>
      </c>
      <c r="E3091" s="133" t="s">
        <v>882</v>
      </c>
      <c r="F3091" s="133" t="s">
        <v>6219</v>
      </c>
      <c r="G3091" s="133" t="s">
        <v>865</v>
      </c>
      <c r="H3091" s="133" t="s">
        <v>3697</v>
      </c>
      <c r="I3091" t="b">
        <v>0</v>
      </c>
      <c r="J3091" s="133" t="s">
        <v>867</v>
      </c>
      <c r="K3091" s="91">
        <v>0</v>
      </c>
      <c r="L3091" s="278">
        <v>0</v>
      </c>
      <c r="M3091" s="278">
        <f t="shared" si="48"/>
        <v>0</v>
      </c>
    </row>
    <row r="3092" spans="1:13" hidden="1" x14ac:dyDescent="0.3">
      <c r="A3092" s="108">
        <v>601395</v>
      </c>
      <c r="B3092" s="133" t="s">
        <v>6269</v>
      </c>
      <c r="C3092" s="133" t="s">
        <v>34</v>
      </c>
      <c r="D3092" s="133" t="s">
        <v>4253</v>
      </c>
      <c r="E3092" s="133" t="s">
        <v>882</v>
      </c>
      <c r="F3092" s="133" t="s">
        <v>6219</v>
      </c>
      <c r="G3092" s="133" t="s">
        <v>865</v>
      </c>
      <c r="H3092" s="133" t="s">
        <v>6270</v>
      </c>
      <c r="I3092" t="b">
        <v>0</v>
      </c>
      <c r="J3092" s="133" t="s">
        <v>867</v>
      </c>
      <c r="K3092" s="91">
        <v>458670</v>
      </c>
      <c r="L3092" s="278">
        <v>437640</v>
      </c>
      <c r="M3092" s="278">
        <f t="shared" si="48"/>
        <v>-21030</v>
      </c>
    </row>
    <row r="3093" spans="1:13" hidden="1" x14ac:dyDescent="0.3">
      <c r="A3093" s="108">
        <v>601840</v>
      </c>
      <c r="B3093" s="133" t="s">
        <v>6271</v>
      </c>
      <c r="C3093" s="133" t="s">
        <v>34</v>
      </c>
      <c r="D3093" s="133" t="s">
        <v>6272</v>
      </c>
      <c r="E3093" s="133" t="s">
        <v>1165</v>
      </c>
      <c r="F3093" s="133" t="s">
        <v>6219</v>
      </c>
      <c r="G3093" s="133" t="s">
        <v>865</v>
      </c>
      <c r="H3093" s="133">
        <v>0</v>
      </c>
      <c r="I3093" t="b">
        <v>0</v>
      </c>
      <c r="J3093" s="133" t="s">
        <v>1166</v>
      </c>
      <c r="K3093" s="91">
        <v>401230</v>
      </c>
      <c r="L3093" s="278">
        <v>383950</v>
      </c>
      <c r="M3093" s="278">
        <f t="shared" si="48"/>
        <v>-17280</v>
      </c>
    </row>
    <row r="3094" spans="1:13" hidden="1" x14ac:dyDescent="0.3">
      <c r="A3094" s="108">
        <v>1820520</v>
      </c>
      <c r="B3094" s="133" t="s">
        <v>6273</v>
      </c>
      <c r="C3094" s="133" t="s">
        <v>34</v>
      </c>
      <c r="D3094" s="133" t="s">
        <v>6272</v>
      </c>
      <c r="E3094" s="133" t="s">
        <v>1176</v>
      </c>
      <c r="F3094" s="133" t="s">
        <v>6219</v>
      </c>
      <c r="G3094" s="133" t="s">
        <v>865</v>
      </c>
      <c r="H3094" s="133">
        <v>0</v>
      </c>
      <c r="I3094" t="b">
        <v>0</v>
      </c>
      <c r="J3094" s="133" t="s">
        <v>1166</v>
      </c>
      <c r="K3094" s="91">
        <v>196280</v>
      </c>
      <c r="L3094" s="278">
        <v>191600</v>
      </c>
      <c r="M3094" s="278">
        <f t="shared" si="48"/>
        <v>-4680</v>
      </c>
    </row>
    <row r="3095" spans="1:13" hidden="1" x14ac:dyDescent="0.3">
      <c r="A3095" s="108">
        <v>601396</v>
      </c>
      <c r="B3095" s="133" t="s">
        <v>6275</v>
      </c>
      <c r="C3095" s="133" t="s">
        <v>34</v>
      </c>
      <c r="D3095" s="133" t="s">
        <v>6272</v>
      </c>
      <c r="E3095" s="133" t="s">
        <v>1182</v>
      </c>
      <c r="F3095" s="133" t="s">
        <v>6219</v>
      </c>
      <c r="G3095" s="133" t="s">
        <v>865</v>
      </c>
      <c r="H3095" s="133" t="s">
        <v>1183</v>
      </c>
      <c r="I3095" t="b">
        <v>0</v>
      </c>
      <c r="J3095" s="133" t="s">
        <v>867</v>
      </c>
      <c r="K3095" s="91">
        <v>0</v>
      </c>
      <c r="L3095" s="278">
        <v>0</v>
      </c>
      <c r="M3095" s="278">
        <f t="shared" si="48"/>
        <v>0</v>
      </c>
    </row>
    <row r="3096" spans="1:13" hidden="1" x14ac:dyDescent="0.3">
      <c r="A3096" s="108">
        <v>1820522</v>
      </c>
      <c r="B3096" s="133" t="s">
        <v>6276</v>
      </c>
      <c r="C3096" s="133" t="s">
        <v>34</v>
      </c>
      <c r="D3096" s="133" t="s">
        <v>6272</v>
      </c>
      <c r="E3096" s="133" t="s">
        <v>1354</v>
      </c>
      <c r="F3096" s="133" t="s">
        <v>6219</v>
      </c>
      <c r="G3096" s="133" t="s">
        <v>865</v>
      </c>
      <c r="H3096" s="133" t="s">
        <v>5088</v>
      </c>
      <c r="I3096" t="b">
        <v>0</v>
      </c>
      <c r="J3096" s="133" t="s">
        <v>867</v>
      </c>
      <c r="K3096" s="91">
        <v>1200</v>
      </c>
      <c r="L3096" s="278">
        <v>1200</v>
      </c>
      <c r="M3096" s="278">
        <f t="shared" si="48"/>
        <v>0</v>
      </c>
    </row>
    <row r="3097" spans="1:13" hidden="1" x14ac:dyDescent="0.3">
      <c r="A3097" s="108">
        <v>601841</v>
      </c>
      <c r="B3097" s="133" t="s">
        <v>6277</v>
      </c>
      <c r="C3097" s="133" t="s">
        <v>34</v>
      </c>
      <c r="D3097" s="133" t="s">
        <v>6272</v>
      </c>
      <c r="E3097" s="133" t="s">
        <v>1229</v>
      </c>
      <c r="F3097" s="133" t="s">
        <v>6219</v>
      </c>
      <c r="G3097" s="133" t="s">
        <v>865</v>
      </c>
      <c r="H3097" s="133" t="s">
        <v>3526</v>
      </c>
      <c r="I3097" t="b">
        <v>0</v>
      </c>
      <c r="J3097" s="133" t="s">
        <v>867</v>
      </c>
      <c r="K3097" s="91">
        <v>90</v>
      </c>
      <c r="L3097" s="278">
        <v>90</v>
      </c>
      <c r="M3097" s="278">
        <f t="shared" si="48"/>
        <v>0</v>
      </c>
    </row>
    <row r="3098" spans="1:13" hidden="1" x14ac:dyDescent="0.3">
      <c r="A3098" s="108">
        <v>1191753</v>
      </c>
      <c r="B3098" s="133" t="s">
        <v>6278</v>
      </c>
      <c r="C3098" s="133" t="s">
        <v>34</v>
      </c>
      <c r="D3098" s="133" t="s">
        <v>6272</v>
      </c>
      <c r="E3098" s="133" t="s">
        <v>1576</v>
      </c>
      <c r="F3098" s="133" t="s">
        <v>6219</v>
      </c>
      <c r="G3098" s="133" t="s">
        <v>865</v>
      </c>
      <c r="H3098" s="133" t="s">
        <v>1577</v>
      </c>
      <c r="I3098" t="b">
        <v>0</v>
      </c>
      <c r="J3098" s="133" t="s">
        <v>867</v>
      </c>
      <c r="K3098" s="91">
        <v>4460</v>
      </c>
      <c r="L3098" s="278">
        <v>4460</v>
      </c>
      <c r="M3098" s="278">
        <f t="shared" si="48"/>
        <v>0</v>
      </c>
    </row>
    <row r="3099" spans="1:13" hidden="1" x14ac:dyDescent="0.3">
      <c r="A3099" s="108">
        <v>2617660</v>
      </c>
      <c r="B3099" s="133" t="s">
        <v>6279</v>
      </c>
      <c r="C3099" s="133" t="s">
        <v>34</v>
      </c>
      <c r="D3099" s="133" t="s">
        <v>6272</v>
      </c>
      <c r="E3099" s="133" t="s">
        <v>1265</v>
      </c>
      <c r="F3099" s="133" t="s">
        <v>6219</v>
      </c>
      <c r="G3099" s="133" t="s">
        <v>865</v>
      </c>
      <c r="H3099" s="133" t="s">
        <v>1266</v>
      </c>
      <c r="I3099" t="b">
        <v>0</v>
      </c>
      <c r="J3099" s="133" t="s">
        <v>867</v>
      </c>
      <c r="K3099" s="91">
        <v>24790</v>
      </c>
      <c r="L3099" s="278">
        <v>24790</v>
      </c>
      <c r="M3099" s="278">
        <f t="shared" si="48"/>
        <v>0</v>
      </c>
    </row>
    <row r="3100" spans="1:13" hidden="1" x14ac:dyDescent="0.3">
      <c r="A3100" s="108">
        <v>1670415</v>
      </c>
      <c r="B3100" s="133" t="s">
        <v>6280</v>
      </c>
      <c r="C3100" s="133" t="s">
        <v>34</v>
      </c>
      <c r="D3100" s="133" t="s">
        <v>6281</v>
      </c>
      <c r="E3100" s="133" t="s">
        <v>1165</v>
      </c>
      <c r="F3100" s="133" t="s">
        <v>6229</v>
      </c>
      <c r="G3100" s="133" t="s">
        <v>865</v>
      </c>
      <c r="H3100" s="133">
        <v>0</v>
      </c>
      <c r="I3100" t="b">
        <v>0</v>
      </c>
      <c r="J3100" s="133" t="s">
        <v>1166</v>
      </c>
      <c r="K3100" s="91">
        <v>104810</v>
      </c>
      <c r="L3100" s="278">
        <v>100390</v>
      </c>
      <c r="M3100" s="278">
        <f t="shared" si="48"/>
        <v>-4420</v>
      </c>
    </row>
    <row r="3101" spans="1:13" hidden="1" x14ac:dyDescent="0.3">
      <c r="A3101" s="108">
        <v>850139</v>
      </c>
      <c r="B3101" s="133" t="s">
        <v>6285</v>
      </c>
      <c r="C3101" s="133" t="s">
        <v>34</v>
      </c>
      <c r="D3101" s="133" t="s">
        <v>6281</v>
      </c>
      <c r="E3101" s="133" t="s">
        <v>1286</v>
      </c>
      <c r="F3101" s="133" t="s">
        <v>6229</v>
      </c>
      <c r="G3101" s="133" t="s">
        <v>865</v>
      </c>
      <c r="H3101" s="133" t="s">
        <v>6286</v>
      </c>
      <c r="I3101" t="b">
        <v>0</v>
      </c>
      <c r="J3101" s="133" t="s">
        <v>867</v>
      </c>
      <c r="K3101" s="91">
        <v>18200</v>
      </c>
      <c r="L3101" s="278">
        <v>18200</v>
      </c>
      <c r="M3101" s="278">
        <f t="shared" si="48"/>
        <v>0</v>
      </c>
    </row>
    <row r="3102" spans="1:13" hidden="1" x14ac:dyDescent="0.3">
      <c r="A3102" s="108">
        <v>850140</v>
      </c>
      <c r="B3102" s="133" t="s">
        <v>6287</v>
      </c>
      <c r="C3102" s="133" t="s">
        <v>34</v>
      </c>
      <c r="D3102" s="133" t="s">
        <v>6281</v>
      </c>
      <c r="E3102" s="133" t="s">
        <v>1176</v>
      </c>
      <c r="F3102" s="133" t="s">
        <v>6229</v>
      </c>
      <c r="G3102" s="133" t="s">
        <v>865</v>
      </c>
      <c r="H3102" s="133">
        <v>0</v>
      </c>
      <c r="I3102" t="b">
        <v>0</v>
      </c>
      <c r="J3102" s="133" t="s">
        <v>1166</v>
      </c>
      <c r="K3102" s="91">
        <v>41400</v>
      </c>
      <c r="L3102" s="278">
        <v>40160</v>
      </c>
      <c r="M3102" s="278">
        <f t="shared" si="48"/>
        <v>-1240</v>
      </c>
    </row>
    <row r="3103" spans="1:13" hidden="1" x14ac:dyDescent="0.3">
      <c r="A3103" s="108">
        <v>1670416</v>
      </c>
      <c r="B3103" s="133" t="s">
        <v>6289</v>
      </c>
      <c r="C3103" s="133" t="s">
        <v>34</v>
      </c>
      <c r="D3103" s="133" t="s">
        <v>6281</v>
      </c>
      <c r="E3103" s="133" t="s">
        <v>1185</v>
      </c>
      <c r="F3103" s="133" t="s">
        <v>6229</v>
      </c>
      <c r="G3103" s="133" t="s">
        <v>865</v>
      </c>
      <c r="H3103" s="133" t="s">
        <v>1186</v>
      </c>
      <c r="I3103" t="b">
        <v>0</v>
      </c>
      <c r="J3103" s="133" t="s">
        <v>867</v>
      </c>
      <c r="K3103" s="91">
        <v>2200</v>
      </c>
      <c r="L3103" s="278">
        <v>2200</v>
      </c>
      <c r="M3103" s="278">
        <f t="shared" si="48"/>
        <v>0</v>
      </c>
    </row>
    <row r="3104" spans="1:13" hidden="1" x14ac:dyDescent="0.3">
      <c r="A3104" s="108">
        <v>1801685</v>
      </c>
      <c r="B3104" s="133" t="s">
        <v>6290</v>
      </c>
      <c r="C3104" s="133" t="s">
        <v>34</v>
      </c>
      <c r="D3104" s="133" t="s">
        <v>6281</v>
      </c>
      <c r="E3104" s="133" t="s">
        <v>1185</v>
      </c>
      <c r="F3104" s="133" t="s">
        <v>6291</v>
      </c>
      <c r="G3104" s="133" t="s">
        <v>865</v>
      </c>
      <c r="H3104" s="133" t="s">
        <v>6292</v>
      </c>
      <c r="I3104" t="b">
        <v>0</v>
      </c>
      <c r="J3104" s="133" t="s">
        <v>867</v>
      </c>
      <c r="K3104" s="91">
        <v>5000</v>
      </c>
      <c r="L3104" s="278">
        <v>5000</v>
      </c>
      <c r="M3104" s="278">
        <f t="shared" si="48"/>
        <v>0</v>
      </c>
    </row>
    <row r="3105" spans="1:13" hidden="1" x14ac:dyDescent="0.3">
      <c r="A3105" s="108">
        <v>1820497</v>
      </c>
      <c r="B3105" s="133" t="s">
        <v>6293</v>
      </c>
      <c r="C3105" s="133" t="s">
        <v>34</v>
      </c>
      <c r="D3105" s="133" t="s">
        <v>6281</v>
      </c>
      <c r="E3105" s="133" t="s">
        <v>1185</v>
      </c>
      <c r="F3105" s="133" t="s">
        <v>6291</v>
      </c>
      <c r="G3105" s="133" t="s">
        <v>925</v>
      </c>
      <c r="H3105" s="133" t="s">
        <v>1186</v>
      </c>
      <c r="I3105" t="b">
        <v>0</v>
      </c>
      <c r="J3105" s="133" t="s">
        <v>867</v>
      </c>
      <c r="K3105" s="91">
        <v>200</v>
      </c>
      <c r="L3105" s="278">
        <v>200</v>
      </c>
      <c r="M3105" s="278">
        <f t="shared" si="48"/>
        <v>0</v>
      </c>
    </row>
    <row r="3106" spans="1:13" hidden="1" x14ac:dyDescent="0.3">
      <c r="A3106" s="108">
        <v>2617689</v>
      </c>
      <c r="B3106" s="133" t="s">
        <v>6294</v>
      </c>
      <c r="C3106" s="133" t="s">
        <v>34</v>
      </c>
      <c r="D3106" s="133" t="s">
        <v>6281</v>
      </c>
      <c r="E3106" s="133" t="s">
        <v>1418</v>
      </c>
      <c r="F3106" s="133" t="s">
        <v>6229</v>
      </c>
      <c r="G3106" s="133" t="s">
        <v>865</v>
      </c>
      <c r="H3106" s="133" t="s">
        <v>1636</v>
      </c>
      <c r="I3106" t="b">
        <v>0</v>
      </c>
      <c r="J3106" s="133" t="s">
        <v>867</v>
      </c>
      <c r="K3106" s="91">
        <v>900</v>
      </c>
      <c r="L3106" s="278">
        <v>900</v>
      </c>
      <c r="M3106" s="278">
        <f t="shared" si="48"/>
        <v>0</v>
      </c>
    </row>
    <row r="3107" spans="1:13" hidden="1" x14ac:dyDescent="0.3">
      <c r="A3107" s="108">
        <v>2006138</v>
      </c>
      <c r="B3107" s="133" t="s">
        <v>6296</v>
      </c>
      <c r="C3107" s="133" t="s">
        <v>34</v>
      </c>
      <c r="D3107" s="133" t="s">
        <v>6281</v>
      </c>
      <c r="E3107" s="133" t="s">
        <v>1188</v>
      </c>
      <c r="F3107" s="133" t="s">
        <v>6229</v>
      </c>
      <c r="G3107" s="133" t="s">
        <v>865</v>
      </c>
      <c r="H3107" s="133" t="s">
        <v>6297</v>
      </c>
      <c r="I3107" t="b">
        <v>0</v>
      </c>
      <c r="J3107" s="133" t="s">
        <v>867</v>
      </c>
      <c r="K3107" s="91">
        <v>1400</v>
      </c>
      <c r="L3107" s="278">
        <v>1400</v>
      </c>
      <c r="M3107" s="278">
        <f t="shared" si="48"/>
        <v>0</v>
      </c>
    </row>
    <row r="3108" spans="1:13" hidden="1" x14ac:dyDescent="0.3">
      <c r="A3108" s="108">
        <v>2006135</v>
      </c>
      <c r="B3108" s="133" t="s">
        <v>6298</v>
      </c>
      <c r="C3108" s="133" t="s">
        <v>34</v>
      </c>
      <c r="D3108" s="133" t="s">
        <v>6281</v>
      </c>
      <c r="E3108" s="133" t="s">
        <v>1191</v>
      </c>
      <c r="F3108" s="133" t="s">
        <v>6229</v>
      </c>
      <c r="G3108" s="133" t="s">
        <v>865</v>
      </c>
      <c r="H3108" s="133" t="s">
        <v>2130</v>
      </c>
      <c r="I3108" t="b">
        <v>0</v>
      </c>
      <c r="J3108" s="133" t="s">
        <v>867</v>
      </c>
      <c r="K3108" s="91">
        <v>1700</v>
      </c>
      <c r="L3108" s="278">
        <v>1700</v>
      </c>
      <c r="M3108" s="278">
        <f t="shared" si="48"/>
        <v>0</v>
      </c>
    </row>
    <row r="3109" spans="1:13" hidden="1" x14ac:dyDescent="0.3">
      <c r="A3109" s="108">
        <v>2006137</v>
      </c>
      <c r="B3109" s="133" t="s">
        <v>6299</v>
      </c>
      <c r="C3109" s="133" t="s">
        <v>34</v>
      </c>
      <c r="D3109" s="133" t="s">
        <v>6281</v>
      </c>
      <c r="E3109" s="133" t="s">
        <v>1194</v>
      </c>
      <c r="F3109" s="133" t="s">
        <v>6229</v>
      </c>
      <c r="G3109" s="133" t="s">
        <v>865</v>
      </c>
      <c r="H3109" s="133" t="s">
        <v>1195</v>
      </c>
      <c r="I3109" t="b">
        <v>0</v>
      </c>
      <c r="J3109" s="133" t="s">
        <v>867</v>
      </c>
      <c r="K3109" s="91">
        <v>750</v>
      </c>
      <c r="L3109" s="278">
        <v>750</v>
      </c>
      <c r="M3109" s="278">
        <f t="shared" si="48"/>
        <v>0</v>
      </c>
    </row>
    <row r="3110" spans="1:13" hidden="1" x14ac:dyDescent="0.3">
      <c r="A3110" s="108">
        <v>2006133</v>
      </c>
      <c r="B3110" s="133" t="s">
        <v>6300</v>
      </c>
      <c r="C3110" s="133" t="s">
        <v>34</v>
      </c>
      <c r="D3110" s="133" t="s">
        <v>6281</v>
      </c>
      <c r="E3110" s="133" t="s">
        <v>1202</v>
      </c>
      <c r="F3110" s="133" t="s">
        <v>6229</v>
      </c>
      <c r="G3110" s="133" t="s">
        <v>865</v>
      </c>
      <c r="H3110" s="133" t="s">
        <v>6301</v>
      </c>
      <c r="I3110" t="b">
        <v>0</v>
      </c>
      <c r="J3110" s="133" t="s">
        <v>867</v>
      </c>
      <c r="K3110" s="91">
        <v>1500</v>
      </c>
      <c r="L3110" s="278">
        <v>1500</v>
      </c>
      <c r="M3110" s="278">
        <f t="shared" si="48"/>
        <v>0</v>
      </c>
    </row>
    <row r="3111" spans="1:13" hidden="1" x14ac:dyDescent="0.3">
      <c r="A3111" s="108">
        <v>591381</v>
      </c>
      <c r="B3111" s="133" t="s">
        <v>6302</v>
      </c>
      <c r="C3111" s="133" t="s">
        <v>34</v>
      </c>
      <c r="D3111" s="133" t="s">
        <v>6281</v>
      </c>
      <c r="E3111" s="133" t="s">
        <v>1202</v>
      </c>
      <c r="F3111" s="133" t="s">
        <v>6291</v>
      </c>
      <c r="G3111" s="133" t="s">
        <v>865</v>
      </c>
      <c r="H3111" s="133" t="s">
        <v>6303</v>
      </c>
      <c r="I3111" t="b">
        <v>0</v>
      </c>
      <c r="J3111" s="133" t="s">
        <v>867</v>
      </c>
      <c r="K3111" s="91">
        <v>0</v>
      </c>
      <c r="L3111" s="278">
        <v>0</v>
      </c>
      <c r="M3111" s="278">
        <f t="shared" si="48"/>
        <v>0</v>
      </c>
    </row>
    <row r="3112" spans="1:13" hidden="1" x14ac:dyDescent="0.3">
      <c r="A3112" s="108">
        <v>591379</v>
      </c>
      <c r="B3112" s="133" t="s">
        <v>6304</v>
      </c>
      <c r="C3112" s="133" t="s">
        <v>34</v>
      </c>
      <c r="D3112" s="133" t="s">
        <v>6281</v>
      </c>
      <c r="E3112" s="133" t="s">
        <v>1354</v>
      </c>
      <c r="F3112" s="133" t="s">
        <v>6229</v>
      </c>
      <c r="G3112" s="133" t="s">
        <v>865</v>
      </c>
      <c r="H3112" s="133" t="s">
        <v>6305</v>
      </c>
      <c r="I3112" t="b">
        <v>0</v>
      </c>
      <c r="J3112" s="133" t="s">
        <v>867</v>
      </c>
      <c r="K3112" s="91">
        <v>240</v>
      </c>
      <c r="L3112" s="278">
        <v>240</v>
      </c>
      <c r="M3112" s="278">
        <f t="shared" si="48"/>
        <v>0</v>
      </c>
    </row>
    <row r="3113" spans="1:13" hidden="1" x14ac:dyDescent="0.3">
      <c r="A3113" s="108">
        <v>602377</v>
      </c>
      <c r="B3113" s="133" t="s">
        <v>6306</v>
      </c>
      <c r="C3113" s="133" t="s">
        <v>34</v>
      </c>
      <c r="D3113" s="133" t="s">
        <v>6281</v>
      </c>
      <c r="E3113" s="133" t="s">
        <v>1354</v>
      </c>
      <c r="F3113" s="133" t="s">
        <v>6229</v>
      </c>
      <c r="G3113" s="133" t="s">
        <v>925</v>
      </c>
      <c r="H3113" s="133" t="s">
        <v>6307</v>
      </c>
      <c r="I3113" t="b">
        <v>0</v>
      </c>
      <c r="J3113" s="133" t="s">
        <v>867</v>
      </c>
      <c r="K3113" s="91">
        <v>1050</v>
      </c>
      <c r="L3113" s="278">
        <v>1050</v>
      </c>
      <c r="M3113" s="278">
        <f t="shared" si="48"/>
        <v>0</v>
      </c>
    </row>
    <row r="3114" spans="1:13" hidden="1" x14ac:dyDescent="0.3">
      <c r="A3114" s="108">
        <v>850825</v>
      </c>
      <c r="B3114" s="133" t="s">
        <v>6308</v>
      </c>
      <c r="C3114" s="133" t="s">
        <v>34</v>
      </c>
      <c r="D3114" s="133" t="s">
        <v>6281</v>
      </c>
      <c r="E3114" s="133" t="s">
        <v>1354</v>
      </c>
      <c r="F3114" s="133" t="s">
        <v>6291</v>
      </c>
      <c r="G3114" s="133" t="s">
        <v>865</v>
      </c>
      <c r="H3114" s="133" t="s">
        <v>6307</v>
      </c>
      <c r="I3114" t="b">
        <v>0</v>
      </c>
      <c r="J3114" s="133" t="s">
        <v>867</v>
      </c>
      <c r="K3114" s="91">
        <v>1050</v>
      </c>
      <c r="L3114" s="278">
        <v>1050</v>
      </c>
      <c r="M3114" s="278">
        <f t="shared" si="48"/>
        <v>0</v>
      </c>
    </row>
    <row r="3115" spans="1:13" hidden="1" x14ac:dyDescent="0.3">
      <c r="A3115" s="108">
        <v>2006139</v>
      </c>
      <c r="B3115" s="133" t="s">
        <v>6309</v>
      </c>
      <c r="C3115" s="133" t="s">
        <v>34</v>
      </c>
      <c r="D3115" s="133" t="s">
        <v>6281</v>
      </c>
      <c r="E3115" s="133" t="s">
        <v>1207</v>
      </c>
      <c r="F3115" s="133" t="s">
        <v>6229</v>
      </c>
      <c r="G3115" s="133" t="s">
        <v>865</v>
      </c>
      <c r="H3115" s="133" t="s">
        <v>3505</v>
      </c>
      <c r="I3115" t="b">
        <v>0</v>
      </c>
      <c r="J3115" s="133" t="s">
        <v>867</v>
      </c>
      <c r="K3115" s="91">
        <v>800</v>
      </c>
      <c r="L3115" s="278">
        <v>800</v>
      </c>
      <c r="M3115" s="278">
        <f t="shared" si="48"/>
        <v>0</v>
      </c>
    </row>
    <row r="3116" spans="1:13" hidden="1" x14ac:dyDescent="0.3">
      <c r="A3116" s="108">
        <v>2006134</v>
      </c>
      <c r="B3116" s="133" t="s">
        <v>6310</v>
      </c>
      <c r="C3116" s="133" t="s">
        <v>34</v>
      </c>
      <c r="D3116" s="133" t="s">
        <v>6281</v>
      </c>
      <c r="E3116" s="133" t="s">
        <v>1212</v>
      </c>
      <c r="F3116" s="133" t="s">
        <v>6229</v>
      </c>
      <c r="G3116" s="133" t="s">
        <v>865</v>
      </c>
      <c r="H3116" s="133" t="s">
        <v>6311</v>
      </c>
      <c r="I3116" t="b">
        <v>0</v>
      </c>
      <c r="J3116" s="133" t="s">
        <v>867</v>
      </c>
      <c r="K3116" s="91">
        <v>0</v>
      </c>
      <c r="L3116" s="278">
        <v>0</v>
      </c>
      <c r="M3116" s="278">
        <f t="shared" si="48"/>
        <v>0</v>
      </c>
    </row>
    <row r="3117" spans="1:13" hidden="1" x14ac:dyDescent="0.3">
      <c r="A3117" s="108">
        <v>2006136</v>
      </c>
      <c r="B3117" s="261" t="s">
        <v>11968</v>
      </c>
      <c r="C3117" s="262" t="s">
        <v>34</v>
      </c>
      <c r="D3117" s="262" t="s">
        <v>6281</v>
      </c>
      <c r="E3117" s="262" t="s">
        <v>1212</v>
      </c>
      <c r="F3117" s="262" t="s">
        <v>6229</v>
      </c>
      <c r="G3117" s="262" t="s">
        <v>925</v>
      </c>
      <c r="H3117" s="262" t="s">
        <v>11969</v>
      </c>
      <c r="I3117" s="263" t="b">
        <v>0</v>
      </c>
      <c r="J3117" s="261" t="s">
        <v>867</v>
      </c>
      <c r="K3117" s="264"/>
      <c r="L3117" s="278">
        <v>5000</v>
      </c>
      <c r="M3117" s="285">
        <f t="shared" si="48"/>
        <v>5000</v>
      </c>
    </row>
    <row r="3118" spans="1:13" hidden="1" x14ac:dyDescent="0.3">
      <c r="A3118" s="108">
        <v>2006132</v>
      </c>
      <c r="B3118" s="133" t="s">
        <v>6312</v>
      </c>
      <c r="C3118" s="133" t="s">
        <v>34</v>
      </c>
      <c r="D3118" s="133" t="s">
        <v>6281</v>
      </c>
      <c r="E3118" s="133" t="s">
        <v>1215</v>
      </c>
      <c r="F3118" s="133" t="s">
        <v>6229</v>
      </c>
      <c r="G3118" s="133" t="s">
        <v>865</v>
      </c>
      <c r="H3118" s="133" t="s">
        <v>6313</v>
      </c>
      <c r="I3118" t="b">
        <v>0</v>
      </c>
      <c r="J3118" s="133" t="s">
        <v>867</v>
      </c>
      <c r="K3118" s="91">
        <v>800</v>
      </c>
      <c r="L3118" s="278">
        <v>800</v>
      </c>
      <c r="M3118" s="278">
        <f t="shared" si="48"/>
        <v>0</v>
      </c>
    </row>
    <row r="3119" spans="1:13" hidden="1" x14ac:dyDescent="0.3">
      <c r="A3119" s="108">
        <v>851399</v>
      </c>
      <c r="B3119" s="133" t="s">
        <v>6314</v>
      </c>
      <c r="C3119" s="133" t="s">
        <v>34</v>
      </c>
      <c r="D3119" s="133" t="s">
        <v>6281</v>
      </c>
      <c r="E3119" s="133" t="s">
        <v>1215</v>
      </c>
      <c r="F3119" s="133" t="s">
        <v>6229</v>
      </c>
      <c r="G3119" s="133" t="s">
        <v>928</v>
      </c>
      <c r="H3119" s="133" t="s">
        <v>6315</v>
      </c>
      <c r="I3119" t="b">
        <v>0</v>
      </c>
      <c r="J3119" s="133" t="s">
        <v>867</v>
      </c>
      <c r="K3119" s="91">
        <v>330</v>
      </c>
      <c r="L3119" s="278">
        <v>330</v>
      </c>
      <c r="M3119" s="278">
        <f t="shared" si="48"/>
        <v>0</v>
      </c>
    </row>
    <row r="3120" spans="1:13" hidden="1" x14ac:dyDescent="0.3">
      <c r="A3120" s="108">
        <v>601318</v>
      </c>
      <c r="B3120" s="133" t="s">
        <v>6316</v>
      </c>
      <c r="C3120" s="133" t="s">
        <v>34</v>
      </c>
      <c r="D3120" s="133" t="s">
        <v>6281</v>
      </c>
      <c r="E3120" s="133" t="s">
        <v>1215</v>
      </c>
      <c r="F3120" s="133" t="s">
        <v>6291</v>
      </c>
      <c r="G3120" s="133" t="s">
        <v>865</v>
      </c>
      <c r="H3120" s="133" t="s">
        <v>6317</v>
      </c>
      <c r="I3120" t="b">
        <v>0</v>
      </c>
      <c r="J3120" s="133" t="s">
        <v>867</v>
      </c>
      <c r="K3120" s="91">
        <v>400</v>
      </c>
      <c r="L3120" s="278">
        <v>400</v>
      </c>
      <c r="M3120" s="278">
        <f t="shared" si="48"/>
        <v>0</v>
      </c>
    </row>
    <row r="3121" spans="1:13" hidden="1" x14ac:dyDescent="0.3">
      <c r="A3121" s="108">
        <v>601334</v>
      </c>
      <c r="B3121" s="133" t="s">
        <v>6318</v>
      </c>
      <c r="C3121" s="133" t="s">
        <v>34</v>
      </c>
      <c r="D3121" s="133" t="s">
        <v>6281</v>
      </c>
      <c r="E3121" s="133" t="s">
        <v>1220</v>
      </c>
      <c r="F3121" s="133" t="s">
        <v>6229</v>
      </c>
      <c r="G3121" s="133" t="s">
        <v>865</v>
      </c>
      <c r="H3121" s="133" t="s">
        <v>6319</v>
      </c>
      <c r="I3121" t="b">
        <v>0</v>
      </c>
      <c r="J3121" s="133" t="s">
        <v>867</v>
      </c>
      <c r="K3121" s="91">
        <v>750</v>
      </c>
      <c r="L3121" s="278">
        <v>750</v>
      </c>
      <c r="M3121" s="278">
        <f t="shared" si="48"/>
        <v>0</v>
      </c>
    </row>
    <row r="3122" spans="1:13" hidden="1" x14ac:dyDescent="0.3">
      <c r="A3122" s="108">
        <v>601319</v>
      </c>
      <c r="B3122" s="133" t="s">
        <v>6320</v>
      </c>
      <c r="C3122" s="133" t="s">
        <v>34</v>
      </c>
      <c r="D3122" s="133" t="s">
        <v>6281</v>
      </c>
      <c r="E3122" s="133" t="s">
        <v>1220</v>
      </c>
      <c r="F3122" s="133" t="s">
        <v>6229</v>
      </c>
      <c r="G3122" s="133" t="s">
        <v>925</v>
      </c>
      <c r="H3122" s="133" t="s">
        <v>6321</v>
      </c>
      <c r="I3122" t="b">
        <v>0</v>
      </c>
      <c r="J3122" s="133" t="s">
        <v>867</v>
      </c>
      <c r="K3122" s="91">
        <v>1200</v>
      </c>
      <c r="L3122" s="278">
        <v>1200</v>
      </c>
      <c r="M3122" s="278">
        <f t="shared" si="48"/>
        <v>0</v>
      </c>
    </row>
    <row r="3123" spans="1:13" hidden="1" x14ac:dyDescent="0.3">
      <c r="A3123" s="108">
        <v>601332</v>
      </c>
      <c r="B3123" s="133" t="s">
        <v>6322</v>
      </c>
      <c r="C3123" s="133" t="s">
        <v>34</v>
      </c>
      <c r="D3123" s="133" t="s">
        <v>6281</v>
      </c>
      <c r="E3123" s="133" t="s">
        <v>1220</v>
      </c>
      <c r="F3123" s="133" t="s">
        <v>6229</v>
      </c>
      <c r="G3123" s="133" t="s">
        <v>928</v>
      </c>
      <c r="H3123" s="133" t="s">
        <v>6323</v>
      </c>
      <c r="I3123" t="b">
        <v>0</v>
      </c>
      <c r="J3123" s="133" t="s">
        <v>867</v>
      </c>
      <c r="K3123" s="91">
        <v>2280</v>
      </c>
      <c r="L3123" s="278">
        <v>2280</v>
      </c>
      <c r="M3123" s="278">
        <f t="shared" si="48"/>
        <v>0</v>
      </c>
    </row>
    <row r="3124" spans="1:13" hidden="1" x14ac:dyDescent="0.3">
      <c r="A3124" s="108">
        <v>851336</v>
      </c>
      <c r="B3124" s="133" t="s">
        <v>6324</v>
      </c>
      <c r="C3124" s="133" t="s">
        <v>34</v>
      </c>
      <c r="D3124" s="133" t="s">
        <v>6281</v>
      </c>
      <c r="E3124" s="133" t="s">
        <v>1220</v>
      </c>
      <c r="F3124" s="133" t="s">
        <v>6229</v>
      </c>
      <c r="G3124" s="133" t="s">
        <v>931</v>
      </c>
      <c r="H3124" s="133" t="s">
        <v>6325</v>
      </c>
      <c r="I3124" t="b">
        <v>0</v>
      </c>
      <c r="J3124" s="133" t="s">
        <v>867</v>
      </c>
      <c r="K3124" s="91">
        <v>900</v>
      </c>
      <c r="L3124" s="278">
        <v>900</v>
      </c>
      <c r="M3124" s="278">
        <f t="shared" si="48"/>
        <v>0</v>
      </c>
    </row>
    <row r="3125" spans="1:13" hidden="1" x14ac:dyDescent="0.3">
      <c r="A3125" s="108">
        <v>601320</v>
      </c>
      <c r="B3125" s="133" t="s">
        <v>6326</v>
      </c>
      <c r="C3125" s="133" t="s">
        <v>34</v>
      </c>
      <c r="D3125" s="133" t="s">
        <v>6281</v>
      </c>
      <c r="E3125" s="133" t="s">
        <v>1220</v>
      </c>
      <c r="F3125" s="133" t="s">
        <v>6229</v>
      </c>
      <c r="G3125" s="133" t="s">
        <v>1060</v>
      </c>
      <c r="H3125" s="133" t="s">
        <v>6327</v>
      </c>
      <c r="I3125" t="b">
        <v>0</v>
      </c>
      <c r="J3125" s="133" t="s">
        <v>867</v>
      </c>
      <c r="K3125" s="91">
        <v>1400</v>
      </c>
      <c r="L3125" s="278">
        <v>1400</v>
      </c>
      <c r="M3125" s="278">
        <f t="shared" si="48"/>
        <v>0</v>
      </c>
    </row>
    <row r="3126" spans="1:13" hidden="1" x14ac:dyDescent="0.3">
      <c r="A3126" s="108">
        <v>601321</v>
      </c>
      <c r="B3126" s="133" t="s">
        <v>6328</v>
      </c>
      <c r="C3126" s="133" t="s">
        <v>34</v>
      </c>
      <c r="D3126" s="133" t="s">
        <v>6281</v>
      </c>
      <c r="E3126" s="133" t="s">
        <v>1229</v>
      </c>
      <c r="F3126" s="133" t="s">
        <v>6229</v>
      </c>
      <c r="G3126" s="133" t="s">
        <v>865</v>
      </c>
      <c r="H3126" s="133" t="s">
        <v>1308</v>
      </c>
      <c r="I3126" t="b">
        <v>0</v>
      </c>
      <c r="J3126" s="133" t="s">
        <v>867</v>
      </c>
      <c r="K3126" s="91">
        <v>230</v>
      </c>
      <c r="L3126" s="278">
        <v>230</v>
      </c>
      <c r="M3126" s="278">
        <f t="shared" si="48"/>
        <v>0</v>
      </c>
    </row>
    <row r="3127" spans="1:13" hidden="1" x14ac:dyDescent="0.3">
      <c r="A3127" s="108">
        <v>601313</v>
      </c>
      <c r="B3127" s="133" t="s">
        <v>6329</v>
      </c>
      <c r="C3127" s="133" t="s">
        <v>34</v>
      </c>
      <c r="D3127" s="133" t="s">
        <v>6281</v>
      </c>
      <c r="E3127" s="133" t="s">
        <v>1229</v>
      </c>
      <c r="F3127" s="133" t="s">
        <v>6229</v>
      </c>
      <c r="G3127" s="133" t="s">
        <v>925</v>
      </c>
      <c r="H3127" s="133" t="s">
        <v>6330</v>
      </c>
      <c r="I3127" t="b">
        <v>0</v>
      </c>
      <c r="J3127" s="133" t="s">
        <v>867</v>
      </c>
      <c r="K3127" s="91">
        <v>450</v>
      </c>
      <c r="L3127" s="278">
        <v>450</v>
      </c>
      <c r="M3127" s="278">
        <f t="shared" si="48"/>
        <v>0</v>
      </c>
    </row>
    <row r="3128" spans="1:13" hidden="1" x14ac:dyDescent="0.3">
      <c r="A3128" s="108">
        <v>601322</v>
      </c>
      <c r="B3128" s="133" t="s">
        <v>6331</v>
      </c>
      <c r="C3128" s="133" t="s">
        <v>34</v>
      </c>
      <c r="D3128" s="133" t="s">
        <v>6281</v>
      </c>
      <c r="E3128" s="133" t="s">
        <v>1229</v>
      </c>
      <c r="F3128" s="133" t="s">
        <v>6229</v>
      </c>
      <c r="G3128" s="133" t="s">
        <v>928</v>
      </c>
      <c r="H3128" s="133" t="s">
        <v>2699</v>
      </c>
      <c r="I3128" t="b">
        <v>0</v>
      </c>
      <c r="J3128" s="133" t="s">
        <v>867</v>
      </c>
      <c r="K3128" s="91">
        <v>500</v>
      </c>
      <c r="L3128" s="278">
        <v>500</v>
      </c>
      <c r="M3128" s="278">
        <f t="shared" si="48"/>
        <v>0</v>
      </c>
    </row>
    <row r="3129" spans="1:13" hidden="1" x14ac:dyDescent="0.3">
      <c r="A3129" s="108">
        <v>601323</v>
      </c>
      <c r="B3129" s="133" t="s">
        <v>6332</v>
      </c>
      <c r="C3129" s="133" t="s">
        <v>34</v>
      </c>
      <c r="D3129" s="133" t="s">
        <v>6281</v>
      </c>
      <c r="E3129" s="133" t="s">
        <v>1229</v>
      </c>
      <c r="F3129" s="133" t="s">
        <v>6229</v>
      </c>
      <c r="G3129" s="133" t="s">
        <v>931</v>
      </c>
      <c r="H3129" s="133" t="s">
        <v>6333</v>
      </c>
      <c r="I3129" t="b">
        <v>0</v>
      </c>
      <c r="J3129" s="133" t="s">
        <v>867</v>
      </c>
      <c r="K3129" s="91">
        <v>60</v>
      </c>
      <c r="L3129" s="278">
        <v>60</v>
      </c>
      <c r="M3129" s="278">
        <f t="shared" si="48"/>
        <v>0</v>
      </c>
    </row>
    <row r="3130" spans="1:13" hidden="1" x14ac:dyDescent="0.3">
      <c r="A3130" s="108">
        <v>601324</v>
      </c>
      <c r="B3130" s="133" t="s">
        <v>6334</v>
      </c>
      <c r="C3130" s="133" t="s">
        <v>34</v>
      </c>
      <c r="D3130" s="133" t="s">
        <v>6281</v>
      </c>
      <c r="E3130" s="133" t="s">
        <v>1229</v>
      </c>
      <c r="F3130" s="133" t="s">
        <v>6229</v>
      </c>
      <c r="G3130" s="133" t="s">
        <v>944</v>
      </c>
      <c r="H3130" s="133" t="s">
        <v>3526</v>
      </c>
      <c r="I3130" t="b">
        <v>0</v>
      </c>
      <c r="J3130" s="133" t="s">
        <v>867</v>
      </c>
      <c r="K3130" s="91">
        <v>20</v>
      </c>
      <c r="L3130" s="278">
        <v>20</v>
      </c>
      <c r="M3130" s="278">
        <f t="shared" si="48"/>
        <v>0</v>
      </c>
    </row>
    <row r="3131" spans="1:13" hidden="1" x14ac:dyDescent="0.3">
      <c r="A3131" s="108">
        <v>591383</v>
      </c>
      <c r="B3131" s="133" t="s">
        <v>6335</v>
      </c>
      <c r="C3131" s="133" t="s">
        <v>34</v>
      </c>
      <c r="D3131" s="133" t="s">
        <v>6281</v>
      </c>
      <c r="E3131" s="133" t="s">
        <v>1229</v>
      </c>
      <c r="F3131" s="133" t="s">
        <v>6291</v>
      </c>
      <c r="G3131" s="133" t="s">
        <v>865</v>
      </c>
      <c r="H3131" s="133" t="s">
        <v>6336</v>
      </c>
      <c r="I3131" t="b">
        <v>0</v>
      </c>
      <c r="J3131" s="133" t="s">
        <v>867</v>
      </c>
      <c r="K3131" s="91">
        <v>1250</v>
      </c>
      <c r="L3131" s="278">
        <v>1250</v>
      </c>
      <c r="M3131" s="278">
        <f t="shared" si="48"/>
        <v>0</v>
      </c>
    </row>
    <row r="3132" spans="1:13" hidden="1" x14ac:dyDescent="0.3">
      <c r="A3132" s="108">
        <v>591388</v>
      </c>
      <c r="B3132" s="133" t="s">
        <v>6337</v>
      </c>
      <c r="C3132" s="133" t="s">
        <v>34</v>
      </c>
      <c r="D3132" s="133" t="s">
        <v>6281</v>
      </c>
      <c r="E3132" s="133" t="s">
        <v>1229</v>
      </c>
      <c r="F3132" s="133" t="s">
        <v>6291</v>
      </c>
      <c r="G3132" s="133" t="s">
        <v>925</v>
      </c>
      <c r="H3132" s="133" t="s">
        <v>6338</v>
      </c>
      <c r="I3132" t="b">
        <v>0</v>
      </c>
      <c r="J3132" s="133" t="s">
        <v>867</v>
      </c>
      <c r="K3132" s="91">
        <v>150</v>
      </c>
      <c r="L3132" s="278">
        <v>150</v>
      </c>
      <c r="M3132" s="278">
        <f t="shared" si="48"/>
        <v>0</v>
      </c>
    </row>
    <row r="3133" spans="1:13" hidden="1" x14ac:dyDescent="0.3">
      <c r="A3133" s="108">
        <v>602378</v>
      </c>
      <c r="B3133" s="133" t="s">
        <v>6339</v>
      </c>
      <c r="C3133" s="133" t="s">
        <v>34</v>
      </c>
      <c r="D3133" s="133" t="s">
        <v>6281</v>
      </c>
      <c r="E3133" s="133" t="s">
        <v>1240</v>
      </c>
      <c r="F3133" s="133" t="s">
        <v>6229</v>
      </c>
      <c r="G3133" s="133" t="s">
        <v>865</v>
      </c>
      <c r="H3133" s="133" t="s">
        <v>6340</v>
      </c>
      <c r="I3133" t="b">
        <v>0</v>
      </c>
      <c r="J3133" s="133" t="s">
        <v>867</v>
      </c>
      <c r="K3133" s="91">
        <v>7500</v>
      </c>
      <c r="L3133" s="278">
        <v>7500</v>
      </c>
      <c r="M3133" s="278">
        <f t="shared" si="48"/>
        <v>0</v>
      </c>
    </row>
    <row r="3134" spans="1:13" hidden="1" x14ac:dyDescent="0.3">
      <c r="A3134" s="108">
        <v>601311</v>
      </c>
      <c r="B3134" s="133" t="s">
        <v>6341</v>
      </c>
      <c r="C3134" s="133" t="s">
        <v>34</v>
      </c>
      <c r="D3134" s="133" t="s">
        <v>6281</v>
      </c>
      <c r="E3134" s="133" t="s">
        <v>1576</v>
      </c>
      <c r="F3134" s="133" t="s">
        <v>6291</v>
      </c>
      <c r="G3134" s="133" t="s">
        <v>865</v>
      </c>
      <c r="H3134" s="133" t="s">
        <v>1577</v>
      </c>
      <c r="I3134" t="b">
        <v>0</v>
      </c>
      <c r="J3134" s="133" t="s">
        <v>867</v>
      </c>
      <c r="K3134" s="91">
        <v>1650</v>
      </c>
      <c r="L3134" s="278">
        <v>1650</v>
      </c>
      <c r="M3134" s="278">
        <f t="shared" si="48"/>
        <v>0</v>
      </c>
    </row>
    <row r="3135" spans="1:13" hidden="1" x14ac:dyDescent="0.3">
      <c r="A3135" s="108">
        <v>601325</v>
      </c>
      <c r="B3135" s="261" t="s">
        <v>11970</v>
      </c>
      <c r="C3135" s="262" t="s">
        <v>34</v>
      </c>
      <c r="D3135" s="262" t="s">
        <v>6281</v>
      </c>
      <c r="E3135" s="262" t="s">
        <v>1576</v>
      </c>
      <c r="F3135" s="262" t="s">
        <v>6291</v>
      </c>
      <c r="G3135" s="262" t="s">
        <v>925</v>
      </c>
      <c r="H3135" s="262" t="s">
        <v>11971</v>
      </c>
      <c r="I3135" s="263" t="b">
        <v>0</v>
      </c>
      <c r="J3135" s="261" t="s">
        <v>867</v>
      </c>
      <c r="K3135" s="264"/>
      <c r="L3135" s="278">
        <v>40000</v>
      </c>
      <c r="M3135" s="285">
        <f t="shared" si="48"/>
        <v>40000</v>
      </c>
    </row>
    <row r="3136" spans="1:13" hidden="1" x14ac:dyDescent="0.3">
      <c r="A3136" s="108">
        <v>1191789</v>
      </c>
      <c r="B3136" s="133" t="s">
        <v>6342</v>
      </c>
      <c r="C3136" s="133" t="s">
        <v>34</v>
      </c>
      <c r="D3136" s="133" t="s">
        <v>6281</v>
      </c>
      <c r="E3136" s="133" t="s">
        <v>1243</v>
      </c>
      <c r="F3136" s="133" t="s">
        <v>6229</v>
      </c>
      <c r="G3136" s="133" t="s">
        <v>865</v>
      </c>
      <c r="H3136" s="133" t="s">
        <v>1244</v>
      </c>
      <c r="I3136" t="b">
        <v>0</v>
      </c>
      <c r="J3136" s="133" t="s">
        <v>867</v>
      </c>
      <c r="K3136" s="91">
        <v>66000</v>
      </c>
      <c r="L3136" s="278">
        <v>66000</v>
      </c>
      <c r="M3136" s="278">
        <f t="shared" si="48"/>
        <v>0</v>
      </c>
    </row>
    <row r="3137" spans="1:13" hidden="1" x14ac:dyDescent="0.3">
      <c r="A3137" s="108">
        <v>591384</v>
      </c>
      <c r="B3137" s="133" t="s">
        <v>6343</v>
      </c>
      <c r="C3137" s="133" t="s">
        <v>34</v>
      </c>
      <c r="D3137" s="133" t="s">
        <v>6281</v>
      </c>
      <c r="E3137" s="133" t="s">
        <v>1246</v>
      </c>
      <c r="F3137" s="133" t="s">
        <v>6229</v>
      </c>
      <c r="G3137" s="133" t="s">
        <v>865</v>
      </c>
      <c r="H3137" s="133" t="s">
        <v>1326</v>
      </c>
      <c r="I3137" t="b">
        <v>0</v>
      </c>
      <c r="J3137" s="133" t="s">
        <v>867</v>
      </c>
      <c r="K3137" s="91">
        <v>6600</v>
      </c>
      <c r="L3137" s="278">
        <v>7920</v>
      </c>
      <c r="M3137" s="278">
        <f t="shared" si="48"/>
        <v>1320</v>
      </c>
    </row>
    <row r="3138" spans="1:13" hidden="1" x14ac:dyDescent="0.3">
      <c r="A3138" s="108">
        <v>602379</v>
      </c>
      <c r="B3138" s="133" t="s">
        <v>6344</v>
      </c>
      <c r="C3138" s="133" t="s">
        <v>34</v>
      </c>
      <c r="D3138" s="133" t="s">
        <v>6281</v>
      </c>
      <c r="E3138" s="133" t="s">
        <v>1246</v>
      </c>
      <c r="F3138" s="133" t="s">
        <v>6229</v>
      </c>
      <c r="G3138" s="133" t="s">
        <v>925</v>
      </c>
      <c r="H3138" s="268" t="s">
        <v>1251</v>
      </c>
      <c r="I3138" t="b">
        <v>0</v>
      </c>
      <c r="J3138" s="133" t="s">
        <v>867</v>
      </c>
      <c r="K3138" s="91">
        <v>1320</v>
      </c>
      <c r="L3138" s="278">
        <v>0</v>
      </c>
      <c r="M3138" s="278">
        <f t="shared" si="48"/>
        <v>-1320</v>
      </c>
    </row>
    <row r="3139" spans="1:13" hidden="1" x14ac:dyDescent="0.3">
      <c r="A3139" s="108">
        <v>851337</v>
      </c>
      <c r="B3139" s="133" t="s">
        <v>6345</v>
      </c>
      <c r="C3139" s="133" t="s">
        <v>34</v>
      </c>
      <c r="D3139" s="133" t="s">
        <v>6281</v>
      </c>
      <c r="E3139" s="133" t="s">
        <v>1253</v>
      </c>
      <c r="F3139" s="133" t="s">
        <v>6229</v>
      </c>
      <c r="G3139" s="133" t="s">
        <v>865</v>
      </c>
      <c r="H3139" s="133" t="s">
        <v>1254</v>
      </c>
      <c r="I3139" t="b">
        <v>0</v>
      </c>
      <c r="J3139" s="133" t="s">
        <v>867</v>
      </c>
      <c r="K3139" s="91">
        <v>33920</v>
      </c>
      <c r="L3139" s="278">
        <v>33920</v>
      </c>
      <c r="M3139" s="278">
        <f t="shared" si="48"/>
        <v>0</v>
      </c>
    </row>
    <row r="3140" spans="1:13" hidden="1" x14ac:dyDescent="0.3">
      <c r="A3140" s="108">
        <v>601314</v>
      </c>
      <c r="B3140" s="133" t="s">
        <v>6346</v>
      </c>
      <c r="C3140" s="133" t="s">
        <v>34</v>
      </c>
      <c r="D3140" s="133" t="s">
        <v>6281</v>
      </c>
      <c r="E3140" s="133" t="s">
        <v>1253</v>
      </c>
      <c r="F3140" s="133" t="s">
        <v>6229</v>
      </c>
      <c r="G3140" s="133" t="s">
        <v>925</v>
      </c>
      <c r="H3140" s="133" t="s">
        <v>1256</v>
      </c>
      <c r="I3140" t="b">
        <v>0</v>
      </c>
      <c r="J3140" s="133" t="s">
        <v>867</v>
      </c>
      <c r="K3140" s="91">
        <v>6180</v>
      </c>
      <c r="L3140" s="278">
        <v>6180</v>
      </c>
      <c r="M3140" s="278">
        <f t="shared" si="48"/>
        <v>0</v>
      </c>
    </row>
    <row r="3141" spans="1:13" hidden="1" x14ac:dyDescent="0.3">
      <c r="A3141" s="108">
        <v>1689108</v>
      </c>
      <c r="B3141" s="133" t="s">
        <v>6347</v>
      </c>
      <c r="C3141" s="133" t="s">
        <v>34</v>
      </c>
      <c r="D3141" s="133" t="s">
        <v>6281</v>
      </c>
      <c r="E3141" s="133" t="s">
        <v>1253</v>
      </c>
      <c r="F3141" s="133" t="s">
        <v>6291</v>
      </c>
      <c r="G3141" s="133" t="s">
        <v>865</v>
      </c>
      <c r="H3141" s="133" t="s">
        <v>1254</v>
      </c>
      <c r="I3141" t="b">
        <v>0</v>
      </c>
      <c r="J3141" s="133" t="s">
        <v>867</v>
      </c>
      <c r="K3141" s="91">
        <v>2690</v>
      </c>
      <c r="L3141" s="278">
        <v>2690</v>
      </c>
      <c r="M3141" s="278">
        <f t="shared" si="48"/>
        <v>0</v>
      </c>
    </row>
    <row r="3142" spans="1:13" hidden="1" x14ac:dyDescent="0.3">
      <c r="A3142" s="108">
        <v>1689107</v>
      </c>
      <c r="B3142" s="133" t="s">
        <v>6348</v>
      </c>
      <c r="C3142" s="133" t="s">
        <v>34</v>
      </c>
      <c r="D3142" s="133" t="s">
        <v>6281</v>
      </c>
      <c r="E3142" s="133" t="s">
        <v>1265</v>
      </c>
      <c r="F3142" s="133" t="s">
        <v>6229</v>
      </c>
      <c r="G3142" s="133" t="s">
        <v>865</v>
      </c>
      <c r="H3142" s="133" t="s">
        <v>1266</v>
      </c>
      <c r="I3142" t="b">
        <v>0</v>
      </c>
      <c r="J3142" s="133" t="s">
        <v>867</v>
      </c>
      <c r="K3142" s="91">
        <v>10930</v>
      </c>
      <c r="L3142" s="278">
        <v>10930</v>
      </c>
      <c r="M3142" s="278">
        <f t="shared" ref="M3142:M3205" si="49">+L3142-K3142</f>
        <v>0</v>
      </c>
    </row>
    <row r="3143" spans="1:13" hidden="1" x14ac:dyDescent="0.3">
      <c r="A3143" s="108">
        <v>1689109</v>
      </c>
      <c r="B3143" s="133" t="s">
        <v>6349</v>
      </c>
      <c r="C3143" s="133" t="s">
        <v>34</v>
      </c>
      <c r="D3143" s="133" t="s">
        <v>6281</v>
      </c>
      <c r="E3143" s="133" t="s">
        <v>1265</v>
      </c>
      <c r="F3143" s="133" t="s">
        <v>6229</v>
      </c>
      <c r="G3143" s="133" t="s">
        <v>925</v>
      </c>
      <c r="H3143" s="133" t="s">
        <v>1391</v>
      </c>
      <c r="I3143" t="b">
        <v>0</v>
      </c>
      <c r="J3143" s="133" t="s">
        <v>867</v>
      </c>
      <c r="K3143" s="91">
        <v>1920</v>
      </c>
      <c r="L3143" s="278">
        <v>1920</v>
      </c>
      <c r="M3143" s="278">
        <f t="shared" si="49"/>
        <v>0</v>
      </c>
    </row>
    <row r="3144" spans="1:13" hidden="1" x14ac:dyDescent="0.3">
      <c r="A3144" s="108">
        <v>601326</v>
      </c>
      <c r="B3144" s="133" t="s">
        <v>6350</v>
      </c>
      <c r="C3144" s="133" t="s">
        <v>34</v>
      </c>
      <c r="D3144" s="133" t="s">
        <v>6281</v>
      </c>
      <c r="E3144" s="133" t="s">
        <v>1268</v>
      </c>
      <c r="F3144" s="133" t="s">
        <v>6229</v>
      </c>
      <c r="G3144" s="133" t="s">
        <v>865</v>
      </c>
      <c r="H3144" s="133" t="s">
        <v>6351</v>
      </c>
      <c r="I3144" t="b">
        <v>0</v>
      </c>
      <c r="J3144" s="133" t="s">
        <v>867</v>
      </c>
      <c r="K3144" s="91">
        <v>3000</v>
      </c>
      <c r="L3144" s="278">
        <v>3000</v>
      </c>
      <c r="M3144" s="278">
        <f t="shared" si="49"/>
        <v>0</v>
      </c>
    </row>
    <row r="3145" spans="1:13" hidden="1" x14ac:dyDescent="0.3">
      <c r="A3145" s="108">
        <v>601333</v>
      </c>
      <c r="B3145" s="133" t="s">
        <v>6352</v>
      </c>
      <c r="C3145" s="133" t="s">
        <v>34</v>
      </c>
      <c r="D3145" s="133" t="s">
        <v>6281</v>
      </c>
      <c r="E3145" s="133" t="s">
        <v>1268</v>
      </c>
      <c r="F3145" s="133" t="s">
        <v>6229</v>
      </c>
      <c r="G3145" s="133" t="s">
        <v>925</v>
      </c>
      <c r="H3145" s="133" t="s">
        <v>1333</v>
      </c>
      <c r="I3145" t="b">
        <v>0</v>
      </c>
      <c r="J3145" s="133" t="s">
        <v>867</v>
      </c>
      <c r="K3145" s="91">
        <v>100</v>
      </c>
      <c r="L3145" s="278">
        <v>100</v>
      </c>
      <c r="M3145" s="278">
        <f t="shared" si="49"/>
        <v>0</v>
      </c>
    </row>
    <row r="3146" spans="1:13" hidden="1" x14ac:dyDescent="0.3">
      <c r="A3146" s="108">
        <v>1191790</v>
      </c>
      <c r="B3146" s="133" t="s">
        <v>6353</v>
      </c>
      <c r="C3146" s="133" t="s">
        <v>34</v>
      </c>
      <c r="D3146" s="133" t="s">
        <v>6281</v>
      </c>
      <c r="E3146" s="133" t="s">
        <v>2109</v>
      </c>
      <c r="F3146" s="133" t="s">
        <v>6229</v>
      </c>
      <c r="G3146" s="133" t="s">
        <v>865</v>
      </c>
      <c r="H3146" s="133" t="s">
        <v>6354</v>
      </c>
      <c r="I3146" t="b">
        <v>0</v>
      </c>
      <c r="J3146" s="133" t="s">
        <v>867</v>
      </c>
      <c r="K3146" s="91">
        <v>0</v>
      </c>
      <c r="L3146" s="278">
        <v>0</v>
      </c>
      <c r="M3146" s="278">
        <f t="shared" si="49"/>
        <v>0</v>
      </c>
    </row>
    <row r="3147" spans="1:13" hidden="1" x14ac:dyDescent="0.3">
      <c r="A3147" s="108">
        <v>601327</v>
      </c>
      <c r="B3147" s="133" t="s">
        <v>6355</v>
      </c>
      <c r="C3147" s="133" t="s">
        <v>34</v>
      </c>
      <c r="D3147" s="133" t="s">
        <v>6356</v>
      </c>
      <c r="E3147" s="133" t="s">
        <v>1165</v>
      </c>
      <c r="F3147" s="133" t="s">
        <v>6233</v>
      </c>
      <c r="G3147" s="133" t="s">
        <v>865</v>
      </c>
      <c r="H3147" s="133">
        <v>0</v>
      </c>
      <c r="I3147" t="b">
        <v>0</v>
      </c>
      <c r="J3147" s="133" t="s">
        <v>1166</v>
      </c>
      <c r="K3147" s="91">
        <v>233960</v>
      </c>
      <c r="L3147" s="278">
        <v>223890</v>
      </c>
      <c r="M3147" s="278">
        <f t="shared" si="49"/>
        <v>-10070</v>
      </c>
    </row>
    <row r="3148" spans="1:13" hidden="1" x14ac:dyDescent="0.3">
      <c r="A3148" s="108">
        <v>601328</v>
      </c>
      <c r="B3148" s="133" t="s">
        <v>6357</v>
      </c>
      <c r="C3148" s="133" t="s">
        <v>34</v>
      </c>
      <c r="D3148" s="133" t="s">
        <v>6356</v>
      </c>
      <c r="E3148" s="133" t="s">
        <v>1176</v>
      </c>
      <c r="F3148" s="133" t="s">
        <v>6233</v>
      </c>
      <c r="G3148" s="133" t="s">
        <v>865</v>
      </c>
      <c r="H3148" s="133">
        <v>0</v>
      </c>
      <c r="I3148" t="b">
        <v>0</v>
      </c>
      <c r="J3148" s="133" t="s">
        <v>1166</v>
      </c>
      <c r="K3148" s="91">
        <v>87790</v>
      </c>
      <c r="L3148" s="278">
        <v>84910</v>
      </c>
      <c r="M3148" s="278">
        <f t="shared" si="49"/>
        <v>-2880</v>
      </c>
    </row>
    <row r="3149" spans="1:13" hidden="1" x14ac:dyDescent="0.3">
      <c r="A3149" s="108">
        <v>601329</v>
      </c>
      <c r="B3149" s="133" t="s">
        <v>6358</v>
      </c>
      <c r="C3149" s="133" t="s">
        <v>34</v>
      </c>
      <c r="D3149" s="133" t="s">
        <v>6356</v>
      </c>
      <c r="E3149" s="133" t="s">
        <v>1182</v>
      </c>
      <c r="F3149" s="133" t="s">
        <v>6233</v>
      </c>
      <c r="G3149" s="133" t="s">
        <v>865</v>
      </c>
      <c r="H3149" s="133" t="s">
        <v>1183</v>
      </c>
      <c r="I3149" t="b">
        <v>0</v>
      </c>
      <c r="J3149" s="133" t="s">
        <v>867</v>
      </c>
      <c r="K3149" s="91">
        <v>0</v>
      </c>
      <c r="L3149" s="278">
        <v>0</v>
      </c>
      <c r="M3149" s="278">
        <f t="shared" si="49"/>
        <v>0</v>
      </c>
    </row>
    <row r="3150" spans="1:13" hidden="1" x14ac:dyDescent="0.3">
      <c r="A3150" s="108">
        <v>851402</v>
      </c>
      <c r="B3150" s="133" t="s">
        <v>6359</v>
      </c>
      <c r="C3150" s="133" t="s">
        <v>34</v>
      </c>
      <c r="D3150" s="133" t="s">
        <v>6356</v>
      </c>
      <c r="E3150" s="133" t="s">
        <v>1185</v>
      </c>
      <c r="F3150" s="133" t="s">
        <v>6233</v>
      </c>
      <c r="G3150" s="133" t="s">
        <v>865</v>
      </c>
      <c r="H3150" s="133" t="s">
        <v>6360</v>
      </c>
      <c r="I3150" t="b">
        <v>0</v>
      </c>
      <c r="J3150" s="133" t="s">
        <v>867</v>
      </c>
      <c r="K3150" s="91">
        <v>1300</v>
      </c>
      <c r="L3150" s="278">
        <v>1300</v>
      </c>
      <c r="M3150" s="278">
        <f t="shared" si="49"/>
        <v>0</v>
      </c>
    </row>
    <row r="3151" spans="1:13" hidden="1" x14ac:dyDescent="0.3">
      <c r="A3151" s="108">
        <v>850824</v>
      </c>
      <c r="B3151" s="133" t="s">
        <v>6361</v>
      </c>
      <c r="C3151" s="133" t="s">
        <v>34</v>
      </c>
      <c r="D3151" s="133" t="s">
        <v>6356</v>
      </c>
      <c r="E3151" s="133" t="s">
        <v>1185</v>
      </c>
      <c r="F3151" s="133" t="s">
        <v>6233</v>
      </c>
      <c r="G3151" s="133" t="s">
        <v>925</v>
      </c>
      <c r="H3151" s="133" t="s">
        <v>6362</v>
      </c>
      <c r="I3151" t="b">
        <v>0</v>
      </c>
      <c r="J3151" s="133" t="s">
        <v>867</v>
      </c>
      <c r="K3151" s="91">
        <v>130</v>
      </c>
      <c r="L3151" s="278">
        <v>130</v>
      </c>
      <c r="M3151" s="278">
        <f t="shared" si="49"/>
        <v>0</v>
      </c>
    </row>
    <row r="3152" spans="1:13" hidden="1" x14ac:dyDescent="0.3">
      <c r="A3152" s="108">
        <v>1210101</v>
      </c>
      <c r="B3152" s="133" t="s">
        <v>6363</v>
      </c>
      <c r="C3152" s="133" t="s">
        <v>34</v>
      </c>
      <c r="D3152" s="133" t="s">
        <v>6356</v>
      </c>
      <c r="E3152" s="133" t="s">
        <v>1185</v>
      </c>
      <c r="F3152" s="133" t="s">
        <v>6233</v>
      </c>
      <c r="G3152" s="133" t="s">
        <v>928</v>
      </c>
      <c r="H3152" s="133" t="s">
        <v>6364</v>
      </c>
      <c r="I3152" t="b">
        <v>0</v>
      </c>
      <c r="J3152" s="133" t="s">
        <v>867</v>
      </c>
      <c r="K3152" s="91">
        <v>100</v>
      </c>
      <c r="L3152" s="278">
        <v>100</v>
      </c>
      <c r="M3152" s="278">
        <f t="shared" si="49"/>
        <v>0</v>
      </c>
    </row>
    <row r="3153" spans="1:13" hidden="1" x14ac:dyDescent="0.3">
      <c r="A3153" s="108">
        <v>598862</v>
      </c>
      <c r="B3153" s="133" t="s">
        <v>6365</v>
      </c>
      <c r="C3153" s="133" t="s">
        <v>34</v>
      </c>
      <c r="D3153" s="133" t="s">
        <v>6356</v>
      </c>
      <c r="E3153" s="133" t="s">
        <v>1185</v>
      </c>
      <c r="F3153" s="133" t="s">
        <v>6233</v>
      </c>
      <c r="G3153" s="133" t="s">
        <v>931</v>
      </c>
      <c r="H3153" s="133" t="s">
        <v>6366</v>
      </c>
      <c r="I3153" t="b">
        <v>0</v>
      </c>
      <c r="J3153" s="133" t="s">
        <v>867</v>
      </c>
      <c r="K3153" s="91">
        <v>120</v>
      </c>
      <c r="L3153" s="278">
        <v>120</v>
      </c>
      <c r="M3153" s="278">
        <f t="shared" si="49"/>
        <v>0</v>
      </c>
    </row>
    <row r="3154" spans="1:13" hidden="1" x14ac:dyDescent="0.3">
      <c r="A3154" s="108">
        <v>1191096</v>
      </c>
      <c r="B3154" s="133" t="s">
        <v>6367</v>
      </c>
      <c r="C3154" s="133" t="s">
        <v>34</v>
      </c>
      <c r="D3154" s="133" t="s">
        <v>6356</v>
      </c>
      <c r="E3154" s="133" t="s">
        <v>1185</v>
      </c>
      <c r="F3154" s="133" t="s">
        <v>6233</v>
      </c>
      <c r="G3154" s="133" t="s">
        <v>944</v>
      </c>
      <c r="H3154" s="133" t="s">
        <v>6368</v>
      </c>
      <c r="I3154" t="b">
        <v>0</v>
      </c>
      <c r="J3154" s="133" t="s">
        <v>867</v>
      </c>
      <c r="K3154" s="91">
        <v>250</v>
      </c>
      <c r="L3154" s="278">
        <v>250</v>
      </c>
      <c r="M3154" s="278">
        <f t="shared" si="49"/>
        <v>0</v>
      </c>
    </row>
    <row r="3155" spans="1:13" hidden="1" x14ac:dyDescent="0.3">
      <c r="A3155" s="108">
        <v>598843</v>
      </c>
      <c r="B3155" s="133" t="s">
        <v>6369</v>
      </c>
      <c r="C3155" s="133" t="s">
        <v>34</v>
      </c>
      <c r="D3155" s="133" t="s">
        <v>6356</v>
      </c>
      <c r="E3155" s="133" t="s">
        <v>1185</v>
      </c>
      <c r="F3155" s="133" t="s">
        <v>6233</v>
      </c>
      <c r="G3155" s="133" t="s">
        <v>1060</v>
      </c>
      <c r="H3155" s="133" t="s">
        <v>6370</v>
      </c>
      <c r="I3155" t="b">
        <v>0</v>
      </c>
      <c r="J3155" s="133" t="s">
        <v>867</v>
      </c>
      <c r="K3155" s="91">
        <v>240</v>
      </c>
      <c r="L3155" s="278">
        <v>240</v>
      </c>
      <c r="M3155" s="278">
        <f t="shared" si="49"/>
        <v>0</v>
      </c>
    </row>
    <row r="3156" spans="1:13" hidden="1" x14ac:dyDescent="0.3">
      <c r="A3156" s="108">
        <v>598863</v>
      </c>
      <c r="B3156" s="133" t="s">
        <v>6373</v>
      </c>
      <c r="C3156" s="133" t="s">
        <v>34</v>
      </c>
      <c r="D3156" s="133" t="s">
        <v>6356</v>
      </c>
      <c r="E3156" s="133" t="s">
        <v>1188</v>
      </c>
      <c r="F3156" s="133" t="s">
        <v>6233</v>
      </c>
      <c r="G3156" s="133" t="s">
        <v>865</v>
      </c>
      <c r="H3156" s="133" t="s">
        <v>1189</v>
      </c>
      <c r="I3156" t="b">
        <v>0</v>
      </c>
      <c r="J3156" s="133" t="s">
        <v>867</v>
      </c>
      <c r="K3156" s="91">
        <v>40</v>
      </c>
      <c r="L3156" s="278">
        <v>40</v>
      </c>
      <c r="M3156" s="278">
        <f t="shared" si="49"/>
        <v>0</v>
      </c>
    </row>
    <row r="3157" spans="1:13" hidden="1" x14ac:dyDescent="0.3">
      <c r="A3157" s="108">
        <v>598864</v>
      </c>
      <c r="B3157" s="133" t="s">
        <v>6374</v>
      </c>
      <c r="C3157" s="133" t="s">
        <v>34</v>
      </c>
      <c r="D3157" s="133" t="s">
        <v>6356</v>
      </c>
      <c r="E3157" s="133" t="s">
        <v>1191</v>
      </c>
      <c r="F3157" s="133" t="s">
        <v>6233</v>
      </c>
      <c r="G3157" s="133" t="s">
        <v>865</v>
      </c>
      <c r="H3157" s="133" t="s">
        <v>6375</v>
      </c>
      <c r="I3157" t="b">
        <v>0</v>
      </c>
      <c r="J3157" s="133" t="s">
        <v>867</v>
      </c>
      <c r="K3157" s="91">
        <v>850</v>
      </c>
      <c r="L3157" s="278">
        <v>850</v>
      </c>
      <c r="M3157" s="278">
        <f t="shared" si="49"/>
        <v>0</v>
      </c>
    </row>
    <row r="3158" spans="1:13" hidden="1" x14ac:dyDescent="0.3">
      <c r="A3158" s="108">
        <v>1191097</v>
      </c>
      <c r="B3158" s="133" t="s">
        <v>6376</v>
      </c>
      <c r="C3158" s="133" t="s">
        <v>34</v>
      </c>
      <c r="D3158" s="133" t="s">
        <v>6356</v>
      </c>
      <c r="E3158" s="133" t="s">
        <v>1354</v>
      </c>
      <c r="F3158" s="133" t="s">
        <v>6233</v>
      </c>
      <c r="G3158" s="133" t="s">
        <v>865</v>
      </c>
      <c r="H3158" s="133" t="s">
        <v>6377</v>
      </c>
      <c r="I3158" t="b">
        <v>0</v>
      </c>
      <c r="J3158" s="133" t="s">
        <v>867</v>
      </c>
      <c r="K3158" s="91">
        <v>480</v>
      </c>
      <c r="L3158" s="278">
        <v>480</v>
      </c>
      <c r="M3158" s="278">
        <f t="shared" si="49"/>
        <v>0</v>
      </c>
    </row>
    <row r="3159" spans="1:13" hidden="1" x14ac:dyDescent="0.3">
      <c r="A3159" s="108">
        <v>1191098</v>
      </c>
      <c r="B3159" s="133" t="s">
        <v>6378</v>
      </c>
      <c r="C3159" s="133" t="s">
        <v>34</v>
      </c>
      <c r="D3159" s="133" t="s">
        <v>6356</v>
      </c>
      <c r="E3159" s="133" t="s">
        <v>1354</v>
      </c>
      <c r="F3159" s="133" t="s">
        <v>6233</v>
      </c>
      <c r="G3159" s="133" t="s">
        <v>925</v>
      </c>
      <c r="H3159" s="133" t="s">
        <v>6379</v>
      </c>
      <c r="I3159" t="b">
        <v>0</v>
      </c>
      <c r="J3159" s="133" t="s">
        <v>867</v>
      </c>
      <c r="K3159" s="91">
        <v>1140</v>
      </c>
      <c r="L3159" s="278">
        <v>1140</v>
      </c>
      <c r="M3159" s="278">
        <f t="shared" si="49"/>
        <v>0</v>
      </c>
    </row>
    <row r="3160" spans="1:13" hidden="1" x14ac:dyDescent="0.3">
      <c r="A3160" s="108">
        <v>1210102</v>
      </c>
      <c r="B3160" s="133" t="s">
        <v>6380</v>
      </c>
      <c r="C3160" s="133" t="s">
        <v>34</v>
      </c>
      <c r="D3160" s="133" t="s">
        <v>6356</v>
      </c>
      <c r="E3160" s="133" t="s">
        <v>1212</v>
      </c>
      <c r="F3160" s="133" t="s">
        <v>6229</v>
      </c>
      <c r="G3160" s="133" t="s">
        <v>925</v>
      </c>
      <c r="H3160" s="268" t="s">
        <v>1251</v>
      </c>
      <c r="I3160" t="b">
        <v>0</v>
      </c>
      <c r="J3160" s="133" t="s">
        <v>867</v>
      </c>
      <c r="K3160" s="91">
        <v>5000</v>
      </c>
      <c r="L3160" s="278">
        <v>0</v>
      </c>
      <c r="M3160" s="278">
        <f t="shared" si="49"/>
        <v>-5000</v>
      </c>
    </row>
    <row r="3161" spans="1:13" hidden="1" x14ac:dyDescent="0.3">
      <c r="A3161" s="108">
        <v>598866</v>
      </c>
      <c r="B3161" s="133" t="s">
        <v>6381</v>
      </c>
      <c r="C3161" s="133" t="s">
        <v>34</v>
      </c>
      <c r="D3161" s="133" t="s">
        <v>6356</v>
      </c>
      <c r="E3161" s="133" t="s">
        <v>1212</v>
      </c>
      <c r="F3161" s="133" t="s">
        <v>6233</v>
      </c>
      <c r="G3161" s="133" t="s">
        <v>865</v>
      </c>
      <c r="H3161" s="133" t="s">
        <v>6382</v>
      </c>
      <c r="I3161" t="b">
        <v>0</v>
      </c>
      <c r="J3161" s="133" t="s">
        <v>867</v>
      </c>
      <c r="K3161" s="91">
        <v>5000</v>
      </c>
      <c r="L3161" s="278">
        <v>5000</v>
      </c>
      <c r="M3161" s="278">
        <f t="shared" si="49"/>
        <v>0</v>
      </c>
    </row>
    <row r="3162" spans="1:13" hidden="1" x14ac:dyDescent="0.3">
      <c r="A3162" s="108">
        <v>598867</v>
      </c>
      <c r="B3162" s="133" t="s">
        <v>6383</v>
      </c>
      <c r="C3162" s="133" t="s">
        <v>34</v>
      </c>
      <c r="D3162" s="133" t="s">
        <v>6356</v>
      </c>
      <c r="E3162" s="133" t="s">
        <v>1212</v>
      </c>
      <c r="F3162" s="133" t="s">
        <v>6233</v>
      </c>
      <c r="G3162" s="133" t="s">
        <v>925</v>
      </c>
      <c r="H3162" s="133" t="s">
        <v>6384</v>
      </c>
      <c r="I3162" t="b">
        <v>0</v>
      </c>
      <c r="J3162" s="133" t="s">
        <v>867</v>
      </c>
      <c r="K3162" s="91">
        <v>5000</v>
      </c>
      <c r="L3162" s="278">
        <v>5000</v>
      </c>
      <c r="M3162" s="278">
        <f t="shared" si="49"/>
        <v>0</v>
      </c>
    </row>
    <row r="3163" spans="1:13" hidden="1" x14ac:dyDescent="0.3">
      <c r="A3163" s="108">
        <v>594935</v>
      </c>
      <c r="B3163" s="133" t="s">
        <v>6385</v>
      </c>
      <c r="C3163" s="133" t="s">
        <v>34</v>
      </c>
      <c r="D3163" s="133" t="s">
        <v>6356</v>
      </c>
      <c r="E3163" s="133" t="s">
        <v>1215</v>
      </c>
      <c r="F3163" s="133" t="s">
        <v>6233</v>
      </c>
      <c r="G3163" s="133" t="s">
        <v>865</v>
      </c>
      <c r="H3163" s="133" t="s">
        <v>6386</v>
      </c>
      <c r="I3163" t="b">
        <v>0</v>
      </c>
      <c r="J3163" s="133" t="s">
        <v>867</v>
      </c>
      <c r="K3163" s="91">
        <v>270</v>
      </c>
      <c r="L3163" s="278">
        <v>270</v>
      </c>
      <c r="M3163" s="278">
        <f t="shared" si="49"/>
        <v>0</v>
      </c>
    </row>
    <row r="3164" spans="1:13" hidden="1" x14ac:dyDescent="0.3">
      <c r="A3164" s="108">
        <v>598868</v>
      </c>
      <c r="B3164" s="133" t="s">
        <v>6387</v>
      </c>
      <c r="C3164" s="133" t="s">
        <v>34</v>
      </c>
      <c r="D3164" s="133" t="s">
        <v>6356</v>
      </c>
      <c r="E3164" s="133" t="s">
        <v>1215</v>
      </c>
      <c r="F3164" s="133" t="s">
        <v>6233</v>
      </c>
      <c r="G3164" s="133" t="s">
        <v>925</v>
      </c>
      <c r="H3164" s="133" t="s">
        <v>6364</v>
      </c>
      <c r="I3164" t="b">
        <v>0</v>
      </c>
      <c r="J3164" s="133" t="s">
        <v>867</v>
      </c>
      <c r="K3164" s="91">
        <v>240</v>
      </c>
      <c r="L3164" s="278">
        <v>240</v>
      </c>
      <c r="M3164" s="278">
        <f t="shared" si="49"/>
        <v>0</v>
      </c>
    </row>
    <row r="3165" spans="1:13" hidden="1" x14ac:dyDescent="0.3">
      <c r="A3165" s="108">
        <v>598869</v>
      </c>
      <c r="B3165" s="133" t="s">
        <v>6388</v>
      </c>
      <c r="C3165" s="133" t="s">
        <v>34</v>
      </c>
      <c r="D3165" s="133" t="s">
        <v>6356</v>
      </c>
      <c r="E3165" s="133" t="s">
        <v>1215</v>
      </c>
      <c r="F3165" s="133" t="s">
        <v>6233</v>
      </c>
      <c r="G3165" s="133" t="s">
        <v>928</v>
      </c>
      <c r="H3165" s="133" t="s">
        <v>6366</v>
      </c>
      <c r="I3165" t="b">
        <v>0</v>
      </c>
      <c r="J3165" s="133" t="s">
        <v>867</v>
      </c>
      <c r="K3165" s="91">
        <v>190</v>
      </c>
      <c r="L3165" s="278">
        <v>190</v>
      </c>
      <c r="M3165" s="278">
        <f t="shared" si="49"/>
        <v>0</v>
      </c>
    </row>
    <row r="3166" spans="1:13" hidden="1" x14ac:dyDescent="0.3">
      <c r="A3166" s="108">
        <v>1839350</v>
      </c>
      <c r="B3166" s="133" t="s">
        <v>6389</v>
      </c>
      <c r="C3166" s="133" t="s">
        <v>34</v>
      </c>
      <c r="D3166" s="133" t="s">
        <v>6356</v>
      </c>
      <c r="E3166" s="133" t="s">
        <v>1215</v>
      </c>
      <c r="F3166" s="133" t="s">
        <v>6233</v>
      </c>
      <c r="G3166" s="133" t="s">
        <v>931</v>
      </c>
      <c r="H3166" s="133" t="s">
        <v>6368</v>
      </c>
      <c r="I3166" t="b">
        <v>0</v>
      </c>
      <c r="J3166" s="133" t="s">
        <v>867</v>
      </c>
      <c r="K3166" s="91">
        <v>420</v>
      </c>
      <c r="L3166" s="278">
        <v>420</v>
      </c>
      <c r="M3166" s="278">
        <f t="shared" si="49"/>
        <v>0</v>
      </c>
    </row>
    <row r="3167" spans="1:13" hidden="1" x14ac:dyDescent="0.3">
      <c r="A3167" s="108">
        <v>2617520</v>
      </c>
      <c r="B3167" s="133" t="s">
        <v>6390</v>
      </c>
      <c r="C3167" s="133" t="s">
        <v>34</v>
      </c>
      <c r="D3167" s="133" t="s">
        <v>6356</v>
      </c>
      <c r="E3167" s="133" t="s">
        <v>1220</v>
      </c>
      <c r="F3167" s="133" t="s">
        <v>6233</v>
      </c>
      <c r="G3167" s="133" t="s">
        <v>865</v>
      </c>
      <c r="H3167" s="133" t="s">
        <v>6391</v>
      </c>
      <c r="I3167" t="b">
        <v>0</v>
      </c>
      <c r="J3167" s="133" t="s">
        <v>867</v>
      </c>
      <c r="K3167" s="91">
        <v>1500</v>
      </c>
      <c r="L3167" s="278">
        <v>1500</v>
      </c>
      <c r="M3167" s="278">
        <f t="shared" si="49"/>
        <v>0</v>
      </c>
    </row>
    <row r="3168" spans="1:13" hidden="1" x14ac:dyDescent="0.3">
      <c r="A3168" s="108">
        <v>594936</v>
      </c>
      <c r="B3168" s="133" t="s">
        <v>6392</v>
      </c>
      <c r="C3168" s="133" t="s">
        <v>34</v>
      </c>
      <c r="D3168" s="133" t="s">
        <v>6356</v>
      </c>
      <c r="E3168" s="133" t="s">
        <v>1229</v>
      </c>
      <c r="F3168" s="133" t="s">
        <v>6233</v>
      </c>
      <c r="G3168" s="133" t="s">
        <v>865</v>
      </c>
      <c r="H3168" s="133" t="s">
        <v>6393</v>
      </c>
      <c r="I3168" t="b">
        <v>0</v>
      </c>
      <c r="J3168" s="133" t="s">
        <v>867</v>
      </c>
      <c r="K3168" s="91">
        <v>230</v>
      </c>
      <c r="L3168" s="278">
        <v>230</v>
      </c>
      <c r="M3168" s="278">
        <f t="shared" si="49"/>
        <v>0</v>
      </c>
    </row>
    <row r="3169" spans="1:13" hidden="1" x14ac:dyDescent="0.3">
      <c r="A3169" s="108">
        <v>2617521</v>
      </c>
      <c r="B3169" s="133" t="s">
        <v>6394</v>
      </c>
      <c r="C3169" s="133" t="s">
        <v>34</v>
      </c>
      <c r="D3169" s="133" t="s">
        <v>6356</v>
      </c>
      <c r="E3169" s="133" t="s">
        <v>1229</v>
      </c>
      <c r="F3169" s="133" t="s">
        <v>6233</v>
      </c>
      <c r="G3169" s="133" t="s">
        <v>925</v>
      </c>
      <c r="H3169" s="133" t="s">
        <v>6395</v>
      </c>
      <c r="I3169" t="b">
        <v>0</v>
      </c>
      <c r="J3169" s="133" t="s">
        <v>867</v>
      </c>
      <c r="K3169" s="91">
        <v>150</v>
      </c>
      <c r="L3169" s="278">
        <v>150</v>
      </c>
      <c r="M3169" s="278">
        <f t="shared" si="49"/>
        <v>0</v>
      </c>
    </row>
    <row r="3170" spans="1:13" hidden="1" x14ac:dyDescent="0.3">
      <c r="A3170" s="108">
        <v>850001</v>
      </c>
      <c r="B3170" s="133" t="s">
        <v>6396</v>
      </c>
      <c r="C3170" s="133" t="s">
        <v>34</v>
      </c>
      <c r="D3170" s="133" t="s">
        <v>6356</v>
      </c>
      <c r="E3170" s="133" t="s">
        <v>1229</v>
      </c>
      <c r="F3170" s="133" t="s">
        <v>6233</v>
      </c>
      <c r="G3170" s="133" t="s">
        <v>928</v>
      </c>
      <c r="H3170" s="133" t="s">
        <v>3526</v>
      </c>
      <c r="I3170" t="b">
        <v>0</v>
      </c>
      <c r="J3170" s="133" t="s">
        <v>867</v>
      </c>
      <c r="K3170" s="91">
        <v>60</v>
      </c>
      <c r="L3170" s="278">
        <v>60</v>
      </c>
      <c r="M3170" s="278">
        <f t="shared" si="49"/>
        <v>0</v>
      </c>
    </row>
    <row r="3171" spans="1:13" hidden="1" x14ac:dyDescent="0.3">
      <c r="A3171" s="108">
        <v>598870</v>
      </c>
      <c r="B3171" s="133" t="s">
        <v>6397</v>
      </c>
      <c r="C3171" s="133" t="s">
        <v>34</v>
      </c>
      <c r="D3171" s="133" t="s">
        <v>6356</v>
      </c>
      <c r="E3171" s="133" t="s">
        <v>1240</v>
      </c>
      <c r="F3171" s="133" t="s">
        <v>6229</v>
      </c>
      <c r="G3171" s="133" t="s">
        <v>865</v>
      </c>
      <c r="H3171" s="133" t="s">
        <v>6398</v>
      </c>
      <c r="I3171" t="b">
        <v>0</v>
      </c>
      <c r="J3171" s="133" t="s">
        <v>867</v>
      </c>
      <c r="K3171" s="91">
        <v>7200</v>
      </c>
      <c r="L3171" s="278">
        <v>7200</v>
      </c>
      <c r="M3171" s="278">
        <f t="shared" si="49"/>
        <v>0</v>
      </c>
    </row>
    <row r="3172" spans="1:13" hidden="1" x14ac:dyDescent="0.3">
      <c r="A3172" s="108">
        <v>2617662</v>
      </c>
      <c r="B3172" s="133" t="s">
        <v>6399</v>
      </c>
      <c r="C3172" s="133" t="s">
        <v>34</v>
      </c>
      <c r="D3172" s="133" t="s">
        <v>6356</v>
      </c>
      <c r="E3172" s="133" t="s">
        <v>1576</v>
      </c>
      <c r="F3172" s="133" t="s">
        <v>6229</v>
      </c>
      <c r="G3172" s="133" t="s">
        <v>865</v>
      </c>
      <c r="H3172" s="268" t="s">
        <v>1251</v>
      </c>
      <c r="I3172" t="b">
        <v>0</v>
      </c>
      <c r="J3172" s="133" t="s">
        <v>867</v>
      </c>
      <c r="K3172" s="91">
        <v>40000</v>
      </c>
      <c r="L3172" s="278">
        <v>0</v>
      </c>
      <c r="M3172" s="278">
        <f t="shared" si="49"/>
        <v>-40000</v>
      </c>
    </row>
    <row r="3173" spans="1:13" hidden="1" x14ac:dyDescent="0.3">
      <c r="A3173" s="108">
        <v>1210168</v>
      </c>
      <c r="B3173" s="133" t="s">
        <v>6400</v>
      </c>
      <c r="C3173" s="133" t="s">
        <v>34</v>
      </c>
      <c r="D3173" s="133" t="s">
        <v>6356</v>
      </c>
      <c r="E3173" s="133" t="s">
        <v>1576</v>
      </c>
      <c r="F3173" s="133" t="s">
        <v>6233</v>
      </c>
      <c r="G3173" s="133" t="s">
        <v>865</v>
      </c>
      <c r="H3173" s="133" t="s">
        <v>1577</v>
      </c>
      <c r="I3173" t="b">
        <v>0</v>
      </c>
      <c r="J3173" s="133" t="s">
        <v>867</v>
      </c>
      <c r="K3173" s="91">
        <v>14260</v>
      </c>
      <c r="L3173" s="278">
        <v>14260</v>
      </c>
      <c r="M3173" s="278">
        <f t="shared" si="49"/>
        <v>0</v>
      </c>
    </row>
    <row r="3174" spans="1:13" hidden="1" x14ac:dyDescent="0.3">
      <c r="A3174" s="108">
        <v>2617516</v>
      </c>
      <c r="B3174" s="133" t="s">
        <v>6401</v>
      </c>
      <c r="C3174" s="133" t="s">
        <v>34</v>
      </c>
      <c r="D3174" s="133" t="s">
        <v>6356</v>
      </c>
      <c r="E3174" s="133" t="s">
        <v>1265</v>
      </c>
      <c r="F3174" s="133" t="s">
        <v>6233</v>
      </c>
      <c r="G3174" s="133" t="s">
        <v>865</v>
      </c>
      <c r="H3174" s="133" t="s">
        <v>1266</v>
      </c>
      <c r="I3174" t="b">
        <v>0</v>
      </c>
      <c r="J3174" s="133" t="s">
        <v>867</v>
      </c>
      <c r="K3174" s="91">
        <v>14670</v>
      </c>
      <c r="L3174" s="278">
        <v>14670</v>
      </c>
      <c r="M3174" s="278">
        <f t="shared" si="49"/>
        <v>0</v>
      </c>
    </row>
    <row r="3175" spans="1:13" hidden="1" x14ac:dyDescent="0.3">
      <c r="A3175" s="108">
        <v>604046</v>
      </c>
      <c r="B3175" s="133" t="s">
        <v>6402</v>
      </c>
      <c r="C3175" s="133" t="s">
        <v>34</v>
      </c>
      <c r="D3175" s="133" t="s">
        <v>6403</v>
      </c>
      <c r="E3175" s="133" t="s">
        <v>1624</v>
      </c>
      <c r="F3175" s="133" t="s">
        <v>6219</v>
      </c>
      <c r="G3175" s="133" t="s">
        <v>865</v>
      </c>
      <c r="H3175" s="133" t="s">
        <v>1625</v>
      </c>
      <c r="I3175" t="b">
        <v>0</v>
      </c>
      <c r="J3175" s="133" t="s">
        <v>867</v>
      </c>
      <c r="K3175" s="91">
        <v>0</v>
      </c>
      <c r="L3175" s="278">
        <v>0</v>
      </c>
      <c r="M3175" s="278">
        <f t="shared" si="49"/>
        <v>0</v>
      </c>
    </row>
    <row r="3176" spans="1:13" hidden="1" x14ac:dyDescent="0.3">
      <c r="A3176" s="108">
        <v>1191092</v>
      </c>
      <c r="B3176" s="133" t="s">
        <v>6404</v>
      </c>
      <c r="C3176" s="133" t="s">
        <v>34</v>
      </c>
      <c r="D3176" s="133" t="s">
        <v>6403</v>
      </c>
      <c r="E3176" s="133" t="s">
        <v>1418</v>
      </c>
      <c r="F3176" s="133" t="s">
        <v>6219</v>
      </c>
      <c r="G3176" s="133" t="s">
        <v>865</v>
      </c>
      <c r="H3176" s="133" t="s">
        <v>1636</v>
      </c>
      <c r="I3176" t="b">
        <v>0</v>
      </c>
      <c r="J3176" s="133" t="s">
        <v>867</v>
      </c>
      <c r="K3176" s="91">
        <v>100</v>
      </c>
      <c r="L3176" s="278">
        <v>100</v>
      </c>
      <c r="M3176" s="278">
        <f t="shared" si="49"/>
        <v>0</v>
      </c>
    </row>
    <row r="3177" spans="1:13" hidden="1" x14ac:dyDescent="0.3">
      <c r="A3177" s="108">
        <v>604157</v>
      </c>
      <c r="B3177" s="133" t="s">
        <v>6405</v>
      </c>
      <c r="C3177" s="133" t="s">
        <v>34</v>
      </c>
      <c r="D3177" s="133" t="s">
        <v>6403</v>
      </c>
      <c r="E3177" s="133" t="s">
        <v>1229</v>
      </c>
      <c r="F3177" s="133" t="s">
        <v>6219</v>
      </c>
      <c r="G3177" s="133" t="s">
        <v>865</v>
      </c>
      <c r="H3177" s="133" t="s">
        <v>3705</v>
      </c>
      <c r="I3177" t="b">
        <v>0</v>
      </c>
      <c r="J3177" s="133" t="s">
        <v>867</v>
      </c>
      <c r="K3177" s="91">
        <v>50</v>
      </c>
      <c r="L3177" s="278">
        <v>50</v>
      </c>
      <c r="M3177" s="278">
        <f t="shared" si="49"/>
        <v>0</v>
      </c>
    </row>
    <row r="3178" spans="1:13" hidden="1" x14ac:dyDescent="0.3">
      <c r="A3178" s="108">
        <v>604047</v>
      </c>
      <c r="B3178" s="133" t="s">
        <v>6406</v>
      </c>
      <c r="C3178" s="133" t="s">
        <v>34</v>
      </c>
      <c r="D3178" s="133" t="s">
        <v>6403</v>
      </c>
      <c r="E3178" s="133" t="s">
        <v>1265</v>
      </c>
      <c r="F3178" s="133" t="s">
        <v>6219</v>
      </c>
      <c r="G3178" s="133" t="s">
        <v>865</v>
      </c>
      <c r="H3178" s="133" t="s">
        <v>1266</v>
      </c>
      <c r="I3178" t="b">
        <v>0</v>
      </c>
      <c r="J3178" s="133" t="s">
        <v>867</v>
      </c>
      <c r="K3178" s="91">
        <v>480</v>
      </c>
      <c r="L3178" s="278">
        <v>480</v>
      </c>
      <c r="M3178" s="278">
        <f t="shared" si="49"/>
        <v>0</v>
      </c>
    </row>
    <row r="3179" spans="1:13" hidden="1" x14ac:dyDescent="0.3">
      <c r="A3179" s="108">
        <v>849999</v>
      </c>
      <c r="B3179" s="133" t="s">
        <v>6407</v>
      </c>
      <c r="C3179" s="133" t="s">
        <v>34</v>
      </c>
      <c r="D3179" s="133" t="s">
        <v>6403</v>
      </c>
      <c r="E3179" s="133" t="s">
        <v>3658</v>
      </c>
      <c r="F3179" s="133" t="s">
        <v>6219</v>
      </c>
      <c r="G3179" s="133" t="s">
        <v>865</v>
      </c>
      <c r="H3179" s="133" t="s">
        <v>6408</v>
      </c>
      <c r="I3179" t="b">
        <v>0</v>
      </c>
      <c r="J3179" s="133" t="s">
        <v>867</v>
      </c>
      <c r="K3179" s="91">
        <v>0</v>
      </c>
      <c r="L3179" s="278">
        <v>0</v>
      </c>
      <c r="M3179" s="278">
        <f t="shared" si="49"/>
        <v>0</v>
      </c>
    </row>
    <row r="3180" spans="1:13" hidden="1" x14ac:dyDescent="0.3">
      <c r="A3180" s="108">
        <v>604048</v>
      </c>
      <c r="B3180" s="133" t="s">
        <v>6409</v>
      </c>
      <c r="C3180" s="133" t="s">
        <v>34</v>
      </c>
      <c r="D3180" s="133" t="s">
        <v>6403</v>
      </c>
      <c r="E3180" s="133" t="s">
        <v>1679</v>
      </c>
      <c r="F3180" s="133" t="s">
        <v>6219</v>
      </c>
      <c r="G3180" s="133" t="s">
        <v>865</v>
      </c>
      <c r="H3180" s="133" t="s">
        <v>326</v>
      </c>
      <c r="I3180" t="b">
        <v>0</v>
      </c>
      <c r="J3180" s="133" t="s">
        <v>867</v>
      </c>
      <c r="K3180" s="91">
        <v>50000</v>
      </c>
      <c r="L3180" s="278">
        <v>50000</v>
      </c>
      <c r="M3180" s="278">
        <f t="shared" si="49"/>
        <v>0</v>
      </c>
    </row>
    <row r="3181" spans="1:13" hidden="1" x14ac:dyDescent="0.3">
      <c r="A3181" s="108">
        <v>1191093</v>
      </c>
      <c r="B3181" s="133" t="s">
        <v>6410</v>
      </c>
      <c r="C3181" s="133" t="s">
        <v>34</v>
      </c>
      <c r="D3181" s="133" t="s">
        <v>6403</v>
      </c>
      <c r="E3181" s="133" t="s">
        <v>1679</v>
      </c>
      <c r="F3181" s="133" t="s">
        <v>6219</v>
      </c>
      <c r="G3181" s="133" t="s">
        <v>925</v>
      </c>
      <c r="H3181" s="133" t="s">
        <v>3690</v>
      </c>
      <c r="I3181" t="b">
        <v>0</v>
      </c>
      <c r="J3181" s="133" t="s">
        <v>867</v>
      </c>
      <c r="K3181" s="91">
        <v>29530</v>
      </c>
      <c r="L3181" s="278">
        <v>31250</v>
      </c>
      <c r="M3181" s="278">
        <f t="shared" si="49"/>
        <v>1720</v>
      </c>
    </row>
    <row r="3182" spans="1:13" hidden="1" x14ac:dyDescent="0.3">
      <c r="A3182" s="108">
        <v>1191482</v>
      </c>
      <c r="B3182" s="261" t="s">
        <v>12006</v>
      </c>
      <c r="C3182" s="262" t="s">
        <v>34</v>
      </c>
      <c r="D3182" s="262" t="s">
        <v>6403</v>
      </c>
      <c r="E3182" s="262" t="s">
        <v>1679</v>
      </c>
      <c r="F3182" s="262" t="s">
        <v>6219</v>
      </c>
      <c r="G3182" s="262" t="s">
        <v>928</v>
      </c>
      <c r="H3182" s="262" t="s">
        <v>7857</v>
      </c>
      <c r="I3182" s="263" t="b">
        <v>0</v>
      </c>
      <c r="J3182" s="261" t="s">
        <v>867</v>
      </c>
      <c r="K3182" s="264"/>
      <c r="L3182" s="278">
        <v>17820</v>
      </c>
      <c r="M3182" s="285">
        <f t="shared" si="49"/>
        <v>17820</v>
      </c>
    </row>
    <row r="3183" spans="1:13" hidden="1" x14ac:dyDescent="0.3">
      <c r="A3183" s="108">
        <v>850510</v>
      </c>
      <c r="B3183" s="133" t="s">
        <v>6411</v>
      </c>
      <c r="C3183" s="133" t="s">
        <v>35</v>
      </c>
      <c r="D3183" s="133" t="s">
        <v>862</v>
      </c>
      <c r="E3183" s="133" t="s">
        <v>863</v>
      </c>
      <c r="F3183" s="133" t="s">
        <v>6412</v>
      </c>
      <c r="G3183" s="133" t="s">
        <v>865</v>
      </c>
      <c r="H3183" s="133" t="s">
        <v>866</v>
      </c>
      <c r="I3183" t="b">
        <v>0</v>
      </c>
      <c r="J3183" s="133" t="s">
        <v>867</v>
      </c>
      <c r="K3183" s="91">
        <v>109700</v>
      </c>
      <c r="L3183" s="278">
        <v>109700</v>
      </c>
      <c r="M3183" s="278">
        <f t="shared" si="49"/>
        <v>0</v>
      </c>
    </row>
    <row r="3184" spans="1:13" hidden="1" x14ac:dyDescent="0.3">
      <c r="A3184" s="108">
        <v>1191095</v>
      </c>
      <c r="B3184" s="133" t="s">
        <v>6413</v>
      </c>
      <c r="C3184" s="133" t="s">
        <v>35</v>
      </c>
      <c r="D3184" s="133" t="s">
        <v>869</v>
      </c>
      <c r="E3184" s="133" t="s">
        <v>863</v>
      </c>
      <c r="F3184" s="133" t="s">
        <v>6412</v>
      </c>
      <c r="G3184" s="133" t="s">
        <v>865</v>
      </c>
      <c r="H3184" s="133" t="s">
        <v>6086</v>
      </c>
      <c r="I3184" t="b">
        <v>0</v>
      </c>
      <c r="J3184" s="133" t="s">
        <v>867</v>
      </c>
      <c r="K3184" s="91">
        <v>1090</v>
      </c>
      <c r="L3184" s="278">
        <v>1090</v>
      </c>
      <c r="M3184" s="278">
        <f t="shared" si="49"/>
        <v>0</v>
      </c>
    </row>
    <row r="3185" spans="1:13" hidden="1" x14ac:dyDescent="0.3">
      <c r="A3185" s="108">
        <v>1210167</v>
      </c>
      <c r="B3185" s="133" t="s">
        <v>6414</v>
      </c>
      <c r="C3185" s="133" t="s">
        <v>35</v>
      </c>
      <c r="D3185" s="133" t="s">
        <v>875</v>
      </c>
      <c r="E3185" s="133" t="s">
        <v>863</v>
      </c>
      <c r="F3185" s="133" t="s">
        <v>6412</v>
      </c>
      <c r="G3185" s="133" t="s">
        <v>865</v>
      </c>
      <c r="H3185" s="133" t="s">
        <v>876</v>
      </c>
      <c r="I3185" t="b">
        <v>0</v>
      </c>
      <c r="J3185" s="133" t="s">
        <v>867</v>
      </c>
      <c r="K3185" s="91">
        <v>6620</v>
      </c>
      <c r="L3185" s="278">
        <v>6620</v>
      </c>
      <c r="M3185" s="278">
        <f t="shared" si="49"/>
        <v>0</v>
      </c>
    </row>
    <row r="3186" spans="1:13" hidden="1" x14ac:dyDescent="0.3">
      <c r="A3186" s="108">
        <v>604050</v>
      </c>
      <c r="B3186" s="133" t="s">
        <v>6415</v>
      </c>
      <c r="C3186" s="133" t="s">
        <v>35</v>
      </c>
      <c r="D3186" s="133" t="s">
        <v>878</v>
      </c>
      <c r="E3186" s="133" t="s">
        <v>863</v>
      </c>
      <c r="F3186" s="133" t="s">
        <v>6412</v>
      </c>
      <c r="G3186" s="133" t="s">
        <v>865</v>
      </c>
      <c r="H3186" s="133" t="s">
        <v>6089</v>
      </c>
      <c r="I3186" t="b">
        <v>0</v>
      </c>
      <c r="J3186" s="133" t="s">
        <v>867</v>
      </c>
      <c r="K3186" s="91">
        <v>160</v>
      </c>
      <c r="L3186" s="278">
        <v>160</v>
      </c>
      <c r="M3186" s="278">
        <f t="shared" si="49"/>
        <v>0</v>
      </c>
    </row>
    <row r="3187" spans="1:13" hidden="1" x14ac:dyDescent="0.3">
      <c r="A3187" s="108">
        <v>604051</v>
      </c>
      <c r="B3187" s="133" t="s">
        <v>6416</v>
      </c>
      <c r="C3187" s="133" t="s">
        <v>35</v>
      </c>
      <c r="D3187" s="133" t="s">
        <v>894</v>
      </c>
      <c r="E3187" s="133" t="s">
        <v>863</v>
      </c>
      <c r="F3187" s="133" t="s">
        <v>6412</v>
      </c>
      <c r="G3187" s="133" t="s">
        <v>865</v>
      </c>
      <c r="H3187" s="133" t="s">
        <v>895</v>
      </c>
      <c r="I3187" t="b">
        <v>0</v>
      </c>
      <c r="J3187" s="133" t="s">
        <v>867</v>
      </c>
      <c r="K3187" s="91">
        <v>1160</v>
      </c>
      <c r="L3187" s="278">
        <v>1160</v>
      </c>
      <c r="M3187" s="278">
        <f t="shared" si="49"/>
        <v>0</v>
      </c>
    </row>
    <row r="3188" spans="1:13" hidden="1" x14ac:dyDescent="0.3">
      <c r="A3188" s="108">
        <v>850000</v>
      </c>
      <c r="B3188" s="133" t="s">
        <v>6417</v>
      </c>
      <c r="C3188" s="133" t="s">
        <v>35</v>
      </c>
      <c r="D3188" s="133" t="s">
        <v>897</v>
      </c>
      <c r="E3188" s="133" t="s">
        <v>863</v>
      </c>
      <c r="F3188" s="133" t="s">
        <v>6412</v>
      </c>
      <c r="G3188" s="133" t="s">
        <v>865</v>
      </c>
      <c r="H3188" s="133" t="s">
        <v>898</v>
      </c>
      <c r="I3188" t="b">
        <v>0</v>
      </c>
      <c r="J3188" s="133" t="s">
        <v>867</v>
      </c>
      <c r="K3188" s="91">
        <v>0</v>
      </c>
      <c r="L3188" s="278">
        <v>0</v>
      </c>
      <c r="M3188" s="278">
        <f t="shared" si="49"/>
        <v>0</v>
      </c>
    </row>
    <row r="3189" spans="1:13" hidden="1" x14ac:dyDescent="0.3">
      <c r="A3189" s="108">
        <v>604052</v>
      </c>
      <c r="B3189" s="133" t="s">
        <v>6418</v>
      </c>
      <c r="C3189" s="133" t="s">
        <v>35</v>
      </c>
      <c r="D3189" s="133" t="s">
        <v>900</v>
      </c>
      <c r="E3189" s="133" t="s">
        <v>863</v>
      </c>
      <c r="F3189" s="133" t="s">
        <v>6412</v>
      </c>
      <c r="G3189" s="133" t="s">
        <v>865</v>
      </c>
      <c r="H3189" s="133" t="s">
        <v>901</v>
      </c>
      <c r="I3189" t="b">
        <v>0</v>
      </c>
      <c r="J3189" s="133" t="s">
        <v>867</v>
      </c>
      <c r="K3189" s="91">
        <v>0</v>
      </c>
      <c r="L3189" s="278">
        <v>0</v>
      </c>
      <c r="M3189" s="278">
        <f t="shared" si="49"/>
        <v>0</v>
      </c>
    </row>
    <row r="3190" spans="1:13" hidden="1" x14ac:dyDescent="0.3">
      <c r="A3190" s="108">
        <v>604053</v>
      </c>
      <c r="B3190" s="133" t="s">
        <v>6419</v>
      </c>
      <c r="C3190" s="133" t="s">
        <v>35</v>
      </c>
      <c r="D3190" s="133" t="s">
        <v>903</v>
      </c>
      <c r="E3190" s="133" t="s">
        <v>863</v>
      </c>
      <c r="F3190" s="133" t="s">
        <v>6412</v>
      </c>
      <c r="G3190" s="133" t="s">
        <v>865</v>
      </c>
      <c r="H3190" s="133" t="s">
        <v>904</v>
      </c>
      <c r="I3190" t="b">
        <v>0</v>
      </c>
      <c r="J3190" s="133" t="s">
        <v>867</v>
      </c>
      <c r="K3190" s="91">
        <v>0</v>
      </c>
      <c r="L3190" s="278">
        <v>0</v>
      </c>
      <c r="M3190" s="278">
        <f t="shared" si="49"/>
        <v>0</v>
      </c>
    </row>
    <row r="3191" spans="1:13" hidden="1" x14ac:dyDescent="0.3">
      <c r="A3191" s="108">
        <v>604054</v>
      </c>
      <c r="B3191" s="133" t="s">
        <v>6420</v>
      </c>
      <c r="C3191" s="133" t="s">
        <v>35</v>
      </c>
      <c r="D3191" s="133" t="s">
        <v>914</v>
      </c>
      <c r="E3191" s="133" t="s">
        <v>882</v>
      </c>
      <c r="F3191" s="133" t="s">
        <v>6412</v>
      </c>
      <c r="G3191" s="133" t="s">
        <v>865</v>
      </c>
      <c r="H3191" s="133" t="s">
        <v>915</v>
      </c>
      <c r="I3191" t="b">
        <v>0</v>
      </c>
      <c r="J3191" s="133" t="s">
        <v>867</v>
      </c>
      <c r="K3191" s="91">
        <v>70000</v>
      </c>
      <c r="L3191" s="278">
        <v>70000</v>
      </c>
      <c r="M3191" s="278">
        <f t="shared" si="49"/>
        <v>0</v>
      </c>
    </row>
    <row r="3192" spans="1:13" hidden="1" x14ac:dyDescent="0.3">
      <c r="A3192" s="108">
        <v>604055</v>
      </c>
      <c r="B3192" s="133" t="s">
        <v>6421</v>
      </c>
      <c r="C3192" s="133" t="s">
        <v>35</v>
      </c>
      <c r="D3192" s="133" t="s">
        <v>1132</v>
      </c>
      <c r="E3192" s="133" t="s">
        <v>882</v>
      </c>
      <c r="F3192" s="133" t="s">
        <v>6412</v>
      </c>
      <c r="G3192" s="133" t="s">
        <v>865</v>
      </c>
      <c r="H3192" s="133" t="s">
        <v>1133</v>
      </c>
      <c r="I3192" t="b">
        <v>0</v>
      </c>
      <c r="J3192" s="133" t="s">
        <v>867</v>
      </c>
      <c r="K3192" s="91">
        <v>0</v>
      </c>
      <c r="L3192" s="278">
        <v>0</v>
      </c>
      <c r="M3192" s="278">
        <f t="shared" si="49"/>
        <v>0</v>
      </c>
    </row>
    <row r="3193" spans="1:13" hidden="1" x14ac:dyDescent="0.3">
      <c r="A3193" s="108">
        <v>604056</v>
      </c>
      <c r="B3193" s="133" t="s">
        <v>6422</v>
      </c>
      <c r="C3193" s="133" t="s">
        <v>35</v>
      </c>
      <c r="D3193" s="133" t="s">
        <v>4253</v>
      </c>
      <c r="E3193" s="133" t="s">
        <v>882</v>
      </c>
      <c r="F3193" s="133" t="s">
        <v>6412</v>
      </c>
      <c r="G3193" s="133" t="s">
        <v>865</v>
      </c>
      <c r="H3193" s="133" t="s">
        <v>6423</v>
      </c>
      <c r="I3193" t="b">
        <v>0</v>
      </c>
      <c r="J3193" s="133" t="s">
        <v>867</v>
      </c>
      <c r="K3193" s="91">
        <v>0</v>
      </c>
      <c r="L3193" s="278">
        <v>0</v>
      </c>
      <c r="M3193" s="278">
        <f t="shared" si="49"/>
        <v>0</v>
      </c>
    </row>
    <row r="3194" spans="1:13" hidden="1" x14ac:dyDescent="0.3">
      <c r="A3194" s="108">
        <v>604057</v>
      </c>
      <c r="B3194" s="133" t="s">
        <v>6424</v>
      </c>
      <c r="C3194" s="133" t="s">
        <v>35</v>
      </c>
      <c r="D3194" s="133" t="s">
        <v>6425</v>
      </c>
      <c r="E3194" s="133" t="s">
        <v>1418</v>
      </c>
      <c r="F3194" s="133" t="s">
        <v>6412</v>
      </c>
      <c r="G3194" s="133" t="s">
        <v>865</v>
      </c>
      <c r="H3194" s="133" t="s">
        <v>1636</v>
      </c>
      <c r="I3194" t="b">
        <v>0</v>
      </c>
      <c r="J3194" s="133" t="s">
        <v>867</v>
      </c>
      <c r="K3194" s="91">
        <v>100</v>
      </c>
      <c r="L3194" s="278">
        <v>100</v>
      </c>
      <c r="M3194" s="278">
        <f t="shared" si="49"/>
        <v>0</v>
      </c>
    </row>
    <row r="3195" spans="1:13" hidden="1" x14ac:dyDescent="0.3">
      <c r="A3195" s="108">
        <v>604124</v>
      </c>
      <c r="B3195" s="133" t="s">
        <v>6426</v>
      </c>
      <c r="C3195" s="133" t="s">
        <v>35</v>
      </c>
      <c r="D3195" s="133" t="s">
        <v>6425</v>
      </c>
      <c r="E3195" s="133" t="s">
        <v>1229</v>
      </c>
      <c r="F3195" s="133" t="s">
        <v>6412</v>
      </c>
      <c r="G3195" s="133" t="s">
        <v>865</v>
      </c>
      <c r="H3195" s="133" t="s">
        <v>3705</v>
      </c>
      <c r="I3195" t="b">
        <v>0</v>
      </c>
      <c r="J3195" s="133" t="s">
        <v>867</v>
      </c>
      <c r="K3195" s="91">
        <v>50</v>
      </c>
      <c r="L3195" s="278">
        <v>50</v>
      </c>
      <c r="M3195" s="278">
        <f t="shared" si="49"/>
        <v>0</v>
      </c>
    </row>
    <row r="3196" spans="1:13" hidden="1" x14ac:dyDescent="0.3">
      <c r="A3196" s="108">
        <v>604058</v>
      </c>
      <c r="B3196" s="133" t="s">
        <v>6427</v>
      </c>
      <c r="C3196" s="133" t="s">
        <v>35</v>
      </c>
      <c r="D3196" s="133" t="s">
        <v>6425</v>
      </c>
      <c r="E3196" s="133" t="s">
        <v>1265</v>
      </c>
      <c r="F3196" s="133" t="s">
        <v>6412</v>
      </c>
      <c r="G3196" s="133" t="s">
        <v>865</v>
      </c>
      <c r="H3196" s="133" t="s">
        <v>1266</v>
      </c>
      <c r="I3196" t="b">
        <v>0</v>
      </c>
      <c r="J3196" s="133" t="s">
        <v>867</v>
      </c>
      <c r="K3196" s="91">
        <v>4310</v>
      </c>
      <c r="L3196" s="278">
        <v>4310</v>
      </c>
      <c r="M3196" s="278">
        <f t="shared" si="49"/>
        <v>0</v>
      </c>
    </row>
    <row r="3197" spans="1:13" hidden="1" x14ac:dyDescent="0.3">
      <c r="A3197" s="108">
        <v>604148</v>
      </c>
      <c r="B3197" s="133" t="s">
        <v>6428</v>
      </c>
      <c r="C3197" s="133" t="s">
        <v>35</v>
      </c>
      <c r="D3197" s="133" t="s">
        <v>6425</v>
      </c>
      <c r="E3197" s="133" t="s">
        <v>3658</v>
      </c>
      <c r="F3197" s="133" t="s">
        <v>6412</v>
      </c>
      <c r="G3197" s="133" t="s">
        <v>865</v>
      </c>
      <c r="H3197" s="133" t="s">
        <v>6429</v>
      </c>
      <c r="I3197" t="b">
        <v>0</v>
      </c>
      <c r="J3197" s="133" t="s">
        <v>867</v>
      </c>
      <c r="K3197" s="91">
        <v>184270</v>
      </c>
      <c r="L3197" s="278">
        <v>184270</v>
      </c>
      <c r="M3197" s="278">
        <f t="shared" si="49"/>
        <v>0</v>
      </c>
    </row>
    <row r="3198" spans="1:13" hidden="1" x14ac:dyDescent="0.3">
      <c r="A3198" s="108">
        <v>604059</v>
      </c>
      <c r="B3198" s="133" t="s">
        <v>6430</v>
      </c>
      <c r="C3198" s="133" t="s">
        <v>37</v>
      </c>
      <c r="D3198" s="133" t="s">
        <v>6431</v>
      </c>
      <c r="E3198" s="133" t="s">
        <v>882</v>
      </c>
      <c r="F3198" s="133" t="s">
        <v>6432</v>
      </c>
      <c r="G3198" s="133" t="s">
        <v>925</v>
      </c>
      <c r="H3198" s="133" t="s">
        <v>6433</v>
      </c>
      <c r="I3198" t="b">
        <v>0</v>
      </c>
      <c r="J3198" s="133" t="s">
        <v>867</v>
      </c>
      <c r="K3198" s="91">
        <v>1144720</v>
      </c>
      <c r="L3198" s="278">
        <v>1144720</v>
      </c>
      <c r="M3198" s="278">
        <f t="shared" si="49"/>
        <v>0</v>
      </c>
    </row>
    <row r="3199" spans="1:13" hidden="1" x14ac:dyDescent="0.3">
      <c r="A3199" s="108">
        <v>604060</v>
      </c>
      <c r="B3199" s="133" t="s">
        <v>6434</v>
      </c>
      <c r="C3199" s="133" t="s">
        <v>37</v>
      </c>
      <c r="D3199" s="133" t="s">
        <v>6435</v>
      </c>
      <c r="E3199" s="133" t="s">
        <v>882</v>
      </c>
      <c r="F3199" s="133" t="s">
        <v>6432</v>
      </c>
      <c r="G3199" s="133" t="s">
        <v>925</v>
      </c>
      <c r="H3199" s="133" t="s">
        <v>6436</v>
      </c>
      <c r="I3199" t="b">
        <v>0</v>
      </c>
      <c r="J3199" s="133" t="s">
        <v>867</v>
      </c>
      <c r="K3199" s="91">
        <v>134700</v>
      </c>
      <c r="L3199" s="278">
        <v>134700</v>
      </c>
      <c r="M3199" s="278">
        <f t="shared" si="49"/>
        <v>0</v>
      </c>
    </row>
    <row r="3200" spans="1:13" hidden="1" x14ac:dyDescent="0.3">
      <c r="A3200" s="108">
        <v>604061</v>
      </c>
      <c r="B3200" s="133" t="s">
        <v>6437</v>
      </c>
      <c r="C3200" s="133" t="s">
        <v>37</v>
      </c>
      <c r="D3200" s="133" t="s">
        <v>1132</v>
      </c>
      <c r="E3200" s="133" t="s">
        <v>882</v>
      </c>
      <c r="F3200" s="133" t="s">
        <v>6432</v>
      </c>
      <c r="G3200" s="133" t="s">
        <v>865</v>
      </c>
      <c r="H3200" s="133" t="s">
        <v>1133</v>
      </c>
      <c r="I3200" t="b">
        <v>0</v>
      </c>
      <c r="J3200" s="133" t="s">
        <v>867</v>
      </c>
      <c r="K3200" s="91">
        <v>0</v>
      </c>
      <c r="L3200" s="278">
        <v>0</v>
      </c>
      <c r="M3200" s="278">
        <f t="shared" si="49"/>
        <v>0</v>
      </c>
    </row>
    <row r="3201" spans="1:13" hidden="1" x14ac:dyDescent="0.3">
      <c r="A3201" s="108">
        <v>604062</v>
      </c>
      <c r="B3201" s="133" t="s">
        <v>6438</v>
      </c>
      <c r="C3201" s="133" t="s">
        <v>37</v>
      </c>
      <c r="D3201" s="133" t="s">
        <v>4253</v>
      </c>
      <c r="E3201" s="133" t="s">
        <v>882</v>
      </c>
      <c r="F3201" s="133" t="s">
        <v>6432</v>
      </c>
      <c r="G3201" s="133" t="s">
        <v>865</v>
      </c>
      <c r="H3201" s="133" t="s">
        <v>6439</v>
      </c>
      <c r="I3201" t="b">
        <v>0</v>
      </c>
      <c r="J3201" s="133" t="s">
        <v>867</v>
      </c>
      <c r="K3201" s="91">
        <v>48200</v>
      </c>
      <c r="L3201" s="278">
        <v>48200</v>
      </c>
      <c r="M3201" s="278">
        <f t="shared" si="49"/>
        <v>0</v>
      </c>
    </row>
    <row r="3202" spans="1:13" hidden="1" x14ac:dyDescent="0.3">
      <c r="A3202" s="108">
        <v>604063</v>
      </c>
      <c r="B3202" s="133" t="s">
        <v>6440</v>
      </c>
      <c r="C3202" s="133" t="s">
        <v>37</v>
      </c>
      <c r="D3202" s="133" t="s">
        <v>6441</v>
      </c>
      <c r="E3202" s="133" t="s">
        <v>1418</v>
      </c>
      <c r="F3202" s="133" t="s">
        <v>6432</v>
      </c>
      <c r="G3202" s="133" t="s">
        <v>865</v>
      </c>
      <c r="H3202" s="133" t="s">
        <v>1636</v>
      </c>
      <c r="I3202" t="b">
        <v>0</v>
      </c>
      <c r="J3202" s="133" t="s">
        <v>867</v>
      </c>
      <c r="K3202" s="91">
        <v>500</v>
      </c>
      <c r="L3202" s="278">
        <v>500</v>
      </c>
      <c r="M3202" s="278">
        <f t="shared" si="49"/>
        <v>0</v>
      </c>
    </row>
    <row r="3203" spans="1:13" hidden="1" x14ac:dyDescent="0.3">
      <c r="A3203" s="108">
        <v>1595907</v>
      </c>
      <c r="B3203" s="133" t="s">
        <v>6442</v>
      </c>
      <c r="C3203" s="133" t="s">
        <v>37</v>
      </c>
      <c r="D3203" s="133" t="s">
        <v>6441</v>
      </c>
      <c r="E3203" s="133" t="s">
        <v>6443</v>
      </c>
      <c r="F3203" s="133" t="s">
        <v>6432</v>
      </c>
      <c r="G3203" s="133" t="s">
        <v>865</v>
      </c>
      <c r="H3203" s="133" t="s">
        <v>6444</v>
      </c>
      <c r="I3203" t="b">
        <v>0</v>
      </c>
      <c r="J3203" s="133" t="s">
        <v>867</v>
      </c>
      <c r="K3203" s="91">
        <v>450000</v>
      </c>
      <c r="L3203" s="278">
        <v>450000</v>
      </c>
      <c r="M3203" s="278">
        <f t="shared" si="49"/>
        <v>0</v>
      </c>
    </row>
    <row r="3204" spans="1:13" hidden="1" x14ac:dyDescent="0.3">
      <c r="A3204" s="108">
        <v>604064</v>
      </c>
      <c r="B3204" s="133" t="s">
        <v>6445</v>
      </c>
      <c r="C3204" s="133" t="s">
        <v>37</v>
      </c>
      <c r="D3204" s="133" t="s">
        <v>6441</v>
      </c>
      <c r="E3204" s="133" t="s">
        <v>6443</v>
      </c>
      <c r="F3204" s="133" t="s">
        <v>6446</v>
      </c>
      <c r="G3204" s="133" t="s">
        <v>865</v>
      </c>
      <c r="H3204" s="133" t="s">
        <v>6447</v>
      </c>
      <c r="I3204" t="b">
        <v>0</v>
      </c>
      <c r="J3204" s="133" t="s">
        <v>867</v>
      </c>
      <c r="K3204" s="91">
        <v>877070</v>
      </c>
      <c r="L3204" s="278">
        <v>877070</v>
      </c>
      <c r="M3204" s="278">
        <f t="shared" si="49"/>
        <v>0</v>
      </c>
    </row>
    <row r="3205" spans="1:13" hidden="1" x14ac:dyDescent="0.3">
      <c r="A3205" s="108">
        <v>604065</v>
      </c>
      <c r="B3205" s="133" t="s">
        <v>6448</v>
      </c>
      <c r="C3205" s="133" t="s">
        <v>37</v>
      </c>
      <c r="D3205" s="133" t="s">
        <v>6441</v>
      </c>
      <c r="E3205" s="133" t="s">
        <v>1229</v>
      </c>
      <c r="F3205" s="133" t="s">
        <v>6432</v>
      </c>
      <c r="G3205" s="133" t="s">
        <v>865</v>
      </c>
      <c r="H3205" s="133" t="s">
        <v>6449</v>
      </c>
      <c r="I3205" t="b">
        <v>0</v>
      </c>
      <c r="J3205" s="133" t="s">
        <v>867</v>
      </c>
      <c r="K3205" s="91">
        <v>50</v>
      </c>
      <c r="L3205" s="278">
        <v>50</v>
      </c>
      <c r="M3205" s="278">
        <f t="shared" si="49"/>
        <v>0</v>
      </c>
    </row>
    <row r="3206" spans="1:13" hidden="1" x14ac:dyDescent="0.3">
      <c r="A3206" s="108">
        <v>604066</v>
      </c>
      <c r="B3206" s="133" t="s">
        <v>6450</v>
      </c>
      <c r="C3206" s="133" t="s">
        <v>36</v>
      </c>
      <c r="D3206" s="133" t="s">
        <v>862</v>
      </c>
      <c r="E3206" s="133" t="s">
        <v>863</v>
      </c>
      <c r="F3206" s="133" t="s">
        <v>6451</v>
      </c>
      <c r="G3206" s="133" t="s">
        <v>865</v>
      </c>
      <c r="H3206" s="133" t="s">
        <v>6452</v>
      </c>
      <c r="I3206" t="b">
        <v>0</v>
      </c>
      <c r="J3206" s="133" t="s">
        <v>867</v>
      </c>
      <c r="K3206" s="91">
        <v>35000</v>
      </c>
      <c r="L3206" s="278">
        <v>35000</v>
      </c>
      <c r="M3206" s="278">
        <f t="shared" ref="M3206:M3269" si="50">+L3206-K3206</f>
        <v>0</v>
      </c>
    </row>
    <row r="3207" spans="1:13" hidden="1" x14ac:dyDescent="0.3">
      <c r="A3207" s="108">
        <v>604067</v>
      </c>
      <c r="B3207" s="133" t="s">
        <v>6453</v>
      </c>
      <c r="C3207" s="133" t="s">
        <v>36</v>
      </c>
      <c r="D3207" s="133" t="s">
        <v>862</v>
      </c>
      <c r="E3207" s="133" t="s">
        <v>863</v>
      </c>
      <c r="F3207" s="133" t="s">
        <v>6451</v>
      </c>
      <c r="G3207" s="133" t="s">
        <v>925</v>
      </c>
      <c r="H3207" s="133" t="s">
        <v>6454</v>
      </c>
      <c r="I3207" t="b">
        <v>0</v>
      </c>
      <c r="J3207" s="133" t="s">
        <v>867</v>
      </c>
      <c r="K3207" s="91">
        <v>0</v>
      </c>
      <c r="L3207" s="278">
        <v>0</v>
      </c>
      <c r="M3207" s="278">
        <f t="shared" si="50"/>
        <v>0</v>
      </c>
    </row>
    <row r="3208" spans="1:13" hidden="1" x14ac:dyDescent="0.3">
      <c r="A3208" s="108">
        <v>604068</v>
      </c>
      <c r="B3208" s="133" t="s">
        <v>6455</v>
      </c>
      <c r="C3208" s="133" t="s">
        <v>36</v>
      </c>
      <c r="D3208" s="133" t="s">
        <v>869</v>
      </c>
      <c r="E3208" s="133" t="s">
        <v>863</v>
      </c>
      <c r="F3208" s="133" t="s">
        <v>6451</v>
      </c>
      <c r="G3208" s="133" t="s">
        <v>865</v>
      </c>
      <c r="H3208" s="133" t="s">
        <v>6086</v>
      </c>
      <c r="I3208" t="b">
        <v>0</v>
      </c>
      <c r="J3208" s="133" t="s">
        <v>867</v>
      </c>
      <c r="K3208" s="91">
        <v>0</v>
      </c>
      <c r="L3208" s="278">
        <v>0</v>
      </c>
      <c r="M3208" s="278">
        <f t="shared" si="50"/>
        <v>0</v>
      </c>
    </row>
    <row r="3209" spans="1:13" hidden="1" x14ac:dyDescent="0.3">
      <c r="A3209" s="108">
        <v>851260</v>
      </c>
      <c r="B3209" s="133" t="s">
        <v>6456</v>
      </c>
      <c r="C3209" s="133" t="s">
        <v>36</v>
      </c>
      <c r="D3209" s="133" t="s">
        <v>875</v>
      </c>
      <c r="E3209" s="133" t="s">
        <v>863</v>
      </c>
      <c r="F3209" s="133" t="s">
        <v>6451</v>
      </c>
      <c r="G3209" s="133" t="s">
        <v>865</v>
      </c>
      <c r="H3209" s="133" t="s">
        <v>876</v>
      </c>
      <c r="I3209" t="b">
        <v>0</v>
      </c>
      <c r="J3209" s="133" t="s">
        <v>867</v>
      </c>
      <c r="K3209" s="91">
        <v>0</v>
      </c>
      <c r="L3209" s="278">
        <v>0</v>
      </c>
      <c r="M3209" s="278">
        <f t="shared" si="50"/>
        <v>0</v>
      </c>
    </row>
    <row r="3210" spans="1:13" hidden="1" x14ac:dyDescent="0.3">
      <c r="A3210" s="108">
        <v>604069</v>
      </c>
      <c r="B3210" s="133" t="s">
        <v>6457</v>
      </c>
      <c r="C3210" s="133" t="s">
        <v>36</v>
      </c>
      <c r="D3210" s="133" t="s">
        <v>878</v>
      </c>
      <c r="E3210" s="133" t="s">
        <v>863</v>
      </c>
      <c r="F3210" s="133" t="s">
        <v>6451</v>
      </c>
      <c r="G3210" s="133" t="s">
        <v>865</v>
      </c>
      <c r="H3210" s="133" t="s">
        <v>6089</v>
      </c>
      <c r="I3210" t="b">
        <v>0</v>
      </c>
      <c r="J3210" s="133" t="s">
        <v>867</v>
      </c>
      <c r="K3210" s="91">
        <v>0</v>
      </c>
      <c r="L3210" s="278">
        <v>0</v>
      </c>
      <c r="M3210" s="278">
        <f t="shared" si="50"/>
        <v>0</v>
      </c>
    </row>
    <row r="3211" spans="1:13" hidden="1" x14ac:dyDescent="0.3">
      <c r="A3211" s="108">
        <v>604121</v>
      </c>
      <c r="B3211" s="133" t="s">
        <v>6458</v>
      </c>
      <c r="C3211" s="133" t="s">
        <v>36</v>
      </c>
      <c r="D3211" s="133" t="s">
        <v>900</v>
      </c>
      <c r="E3211" s="133" t="s">
        <v>863</v>
      </c>
      <c r="F3211" s="133" t="s">
        <v>6451</v>
      </c>
      <c r="G3211" s="133" t="s">
        <v>865</v>
      </c>
      <c r="H3211" s="133" t="s">
        <v>901</v>
      </c>
      <c r="I3211" t="b">
        <v>0</v>
      </c>
      <c r="J3211" s="133" t="s">
        <v>867</v>
      </c>
      <c r="K3211" s="91">
        <v>0</v>
      </c>
      <c r="L3211" s="278">
        <v>0</v>
      </c>
      <c r="M3211" s="278">
        <f t="shared" si="50"/>
        <v>0</v>
      </c>
    </row>
    <row r="3212" spans="1:13" hidden="1" x14ac:dyDescent="0.3">
      <c r="A3212" s="108">
        <v>604070</v>
      </c>
      <c r="B3212" s="133" t="s">
        <v>6459</v>
      </c>
      <c r="C3212" s="133" t="s">
        <v>36</v>
      </c>
      <c r="D3212" s="133" t="s">
        <v>903</v>
      </c>
      <c r="E3212" s="133" t="s">
        <v>863</v>
      </c>
      <c r="F3212" s="133" t="s">
        <v>6451</v>
      </c>
      <c r="G3212" s="133" t="s">
        <v>865</v>
      </c>
      <c r="H3212" s="133" t="s">
        <v>904</v>
      </c>
      <c r="I3212" t="b">
        <v>0</v>
      </c>
      <c r="J3212" s="133" t="s">
        <v>867</v>
      </c>
      <c r="K3212" s="91">
        <v>0</v>
      </c>
      <c r="L3212" s="278">
        <v>0</v>
      </c>
      <c r="M3212" s="278">
        <f t="shared" si="50"/>
        <v>0</v>
      </c>
    </row>
    <row r="3213" spans="1:13" hidden="1" x14ac:dyDescent="0.3">
      <c r="A3213" s="108">
        <v>604071</v>
      </c>
      <c r="B3213" s="133" t="s">
        <v>6460</v>
      </c>
      <c r="C3213" s="133" t="s">
        <v>36</v>
      </c>
      <c r="D3213" s="133" t="s">
        <v>6461</v>
      </c>
      <c r="E3213" s="133" t="s">
        <v>882</v>
      </c>
      <c r="F3213" s="133" t="s">
        <v>6462</v>
      </c>
      <c r="G3213" s="133" t="s">
        <v>865</v>
      </c>
      <c r="H3213" s="133" t="s">
        <v>6463</v>
      </c>
      <c r="I3213" t="b">
        <v>0</v>
      </c>
      <c r="J3213" s="133" t="s">
        <v>867</v>
      </c>
      <c r="K3213" s="91">
        <v>2000000</v>
      </c>
      <c r="L3213" s="278">
        <v>2000000</v>
      </c>
      <c r="M3213" s="278">
        <f t="shared" si="50"/>
        <v>0</v>
      </c>
    </row>
    <row r="3214" spans="1:13" hidden="1" x14ac:dyDescent="0.3">
      <c r="A3214" s="108">
        <v>604072</v>
      </c>
      <c r="B3214" s="133" t="s">
        <v>6464</v>
      </c>
      <c r="C3214" s="133" t="s">
        <v>36</v>
      </c>
      <c r="D3214" s="133" t="s">
        <v>6465</v>
      </c>
      <c r="E3214" s="133" t="s">
        <v>863</v>
      </c>
      <c r="F3214" s="133" t="s">
        <v>6451</v>
      </c>
      <c r="G3214" s="133" t="s">
        <v>865</v>
      </c>
      <c r="H3214" s="133" t="s">
        <v>6466</v>
      </c>
      <c r="I3214" t="b">
        <v>0</v>
      </c>
      <c r="J3214" s="133" t="s">
        <v>867</v>
      </c>
      <c r="K3214" s="91">
        <v>6000</v>
      </c>
      <c r="L3214" s="278">
        <v>6000</v>
      </c>
      <c r="M3214" s="278">
        <f t="shared" si="50"/>
        <v>0</v>
      </c>
    </row>
    <row r="3215" spans="1:13" hidden="1" x14ac:dyDescent="0.3">
      <c r="A3215" s="108">
        <v>2617519</v>
      </c>
      <c r="B3215" s="133" t="s">
        <v>6467</v>
      </c>
      <c r="C3215" s="133" t="s">
        <v>36</v>
      </c>
      <c r="D3215" s="133" t="s">
        <v>6465</v>
      </c>
      <c r="E3215" s="133" t="s">
        <v>935</v>
      </c>
      <c r="F3215" s="133" t="s">
        <v>6451</v>
      </c>
      <c r="G3215" s="133" t="s">
        <v>865</v>
      </c>
      <c r="H3215" s="133" t="s">
        <v>6468</v>
      </c>
      <c r="I3215" t="b">
        <v>0</v>
      </c>
      <c r="J3215" s="133" t="s">
        <v>867</v>
      </c>
      <c r="K3215" s="91">
        <v>0</v>
      </c>
      <c r="L3215" s="278">
        <v>0</v>
      </c>
      <c r="M3215" s="278">
        <f t="shared" si="50"/>
        <v>0</v>
      </c>
    </row>
    <row r="3216" spans="1:13" hidden="1" x14ac:dyDescent="0.3">
      <c r="A3216" s="108">
        <v>604073</v>
      </c>
      <c r="B3216" s="133" t="s">
        <v>6469</v>
      </c>
      <c r="C3216" s="133" t="s">
        <v>36</v>
      </c>
      <c r="D3216" s="133" t="s">
        <v>6465</v>
      </c>
      <c r="E3216" s="133" t="s">
        <v>952</v>
      </c>
      <c r="F3216" s="133" t="s">
        <v>6451</v>
      </c>
      <c r="G3216" s="133" t="s">
        <v>865</v>
      </c>
      <c r="H3216" s="133" t="s">
        <v>6470</v>
      </c>
      <c r="I3216" t="b">
        <v>0</v>
      </c>
      <c r="J3216" s="133" t="s">
        <v>867</v>
      </c>
      <c r="K3216" s="91">
        <v>38000</v>
      </c>
      <c r="L3216" s="278">
        <v>38000</v>
      </c>
      <c r="M3216" s="278">
        <f t="shared" si="50"/>
        <v>0</v>
      </c>
    </row>
    <row r="3217" spans="1:13" hidden="1" x14ac:dyDescent="0.3">
      <c r="A3217" s="108">
        <v>1820523</v>
      </c>
      <c r="B3217" s="133" t="s">
        <v>6471</v>
      </c>
      <c r="C3217" s="133" t="s">
        <v>36</v>
      </c>
      <c r="D3217" s="133" t="s">
        <v>6465</v>
      </c>
      <c r="E3217" s="133" t="s">
        <v>952</v>
      </c>
      <c r="F3217" s="133" t="s">
        <v>6451</v>
      </c>
      <c r="G3217" s="133" t="s">
        <v>925</v>
      </c>
      <c r="H3217" s="133" t="s">
        <v>6472</v>
      </c>
      <c r="I3217" t="b">
        <v>0</v>
      </c>
      <c r="J3217" s="133" t="s">
        <v>867</v>
      </c>
      <c r="K3217" s="91">
        <v>37000</v>
      </c>
      <c r="L3217" s="278">
        <v>37000</v>
      </c>
      <c r="M3217" s="278">
        <f t="shared" si="50"/>
        <v>0</v>
      </c>
    </row>
    <row r="3218" spans="1:13" hidden="1" x14ac:dyDescent="0.3">
      <c r="A3218" s="108">
        <v>604074</v>
      </c>
      <c r="B3218" s="133" t="s">
        <v>6473</v>
      </c>
      <c r="C3218" s="133" t="s">
        <v>36</v>
      </c>
      <c r="D3218" s="133" t="s">
        <v>6465</v>
      </c>
      <c r="E3218" s="133" t="s">
        <v>6474</v>
      </c>
      <c r="F3218" s="133" t="s">
        <v>6451</v>
      </c>
      <c r="G3218" s="133" t="s">
        <v>865</v>
      </c>
      <c r="H3218" s="133" t="s">
        <v>6475</v>
      </c>
      <c r="I3218" t="b">
        <v>0</v>
      </c>
      <c r="J3218" s="133" t="s">
        <v>867</v>
      </c>
      <c r="K3218" s="91">
        <v>6000</v>
      </c>
      <c r="L3218" s="278">
        <v>6000</v>
      </c>
      <c r="M3218" s="278">
        <f t="shared" si="50"/>
        <v>0</v>
      </c>
    </row>
    <row r="3219" spans="1:13" hidden="1" x14ac:dyDescent="0.3">
      <c r="A3219" s="108">
        <v>2617517</v>
      </c>
      <c r="B3219" s="133" t="s">
        <v>6476</v>
      </c>
      <c r="C3219" s="133" t="s">
        <v>36</v>
      </c>
      <c r="D3219" s="133" t="s">
        <v>6465</v>
      </c>
      <c r="E3219" s="133" t="s">
        <v>6477</v>
      </c>
      <c r="F3219" s="133" t="s">
        <v>6451</v>
      </c>
      <c r="G3219" s="133" t="s">
        <v>865</v>
      </c>
      <c r="H3219" s="133" t="s">
        <v>6478</v>
      </c>
      <c r="I3219" t="b">
        <v>0</v>
      </c>
      <c r="J3219" s="133" t="s">
        <v>867</v>
      </c>
      <c r="K3219" s="91">
        <v>0</v>
      </c>
      <c r="L3219" s="278">
        <v>0</v>
      </c>
      <c r="M3219" s="278">
        <f t="shared" si="50"/>
        <v>0</v>
      </c>
    </row>
    <row r="3220" spans="1:13" hidden="1" x14ac:dyDescent="0.3">
      <c r="A3220" s="108">
        <v>2617518</v>
      </c>
      <c r="B3220" s="133" t="s">
        <v>6479</v>
      </c>
      <c r="C3220" s="133" t="s">
        <v>36</v>
      </c>
      <c r="D3220" s="133" t="s">
        <v>1132</v>
      </c>
      <c r="E3220" s="133" t="s">
        <v>882</v>
      </c>
      <c r="F3220" s="133" t="s">
        <v>6451</v>
      </c>
      <c r="G3220" s="133" t="s">
        <v>865</v>
      </c>
      <c r="H3220" s="133" t="s">
        <v>1133</v>
      </c>
      <c r="I3220" t="b">
        <v>0</v>
      </c>
      <c r="J3220" s="133" t="s">
        <v>867</v>
      </c>
      <c r="K3220" s="91">
        <v>2000</v>
      </c>
      <c r="L3220" s="278">
        <v>2000</v>
      </c>
      <c r="M3220" s="278">
        <f t="shared" si="50"/>
        <v>0</v>
      </c>
    </row>
    <row r="3221" spans="1:13" hidden="1" x14ac:dyDescent="0.3">
      <c r="A3221" s="108">
        <v>604075</v>
      </c>
      <c r="B3221" s="133" t="s">
        <v>6480</v>
      </c>
      <c r="C3221" s="133" t="s">
        <v>36</v>
      </c>
      <c r="D3221" s="133" t="s">
        <v>4253</v>
      </c>
      <c r="E3221" s="133" t="s">
        <v>882</v>
      </c>
      <c r="F3221" s="133" t="s">
        <v>6451</v>
      </c>
      <c r="G3221" s="133" t="s">
        <v>865</v>
      </c>
      <c r="H3221" s="133" t="s">
        <v>6481</v>
      </c>
      <c r="I3221" t="b">
        <v>0</v>
      </c>
      <c r="J3221" s="133" t="s">
        <v>867</v>
      </c>
      <c r="K3221" s="91">
        <v>108000</v>
      </c>
      <c r="L3221" s="278">
        <v>118000</v>
      </c>
      <c r="M3221" s="278">
        <f t="shared" si="50"/>
        <v>10000</v>
      </c>
    </row>
    <row r="3222" spans="1:13" hidden="1" x14ac:dyDescent="0.3">
      <c r="A3222" s="108">
        <v>604076</v>
      </c>
      <c r="B3222" s="133" t="s">
        <v>6482</v>
      </c>
      <c r="C3222" s="133" t="s">
        <v>36</v>
      </c>
      <c r="D3222" s="133" t="s">
        <v>3701</v>
      </c>
      <c r="E3222" s="133" t="s">
        <v>1165</v>
      </c>
      <c r="F3222" s="133" t="s">
        <v>6451</v>
      </c>
      <c r="G3222" s="133" t="s">
        <v>865</v>
      </c>
      <c r="H3222" s="133" t="s">
        <v>5400</v>
      </c>
      <c r="I3222" t="b">
        <v>0</v>
      </c>
      <c r="J3222" s="133" t="s">
        <v>867</v>
      </c>
      <c r="K3222" s="91">
        <v>20000</v>
      </c>
      <c r="L3222" s="278">
        <v>20000</v>
      </c>
      <c r="M3222" s="278">
        <f t="shared" si="50"/>
        <v>0</v>
      </c>
    </row>
    <row r="3223" spans="1:13" hidden="1" x14ac:dyDescent="0.3">
      <c r="A3223" s="108">
        <v>2617661</v>
      </c>
      <c r="B3223" s="133" t="s">
        <v>6485</v>
      </c>
      <c r="C3223" s="133" t="s">
        <v>36</v>
      </c>
      <c r="D3223" s="133" t="s">
        <v>3701</v>
      </c>
      <c r="E3223" s="133" t="s">
        <v>1173</v>
      </c>
      <c r="F3223" s="133" t="s">
        <v>6451</v>
      </c>
      <c r="G3223" s="133" t="s">
        <v>865</v>
      </c>
      <c r="H3223" s="133" t="s">
        <v>1174</v>
      </c>
      <c r="I3223" t="b">
        <v>0</v>
      </c>
      <c r="J3223" s="133" t="s">
        <v>867</v>
      </c>
      <c r="K3223" s="91">
        <v>10000</v>
      </c>
      <c r="L3223" s="278">
        <v>10000</v>
      </c>
      <c r="M3223" s="278">
        <f t="shared" si="50"/>
        <v>0</v>
      </c>
    </row>
    <row r="3224" spans="1:13" hidden="1" x14ac:dyDescent="0.3">
      <c r="A3224" s="108">
        <v>604077</v>
      </c>
      <c r="B3224" s="133" t="s">
        <v>6487</v>
      </c>
      <c r="C3224" s="133" t="s">
        <v>36</v>
      </c>
      <c r="D3224" s="133" t="s">
        <v>3701</v>
      </c>
      <c r="E3224" s="133" t="s">
        <v>1185</v>
      </c>
      <c r="F3224" s="133" t="s">
        <v>6451</v>
      </c>
      <c r="G3224" s="133" t="s">
        <v>865</v>
      </c>
      <c r="H3224" s="133" t="s">
        <v>6488</v>
      </c>
      <c r="I3224" t="b">
        <v>0</v>
      </c>
      <c r="J3224" s="133" t="s">
        <v>867</v>
      </c>
      <c r="K3224" s="91">
        <v>100</v>
      </c>
      <c r="L3224" s="278">
        <v>100</v>
      </c>
      <c r="M3224" s="278">
        <f t="shared" si="50"/>
        <v>0</v>
      </c>
    </row>
    <row r="3225" spans="1:13" hidden="1" x14ac:dyDescent="0.3">
      <c r="A3225" s="108">
        <v>1595908</v>
      </c>
      <c r="B3225" s="133" t="s">
        <v>6489</v>
      </c>
      <c r="C3225" s="133" t="s">
        <v>36</v>
      </c>
      <c r="D3225" s="133" t="s">
        <v>3701</v>
      </c>
      <c r="E3225" s="133" t="s">
        <v>1418</v>
      </c>
      <c r="F3225" s="133" t="s">
        <v>6451</v>
      </c>
      <c r="G3225" s="133" t="s">
        <v>865</v>
      </c>
      <c r="H3225" s="133" t="s">
        <v>1636</v>
      </c>
      <c r="I3225" t="b">
        <v>0</v>
      </c>
      <c r="J3225" s="133" t="s">
        <v>867</v>
      </c>
      <c r="K3225" s="91">
        <v>100</v>
      </c>
      <c r="L3225" s="278">
        <v>100</v>
      </c>
      <c r="M3225" s="278">
        <f t="shared" si="50"/>
        <v>0</v>
      </c>
    </row>
    <row r="3226" spans="1:13" hidden="1" x14ac:dyDescent="0.3">
      <c r="A3226" s="108">
        <v>604078</v>
      </c>
      <c r="B3226" s="133" t="s">
        <v>6490</v>
      </c>
      <c r="C3226" s="133" t="s">
        <v>36</v>
      </c>
      <c r="D3226" s="133" t="s">
        <v>3701</v>
      </c>
      <c r="E3226" s="133" t="s">
        <v>1194</v>
      </c>
      <c r="F3226" s="133" t="s">
        <v>6451</v>
      </c>
      <c r="G3226" s="133" t="s">
        <v>865</v>
      </c>
      <c r="H3226" s="133" t="s">
        <v>1195</v>
      </c>
      <c r="I3226" t="b">
        <v>0</v>
      </c>
      <c r="J3226" s="133" t="s">
        <v>867</v>
      </c>
      <c r="K3226" s="91">
        <v>800</v>
      </c>
      <c r="L3226" s="278">
        <v>800</v>
      </c>
      <c r="M3226" s="278">
        <f t="shared" si="50"/>
        <v>0</v>
      </c>
    </row>
    <row r="3227" spans="1:13" hidden="1" x14ac:dyDescent="0.3">
      <c r="A3227" s="108">
        <v>1210094</v>
      </c>
      <c r="B3227" s="133" t="s">
        <v>6491</v>
      </c>
      <c r="C3227" s="133" t="s">
        <v>36</v>
      </c>
      <c r="D3227" s="133" t="s">
        <v>3701</v>
      </c>
      <c r="E3227" s="133" t="s">
        <v>1197</v>
      </c>
      <c r="F3227" s="133" t="s">
        <v>6451</v>
      </c>
      <c r="G3227" s="133" t="s">
        <v>865</v>
      </c>
      <c r="H3227" s="133" t="s">
        <v>6492</v>
      </c>
      <c r="I3227" t="b">
        <v>0</v>
      </c>
      <c r="J3227" s="133" t="s">
        <v>867</v>
      </c>
      <c r="K3227" s="91">
        <v>500</v>
      </c>
      <c r="L3227" s="278">
        <v>500</v>
      </c>
      <c r="M3227" s="278">
        <f t="shared" si="50"/>
        <v>0</v>
      </c>
    </row>
    <row r="3228" spans="1:13" hidden="1" x14ac:dyDescent="0.3">
      <c r="A3228" s="108">
        <v>2617515</v>
      </c>
      <c r="B3228" s="133" t="s">
        <v>6493</v>
      </c>
      <c r="C3228" s="133" t="s">
        <v>36</v>
      </c>
      <c r="D3228" s="133" t="s">
        <v>3701</v>
      </c>
      <c r="E3228" s="133" t="s">
        <v>1202</v>
      </c>
      <c r="F3228" s="133" t="s">
        <v>6451</v>
      </c>
      <c r="G3228" s="133" t="s">
        <v>865</v>
      </c>
      <c r="H3228" s="133" t="s">
        <v>1203</v>
      </c>
      <c r="I3228" t="b">
        <v>0</v>
      </c>
      <c r="J3228" s="133" t="s">
        <v>867</v>
      </c>
      <c r="K3228" s="91">
        <v>2900</v>
      </c>
      <c r="L3228" s="278">
        <v>2900</v>
      </c>
      <c r="M3228" s="278">
        <f t="shared" si="50"/>
        <v>0</v>
      </c>
    </row>
    <row r="3229" spans="1:13" hidden="1" x14ac:dyDescent="0.3">
      <c r="A3229" s="108">
        <v>597455</v>
      </c>
      <c r="B3229" s="133" t="s">
        <v>6494</v>
      </c>
      <c r="C3229" s="133" t="s">
        <v>36</v>
      </c>
      <c r="D3229" s="133" t="s">
        <v>3701</v>
      </c>
      <c r="E3229" s="133" t="s">
        <v>1202</v>
      </c>
      <c r="F3229" s="133" t="s">
        <v>6451</v>
      </c>
      <c r="G3229" s="133" t="s">
        <v>925</v>
      </c>
      <c r="H3229" s="133" t="s">
        <v>6495</v>
      </c>
      <c r="I3229" t="b">
        <v>0</v>
      </c>
      <c r="J3229" s="133" t="s">
        <v>867</v>
      </c>
      <c r="K3229" s="91">
        <v>600</v>
      </c>
      <c r="L3229" s="278">
        <v>600</v>
      </c>
      <c r="M3229" s="278">
        <f t="shared" si="50"/>
        <v>0</v>
      </c>
    </row>
    <row r="3230" spans="1:13" hidden="1" x14ac:dyDescent="0.3">
      <c r="A3230" s="108">
        <v>850834</v>
      </c>
      <c r="B3230" s="133" t="s">
        <v>6496</v>
      </c>
      <c r="C3230" s="133" t="s">
        <v>36</v>
      </c>
      <c r="D3230" s="133" t="s">
        <v>3701</v>
      </c>
      <c r="E3230" s="133" t="s">
        <v>2514</v>
      </c>
      <c r="F3230" s="133" t="s">
        <v>6451</v>
      </c>
      <c r="G3230" s="133" t="s">
        <v>865</v>
      </c>
      <c r="H3230" s="133" t="s">
        <v>6497</v>
      </c>
      <c r="I3230" t="b">
        <v>0</v>
      </c>
      <c r="J3230" s="133" t="s">
        <v>867</v>
      </c>
      <c r="K3230" s="91">
        <v>13000</v>
      </c>
      <c r="L3230" s="278">
        <v>13000</v>
      </c>
      <c r="M3230" s="278">
        <f t="shared" si="50"/>
        <v>0</v>
      </c>
    </row>
    <row r="3231" spans="1:13" hidden="1" x14ac:dyDescent="0.3">
      <c r="A3231" s="108">
        <v>850827</v>
      </c>
      <c r="B3231" s="133" t="s">
        <v>6498</v>
      </c>
      <c r="C3231" s="133" t="s">
        <v>36</v>
      </c>
      <c r="D3231" s="133" t="s">
        <v>3701</v>
      </c>
      <c r="E3231" s="133" t="s">
        <v>1212</v>
      </c>
      <c r="F3231" s="133" t="s">
        <v>6451</v>
      </c>
      <c r="G3231" s="133" t="s">
        <v>865</v>
      </c>
      <c r="H3231" s="133" t="s">
        <v>6499</v>
      </c>
      <c r="I3231" t="b">
        <v>0</v>
      </c>
      <c r="J3231" s="133" t="s">
        <v>867</v>
      </c>
      <c r="K3231" s="91">
        <v>500</v>
      </c>
      <c r="L3231" s="278">
        <v>500</v>
      </c>
      <c r="M3231" s="278">
        <f t="shared" si="50"/>
        <v>0</v>
      </c>
    </row>
    <row r="3232" spans="1:13" hidden="1" x14ac:dyDescent="0.3">
      <c r="A3232" s="108">
        <v>597537</v>
      </c>
      <c r="B3232" s="133" t="s">
        <v>6500</v>
      </c>
      <c r="C3232" s="133" t="s">
        <v>36</v>
      </c>
      <c r="D3232" s="133" t="s">
        <v>3701</v>
      </c>
      <c r="E3232" s="133" t="s">
        <v>1212</v>
      </c>
      <c r="F3232" s="133" t="s">
        <v>6451</v>
      </c>
      <c r="G3232" s="133" t="s">
        <v>925</v>
      </c>
      <c r="H3232" s="133" t="s">
        <v>6501</v>
      </c>
      <c r="I3232" t="b">
        <v>0</v>
      </c>
      <c r="J3232" s="133" t="s">
        <v>867</v>
      </c>
      <c r="K3232" s="91">
        <v>4000</v>
      </c>
      <c r="L3232" s="278">
        <v>4000</v>
      </c>
      <c r="M3232" s="278">
        <f t="shared" si="50"/>
        <v>0</v>
      </c>
    </row>
    <row r="3233" spans="1:13" hidden="1" x14ac:dyDescent="0.3">
      <c r="A3233" s="108">
        <v>850835</v>
      </c>
      <c r="B3233" s="133" t="s">
        <v>6502</v>
      </c>
      <c r="C3233" s="133" t="s">
        <v>36</v>
      </c>
      <c r="D3233" s="133" t="s">
        <v>3701</v>
      </c>
      <c r="E3233" s="133" t="s">
        <v>1212</v>
      </c>
      <c r="F3233" s="133" t="s">
        <v>6451</v>
      </c>
      <c r="G3233" s="133" t="s">
        <v>928</v>
      </c>
      <c r="H3233" s="133" t="s">
        <v>6503</v>
      </c>
      <c r="I3233" t="b">
        <v>0</v>
      </c>
      <c r="J3233" s="133" t="s">
        <v>867</v>
      </c>
      <c r="K3233" s="91">
        <v>4000</v>
      </c>
      <c r="L3233" s="278">
        <v>4000</v>
      </c>
      <c r="M3233" s="278">
        <f t="shared" si="50"/>
        <v>0</v>
      </c>
    </row>
    <row r="3234" spans="1:13" hidden="1" x14ac:dyDescent="0.3">
      <c r="A3234" s="108">
        <v>850832</v>
      </c>
      <c r="B3234" s="261" t="s">
        <v>12008</v>
      </c>
      <c r="C3234" s="262" t="s">
        <v>36</v>
      </c>
      <c r="D3234" s="262" t="s">
        <v>3701</v>
      </c>
      <c r="E3234" s="262" t="s">
        <v>1212</v>
      </c>
      <c r="F3234" s="262" t="s">
        <v>6451</v>
      </c>
      <c r="G3234" s="262" t="s">
        <v>931</v>
      </c>
      <c r="H3234" s="262" t="s">
        <v>1266</v>
      </c>
      <c r="I3234" s="263" t="b">
        <v>0</v>
      </c>
      <c r="J3234" s="261" t="s">
        <v>867</v>
      </c>
      <c r="K3234" s="264"/>
      <c r="L3234" s="278">
        <v>2500</v>
      </c>
      <c r="M3234" s="285">
        <f t="shared" si="50"/>
        <v>2500</v>
      </c>
    </row>
    <row r="3235" spans="1:13" hidden="1" x14ac:dyDescent="0.3">
      <c r="A3235" s="108">
        <v>851404</v>
      </c>
      <c r="B3235" s="133" t="s">
        <v>6504</v>
      </c>
      <c r="C3235" s="133" t="s">
        <v>36</v>
      </c>
      <c r="D3235" s="133" t="s">
        <v>3701</v>
      </c>
      <c r="E3235" s="133" t="s">
        <v>1220</v>
      </c>
      <c r="F3235" s="133" t="s">
        <v>6451</v>
      </c>
      <c r="G3235" s="133" t="s">
        <v>865</v>
      </c>
      <c r="H3235" s="133" t="s">
        <v>6505</v>
      </c>
      <c r="I3235" t="b">
        <v>0</v>
      </c>
      <c r="J3235" s="133" t="s">
        <v>867</v>
      </c>
      <c r="K3235" s="91">
        <v>300</v>
      </c>
      <c r="L3235" s="278">
        <v>300</v>
      </c>
      <c r="M3235" s="278">
        <f t="shared" si="50"/>
        <v>0</v>
      </c>
    </row>
    <row r="3236" spans="1:13" hidden="1" x14ac:dyDescent="0.3">
      <c r="A3236" s="108">
        <v>597456</v>
      </c>
      <c r="B3236" s="133" t="s">
        <v>6506</v>
      </c>
      <c r="C3236" s="133" t="s">
        <v>36</v>
      </c>
      <c r="D3236" s="133" t="s">
        <v>3701</v>
      </c>
      <c r="E3236" s="133" t="s">
        <v>6443</v>
      </c>
      <c r="F3236" s="133" t="s">
        <v>6451</v>
      </c>
      <c r="G3236" s="133" t="s">
        <v>865</v>
      </c>
      <c r="H3236" s="133" t="s">
        <v>6507</v>
      </c>
      <c r="I3236" t="b">
        <v>0</v>
      </c>
      <c r="J3236" s="133" t="s">
        <v>867</v>
      </c>
      <c r="K3236" s="91">
        <v>162000</v>
      </c>
      <c r="L3236" s="278">
        <v>145000</v>
      </c>
      <c r="M3236" s="278">
        <f t="shared" si="50"/>
        <v>-17000</v>
      </c>
    </row>
    <row r="3237" spans="1:13" hidden="1" x14ac:dyDescent="0.3">
      <c r="A3237" s="108">
        <v>597457</v>
      </c>
      <c r="B3237" s="133" t="s">
        <v>6509</v>
      </c>
      <c r="C3237" s="133" t="s">
        <v>36</v>
      </c>
      <c r="D3237" s="133" t="s">
        <v>3701</v>
      </c>
      <c r="E3237" s="133" t="s">
        <v>6443</v>
      </c>
      <c r="F3237" s="133" t="s">
        <v>6462</v>
      </c>
      <c r="G3237" s="133" t="s">
        <v>865</v>
      </c>
      <c r="H3237" s="133" t="s">
        <v>6510</v>
      </c>
      <c r="I3237" t="b">
        <v>0</v>
      </c>
      <c r="J3237" s="133" t="s">
        <v>867</v>
      </c>
      <c r="K3237" s="91">
        <v>2000000</v>
      </c>
      <c r="L3237" s="278">
        <v>2000000</v>
      </c>
      <c r="M3237" s="278">
        <f t="shared" si="50"/>
        <v>0</v>
      </c>
    </row>
    <row r="3238" spans="1:13" hidden="1" x14ac:dyDescent="0.3">
      <c r="A3238" s="108">
        <v>597538</v>
      </c>
      <c r="B3238" s="133" t="s">
        <v>6511</v>
      </c>
      <c r="C3238" s="133" t="s">
        <v>36</v>
      </c>
      <c r="D3238" s="133" t="s">
        <v>3701</v>
      </c>
      <c r="E3238" s="133" t="s">
        <v>1229</v>
      </c>
      <c r="F3238" s="133" t="s">
        <v>6451</v>
      </c>
      <c r="G3238" s="133" t="s">
        <v>865</v>
      </c>
      <c r="H3238" s="133" t="s">
        <v>1308</v>
      </c>
      <c r="I3238" t="b">
        <v>0</v>
      </c>
      <c r="J3238" s="133" t="s">
        <v>867</v>
      </c>
      <c r="K3238" s="91">
        <v>550</v>
      </c>
      <c r="L3238" s="278">
        <v>12550</v>
      </c>
      <c r="M3238" s="278">
        <f t="shared" si="50"/>
        <v>12000</v>
      </c>
    </row>
    <row r="3239" spans="1:13" hidden="1" x14ac:dyDescent="0.3">
      <c r="A3239" s="108">
        <v>850828</v>
      </c>
      <c r="B3239" s="133" t="s">
        <v>6512</v>
      </c>
      <c r="C3239" s="133" t="s">
        <v>36</v>
      </c>
      <c r="D3239" s="133" t="s">
        <v>3701</v>
      </c>
      <c r="E3239" s="133" t="s">
        <v>1229</v>
      </c>
      <c r="F3239" s="133" t="s">
        <v>6451</v>
      </c>
      <c r="G3239" s="133" t="s">
        <v>925</v>
      </c>
      <c r="H3239" s="133" t="s">
        <v>6513</v>
      </c>
      <c r="I3239" t="b">
        <v>0</v>
      </c>
      <c r="J3239" s="133" t="s">
        <v>867</v>
      </c>
      <c r="K3239" s="91">
        <v>100</v>
      </c>
      <c r="L3239" s="278">
        <v>100</v>
      </c>
      <c r="M3239" s="278">
        <f t="shared" si="50"/>
        <v>0</v>
      </c>
    </row>
    <row r="3240" spans="1:13" hidden="1" x14ac:dyDescent="0.3">
      <c r="A3240" s="108">
        <v>1191523</v>
      </c>
      <c r="B3240" s="133" t="s">
        <v>6514</v>
      </c>
      <c r="C3240" s="133" t="s">
        <v>36</v>
      </c>
      <c r="D3240" s="133" t="s">
        <v>3701</v>
      </c>
      <c r="E3240" s="133" t="s">
        <v>1229</v>
      </c>
      <c r="F3240" s="133" t="s">
        <v>6451</v>
      </c>
      <c r="G3240" s="133" t="s">
        <v>928</v>
      </c>
      <c r="H3240" s="133" t="s">
        <v>3705</v>
      </c>
      <c r="I3240" t="b">
        <v>0</v>
      </c>
      <c r="J3240" s="133" t="s">
        <v>867</v>
      </c>
      <c r="K3240" s="91">
        <v>50</v>
      </c>
      <c r="L3240" s="278">
        <v>50</v>
      </c>
      <c r="M3240" s="278">
        <f t="shared" si="50"/>
        <v>0</v>
      </c>
    </row>
    <row r="3241" spans="1:13" hidden="1" x14ac:dyDescent="0.3">
      <c r="A3241" s="108">
        <v>850255</v>
      </c>
      <c r="B3241" s="133" t="s">
        <v>6515</v>
      </c>
      <c r="C3241" s="133" t="s">
        <v>36</v>
      </c>
      <c r="D3241" s="133" t="s">
        <v>3701</v>
      </c>
      <c r="E3241" s="133" t="s">
        <v>1668</v>
      </c>
      <c r="F3241" s="133" t="s">
        <v>6451</v>
      </c>
      <c r="G3241" s="133" t="s">
        <v>865</v>
      </c>
      <c r="H3241" s="133" t="s">
        <v>6516</v>
      </c>
      <c r="I3241" t="b">
        <v>0</v>
      </c>
      <c r="J3241" s="133" t="s">
        <v>867</v>
      </c>
      <c r="K3241" s="91">
        <v>2500</v>
      </c>
      <c r="L3241" s="278">
        <v>2500</v>
      </c>
      <c r="M3241" s="278">
        <f t="shared" si="50"/>
        <v>0</v>
      </c>
    </row>
    <row r="3242" spans="1:13" hidden="1" x14ac:dyDescent="0.3">
      <c r="A3242" s="108">
        <v>604876</v>
      </c>
      <c r="B3242" s="133" t="s">
        <v>6517</v>
      </c>
      <c r="C3242" s="133" t="s">
        <v>36</v>
      </c>
      <c r="D3242" s="133" t="s">
        <v>3701</v>
      </c>
      <c r="E3242" s="133" t="s">
        <v>1265</v>
      </c>
      <c r="F3242" s="133" t="s">
        <v>6451</v>
      </c>
      <c r="G3242" s="133" t="s">
        <v>865</v>
      </c>
      <c r="H3242" s="268" t="s">
        <v>1251</v>
      </c>
      <c r="I3242" t="b">
        <v>0</v>
      </c>
      <c r="J3242" s="133" t="s">
        <v>867</v>
      </c>
      <c r="K3242" s="91">
        <v>750</v>
      </c>
      <c r="L3242" s="278">
        <v>0</v>
      </c>
      <c r="M3242" s="278">
        <f t="shared" si="50"/>
        <v>-750</v>
      </c>
    </row>
    <row r="3243" spans="1:13" hidden="1" x14ac:dyDescent="0.3">
      <c r="A3243" s="108">
        <v>1210093</v>
      </c>
      <c r="B3243" s="133" t="s">
        <v>6518</v>
      </c>
      <c r="C3243" s="133" t="s">
        <v>36</v>
      </c>
      <c r="D3243" s="133" t="s">
        <v>3701</v>
      </c>
      <c r="E3243" s="133" t="s">
        <v>1679</v>
      </c>
      <c r="F3243" s="133" t="s">
        <v>6451</v>
      </c>
      <c r="G3243" s="133" t="s">
        <v>865</v>
      </c>
      <c r="H3243" s="133" t="s">
        <v>326</v>
      </c>
      <c r="I3243" t="b">
        <v>0</v>
      </c>
      <c r="J3243" s="133" t="s">
        <v>867</v>
      </c>
      <c r="K3243" s="91">
        <v>9250</v>
      </c>
      <c r="L3243" s="278">
        <v>20000</v>
      </c>
      <c r="M3243" s="278">
        <f t="shared" si="50"/>
        <v>10750</v>
      </c>
    </row>
    <row r="3244" spans="1:13" hidden="1" x14ac:dyDescent="0.3">
      <c r="A3244" s="108">
        <v>597461</v>
      </c>
      <c r="B3244" s="133" t="s">
        <v>6519</v>
      </c>
      <c r="C3244" s="133" t="s">
        <v>12</v>
      </c>
      <c r="D3244" s="133" t="s">
        <v>6520</v>
      </c>
      <c r="E3244" s="133" t="s">
        <v>882</v>
      </c>
      <c r="F3244" s="133" t="s">
        <v>6521</v>
      </c>
      <c r="G3244" s="133" t="s">
        <v>865</v>
      </c>
      <c r="H3244" s="133" t="s">
        <v>6522</v>
      </c>
      <c r="I3244" t="b">
        <v>0</v>
      </c>
      <c r="J3244" s="133" t="s">
        <v>867</v>
      </c>
      <c r="K3244" s="91">
        <v>3910000</v>
      </c>
      <c r="L3244" s="278">
        <v>3910000</v>
      </c>
      <c r="M3244" s="278">
        <f t="shared" si="50"/>
        <v>0</v>
      </c>
    </row>
    <row r="3245" spans="1:13" hidden="1" x14ac:dyDescent="0.3">
      <c r="A3245" s="108">
        <v>597462</v>
      </c>
      <c r="B3245" s="133" t="s">
        <v>6523</v>
      </c>
      <c r="C3245" s="133" t="s">
        <v>12</v>
      </c>
      <c r="D3245" s="133" t="s">
        <v>6520</v>
      </c>
      <c r="E3245" s="133" t="s">
        <v>863</v>
      </c>
      <c r="F3245" s="133" t="s">
        <v>6521</v>
      </c>
      <c r="G3245" s="133" t="s">
        <v>865</v>
      </c>
      <c r="H3245" s="133" t="s">
        <v>6524</v>
      </c>
      <c r="I3245" t="b">
        <v>0</v>
      </c>
      <c r="J3245" s="133" t="s">
        <v>867</v>
      </c>
      <c r="K3245" s="91">
        <v>44965000</v>
      </c>
      <c r="L3245" s="278">
        <v>44965000</v>
      </c>
      <c r="M3245" s="278">
        <f t="shared" si="50"/>
        <v>0</v>
      </c>
    </row>
    <row r="3246" spans="1:13" hidden="1" x14ac:dyDescent="0.3">
      <c r="A3246" s="108">
        <v>597463</v>
      </c>
      <c r="B3246" s="133" t="s">
        <v>6525</v>
      </c>
      <c r="C3246" s="133" t="s">
        <v>12</v>
      </c>
      <c r="D3246" s="133" t="s">
        <v>6526</v>
      </c>
      <c r="E3246" s="133" t="s">
        <v>882</v>
      </c>
      <c r="F3246" s="133" t="s">
        <v>6527</v>
      </c>
      <c r="G3246" s="133" t="s">
        <v>865</v>
      </c>
      <c r="H3246" s="133" t="s">
        <v>6528</v>
      </c>
      <c r="I3246" t="b">
        <v>0</v>
      </c>
      <c r="J3246" s="133" t="s">
        <v>867</v>
      </c>
      <c r="K3246" s="91">
        <v>40000000</v>
      </c>
      <c r="L3246" s="278">
        <v>40000000</v>
      </c>
      <c r="M3246" s="278">
        <f t="shared" si="50"/>
        <v>0</v>
      </c>
    </row>
    <row r="3247" spans="1:13" hidden="1" x14ac:dyDescent="0.3">
      <c r="A3247" s="108">
        <v>597464</v>
      </c>
      <c r="B3247" s="133" t="s">
        <v>6529</v>
      </c>
      <c r="C3247" s="133" t="s">
        <v>12</v>
      </c>
      <c r="D3247" s="133" t="s">
        <v>6530</v>
      </c>
      <c r="E3247" s="133" t="s">
        <v>882</v>
      </c>
      <c r="F3247" s="133" t="s">
        <v>6531</v>
      </c>
      <c r="G3247" s="133" t="s">
        <v>865</v>
      </c>
      <c r="H3247" s="133" t="s">
        <v>6532</v>
      </c>
      <c r="I3247" t="b">
        <v>0</v>
      </c>
      <c r="J3247" s="133" t="s">
        <v>867</v>
      </c>
      <c r="K3247" s="91">
        <v>40000000</v>
      </c>
      <c r="L3247" s="278">
        <v>40000000</v>
      </c>
      <c r="M3247" s="278">
        <f t="shared" si="50"/>
        <v>0</v>
      </c>
    </row>
    <row r="3248" spans="1:13" hidden="1" x14ac:dyDescent="0.3">
      <c r="A3248" s="108">
        <v>597465</v>
      </c>
      <c r="B3248" s="133" t="s">
        <v>6533</v>
      </c>
      <c r="C3248" s="133" t="s">
        <v>12</v>
      </c>
      <c r="D3248" s="133" t="s">
        <v>6534</v>
      </c>
      <c r="E3248" s="133" t="s">
        <v>882</v>
      </c>
      <c r="F3248" s="133" t="s">
        <v>6535</v>
      </c>
      <c r="G3248" s="133" t="s">
        <v>865</v>
      </c>
      <c r="H3248" s="133" t="s">
        <v>6536</v>
      </c>
      <c r="I3248" t="b">
        <v>0</v>
      </c>
      <c r="J3248" s="133" t="s">
        <v>867</v>
      </c>
      <c r="K3248" s="91">
        <v>8000000</v>
      </c>
      <c r="L3248" s="278">
        <v>8000000</v>
      </c>
      <c r="M3248" s="278">
        <f t="shared" si="50"/>
        <v>0</v>
      </c>
    </row>
    <row r="3249" spans="1:13" hidden="1" x14ac:dyDescent="0.3">
      <c r="A3249" s="108">
        <v>597466</v>
      </c>
      <c r="B3249" s="133" t="s">
        <v>6537</v>
      </c>
      <c r="C3249" s="133" t="s">
        <v>12</v>
      </c>
      <c r="D3249" s="133" t="s">
        <v>6534</v>
      </c>
      <c r="E3249" s="133" t="s">
        <v>863</v>
      </c>
      <c r="F3249" s="133" t="s">
        <v>6535</v>
      </c>
      <c r="G3249" s="133" t="s">
        <v>865</v>
      </c>
      <c r="H3249" s="133" t="s">
        <v>6538</v>
      </c>
      <c r="I3249" t="b">
        <v>0</v>
      </c>
      <c r="J3249" s="133" t="s">
        <v>867</v>
      </c>
      <c r="K3249" s="91">
        <v>32000000</v>
      </c>
      <c r="L3249" s="278">
        <v>32000000</v>
      </c>
      <c r="M3249" s="278">
        <f t="shared" si="50"/>
        <v>0</v>
      </c>
    </row>
    <row r="3250" spans="1:13" hidden="1" x14ac:dyDescent="0.3">
      <c r="A3250" s="108">
        <v>850253</v>
      </c>
      <c r="B3250" s="133" t="s">
        <v>6539</v>
      </c>
      <c r="C3250" s="133" t="s">
        <v>12</v>
      </c>
      <c r="D3250" s="133" t="s">
        <v>6540</v>
      </c>
      <c r="E3250" s="133" t="s">
        <v>882</v>
      </c>
      <c r="F3250" s="133" t="s">
        <v>6527</v>
      </c>
      <c r="G3250" s="133" t="s">
        <v>865</v>
      </c>
      <c r="H3250" s="133" t="s">
        <v>6541</v>
      </c>
      <c r="I3250" t="b">
        <v>0</v>
      </c>
      <c r="J3250" s="133" t="s">
        <v>867</v>
      </c>
      <c r="K3250" s="91">
        <v>0</v>
      </c>
      <c r="L3250" s="278">
        <v>0</v>
      </c>
      <c r="M3250" s="278">
        <f t="shared" si="50"/>
        <v>0</v>
      </c>
    </row>
    <row r="3251" spans="1:13" hidden="1" x14ac:dyDescent="0.3">
      <c r="A3251" s="108">
        <v>597467</v>
      </c>
      <c r="B3251" s="133" t="s">
        <v>6542</v>
      </c>
      <c r="C3251" s="133" t="s">
        <v>12</v>
      </c>
      <c r="D3251" s="133" t="s">
        <v>3713</v>
      </c>
      <c r="E3251" s="133" t="s">
        <v>882</v>
      </c>
      <c r="F3251" s="133" t="s">
        <v>6543</v>
      </c>
      <c r="G3251" s="133" t="s">
        <v>865</v>
      </c>
      <c r="H3251" s="133" t="s">
        <v>6544</v>
      </c>
      <c r="I3251" t="b">
        <v>0</v>
      </c>
      <c r="J3251" s="133" t="s">
        <v>867</v>
      </c>
      <c r="K3251" s="91">
        <v>4200000</v>
      </c>
      <c r="L3251" s="278">
        <v>4200000</v>
      </c>
      <c r="M3251" s="278">
        <f t="shared" si="50"/>
        <v>0</v>
      </c>
    </row>
    <row r="3252" spans="1:13" hidden="1" x14ac:dyDescent="0.3">
      <c r="A3252" s="108">
        <v>597468</v>
      </c>
      <c r="B3252" s="133" t="s">
        <v>6545</v>
      </c>
      <c r="C3252" s="133" t="s">
        <v>12</v>
      </c>
      <c r="D3252" s="133" t="s">
        <v>3713</v>
      </c>
      <c r="E3252" s="133" t="s">
        <v>882</v>
      </c>
      <c r="F3252" s="133" t="s">
        <v>6543</v>
      </c>
      <c r="G3252" s="133" t="s">
        <v>925</v>
      </c>
      <c r="H3252" s="133" t="s">
        <v>6546</v>
      </c>
      <c r="I3252" t="b">
        <v>0</v>
      </c>
      <c r="J3252" s="133" t="s">
        <v>867</v>
      </c>
      <c r="K3252" s="91">
        <v>0</v>
      </c>
      <c r="L3252" s="278">
        <v>0</v>
      </c>
      <c r="M3252" s="278">
        <f t="shared" si="50"/>
        <v>0</v>
      </c>
    </row>
    <row r="3253" spans="1:13" hidden="1" x14ac:dyDescent="0.3">
      <c r="A3253" s="108">
        <v>597469</v>
      </c>
      <c r="B3253" s="133" t="s">
        <v>6547</v>
      </c>
      <c r="C3253" s="133" t="s">
        <v>12</v>
      </c>
      <c r="D3253" s="133" t="s">
        <v>6548</v>
      </c>
      <c r="E3253" s="133" t="s">
        <v>882</v>
      </c>
      <c r="F3253" s="133" t="s">
        <v>6549</v>
      </c>
      <c r="G3253" s="133" t="s">
        <v>865</v>
      </c>
      <c r="H3253" s="133" t="s">
        <v>6550</v>
      </c>
      <c r="I3253" t="b">
        <v>0</v>
      </c>
      <c r="J3253" s="133" t="s">
        <v>867</v>
      </c>
      <c r="K3253" s="91">
        <v>6000000</v>
      </c>
      <c r="L3253" s="278">
        <v>6000000</v>
      </c>
      <c r="M3253" s="278">
        <f t="shared" si="50"/>
        <v>0</v>
      </c>
    </row>
    <row r="3254" spans="1:13" hidden="1" x14ac:dyDescent="0.3">
      <c r="A3254" s="108">
        <v>597470</v>
      </c>
      <c r="B3254" s="133" t="s">
        <v>6551</v>
      </c>
      <c r="C3254" s="133" t="s">
        <v>12</v>
      </c>
      <c r="D3254" s="133" t="s">
        <v>6552</v>
      </c>
      <c r="E3254" s="133" t="s">
        <v>882</v>
      </c>
      <c r="F3254" s="133" t="s">
        <v>6543</v>
      </c>
      <c r="G3254" s="133" t="s">
        <v>865</v>
      </c>
      <c r="H3254" s="133" t="s">
        <v>6553</v>
      </c>
      <c r="I3254" t="b">
        <v>0</v>
      </c>
      <c r="J3254" s="133" t="s">
        <v>867</v>
      </c>
      <c r="K3254" s="91">
        <v>0</v>
      </c>
      <c r="L3254" s="278">
        <v>0</v>
      </c>
      <c r="M3254" s="278">
        <f t="shared" si="50"/>
        <v>0</v>
      </c>
    </row>
    <row r="3255" spans="1:13" hidden="1" x14ac:dyDescent="0.3">
      <c r="A3255" s="108">
        <v>597471</v>
      </c>
      <c r="B3255" s="133" t="s">
        <v>6554</v>
      </c>
      <c r="C3255" s="133" t="s">
        <v>12</v>
      </c>
      <c r="D3255" s="133" t="s">
        <v>1132</v>
      </c>
      <c r="E3255" s="133" t="s">
        <v>882</v>
      </c>
      <c r="F3255" s="133" t="s">
        <v>6543</v>
      </c>
      <c r="G3255" s="133" t="s">
        <v>865</v>
      </c>
      <c r="H3255" s="133" t="s">
        <v>6555</v>
      </c>
      <c r="I3255" t="b">
        <v>0</v>
      </c>
      <c r="J3255" s="133" t="s">
        <v>867</v>
      </c>
      <c r="K3255" s="91">
        <v>2400</v>
      </c>
      <c r="L3255" s="278">
        <v>2400</v>
      </c>
      <c r="M3255" s="278">
        <f t="shared" si="50"/>
        <v>0</v>
      </c>
    </row>
    <row r="3256" spans="1:13" hidden="1" x14ac:dyDescent="0.3">
      <c r="A3256" s="108">
        <v>597472</v>
      </c>
      <c r="B3256" s="133" t="s">
        <v>6556</v>
      </c>
      <c r="C3256" s="133" t="s">
        <v>12</v>
      </c>
      <c r="D3256" s="133" t="s">
        <v>1132</v>
      </c>
      <c r="E3256" s="133" t="s">
        <v>882</v>
      </c>
      <c r="F3256" s="133" t="s">
        <v>6521</v>
      </c>
      <c r="G3256" s="133" t="s">
        <v>865</v>
      </c>
      <c r="H3256" s="133" t="s">
        <v>6557</v>
      </c>
      <c r="I3256" t="b">
        <v>0</v>
      </c>
      <c r="J3256" s="133" t="s">
        <v>867</v>
      </c>
      <c r="K3256" s="91">
        <v>0</v>
      </c>
      <c r="L3256" s="278">
        <v>0</v>
      </c>
      <c r="M3256" s="278">
        <f t="shared" si="50"/>
        <v>0</v>
      </c>
    </row>
    <row r="3257" spans="1:13" hidden="1" x14ac:dyDescent="0.3">
      <c r="A3257" s="108">
        <v>597473</v>
      </c>
      <c r="B3257" s="133" t="s">
        <v>6558</v>
      </c>
      <c r="C3257" s="133" t="s">
        <v>12</v>
      </c>
      <c r="D3257" s="133" t="s">
        <v>1132</v>
      </c>
      <c r="E3257" s="133" t="s">
        <v>882</v>
      </c>
      <c r="F3257" s="133" t="s">
        <v>6527</v>
      </c>
      <c r="G3257" s="133" t="s">
        <v>865</v>
      </c>
      <c r="H3257" s="133" t="s">
        <v>6559</v>
      </c>
      <c r="I3257" t="b">
        <v>0</v>
      </c>
      <c r="J3257" s="133" t="s">
        <v>867</v>
      </c>
      <c r="K3257" s="91">
        <v>500000</v>
      </c>
      <c r="L3257" s="278">
        <v>500000</v>
      </c>
      <c r="M3257" s="278">
        <f t="shared" si="50"/>
        <v>0</v>
      </c>
    </row>
    <row r="3258" spans="1:13" hidden="1" x14ac:dyDescent="0.3">
      <c r="A3258" s="108">
        <v>597474</v>
      </c>
      <c r="B3258" s="133" t="s">
        <v>6560</v>
      </c>
      <c r="C3258" s="133" t="s">
        <v>12</v>
      </c>
      <c r="D3258" s="133" t="s">
        <v>1132</v>
      </c>
      <c r="E3258" s="133" t="s">
        <v>882</v>
      </c>
      <c r="F3258" s="133" t="s">
        <v>6527</v>
      </c>
      <c r="G3258" s="133" t="s">
        <v>925</v>
      </c>
      <c r="H3258" s="133" t="s">
        <v>6561</v>
      </c>
      <c r="I3258" t="b">
        <v>0</v>
      </c>
      <c r="J3258" s="133" t="s">
        <v>867</v>
      </c>
      <c r="K3258" s="91">
        <v>0</v>
      </c>
      <c r="L3258" s="278">
        <v>0</v>
      </c>
      <c r="M3258" s="278">
        <f t="shared" si="50"/>
        <v>0</v>
      </c>
    </row>
    <row r="3259" spans="1:13" hidden="1" x14ac:dyDescent="0.3">
      <c r="A3259" s="108">
        <v>597475</v>
      </c>
      <c r="B3259" s="133" t="s">
        <v>6562</v>
      </c>
      <c r="C3259" s="133" t="s">
        <v>12</v>
      </c>
      <c r="D3259" s="133" t="s">
        <v>1132</v>
      </c>
      <c r="E3259" s="133" t="s">
        <v>882</v>
      </c>
      <c r="F3259" s="133" t="s">
        <v>6549</v>
      </c>
      <c r="G3259" s="133" t="s">
        <v>865</v>
      </c>
      <c r="H3259" s="133" t="s">
        <v>6563</v>
      </c>
      <c r="I3259" t="b">
        <v>0</v>
      </c>
      <c r="J3259" s="133" t="s">
        <v>867</v>
      </c>
      <c r="K3259" s="91">
        <v>50000</v>
      </c>
      <c r="L3259" s="278">
        <v>50000</v>
      </c>
      <c r="M3259" s="278">
        <f t="shared" si="50"/>
        <v>0</v>
      </c>
    </row>
    <row r="3260" spans="1:13" hidden="1" x14ac:dyDescent="0.3">
      <c r="A3260" s="108">
        <v>597476</v>
      </c>
      <c r="B3260" s="133" t="s">
        <v>6564</v>
      </c>
      <c r="C3260" s="133" t="s">
        <v>12</v>
      </c>
      <c r="D3260" s="133" t="s">
        <v>1132</v>
      </c>
      <c r="E3260" s="133" t="s">
        <v>882</v>
      </c>
      <c r="F3260" s="133" t="s">
        <v>6535</v>
      </c>
      <c r="G3260" s="133" t="s">
        <v>865</v>
      </c>
      <c r="H3260" s="133" t="s">
        <v>6565</v>
      </c>
      <c r="I3260" t="b">
        <v>0</v>
      </c>
      <c r="J3260" s="133" t="s">
        <v>867</v>
      </c>
      <c r="K3260" s="91">
        <v>100000</v>
      </c>
      <c r="L3260" s="278">
        <v>100000</v>
      </c>
      <c r="M3260" s="278">
        <f t="shared" si="50"/>
        <v>0</v>
      </c>
    </row>
    <row r="3261" spans="1:13" hidden="1" x14ac:dyDescent="0.3">
      <c r="A3261" s="108">
        <v>1191791</v>
      </c>
      <c r="B3261" s="133" t="s">
        <v>6566</v>
      </c>
      <c r="C3261" s="133" t="s">
        <v>12</v>
      </c>
      <c r="D3261" s="133" t="s">
        <v>1135</v>
      </c>
      <c r="E3261" s="133" t="s">
        <v>882</v>
      </c>
      <c r="F3261" s="133" t="s">
        <v>6543</v>
      </c>
      <c r="G3261" s="133" t="s">
        <v>865</v>
      </c>
      <c r="H3261" s="133" t="s">
        <v>6567</v>
      </c>
      <c r="I3261" t="b">
        <v>0</v>
      </c>
      <c r="J3261" s="133" t="s">
        <v>867</v>
      </c>
      <c r="K3261" s="91">
        <v>20000</v>
      </c>
      <c r="L3261" s="278">
        <v>20000</v>
      </c>
      <c r="M3261" s="278">
        <f t="shared" si="50"/>
        <v>0</v>
      </c>
    </row>
    <row r="3262" spans="1:13" hidden="1" x14ac:dyDescent="0.3">
      <c r="A3262" s="108">
        <v>597477</v>
      </c>
      <c r="B3262" s="133" t="s">
        <v>6568</v>
      </c>
      <c r="C3262" s="133" t="s">
        <v>12</v>
      </c>
      <c r="D3262" s="133" t="s">
        <v>1146</v>
      </c>
      <c r="E3262" s="133" t="s">
        <v>882</v>
      </c>
      <c r="F3262" s="133" t="s">
        <v>6543</v>
      </c>
      <c r="G3262" s="133" t="s">
        <v>865</v>
      </c>
      <c r="H3262" s="133" t="s">
        <v>6569</v>
      </c>
      <c r="I3262" t="b">
        <v>0</v>
      </c>
      <c r="J3262" s="133" t="s">
        <v>867</v>
      </c>
      <c r="K3262" s="91">
        <v>0</v>
      </c>
      <c r="L3262" s="278">
        <v>0</v>
      </c>
      <c r="M3262" s="278">
        <f t="shared" si="50"/>
        <v>0</v>
      </c>
    </row>
    <row r="3263" spans="1:13" hidden="1" x14ac:dyDescent="0.3">
      <c r="A3263" s="108">
        <v>597508</v>
      </c>
      <c r="B3263" s="133" t="s">
        <v>6570</v>
      </c>
      <c r="C3263" s="133" t="s">
        <v>12</v>
      </c>
      <c r="D3263" s="133" t="s">
        <v>1149</v>
      </c>
      <c r="E3263" s="133" t="s">
        <v>882</v>
      </c>
      <c r="F3263" s="133" t="s">
        <v>6543</v>
      </c>
      <c r="G3263" s="133" t="s">
        <v>865</v>
      </c>
      <c r="H3263" s="133" t="s">
        <v>3697</v>
      </c>
      <c r="I3263" t="b">
        <v>0</v>
      </c>
      <c r="J3263" s="133" t="s">
        <v>867</v>
      </c>
      <c r="K3263" s="91">
        <v>2500</v>
      </c>
      <c r="L3263" s="278">
        <v>2500</v>
      </c>
      <c r="M3263" s="278">
        <f t="shared" si="50"/>
        <v>0</v>
      </c>
    </row>
    <row r="3264" spans="1:13" hidden="1" x14ac:dyDescent="0.3">
      <c r="A3264" s="108">
        <v>1595904</v>
      </c>
      <c r="B3264" s="133" t="s">
        <v>6571</v>
      </c>
      <c r="C3264" s="133" t="s">
        <v>12</v>
      </c>
      <c r="D3264" s="133" t="s">
        <v>4253</v>
      </c>
      <c r="E3264" s="133" t="s">
        <v>882</v>
      </c>
      <c r="F3264" s="133" t="s">
        <v>6521</v>
      </c>
      <c r="G3264" s="133" t="s">
        <v>865</v>
      </c>
      <c r="H3264" s="133" t="s">
        <v>6572</v>
      </c>
      <c r="I3264" t="b">
        <v>0</v>
      </c>
      <c r="J3264" s="133" t="s">
        <v>867</v>
      </c>
      <c r="K3264" s="91">
        <v>2300000</v>
      </c>
      <c r="L3264" s="278">
        <v>2300000</v>
      </c>
      <c r="M3264" s="278">
        <f t="shared" si="50"/>
        <v>0</v>
      </c>
    </row>
    <row r="3265" spans="1:13" hidden="1" x14ac:dyDescent="0.3">
      <c r="A3265" s="108">
        <v>597478</v>
      </c>
      <c r="B3265" s="133" t="s">
        <v>6573</v>
      </c>
      <c r="C3265" s="133" t="s">
        <v>12</v>
      </c>
      <c r="D3265" s="133" t="s">
        <v>4253</v>
      </c>
      <c r="E3265" s="133" t="s">
        <v>882</v>
      </c>
      <c r="F3265" s="133" t="s">
        <v>6527</v>
      </c>
      <c r="G3265" s="133" t="s">
        <v>865</v>
      </c>
      <c r="H3265" s="133" t="s">
        <v>6574</v>
      </c>
      <c r="I3265" t="b">
        <v>0</v>
      </c>
      <c r="J3265" s="133" t="s">
        <v>867</v>
      </c>
      <c r="K3265" s="91">
        <v>100000000</v>
      </c>
      <c r="L3265" s="278">
        <v>100000000</v>
      </c>
      <c r="M3265" s="278">
        <f t="shared" si="50"/>
        <v>0</v>
      </c>
    </row>
    <row r="3266" spans="1:13" hidden="1" x14ac:dyDescent="0.3">
      <c r="A3266" s="108">
        <v>597479</v>
      </c>
      <c r="B3266" s="133" t="s">
        <v>6575</v>
      </c>
      <c r="C3266" s="133" t="s">
        <v>12</v>
      </c>
      <c r="D3266" s="133" t="s">
        <v>4253</v>
      </c>
      <c r="E3266" s="133" t="s">
        <v>882</v>
      </c>
      <c r="F3266" s="133" t="s">
        <v>6549</v>
      </c>
      <c r="G3266" s="133" t="s">
        <v>865</v>
      </c>
      <c r="H3266" s="133" t="s">
        <v>6576</v>
      </c>
      <c r="I3266" t="b">
        <v>0</v>
      </c>
      <c r="J3266" s="133" t="s">
        <v>867</v>
      </c>
      <c r="K3266" s="91">
        <v>7400000</v>
      </c>
      <c r="L3266" s="278">
        <v>7400000</v>
      </c>
      <c r="M3266" s="278">
        <f t="shared" si="50"/>
        <v>0</v>
      </c>
    </row>
    <row r="3267" spans="1:13" hidden="1" x14ac:dyDescent="0.3">
      <c r="A3267" s="108">
        <v>597480</v>
      </c>
      <c r="B3267" s="133" t="s">
        <v>6577</v>
      </c>
      <c r="C3267" s="133" t="s">
        <v>12</v>
      </c>
      <c r="D3267" s="133" t="s">
        <v>4253</v>
      </c>
      <c r="E3267" s="133" t="s">
        <v>882</v>
      </c>
      <c r="F3267" s="133" t="s">
        <v>6535</v>
      </c>
      <c r="G3267" s="133" t="s">
        <v>865</v>
      </c>
      <c r="H3267" s="133" t="s">
        <v>6578</v>
      </c>
      <c r="I3267" t="b">
        <v>0</v>
      </c>
      <c r="J3267" s="133" t="s">
        <v>867</v>
      </c>
      <c r="K3267" s="91">
        <v>14500000</v>
      </c>
      <c r="L3267" s="278">
        <v>14500000</v>
      </c>
      <c r="M3267" s="278">
        <f t="shared" si="50"/>
        <v>0</v>
      </c>
    </row>
    <row r="3268" spans="1:13" hidden="1" x14ac:dyDescent="0.3">
      <c r="A3268" s="108">
        <v>597481</v>
      </c>
      <c r="B3268" s="133" t="s">
        <v>6580</v>
      </c>
      <c r="C3268" s="133" t="s">
        <v>12</v>
      </c>
      <c r="D3268" s="133" t="s">
        <v>6581</v>
      </c>
      <c r="E3268" s="133" t="s">
        <v>1165</v>
      </c>
      <c r="F3268" s="133" t="s">
        <v>6543</v>
      </c>
      <c r="G3268" s="133" t="s">
        <v>865</v>
      </c>
      <c r="H3268" s="133">
        <v>0</v>
      </c>
      <c r="I3268" t="b">
        <v>0</v>
      </c>
      <c r="J3268" s="133" t="s">
        <v>1166</v>
      </c>
      <c r="K3268" s="91">
        <v>806250</v>
      </c>
      <c r="L3268" s="278">
        <v>772080</v>
      </c>
      <c r="M3268" s="278">
        <f t="shared" si="50"/>
        <v>-34170</v>
      </c>
    </row>
    <row r="3269" spans="1:13" hidden="1" x14ac:dyDescent="0.3">
      <c r="A3269" s="108">
        <v>597482</v>
      </c>
      <c r="B3269" s="133" t="s">
        <v>6586</v>
      </c>
      <c r="C3269" s="133" t="s">
        <v>12</v>
      </c>
      <c r="D3269" s="133" t="s">
        <v>6581</v>
      </c>
      <c r="E3269" s="133" t="s">
        <v>1173</v>
      </c>
      <c r="F3269" s="133" t="s">
        <v>6543</v>
      </c>
      <c r="G3269" s="133" t="s">
        <v>865</v>
      </c>
      <c r="H3269" s="133" t="s">
        <v>1174</v>
      </c>
      <c r="I3269" t="b">
        <v>0</v>
      </c>
      <c r="J3269" s="133" t="s">
        <v>867</v>
      </c>
      <c r="K3269" s="91">
        <v>5000</v>
      </c>
      <c r="L3269" s="278">
        <v>5000</v>
      </c>
      <c r="M3269" s="278">
        <f t="shared" si="50"/>
        <v>0</v>
      </c>
    </row>
    <row r="3270" spans="1:13" hidden="1" x14ac:dyDescent="0.3">
      <c r="A3270" s="108">
        <v>597483</v>
      </c>
      <c r="B3270" s="133" t="s">
        <v>6587</v>
      </c>
      <c r="C3270" s="133" t="s">
        <v>12</v>
      </c>
      <c r="D3270" s="133" t="s">
        <v>6581</v>
      </c>
      <c r="E3270" s="133" t="s">
        <v>1173</v>
      </c>
      <c r="F3270" s="133" t="s">
        <v>6588</v>
      </c>
      <c r="G3270" s="133" t="s">
        <v>865</v>
      </c>
      <c r="H3270" s="133" t="s">
        <v>1174</v>
      </c>
      <c r="I3270" t="b">
        <v>0</v>
      </c>
      <c r="J3270" s="133" t="s">
        <v>867</v>
      </c>
      <c r="K3270" s="91">
        <v>0</v>
      </c>
      <c r="L3270" s="278">
        <v>0</v>
      </c>
      <c r="M3270" s="278">
        <f t="shared" ref="M3270:M3333" si="51">+L3270-K3270</f>
        <v>0</v>
      </c>
    </row>
    <row r="3271" spans="1:13" hidden="1" x14ac:dyDescent="0.3">
      <c r="A3271" s="108">
        <v>597484</v>
      </c>
      <c r="B3271" s="133" t="s">
        <v>6589</v>
      </c>
      <c r="C3271" s="133" t="s">
        <v>12</v>
      </c>
      <c r="D3271" s="133" t="s">
        <v>6581</v>
      </c>
      <c r="E3271" s="133" t="s">
        <v>1173</v>
      </c>
      <c r="F3271" s="133" t="s">
        <v>6590</v>
      </c>
      <c r="G3271" s="133" t="s">
        <v>865</v>
      </c>
      <c r="H3271" s="133" t="s">
        <v>1174</v>
      </c>
      <c r="I3271" t="b">
        <v>0</v>
      </c>
      <c r="J3271" s="133" t="s">
        <v>867</v>
      </c>
      <c r="K3271" s="91">
        <v>0</v>
      </c>
      <c r="L3271" s="278">
        <v>0</v>
      </c>
      <c r="M3271" s="278">
        <f t="shared" si="51"/>
        <v>0</v>
      </c>
    </row>
    <row r="3272" spans="1:13" hidden="1" x14ac:dyDescent="0.3">
      <c r="A3272" s="108">
        <v>597485</v>
      </c>
      <c r="B3272" s="133" t="s">
        <v>6591</v>
      </c>
      <c r="C3272" s="133" t="s">
        <v>12</v>
      </c>
      <c r="D3272" s="133" t="s">
        <v>6581</v>
      </c>
      <c r="E3272" s="133" t="s">
        <v>1173</v>
      </c>
      <c r="F3272" s="133" t="s">
        <v>6592</v>
      </c>
      <c r="G3272" s="133" t="s">
        <v>865</v>
      </c>
      <c r="H3272" s="133" t="s">
        <v>1174</v>
      </c>
      <c r="I3272" t="b">
        <v>0</v>
      </c>
      <c r="J3272" s="133" t="s">
        <v>867</v>
      </c>
      <c r="K3272" s="91">
        <v>0</v>
      </c>
      <c r="L3272" s="278">
        <v>0</v>
      </c>
      <c r="M3272" s="278">
        <f t="shared" si="51"/>
        <v>0</v>
      </c>
    </row>
    <row r="3273" spans="1:13" hidden="1" x14ac:dyDescent="0.3">
      <c r="A3273" s="108">
        <v>850254</v>
      </c>
      <c r="B3273" s="133" t="s">
        <v>6593</v>
      </c>
      <c r="C3273" s="133" t="s">
        <v>12</v>
      </c>
      <c r="D3273" s="133" t="s">
        <v>6581</v>
      </c>
      <c r="E3273" s="133" t="s">
        <v>1173</v>
      </c>
      <c r="F3273" s="133" t="s">
        <v>6594</v>
      </c>
      <c r="G3273" s="133" t="s">
        <v>865</v>
      </c>
      <c r="H3273" s="133" t="s">
        <v>1174</v>
      </c>
      <c r="I3273" t="b">
        <v>0</v>
      </c>
      <c r="J3273" s="133" t="s">
        <v>867</v>
      </c>
      <c r="K3273" s="91">
        <v>0</v>
      </c>
      <c r="L3273" s="278">
        <v>0</v>
      </c>
      <c r="M3273" s="278">
        <f t="shared" si="51"/>
        <v>0</v>
      </c>
    </row>
    <row r="3274" spans="1:13" hidden="1" x14ac:dyDescent="0.3">
      <c r="A3274" s="108">
        <v>601463</v>
      </c>
      <c r="B3274" s="133" t="s">
        <v>6595</v>
      </c>
      <c r="C3274" s="133" t="s">
        <v>12</v>
      </c>
      <c r="D3274" s="133" t="s">
        <v>6581</v>
      </c>
      <c r="E3274" s="133" t="s">
        <v>2117</v>
      </c>
      <c r="F3274" s="133" t="s">
        <v>6543</v>
      </c>
      <c r="G3274" s="133" t="s">
        <v>865</v>
      </c>
      <c r="H3274" s="133" t="s">
        <v>2118</v>
      </c>
      <c r="I3274" t="b">
        <v>0</v>
      </c>
      <c r="J3274" s="133" t="s">
        <v>867</v>
      </c>
      <c r="K3274" s="91">
        <v>5000</v>
      </c>
      <c r="L3274" s="278">
        <v>5000</v>
      </c>
      <c r="M3274" s="278">
        <f t="shared" si="51"/>
        <v>0</v>
      </c>
    </row>
    <row r="3275" spans="1:13" hidden="1" x14ac:dyDescent="0.3">
      <c r="A3275" s="108">
        <v>597486</v>
      </c>
      <c r="B3275" s="133" t="s">
        <v>6596</v>
      </c>
      <c r="C3275" s="133" t="s">
        <v>12</v>
      </c>
      <c r="D3275" s="133" t="s">
        <v>6581</v>
      </c>
      <c r="E3275" s="133" t="s">
        <v>1286</v>
      </c>
      <c r="F3275" s="133" t="s">
        <v>6543</v>
      </c>
      <c r="G3275" s="133" t="s">
        <v>865</v>
      </c>
      <c r="H3275" s="133" t="s">
        <v>1287</v>
      </c>
      <c r="I3275" t="b">
        <v>0</v>
      </c>
      <c r="J3275" s="133" t="s">
        <v>867</v>
      </c>
      <c r="K3275" s="91">
        <v>12000</v>
      </c>
      <c r="L3275" s="278">
        <v>12000</v>
      </c>
      <c r="M3275" s="278">
        <f t="shared" si="51"/>
        <v>0</v>
      </c>
    </row>
    <row r="3276" spans="1:13" hidden="1" x14ac:dyDescent="0.3">
      <c r="A3276" s="108">
        <v>597487</v>
      </c>
      <c r="B3276" s="133" t="s">
        <v>6597</v>
      </c>
      <c r="C3276" s="133" t="s">
        <v>12</v>
      </c>
      <c r="D3276" s="133" t="s">
        <v>6581</v>
      </c>
      <c r="E3276" s="133" t="s">
        <v>1176</v>
      </c>
      <c r="F3276" s="133" t="s">
        <v>6543</v>
      </c>
      <c r="G3276" s="133" t="s">
        <v>865</v>
      </c>
      <c r="H3276" s="133">
        <v>0</v>
      </c>
      <c r="I3276" t="b">
        <v>0</v>
      </c>
      <c r="J3276" s="133" t="s">
        <v>1166</v>
      </c>
      <c r="K3276" s="91">
        <v>482040</v>
      </c>
      <c r="L3276" s="278">
        <v>472470</v>
      </c>
      <c r="M3276" s="278">
        <f t="shared" si="51"/>
        <v>-9570</v>
      </c>
    </row>
    <row r="3277" spans="1:13" hidden="1" x14ac:dyDescent="0.3">
      <c r="A3277" s="108">
        <v>597488</v>
      </c>
      <c r="B3277" s="133" t="s">
        <v>6601</v>
      </c>
      <c r="C3277" s="133" t="s">
        <v>12</v>
      </c>
      <c r="D3277" s="133" t="s">
        <v>6581</v>
      </c>
      <c r="E3277" s="133" t="s">
        <v>1624</v>
      </c>
      <c r="F3277" s="133" t="s">
        <v>6543</v>
      </c>
      <c r="G3277" s="133" t="s">
        <v>865</v>
      </c>
      <c r="H3277" s="133" t="s">
        <v>1625</v>
      </c>
      <c r="I3277" t="b">
        <v>0</v>
      </c>
      <c r="J3277" s="133" t="s">
        <v>867</v>
      </c>
      <c r="K3277" s="91">
        <v>0</v>
      </c>
      <c r="L3277" s="278">
        <v>0</v>
      </c>
      <c r="M3277" s="278">
        <f t="shared" si="51"/>
        <v>0</v>
      </c>
    </row>
    <row r="3278" spans="1:13" hidden="1" x14ac:dyDescent="0.3">
      <c r="A3278" s="108">
        <v>597489</v>
      </c>
      <c r="B3278" s="133" t="s">
        <v>6602</v>
      </c>
      <c r="C3278" s="133" t="s">
        <v>12</v>
      </c>
      <c r="D3278" s="133" t="s">
        <v>6581</v>
      </c>
      <c r="E3278" s="133" t="s">
        <v>1182</v>
      </c>
      <c r="F3278" s="133" t="s">
        <v>6543</v>
      </c>
      <c r="G3278" s="133" t="s">
        <v>865</v>
      </c>
      <c r="H3278" s="133" t="s">
        <v>1183</v>
      </c>
      <c r="I3278" t="b">
        <v>0</v>
      </c>
      <c r="J3278" s="133" t="s">
        <v>867</v>
      </c>
      <c r="K3278" s="91">
        <v>0</v>
      </c>
      <c r="L3278" s="278">
        <v>0</v>
      </c>
      <c r="M3278" s="278">
        <f t="shared" si="51"/>
        <v>0</v>
      </c>
    </row>
    <row r="3279" spans="1:13" hidden="1" x14ac:dyDescent="0.3">
      <c r="A3279" s="108">
        <v>597490</v>
      </c>
      <c r="B3279" s="133" t="s">
        <v>6603</v>
      </c>
      <c r="C3279" s="133" t="s">
        <v>12</v>
      </c>
      <c r="D3279" s="133" t="s">
        <v>6581</v>
      </c>
      <c r="E3279" s="133" t="s">
        <v>1185</v>
      </c>
      <c r="F3279" s="133" t="s">
        <v>6543</v>
      </c>
      <c r="G3279" s="133" t="s">
        <v>865</v>
      </c>
      <c r="H3279" s="133" t="s">
        <v>1186</v>
      </c>
      <c r="I3279" t="b">
        <v>0</v>
      </c>
      <c r="J3279" s="133" t="s">
        <v>867</v>
      </c>
      <c r="K3279" s="91">
        <v>700</v>
      </c>
      <c r="L3279" s="278">
        <v>700</v>
      </c>
      <c r="M3279" s="278">
        <f t="shared" si="51"/>
        <v>0</v>
      </c>
    </row>
    <row r="3280" spans="1:13" hidden="1" x14ac:dyDescent="0.3">
      <c r="A3280" s="108">
        <v>850226</v>
      </c>
      <c r="B3280" s="133" t="s">
        <v>6604</v>
      </c>
      <c r="C3280" s="133" t="s">
        <v>12</v>
      </c>
      <c r="D3280" s="133" t="s">
        <v>6581</v>
      </c>
      <c r="E3280" s="133" t="s">
        <v>1185</v>
      </c>
      <c r="F3280" s="133" t="s">
        <v>6605</v>
      </c>
      <c r="G3280" s="133" t="s">
        <v>865</v>
      </c>
      <c r="H3280" s="133" t="s">
        <v>6606</v>
      </c>
      <c r="I3280" t="b">
        <v>0</v>
      </c>
      <c r="J3280" s="133" t="s">
        <v>867</v>
      </c>
      <c r="K3280" s="91">
        <v>130</v>
      </c>
      <c r="L3280" s="278">
        <v>130</v>
      </c>
      <c r="M3280" s="278">
        <f t="shared" si="51"/>
        <v>0</v>
      </c>
    </row>
    <row r="3281" spans="1:13" hidden="1" x14ac:dyDescent="0.3">
      <c r="A3281" s="108">
        <v>597491</v>
      </c>
      <c r="B3281" s="133" t="s">
        <v>6607</v>
      </c>
      <c r="C3281" s="133" t="s">
        <v>12</v>
      </c>
      <c r="D3281" s="133" t="s">
        <v>6581</v>
      </c>
      <c r="E3281" s="133" t="s">
        <v>1418</v>
      </c>
      <c r="F3281" s="133" t="s">
        <v>6543</v>
      </c>
      <c r="G3281" s="133" t="s">
        <v>865</v>
      </c>
      <c r="H3281" s="133" t="s">
        <v>1636</v>
      </c>
      <c r="I3281" t="b">
        <v>0</v>
      </c>
      <c r="J3281" s="133" t="s">
        <v>867</v>
      </c>
      <c r="K3281" s="91">
        <v>300</v>
      </c>
      <c r="L3281" s="278">
        <v>300</v>
      </c>
      <c r="M3281" s="278">
        <f t="shared" si="51"/>
        <v>0</v>
      </c>
    </row>
    <row r="3282" spans="1:13" hidden="1" x14ac:dyDescent="0.3">
      <c r="A3282" s="108">
        <v>1820524</v>
      </c>
      <c r="B3282" s="133" t="s">
        <v>6608</v>
      </c>
      <c r="C3282" s="133" t="s">
        <v>12</v>
      </c>
      <c r="D3282" s="133" t="s">
        <v>6581</v>
      </c>
      <c r="E3282" s="133" t="s">
        <v>1188</v>
      </c>
      <c r="F3282" s="133" t="s">
        <v>6543</v>
      </c>
      <c r="G3282" s="133" t="s">
        <v>865</v>
      </c>
      <c r="H3282" s="133" t="s">
        <v>1189</v>
      </c>
      <c r="I3282" t="b">
        <v>0</v>
      </c>
      <c r="J3282" s="133" t="s">
        <v>867</v>
      </c>
      <c r="K3282" s="91">
        <v>1110</v>
      </c>
      <c r="L3282" s="278">
        <v>1110</v>
      </c>
      <c r="M3282" s="278">
        <f t="shared" si="51"/>
        <v>0</v>
      </c>
    </row>
    <row r="3283" spans="1:13" hidden="1" x14ac:dyDescent="0.3">
      <c r="A3283" s="108">
        <v>850228</v>
      </c>
      <c r="B3283" s="133" t="s">
        <v>6609</v>
      </c>
      <c r="C3283" s="133" t="s">
        <v>12</v>
      </c>
      <c r="D3283" s="133" t="s">
        <v>6581</v>
      </c>
      <c r="E3283" s="133" t="s">
        <v>1188</v>
      </c>
      <c r="F3283" s="133" t="s">
        <v>6610</v>
      </c>
      <c r="G3283" s="133" t="s">
        <v>865</v>
      </c>
      <c r="H3283" s="133" t="s">
        <v>1189</v>
      </c>
      <c r="I3283" t="b">
        <v>0</v>
      </c>
      <c r="J3283" s="133" t="s">
        <v>867</v>
      </c>
      <c r="K3283" s="91">
        <v>0</v>
      </c>
      <c r="L3283" s="278">
        <v>0</v>
      </c>
      <c r="M3283" s="278">
        <f t="shared" si="51"/>
        <v>0</v>
      </c>
    </row>
    <row r="3284" spans="1:13" hidden="1" x14ac:dyDescent="0.3">
      <c r="A3284" s="108">
        <v>850232</v>
      </c>
      <c r="B3284" s="133" t="s">
        <v>6611</v>
      </c>
      <c r="C3284" s="133" t="s">
        <v>12</v>
      </c>
      <c r="D3284" s="133" t="s">
        <v>6581</v>
      </c>
      <c r="E3284" s="133" t="s">
        <v>1188</v>
      </c>
      <c r="F3284" s="133" t="s">
        <v>6588</v>
      </c>
      <c r="G3284" s="133" t="s">
        <v>865</v>
      </c>
      <c r="H3284" s="133" t="s">
        <v>1189</v>
      </c>
      <c r="I3284" t="b">
        <v>0</v>
      </c>
      <c r="J3284" s="133" t="s">
        <v>867</v>
      </c>
      <c r="K3284" s="91">
        <v>0</v>
      </c>
      <c r="L3284" s="278">
        <v>0</v>
      </c>
      <c r="M3284" s="278">
        <f t="shared" si="51"/>
        <v>0</v>
      </c>
    </row>
    <row r="3285" spans="1:13" hidden="1" x14ac:dyDescent="0.3">
      <c r="A3285" s="108">
        <v>850230</v>
      </c>
      <c r="B3285" s="133" t="s">
        <v>6612</v>
      </c>
      <c r="C3285" s="133" t="s">
        <v>12</v>
      </c>
      <c r="D3285" s="133" t="s">
        <v>6581</v>
      </c>
      <c r="E3285" s="133" t="s">
        <v>1188</v>
      </c>
      <c r="F3285" s="133" t="s">
        <v>6592</v>
      </c>
      <c r="G3285" s="133" t="s">
        <v>865</v>
      </c>
      <c r="H3285" s="133" t="s">
        <v>1189</v>
      </c>
      <c r="I3285" t="b">
        <v>0</v>
      </c>
      <c r="J3285" s="133" t="s">
        <v>867</v>
      </c>
      <c r="K3285" s="91">
        <v>0</v>
      </c>
      <c r="L3285" s="278">
        <v>0</v>
      </c>
      <c r="M3285" s="278">
        <f t="shared" si="51"/>
        <v>0</v>
      </c>
    </row>
    <row r="3286" spans="1:13" hidden="1" x14ac:dyDescent="0.3">
      <c r="A3286" s="108">
        <v>850231</v>
      </c>
      <c r="B3286" s="133" t="s">
        <v>6613</v>
      </c>
      <c r="C3286" s="133" t="s">
        <v>12</v>
      </c>
      <c r="D3286" s="133" t="s">
        <v>6581</v>
      </c>
      <c r="E3286" s="133" t="s">
        <v>1188</v>
      </c>
      <c r="F3286" s="133" t="s">
        <v>6614</v>
      </c>
      <c r="G3286" s="133" t="s">
        <v>865</v>
      </c>
      <c r="H3286" s="133" t="s">
        <v>1189</v>
      </c>
      <c r="I3286" t="b">
        <v>0</v>
      </c>
      <c r="J3286" s="133" t="s">
        <v>867</v>
      </c>
      <c r="K3286" s="91">
        <v>0</v>
      </c>
      <c r="L3286" s="278">
        <v>0</v>
      </c>
      <c r="M3286" s="278">
        <f t="shared" si="51"/>
        <v>0</v>
      </c>
    </row>
    <row r="3287" spans="1:13" hidden="1" x14ac:dyDescent="0.3">
      <c r="A3287" s="108">
        <v>850227</v>
      </c>
      <c r="B3287" s="133" t="s">
        <v>6615</v>
      </c>
      <c r="C3287" s="133" t="s">
        <v>12</v>
      </c>
      <c r="D3287" s="133" t="s">
        <v>6581</v>
      </c>
      <c r="E3287" s="133" t="s">
        <v>1188</v>
      </c>
      <c r="F3287" s="133" t="s">
        <v>6594</v>
      </c>
      <c r="G3287" s="133" t="s">
        <v>865</v>
      </c>
      <c r="H3287" s="133" t="s">
        <v>1189</v>
      </c>
      <c r="I3287" t="b">
        <v>0</v>
      </c>
      <c r="J3287" s="133" t="s">
        <v>867</v>
      </c>
      <c r="K3287" s="91">
        <v>0</v>
      </c>
      <c r="L3287" s="278">
        <v>0</v>
      </c>
      <c r="M3287" s="278">
        <f t="shared" si="51"/>
        <v>0</v>
      </c>
    </row>
    <row r="3288" spans="1:13" hidden="1" x14ac:dyDescent="0.3">
      <c r="A3288" s="108">
        <v>2617703</v>
      </c>
      <c r="B3288" s="133" t="s">
        <v>6616</v>
      </c>
      <c r="C3288" s="133" t="s">
        <v>12</v>
      </c>
      <c r="D3288" s="133" t="s">
        <v>6581</v>
      </c>
      <c r="E3288" s="133" t="s">
        <v>1188</v>
      </c>
      <c r="F3288" s="133" t="s">
        <v>6617</v>
      </c>
      <c r="G3288" s="133" t="s">
        <v>865</v>
      </c>
      <c r="H3288" s="133" t="s">
        <v>1189</v>
      </c>
      <c r="I3288" t="b">
        <v>0</v>
      </c>
      <c r="J3288" s="133" t="s">
        <v>867</v>
      </c>
      <c r="K3288" s="91">
        <v>0</v>
      </c>
      <c r="L3288" s="278">
        <v>0</v>
      </c>
      <c r="M3288" s="278">
        <f t="shared" si="51"/>
        <v>0</v>
      </c>
    </row>
    <row r="3289" spans="1:13" hidden="1" x14ac:dyDescent="0.3">
      <c r="A3289" s="108">
        <v>597492</v>
      </c>
      <c r="B3289" s="133" t="s">
        <v>6618</v>
      </c>
      <c r="C3289" s="133" t="s">
        <v>12</v>
      </c>
      <c r="D3289" s="133" t="s">
        <v>6581</v>
      </c>
      <c r="E3289" s="133" t="s">
        <v>1191</v>
      </c>
      <c r="F3289" s="133" t="s">
        <v>6543</v>
      </c>
      <c r="G3289" s="133" t="s">
        <v>865</v>
      </c>
      <c r="H3289" s="133" t="s">
        <v>1192</v>
      </c>
      <c r="I3289" t="b">
        <v>0</v>
      </c>
      <c r="J3289" s="133" t="s">
        <v>867</v>
      </c>
      <c r="K3289" s="91">
        <v>50</v>
      </c>
      <c r="L3289" s="278">
        <v>50</v>
      </c>
      <c r="M3289" s="278">
        <f t="shared" si="51"/>
        <v>0</v>
      </c>
    </row>
    <row r="3290" spans="1:13" hidden="1" x14ac:dyDescent="0.3">
      <c r="A3290" s="108">
        <v>597493</v>
      </c>
      <c r="B3290" s="133" t="s">
        <v>6619</v>
      </c>
      <c r="C3290" s="133" t="s">
        <v>12</v>
      </c>
      <c r="D3290" s="133" t="s">
        <v>6581</v>
      </c>
      <c r="E3290" s="133" t="s">
        <v>1194</v>
      </c>
      <c r="F3290" s="133" t="s">
        <v>6543</v>
      </c>
      <c r="G3290" s="133" t="s">
        <v>865</v>
      </c>
      <c r="H3290" s="133" t="s">
        <v>1195</v>
      </c>
      <c r="I3290" t="b">
        <v>0</v>
      </c>
      <c r="J3290" s="133" t="s">
        <v>867</v>
      </c>
      <c r="K3290" s="91">
        <v>50</v>
      </c>
      <c r="L3290" s="278">
        <v>50</v>
      </c>
      <c r="M3290" s="278">
        <f t="shared" si="51"/>
        <v>0</v>
      </c>
    </row>
    <row r="3291" spans="1:13" hidden="1" x14ac:dyDescent="0.3">
      <c r="A3291" s="108">
        <v>597494</v>
      </c>
      <c r="B3291" s="133" t="s">
        <v>6620</v>
      </c>
      <c r="C3291" s="133" t="s">
        <v>12</v>
      </c>
      <c r="D3291" s="133" t="s">
        <v>6581</v>
      </c>
      <c r="E3291" s="133" t="s">
        <v>1202</v>
      </c>
      <c r="F3291" s="133" t="s">
        <v>6543</v>
      </c>
      <c r="G3291" s="133" t="s">
        <v>865</v>
      </c>
      <c r="H3291" s="133" t="s">
        <v>1203</v>
      </c>
      <c r="I3291" t="b">
        <v>0</v>
      </c>
      <c r="J3291" s="133" t="s">
        <v>867</v>
      </c>
      <c r="K3291" s="91">
        <v>4680</v>
      </c>
      <c r="L3291" s="278">
        <v>4680</v>
      </c>
      <c r="M3291" s="278">
        <f t="shared" si="51"/>
        <v>0</v>
      </c>
    </row>
    <row r="3292" spans="1:13" hidden="1" x14ac:dyDescent="0.3">
      <c r="A3292" s="108">
        <v>597495</v>
      </c>
      <c r="B3292" s="133" t="s">
        <v>6621</v>
      </c>
      <c r="C3292" s="133" t="s">
        <v>12</v>
      </c>
      <c r="D3292" s="133" t="s">
        <v>6581</v>
      </c>
      <c r="E3292" s="133" t="s">
        <v>2514</v>
      </c>
      <c r="F3292" s="133" t="s">
        <v>6543</v>
      </c>
      <c r="G3292" s="133" t="s">
        <v>865</v>
      </c>
      <c r="H3292" s="133" t="s">
        <v>6622</v>
      </c>
      <c r="I3292" t="b">
        <v>0</v>
      </c>
      <c r="J3292" s="133" t="s">
        <v>867</v>
      </c>
      <c r="K3292" s="91">
        <v>6500</v>
      </c>
      <c r="L3292" s="278">
        <v>6500</v>
      </c>
      <c r="M3292" s="278">
        <f t="shared" si="51"/>
        <v>0</v>
      </c>
    </row>
    <row r="3293" spans="1:13" hidden="1" x14ac:dyDescent="0.3">
      <c r="A3293" s="108">
        <v>597496</v>
      </c>
      <c r="B3293" s="133" t="s">
        <v>6623</v>
      </c>
      <c r="C3293" s="133" t="s">
        <v>12</v>
      </c>
      <c r="D3293" s="133" t="s">
        <v>6581</v>
      </c>
      <c r="E3293" s="133" t="s">
        <v>2514</v>
      </c>
      <c r="F3293" s="133" t="s">
        <v>6543</v>
      </c>
      <c r="G3293" s="133" t="s">
        <v>925</v>
      </c>
      <c r="H3293" s="133" t="s">
        <v>6624</v>
      </c>
      <c r="I3293" t="b">
        <v>0</v>
      </c>
      <c r="J3293" s="133" t="s">
        <v>867</v>
      </c>
      <c r="K3293" s="91">
        <v>500</v>
      </c>
      <c r="L3293" s="278">
        <v>500</v>
      </c>
      <c r="M3293" s="278">
        <f t="shared" si="51"/>
        <v>0</v>
      </c>
    </row>
    <row r="3294" spans="1:13" hidden="1" x14ac:dyDescent="0.3">
      <c r="A3294" s="108">
        <v>597497</v>
      </c>
      <c r="B3294" s="133" t="s">
        <v>6625</v>
      </c>
      <c r="C3294" s="133" t="s">
        <v>12</v>
      </c>
      <c r="D3294" s="133" t="s">
        <v>6581</v>
      </c>
      <c r="E3294" s="133" t="s">
        <v>1354</v>
      </c>
      <c r="F3294" s="133" t="s">
        <v>6543</v>
      </c>
      <c r="G3294" s="133" t="s">
        <v>865</v>
      </c>
      <c r="H3294" s="133" t="s">
        <v>3572</v>
      </c>
      <c r="I3294" t="b">
        <v>0</v>
      </c>
      <c r="J3294" s="133" t="s">
        <v>867</v>
      </c>
      <c r="K3294" s="91">
        <v>2400</v>
      </c>
      <c r="L3294" s="278">
        <v>2400</v>
      </c>
      <c r="M3294" s="278">
        <f t="shared" si="51"/>
        <v>0</v>
      </c>
    </row>
    <row r="3295" spans="1:13" hidden="1" x14ac:dyDescent="0.3">
      <c r="A3295" s="108">
        <v>597498</v>
      </c>
      <c r="B3295" s="133" t="s">
        <v>6626</v>
      </c>
      <c r="C3295" s="133" t="s">
        <v>12</v>
      </c>
      <c r="D3295" s="133" t="s">
        <v>6581</v>
      </c>
      <c r="E3295" s="133" t="s">
        <v>1354</v>
      </c>
      <c r="F3295" s="133" t="s">
        <v>6543</v>
      </c>
      <c r="G3295" s="133" t="s">
        <v>925</v>
      </c>
      <c r="H3295" s="133" t="s">
        <v>6627</v>
      </c>
      <c r="I3295" t="b">
        <v>0</v>
      </c>
      <c r="J3295" s="133" t="s">
        <v>867</v>
      </c>
      <c r="K3295" s="91">
        <v>4300</v>
      </c>
      <c r="L3295" s="278">
        <v>4300</v>
      </c>
      <c r="M3295" s="278">
        <f t="shared" si="51"/>
        <v>0</v>
      </c>
    </row>
    <row r="3296" spans="1:13" hidden="1" x14ac:dyDescent="0.3">
      <c r="A3296" s="108">
        <v>597499</v>
      </c>
      <c r="B3296" s="133" t="s">
        <v>6628</v>
      </c>
      <c r="C3296" s="133" t="s">
        <v>12</v>
      </c>
      <c r="D3296" s="133" t="s">
        <v>6581</v>
      </c>
      <c r="E3296" s="133" t="s">
        <v>1354</v>
      </c>
      <c r="F3296" s="133" t="s">
        <v>6543</v>
      </c>
      <c r="G3296" s="133" t="s">
        <v>928</v>
      </c>
      <c r="H3296" s="133" t="s">
        <v>6629</v>
      </c>
      <c r="I3296" t="b">
        <v>0</v>
      </c>
      <c r="J3296" s="133" t="s">
        <v>867</v>
      </c>
      <c r="K3296" s="91">
        <v>2300</v>
      </c>
      <c r="L3296" s="278">
        <v>2300</v>
      </c>
      <c r="M3296" s="278">
        <f t="shared" si="51"/>
        <v>0</v>
      </c>
    </row>
    <row r="3297" spans="1:13" hidden="1" x14ac:dyDescent="0.3">
      <c r="A3297" s="108">
        <v>597500</v>
      </c>
      <c r="B3297" s="133" t="s">
        <v>6630</v>
      </c>
      <c r="C3297" s="133" t="s">
        <v>12</v>
      </c>
      <c r="D3297" s="133" t="s">
        <v>6581</v>
      </c>
      <c r="E3297" s="133" t="s">
        <v>1207</v>
      </c>
      <c r="F3297" s="133" t="s">
        <v>6543</v>
      </c>
      <c r="G3297" s="133" t="s">
        <v>865</v>
      </c>
      <c r="H3297" s="133" t="s">
        <v>3619</v>
      </c>
      <c r="I3297" t="b">
        <v>0</v>
      </c>
      <c r="J3297" s="133" t="s">
        <v>867</v>
      </c>
      <c r="K3297" s="91">
        <v>700</v>
      </c>
      <c r="L3297" s="278">
        <v>700</v>
      </c>
      <c r="M3297" s="278">
        <f t="shared" si="51"/>
        <v>0</v>
      </c>
    </row>
    <row r="3298" spans="1:13" hidden="1" x14ac:dyDescent="0.3">
      <c r="A3298" s="108">
        <v>597501</v>
      </c>
      <c r="B3298" s="133" t="s">
        <v>6631</v>
      </c>
      <c r="C3298" s="133" t="s">
        <v>12</v>
      </c>
      <c r="D3298" s="133" t="s">
        <v>6581</v>
      </c>
      <c r="E3298" s="133" t="s">
        <v>1212</v>
      </c>
      <c r="F3298" s="133" t="s">
        <v>6543</v>
      </c>
      <c r="G3298" s="133" t="s">
        <v>865</v>
      </c>
      <c r="H3298" s="133" t="s">
        <v>6632</v>
      </c>
      <c r="I3298" t="b">
        <v>0</v>
      </c>
      <c r="J3298" s="133" t="s">
        <v>867</v>
      </c>
      <c r="K3298" s="91">
        <v>400</v>
      </c>
      <c r="L3298" s="278">
        <v>400</v>
      </c>
      <c r="M3298" s="278">
        <f t="shared" si="51"/>
        <v>0</v>
      </c>
    </row>
    <row r="3299" spans="1:13" hidden="1" x14ac:dyDescent="0.3">
      <c r="A3299" s="108">
        <v>1595909</v>
      </c>
      <c r="B3299" s="133" t="s">
        <v>6633</v>
      </c>
      <c r="C3299" s="133" t="s">
        <v>12</v>
      </c>
      <c r="D3299" s="133" t="s">
        <v>6581</v>
      </c>
      <c r="E3299" s="133" t="s">
        <v>1212</v>
      </c>
      <c r="F3299" s="133" t="s">
        <v>6543</v>
      </c>
      <c r="G3299" s="133" t="s">
        <v>925</v>
      </c>
      <c r="H3299" s="133" t="s">
        <v>6634</v>
      </c>
      <c r="I3299" t="b">
        <v>0</v>
      </c>
      <c r="J3299" s="133" t="s">
        <v>867</v>
      </c>
      <c r="K3299" s="91">
        <v>9970</v>
      </c>
      <c r="L3299" s="278">
        <v>9970</v>
      </c>
      <c r="M3299" s="278">
        <f t="shared" si="51"/>
        <v>0</v>
      </c>
    </row>
    <row r="3300" spans="1:13" hidden="1" x14ac:dyDescent="0.3">
      <c r="A3300" s="108">
        <v>1595910</v>
      </c>
      <c r="B3300" s="133" t="s">
        <v>6635</v>
      </c>
      <c r="C3300" s="133" t="s">
        <v>12</v>
      </c>
      <c r="D3300" s="133" t="s">
        <v>6581</v>
      </c>
      <c r="E3300" s="133" t="s">
        <v>1212</v>
      </c>
      <c r="F3300" s="133" t="s">
        <v>6636</v>
      </c>
      <c r="G3300" s="133" t="s">
        <v>865</v>
      </c>
      <c r="H3300" s="133" t="s">
        <v>6637</v>
      </c>
      <c r="I3300" t="b">
        <v>0</v>
      </c>
      <c r="J3300" s="133" t="s">
        <v>867</v>
      </c>
      <c r="K3300" s="91">
        <v>0</v>
      </c>
      <c r="L3300" s="278">
        <v>0</v>
      </c>
      <c r="M3300" s="278">
        <f t="shared" si="51"/>
        <v>0</v>
      </c>
    </row>
    <row r="3301" spans="1:13" hidden="1" x14ac:dyDescent="0.3">
      <c r="A3301" s="108">
        <v>601464</v>
      </c>
      <c r="B3301" s="133" t="s">
        <v>6638</v>
      </c>
      <c r="C3301" s="133" t="s">
        <v>12</v>
      </c>
      <c r="D3301" s="133" t="s">
        <v>6581</v>
      </c>
      <c r="E3301" s="133" t="s">
        <v>1212</v>
      </c>
      <c r="F3301" s="133" t="s">
        <v>6636</v>
      </c>
      <c r="G3301" s="133" t="s">
        <v>925</v>
      </c>
      <c r="H3301" s="133" t="s">
        <v>6639</v>
      </c>
      <c r="I3301" t="b">
        <v>0</v>
      </c>
      <c r="J3301" s="133" t="s">
        <v>867</v>
      </c>
      <c r="K3301" s="91">
        <v>0</v>
      </c>
      <c r="L3301" s="278">
        <v>0</v>
      </c>
      <c r="M3301" s="278">
        <f t="shared" si="51"/>
        <v>0</v>
      </c>
    </row>
    <row r="3302" spans="1:13" hidden="1" x14ac:dyDescent="0.3">
      <c r="A3302" s="108">
        <v>2617311</v>
      </c>
      <c r="B3302" s="133" t="s">
        <v>6640</v>
      </c>
      <c r="C3302" s="133" t="s">
        <v>12</v>
      </c>
      <c r="D3302" s="133" t="s">
        <v>6581</v>
      </c>
      <c r="E3302" s="133" t="s">
        <v>1215</v>
      </c>
      <c r="F3302" s="133" t="s">
        <v>6543</v>
      </c>
      <c r="G3302" s="133" t="s">
        <v>865</v>
      </c>
      <c r="H3302" s="133" t="s">
        <v>6641</v>
      </c>
      <c r="I3302" t="b">
        <v>0</v>
      </c>
      <c r="J3302" s="133" t="s">
        <v>867</v>
      </c>
      <c r="K3302" s="91">
        <v>500</v>
      </c>
      <c r="L3302" s="278">
        <v>500</v>
      </c>
      <c r="M3302" s="278">
        <f t="shared" si="51"/>
        <v>0</v>
      </c>
    </row>
    <row r="3303" spans="1:13" hidden="1" x14ac:dyDescent="0.3">
      <c r="A3303" s="108">
        <v>1210089</v>
      </c>
      <c r="B3303" s="133" t="s">
        <v>6642</v>
      </c>
      <c r="C3303" s="133" t="s">
        <v>12</v>
      </c>
      <c r="D3303" s="133" t="s">
        <v>6581</v>
      </c>
      <c r="E3303" s="133" t="s">
        <v>1215</v>
      </c>
      <c r="F3303" s="133" t="s">
        <v>6543</v>
      </c>
      <c r="G3303" s="133" t="s">
        <v>925</v>
      </c>
      <c r="H3303" s="133" t="s">
        <v>3579</v>
      </c>
      <c r="I3303" t="b">
        <v>0</v>
      </c>
      <c r="J3303" s="133" t="s">
        <v>867</v>
      </c>
      <c r="K3303" s="91">
        <v>250</v>
      </c>
      <c r="L3303" s="278">
        <v>250</v>
      </c>
      <c r="M3303" s="278">
        <f t="shared" si="51"/>
        <v>0</v>
      </c>
    </row>
    <row r="3304" spans="1:13" hidden="1" x14ac:dyDescent="0.3">
      <c r="A3304" s="108">
        <v>2617438</v>
      </c>
      <c r="B3304" s="133" t="s">
        <v>6643</v>
      </c>
      <c r="C3304" s="133" t="s">
        <v>12</v>
      </c>
      <c r="D3304" s="133" t="s">
        <v>6581</v>
      </c>
      <c r="E3304" s="133" t="s">
        <v>1215</v>
      </c>
      <c r="F3304" s="133" t="s">
        <v>6543</v>
      </c>
      <c r="G3304" s="133" t="s">
        <v>928</v>
      </c>
      <c r="H3304" s="133" t="s">
        <v>6644</v>
      </c>
      <c r="I3304" t="b">
        <v>0</v>
      </c>
      <c r="J3304" s="133" t="s">
        <v>867</v>
      </c>
      <c r="K3304" s="91">
        <v>2000</v>
      </c>
      <c r="L3304" s="278">
        <v>2000</v>
      </c>
      <c r="M3304" s="278">
        <f t="shared" si="51"/>
        <v>0</v>
      </c>
    </row>
    <row r="3305" spans="1:13" hidden="1" x14ac:dyDescent="0.3">
      <c r="A3305" s="108">
        <v>2617439</v>
      </c>
      <c r="B3305" s="133" t="s">
        <v>6645</v>
      </c>
      <c r="C3305" s="133" t="s">
        <v>12</v>
      </c>
      <c r="D3305" s="133" t="s">
        <v>6581</v>
      </c>
      <c r="E3305" s="133" t="s">
        <v>1215</v>
      </c>
      <c r="F3305" s="133" t="s">
        <v>6543</v>
      </c>
      <c r="G3305" s="133" t="s">
        <v>931</v>
      </c>
      <c r="H3305" s="133" t="s">
        <v>6646</v>
      </c>
      <c r="I3305" t="b">
        <v>0</v>
      </c>
      <c r="J3305" s="133" t="s">
        <v>867</v>
      </c>
      <c r="K3305" s="91">
        <v>750</v>
      </c>
      <c r="L3305" s="278">
        <v>750</v>
      </c>
      <c r="M3305" s="278">
        <f t="shared" si="51"/>
        <v>0</v>
      </c>
    </row>
    <row r="3306" spans="1:13" hidden="1" x14ac:dyDescent="0.3">
      <c r="A3306" s="108">
        <v>2617440</v>
      </c>
      <c r="B3306" s="133" t="s">
        <v>6647</v>
      </c>
      <c r="C3306" s="133" t="s">
        <v>12</v>
      </c>
      <c r="D3306" s="133" t="s">
        <v>6581</v>
      </c>
      <c r="E3306" s="133" t="s">
        <v>1220</v>
      </c>
      <c r="F3306" s="133" t="s">
        <v>6543</v>
      </c>
      <c r="G3306" s="133" t="s">
        <v>865</v>
      </c>
      <c r="H3306" s="133" t="s">
        <v>3581</v>
      </c>
      <c r="I3306" t="b">
        <v>0</v>
      </c>
      <c r="J3306" s="133" t="s">
        <v>867</v>
      </c>
      <c r="K3306" s="91">
        <v>3500</v>
      </c>
      <c r="L3306" s="278">
        <v>3500</v>
      </c>
      <c r="M3306" s="278">
        <f t="shared" si="51"/>
        <v>0</v>
      </c>
    </row>
    <row r="3307" spans="1:13" hidden="1" x14ac:dyDescent="0.3">
      <c r="A3307" s="108">
        <v>2617426</v>
      </c>
      <c r="B3307" s="133" t="s">
        <v>6649</v>
      </c>
      <c r="C3307" s="133" t="s">
        <v>12</v>
      </c>
      <c r="D3307" s="133" t="s">
        <v>6581</v>
      </c>
      <c r="E3307" s="133" t="s">
        <v>6443</v>
      </c>
      <c r="F3307" s="133" t="s">
        <v>6650</v>
      </c>
      <c r="G3307" s="133" t="s">
        <v>865</v>
      </c>
      <c r="H3307" s="133" t="s">
        <v>6651</v>
      </c>
      <c r="I3307" t="b">
        <v>0</v>
      </c>
      <c r="J3307" s="133" t="s">
        <v>867</v>
      </c>
      <c r="K3307" s="91">
        <v>0</v>
      </c>
      <c r="L3307" s="278">
        <v>0</v>
      </c>
      <c r="M3307" s="278">
        <f t="shared" si="51"/>
        <v>0</v>
      </c>
    </row>
    <row r="3308" spans="1:13" hidden="1" x14ac:dyDescent="0.3">
      <c r="A3308" s="108">
        <v>2617428</v>
      </c>
      <c r="B3308" s="133" t="s">
        <v>6652</v>
      </c>
      <c r="C3308" s="133" t="s">
        <v>12</v>
      </c>
      <c r="D3308" s="133" t="s">
        <v>6581</v>
      </c>
      <c r="E3308" s="133" t="s">
        <v>6443</v>
      </c>
      <c r="F3308" s="133" t="s">
        <v>6636</v>
      </c>
      <c r="G3308" s="133" t="s">
        <v>865</v>
      </c>
      <c r="H3308" s="133" t="s">
        <v>6653</v>
      </c>
      <c r="I3308" t="b">
        <v>0</v>
      </c>
      <c r="J3308" s="133" t="s">
        <v>867</v>
      </c>
      <c r="K3308" s="91">
        <v>0</v>
      </c>
      <c r="L3308" s="278">
        <v>0</v>
      </c>
      <c r="M3308" s="278">
        <f t="shared" si="51"/>
        <v>0</v>
      </c>
    </row>
    <row r="3309" spans="1:13" hidden="1" x14ac:dyDescent="0.3">
      <c r="A3309" s="108">
        <v>2617429</v>
      </c>
      <c r="B3309" s="133" t="s">
        <v>6654</v>
      </c>
      <c r="C3309" s="133" t="s">
        <v>12</v>
      </c>
      <c r="D3309" s="133" t="s">
        <v>6581</v>
      </c>
      <c r="E3309" s="133" t="s">
        <v>1229</v>
      </c>
      <c r="F3309" s="133" t="s">
        <v>6543</v>
      </c>
      <c r="G3309" s="133" t="s">
        <v>865</v>
      </c>
      <c r="H3309" s="133" t="s">
        <v>1457</v>
      </c>
      <c r="I3309" t="b">
        <v>0</v>
      </c>
      <c r="J3309" s="133" t="s">
        <v>867</v>
      </c>
      <c r="K3309" s="91">
        <v>7240</v>
      </c>
      <c r="L3309" s="278">
        <v>7240</v>
      </c>
      <c r="M3309" s="278">
        <f t="shared" si="51"/>
        <v>0</v>
      </c>
    </row>
    <row r="3310" spans="1:13" hidden="1" x14ac:dyDescent="0.3">
      <c r="A3310" s="108">
        <v>2617430</v>
      </c>
      <c r="B3310" s="133" t="s">
        <v>6655</v>
      </c>
      <c r="C3310" s="133" t="s">
        <v>12</v>
      </c>
      <c r="D3310" s="133" t="s">
        <v>6581</v>
      </c>
      <c r="E3310" s="133" t="s">
        <v>1229</v>
      </c>
      <c r="F3310" s="133" t="s">
        <v>6543</v>
      </c>
      <c r="G3310" s="133" t="s">
        <v>925</v>
      </c>
      <c r="H3310" s="133" t="s">
        <v>3526</v>
      </c>
      <c r="I3310" t="b">
        <v>0</v>
      </c>
      <c r="J3310" s="133" t="s">
        <v>867</v>
      </c>
      <c r="K3310" s="91">
        <v>310</v>
      </c>
      <c r="L3310" s="278">
        <v>310</v>
      </c>
      <c r="M3310" s="278">
        <f t="shared" si="51"/>
        <v>0</v>
      </c>
    </row>
    <row r="3311" spans="1:13" hidden="1" x14ac:dyDescent="0.3">
      <c r="A3311" s="108">
        <v>2617431</v>
      </c>
      <c r="B3311" s="133" t="s">
        <v>6656</v>
      </c>
      <c r="C3311" s="133" t="s">
        <v>12</v>
      </c>
      <c r="D3311" s="133" t="s">
        <v>6581</v>
      </c>
      <c r="E3311" s="133" t="s">
        <v>1229</v>
      </c>
      <c r="F3311" s="133" t="s">
        <v>6543</v>
      </c>
      <c r="G3311" s="133" t="s">
        <v>928</v>
      </c>
      <c r="H3311" s="133" t="s">
        <v>3528</v>
      </c>
      <c r="I3311" t="b">
        <v>0</v>
      </c>
      <c r="J3311" s="133" t="s">
        <v>867</v>
      </c>
      <c r="K3311" s="91">
        <v>2400</v>
      </c>
      <c r="L3311" s="278">
        <v>2400</v>
      </c>
      <c r="M3311" s="278">
        <f t="shared" si="51"/>
        <v>0</v>
      </c>
    </row>
    <row r="3312" spans="1:13" hidden="1" x14ac:dyDescent="0.3">
      <c r="A3312" s="108">
        <v>2617432</v>
      </c>
      <c r="B3312" s="133" t="s">
        <v>6657</v>
      </c>
      <c r="C3312" s="133" t="s">
        <v>12</v>
      </c>
      <c r="D3312" s="133" t="s">
        <v>6581</v>
      </c>
      <c r="E3312" s="133" t="s">
        <v>1229</v>
      </c>
      <c r="F3312" s="133" t="s">
        <v>6543</v>
      </c>
      <c r="G3312" s="133" t="s">
        <v>931</v>
      </c>
      <c r="H3312" s="133" t="s">
        <v>6658</v>
      </c>
      <c r="I3312" t="b">
        <v>0</v>
      </c>
      <c r="J3312" s="133" t="s">
        <v>867</v>
      </c>
      <c r="K3312" s="91">
        <v>2000</v>
      </c>
      <c r="L3312" s="278">
        <v>2000</v>
      </c>
      <c r="M3312" s="278">
        <f t="shared" si="51"/>
        <v>0</v>
      </c>
    </row>
    <row r="3313" spans="1:13" hidden="1" x14ac:dyDescent="0.3">
      <c r="A3313" s="108">
        <v>2617433</v>
      </c>
      <c r="B3313" s="133" t="s">
        <v>6659</v>
      </c>
      <c r="C3313" s="133" t="s">
        <v>12</v>
      </c>
      <c r="D3313" s="133" t="s">
        <v>6581</v>
      </c>
      <c r="E3313" s="133" t="s">
        <v>1229</v>
      </c>
      <c r="F3313" s="133" t="s">
        <v>6543</v>
      </c>
      <c r="G3313" s="133" t="s">
        <v>944</v>
      </c>
      <c r="H3313" s="133" t="s">
        <v>6660</v>
      </c>
      <c r="I3313" t="b">
        <v>0</v>
      </c>
      <c r="J3313" s="133" t="s">
        <v>867</v>
      </c>
      <c r="K3313" s="91">
        <v>250000</v>
      </c>
      <c r="L3313" s="278">
        <v>250000</v>
      </c>
      <c r="M3313" s="278">
        <f t="shared" si="51"/>
        <v>0</v>
      </c>
    </row>
    <row r="3314" spans="1:13" hidden="1" x14ac:dyDescent="0.3">
      <c r="A3314" s="108">
        <v>2617436</v>
      </c>
      <c r="B3314" s="133" t="s">
        <v>6661</v>
      </c>
      <c r="C3314" s="133" t="s">
        <v>12</v>
      </c>
      <c r="D3314" s="133" t="s">
        <v>6581</v>
      </c>
      <c r="E3314" s="133" t="s">
        <v>1229</v>
      </c>
      <c r="F3314" s="133" t="s">
        <v>6543</v>
      </c>
      <c r="G3314" s="133" t="s">
        <v>1060</v>
      </c>
      <c r="H3314" s="133" t="s">
        <v>6662</v>
      </c>
      <c r="I3314" t="b">
        <v>0</v>
      </c>
      <c r="J3314" s="133" t="s">
        <v>867</v>
      </c>
      <c r="K3314" s="91">
        <v>25000</v>
      </c>
      <c r="L3314" s="278">
        <v>25000</v>
      </c>
      <c r="M3314" s="278">
        <f t="shared" si="51"/>
        <v>0</v>
      </c>
    </row>
    <row r="3315" spans="1:13" hidden="1" x14ac:dyDescent="0.3">
      <c r="A3315" s="108">
        <v>595754</v>
      </c>
      <c r="B3315" s="133" t="s">
        <v>6663</v>
      </c>
      <c r="C3315" s="133" t="s">
        <v>12</v>
      </c>
      <c r="D3315" s="133" t="s">
        <v>6581</v>
      </c>
      <c r="E3315" s="133" t="s">
        <v>1229</v>
      </c>
      <c r="F3315" s="133" t="s">
        <v>6543</v>
      </c>
      <c r="G3315" s="133" t="s">
        <v>1063</v>
      </c>
      <c r="H3315" s="133" t="s">
        <v>6664</v>
      </c>
      <c r="I3315" t="b">
        <v>0</v>
      </c>
      <c r="J3315" s="133" t="s">
        <v>867</v>
      </c>
      <c r="K3315" s="91">
        <v>75000</v>
      </c>
      <c r="L3315" s="278">
        <v>75000</v>
      </c>
      <c r="M3315" s="278">
        <f t="shared" si="51"/>
        <v>0</v>
      </c>
    </row>
    <row r="3316" spans="1:13" hidden="1" x14ac:dyDescent="0.3">
      <c r="A3316" s="108">
        <v>595755</v>
      </c>
      <c r="B3316" s="133" t="s">
        <v>6665</v>
      </c>
      <c r="C3316" s="133" t="s">
        <v>12</v>
      </c>
      <c r="D3316" s="133" t="s">
        <v>6581</v>
      </c>
      <c r="E3316" s="133" t="s">
        <v>1229</v>
      </c>
      <c r="F3316" s="133" t="s">
        <v>6543</v>
      </c>
      <c r="G3316" s="133" t="s">
        <v>1088</v>
      </c>
      <c r="H3316" s="133" t="s">
        <v>6666</v>
      </c>
      <c r="I3316" t="b">
        <v>0</v>
      </c>
      <c r="J3316" s="133" t="s">
        <v>867</v>
      </c>
      <c r="K3316" s="91">
        <v>118390</v>
      </c>
      <c r="L3316" s="278">
        <v>118390</v>
      </c>
      <c r="M3316" s="278">
        <f t="shared" si="51"/>
        <v>0</v>
      </c>
    </row>
    <row r="3317" spans="1:13" hidden="1" x14ac:dyDescent="0.3">
      <c r="A3317" s="108">
        <v>850556</v>
      </c>
      <c r="B3317" s="133" t="s">
        <v>6668</v>
      </c>
      <c r="C3317" s="133" t="s">
        <v>12</v>
      </c>
      <c r="D3317" s="133" t="s">
        <v>6581</v>
      </c>
      <c r="E3317" s="133" t="s">
        <v>1240</v>
      </c>
      <c r="F3317" s="133" t="s">
        <v>6543</v>
      </c>
      <c r="G3317" s="133" t="s">
        <v>865</v>
      </c>
      <c r="H3317" s="133" t="s">
        <v>3586</v>
      </c>
      <c r="I3317" t="b">
        <v>0</v>
      </c>
      <c r="J3317" s="133" t="s">
        <v>867</v>
      </c>
      <c r="K3317" s="91">
        <v>4000</v>
      </c>
      <c r="L3317" s="278">
        <v>4000</v>
      </c>
      <c r="M3317" s="278">
        <f t="shared" si="51"/>
        <v>0</v>
      </c>
    </row>
    <row r="3318" spans="1:13" hidden="1" x14ac:dyDescent="0.3">
      <c r="A3318" s="108">
        <v>850558</v>
      </c>
      <c r="B3318" s="133" t="s">
        <v>6669</v>
      </c>
      <c r="C3318" s="133" t="s">
        <v>12</v>
      </c>
      <c r="D3318" s="133" t="s">
        <v>6581</v>
      </c>
      <c r="E3318" s="133" t="s">
        <v>1240</v>
      </c>
      <c r="F3318" s="133" t="s">
        <v>6543</v>
      </c>
      <c r="G3318" s="133" t="s">
        <v>925</v>
      </c>
      <c r="H3318" s="133" t="s">
        <v>6670</v>
      </c>
      <c r="I3318" t="b">
        <v>0</v>
      </c>
      <c r="J3318" s="133" t="s">
        <v>867</v>
      </c>
      <c r="K3318" s="91">
        <v>75000</v>
      </c>
      <c r="L3318" s="278">
        <v>75000</v>
      </c>
      <c r="M3318" s="278">
        <f t="shared" si="51"/>
        <v>0</v>
      </c>
    </row>
    <row r="3319" spans="1:13" hidden="1" x14ac:dyDescent="0.3">
      <c r="A3319" s="108">
        <v>1191124</v>
      </c>
      <c r="B3319" s="133" t="s">
        <v>6671</v>
      </c>
      <c r="C3319" s="133" t="s">
        <v>12</v>
      </c>
      <c r="D3319" s="133" t="s">
        <v>6581</v>
      </c>
      <c r="E3319" s="133" t="s">
        <v>1576</v>
      </c>
      <c r="F3319" s="133" t="s">
        <v>6543</v>
      </c>
      <c r="G3319" s="133" t="s">
        <v>865</v>
      </c>
      <c r="H3319" s="133" t="s">
        <v>1577</v>
      </c>
      <c r="I3319" t="b">
        <v>0</v>
      </c>
      <c r="J3319" s="133" t="s">
        <v>867</v>
      </c>
      <c r="K3319" s="91">
        <v>1281900</v>
      </c>
      <c r="L3319" s="278">
        <v>1281900</v>
      </c>
      <c r="M3319" s="278">
        <f t="shared" si="51"/>
        <v>0</v>
      </c>
    </row>
    <row r="3320" spans="1:13" hidden="1" x14ac:dyDescent="0.3">
      <c r="A3320" s="108">
        <v>1191499</v>
      </c>
      <c r="B3320" s="133" t="s">
        <v>6672</v>
      </c>
      <c r="C3320" s="133" t="s">
        <v>12</v>
      </c>
      <c r="D3320" s="133" t="s">
        <v>6581</v>
      </c>
      <c r="E3320" s="133" t="s">
        <v>1576</v>
      </c>
      <c r="F3320" s="133" t="s">
        <v>6543</v>
      </c>
      <c r="G3320" s="133" t="s">
        <v>925</v>
      </c>
      <c r="H3320" s="133" t="s">
        <v>6673</v>
      </c>
      <c r="I3320" t="b">
        <v>0</v>
      </c>
      <c r="J3320" s="133" t="s">
        <v>867</v>
      </c>
      <c r="K3320" s="91">
        <v>10000</v>
      </c>
      <c r="L3320" s="278">
        <v>10000</v>
      </c>
      <c r="M3320" s="278">
        <f t="shared" si="51"/>
        <v>0</v>
      </c>
    </row>
    <row r="3321" spans="1:13" hidden="1" x14ac:dyDescent="0.3">
      <c r="A3321" s="108">
        <v>1191500</v>
      </c>
      <c r="B3321" s="133" t="s">
        <v>6674</v>
      </c>
      <c r="C3321" s="133" t="s">
        <v>12</v>
      </c>
      <c r="D3321" s="133" t="s">
        <v>6581</v>
      </c>
      <c r="E3321" s="133" t="s">
        <v>1576</v>
      </c>
      <c r="F3321" s="133" t="s">
        <v>6543</v>
      </c>
      <c r="G3321" s="133" t="s">
        <v>928</v>
      </c>
      <c r="H3321" s="133" t="s">
        <v>6675</v>
      </c>
      <c r="I3321" t="b">
        <v>0</v>
      </c>
      <c r="J3321" s="133" t="s">
        <v>867</v>
      </c>
      <c r="K3321" s="91">
        <v>30000</v>
      </c>
      <c r="L3321" s="278">
        <v>30000</v>
      </c>
      <c r="M3321" s="278">
        <f t="shared" si="51"/>
        <v>0</v>
      </c>
    </row>
    <row r="3322" spans="1:13" hidden="1" x14ac:dyDescent="0.3">
      <c r="A3322" s="108">
        <v>1190880</v>
      </c>
      <c r="B3322" s="133" t="s">
        <v>6676</v>
      </c>
      <c r="C3322" s="133" t="s">
        <v>12</v>
      </c>
      <c r="D3322" s="133" t="s">
        <v>6581</v>
      </c>
      <c r="E3322" s="133" t="s">
        <v>1576</v>
      </c>
      <c r="F3322" s="133" t="s">
        <v>6543</v>
      </c>
      <c r="G3322" s="133" t="s">
        <v>931</v>
      </c>
      <c r="H3322" s="133" t="s">
        <v>6677</v>
      </c>
      <c r="I3322" t="b">
        <v>0</v>
      </c>
      <c r="J3322" s="133" t="s">
        <v>867</v>
      </c>
      <c r="K3322" s="91">
        <v>2500</v>
      </c>
      <c r="L3322" s="278">
        <v>2500</v>
      </c>
      <c r="M3322" s="278">
        <f t="shared" si="51"/>
        <v>0</v>
      </c>
    </row>
    <row r="3323" spans="1:13" hidden="1" x14ac:dyDescent="0.3">
      <c r="A3323" s="108">
        <v>850559</v>
      </c>
      <c r="B3323" s="133" t="s">
        <v>6678</v>
      </c>
      <c r="C3323" s="133" t="s">
        <v>12</v>
      </c>
      <c r="D3323" s="133" t="s">
        <v>6581</v>
      </c>
      <c r="E3323" s="133" t="s">
        <v>1243</v>
      </c>
      <c r="F3323" s="133" t="s">
        <v>6543</v>
      </c>
      <c r="G3323" s="133" t="s">
        <v>865</v>
      </c>
      <c r="H3323" s="133" t="s">
        <v>1244</v>
      </c>
      <c r="I3323" t="b">
        <v>0</v>
      </c>
      <c r="J3323" s="133" t="s">
        <v>867</v>
      </c>
      <c r="K3323" s="91">
        <v>42000</v>
      </c>
      <c r="L3323" s="278">
        <v>42000</v>
      </c>
      <c r="M3323" s="278">
        <f t="shared" si="51"/>
        <v>0</v>
      </c>
    </row>
    <row r="3324" spans="1:13" hidden="1" x14ac:dyDescent="0.3">
      <c r="A3324" s="108">
        <v>1191127</v>
      </c>
      <c r="B3324" s="133" t="s">
        <v>6679</v>
      </c>
      <c r="C3324" s="133" t="s">
        <v>12</v>
      </c>
      <c r="D3324" s="133" t="s">
        <v>6581</v>
      </c>
      <c r="E3324" s="133" t="s">
        <v>1246</v>
      </c>
      <c r="F3324" s="133" t="s">
        <v>6543</v>
      </c>
      <c r="G3324" s="133" t="s">
        <v>865</v>
      </c>
      <c r="H3324" s="133" t="s">
        <v>1326</v>
      </c>
      <c r="I3324" t="b">
        <v>0</v>
      </c>
      <c r="J3324" s="133" t="s">
        <v>867</v>
      </c>
      <c r="K3324" s="91">
        <v>1800</v>
      </c>
      <c r="L3324" s="278">
        <v>2160</v>
      </c>
      <c r="M3324" s="278">
        <f t="shared" si="51"/>
        <v>360</v>
      </c>
    </row>
    <row r="3325" spans="1:13" hidden="1" x14ac:dyDescent="0.3">
      <c r="A3325" s="108">
        <v>1191128</v>
      </c>
      <c r="B3325" s="133" t="s">
        <v>6680</v>
      </c>
      <c r="C3325" s="133" t="s">
        <v>12</v>
      </c>
      <c r="D3325" s="133" t="s">
        <v>6581</v>
      </c>
      <c r="E3325" s="133" t="s">
        <v>1246</v>
      </c>
      <c r="F3325" s="133" t="s">
        <v>6543</v>
      </c>
      <c r="G3325" s="133" t="s">
        <v>925</v>
      </c>
      <c r="H3325" s="268" t="s">
        <v>1251</v>
      </c>
      <c r="I3325" t="b">
        <v>0</v>
      </c>
      <c r="J3325" s="133" t="s">
        <v>867</v>
      </c>
      <c r="K3325" s="91">
        <v>360</v>
      </c>
      <c r="L3325" s="278">
        <v>0</v>
      </c>
      <c r="M3325" s="278">
        <f t="shared" si="51"/>
        <v>-360</v>
      </c>
    </row>
    <row r="3326" spans="1:13" hidden="1" x14ac:dyDescent="0.3">
      <c r="A3326" s="108">
        <v>1191492</v>
      </c>
      <c r="B3326" s="133" t="s">
        <v>6681</v>
      </c>
      <c r="C3326" s="133" t="s">
        <v>12</v>
      </c>
      <c r="D3326" s="133" t="s">
        <v>6581</v>
      </c>
      <c r="E3326" s="133" t="s">
        <v>1586</v>
      </c>
      <c r="F3326" s="133" t="s">
        <v>6543</v>
      </c>
      <c r="G3326" s="133" t="s">
        <v>865</v>
      </c>
      <c r="H3326" s="133" t="s">
        <v>1922</v>
      </c>
      <c r="I3326" t="b">
        <v>0</v>
      </c>
      <c r="J3326" s="133" t="s">
        <v>867</v>
      </c>
      <c r="K3326" s="91">
        <v>22850</v>
      </c>
      <c r="L3326" s="278">
        <v>22850</v>
      </c>
      <c r="M3326" s="278">
        <f t="shared" si="51"/>
        <v>0</v>
      </c>
    </row>
    <row r="3327" spans="1:13" hidden="1" x14ac:dyDescent="0.3">
      <c r="A3327" s="108">
        <v>1191501</v>
      </c>
      <c r="B3327" s="133" t="s">
        <v>6683</v>
      </c>
      <c r="C3327" s="133" t="s">
        <v>12</v>
      </c>
      <c r="D3327" s="133" t="s">
        <v>6581</v>
      </c>
      <c r="E3327" s="133" t="s">
        <v>1253</v>
      </c>
      <c r="F3327" s="133" t="s">
        <v>6543</v>
      </c>
      <c r="G3327" s="133" t="s">
        <v>865</v>
      </c>
      <c r="H3327" s="133" t="s">
        <v>1254</v>
      </c>
      <c r="I3327" t="b">
        <v>0</v>
      </c>
      <c r="J3327" s="133" t="s">
        <v>867</v>
      </c>
      <c r="K3327" s="91">
        <v>18360</v>
      </c>
      <c r="L3327" s="278">
        <v>18360</v>
      </c>
      <c r="M3327" s="278">
        <f t="shared" si="51"/>
        <v>0</v>
      </c>
    </row>
    <row r="3328" spans="1:13" hidden="1" x14ac:dyDescent="0.3">
      <c r="A3328" s="108">
        <v>1191130</v>
      </c>
      <c r="B3328" s="133" t="s">
        <v>6684</v>
      </c>
      <c r="C3328" s="133" t="s">
        <v>12</v>
      </c>
      <c r="D3328" s="133" t="s">
        <v>6581</v>
      </c>
      <c r="E3328" s="133" t="s">
        <v>1253</v>
      </c>
      <c r="F3328" s="133" t="s">
        <v>6543</v>
      </c>
      <c r="G3328" s="133" t="s">
        <v>925</v>
      </c>
      <c r="H3328" s="133" t="s">
        <v>1256</v>
      </c>
      <c r="I3328" t="b">
        <v>0</v>
      </c>
      <c r="J3328" s="133" t="s">
        <v>867</v>
      </c>
      <c r="K3328" s="91">
        <v>2470</v>
      </c>
      <c r="L3328" s="278">
        <v>2470</v>
      </c>
      <c r="M3328" s="278">
        <f t="shared" si="51"/>
        <v>0</v>
      </c>
    </row>
    <row r="3329" spans="1:13" hidden="1" x14ac:dyDescent="0.3">
      <c r="A3329" s="108">
        <v>1191502</v>
      </c>
      <c r="B3329" s="133" t="s">
        <v>6685</v>
      </c>
      <c r="C3329" s="133" t="s">
        <v>12</v>
      </c>
      <c r="D3329" s="133" t="s">
        <v>6581</v>
      </c>
      <c r="E3329" s="133" t="s">
        <v>1265</v>
      </c>
      <c r="F3329" s="133" t="s">
        <v>6543</v>
      </c>
      <c r="G3329" s="133" t="s">
        <v>865</v>
      </c>
      <c r="H3329" s="133" t="s">
        <v>1266</v>
      </c>
      <c r="I3329" t="b">
        <v>0</v>
      </c>
      <c r="J3329" s="133" t="s">
        <v>867</v>
      </c>
      <c r="K3329" s="91">
        <v>101680</v>
      </c>
      <c r="L3329" s="278">
        <v>101680</v>
      </c>
      <c r="M3329" s="278">
        <f t="shared" si="51"/>
        <v>0</v>
      </c>
    </row>
    <row r="3330" spans="1:13" hidden="1" x14ac:dyDescent="0.3">
      <c r="A3330" s="108">
        <v>1191132</v>
      </c>
      <c r="B3330" s="133" t="s">
        <v>6686</v>
      </c>
      <c r="C3330" s="133" t="s">
        <v>12</v>
      </c>
      <c r="D3330" s="133" t="s">
        <v>6581</v>
      </c>
      <c r="E3330" s="133" t="s">
        <v>1265</v>
      </c>
      <c r="F3330" s="133" t="s">
        <v>6543</v>
      </c>
      <c r="G3330" s="133" t="s">
        <v>925</v>
      </c>
      <c r="H3330" s="133" t="s">
        <v>1391</v>
      </c>
      <c r="I3330" t="b">
        <v>0</v>
      </c>
      <c r="J3330" s="133" t="s">
        <v>867</v>
      </c>
      <c r="K3330" s="91">
        <v>5650</v>
      </c>
      <c r="L3330" s="278">
        <v>5650</v>
      </c>
      <c r="M3330" s="278">
        <f t="shared" si="51"/>
        <v>0</v>
      </c>
    </row>
    <row r="3331" spans="1:13" hidden="1" x14ac:dyDescent="0.3">
      <c r="A3331" s="108">
        <v>1191133</v>
      </c>
      <c r="B3331" s="133" t="s">
        <v>6687</v>
      </c>
      <c r="C3331" s="133" t="s">
        <v>12</v>
      </c>
      <c r="D3331" s="133" t="s">
        <v>6581</v>
      </c>
      <c r="E3331" s="133" t="s">
        <v>1268</v>
      </c>
      <c r="F3331" s="133" t="s">
        <v>6543</v>
      </c>
      <c r="G3331" s="133" t="s">
        <v>865</v>
      </c>
      <c r="H3331" s="133" t="s">
        <v>2333</v>
      </c>
      <c r="I3331" t="b">
        <v>0</v>
      </c>
      <c r="J3331" s="133" t="s">
        <v>867</v>
      </c>
      <c r="K3331" s="91">
        <v>5000</v>
      </c>
      <c r="L3331" s="278">
        <v>5000</v>
      </c>
      <c r="M3331" s="278">
        <f t="shared" si="51"/>
        <v>0</v>
      </c>
    </row>
    <row r="3332" spans="1:13" hidden="1" x14ac:dyDescent="0.3">
      <c r="A3332" s="108">
        <v>1191134</v>
      </c>
      <c r="B3332" s="133" t="s">
        <v>6688</v>
      </c>
      <c r="C3332" s="133" t="s">
        <v>12</v>
      </c>
      <c r="D3332" s="133" t="s">
        <v>6581</v>
      </c>
      <c r="E3332" s="133" t="s">
        <v>1268</v>
      </c>
      <c r="F3332" s="133" t="s">
        <v>6543</v>
      </c>
      <c r="G3332" s="133" t="s">
        <v>925</v>
      </c>
      <c r="H3332" s="133" t="s">
        <v>6689</v>
      </c>
      <c r="I3332" t="b">
        <v>0</v>
      </c>
      <c r="J3332" s="133" t="s">
        <v>867</v>
      </c>
      <c r="K3332" s="91">
        <v>200</v>
      </c>
      <c r="L3332" s="278">
        <v>200</v>
      </c>
      <c r="M3332" s="278">
        <f t="shared" si="51"/>
        <v>0</v>
      </c>
    </row>
    <row r="3333" spans="1:13" hidden="1" x14ac:dyDescent="0.3">
      <c r="A3333" s="108">
        <v>1191135</v>
      </c>
      <c r="B3333" s="133" t="s">
        <v>6690</v>
      </c>
      <c r="C3333" s="133" t="s">
        <v>12</v>
      </c>
      <c r="D3333" s="133" t="s">
        <v>6581</v>
      </c>
      <c r="E3333" s="133" t="s">
        <v>1268</v>
      </c>
      <c r="F3333" s="133" t="s">
        <v>6543</v>
      </c>
      <c r="G3333" s="133" t="s">
        <v>928</v>
      </c>
      <c r="H3333" s="133" t="s">
        <v>6691</v>
      </c>
      <c r="I3333" t="b">
        <v>0</v>
      </c>
      <c r="J3333" s="133" t="s">
        <v>867</v>
      </c>
      <c r="K3333" s="91">
        <v>1000</v>
      </c>
      <c r="L3333" s="278">
        <v>1000</v>
      </c>
      <c r="M3333" s="278">
        <f t="shared" si="51"/>
        <v>0</v>
      </c>
    </row>
    <row r="3334" spans="1:13" hidden="1" x14ac:dyDescent="0.3">
      <c r="A3334" s="108">
        <v>1191136</v>
      </c>
      <c r="B3334" s="133" t="s">
        <v>6692</v>
      </c>
      <c r="C3334" s="133" t="s">
        <v>12</v>
      </c>
      <c r="D3334" s="133" t="s">
        <v>6581</v>
      </c>
      <c r="E3334" s="133" t="s">
        <v>1268</v>
      </c>
      <c r="F3334" s="133" t="s">
        <v>6543</v>
      </c>
      <c r="G3334" s="133" t="s">
        <v>931</v>
      </c>
      <c r="H3334" s="133" t="s">
        <v>6693</v>
      </c>
      <c r="I3334" t="b">
        <v>0</v>
      </c>
      <c r="J3334" s="133" t="s">
        <v>867</v>
      </c>
      <c r="K3334" s="91">
        <v>50000</v>
      </c>
      <c r="L3334" s="278">
        <v>50000</v>
      </c>
      <c r="M3334" s="278">
        <f t="shared" ref="M3334:M3397" si="52">+L3334-K3334</f>
        <v>0</v>
      </c>
    </row>
    <row r="3335" spans="1:13" hidden="1" x14ac:dyDescent="0.3">
      <c r="A3335" s="108">
        <v>1191137</v>
      </c>
      <c r="B3335" s="133" t="s">
        <v>6694</v>
      </c>
      <c r="C3335" s="133" t="s">
        <v>12</v>
      </c>
      <c r="D3335" s="133" t="s">
        <v>6581</v>
      </c>
      <c r="E3335" s="133" t="s">
        <v>1273</v>
      </c>
      <c r="F3335" s="133" t="s">
        <v>6543</v>
      </c>
      <c r="G3335" s="133" t="s">
        <v>865</v>
      </c>
      <c r="H3335" s="133" t="s">
        <v>6695</v>
      </c>
      <c r="I3335" t="b">
        <v>0</v>
      </c>
      <c r="J3335" s="133" t="s">
        <v>867</v>
      </c>
      <c r="K3335" s="91">
        <v>1000</v>
      </c>
      <c r="L3335" s="278">
        <v>1000</v>
      </c>
      <c r="M3335" s="278">
        <f t="shared" si="52"/>
        <v>0</v>
      </c>
    </row>
    <row r="3336" spans="1:13" hidden="1" x14ac:dyDescent="0.3">
      <c r="A3336" s="108">
        <v>1191321</v>
      </c>
      <c r="B3336" s="133" t="s">
        <v>6696</v>
      </c>
      <c r="C3336" s="133" t="s">
        <v>12</v>
      </c>
      <c r="D3336" s="133" t="s">
        <v>6581</v>
      </c>
      <c r="E3336" s="133" t="s">
        <v>1273</v>
      </c>
      <c r="F3336" s="133" t="s">
        <v>6543</v>
      </c>
      <c r="G3336" s="133" t="s">
        <v>925</v>
      </c>
      <c r="H3336" s="133" t="s">
        <v>6697</v>
      </c>
      <c r="I3336" t="b">
        <v>0</v>
      </c>
      <c r="J3336" s="133" t="s">
        <v>867</v>
      </c>
      <c r="K3336" s="91">
        <v>3500</v>
      </c>
      <c r="L3336" s="278">
        <v>3500</v>
      </c>
      <c r="M3336" s="278">
        <f t="shared" si="52"/>
        <v>0</v>
      </c>
    </row>
    <row r="3337" spans="1:13" hidden="1" x14ac:dyDescent="0.3">
      <c r="A3337" s="108">
        <v>851287</v>
      </c>
      <c r="B3337" s="133" t="s">
        <v>6698</v>
      </c>
      <c r="C3337" s="133" t="s">
        <v>12</v>
      </c>
      <c r="D3337" s="133" t="s">
        <v>6581</v>
      </c>
      <c r="E3337" s="133" t="s">
        <v>1273</v>
      </c>
      <c r="F3337" s="133" t="s">
        <v>6543</v>
      </c>
      <c r="G3337" s="133" t="s">
        <v>931</v>
      </c>
      <c r="H3337" s="133" t="s">
        <v>6699</v>
      </c>
      <c r="I3337" t="b">
        <v>0</v>
      </c>
      <c r="J3337" s="133" t="s">
        <v>867</v>
      </c>
      <c r="K3337" s="91">
        <v>6800</v>
      </c>
      <c r="L3337" s="278">
        <v>6800</v>
      </c>
      <c r="M3337" s="278">
        <f t="shared" si="52"/>
        <v>0</v>
      </c>
    </row>
    <row r="3338" spans="1:13" hidden="1" x14ac:dyDescent="0.3">
      <c r="A3338" s="108">
        <v>1210090</v>
      </c>
      <c r="B3338" s="133" t="s">
        <v>6700</v>
      </c>
      <c r="C3338" s="133" t="s">
        <v>12</v>
      </c>
      <c r="D3338" s="133" t="s">
        <v>6581</v>
      </c>
      <c r="E3338" s="133" t="s">
        <v>1273</v>
      </c>
      <c r="F3338" s="133" t="s">
        <v>6543</v>
      </c>
      <c r="G3338" s="133" t="s">
        <v>944</v>
      </c>
      <c r="H3338" s="133" t="s">
        <v>6701</v>
      </c>
      <c r="I3338" t="b">
        <v>0</v>
      </c>
      <c r="J3338" s="133" t="s">
        <v>867</v>
      </c>
      <c r="K3338" s="91">
        <v>700</v>
      </c>
      <c r="L3338" s="278">
        <v>700</v>
      </c>
      <c r="M3338" s="278">
        <f t="shared" si="52"/>
        <v>0</v>
      </c>
    </row>
    <row r="3339" spans="1:13" hidden="1" x14ac:dyDescent="0.3">
      <c r="A3339" s="108">
        <v>2617312</v>
      </c>
      <c r="B3339" s="133" t="s">
        <v>6702</v>
      </c>
      <c r="C3339" s="133" t="s">
        <v>12</v>
      </c>
      <c r="D3339" s="133" t="s">
        <v>6581</v>
      </c>
      <c r="E3339" s="133" t="s">
        <v>1273</v>
      </c>
      <c r="F3339" s="133" t="s">
        <v>6543</v>
      </c>
      <c r="G3339" s="133" t="s">
        <v>1060</v>
      </c>
      <c r="H3339" s="133" t="s">
        <v>6703</v>
      </c>
      <c r="I3339" t="b">
        <v>0</v>
      </c>
      <c r="J3339" s="133" t="s">
        <v>867</v>
      </c>
      <c r="K3339" s="91">
        <v>500</v>
      </c>
      <c r="L3339" s="278">
        <v>500</v>
      </c>
      <c r="M3339" s="278">
        <f t="shared" si="52"/>
        <v>0</v>
      </c>
    </row>
    <row r="3340" spans="1:13" hidden="1" x14ac:dyDescent="0.3">
      <c r="A3340" s="108">
        <v>850094</v>
      </c>
      <c r="B3340" s="133" t="s">
        <v>6705</v>
      </c>
      <c r="C3340" s="133" t="s">
        <v>12</v>
      </c>
      <c r="D3340" s="133" t="s">
        <v>6581</v>
      </c>
      <c r="E3340" s="133" t="s">
        <v>1679</v>
      </c>
      <c r="F3340" s="133" t="s">
        <v>6543</v>
      </c>
      <c r="G3340" s="133" t="s">
        <v>865</v>
      </c>
      <c r="H3340" s="133" t="s">
        <v>326</v>
      </c>
      <c r="I3340" t="b">
        <v>0</v>
      </c>
      <c r="J3340" s="133" t="s">
        <v>867</v>
      </c>
      <c r="K3340" s="91">
        <v>654990</v>
      </c>
      <c r="L3340" s="278">
        <v>654990</v>
      </c>
      <c r="M3340" s="278">
        <f t="shared" si="52"/>
        <v>0</v>
      </c>
    </row>
    <row r="3341" spans="1:13" hidden="1" x14ac:dyDescent="0.3">
      <c r="A3341" s="108">
        <v>596753</v>
      </c>
      <c r="B3341" s="133" t="s">
        <v>6706</v>
      </c>
      <c r="C3341" s="133" t="s">
        <v>12</v>
      </c>
      <c r="D3341" s="133" t="s">
        <v>6581</v>
      </c>
      <c r="E3341" s="133" t="s">
        <v>1679</v>
      </c>
      <c r="F3341" s="133" t="s">
        <v>6543</v>
      </c>
      <c r="G3341" s="133" t="s">
        <v>925</v>
      </c>
      <c r="H3341" s="133" t="s">
        <v>6707</v>
      </c>
      <c r="I3341" t="b">
        <v>0</v>
      </c>
      <c r="J3341" s="133" t="s">
        <v>867</v>
      </c>
      <c r="K3341" s="91">
        <v>38620</v>
      </c>
      <c r="L3341" s="278">
        <v>40870</v>
      </c>
      <c r="M3341" s="278">
        <f t="shared" si="52"/>
        <v>2250</v>
      </c>
    </row>
    <row r="3342" spans="1:13" hidden="1" x14ac:dyDescent="0.3">
      <c r="A3342" s="108">
        <v>595760</v>
      </c>
      <c r="B3342" s="261" t="s">
        <v>12000</v>
      </c>
      <c r="C3342" s="262" t="s">
        <v>12</v>
      </c>
      <c r="D3342" s="262" t="s">
        <v>6581</v>
      </c>
      <c r="E3342" s="262" t="s">
        <v>1679</v>
      </c>
      <c r="F3342" s="262" t="s">
        <v>6543</v>
      </c>
      <c r="G3342" s="262" t="s">
        <v>928</v>
      </c>
      <c r="H3342" s="262" t="s">
        <v>7857</v>
      </c>
      <c r="I3342" s="263" t="b">
        <v>0</v>
      </c>
      <c r="J3342" s="261" t="s">
        <v>867</v>
      </c>
      <c r="K3342" s="264"/>
      <c r="L3342" s="278">
        <v>23310</v>
      </c>
      <c r="M3342" s="285">
        <f t="shared" si="52"/>
        <v>23310</v>
      </c>
    </row>
    <row r="3343" spans="1:13" hidden="1" x14ac:dyDescent="0.3">
      <c r="A3343" s="108">
        <v>595761</v>
      </c>
      <c r="B3343" s="133" t="s">
        <v>6708</v>
      </c>
      <c r="C3343" s="133" t="s">
        <v>12</v>
      </c>
      <c r="D3343" s="133" t="s">
        <v>6581</v>
      </c>
      <c r="E3343" s="133" t="s">
        <v>1694</v>
      </c>
      <c r="F3343" s="133" t="s">
        <v>6709</v>
      </c>
      <c r="G3343" s="133" t="s">
        <v>865</v>
      </c>
      <c r="H3343" s="133" t="s">
        <v>6710</v>
      </c>
      <c r="I3343" t="b">
        <v>0</v>
      </c>
      <c r="J3343" s="133" t="s">
        <v>867</v>
      </c>
      <c r="K3343" s="91">
        <v>2000</v>
      </c>
      <c r="L3343" s="278">
        <v>2000</v>
      </c>
      <c r="M3343" s="278">
        <f t="shared" si="52"/>
        <v>0</v>
      </c>
    </row>
    <row r="3344" spans="1:13" hidden="1" x14ac:dyDescent="0.3">
      <c r="A3344" s="108">
        <v>595762</v>
      </c>
      <c r="B3344" s="133" t="s">
        <v>6711</v>
      </c>
      <c r="C3344" s="133" t="s">
        <v>12</v>
      </c>
      <c r="D3344" s="133" t="s">
        <v>6581</v>
      </c>
      <c r="E3344" s="133" t="s">
        <v>1694</v>
      </c>
      <c r="F3344" s="133" t="s">
        <v>6709</v>
      </c>
      <c r="G3344" s="133" t="s">
        <v>925</v>
      </c>
      <c r="H3344" s="133" t="s">
        <v>6712</v>
      </c>
      <c r="I3344" t="b">
        <v>0</v>
      </c>
      <c r="J3344" s="133" t="s">
        <v>867</v>
      </c>
      <c r="K3344" s="91">
        <v>30000</v>
      </c>
      <c r="L3344" s="278">
        <v>30000</v>
      </c>
      <c r="M3344" s="278">
        <f t="shared" si="52"/>
        <v>0</v>
      </c>
    </row>
    <row r="3345" spans="1:13" hidden="1" x14ac:dyDescent="0.3">
      <c r="A3345" s="108">
        <v>596756</v>
      </c>
      <c r="B3345" s="133" t="s">
        <v>6713</v>
      </c>
      <c r="C3345" s="133" t="s">
        <v>12</v>
      </c>
      <c r="D3345" s="133" t="s">
        <v>6581</v>
      </c>
      <c r="E3345" s="133" t="s">
        <v>1694</v>
      </c>
      <c r="F3345" s="133" t="s">
        <v>6714</v>
      </c>
      <c r="G3345" s="133" t="s">
        <v>865</v>
      </c>
      <c r="H3345" s="133" t="s">
        <v>6715</v>
      </c>
      <c r="I3345" t="b">
        <v>0</v>
      </c>
      <c r="J3345" s="133" t="s">
        <v>867</v>
      </c>
      <c r="K3345" s="91">
        <v>300</v>
      </c>
      <c r="L3345" s="278">
        <v>300</v>
      </c>
      <c r="M3345" s="278">
        <f t="shared" si="52"/>
        <v>0</v>
      </c>
    </row>
    <row r="3346" spans="1:13" hidden="1" x14ac:dyDescent="0.3">
      <c r="A3346" s="108">
        <v>585690</v>
      </c>
      <c r="B3346" s="133" t="s">
        <v>6716</v>
      </c>
      <c r="C3346" s="133" t="s">
        <v>12</v>
      </c>
      <c r="D3346" s="133" t="s">
        <v>6717</v>
      </c>
      <c r="E3346" s="133" t="s">
        <v>6443</v>
      </c>
      <c r="F3346" s="133" t="s">
        <v>6521</v>
      </c>
      <c r="G3346" s="133" t="s">
        <v>865</v>
      </c>
      <c r="H3346" s="133" t="s">
        <v>6718</v>
      </c>
      <c r="I3346" t="b">
        <v>0</v>
      </c>
      <c r="J3346" s="133" t="s">
        <v>867</v>
      </c>
      <c r="K3346" s="91">
        <v>4157930</v>
      </c>
      <c r="L3346" s="278">
        <v>4157930</v>
      </c>
      <c r="M3346" s="278">
        <f t="shared" si="52"/>
        <v>0</v>
      </c>
    </row>
    <row r="3347" spans="1:13" hidden="1" x14ac:dyDescent="0.3">
      <c r="A3347" s="108">
        <v>588919</v>
      </c>
      <c r="B3347" s="133" t="s">
        <v>6719</v>
      </c>
      <c r="C3347" s="133" t="s">
        <v>12</v>
      </c>
      <c r="D3347" s="133" t="s">
        <v>6717</v>
      </c>
      <c r="E3347" s="133" t="s">
        <v>3658</v>
      </c>
      <c r="F3347" s="133" t="s">
        <v>6521</v>
      </c>
      <c r="G3347" s="133" t="s">
        <v>865</v>
      </c>
      <c r="H3347" s="133" t="s">
        <v>6720</v>
      </c>
      <c r="I3347" t="b">
        <v>0</v>
      </c>
      <c r="J3347" s="133" t="s">
        <v>867</v>
      </c>
      <c r="K3347" s="91">
        <v>2052070</v>
      </c>
      <c r="L3347" s="278">
        <v>2052070</v>
      </c>
      <c r="M3347" s="278">
        <f t="shared" si="52"/>
        <v>0</v>
      </c>
    </row>
    <row r="3348" spans="1:13" hidden="1" x14ac:dyDescent="0.3">
      <c r="A3348" s="108">
        <v>585198</v>
      </c>
      <c r="B3348" s="133" t="s">
        <v>6721</v>
      </c>
      <c r="C3348" s="133" t="s">
        <v>12</v>
      </c>
      <c r="D3348" s="133" t="s">
        <v>6717</v>
      </c>
      <c r="E3348" s="133" t="s">
        <v>1694</v>
      </c>
      <c r="F3348" s="133" t="s">
        <v>6521</v>
      </c>
      <c r="G3348" s="133" t="s">
        <v>865</v>
      </c>
      <c r="H3348" s="133" t="s">
        <v>6722</v>
      </c>
      <c r="I3348" t="b">
        <v>0</v>
      </c>
      <c r="J3348" s="133" t="s">
        <v>867</v>
      </c>
      <c r="K3348" s="91">
        <v>44965000</v>
      </c>
      <c r="L3348" s="278">
        <v>44965000</v>
      </c>
      <c r="M3348" s="278">
        <f t="shared" si="52"/>
        <v>0</v>
      </c>
    </row>
    <row r="3349" spans="1:13" hidden="1" x14ac:dyDescent="0.3">
      <c r="A3349" s="108">
        <v>591456</v>
      </c>
      <c r="B3349" s="133" t="s">
        <v>6723</v>
      </c>
      <c r="C3349" s="133" t="s">
        <v>12</v>
      </c>
      <c r="D3349" s="133" t="s">
        <v>6724</v>
      </c>
      <c r="E3349" s="133" t="s">
        <v>1212</v>
      </c>
      <c r="F3349" s="133" t="s">
        <v>6527</v>
      </c>
      <c r="G3349" s="133" t="s">
        <v>865</v>
      </c>
      <c r="H3349" s="133" t="s">
        <v>6725</v>
      </c>
      <c r="I3349" t="b">
        <v>0</v>
      </c>
      <c r="J3349" s="133" t="s">
        <v>867</v>
      </c>
      <c r="K3349" s="91">
        <v>0</v>
      </c>
      <c r="L3349" s="278">
        <v>0</v>
      </c>
      <c r="M3349" s="278">
        <f t="shared" si="52"/>
        <v>0</v>
      </c>
    </row>
    <row r="3350" spans="1:13" hidden="1" x14ac:dyDescent="0.3">
      <c r="A3350" s="108">
        <v>585571</v>
      </c>
      <c r="B3350" s="133" t="s">
        <v>6726</v>
      </c>
      <c r="C3350" s="133" t="s">
        <v>12</v>
      </c>
      <c r="D3350" s="133" t="s">
        <v>6724</v>
      </c>
      <c r="E3350" s="133" t="s">
        <v>1212</v>
      </c>
      <c r="F3350" s="133" t="s">
        <v>6527</v>
      </c>
      <c r="G3350" s="133" t="s">
        <v>925</v>
      </c>
      <c r="H3350" s="133" t="s">
        <v>6727</v>
      </c>
      <c r="I3350" t="b">
        <v>0</v>
      </c>
      <c r="J3350" s="133" t="s">
        <v>867</v>
      </c>
      <c r="K3350" s="91">
        <v>0</v>
      </c>
      <c r="L3350" s="278">
        <v>0</v>
      </c>
      <c r="M3350" s="278">
        <f t="shared" si="52"/>
        <v>0</v>
      </c>
    </row>
    <row r="3351" spans="1:13" hidden="1" x14ac:dyDescent="0.3">
      <c r="A3351" s="108">
        <v>585572</v>
      </c>
      <c r="B3351" s="133" t="s">
        <v>6728</v>
      </c>
      <c r="C3351" s="133" t="s">
        <v>12</v>
      </c>
      <c r="D3351" s="133" t="s">
        <v>6724</v>
      </c>
      <c r="E3351" s="133" t="s">
        <v>1212</v>
      </c>
      <c r="F3351" s="133" t="s">
        <v>6527</v>
      </c>
      <c r="G3351" s="133" t="s">
        <v>928</v>
      </c>
      <c r="H3351" s="133" t="s">
        <v>6729</v>
      </c>
      <c r="I3351" t="b">
        <v>0</v>
      </c>
      <c r="J3351" s="133" t="s">
        <v>867</v>
      </c>
      <c r="K3351" s="91">
        <v>0</v>
      </c>
      <c r="L3351" s="278">
        <v>0</v>
      </c>
      <c r="M3351" s="278">
        <f t="shared" si="52"/>
        <v>0</v>
      </c>
    </row>
    <row r="3352" spans="1:13" hidden="1" x14ac:dyDescent="0.3">
      <c r="A3352" s="108">
        <v>600481</v>
      </c>
      <c r="B3352" s="133" t="s">
        <v>6730</v>
      </c>
      <c r="C3352" s="133" t="s">
        <v>12</v>
      </c>
      <c r="D3352" s="133" t="s">
        <v>6724</v>
      </c>
      <c r="E3352" s="133" t="s">
        <v>6443</v>
      </c>
      <c r="F3352" s="133" t="s">
        <v>6527</v>
      </c>
      <c r="G3352" s="133" t="s">
        <v>865</v>
      </c>
      <c r="H3352" s="133" t="s">
        <v>6731</v>
      </c>
      <c r="I3352" t="b">
        <v>0</v>
      </c>
      <c r="J3352" s="133" t="s">
        <v>867</v>
      </c>
      <c r="K3352" s="91">
        <v>130722950</v>
      </c>
      <c r="L3352" s="278">
        <v>130722950</v>
      </c>
      <c r="M3352" s="278">
        <f t="shared" si="52"/>
        <v>0</v>
      </c>
    </row>
    <row r="3353" spans="1:13" hidden="1" x14ac:dyDescent="0.3">
      <c r="A3353" s="108">
        <v>598307</v>
      </c>
      <c r="B3353" s="133" t="s">
        <v>6732</v>
      </c>
      <c r="C3353" s="133" t="s">
        <v>12</v>
      </c>
      <c r="D3353" s="133" t="s">
        <v>6724</v>
      </c>
      <c r="E3353" s="133" t="s">
        <v>6443</v>
      </c>
      <c r="F3353" s="133" t="s">
        <v>6527</v>
      </c>
      <c r="G3353" s="133" t="s">
        <v>925</v>
      </c>
      <c r="H3353" s="133" t="s">
        <v>6733</v>
      </c>
      <c r="I3353" t="b">
        <v>0</v>
      </c>
      <c r="J3353" s="133" t="s">
        <v>867</v>
      </c>
      <c r="K3353" s="91">
        <v>0</v>
      </c>
      <c r="L3353" s="278">
        <v>0</v>
      </c>
      <c r="M3353" s="278">
        <f t="shared" si="52"/>
        <v>0</v>
      </c>
    </row>
    <row r="3354" spans="1:13" hidden="1" x14ac:dyDescent="0.3">
      <c r="A3354" s="108">
        <v>2006144</v>
      </c>
      <c r="B3354" s="133" t="s">
        <v>6734</v>
      </c>
      <c r="C3354" s="133" t="s">
        <v>12</v>
      </c>
      <c r="D3354" s="133" t="s">
        <v>6724</v>
      </c>
      <c r="E3354" s="133" t="s">
        <v>6443</v>
      </c>
      <c r="F3354" s="133" t="s">
        <v>6527</v>
      </c>
      <c r="G3354" s="133" t="s">
        <v>928</v>
      </c>
      <c r="H3354" s="133" t="s">
        <v>6735</v>
      </c>
      <c r="I3354" t="b">
        <v>0</v>
      </c>
      <c r="J3354" s="133" t="s">
        <v>867</v>
      </c>
      <c r="K3354" s="91">
        <v>0</v>
      </c>
      <c r="L3354" s="278">
        <v>0</v>
      </c>
      <c r="M3354" s="278">
        <f t="shared" si="52"/>
        <v>0</v>
      </c>
    </row>
    <row r="3355" spans="1:13" hidden="1" x14ac:dyDescent="0.3">
      <c r="A3355" s="108">
        <v>2006145</v>
      </c>
      <c r="B3355" s="133" t="s">
        <v>6736</v>
      </c>
      <c r="C3355" s="133" t="s">
        <v>12</v>
      </c>
      <c r="D3355" s="133" t="s">
        <v>6724</v>
      </c>
      <c r="E3355" s="133" t="s">
        <v>6443</v>
      </c>
      <c r="F3355" s="133" t="s">
        <v>6527</v>
      </c>
      <c r="G3355" s="133" t="s">
        <v>931</v>
      </c>
      <c r="H3355" s="133" t="s">
        <v>6737</v>
      </c>
      <c r="I3355" t="b">
        <v>0</v>
      </c>
      <c r="J3355" s="133" t="s">
        <v>867</v>
      </c>
      <c r="K3355" s="91">
        <v>0</v>
      </c>
      <c r="L3355" s="278">
        <v>0</v>
      </c>
      <c r="M3355" s="278">
        <f t="shared" si="52"/>
        <v>0</v>
      </c>
    </row>
    <row r="3356" spans="1:13" hidden="1" x14ac:dyDescent="0.3">
      <c r="A3356" s="108">
        <v>598308</v>
      </c>
      <c r="B3356" s="133" t="s">
        <v>6738</v>
      </c>
      <c r="C3356" s="133" t="s">
        <v>12</v>
      </c>
      <c r="D3356" s="133" t="s">
        <v>6724</v>
      </c>
      <c r="E3356" s="133" t="s">
        <v>6443</v>
      </c>
      <c r="F3356" s="133" t="s">
        <v>6527</v>
      </c>
      <c r="G3356" s="133" t="s">
        <v>944</v>
      </c>
      <c r="H3356" s="133" t="s">
        <v>6739</v>
      </c>
      <c r="I3356" t="b">
        <v>0</v>
      </c>
      <c r="J3356" s="133" t="s">
        <v>867</v>
      </c>
      <c r="K3356" s="91">
        <v>0</v>
      </c>
      <c r="L3356" s="278">
        <v>0</v>
      </c>
      <c r="M3356" s="278">
        <f t="shared" si="52"/>
        <v>0</v>
      </c>
    </row>
    <row r="3357" spans="1:13" hidden="1" x14ac:dyDescent="0.3">
      <c r="A3357" s="108">
        <v>588798</v>
      </c>
      <c r="B3357" s="133" t="s">
        <v>6740</v>
      </c>
      <c r="C3357" s="133" t="s">
        <v>12</v>
      </c>
      <c r="D3357" s="133" t="s">
        <v>6724</v>
      </c>
      <c r="E3357" s="133" t="s">
        <v>6443</v>
      </c>
      <c r="F3357" s="133" t="s">
        <v>6527</v>
      </c>
      <c r="G3357" s="133" t="s">
        <v>1060</v>
      </c>
      <c r="H3357" s="133" t="s">
        <v>6741</v>
      </c>
      <c r="I3357" t="b">
        <v>0</v>
      </c>
      <c r="J3357" s="133" t="s">
        <v>867</v>
      </c>
      <c r="K3357" s="91">
        <v>0</v>
      </c>
      <c r="L3357" s="278">
        <v>0</v>
      </c>
      <c r="M3357" s="278">
        <f t="shared" si="52"/>
        <v>0</v>
      </c>
    </row>
    <row r="3358" spans="1:13" hidden="1" x14ac:dyDescent="0.3">
      <c r="A3358" s="108">
        <v>585617</v>
      </c>
      <c r="B3358" s="133" t="s">
        <v>6742</v>
      </c>
      <c r="C3358" s="133" t="s">
        <v>12</v>
      </c>
      <c r="D3358" s="133" t="s">
        <v>6724</v>
      </c>
      <c r="E3358" s="133" t="s">
        <v>6443</v>
      </c>
      <c r="F3358" s="133" t="s">
        <v>6527</v>
      </c>
      <c r="G3358" s="133" t="s">
        <v>1063</v>
      </c>
      <c r="H3358" s="133" t="s">
        <v>6743</v>
      </c>
      <c r="I3358" t="b">
        <v>0</v>
      </c>
      <c r="J3358" s="133" t="s">
        <v>867</v>
      </c>
      <c r="K3358" s="91">
        <v>0</v>
      </c>
      <c r="L3358" s="278">
        <v>0</v>
      </c>
      <c r="M3358" s="278">
        <f t="shared" si="52"/>
        <v>0</v>
      </c>
    </row>
    <row r="3359" spans="1:13" hidden="1" x14ac:dyDescent="0.3">
      <c r="A3359" s="108">
        <v>591523</v>
      </c>
      <c r="B3359" s="133" t="s">
        <v>6744</v>
      </c>
      <c r="C3359" s="133" t="s">
        <v>12</v>
      </c>
      <c r="D3359" s="133" t="s">
        <v>6724</v>
      </c>
      <c r="E3359" s="133" t="s">
        <v>1229</v>
      </c>
      <c r="F3359" s="133" t="s">
        <v>6527</v>
      </c>
      <c r="G3359" s="133" t="s">
        <v>865</v>
      </c>
      <c r="H3359" s="133" t="s">
        <v>6745</v>
      </c>
      <c r="I3359" t="b">
        <v>0</v>
      </c>
      <c r="J3359" s="133" t="s">
        <v>867</v>
      </c>
      <c r="K3359" s="91">
        <v>0</v>
      </c>
      <c r="L3359" s="278">
        <v>0</v>
      </c>
      <c r="M3359" s="278">
        <f t="shared" si="52"/>
        <v>0</v>
      </c>
    </row>
    <row r="3360" spans="1:13" hidden="1" x14ac:dyDescent="0.3">
      <c r="A3360" s="108">
        <v>595763</v>
      </c>
      <c r="B3360" s="133" t="s">
        <v>6746</v>
      </c>
      <c r="C3360" s="133" t="s">
        <v>12</v>
      </c>
      <c r="D3360" s="133" t="s">
        <v>6724</v>
      </c>
      <c r="E3360" s="133" t="s">
        <v>6747</v>
      </c>
      <c r="F3360" s="133" t="s">
        <v>6527</v>
      </c>
      <c r="G3360" s="133" t="s">
        <v>865</v>
      </c>
      <c r="H3360" s="133" t="s">
        <v>6748</v>
      </c>
      <c r="I3360" t="b">
        <v>0</v>
      </c>
      <c r="J3360" s="133" t="s">
        <v>867</v>
      </c>
      <c r="K3360" s="91">
        <v>0</v>
      </c>
      <c r="L3360" s="278">
        <v>0</v>
      </c>
      <c r="M3360" s="278">
        <f t="shared" si="52"/>
        <v>0</v>
      </c>
    </row>
    <row r="3361" spans="1:13" hidden="1" x14ac:dyDescent="0.3">
      <c r="A3361" s="108">
        <v>850944</v>
      </c>
      <c r="B3361" s="133" t="s">
        <v>6749</v>
      </c>
      <c r="C3361" s="133" t="s">
        <v>12</v>
      </c>
      <c r="D3361" s="133" t="s">
        <v>6724</v>
      </c>
      <c r="E3361" s="133" t="s">
        <v>3658</v>
      </c>
      <c r="F3361" s="133" t="s">
        <v>6527</v>
      </c>
      <c r="G3361" s="133" t="s">
        <v>865</v>
      </c>
      <c r="H3361" s="133" t="s">
        <v>6720</v>
      </c>
      <c r="I3361" t="b">
        <v>0</v>
      </c>
      <c r="J3361" s="133" t="s">
        <v>867</v>
      </c>
      <c r="K3361" s="91">
        <v>0</v>
      </c>
      <c r="L3361" s="278">
        <v>0</v>
      </c>
      <c r="M3361" s="278">
        <f t="shared" si="52"/>
        <v>0</v>
      </c>
    </row>
    <row r="3362" spans="1:13" hidden="1" x14ac:dyDescent="0.3">
      <c r="A3362" s="108">
        <v>603210</v>
      </c>
      <c r="B3362" s="133" t="s">
        <v>6750</v>
      </c>
      <c r="C3362" s="133" t="s">
        <v>12</v>
      </c>
      <c r="D3362" s="133" t="s">
        <v>6724</v>
      </c>
      <c r="E3362" s="133" t="s">
        <v>3658</v>
      </c>
      <c r="F3362" s="133" t="s">
        <v>6527</v>
      </c>
      <c r="G3362" s="133" t="s">
        <v>925</v>
      </c>
      <c r="H3362" s="133" t="s">
        <v>6751</v>
      </c>
      <c r="I3362" t="b">
        <v>0</v>
      </c>
      <c r="J3362" s="133" t="s">
        <v>867</v>
      </c>
      <c r="K3362" s="91">
        <v>3381050</v>
      </c>
      <c r="L3362" s="278">
        <v>3381050</v>
      </c>
      <c r="M3362" s="278">
        <f t="shared" si="52"/>
        <v>0</v>
      </c>
    </row>
    <row r="3363" spans="1:13" hidden="1" x14ac:dyDescent="0.3">
      <c r="A3363" s="108">
        <v>595764</v>
      </c>
      <c r="B3363" s="133" t="s">
        <v>6752</v>
      </c>
      <c r="C3363" s="133" t="s">
        <v>12</v>
      </c>
      <c r="D3363" s="133" t="s">
        <v>6724</v>
      </c>
      <c r="E3363" s="133" t="s">
        <v>3658</v>
      </c>
      <c r="F3363" s="133" t="s">
        <v>6527</v>
      </c>
      <c r="G3363" s="133" t="s">
        <v>928</v>
      </c>
      <c r="H3363" s="133" t="s">
        <v>6753</v>
      </c>
      <c r="I3363" t="b">
        <v>0</v>
      </c>
      <c r="J3363" s="133" t="s">
        <v>867</v>
      </c>
      <c r="K3363" s="91">
        <v>6396000</v>
      </c>
      <c r="L3363" s="278">
        <v>6396000</v>
      </c>
      <c r="M3363" s="278">
        <f t="shared" si="52"/>
        <v>0</v>
      </c>
    </row>
    <row r="3364" spans="1:13" hidden="1" x14ac:dyDescent="0.3">
      <c r="A3364" s="108">
        <v>595765</v>
      </c>
      <c r="B3364" s="133" t="s">
        <v>6754</v>
      </c>
      <c r="C3364" s="133" t="s">
        <v>12</v>
      </c>
      <c r="D3364" s="133" t="s">
        <v>6724</v>
      </c>
      <c r="E3364" s="133" t="s">
        <v>1694</v>
      </c>
      <c r="F3364" s="133" t="s">
        <v>6527</v>
      </c>
      <c r="G3364" s="133" t="s">
        <v>865</v>
      </c>
      <c r="H3364" s="133" t="s">
        <v>6755</v>
      </c>
      <c r="I3364" t="b">
        <v>0</v>
      </c>
      <c r="J3364" s="133" t="s">
        <v>867</v>
      </c>
      <c r="K3364" s="91">
        <v>0</v>
      </c>
      <c r="L3364" s="278">
        <v>0</v>
      </c>
      <c r="M3364" s="278">
        <f t="shared" si="52"/>
        <v>0</v>
      </c>
    </row>
    <row r="3365" spans="1:13" hidden="1" x14ac:dyDescent="0.3">
      <c r="A3365" s="108">
        <v>595766</v>
      </c>
      <c r="B3365" s="133" t="s">
        <v>6756</v>
      </c>
      <c r="C3365" s="133" t="s">
        <v>12</v>
      </c>
      <c r="D3365" s="133" t="s">
        <v>6724</v>
      </c>
      <c r="E3365" s="133" t="s">
        <v>1694</v>
      </c>
      <c r="F3365" s="133" t="s">
        <v>6527</v>
      </c>
      <c r="G3365" s="133" t="s">
        <v>1807</v>
      </c>
      <c r="H3365" s="133" t="s">
        <v>6757</v>
      </c>
      <c r="I3365" t="b">
        <v>0</v>
      </c>
      <c r="J3365" s="133" t="s">
        <v>867</v>
      </c>
      <c r="K3365" s="91">
        <v>0</v>
      </c>
      <c r="L3365" s="278">
        <v>0</v>
      </c>
      <c r="M3365" s="278">
        <f t="shared" si="52"/>
        <v>0</v>
      </c>
    </row>
    <row r="3366" spans="1:13" hidden="1" x14ac:dyDescent="0.3">
      <c r="A3366" s="108">
        <v>850557</v>
      </c>
      <c r="B3366" s="133" t="s">
        <v>6758</v>
      </c>
      <c r="C3366" s="133" t="s">
        <v>12</v>
      </c>
      <c r="D3366" s="133" t="s">
        <v>6724</v>
      </c>
      <c r="E3366" s="133" t="s">
        <v>1694</v>
      </c>
      <c r="F3366" s="133" t="s">
        <v>6527</v>
      </c>
      <c r="G3366" s="133" t="s">
        <v>1072</v>
      </c>
      <c r="H3366" s="133" t="s">
        <v>6759</v>
      </c>
      <c r="I3366" t="b">
        <v>0</v>
      </c>
      <c r="J3366" s="133" t="s">
        <v>867</v>
      </c>
      <c r="K3366" s="91">
        <v>0</v>
      </c>
      <c r="L3366" s="278">
        <v>0</v>
      </c>
      <c r="M3366" s="278">
        <f t="shared" si="52"/>
        <v>0</v>
      </c>
    </row>
    <row r="3367" spans="1:13" hidden="1" x14ac:dyDescent="0.3">
      <c r="A3367" s="108">
        <v>585707</v>
      </c>
      <c r="B3367" s="133" t="s">
        <v>6760</v>
      </c>
      <c r="C3367" s="133" t="s">
        <v>12</v>
      </c>
      <c r="D3367" s="133" t="s">
        <v>6724</v>
      </c>
      <c r="E3367" s="133" t="s">
        <v>1694</v>
      </c>
      <c r="F3367" s="133" t="s">
        <v>6527</v>
      </c>
      <c r="G3367" s="133" t="s">
        <v>1075</v>
      </c>
      <c r="H3367" s="133" t="s">
        <v>6761</v>
      </c>
      <c r="I3367" t="b">
        <v>0</v>
      </c>
      <c r="J3367" s="133" t="s">
        <v>867</v>
      </c>
      <c r="K3367" s="91">
        <v>0</v>
      </c>
      <c r="L3367" s="278">
        <v>0</v>
      </c>
      <c r="M3367" s="278">
        <f t="shared" si="52"/>
        <v>0</v>
      </c>
    </row>
    <row r="3368" spans="1:13" hidden="1" x14ac:dyDescent="0.3">
      <c r="A3368" s="108">
        <v>850574</v>
      </c>
      <c r="B3368" s="133" t="s">
        <v>6762</v>
      </c>
      <c r="C3368" s="133" t="s">
        <v>12</v>
      </c>
      <c r="D3368" s="133" t="s">
        <v>6724</v>
      </c>
      <c r="E3368" s="133" t="s">
        <v>1694</v>
      </c>
      <c r="F3368" s="133" t="s">
        <v>6527</v>
      </c>
      <c r="G3368" s="133" t="s">
        <v>1814</v>
      </c>
      <c r="H3368" s="133" t="s">
        <v>6763</v>
      </c>
      <c r="I3368" t="b">
        <v>0</v>
      </c>
      <c r="J3368" s="133" t="s">
        <v>867</v>
      </c>
      <c r="K3368" s="91">
        <v>0</v>
      </c>
      <c r="L3368" s="278">
        <v>0</v>
      </c>
      <c r="M3368" s="278">
        <f t="shared" si="52"/>
        <v>0</v>
      </c>
    </row>
    <row r="3369" spans="1:13" hidden="1" x14ac:dyDescent="0.3">
      <c r="A3369" s="108">
        <v>850041</v>
      </c>
      <c r="B3369" s="133" t="s">
        <v>6764</v>
      </c>
      <c r="C3369" s="133" t="s">
        <v>12</v>
      </c>
      <c r="D3369" s="133" t="s">
        <v>6724</v>
      </c>
      <c r="E3369" s="133" t="s">
        <v>1694</v>
      </c>
      <c r="F3369" s="133" t="s">
        <v>6527</v>
      </c>
      <c r="G3369" s="133" t="s">
        <v>1817</v>
      </c>
      <c r="H3369" s="133" t="s">
        <v>6765</v>
      </c>
      <c r="I3369" t="b">
        <v>0</v>
      </c>
      <c r="J3369" s="133" t="s">
        <v>867</v>
      </c>
      <c r="K3369" s="91">
        <v>0</v>
      </c>
      <c r="L3369" s="278">
        <v>0</v>
      </c>
      <c r="M3369" s="278">
        <f t="shared" si="52"/>
        <v>0</v>
      </c>
    </row>
    <row r="3370" spans="1:13" hidden="1" x14ac:dyDescent="0.3">
      <c r="A3370" s="108">
        <v>851301</v>
      </c>
      <c r="B3370" s="133" t="s">
        <v>6766</v>
      </c>
      <c r="C3370" s="133" t="s">
        <v>12</v>
      </c>
      <c r="D3370" s="133" t="s">
        <v>6724</v>
      </c>
      <c r="E3370" s="133" t="s">
        <v>1694</v>
      </c>
      <c r="F3370" s="133" t="s">
        <v>6527</v>
      </c>
      <c r="G3370" s="133" t="s">
        <v>4455</v>
      </c>
      <c r="H3370" s="133" t="s">
        <v>6767</v>
      </c>
      <c r="I3370" t="b">
        <v>0</v>
      </c>
      <c r="J3370" s="133" t="s">
        <v>867</v>
      </c>
      <c r="K3370" s="91">
        <v>0</v>
      </c>
      <c r="L3370" s="278">
        <v>0</v>
      </c>
      <c r="M3370" s="278">
        <f t="shared" si="52"/>
        <v>0</v>
      </c>
    </row>
    <row r="3371" spans="1:13" hidden="1" x14ac:dyDescent="0.3">
      <c r="A3371" s="108">
        <v>851464</v>
      </c>
      <c r="B3371" s="133" t="s">
        <v>6768</v>
      </c>
      <c r="C3371" s="133" t="s">
        <v>12</v>
      </c>
      <c r="D3371" s="133" t="s">
        <v>6724</v>
      </c>
      <c r="E3371" s="133" t="s">
        <v>1694</v>
      </c>
      <c r="F3371" s="133" t="s">
        <v>6527</v>
      </c>
      <c r="G3371" s="133" t="s">
        <v>4021</v>
      </c>
      <c r="H3371" s="133" t="s">
        <v>6769</v>
      </c>
      <c r="I3371" t="b">
        <v>0</v>
      </c>
      <c r="J3371" s="133" t="s">
        <v>867</v>
      </c>
      <c r="K3371" s="91">
        <v>0</v>
      </c>
      <c r="L3371" s="278">
        <v>0</v>
      </c>
      <c r="M3371" s="278">
        <f t="shared" si="52"/>
        <v>0</v>
      </c>
    </row>
    <row r="3372" spans="1:13" hidden="1" x14ac:dyDescent="0.3">
      <c r="A3372" s="108">
        <v>851465</v>
      </c>
      <c r="B3372" s="133" t="s">
        <v>6770</v>
      </c>
      <c r="C3372" s="133" t="s">
        <v>12</v>
      </c>
      <c r="D3372" s="133" t="s">
        <v>6724</v>
      </c>
      <c r="E3372" s="133" t="s">
        <v>1694</v>
      </c>
      <c r="F3372" s="133" t="s">
        <v>6527</v>
      </c>
      <c r="G3372" s="133" t="s">
        <v>6771</v>
      </c>
      <c r="H3372" s="133" t="s">
        <v>6772</v>
      </c>
      <c r="I3372" t="b">
        <v>0</v>
      </c>
      <c r="J3372" s="133" t="s">
        <v>867</v>
      </c>
      <c r="K3372" s="91">
        <v>0</v>
      </c>
      <c r="L3372" s="278">
        <v>0</v>
      </c>
      <c r="M3372" s="278">
        <f t="shared" si="52"/>
        <v>0</v>
      </c>
    </row>
    <row r="3373" spans="1:13" hidden="1" x14ac:dyDescent="0.3">
      <c r="A3373" s="108">
        <v>850575</v>
      </c>
      <c r="B3373" s="133" t="s">
        <v>6773</v>
      </c>
      <c r="C3373" s="133" t="s">
        <v>12</v>
      </c>
      <c r="D3373" s="133" t="s">
        <v>6724</v>
      </c>
      <c r="E3373" s="133" t="s">
        <v>1694</v>
      </c>
      <c r="F3373" s="133" t="s">
        <v>6527</v>
      </c>
      <c r="G3373" s="133" t="s">
        <v>6774</v>
      </c>
      <c r="H3373" s="133" t="s">
        <v>6775</v>
      </c>
      <c r="I3373" t="b">
        <v>0</v>
      </c>
      <c r="J3373" s="133" t="s">
        <v>867</v>
      </c>
      <c r="K3373" s="91">
        <v>0</v>
      </c>
      <c r="L3373" s="278">
        <v>0</v>
      </c>
      <c r="M3373" s="278">
        <f t="shared" si="52"/>
        <v>0</v>
      </c>
    </row>
    <row r="3374" spans="1:13" hidden="1" x14ac:dyDescent="0.3">
      <c r="A3374" s="108">
        <v>850576</v>
      </c>
      <c r="B3374" s="133" t="s">
        <v>6776</v>
      </c>
      <c r="C3374" s="133" t="s">
        <v>12</v>
      </c>
      <c r="D3374" s="133" t="s">
        <v>6724</v>
      </c>
      <c r="E3374" s="133" t="s">
        <v>1694</v>
      </c>
      <c r="F3374" s="133" t="s">
        <v>6527</v>
      </c>
      <c r="G3374" s="133" t="s">
        <v>6777</v>
      </c>
      <c r="H3374" s="133" t="s">
        <v>6778</v>
      </c>
      <c r="I3374" t="b">
        <v>0</v>
      </c>
      <c r="J3374" s="133" t="s">
        <v>867</v>
      </c>
      <c r="K3374" s="91">
        <v>0</v>
      </c>
      <c r="L3374" s="278">
        <v>0</v>
      </c>
      <c r="M3374" s="278">
        <f t="shared" si="52"/>
        <v>0</v>
      </c>
    </row>
    <row r="3375" spans="1:13" hidden="1" x14ac:dyDescent="0.3">
      <c r="A3375" s="108">
        <v>850563</v>
      </c>
      <c r="B3375" s="133" t="s">
        <v>6779</v>
      </c>
      <c r="C3375" s="133" t="s">
        <v>12</v>
      </c>
      <c r="D3375" s="133" t="s">
        <v>6724</v>
      </c>
      <c r="E3375" s="133" t="s">
        <v>1694</v>
      </c>
      <c r="F3375" s="133" t="s">
        <v>6527</v>
      </c>
      <c r="G3375" s="133" t="s">
        <v>925</v>
      </c>
      <c r="H3375" s="133" t="s">
        <v>6780</v>
      </c>
      <c r="I3375" t="b">
        <v>0</v>
      </c>
      <c r="J3375" s="133" t="s">
        <v>867</v>
      </c>
      <c r="K3375" s="91">
        <v>0</v>
      </c>
      <c r="L3375" s="278">
        <v>0</v>
      </c>
      <c r="M3375" s="278">
        <f t="shared" si="52"/>
        <v>0</v>
      </c>
    </row>
    <row r="3376" spans="1:13" hidden="1" x14ac:dyDescent="0.3">
      <c r="A3376" s="108">
        <v>850578</v>
      </c>
      <c r="B3376" s="133" t="s">
        <v>6781</v>
      </c>
      <c r="C3376" s="133" t="s">
        <v>12</v>
      </c>
      <c r="D3376" s="133" t="s">
        <v>6724</v>
      </c>
      <c r="E3376" s="133" t="s">
        <v>1694</v>
      </c>
      <c r="F3376" s="133" t="s">
        <v>6527</v>
      </c>
      <c r="G3376" s="133" t="s">
        <v>6782</v>
      </c>
      <c r="H3376" s="133" t="s">
        <v>6783</v>
      </c>
      <c r="I3376" t="b">
        <v>0</v>
      </c>
      <c r="J3376" s="133" t="s">
        <v>867</v>
      </c>
      <c r="K3376" s="91">
        <v>0</v>
      </c>
      <c r="L3376" s="278">
        <v>0</v>
      </c>
      <c r="M3376" s="278">
        <f t="shared" si="52"/>
        <v>0</v>
      </c>
    </row>
    <row r="3377" spans="1:13" hidden="1" x14ac:dyDescent="0.3">
      <c r="A3377" s="108">
        <v>850579</v>
      </c>
      <c r="B3377" s="133" t="s">
        <v>6784</v>
      </c>
      <c r="C3377" s="133" t="s">
        <v>12</v>
      </c>
      <c r="D3377" s="133" t="s">
        <v>6724</v>
      </c>
      <c r="E3377" s="133" t="s">
        <v>1694</v>
      </c>
      <c r="F3377" s="133" t="s">
        <v>6527</v>
      </c>
      <c r="G3377" s="133" t="s">
        <v>6785</v>
      </c>
      <c r="H3377" s="133" t="s">
        <v>6786</v>
      </c>
      <c r="I3377" t="b">
        <v>0</v>
      </c>
      <c r="J3377" s="133" t="s">
        <v>867</v>
      </c>
      <c r="K3377" s="91">
        <v>0</v>
      </c>
      <c r="L3377" s="278">
        <v>0</v>
      </c>
      <c r="M3377" s="278">
        <f t="shared" si="52"/>
        <v>0</v>
      </c>
    </row>
    <row r="3378" spans="1:13" hidden="1" x14ac:dyDescent="0.3">
      <c r="A3378" s="108">
        <v>851466</v>
      </c>
      <c r="B3378" s="133" t="s">
        <v>6787</v>
      </c>
      <c r="C3378" s="133" t="s">
        <v>12</v>
      </c>
      <c r="D3378" s="133" t="s">
        <v>6724</v>
      </c>
      <c r="E3378" s="133" t="s">
        <v>1694</v>
      </c>
      <c r="F3378" s="133" t="s">
        <v>6527</v>
      </c>
      <c r="G3378" s="133" t="s">
        <v>6788</v>
      </c>
      <c r="H3378" s="133" t="s">
        <v>6789</v>
      </c>
      <c r="I3378" t="b">
        <v>0</v>
      </c>
      <c r="J3378" s="133" t="s">
        <v>867</v>
      </c>
      <c r="K3378" s="91">
        <v>0</v>
      </c>
      <c r="L3378" s="278">
        <v>0</v>
      </c>
      <c r="M3378" s="278">
        <f t="shared" si="52"/>
        <v>0</v>
      </c>
    </row>
    <row r="3379" spans="1:13" hidden="1" x14ac:dyDescent="0.3">
      <c r="A3379" s="108">
        <v>851467</v>
      </c>
      <c r="B3379" s="133" t="s">
        <v>6790</v>
      </c>
      <c r="C3379" s="133" t="s">
        <v>12</v>
      </c>
      <c r="D3379" s="133" t="s">
        <v>6724</v>
      </c>
      <c r="E3379" s="133" t="s">
        <v>1694</v>
      </c>
      <c r="F3379" s="133" t="s">
        <v>6527</v>
      </c>
      <c r="G3379" s="133" t="s">
        <v>928</v>
      </c>
      <c r="H3379" s="133" t="s">
        <v>6791</v>
      </c>
      <c r="I3379" t="b">
        <v>0</v>
      </c>
      <c r="J3379" s="133" t="s">
        <v>867</v>
      </c>
      <c r="K3379" s="91">
        <v>0</v>
      </c>
      <c r="L3379" s="278">
        <v>0</v>
      </c>
      <c r="M3379" s="278">
        <f t="shared" si="52"/>
        <v>0</v>
      </c>
    </row>
    <row r="3380" spans="1:13" hidden="1" x14ac:dyDescent="0.3">
      <c r="A3380" s="108">
        <v>850580</v>
      </c>
      <c r="B3380" s="133" t="s">
        <v>6792</v>
      </c>
      <c r="C3380" s="133" t="s">
        <v>12</v>
      </c>
      <c r="D3380" s="133" t="s">
        <v>6724</v>
      </c>
      <c r="E3380" s="133" t="s">
        <v>1694</v>
      </c>
      <c r="F3380" s="133" t="s">
        <v>6527</v>
      </c>
      <c r="G3380" s="133" t="s">
        <v>931</v>
      </c>
      <c r="H3380" s="133" t="s">
        <v>6793</v>
      </c>
      <c r="I3380" t="b">
        <v>0</v>
      </c>
      <c r="J3380" s="133" t="s">
        <v>867</v>
      </c>
      <c r="K3380" s="91">
        <v>0</v>
      </c>
      <c r="L3380" s="278">
        <v>0</v>
      </c>
      <c r="M3380" s="278">
        <f t="shared" si="52"/>
        <v>0</v>
      </c>
    </row>
    <row r="3381" spans="1:13" hidden="1" x14ac:dyDescent="0.3">
      <c r="A3381" s="108">
        <v>850946</v>
      </c>
      <c r="B3381" s="133" t="s">
        <v>6794</v>
      </c>
      <c r="C3381" s="133" t="s">
        <v>12</v>
      </c>
      <c r="D3381" s="133" t="s">
        <v>6724</v>
      </c>
      <c r="E3381" s="133" t="s">
        <v>1694</v>
      </c>
      <c r="F3381" s="133" t="s">
        <v>6527</v>
      </c>
      <c r="G3381" s="133" t="s">
        <v>944</v>
      </c>
      <c r="H3381" s="133" t="s">
        <v>6795</v>
      </c>
      <c r="I3381" t="b">
        <v>0</v>
      </c>
      <c r="J3381" s="133" t="s">
        <v>867</v>
      </c>
      <c r="K3381" s="91">
        <v>0</v>
      </c>
      <c r="L3381" s="278">
        <v>0</v>
      </c>
      <c r="M3381" s="278">
        <f t="shared" si="52"/>
        <v>0</v>
      </c>
    </row>
    <row r="3382" spans="1:13" hidden="1" x14ac:dyDescent="0.3">
      <c r="A3382" s="108">
        <v>850581</v>
      </c>
      <c r="B3382" s="133" t="s">
        <v>6796</v>
      </c>
      <c r="C3382" s="133" t="s">
        <v>12</v>
      </c>
      <c r="D3382" s="133" t="s">
        <v>6724</v>
      </c>
      <c r="E3382" s="133" t="s">
        <v>1694</v>
      </c>
      <c r="F3382" s="133" t="s">
        <v>6527</v>
      </c>
      <c r="G3382" s="133" t="s">
        <v>1060</v>
      </c>
      <c r="H3382" s="133" t="s">
        <v>6797</v>
      </c>
      <c r="I3382" t="b">
        <v>0</v>
      </c>
      <c r="J3382" s="133" t="s">
        <v>867</v>
      </c>
      <c r="K3382" s="91">
        <v>0</v>
      </c>
      <c r="L3382" s="278">
        <v>0</v>
      </c>
      <c r="M3382" s="278">
        <f t="shared" si="52"/>
        <v>0</v>
      </c>
    </row>
    <row r="3383" spans="1:13" hidden="1" x14ac:dyDescent="0.3">
      <c r="A3383" s="108">
        <v>851468</v>
      </c>
      <c r="B3383" s="133" t="s">
        <v>6798</v>
      </c>
      <c r="C3383" s="133" t="s">
        <v>12</v>
      </c>
      <c r="D3383" s="133" t="s">
        <v>6724</v>
      </c>
      <c r="E3383" s="133" t="s">
        <v>1694</v>
      </c>
      <c r="F3383" s="133" t="s">
        <v>6527</v>
      </c>
      <c r="G3383" s="133" t="s">
        <v>1063</v>
      </c>
      <c r="H3383" s="133" t="s">
        <v>6799</v>
      </c>
      <c r="I3383" t="b">
        <v>0</v>
      </c>
      <c r="J3383" s="133" t="s">
        <v>867</v>
      </c>
      <c r="K3383" s="91">
        <v>0</v>
      </c>
      <c r="L3383" s="278">
        <v>0</v>
      </c>
      <c r="M3383" s="278">
        <f t="shared" si="52"/>
        <v>0</v>
      </c>
    </row>
    <row r="3384" spans="1:13" hidden="1" x14ac:dyDescent="0.3">
      <c r="A3384" s="108">
        <v>850582</v>
      </c>
      <c r="B3384" s="133" t="s">
        <v>6800</v>
      </c>
      <c r="C3384" s="133" t="s">
        <v>12</v>
      </c>
      <c r="D3384" s="133" t="s">
        <v>6724</v>
      </c>
      <c r="E3384" s="133" t="s">
        <v>1694</v>
      </c>
      <c r="F3384" s="133" t="s">
        <v>6527</v>
      </c>
      <c r="G3384" s="133" t="s">
        <v>1088</v>
      </c>
      <c r="H3384" s="133" t="s">
        <v>6801</v>
      </c>
      <c r="I3384" t="b">
        <v>0</v>
      </c>
      <c r="J3384" s="133" t="s">
        <v>867</v>
      </c>
      <c r="K3384" s="91">
        <v>0</v>
      </c>
      <c r="L3384" s="278">
        <v>0</v>
      </c>
      <c r="M3384" s="278">
        <f t="shared" si="52"/>
        <v>0</v>
      </c>
    </row>
    <row r="3385" spans="1:13" hidden="1" x14ac:dyDescent="0.3">
      <c r="A3385" s="108">
        <v>850583</v>
      </c>
      <c r="B3385" s="133" t="s">
        <v>6802</v>
      </c>
      <c r="C3385" s="133" t="s">
        <v>12</v>
      </c>
      <c r="D3385" s="133" t="s">
        <v>6724</v>
      </c>
      <c r="E3385" s="133" t="s">
        <v>1694</v>
      </c>
      <c r="F3385" s="133" t="s">
        <v>6527</v>
      </c>
      <c r="G3385" s="133" t="s">
        <v>1066</v>
      </c>
      <c r="H3385" s="133" t="s">
        <v>6803</v>
      </c>
      <c r="I3385" t="b">
        <v>0</v>
      </c>
      <c r="J3385" s="133" t="s">
        <v>867</v>
      </c>
      <c r="K3385" s="91">
        <v>0</v>
      </c>
      <c r="L3385" s="278">
        <v>0</v>
      </c>
      <c r="M3385" s="278">
        <f t="shared" si="52"/>
        <v>0</v>
      </c>
    </row>
    <row r="3386" spans="1:13" hidden="1" x14ac:dyDescent="0.3">
      <c r="A3386" s="108">
        <v>850949</v>
      </c>
      <c r="B3386" s="133" t="s">
        <v>6804</v>
      </c>
      <c r="C3386" s="133" t="s">
        <v>12</v>
      </c>
      <c r="D3386" s="133" t="s">
        <v>6805</v>
      </c>
      <c r="E3386" s="133" t="s">
        <v>6443</v>
      </c>
      <c r="F3386" s="133" t="s">
        <v>6549</v>
      </c>
      <c r="G3386" s="133" t="s">
        <v>865</v>
      </c>
      <c r="H3386" s="133" t="s">
        <v>6806</v>
      </c>
      <c r="I3386" t="b">
        <v>0</v>
      </c>
      <c r="J3386" s="133" t="s">
        <v>867</v>
      </c>
      <c r="K3386" s="91">
        <v>11820060</v>
      </c>
      <c r="L3386" s="278">
        <v>11820060</v>
      </c>
      <c r="M3386" s="278">
        <f t="shared" si="52"/>
        <v>0</v>
      </c>
    </row>
    <row r="3387" spans="1:13" hidden="1" x14ac:dyDescent="0.3">
      <c r="A3387" s="108">
        <v>595767</v>
      </c>
      <c r="B3387" s="133" t="s">
        <v>6807</v>
      </c>
      <c r="C3387" s="133" t="s">
        <v>12</v>
      </c>
      <c r="D3387" s="133" t="s">
        <v>6805</v>
      </c>
      <c r="E3387" s="133" t="s">
        <v>3658</v>
      </c>
      <c r="F3387" s="133" t="s">
        <v>6549</v>
      </c>
      <c r="G3387" s="133" t="s">
        <v>865</v>
      </c>
      <c r="H3387" s="133" t="s">
        <v>6808</v>
      </c>
      <c r="I3387" t="b">
        <v>0</v>
      </c>
      <c r="J3387" s="133" t="s">
        <v>867</v>
      </c>
      <c r="K3387" s="91">
        <v>1629940</v>
      </c>
      <c r="L3387" s="278">
        <v>1629940</v>
      </c>
      <c r="M3387" s="278">
        <f t="shared" si="52"/>
        <v>0</v>
      </c>
    </row>
    <row r="3388" spans="1:13" hidden="1" x14ac:dyDescent="0.3">
      <c r="A3388" s="108">
        <v>585691</v>
      </c>
      <c r="B3388" s="133" t="s">
        <v>6809</v>
      </c>
      <c r="C3388" s="133" t="s">
        <v>12</v>
      </c>
      <c r="D3388" s="133" t="s">
        <v>6805</v>
      </c>
      <c r="E3388" s="133" t="s">
        <v>1694</v>
      </c>
      <c r="F3388" s="133" t="s">
        <v>6549</v>
      </c>
      <c r="G3388" s="133" t="s">
        <v>865</v>
      </c>
      <c r="H3388" s="133" t="s">
        <v>6810</v>
      </c>
      <c r="I3388" t="b">
        <v>0</v>
      </c>
      <c r="J3388" s="133" t="s">
        <v>867</v>
      </c>
      <c r="K3388" s="91">
        <v>0</v>
      </c>
      <c r="L3388" s="278">
        <v>0</v>
      </c>
      <c r="M3388" s="278">
        <f t="shared" si="52"/>
        <v>0</v>
      </c>
    </row>
    <row r="3389" spans="1:13" hidden="1" x14ac:dyDescent="0.3">
      <c r="A3389" s="108">
        <v>588920</v>
      </c>
      <c r="B3389" s="133" t="s">
        <v>6811</v>
      </c>
      <c r="C3389" s="133" t="s">
        <v>12</v>
      </c>
      <c r="D3389" s="133" t="s">
        <v>6805</v>
      </c>
      <c r="E3389" s="133" t="s">
        <v>1694</v>
      </c>
      <c r="F3389" s="133" t="s">
        <v>6549</v>
      </c>
      <c r="G3389" s="133" t="s">
        <v>925</v>
      </c>
      <c r="H3389" s="133" t="s">
        <v>6812</v>
      </c>
      <c r="I3389" t="b">
        <v>0</v>
      </c>
      <c r="J3389" s="133" t="s">
        <v>867</v>
      </c>
      <c r="K3389" s="91">
        <v>0</v>
      </c>
      <c r="L3389" s="278">
        <v>0</v>
      </c>
      <c r="M3389" s="278">
        <f t="shared" si="52"/>
        <v>0</v>
      </c>
    </row>
    <row r="3390" spans="1:13" hidden="1" x14ac:dyDescent="0.3">
      <c r="A3390" s="108">
        <v>585199</v>
      </c>
      <c r="B3390" s="133" t="s">
        <v>6813</v>
      </c>
      <c r="C3390" s="133" t="s">
        <v>12</v>
      </c>
      <c r="D3390" s="133" t="s">
        <v>6805</v>
      </c>
      <c r="E3390" s="133" t="s">
        <v>1694</v>
      </c>
      <c r="F3390" s="133" t="s">
        <v>6549</v>
      </c>
      <c r="G3390" s="133" t="s">
        <v>928</v>
      </c>
      <c r="H3390" s="133" t="s">
        <v>6814</v>
      </c>
      <c r="I3390" t="b">
        <v>0</v>
      </c>
      <c r="J3390" s="133" t="s">
        <v>867</v>
      </c>
      <c r="K3390" s="91">
        <v>0</v>
      </c>
      <c r="L3390" s="278">
        <v>0</v>
      </c>
      <c r="M3390" s="278">
        <f t="shared" si="52"/>
        <v>0</v>
      </c>
    </row>
    <row r="3391" spans="1:13" hidden="1" x14ac:dyDescent="0.3">
      <c r="A3391" s="108">
        <v>591457</v>
      </c>
      <c r="B3391" s="133" t="s">
        <v>6815</v>
      </c>
      <c r="C3391" s="133" t="s">
        <v>12</v>
      </c>
      <c r="D3391" s="133" t="s">
        <v>6805</v>
      </c>
      <c r="E3391" s="133" t="s">
        <v>1694</v>
      </c>
      <c r="F3391" s="133" t="s">
        <v>6549</v>
      </c>
      <c r="G3391" s="133" t="s">
        <v>931</v>
      </c>
      <c r="H3391" s="133" t="s">
        <v>6816</v>
      </c>
      <c r="I3391" t="b">
        <v>0</v>
      </c>
      <c r="J3391" s="133" t="s">
        <v>867</v>
      </c>
      <c r="K3391" s="91">
        <v>0</v>
      </c>
      <c r="L3391" s="278">
        <v>0</v>
      </c>
      <c r="M3391" s="278">
        <f t="shared" si="52"/>
        <v>0</v>
      </c>
    </row>
    <row r="3392" spans="1:13" hidden="1" x14ac:dyDescent="0.3">
      <c r="A3392" s="108">
        <v>585573</v>
      </c>
      <c r="B3392" s="133" t="s">
        <v>6817</v>
      </c>
      <c r="C3392" s="133" t="s">
        <v>12</v>
      </c>
      <c r="D3392" s="133" t="s">
        <v>6805</v>
      </c>
      <c r="E3392" s="133" t="s">
        <v>1694</v>
      </c>
      <c r="F3392" s="133" t="s">
        <v>6549</v>
      </c>
      <c r="G3392" s="133" t="s">
        <v>944</v>
      </c>
      <c r="H3392" s="133" t="s">
        <v>6818</v>
      </c>
      <c r="I3392" t="b">
        <v>0</v>
      </c>
      <c r="J3392" s="133" t="s">
        <v>867</v>
      </c>
      <c r="K3392" s="91">
        <v>0</v>
      </c>
      <c r="L3392" s="278">
        <v>0</v>
      </c>
      <c r="M3392" s="278">
        <f t="shared" si="52"/>
        <v>0</v>
      </c>
    </row>
    <row r="3393" spans="1:13" hidden="1" x14ac:dyDescent="0.3">
      <c r="A3393" s="108">
        <v>600482</v>
      </c>
      <c r="B3393" s="133" t="s">
        <v>6819</v>
      </c>
      <c r="C3393" s="133" t="s">
        <v>12</v>
      </c>
      <c r="D3393" s="133" t="s">
        <v>6805</v>
      </c>
      <c r="E3393" s="133" t="s">
        <v>1694</v>
      </c>
      <c r="F3393" s="133" t="s">
        <v>6549</v>
      </c>
      <c r="G3393" s="133" t="s">
        <v>1060</v>
      </c>
      <c r="H3393" s="133" t="s">
        <v>6820</v>
      </c>
      <c r="I3393" t="b">
        <v>0</v>
      </c>
      <c r="J3393" s="133" t="s">
        <v>867</v>
      </c>
      <c r="K3393" s="91">
        <v>0</v>
      </c>
      <c r="L3393" s="278">
        <v>0</v>
      </c>
      <c r="M3393" s="278">
        <f t="shared" si="52"/>
        <v>0</v>
      </c>
    </row>
    <row r="3394" spans="1:13" hidden="1" x14ac:dyDescent="0.3">
      <c r="A3394" s="108">
        <v>602026</v>
      </c>
      <c r="B3394" s="133" t="s">
        <v>6821</v>
      </c>
      <c r="C3394" s="133" t="s">
        <v>12</v>
      </c>
      <c r="D3394" s="133" t="s">
        <v>6822</v>
      </c>
      <c r="E3394" s="133" t="s">
        <v>1212</v>
      </c>
      <c r="F3394" s="133" t="s">
        <v>6535</v>
      </c>
      <c r="G3394" s="133" t="s">
        <v>925</v>
      </c>
      <c r="H3394" s="133" t="s">
        <v>6823</v>
      </c>
      <c r="I3394" t="b">
        <v>0</v>
      </c>
      <c r="J3394" s="133" t="s">
        <v>867</v>
      </c>
      <c r="K3394" s="91">
        <v>9000</v>
      </c>
      <c r="L3394" s="278">
        <v>9000</v>
      </c>
      <c r="M3394" s="278">
        <f t="shared" si="52"/>
        <v>0</v>
      </c>
    </row>
    <row r="3395" spans="1:13" hidden="1" x14ac:dyDescent="0.3">
      <c r="A3395" s="108">
        <v>602942</v>
      </c>
      <c r="B3395" s="133" t="s">
        <v>6824</v>
      </c>
      <c r="C3395" s="133" t="s">
        <v>12</v>
      </c>
      <c r="D3395" s="133" t="s">
        <v>6822</v>
      </c>
      <c r="E3395" s="133" t="s">
        <v>6443</v>
      </c>
      <c r="F3395" s="133" t="s">
        <v>6535</v>
      </c>
      <c r="G3395" s="133" t="s">
        <v>865</v>
      </c>
      <c r="H3395" s="133" t="s">
        <v>6825</v>
      </c>
      <c r="I3395" t="b">
        <v>0</v>
      </c>
      <c r="J3395" s="133" t="s">
        <v>867</v>
      </c>
      <c r="K3395" s="91">
        <v>1500000</v>
      </c>
      <c r="L3395" s="278">
        <v>1500000</v>
      </c>
      <c r="M3395" s="278">
        <f t="shared" si="52"/>
        <v>0</v>
      </c>
    </row>
    <row r="3396" spans="1:13" hidden="1" x14ac:dyDescent="0.3">
      <c r="A3396" s="108">
        <v>598309</v>
      </c>
      <c r="B3396" s="133" t="s">
        <v>6826</v>
      </c>
      <c r="C3396" s="133" t="s">
        <v>12</v>
      </c>
      <c r="D3396" s="133" t="s">
        <v>6822</v>
      </c>
      <c r="E3396" s="133" t="s">
        <v>6443</v>
      </c>
      <c r="F3396" s="133" t="s">
        <v>6535</v>
      </c>
      <c r="G3396" s="133" t="s">
        <v>925</v>
      </c>
      <c r="H3396" s="133" t="s">
        <v>6827</v>
      </c>
      <c r="I3396" t="b">
        <v>0</v>
      </c>
      <c r="J3396" s="133" t="s">
        <v>867</v>
      </c>
      <c r="K3396" s="91">
        <v>550000</v>
      </c>
      <c r="L3396" s="278">
        <v>550000</v>
      </c>
      <c r="M3396" s="278">
        <f t="shared" si="52"/>
        <v>0</v>
      </c>
    </row>
    <row r="3397" spans="1:13" hidden="1" x14ac:dyDescent="0.3">
      <c r="A3397" s="108">
        <v>598310</v>
      </c>
      <c r="B3397" s="133" t="s">
        <v>6828</v>
      </c>
      <c r="C3397" s="133" t="s">
        <v>12</v>
      </c>
      <c r="D3397" s="133" t="s">
        <v>6822</v>
      </c>
      <c r="E3397" s="133" t="s">
        <v>6443</v>
      </c>
      <c r="F3397" s="133" t="s">
        <v>6535</v>
      </c>
      <c r="G3397" s="133" t="s">
        <v>928</v>
      </c>
      <c r="H3397" s="133" t="s">
        <v>6829</v>
      </c>
      <c r="I3397" t="b">
        <v>0</v>
      </c>
      <c r="J3397" s="133" t="s">
        <v>867</v>
      </c>
      <c r="K3397" s="91">
        <v>700000</v>
      </c>
      <c r="L3397" s="278">
        <v>700000</v>
      </c>
      <c r="M3397" s="278">
        <f t="shared" si="52"/>
        <v>0</v>
      </c>
    </row>
    <row r="3398" spans="1:13" hidden="1" x14ac:dyDescent="0.3">
      <c r="A3398" s="108">
        <v>585618</v>
      </c>
      <c r="B3398" s="133" t="s">
        <v>6830</v>
      </c>
      <c r="C3398" s="133" t="s">
        <v>12</v>
      </c>
      <c r="D3398" s="133" t="s">
        <v>6822</v>
      </c>
      <c r="E3398" s="133" t="s">
        <v>6443</v>
      </c>
      <c r="F3398" s="133" t="s">
        <v>6535</v>
      </c>
      <c r="G3398" s="133" t="s">
        <v>931</v>
      </c>
      <c r="H3398" s="133" t="s">
        <v>6651</v>
      </c>
      <c r="I3398" t="b">
        <v>0</v>
      </c>
      <c r="J3398" s="133" t="s">
        <v>867</v>
      </c>
      <c r="K3398" s="91">
        <v>350000</v>
      </c>
      <c r="L3398" s="278">
        <v>350000</v>
      </c>
      <c r="M3398" s="278">
        <f t="shared" ref="M3398:M3461" si="53">+L3398-K3398</f>
        <v>0</v>
      </c>
    </row>
    <row r="3399" spans="1:13" hidden="1" x14ac:dyDescent="0.3">
      <c r="A3399" s="108">
        <v>603059</v>
      </c>
      <c r="B3399" s="133" t="s">
        <v>6831</v>
      </c>
      <c r="C3399" s="133" t="s">
        <v>12</v>
      </c>
      <c r="D3399" s="133" t="s">
        <v>6822</v>
      </c>
      <c r="E3399" s="133" t="s">
        <v>6443</v>
      </c>
      <c r="F3399" s="133" t="s">
        <v>6535</v>
      </c>
      <c r="G3399" s="133" t="s">
        <v>944</v>
      </c>
      <c r="H3399" s="133" t="s">
        <v>6832</v>
      </c>
      <c r="I3399" t="b">
        <v>0</v>
      </c>
      <c r="J3399" s="133" t="s">
        <v>867</v>
      </c>
      <c r="K3399" s="91">
        <v>0</v>
      </c>
      <c r="L3399" s="278">
        <v>0</v>
      </c>
      <c r="M3399" s="278">
        <f t="shared" si="53"/>
        <v>0</v>
      </c>
    </row>
    <row r="3400" spans="1:13" hidden="1" x14ac:dyDescent="0.3">
      <c r="A3400" s="108">
        <v>594841</v>
      </c>
      <c r="B3400" s="133" t="s">
        <v>6833</v>
      </c>
      <c r="C3400" s="133" t="s">
        <v>12</v>
      </c>
      <c r="D3400" s="133" t="s">
        <v>6822</v>
      </c>
      <c r="E3400" s="133" t="s">
        <v>6443</v>
      </c>
      <c r="F3400" s="133" t="s">
        <v>6535</v>
      </c>
      <c r="G3400" s="133" t="s">
        <v>1060</v>
      </c>
      <c r="H3400" s="133" t="s">
        <v>6834</v>
      </c>
      <c r="I3400" t="b">
        <v>0</v>
      </c>
      <c r="J3400" s="133" t="s">
        <v>867</v>
      </c>
      <c r="K3400" s="91">
        <v>0</v>
      </c>
      <c r="L3400" s="278">
        <v>0</v>
      </c>
      <c r="M3400" s="278">
        <f t="shared" si="53"/>
        <v>0</v>
      </c>
    </row>
    <row r="3401" spans="1:13" hidden="1" x14ac:dyDescent="0.3">
      <c r="A3401" s="108">
        <v>594842</v>
      </c>
      <c r="B3401" s="133" t="s">
        <v>6835</v>
      </c>
      <c r="C3401" s="133" t="s">
        <v>12</v>
      </c>
      <c r="D3401" s="133" t="s">
        <v>6822</v>
      </c>
      <c r="E3401" s="133" t="s">
        <v>6443</v>
      </c>
      <c r="F3401" s="133" t="s">
        <v>6535</v>
      </c>
      <c r="G3401" s="133" t="s">
        <v>1063</v>
      </c>
      <c r="H3401" s="133" t="s">
        <v>6836</v>
      </c>
      <c r="I3401" t="b">
        <v>0</v>
      </c>
      <c r="J3401" s="133" t="s">
        <v>867</v>
      </c>
      <c r="K3401" s="91">
        <v>0</v>
      </c>
      <c r="L3401" s="278">
        <v>0</v>
      </c>
      <c r="M3401" s="278">
        <f t="shared" si="53"/>
        <v>0</v>
      </c>
    </row>
    <row r="3402" spans="1:13" hidden="1" x14ac:dyDescent="0.3">
      <c r="A3402" s="108">
        <v>598777</v>
      </c>
      <c r="B3402" s="133" t="s">
        <v>6837</v>
      </c>
      <c r="C3402" s="133" t="s">
        <v>12</v>
      </c>
      <c r="D3402" s="133" t="s">
        <v>6822</v>
      </c>
      <c r="E3402" s="133" t="s">
        <v>6443</v>
      </c>
      <c r="F3402" s="133" t="s">
        <v>6535</v>
      </c>
      <c r="G3402" s="133" t="s">
        <v>1088</v>
      </c>
      <c r="H3402" s="133" t="s">
        <v>6838</v>
      </c>
      <c r="I3402" t="b">
        <v>0</v>
      </c>
      <c r="J3402" s="133" t="s">
        <v>867</v>
      </c>
      <c r="K3402" s="91">
        <v>100000</v>
      </c>
      <c r="L3402" s="278">
        <v>100000</v>
      </c>
      <c r="M3402" s="278">
        <f t="shared" si="53"/>
        <v>0</v>
      </c>
    </row>
    <row r="3403" spans="1:13" hidden="1" x14ac:dyDescent="0.3">
      <c r="A3403" s="108">
        <v>598778</v>
      </c>
      <c r="B3403" s="133" t="s">
        <v>6839</v>
      </c>
      <c r="C3403" s="133" t="s">
        <v>12</v>
      </c>
      <c r="D3403" s="133" t="s">
        <v>6822</v>
      </c>
      <c r="E3403" s="133" t="s">
        <v>6443</v>
      </c>
      <c r="F3403" s="133" t="s">
        <v>6535</v>
      </c>
      <c r="G3403" s="133" t="s">
        <v>1066</v>
      </c>
      <c r="H3403" s="133" t="s">
        <v>6840</v>
      </c>
      <c r="I3403" t="b">
        <v>0</v>
      </c>
      <c r="J3403" s="133" t="s">
        <v>867</v>
      </c>
      <c r="K3403" s="91">
        <v>400000</v>
      </c>
      <c r="L3403" s="278">
        <v>400000</v>
      </c>
      <c r="M3403" s="278">
        <f t="shared" si="53"/>
        <v>0</v>
      </c>
    </row>
    <row r="3404" spans="1:13" hidden="1" x14ac:dyDescent="0.3">
      <c r="A3404" s="108">
        <v>584019</v>
      </c>
      <c r="B3404" s="133" t="s">
        <v>6841</v>
      </c>
      <c r="C3404" s="133" t="s">
        <v>12</v>
      </c>
      <c r="D3404" s="133" t="s">
        <v>6822</v>
      </c>
      <c r="E3404" s="133" t="s">
        <v>1229</v>
      </c>
      <c r="F3404" s="133" t="s">
        <v>6535</v>
      </c>
      <c r="G3404" s="133" t="s">
        <v>865</v>
      </c>
      <c r="H3404" s="133" t="s">
        <v>6660</v>
      </c>
      <c r="I3404" t="b">
        <v>0</v>
      </c>
      <c r="J3404" s="133" t="s">
        <v>867</v>
      </c>
      <c r="K3404" s="91">
        <v>500000</v>
      </c>
      <c r="L3404" s="278">
        <v>500000</v>
      </c>
      <c r="M3404" s="278">
        <f t="shared" si="53"/>
        <v>0</v>
      </c>
    </row>
    <row r="3405" spans="1:13" hidden="1" x14ac:dyDescent="0.3">
      <c r="A3405" s="108">
        <v>591692</v>
      </c>
      <c r="B3405" s="133" t="s">
        <v>6842</v>
      </c>
      <c r="C3405" s="133" t="s">
        <v>12</v>
      </c>
      <c r="D3405" s="133" t="s">
        <v>6822</v>
      </c>
      <c r="E3405" s="133" t="s">
        <v>1229</v>
      </c>
      <c r="F3405" s="133" t="s">
        <v>6535</v>
      </c>
      <c r="G3405" s="133" t="s">
        <v>925</v>
      </c>
      <c r="H3405" s="133" t="s">
        <v>6666</v>
      </c>
      <c r="I3405" t="b">
        <v>0</v>
      </c>
      <c r="J3405" s="133" t="s">
        <v>867</v>
      </c>
      <c r="K3405" s="91">
        <v>1000000</v>
      </c>
      <c r="L3405" s="278">
        <v>1000000</v>
      </c>
      <c r="M3405" s="278">
        <f t="shared" si="53"/>
        <v>0</v>
      </c>
    </row>
    <row r="3406" spans="1:13" hidden="1" x14ac:dyDescent="0.3">
      <c r="A3406" s="108">
        <v>591693</v>
      </c>
      <c r="B3406" s="133" t="s">
        <v>6843</v>
      </c>
      <c r="C3406" s="133" t="s">
        <v>12</v>
      </c>
      <c r="D3406" s="133" t="s">
        <v>6822</v>
      </c>
      <c r="E3406" s="133" t="s">
        <v>1229</v>
      </c>
      <c r="F3406" s="133" t="s">
        <v>6535</v>
      </c>
      <c r="G3406" s="133" t="s">
        <v>928</v>
      </c>
      <c r="H3406" s="133" t="s">
        <v>6664</v>
      </c>
      <c r="I3406" t="b">
        <v>0</v>
      </c>
      <c r="J3406" s="133" t="s">
        <v>867</v>
      </c>
      <c r="K3406" s="91">
        <v>100000</v>
      </c>
      <c r="L3406" s="278">
        <v>100000</v>
      </c>
      <c r="M3406" s="278">
        <f t="shared" si="53"/>
        <v>0</v>
      </c>
    </row>
    <row r="3407" spans="1:13" hidden="1" x14ac:dyDescent="0.3">
      <c r="A3407" s="108">
        <v>603211</v>
      </c>
      <c r="B3407" s="133" t="s">
        <v>6844</v>
      </c>
      <c r="C3407" s="133" t="s">
        <v>12</v>
      </c>
      <c r="D3407" s="133" t="s">
        <v>6822</v>
      </c>
      <c r="E3407" s="133" t="s">
        <v>1229</v>
      </c>
      <c r="F3407" s="133" t="s">
        <v>6535</v>
      </c>
      <c r="G3407" s="133" t="s">
        <v>931</v>
      </c>
      <c r="H3407" s="133" t="s">
        <v>6845</v>
      </c>
      <c r="I3407" t="b">
        <v>0</v>
      </c>
      <c r="J3407" s="133" t="s">
        <v>867</v>
      </c>
      <c r="K3407" s="91">
        <v>50000</v>
      </c>
      <c r="L3407" s="278">
        <v>50000</v>
      </c>
      <c r="M3407" s="278">
        <f t="shared" si="53"/>
        <v>0</v>
      </c>
    </row>
    <row r="3408" spans="1:13" hidden="1" x14ac:dyDescent="0.3">
      <c r="A3408" s="108">
        <v>591391</v>
      </c>
      <c r="B3408" s="133" t="s">
        <v>6846</v>
      </c>
      <c r="C3408" s="133" t="s">
        <v>12</v>
      </c>
      <c r="D3408" s="133" t="s">
        <v>6822</v>
      </c>
      <c r="E3408" s="133" t="s">
        <v>1229</v>
      </c>
      <c r="F3408" s="133" t="s">
        <v>6535</v>
      </c>
      <c r="G3408" s="133" t="s">
        <v>944</v>
      </c>
      <c r="H3408" s="133" t="s">
        <v>6662</v>
      </c>
      <c r="I3408" t="b">
        <v>0</v>
      </c>
      <c r="J3408" s="133" t="s">
        <v>867</v>
      </c>
      <c r="K3408" s="91">
        <v>25000</v>
      </c>
      <c r="L3408" s="278">
        <v>25000</v>
      </c>
      <c r="M3408" s="278">
        <f t="shared" si="53"/>
        <v>0</v>
      </c>
    </row>
    <row r="3409" spans="1:13" hidden="1" x14ac:dyDescent="0.3">
      <c r="A3409" s="108">
        <v>583205</v>
      </c>
      <c r="B3409" s="133" t="s">
        <v>6847</v>
      </c>
      <c r="C3409" s="133" t="s">
        <v>12</v>
      </c>
      <c r="D3409" s="133" t="s">
        <v>6822</v>
      </c>
      <c r="E3409" s="133" t="s">
        <v>1229</v>
      </c>
      <c r="F3409" s="133" t="s">
        <v>6535</v>
      </c>
      <c r="G3409" s="133" t="s">
        <v>1060</v>
      </c>
      <c r="H3409" s="133" t="s">
        <v>6848</v>
      </c>
      <c r="I3409" t="b">
        <v>0</v>
      </c>
      <c r="J3409" s="133" t="s">
        <v>867</v>
      </c>
      <c r="K3409" s="91">
        <v>5000</v>
      </c>
      <c r="L3409" s="278">
        <v>5000</v>
      </c>
      <c r="M3409" s="278">
        <f t="shared" si="53"/>
        <v>0</v>
      </c>
    </row>
    <row r="3410" spans="1:13" hidden="1" x14ac:dyDescent="0.3">
      <c r="A3410" s="108">
        <v>591720</v>
      </c>
      <c r="B3410" s="133" t="s">
        <v>6849</v>
      </c>
      <c r="C3410" s="133" t="s">
        <v>12</v>
      </c>
      <c r="D3410" s="133" t="s">
        <v>6822</v>
      </c>
      <c r="E3410" s="133" t="s">
        <v>1229</v>
      </c>
      <c r="F3410" s="133" t="s">
        <v>6535</v>
      </c>
      <c r="G3410" s="133" t="s">
        <v>1088</v>
      </c>
      <c r="H3410" s="133" t="s">
        <v>6850</v>
      </c>
      <c r="I3410" t="b">
        <v>0</v>
      </c>
      <c r="J3410" s="133" t="s">
        <v>867</v>
      </c>
      <c r="K3410" s="91">
        <v>125000</v>
      </c>
      <c r="L3410" s="278">
        <v>125000</v>
      </c>
      <c r="M3410" s="278">
        <f t="shared" si="53"/>
        <v>0</v>
      </c>
    </row>
    <row r="3411" spans="1:13" hidden="1" x14ac:dyDescent="0.3">
      <c r="A3411" s="108">
        <v>585666</v>
      </c>
      <c r="B3411" s="133" t="s">
        <v>6851</v>
      </c>
      <c r="C3411" s="133" t="s">
        <v>12</v>
      </c>
      <c r="D3411" s="133" t="s">
        <v>6822</v>
      </c>
      <c r="E3411" s="133" t="s">
        <v>1268</v>
      </c>
      <c r="F3411" s="133" t="s">
        <v>6535</v>
      </c>
      <c r="G3411" s="133" t="s">
        <v>865</v>
      </c>
      <c r="H3411" s="133" t="s">
        <v>6693</v>
      </c>
      <c r="I3411" t="b">
        <v>0</v>
      </c>
      <c r="J3411" s="133" t="s">
        <v>867</v>
      </c>
      <c r="K3411" s="91">
        <v>75000</v>
      </c>
      <c r="L3411" s="278">
        <v>75000</v>
      </c>
      <c r="M3411" s="278">
        <f t="shared" si="53"/>
        <v>0</v>
      </c>
    </row>
    <row r="3412" spans="1:13" hidden="1" x14ac:dyDescent="0.3">
      <c r="A3412" s="108">
        <v>591524</v>
      </c>
      <c r="B3412" s="133" t="s">
        <v>6852</v>
      </c>
      <c r="C3412" s="133" t="s">
        <v>12</v>
      </c>
      <c r="D3412" s="133" t="s">
        <v>6822</v>
      </c>
      <c r="E3412" s="133" t="s">
        <v>1268</v>
      </c>
      <c r="F3412" s="133" t="s">
        <v>6535</v>
      </c>
      <c r="G3412" s="133" t="s">
        <v>925</v>
      </c>
      <c r="H3412" s="133" t="s">
        <v>6853</v>
      </c>
      <c r="I3412" t="b">
        <v>0</v>
      </c>
      <c r="J3412" s="133" t="s">
        <v>867</v>
      </c>
      <c r="K3412" s="91">
        <v>10000</v>
      </c>
      <c r="L3412" s="278">
        <v>10000</v>
      </c>
      <c r="M3412" s="278">
        <f t="shared" si="53"/>
        <v>0</v>
      </c>
    </row>
    <row r="3413" spans="1:13" hidden="1" x14ac:dyDescent="0.3">
      <c r="A3413" s="108">
        <v>591525</v>
      </c>
      <c r="B3413" s="133" t="s">
        <v>6854</v>
      </c>
      <c r="C3413" s="133" t="s">
        <v>12</v>
      </c>
      <c r="D3413" s="133" t="s">
        <v>6822</v>
      </c>
      <c r="E3413" s="133" t="s">
        <v>1268</v>
      </c>
      <c r="F3413" s="133" t="s">
        <v>6535</v>
      </c>
      <c r="G3413" s="133" t="s">
        <v>928</v>
      </c>
      <c r="H3413" s="133" t="s">
        <v>6691</v>
      </c>
      <c r="I3413" t="b">
        <v>0</v>
      </c>
      <c r="J3413" s="133" t="s">
        <v>867</v>
      </c>
      <c r="K3413" s="91">
        <v>1000</v>
      </c>
      <c r="L3413" s="278">
        <v>1000</v>
      </c>
      <c r="M3413" s="278">
        <f t="shared" si="53"/>
        <v>0</v>
      </c>
    </row>
    <row r="3414" spans="1:13" hidden="1" x14ac:dyDescent="0.3">
      <c r="A3414" s="108">
        <v>2006146</v>
      </c>
      <c r="B3414" s="133" t="s">
        <v>6855</v>
      </c>
      <c r="C3414" s="133" t="s">
        <v>12</v>
      </c>
      <c r="D3414" s="133" t="s">
        <v>6822</v>
      </c>
      <c r="E3414" s="133" t="s">
        <v>1679</v>
      </c>
      <c r="F3414" s="133" t="s">
        <v>6535</v>
      </c>
      <c r="G3414" s="133" t="s">
        <v>865</v>
      </c>
      <c r="H3414" s="133" t="s">
        <v>326</v>
      </c>
      <c r="I3414" t="b">
        <v>0</v>
      </c>
      <c r="J3414" s="133" t="s">
        <v>867</v>
      </c>
      <c r="K3414" s="91">
        <v>17100000</v>
      </c>
      <c r="L3414" s="278">
        <v>17100000</v>
      </c>
      <c r="M3414" s="278">
        <f t="shared" si="53"/>
        <v>0</v>
      </c>
    </row>
    <row r="3415" spans="1:13" hidden="1" x14ac:dyDescent="0.3">
      <c r="A3415" s="108">
        <v>595768</v>
      </c>
      <c r="B3415" s="133" t="s">
        <v>6856</v>
      </c>
      <c r="C3415" s="133" t="s">
        <v>12</v>
      </c>
      <c r="D3415" s="133" t="s">
        <v>6822</v>
      </c>
      <c r="E3415" s="133" t="s">
        <v>1694</v>
      </c>
      <c r="F3415" s="133" t="s">
        <v>6535</v>
      </c>
      <c r="G3415" s="133" t="s">
        <v>865</v>
      </c>
      <c r="H3415" s="133" t="s">
        <v>6857</v>
      </c>
      <c r="I3415" t="b">
        <v>0</v>
      </c>
      <c r="J3415" s="133" t="s">
        <v>867</v>
      </c>
      <c r="K3415" s="91">
        <v>16000000</v>
      </c>
      <c r="L3415" s="278">
        <v>16000000</v>
      </c>
      <c r="M3415" s="278">
        <f t="shared" si="53"/>
        <v>0</v>
      </c>
    </row>
    <row r="3416" spans="1:13" hidden="1" x14ac:dyDescent="0.3">
      <c r="A3416" s="108">
        <v>595769</v>
      </c>
      <c r="B3416" s="133" t="s">
        <v>6858</v>
      </c>
      <c r="C3416" s="133" t="s">
        <v>12</v>
      </c>
      <c r="D3416" s="133" t="s">
        <v>6822</v>
      </c>
      <c r="E3416" s="133" t="s">
        <v>1694</v>
      </c>
      <c r="F3416" s="133" t="s">
        <v>6535</v>
      </c>
      <c r="G3416" s="133" t="s">
        <v>925</v>
      </c>
      <c r="H3416" s="133" t="s">
        <v>6859</v>
      </c>
      <c r="I3416" t="b">
        <v>0</v>
      </c>
      <c r="J3416" s="133" t="s">
        <v>867</v>
      </c>
      <c r="K3416" s="91">
        <v>16000000</v>
      </c>
      <c r="L3416" s="278">
        <v>16000000</v>
      </c>
      <c r="M3416" s="278">
        <f t="shared" si="53"/>
        <v>0</v>
      </c>
    </row>
    <row r="3417" spans="1:13" hidden="1" x14ac:dyDescent="0.3">
      <c r="A3417" s="108">
        <v>595770</v>
      </c>
      <c r="B3417" s="133" t="s">
        <v>6860</v>
      </c>
      <c r="C3417" s="133" t="s">
        <v>12</v>
      </c>
      <c r="D3417" s="133" t="s">
        <v>6861</v>
      </c>
      <c r="E3417" s="133" t="s">
        <v>1694</v>
      </c>
      <c r="F3417" s="133" t="s">
        <v>6531</v>
      </c>
      <c r="G3417" s="133" t="s">
        <v>865</v>
      </c>
      <c r="H3417" s="133" t="s">
        <v>6862</v>
      </c>
      <c r="I3417" t="b">
        <v>0</v>
      </c>
      <c r="J3417" s="133" t="s">
        <v>867</v>
      </c>
      <c r="K3417" s="91">
        <v>40000000</v>
      </c>
      <c r="L3417" s="278">
        <v>40000000</v>
      </c>
      <c r="M3417" s="278">
        <f t="shared" si="53"/>
        <v>0</v>
      </c>
    </row>
    <row r="3418" spans="1:13" hidden="1" x14ac:dyDescent="0.3">
      <c r="A3418" s="108">
        <v>598311</v>
      </c>
      <c r="B3418" s="133" t="s">
        <v>6863</v>
      </c>
      <c r="C3418" s="133" t="s">
        <v>13</v>
      </c>
      <c r="D3418" s="133" t="s">
        <v>872</v>
      </c>
      <c r="E3418" s="133" t="s">
        <v>882</v>
      </c>
      <c r="F3418" s="133" t="s">
        <v>6864</v>
      </c>
      <c r="G3418" s="133" t="s">
        <v>865</v>
      </c>
      <c r="H3418" s="133" t="s">
        <v>6865</v>
      </c>
      <c r="I3418" t="b">
        <v>0</v>
      </c>
      <c r="J3418" s="133" t="s">
        <v>867</v>
      </c>
      <c r="K3418" s="91">
        <v>4000000</v>
      </c>
      <c r="L3418" s="278">
        <v>4000000</v>
      </c>
      <c r="M3418" s="278">
        <f t="shared" si="53"/>
        <v>0</v>
      </c>
    </row>
    <row r="3419" spans="1:13" hidden="1" x14ac:dyDescent="0.3">
      <c r="A3419" s="108">
        <v>591526</v>
      </c>
      <c r="B3419" s="133" t="s">
        <v>6866</v>
      </c>
      <c r="C3419" s="133" t="s">
        <v>13</v>
      </c>
      <c r="D3419" s="133" t="s">
        <v>872</v>
      </c>
      <c r="E3419" s="133" t="s">
        <v>882</v>
      </c>
      <c r="F3419" s="133" t="s">
        <v>6864</v>
      </c>
      <c r="G3419" s="133" t="s">
        <v>925</v>
      </c>
      <c r="H3419" s="133" t="s">
        <v>6867</v>
      </c>
      <c r="I3419" t="b">
        <v>0</v>
      </c>
      <c r="J3419" s="133" t="s">
        <v>867</v>
      </c>
      <c r="K3419" s="91">
        <v>1300000</v>
      </c>
      <c r="L3419" s="278">
        <v>1300000</v>
      </c>
      <c r="M3419" s="278">
        <f t="shared" si="53"/>
        <v>0</v>
      </c>
    </row>
    <row r="3420" spans="1:13" hidden="1" x14ac:dyDescent="0.3">
      <c r="A3420" s="108">
        <v>586249</v>
      </c>
      <c r="B3420" s="133" t="s">
        <v>6868</v>
      </c>
      <c r="C3420" s="133" t="s">
        <v>13</v>
      </c>
      <c r="D3420" s="133" t="s">
        <v>6461</v>
      </c>
      <c r="E3420" s="133" t="s">
        <v>882</v>
      </c>
      <c r="F3420" s="133" t="s">
        <v>6864</v>
      </c>
      <c r="G3420" s="133" t="s">
        <v>865</v>
      </c>
      <c r="H3420" s="133" t="s">
        <v>6869</v>
      </c>
      <c r="I3420" t="b">
        <v>0</v>
      </c>
      <c r="J3420" s="133" t="s">
        <v>867</v>
      </c>
      <c r="K3420" s="91">
        <v>3325010</v>
      </c>
      <c r="L3420" s="278">
        <v>3325010</v>
      </c>
      <c r="M3420" s="278">
        <f t="shared" si="53"/>
        <v>0</v>
      </c>
    </row>
    <row r="3421" spans="1:13" hidden="1" x14ac:dyDescent="0.3">
      <c r="A3421" s="108">
        <v>591527</v>
      </c>
      <c r="B3421" s="133" t="s">
        <v>6870</v>
      </c>
      <c r="C3421" s="133" t="s">
        <v>13</v>
      </c>
      <c r="D3421" s="133" t="s">
        <v>6461</v>
      </c>
      <c r="E3421" s="133" t="s">
        <v>882</v>
      </c>
      <c r="F3421" s="133" t="s">
        <v>6864</v>
      </c>
      <c r="G3421" s="133" t="s">
        <v>925</v>
      </c>
      <c r="H3421" s="133" t="s">
        <v>6871</v>
      </c>
      <c r="I3421" t="b">
        <v>0</v>
      </c>
      <c r="J3421" s="133" t="s">
        <v>867</v>
      </c>
      <c r="K3421" s="91">
        <v>5000000</v>
      </c>
      <c r="L3421" s="278">
        <v>5000000</v>
      </c>
      <c r="M3421" s="278">
        <f t="shared" si="53"/>
        <v>0</v>
      </c>
    </row>
    <row r="3422" spans="1:13" hidden="1" x14ac:dyDescent="0.3">
      <c r="A3422" s="108">
        <v>595771</v>
      </c>
      <c r="B3422" s="133" t="s">
        <v>6872</v>
      </c>
      <c r="C3422" s="133" t="s">
        <v>13</v>
      </c>
      <c r="D3422" s="133" t="s">
        <v>6873</v>
      </c>
      <c r="E3422" s="133" t="s">
        <v>882</v>
      </c>
      <c r="F3422" s="133" t="s">
        <v>6874</v>
      </c>
      <c r="G3422" s="133" t="s">
        <v>865</v>
      </c>
      <c r="H3422" s="133" t="s">
        <v>6875</v>
      </c>
      <c r="I3422" t="b">
        <v>0</v>
      </c>
      <c r="J3422" s="133" t="s">
        <v>867</v>
      </c>
      <c r="K3422" s="91">
        <v>5000</v>
      </c>
      <c r="L3422" s="278">
        <v>5000</v>
      </c>
      <c r="M3422" s="278">
        <f t="shared" si="53"/>
        <v>0</v>
      </c>
    </row>
    <row r="3423" spans="1:13" hidden="1" x14ac:dyDescent="0.3">
      <c r="A3423" s="108">
        <v>591458</v>
      </c>
      <c r="B3423" s="133" t="s">
        <v>6876</v>
      </c>
      <c r="C3423" s="133" t="s">
        <v>13</v>
      </c>
      <c r="D3423" s="133" t="s">
        <v>6877</v>
      </c>
      <c r="E3423" s="133" t="s">
        <v>882</v>
      </c>
      <c r="F3423" s="133" t="s">
        <v>6878</v>
      </c>
      <c r="G3423" s="133" t="s">
        <v>865</v>
      </c>
      <c r="H3423" s="133" t="s">
        <v>6879</v>
      </c>
      <c r="I3423" t="b">
        <v>0</v>
      </c>
      <c r="J3423" s="133" t="s">
        <v>867</v>
      </c>
      <c r="K3423" s="91">
        <v>10000</v>
      </c>
      <c r="L3423" s="278">
        <v>10000</v>
      </c>
      <c r="M3423" s="278">
        <f t="shared" si="53"/>
        <v>0</v>
      </c>
    </row>
    <row r="3424" spans="1:13" hidden="1" x14ac:dyDescent="0.3">
      <c r="A3424" s="108">
        <v>602943</v>
      </c>
      <c r="B3424" s="133" t="s">
        <v>6880</v>
      </c>
      <c r="C3424" s="133" t="s">
        <v>13</v>
      </c>
      <c r="D3424" s="133" t="s">
        <v>6881</v>
      </c>
      <c r="E3424" s="133" t="s">
        <v>863</v>
      </c>
      <c r="F3424" s="133" t="s">
        <v>1492</v>
      </c>
      <c r="G3424" s="133" t="s">
        <v>865</v>
      </c>
      <c r="H3424" s="133" t="s">
        <v>6882</v>
      </c>
      <c r="I3424" t="b">
        <v>0</v>
      </c>
      <c r="J3424" s="133" t="s">
        <v>867</v>
      </c>
      <c r="K3424" s="91">
        <v>61780</v>
      </c>
      <c r="L3424" s="278">
        <v>59770</v>
      </c>
      <c r="M3424" s="278">
        <f t="shared" si="53"/>
        <v>-2010</v>
      </c>
    </row>
    <row r="3425" spans="1:13" hidden="1" x14ac:dyDescent="0.3">
      <c r="A3425" s="108">
        <v>598312</v>
      </c>
      <c r="B3425" s="133" t="s">
        <v>6883</v>
      </c>
      <c r="C3425" s="133" t="s">
        <v>13</v>
      </c>
      <c r="D3425" s="133" t="s">
        <v>6884</v>
      </c>
      <c r="E3425" s="133" t="s">
        <v>882</v>
      </c>
      <c r="F3425" s="133" t="s">
        <v>6885</v>
      </c>
      <c r="G3425" s="133" t="s">
        <v>865</v>
      </c>
      <c r="H3425" s="133" t="s">
        <v>6886</v>
      </c>
      <c r="I3425" t="b">
        <v>0</v>
      </c>
      <c r="J3425" s="133" t="s">
        <v>867</v>
      </c>
      <c r="K3425" s="91">
        <v>0</v>
      </c>
      <c r="L3425" s="278">
        <v>0</v>
      </c>
      <c r="M3425" s="278">
        <f t="shared" si="53"/>
        <v>0</v>
      </c>
    </row>
    <row r="3426" spans="1:13" hidden="1" x14ac:dyDescent="0.3">
      <c r="A3426" s="108">
        <v>603060</v>
      </c>
      <c r="B3426" s="133" t="s">
        <v>6889</v>
      </c>
      <c r="C3426" s="133" t="s">
        <v>13</v>
      </c>
      <c r="D3426" s="133" t="s">
        <v>6890</v>
      </c>
      <c r="E3426" s="133" t="s">
        <v>882</v>
      </c>
      <c r="F3426" s="133" t="s">
        <v>6891</v>
      </c>
      <c r="G3426" s="133" t="s">
        <v>865</v>
      </c>
      <c r="H3426" s="133" t="s">
        <v>6892</v>
      </c>
      <c r="I3426" t="b">
        <v>0</v>
      </c>
      <c r="J3426" s="133" t="s">
        <v>867</v>
      </c>
      <c r="K3426" s="91">
        <v>467000</v>
      </c>
      <c r="L3426" s="278">
        <v>467000</v>
      </c>
      <c r="M3426" s="278">
        <f t="shared" si="53"/>
        <v>0</v>
      </c>
    </row>
    <row r="3427" spans="1:13" hidden="1" x14ac:dyDescent="0.3">
      <c r="A3427" s="108">
        <v>594843</v>
      </c>
      <c r="B3427" s="133" t="s">
        <v>6895</v>
      </c>
      <c r="C3427" s="133" t="s">
        <v>13</v>
      </c>
      <c r="D3427" s="133" t="s">
        <v>3709</v>
      </c>
      <c r="E3427" s="133" t="s">
        <v>882</v>
      </c>
      <c r="F3427" s="133" t="s">
        <v>6896</v>
      </c>
      <c r="G3427" s="133" t="s">
        <v>865</v>
      </c>
      <c r="H3427" s="133" t="s">
        <v>6897</v>
      </c>
      <c r="I3427" t="b">
        <v>0</v>
      </c>
      <c r="J3427" s="133" t="s">
        <v>867</v>
      </c>
      <c r="K3427" s="91">
        <v>10000</v>
      </c>
      <c r="L3427" s="278">
        <v>10000</v>
      </c>
      <c r="M3427" s="278">
        <f t="shared" si="53"/>
        <v>0</v>
      </c>
    </row>
    <row r="3428" spans="1:13" hidden="1" x14ac:dyDescent="0.3">
      <c r="A3428" s="108">
        <v>584020</v>
      </c>
      <c r="B3428" s="133" t="s">
        <v>6900</v>
      </c>
      <c r="C3428" s="133" t="s">
        <v>13</v>
      </c>
      <c r="D3428" s="133" t="s">
        <v>6901</v>
      </c>
      <c r="E3428" s="133" t="s">
        <v>882</v>
      </c>
      <c r="F3428" s="133" t="s">
        <v>6902</v>
      </c>
      <c r="G3428" s="133" t="s">
        <v>865</v>
      </c>
      <c r="H3428" s="133" t="s">
        <v>6903</v>
      </c>
      <c r="I3428" t="b">
        <v>0</v>
      </c>
      <c r="J3428" s="133" t="s">
        <v>867</v>
      </c>
      <c r="K3428" s="91">
        <v>500000</v>
      </c>
      <c r="L3428" s="278">
        <v>500000</v>
      </c>
      <c r="M3428" s="278">
        <f t="shared" si="53"/>
        <v>0</v>
      </c>
    </row>
    <row r="3429" spans="1:13" hidden="1" x14ac:dyDescent="0.3">
      <c r="A3429" s="108">
        <v>591694</v>
      </c>
      <c r="B3429" s="133" t="s">
        <v>6909</v>
      </c>
      <c r="C3429" s="133" t="s">
        <v>13</v>
      </c>
      <c r="D3429" s="133" t="s">
        <v>6910</v>
      </c>
      <c r="E3429" s="133" t="s">
        <v>882</v>
      </c>
      <c r="F3429" s="133" t="s">
        <v>6911</v>
      </c>
      <c r="G3429" s="133" t="s">
        <v>865</v>
      </c>
      <c r="H3429" s="133" t="s">
        <v>6912</v>
      </c>
      <c r="I3429" t="b">
        <v>0</v>
      </c>
      <c r="J3429" s="133" t="s">
        <v>867</v>
      </c>
      <c r="K3429" s="91">
        <v>150000</v>
      </c>
      <c r="L3429" s="278">
        <v>173560</v>
      </c>
      <c r="M3429" s="278">
        <f t="shared" si="53"/>
        <v>23560</v>
      </c>
    </row>
    <row r="3430" spans="1:13" hidden="1" x14ac:dyDescent="0.3">
      <c r="A3430" s="108">
        <v>603212</v>
      </c>
      <c r="B3430" s="133" t="s">
        <v>6913</v>
      </c>
      <c r="C3430" s="133" t="s">
        <v>13</v>
      </c>
      <c r="D3430" s="133" t="s">
        <v>6914</v>
      </c>
      <c r="E3430" s="133" t="s">
        <v>882</v>
      </c>
      <c r="F3430" s="133" t="s">
        <v>6915</v>
      </c>
      <c r="G3430" s="133" t="s">
        <v>865</v>
      </c>
      <c r="H3430" s="133" t="s">
        <v>6916</v>
      </c>
      <c r="I3430" t="b">
        <v>0</v>
      </c>
      <c r="J3430" s="133" t="s">
        <v>867</v>
      </c>
      <c r="K3430" s="91">
        <v>8000</v>
      </c>
      <c r="L3430" s="278">
        <v>8000</v>
      </c>
      <c r="M3430" s="278">
        <f t="shared" si="53"/>
        <v>0</v>
      </c>
    </row>
    <row r="3431" spans="1:13" hidden="1" x14ac:dyDescent="0.3">
      <c r="A3431" s="108">
        <v>591528</v>
      </c>
      <c r="B3431" s="133" t="s">
        <v>6917</v>
      </c>
      <c r="C3431" s="133" t="s">
        <v>13</v>
      </c>
      <c r="D3431" s="133" t="s">
        <v>6918</v>
      </c>
      <c r="E3431" s="133" t="s">
        <v>882</v>
      </c>
      <c r="F3431" s="133" t="s">
        <v>6919</v>
      </c>
      <c r="G3431" s="133" t="s">
        <v>865</v>
      </c>
      <c r="H3431" s="133" t="s">
        <v>6920</v>
      </c>
      <c r="I3431" t="b">
        <v>0</v>
      </c>
      <c r="J3431" s="133" t="s">
        <v>867</v>
      </c>
      <c r="K3431" s="91">
        <v>10000</v>
      </c>
      <c r="L3431" s="278">
        <v>10000</v>
      </c>
      <c r="M3431" s="278">
        <f t="shared" si="53"/>
        <v>0</v>
      </c>
    </row>
    <row r="3432" spans="1:13" hidden="1" x14ac:dyDescent="0.3">
      <c r="A3432" s="108">
        <v>595772</v>
      </c>
      <c r="B3432" s="133" t="s">
        <v>6921</v>
      </c>
      <c r="C3432" s="133" t="s">
        <v>13</v>
      </c>
      <c r="D3432" s="133" t="s">
        <v>6922</v>
      </c>
      <c r="E3432" s="133" t="s">
        <v>882</v>
      </c>
      <c r="F3432" s="133" t="s">
        <v>6923</v>
      </c>
      <c r="G3432" s="133" t="s">
        <v>865</v>
      </c>
      <c r="H3432" s="133" t="s">
        <v>6924</v>
      </c>
      <c r="I3432" t="b">
        <v>0</v>
      </c>
      <c r="J3432" s="133" t="s">
        <v>867</v>
      </c>
      <c r="K3432" s="91">
        <v>100000</v>
      </c>
      <c r="L3432" s="278">
        <v>100000</v>
      </c>
      <c r="M3432" s="278">
        <f t="shared" si="53"/>
        <v>0</v>
      </c>
    </row>
    <row r="3433" spans="1:13" hidden="1" x14ac:dyDescent="0.3">
      <c r="A3433" s="108">
        <v>595773</v>
      </c>
      <c r="B3433" s="133" t="s">
        <v>6925</v>
      </c>
      <c r="C3433" s="133" t="s">
        <v>13</v>
      </c>
      <c r="D3433" s="133" t="s">
        <v>6922</v>
      </c>
      <c r="E3433" s="133" t="s">
        <v>935</v>
      </c>
      <c r="F3433" s="133" t="s">
        <v>6926</v>
      </c>
      <c r="G3433" s="133" t="s">
        <v>865</v>
      </c>
      <c r="H3433" s="133" t="s">
        <v>6927</v>
      </c>
      <c r="I3433" t="b">
        <v>0</v>
      </c>
      <c r="J3433" s="133" t="s">
        <v>867</v>
      </c>
      <c r="K3433" s="91">
        <v>15000</v>
      </c>
      <c r="L3433" s="278">
        <v>15000</v>
      </c>
      <c r="M3433" s="278">
        <f t="shared" si="53"/>
        <v>0</v>
      </c>
    </row>
    <row r="3434" spans="1:13" hidden="1" x14ac:dyDescent="0.3">
      <c r="A3434" s="108">
        <v>595774</v>
      </c>
      <c r="B3434" s="133" t="s">
        <v>6928</v>
      </c>
      <c r="C3434" s="133" t="s">
        <v>13</v>
      </c>
      <c r="D3434" s="133" t="s">
        <v>6929</v>
      </c>
      <c r="E3434" s="133" t="s">
        <v>882</v>
      </c>
      <c r="F3434" s="133" t="s">
        <v>6930</v>
      </c>
      <c r="G3434" s="133" t="s">
        <v>865</v>
      </c>
      <c r="H3434" s="133" t="s">
        <v>6931</v>
      </c>
      <c r="I3434" t="b">
        <v>0</v>
      </c>
      <c r="J3434" s="133" t="s">
        <v>867</v>
      </c>
      <c r="K3434" s="91">
        <v>128350</v>
      </c>
      <c r="L3434" s="278">
        <v>128350</v>
      </c>
      <c r="M3434" s="278">
        <f t="shared" si="53"/>
        <v>0</v>
      </c>
    </row>
    <row r="3435" spans="1:13" hidden="1" x14ac:dyDescent="0.3">
      <c r="A3435" s="108">
        <v>595775</v>
      </c>
      <c r="B3435" s="133" t="s">
        <v>6932</v>
      </c>
      <c r="C3435" s="133" t="s">
        <v>13</v>
      </c>
      <c r="D3435" s="133" t="s">
        <v>6929</v>
      </c>
      <c r="E3435" s="133" t="s">
        <v>6933</v>
      </c>
      <c r="F3435" s="133" t="s">
        <v>6934</v>
      </c>
      <c r="G3435" s="133" t="s">
        <v>865</v>
      </c>
      <c r="H3435" s="133" t="s">
        <v>6935</v>
      </c>
      <c r="I3435" t="b">
        <v>0</v>
      </c>
      <c r="J3435" s="133" t="s">
        <v>867</v>
      </c>
      <c r="K3435" s="91">
        <v>22000</v>
      </c>
      <c r="L3435" s="278">
        <v>22000</v>
      </c>
      <c r="M3435" s="278">
        <f t="shared" si="53"/>
        <v>0</v>
      </c>
    </row>
    <row r="3436" spans="1:13" hidden="1" x14ac:dyDescent="0.3">
      <c r="A3436" s="108">
        <v>595776</v>
      </c>
      <c r="B3436" s="133" t="s">
        <v>6938</v>
      </c>
      <c r="C3436" s="133" t="s">
        <v>13</v>
      </c>
      <c r="D3436" s="133" t="s">
        <v>6939</v>
      </c>
      <c r="E3436" s="133" t="s">
        <v>882</v>
      </c>
      <c r="F3436" s="133" t="s">
        <v>6940</v>
      </c>
      <c r="G3436" s="133" t="s">
        <v>865</v>
      </c>
      <c r="H3436" s="133" t="s">
        <v>6941</v>
      </c>
      <c r="I3436" t="b">
        <v>0</v>
      </c>
      <c r="J3436" s="133" t="s">
        <v>867</v>
      </c>
      <c r="K3436" s="91">
        <v>20000</v>
      </c>
      <c r="L3436" s="278">
        <v>20000</v>
      </c>
      <c r="M3436" s="278">
        <f t="shared" si="53"/>
        <v>0</v>
      </c>
    </row>
    <row r="3437" spans="1:13" hidden="1" x14ac:dyDescent="0.3">
      <c r="A3437" s="108">
        <v>595777</v>
      </c>
      <c r="B3437" s="133" t="s">
        <v>6942</v>
      </c>
      <c r="C3437" s="133" t="s">
        <v>13</v>
      </c>
      <c r="D3437" s="133" t="s">
        <v>6943</v>
      </c>
      <c r="E3437" s="133" t="s">
        <v>882</v>
      </c>
      <c r="F3437" s="133" t="s">
        <v>6944</v>
      </c>
      <c r="G3437" s="133" t="s">
        <v>865</v>
      </c>
      <c r="H3437" s="133" t="s">
        <v>6945</v>
      </c>
      <c r="I3437" t="b">
        <v>0</v>
      </c>
      <c r="J3437" s="133" t="s">
        <v>867</v>
      </c>
      <c r="K3437" s="91">
        <v>45000</v>
      </c>
      <c r="L3437" s="278">
        <v>45000</v>
      </c>
      <c r="M3437" s="278">
        <f t="shared" si="53"/>
        <v>0</v>
      </c>
    </row>
    <row r="3438" spans="1:13" hidden="1" x14ac:dyDescent="0.3">
      <c r="A3438" s="108">
        <v>595778</v>
      </c>
      <c r="B3438" s="133" t="s">
        <v>6946</v>
      </c>
      <c r="C3438" s="133" t="s">
        <v>13</v>
      </c>
      <c r="D3438" s="133" t="s">
        <v>6947</v>
      </c>
      <c r="E3438" s="133" t="s">
        <v>882</v>
      </c>
      <c r="F3438" s="133" t="s">
        <v>6948</v>
      </c>
      <c r="G3438" s="133" t="s">
        <v>865</v>
      </c>
      <c r="H3438" s="133" t="s">
        <v>6949</v>
      </c>
      <c r="I3438" t="b">
        <v>0</v>
      </c>
      <c r="J3438" s="133" t="s">
        <v>867</v>
      </c>
      <c r="K3438" s="91">
        <v>85000</v>
      </c>
      <c r="L3438" s="278">
        <v>85000</v>
      </c>
      <c r="M3438" s="278">
        <f t="shared" si="53"/>
        <v>0</v>
      </c>
    </row>
    <row r="3439" spans="1:13" hidden="1" x14ac:dyDescent="0.3">
      <c r="A3439" s="108">
        <v>851300</v>
      </c>
      <c r="B3439" s="133" t="s">
        <v>6950</v>
      </c>
      <c r="C3439" s="133" t="s">
        <v>13</v>
      </c>
      <c r="D3439" s="133" t="s">
        <v>6951</v>
      </c>
      <c r="E3439" s="133" t="s">
        <v>882</v>
      </c>
      <c r="F3439" s="133" t="s">
        <v>6952</v>
      </c>
      <c r="G3439" s="133" t="s">
        <v>865</v>
      </c>
      <c r="H3439" s="133" t="s">
        <v>6953</v>
      </c>
      <c r="I3439" t="b">
        <v>0</v>
      </c>
      <c r="J3439" s="133" t="s">
        <v>867</v>
      </c>
      <c r="K3439" s="91">
        <v>600000</v>
      </c>
      <c r="L3439" s="278">
        <v>600000</v>
      </c>
      <c r="M3439" s="278">
        <f t="shared" si="53"/>
        <v>0</v>
      </c>
    </row>
    <row r="3440" spans="1:13" hidden="1" x14ac:dyDescent="0.3">
      <c r="A3440" s="108">
        <v>591529</v>
      </c>
      <c r="B3440" s="133" t="s">
        <v>6954</v>
      </c>
      <c r="C3440" s="133" t="s">
        <v>13</v>
      </c>
      <c r="D3440" s="133" t="s">
        <v>6955</v>
      </c>
      <c r="E3440" s="133" t="s">
        <v>882</v>
      </c>
      <c r="F3440" s="133" t="s">
        <v>6956</v>
      </c>
      <c r="G3440" s="133" t="s">
        <v>865</v>
      </c>
      <c r="H3440" s="133" t="s">
        <v>6957</v>
      </c>
      <c r="I3440" t="b">
        <v>0</v>
      </c>
      <c r="J3440" s="133" t="s">
        <v>867</v>
      </c>
      <c r="K3440" s="91">
        <v>7000</v>
      </c>
      <c r="L3440" s="278">
        <v>7000</v>
      </c>
      <c r="M3440" s="278">
        <f t="shared" si="53"/>
        <v>0</v>
      </c>
    </row>
    <row r="3441" spans="1:13" hidden="1" x14ac:dyDescent="0.3">
      <c r="A3441" s="108">
        <v>595779</v>
      </c>
      <c r="B3441" s="133" t="s">
        <v>6958</v>
      </c>
      <c r="C3441" s="133" t="s">
        <v>13</v>
      </c>
      <c r="D3441" s="133" t="s">
        <v>6959</v>
      </c>
      <c r="E3441" s="133" t="s">
        <v>882</v>
      </c>
      <c r="F3441" s="133" t="s">
        <v>6960</v>
      </c>
      <c r="G3441" s="133" t="s">
        <v>865</v>
      </c>
      <c r="H3441" s="133" t="s">
        <v>6961</v>
      </c>
      <c r="I3441" t="b">
        <v>0</v>
      </c>
      <c r="J3441" s="133" t="s">
        <v>867</v>
      </c>
      <c r="K3441" s="91">
        <v>10000</v>
      </c>
      <c r="L3441" s="278">
        <v>10000</v>
      </c>
      <c r="M3441" s="278">
        <f t="shared" si="53"/>
        <v>0</v>
      </c>
    </row>
    <row r="3442" spans="1:13" hidden="1" x14ac:dyDescent="0.3">
      <c r="A3442" s="108">
        <v>595780</v>
      </c>
      <c r="B3442" s="133" t="s">
        <v>6962</v>
      </c>
      <c r="C3442" s="133" t="s">
        <v>13</v>
      </c>
      <c r="D3442" s="133" t="s">
        <v>6963</v>
      </c>
      <c r="E3442" s="133" t="s">
        <v>882</v>
      </c>
      <c r="F3442" s="133" t="s">
        <v>6964</v>
      </c>
      <c r="G3442" s="133" t="s">
        <v>865</v>
      </c>
      <c r="H3442" s="133" t="s">
        <v>6965</v>
      </c>
      <c r="I3442" t="b">
        <v>0</v>
      </c>
      <c r="J3442" s="133" t="s">
        <v>867</v>
      </c>
      <c r="K3442" s="91">
        <v>150000</v>
      </c>
      <c r="L3442" s="278">
        <v>150000</v>
      </c>
      <c r="M3442" s="278">
        <f t="shared" si="53"/>
        <v>0</v>
      </c>
    </row>
    <row r="3443" spans="1:13" hidden="1" x14ac:dyDescent="0.3">
      <c r="A3443" s="108">
        <v>595781</v>
      </c>
      <c r="B3443" s="133" t="s">
        <v>6966</v>
      </c>
      <c r="C3443" s="133" t="s">
        <v>13</v>
      </c>
      <c r="D3443" s="133" t="s">
        <v>6967</v>
      </c>
      <c r="E3443" s="133" t="s">
        <v>882</v>
      </c>
      <c r="F3443" s="133" t="s">
        <v>6968</v>
      </c>
      <c r="G3443" s="133" t="s">
        <v>865</v>
      </c>
      <c r="H3443" s="133" t="s">
        <v>6969</v>
      </c>
      <c r="I3443" t="b">
        <v>0</v>
      </c>
      <c r="J3443" s="133" t="s">
        <v>867</v>
      </c>
      <c r="K3443" s="91">
        <v>1150000</v>
      </c>
      <c r="L3443" s="278">
        <v>1150000</v>
      </c>
      <c r="M3443" s="278">
        <f t="shared" si="53"/>
        <v>0</v>
      </c>
    </row>
    <row r="3444" spans="1:13" hidden="1" x14ac:dyDescent="0.3">
      <c r="A3444" s="108">
        <v>595782</v>
      </c>
      <c r="B3444" s="133" t="s">
        <v>6970</v>
      </c>
      <c r="C3444" s="133" t="s">
        <v>13</v>
      </c>
      <c r="D3444" s="133" t="s">
        <v>910</v>
      </c>
      <c r="E3444" s="133" t="s">
        <v>882</v>
      </c>
      <c r="F3444" s="133" t="s">
        <v>6971</v>
      </c>
      <c r="G3444" s="133" t="s">
        <v>865</v>
      </c>
      <c r="H3444" s="133" t="s">
        <v>6972</v>
      </c>
      <c r="I3444" t="b">
        <v>0</v>
      </c>
      <c r="J3444" s="133" t="s">
        <v>867</v>
      </c>
      <c r="K3444" s="91">
        <v>50000</v>
      </c>
      <c r="L3444" s="278">
        <v>50000</v>
      </c>
      <c r="M3444" s="278">
        <f t="shared" si="53"/>
        <v>0</v>
      </c>
    </row>
    <row r="3445" spans="1:13" hidden="1" x14ac:dyDescent="0.3">
      <c r="A3445" s="108">
        <v>595783</v>
      </c>
      <c r="B3445" s="133" t="s">
        <v>6973</v>
      </c>
      <c r="C3445" s="133" t="s">
        <v>13</v>
      </c>
      <c r="D3445" s="133" t="s">
        <v>6974</v>
      </c>
      <c r="E3445" s="133" t="s">
        <v>882</v>
      </c>
      <c r="F3445" s="133" t="s">
        <v>6975</v>
      </c>
      <c r="G3445" s="133" t="s">
        <v>865</v>
      </c>
      <c r="H3445" s="133" t="s">
        <v>6976</v>
      </c>
      <c r="I3445" t="b">
        <v>0</v>
      </c>
      <c r="J3445" s="133" t="s">
        <v>867</v>
      </c>
      <c r="K3445" s="91">
        <v>12600</v>
      </c>
      <c r="L3445" s="278">
        <v>12600</v>
      </c>
      <c r="M3445" s="278">
        <f t="shared" si="53"/>
        <v>0</v>
      </c>
    </row>
    <row r="3446" spans="1:13" hidden="1" x14ac:dyDescent="0.3">
      <c r="A3446" s="108">
        <v>585692</v>
      </c>
      <c r="B3446" s="133" t="s">
        <v>6977</v>
      </c>
      <c r="C3446" s="133" t="s">
        <v>13</v>
      </c>
      <c r="D3446" s="133" t="s">
        <v>6974</v>
      </c>
      <c r="E3446" s="133" t="s">
        <v>882</v>
      </c>
      <c r="F3446" s="133" t="s">
        <v>6978</v>
      </c>
      <c r="G3446" s="133" t="s">
        <v>865</v>
      </c>
      <c r="H3446" s="133" t="s">
        <v>6979</v>
      </c>
      <c r="I3446" t="b">
        <v>0</v>
      </c>
      <c r="J3446" s="133" t="s">
        <v>867</v>
      </c>
      <c r="K3446" s="91">
        <v>0</v>
      </c>
      <c r="L3446" s="278">
        <v>8830</v>
      </c>
      <c r="M3446" s="278">
        <f t="shared" si="53"/>
        <v>8830</v>
      </c>
    </row>
    <row r="3447" spans="1:13" hidden="1" x14ac:dyDescent="0.3">
      <c r="A3447" s="108">
        <v>598634</v>
      </c>
      <c r="B3447" s="133" t="s">
        <v>6980</v>
      </c>
      <c r="C3447" s="133" t="s">
        <v>13</v>
      </c>
      <c r="D3447" s="133" t="s">
        <v>6974</v>
      </c>
      <c r="E3447" s="133" t="s">
        <v>882</v>
      </c>
      <c r="F3447" s="133" t="s">
        <v>6981</v>
      </c>
      <c r="G3447" s="133" t="s">
        <v>865</v>
      </c>
      <c r="H3447" s="133" t="s">
        <v>6982</v>
      </c>
      <c r="I3447" t="b">
        <v>0</v>
      </c>
      <c r="J3447" s="133" t="s">
        <v>867</v>
      </c>
      <c r="K3447" s="91">
        <v>7880</v>
      </c>
      <c r="L3447" s="278">
        <v>7880</v>
      </c>
      <c r="M3447" s="278">
        <f t="shared" si="53"/>
        <v>0</v>
      </c>
    </row>
    <row r="3448" spans="1:13" hidden="1" x14ac:dyDescent="0.3">
      <c r="A3448" s="108">
        <v>585574</v>
      </c>
      <c r="B3448" s="133" t="s">
        <v>6992</v>
      </c>
      <c r="C3448" s="133" t="s">
        <v>13</v>
      </c>
      <c r="D3448" s="133" t="s">
        <v>6993</v>
      </c>
      <c r="E3448" s="133" t="s">
        <v>882</v>
      </c>
      <c r="F3448" s="133" t="s">
        <v>6994</v>
      </c>
      <c r="G3448" s="133" t="s">
        <v>865</v>
      </c>
      <c r="H3448" s="133" t="s">
        <v>6995</v>
      </c>
      <c r="I3448" t="b">
        <v>0</v>
      </c>
      <c r="J3448" s="133" t="s">
        <v>867</v>
      </c>
      <c r="K3448" s="91">
        <v>0</v>
      </c>
      <c r="L3448" s="278">
        <v>0</v>
      </c>
      <c r="M3448" s="278">
        <f t="shared" si="53"/>
        <v>0</v>
      </c>
    </row>
    <row r="3449" spans="1:13" hidden="1" x14ac:dyDescent="0.3">
      <c r="A3449" s="108">
        <v>600483</v>
      </c>
      <c r="B3449" s="133" t="s">
        <v>6996</v>
      </c>
      <c r="C3449" s="133" t="s">
        <v>13</v>
      </c>
      <c r="D3449" s="133" t="s">
        <v>6997</v>
      </c>
      <c r="E3449" s="133" t="s">
        <v>882</v>
      </c>
      <c r="F3449" s="133" t="s">
        <v>6998</v>
      </c>
      <c r="G3449" s="133" t="s">
        <v>865</v>
      </c>
      <c r="H3449" s="133" t="s">
        <v>6999</v>
      </c>
      <c r="I3449" t="b">
        <v>0</v>
      </c>
      <c r="J3449" s="133" t="s">
        <v>867</v>
      </c>
      <c r="K3449" s="91">
        <v>123000000</v>
      </c>
      <c r="L3449" s="278">
        <v>123000000</v>
      </c>
      <c r="M3449" s="278">
        <f t="shared" si="53"/>
        <v>0</v>
      </c>
    </row>
    <row r="3450" spans="1:13" hidden="1" x14ac:dyDescent="0.3">
      <c r="A3450" s="108">
        <v>598313</v>
      </c>
      <c r="B3450" s="133" t="s">
        <v>7000</v>
      </c>
      <c r="C3450" s="133" t="s">
        <v>13</v>
      </c>
      <c r="D3450" s="133" t="s">
        <v>3713</v>
      </c>
      <c r="E3450" s="133" t="s">
        <v>882</v>
      </c>
      <c r="F3450" s="133" t="s">
        <v>7001</v>
      </c>
      <c r="G3450" s="133" t="s">
        <v>865</v>
      </c>
      <c r="H3450" s="133" t="s">
        <v>7002</v>
      </c>
      <c r="I3450" t="b">
        <v>0</v>
      </c>
      <c r="J3450" s="133" t="s">
        <v>867</v>
      </c>
      <c r="K3450" s="91">
        <v>0</v>
      </c>
      <c r="L3450" s="278">
        <v>0</v>
      </c>
      <c r="M3450" s="278">
        <f t="shared" si="53"/>
        <v>0</v>
      </c>
    </row>
    <row r="3451" spans="1:13" hidden="1" x14ac:dyDescent="0.3">
      <c r="A3451" s="108">
        <v>594844</v>
      </c>
      <c r="B3451" s="133" t="s">
        <v>7003</v>
      </c>
      <c r="C3451" s="133" t="s">
        <v>13</v>
      </c>
      <c r="D3451" s="133" t="s">
        <v>3713</v>
      </c>
      <c r="E3451" s="133" t="s">
        <v>882</v>
      </c>
      <c r="F3451" s="133" t="s">
        <v>6650</v>
      </c>
      <c r="G3451" s="133" t="s">
        <v>865</v>
      </c>
      <c r="H3451" s="133" t="s">
        <v>7004</v>
      </c>
      <c r="I3451" t="b">
        <v>0</v>
      </c>
      <c r="J3451" s="133" t="s">
        <v>867</v>
      </c>
      <c r="K3451" s="91">
        <v>0</v>
      </c>
      <c r="L3451" s="278">
        <v>0</v>
      </c>
      <c r="M3451" s="278">
        <f t="shared" si="53"/>
        <v>0</v>
      </c>
    </row>
    <row r="3452" spans="1:13" hidden="1" x14ac:dyDescent="0.3">
      <c r="A3452" s="108">
        <v>586253</v>
      </c>
      <c r="B3452" s="133" t="s">
        <v>7005</v>
      </c>
      <c r="C3452" s="133" t="s">
        <v>13</v>
      </c>
      <c r="D3452" s="133" t="s">
        <v>7006</v>
      </c>
      <c r="E3452" s="133" t="s">
        <v>882</v>
      </c>
      <c r="F3452" s="133" t="s">
        <v>6709</v>
      </c>
      <c r="G3452" s="133" t="s">
        <v>865</v>
      </c>
      <c r="H3452" s="133" t="s">
        <v>7007</v>
      </c>
      <c r="I3452" t="b">
        <v>0</v>
      </c>
      <c r="J3452" s="133" t="s">
        <v>867</v>
      </c>
      <c r="K3452" s="91">
        <v>0</v>
      </c>
      <c r="L3452" s="278">
        <v>0</v>
      </c>
      <c r="M3452" s="278">
        <f t="shared" si="53"/>
        <v>0</v>
      </c>
    </row>
    <row r="3453" spans="1:13" hidden="1" x14ac:dyDescent="0.3">
      <c r="A3453" s="108">
        <v>591530</v>
      </c>
      <c r="B3453" s="133" t="s">
        <v>7008</v>
      </c>
      <c r="C3453" s="133" t="s">
        <v>13</v>
      </c>
      <c r="D3453" s="133" t="s">
        <v>7006</v>
      </c>
      <c r="E3453" s="133" t="s">
        <v>882</v>
      </c>
      <c r="F3453" s="133" t="s">
        <v>7009</v>
      </c>
      <c r="G3453" s="133" t="s">
        <v>865</v>
      </c>
      <c r="H3453" s="133" t="s">
        <v>7010</v>
      </c>
      <c r="I3453" t="b">
        <v>0</v>
      </c>
      <c r="J3453" s="133" t="s">
        <v>867</v>
      </c>
      <c r="K3453" s="91">
        <v>100000</v>
      </c>
      <c r="L3453" s="278">
        <v>100000</v>
      </c>
      <c r="M3453" s="278">
        <f t="shared" si="53"/>
        <v>0</v>
      </c>
    </row>
    <row r="3454" spans="1:13" hidden="1" x14ac:dyDescent="0.3">
      <c r="A3454" s="108">
        <v>595785</v>
      </c>
      <c r="B3454" s="133" t="s">
        <v>7013</v>
      </c>
      <c r="C3454" s="133" t="s">
        <v>13</v>
      </c>
      <c r="D3454" s="133" t="s">
        <v>7006</v>
      </c>
      <c r="E3454" s="133" t="s">
        <v>882</v>
      </c>
      <c r="F3454" s="133" t="s">
        <v>7014</v>
      </c>
      <c r="G3454" s="133" t="s">
        <v>925</v>
      </c>
      <c r="H3454" s="133" t="s">
        <v>7015</v>
      </c>
      <c r="I3454" t="b">
        <v>0</v>
      </c>
      <c r="J3454" s="133" t="s">
        <v>867</v>
      </c>
      <c r="K3454" s="91">
        <v>150000</v>
      </c>
      <c r="L3454" s="278">
        <v>150000</v>
      </c>
      <c r="M3454" s="278">
        <f t="shared" si="53"/>
        <v>0</v>
      </c>
    </row>
    <row r="3455" spans="1:13" hidden="1" x14ac:dyDescent="0.3">
      <c r="A3455" s="108">
        <v>595792</v>
      </c>
      <c r="B3455" s="133" t="s">
        <v>7018</v>
      </c>
      <c r="C3455" s="133" t="s">
        <v>13</v>
      </c>
      <c r="D3455" s="133" t="s">
        <v>7006</v>
      </c>
      <c r="E3455" s="133" t="s">
        <v>882</v>
      </c>
      <c r="F3455" s="133" t="s">
        <v>7019</v>
      </c>
      <c r="G3455" s="133" t="s">
        <v>925</v>
      </c>
      <c r="H3455" s="133" t="s">
        <v>7020</v>
      </c>
      <c r="I3455" t="b">
        <v>0</v>
      </c>
      <c r="J3455" s="133" t="s">
        <v>867</v>
      </c>
      <c r="K3455" s="91">
        <v>250000</v>
      </c>
      <c r="L3455" s="278">
        <v>250000</v>
      </c>
      <c r="M3455" s="278">
        <f t="shared" si="53"/>
        <v>0</v>
      </c>
    </row>
    <row r="3456" spans="1:13" hidden="1" x14ac:dyDescent="0.3">
      <c r="A3456" s="108">
        <v>595793</v>
      </c>
      <c r="B3456" s="133" t="s">
        <v>7021</v>
      </c>
      <c r="C3456" s="133" t="s">
        <v>13</v>
      </c>
      <c r="D3456" s="133" t="s">
        <v>7006</v>
      </c>
      <c r="E3456" s="133" t="s">
        <v>882</v>
      </c>
      <c r="F3456" s="133" t="s">
        <v>7022</v>
      </c>
      <c r="G3456" s="133" t="s">
        <v>865</v>
      </c>
      <c r="H3456" s="133" t="s">
        <v>7023</v>
      </c>
      <c r="I3456" t="b">
        <v>0</v>
      </c>
      <c r="J3456" s="133" t="s">
        <v>867</v>
      </c>
      <c r="K3456" s="91">
        <v>2136480</v>
      </c>
      <c r="L3456" s="278">
        <v>2131620</v>
      </c>
      <c r="M3456" s="278">
        <f t="shared" si="53"/>
        <v>-4860</v>
      </c>
    </row>
    <row r="3457" spans="1:13" hidden="1" x14ac:dyDescent="0.3">
      <c r="A3457" s="108">
        <v>595794</v>
      </c>
      <c r="B3457" s="133" t="s">
        <v>7024</v>
      </c>
      <c r="C3457" s="133" t="s">
        <v>13</v>
      </c>
      <c r="D3457" s="133" t="s">
        <v>7006</v>
      </c>
      <c r="E3457" s="133" t="s">
        <v>882</v>
      </c>
      <c r="F3457" s="133" t="s">
        <v>7022</v>
      </c>
      <c r="G3457" s="133" t="s">
        <v>925</v>
      </c>
      <c r="H3457" s="133" t="s">
        <v>7025</v>
      </c>
      <c r="I3457" t="b">
        <v>0</v>
      </c>
      <c r="J3457" s="133" t="s">
        <v>867</v>
      </c>
      <c r="K3457" s="91">
        <v>5000000</v>
      </c>
      <c r="L3457" s="278">
        <v>5000000</v>
      </c>
      <c r="M3457" s="278">
        <f t="shared" si="53"/>
        <v>0</v>
      </c>
    </row>
    <row r="3458" spans="1:13" hidden="1" x14ac:dyDescent="0.3">
      <c r="A3458" s="108">
        <v>595795</v>
      </c>
      <c r="B3458" s="133" t="s">
        <v>7026</v>
      </c>
      <c r="C3458" s="133" t="s">
        <v>13</v>
      </c>
      <c r="D3458" s="133" t="s">
        <v>7006</v>
      </c>
      <c r="E3458" s="133" t="s">
        <v>882</v>
      </c>
      <c r="F3458" s="133" t="s">
        <v>7027</v>
      </c>
      <c r="G3458" s="133" t="s">
        <v>865</v>
      </c>
      <c r="H3458" s="133" t="s">
        <v>7028</v>
      </c>
      <c r="I3458" t="b">
        <v>0</v>
      </c>
      <c r="J3458" s="133" t="s">
        <v>867</v>
      </c>
      <c r="K3458" s="91">
        <v>50000</v>
      </c>
      <c r="L3458" s="278">
        <v>50000</v>
      </c>
      <c r="M3458" s="278">
        <f t="shared" si="53"/>
        <v>0</v>
      </c>
    </row>
    <row r="3459" spans="1:13" hidden="1" x14ac:dyDescent="0.3">
      <c r="A3459" s="108">
        <v>591459</v>
      </c>
      <c r="B3459" s="133" t="s">
        <v>7031</v>
      </c>
      <c r="C3459" s="133" t="s">
        <v>13</v>
      </c>
      <c r="D3459" s="133" t="s">
        <v>7006</v>
      </c>
      <c r="E3459" s="133" t="s">
        <v>882</v>
      </c>
      <c r="F3459" s="133" t="s">
        <v>7032</v>
      </c>
      <c r="G3459" s="133" t="s">
        <v>925</v>
      </c>
      <c r="H3459" s="133" t="s">
        <v>7033</v>
      </c>
      <c r="I3459" t="b">
        <v>0</v>
      </c>
      <c r="J3459" s="133" t="s">
        <v>867</v>
      </c>
      <c r="K3459" s="91">
        <v>50000</v>
      </c>
      <c r="L3459" s="278">
        <v>50000</v>
      </c>
      <c r="M3459" s="278">
        <f t="shared" si="53"/>
        <v>0</v>
      </c>
    </row>
    <row r="3460" spans="1:13" hidden="1" x14ac:dyDescent="0.3">
      <c r="A3460" s="108">
        <v>602027</v>
      </c>
      <c r="B3460" s="133" t="s">
        <v>7034</v>
      </c>
      <c r="C3460" s="133" t="s">
        <v>13</v>
      </c>
      <c r="D3460" s="133" t="s">
        <v>7006</v>
      </c>
      <c r="E3460" s="133" t="s">
        <v>882</v>
      </c>
      <c r="F3460" s="133" t="s">
        <v>7035</v>
      </c>
      <c r="G3460" s="133" t="s">
        <v>865</v>
      </c>
      <c r="H3460" s="133" t="s">
        <v>7036</v>
      </c>
      <c r="I3460" t="b">
        <v>0</v>
      </c>
      <c r="J3460" s="133" t="s">
        <v>867</v>
      </c>
      <c r="K3460" s="91">
        <v>10000</v>
      </c>
      <c r="L3460" s="278">
        <v>10000</v>
      </c>
      <c r="M3460" s="278">
        <f t="shared" si="53"/>
        <v>0</v>
      </c>
    </row>
    <row r="3461" spans="1:13" hidden="1" x14ac:dyDescent="0.3">
      <c r="A3461" s="108">
        <v>602944</v>
      </c>
      <c r="B3461" s="133" t="s">
        <v>7037</v>
      </c>
      <c r="C3461" s="133" t="s">
        <v>13</v>
      </c>
      <c r="D3461" s="133" t="s">
        <v>7006</v>
      </c>
      <c r="E3461" s="133" t="s">
        <v>882</v>
      </c>
      <c r="F3461" s="133" t="s">
        <v>7038</v>
      </c>
      <c r="G3461" s="133" t="s">
        <v>865</v>
      </c>
      <c r="H3461" s="133" t="s">
        <v>7039</v>
      </c>
      <c r="I3461" t="b">
        <v>0</v>
      </c>
      <c r="J3461" s="133" t="s">
        <v>867</v>
      </c>
      <c r="K3461" s="91">
        <v>10000</v>
      </c>
      <c r="L3461" s="278">
        <v>10000</v>
      </c>
      <c r="M3461" s="278">
        <f t="shared" si="53"/>
        <v>0</v>
      </c>
    </row>
    <row r="3462" spans="1:13" hidden="1" x14ac:dyDescent="0.3">
      <c r="A3462" s="108">
        <v>602945</v>
      </c>
      <c r="B3462" s="133" t="s">
        <v>7040</v>
      </c>
      <c r="C3462" s="133" t="s">
        <v>13</v>
      </c>
      <c r="D3462" s="133" t="s">
        <v>7041</v>
      </c>
      <c r="E3462" s="133" t="s">
        <v>882</v>
      </c>
      <c r="F3462" s="133" t="s">
        <v>7042</v>
      </c>
      <c r="G3462" s="133" t="s">
        <v>865</v>
      </c>
      <c r="H3462" s="133" t="s">
        <v>7043</v>
      </c>
      <c r="I3462" t="b">
        <v>0</v>
      </c>
      <c r="J3462" s="133" t="s">
        <v>867</v>
      </c>
      <c r="K3462" s="91">
        <v>2000000</v>
      </c>
      <c r="L3462" s="278">
        <v>2000000</v>
      </c>
      <c r="M3462" s="278">
        <f t="shared" ref="M3462:M3525" si="54">+L3462-K3462</f>
        <v>0</v>
      </c>
    </row>
    <row r="3463" spans="1:13" hidden="1" x14ac:dyDescent="0.3">
      <c r="A3463" s="108">
        <v>598314</v>
      </c>
      <c r="B3463" s="133" t="s">
        <v>7044</v>
      </c>
      <c r="C3463" s="133" t="s">
        <v>13</v>
      </c>
      <c r="D3463" s="133" t="s">
        <v>7045</v>
      </c>
      <c r="E3463" s="133" t="s">
        <v>882</v>
      </c>
      <c r="F3463" s="133" t="s">
        <v>7046</v>
      </c>
      <c r="G3463" s="133" t="s">
        <v>865</v>
      </c>
      <c r="H3463" s="133" t="s">
        <v>7047</v>
      </c>
      <c r="I3463" t="b">
        <v>0</v>
      </c>
      <c r="J3463" s="133" t="s">
        <v>867</v>
      </c>
      <c r="K3463" s="91">
        <v>0</v>
      </c>
      <c r="L3463" s="278">
        <v>0</v>
      </c>
      <c r="M3463" s="278">
        <f t="shared" si="54"/>
        <v>0</v>
      </c>
    </row>
    <row r="3464" spans="1:13" hidden="1" x14ac:dyDescent="0.3">
      <c r="A3464" s="108">
        <v>603061</v>
      </c>
      <c r="B3464" s="133" t="s">
        <v>7049</v>
      </c>
      <c r="C3464" s="133" t="s">
        <v>13</v>
      </c>
      <c r="D3464" s="133" t="s">
        <v>7050</v>
      </c>
      <c r="E3464" s="133" t="s">
        <v>882</v>
      </c>
      <c r="F3464" s="133" t="s">
        <v>7051</v>
      </c>
      <c r="G3464" s="133" t="s">
        <v>865</v>
      </c>
      <c r="H3464" s="133" t="s">
        <v>7052</v>
      </c>
      <c r="I3464" t="b">
        <v>0</v>
      </c>
      <c r="J3464" s="133" t="s">
        <v>867</v>
      </c>
      <c r="K3464" s="91">
        <v>4150</v>
      </c>
      <c r="L3464" s="278">
        <v>4150</v>
      </c>
      <c r="M3464" s="278">
        <f t="shared" si="54"/>
        <v>0</v>
      </c>
    </row>
    <row r="3465" spans="1:13" hidden="1" x14ac:dyDescent="0.3">
      <c r="A3465" s="108">
        <v>594845</v>
      </c>
      <c r="B3465" s="133" t="s">
        <v>7053</v>
      </c>
      <c r="C3465" s="133" t="s">
        <v>13</v>
      </c>
      <c r="D3465" s="133" t="s">
        <v>7054</v>
      </c>
      <c r="E3465" s="133" t="s">
        <v>882</v>
      </c>
      <c r="F3465" s="133" t="s">
        <v>7055</v>
      </c>
      <c r="G3465" s="133" t="s">
        <v>865</v>
      </c>
      <c r="H3465" s="133" t="s">
        <v>7056</v>
      </c>
      <c r="I3465" t="b">
        <v>0</v>
      </c>
      <c r="J3465" s="133" t="s">
        <v>867</v>
      </c>
      <c r="K3465" s="91">
        <v>500000</v>
      </c>
      <c r="L3465" s="278">
        <v>500000</v>
      </c>
      <c r="M3465" s="278">
        <f t="shared" si="54"/>
        <v>0</v>
      </c>
    </row>
    <row r="3466" spans="1:13" hidden="1" x14ac:dyDescent="0.3">
      <c r="A3466" s="108">
        <v>591392</v>
      </c>
      <c r="B3466" s="133" t="s">
        <v>7057</v>
      </c>
      <c r="C3466" s="133" t="s">
        <v>13</v>
      </c>
      <c r="D3466" s="133" t="s">
        <v>7054</v>
      </c>
      <c r="E3466" s="133" t="s">
        <v>882</v>
      </c>
      <c r="F3466" s="133" t="s">
        <v>7058</v>
      </c>
      <c r="G3466" s="133" t="s">
        <v>865</v>
      </c>
      <c r="H3466" s="133" t="s">
        <v>7059</v>
      </c>
      <c r="I3466" t="b">
        <v>0</v>
      </c>
      <c r="J3466" s="133" t="s">
        <v>867</v>
      </c>
      <c r="K3466" s="91">
        <v>0</v>
      </c>
      <c r="L3466" s="278">
        <v>0</v>
      </c>
      <c r="M3466" s="278">
        <f t="shared" si="54"/>
        <v>0</v>
      </c>
    </row>
    <row r="3467" spans="1:13" hidden="1" x14ac:dyDescent="0.3">
      <c r="A3467" s="108">
        <v>591393</v>
      </c>
      <c r="B3467" s="133" t="s">
        <v>7061</v>
      </c>
      <c r="C3467" s="133" t="s">
        <v>13</v>
      </c>
      <c r="D3467" s="133" t="s">
        <v>921</v>
      </c>
      <c r="E3467" s="133" t="s">
        <v>882</v>
      </c>
      <c r="F3467" s="133" t="s">
        <v>922</v>
      </c>
      <c r="G3467" s="133" t="s">
        <v>865</v>
      </c>
      <c r="H3467" s="133" t="s">
        <v>923</v>
      </c>
      <c r="I3467" t="b">
        <v>0</v>
      </c>
      <c r="J3467" s="133" t="s">
        <v>867</v>
      </c>
      <c r="K3467" s="91">
        <v>10000</v>
      </c>
      <c r="L3467" s="278">
        <v>10000</v>
      </c>
      <c r="M3467" s="278">
        <f t="shared" si="54"/>
        <v>0</v>
      </c>
    </row>
    <row r="3468" spans="1:13" hidden="1" x14ac:dyDescent="0.3">
      <c r="A3468" s="108">
        <v>585767</v>
      </c>
      <c r="B3468" s="133" t="s">
        <v>7064</v>
      </c>
      <c r="C3468" s="133" t="s">
        <v>13</v>
      </c>
      <c r="D3468" s="133" t="s">
        <v>7065</v>
      </c>
      <c r="E3468" s="133" t="s">
        <v>863</v>
      </c>
      <c r="F3468" s="133" t="s">
        <v>957</v>
      </c>
      <c r="G3468" s="133" t="s">
        <v>865</v>
      </c>
      <c r="H3468" s="133" t="s">
        <v>7066</v>
      </c>
      <c r="I3468" t="b">
        <v>0</v>
      </c>
      <c r="J3468" s="133" t="s">
        <v>867</v>
      </c>
      <c r="K3468" s="91">
        <v>50000</v>
      </c>
      <c r="L3468" s="278">
        <v>50000</v>
      </c>
      <c r="M3468" s="278">
        <f t="shared" si="54"/>
        <v>0</v>
      </c>
    </row>
    <row r="3469" spans="1:13" hidden="1" x14ac:dyDescent="0.3">
      <c r="A3469" s="108">
        <v>585768</v>
      </c>
      <c r="B3469" s="133" t="s">
        <v>7067</v>
      </c>
      <c r="C3469" s="133" t="s">
        <v>13</v>
      </c>
      <c r="D3469" s="133" t="s">
        <v>7068</v>
      </c>
      <c r="E3469" s="133" t="s">
        <v>882</v>
      </c>
      <c r="F3469" s="133" t="s">
        <v>7069</v>
      </c>
      <c r="G3469" s="133" t="s">
        <v>865</v>
      </c>
      <c r="H3469" s="133" t="s">
        <v>7070</v>
      </c>
      <c r="I3469" t="b">
        <v>0</v>
      </c>
      <c r="J3469" s="133" t="s">
        <v>867</v>
      </c>
      <c r="K3469" s="91">
        <v>23000</v>
      </c>
      <c r="L3469" s="278">
        <v>23000</v>
      </c>
      <c r="M3469" s="278">
        <f t="shared" si="54"/>
        <v>0</v>
      </c>
    </row>
    <row r="3470" spans="1:13" hidden="1" x14ac:dyDescent="0.3">
      <c r="A3470" s="108">
        <v>587945</v>
      </c>
      <c r="B3470" s="133" t="s">
        <v>7071</v>
      </c>
      <c r="C3470" s="133" t="s">
        <v>13</v>
      </c>
      <c r="D3470" s="133" t="s">
        <v>7068</v>
      </c>
      <c r="E3470" s="133" t="s">
        <v>882</v>
      </c>
      <c r="F3470" s="133" t="s">
        <v>7072</v>
      </c>
      <c r="G3470" s="133" t="s">
        <v>865</v>
      </c>
      <c r="H3470" s="133" t="s">
        <v>7073</v>
      </c>
      <c r="I3470" t="b">
        <v>0</v>
      </c>
      <c r="J3470" s="133" t="s">
        <v>867</v>
      </c>
      <c r="K3470" s="91">
        <v>21000</v>
      </c>
      <c r="L3470" s="278">
        <v>21000</v>
      </c>
      <c r="M3470" s="278">
        <f t="shared" si="54"/>
        <v>0</v>
      </c>
    </row>
    <row r="3471" spans="1:13" hidden="1" x14ac:dyDescent="0.3">
      <c r="A3471" s="108">
        <v>585667</v>
      </c>
      <c r="B3471" s="133" t="s">
        <v>7074</v>
      </c>
      <c r="C3471" s="133" t="s">
        <v>13</v>
      </c>
      <c r="D3471" s="133" t="s">
        <v>982</v>
      </c>
      <c r="E3471" s="133" t="s">
        <v>882</v>
      </c>
      <c r="F3471" s="133" t="s">
        <v>983</v>
      </c>
      <c r="G3471" s="133" t="s">
        <v>865</v>
      </c>
      <c r="H3471" s="133" t="s">
        <v>7075</v>
      </c>
      <c r="I3471" t="b">
        <v>0</v>
      </c>
      <c r="J3471" s="133" t="s">
        <v>867</v>
      </c>
      <c r="K3471" s="91">
        <v>30000</v>
      </c>
      <c r="L3471" s="278">
        <v>30000</v>
      </c>
      <c r="M3471" s="278">
        <f t="shared" si="54"/>
        <v>0</v>
      </c>
    </row>
    <row r="3472" spans="1:13" hidden="1" x14ac:dyDescent="0.3">
      <c r="A3472" s="108">
        <v>595796</v>
      </c>
      <c r="B3472" s="133" t="s">
        <v>7076</v>
      </c>
      <c r="C3472" s="133" t="s">
        <v>13</v>
      </c>
      <c r="D3472" s="133" t="s">
        <v>7077</v>
      </c>
      <c r="E3472" s="133" t="s">
        <v>882</v>
      </c>
      <c r="F3472" s="133" t="s">
        <v>7078</v>
      </c>
      <c r="G3472" s="133" t="s">
        <v>865</v>
      </c>
      <c r="H3472" s="133" t="s">
        <v>7079</v>
      </c>
      <c r="I3472" t="b">
        <v>0</v>
      </c>
      <c r="J3472" s="133" t="s">
        <v>867</v>
      </c>
      <c r="K3472" s="91">
        <v>16000</v>
      </c>
      <c r="L3472" s="278">
        <v>16000</v>
      </c>
      <c r="M3472" s="278">
        <f t="shared" si="54"/>
        <v>0</v>
      </c>
    </row>
    <row r="3473" spans="1:13" hidden="1" x14ac:dyDescent="0.3">
      <c r="A3473" s="108">
        <v>595797</v>
      </c>
      <c r="B3473" s="133" t="s">
        <v>7080</v>
      </c>
      <c r="C3473" s="133" t="s">
        <v>13</v>
      </c>
      <c r="D3473" s="133" t="s">
        <v>7081</v>
      </c>
      <c r="E3473" s="133" t="s">
        <v>882</v>
      </c>
      <c r="F3473" s="133" t="s">
        <v>6864</v>
      </c>
      <c r="G3473" s="133" t="s">
        <v>865</v>
      </c>
      <c r="H3473" s="133" t="s">
        <v>7082</v>
      </c>
      <c r="I3473" t="b">
        <v>0</v>
      </c>
      <c r="J3473" s="133" t="s">
        <v>867</v>
      </c>
      <c r="K3473" s="91">
        <v>2500000</v>
      </c>
      <c r="L3473" s="278">
        <v>2500000</v>
      </c>
      <c r="M3473" s="278">
        <f t="shared" si="54"/>
        <v>0</v>
      </c>
    </row>
    <row r="3474" spans="1:13" hidden="1" x14ac:dyDescent="0.3">
      <c r="A3474" s="108">
        <v>595798</v>
      </c>
      <c r="B3474" s="133" t="s">
        <v>7083</v>
      </c>
      <c r="C3474" s="133" t="s">
        <v>13</v>
      </c>
      <c r="D3474" s="133" t="s">
        <v>7084</v>
      </c>
      <c r="E3474" s="133" t="s">
        <v>882</v>
      </c>
      <c r="F3474" s="133" t="s">
        <v>7085</v>
      </c>
      <c r="G3474" s="133" t="s">
        <v>865</v>
      </c>
      <c r="H3474" s="133" t="s">
        <v>7086</v>
      </c>
      <c r="I3474" t="b">
        <v>0</v>
      </c>
      <c r="J3474" s="133" t="s">
        <v>867</v>
      </c>
      <c r="K3474" s="91">
        <v>2205780</v>
      </c>
      <c r="L3474" s="278">
        <v>2444050</v>
      </c>
      <c r="M3474" s="278">
        <f t="shared" si="54"/>
        <v>238270</v>
      </c>
    </row>
    <row r="3475" spans="1:13" hidden="1" x14ac:dyDescent="0.3">
      <c r="A3475" s="108">
        <v>595799</v>
      </c>
      <c r="B3475" s="133" t="s">
        <v>7087</v>
      </c>
      <c r="C3475" s="133" t="s">
        <v>13</v>
      </c>
      <c r="D3475" s="133" t="s">
        <v>7088</v>
      </c>
      <c r="E3475" s="133" t="s">
        <v>882</v>
      </c>
      <c r="F3475" s="133" t="s">
        <v>7089</v>
      </c>
      <c r="G3475" s="133" t="s">
        <v>865</v>
      </c>
      <c r="H3475" s="133" t="s">
        <v>7090</v>
      </c>
      <c r="I3475" t="b">
        <v>0</v>
      </c>
      <c r="J3475" s="133" t="s">
        <v>867</v>
      </c>
      <c r="K3475" s="91">
        <v>50000</v>
      </c>
      <c r="L3475" s="278">
        <v>50000</v>
      </c>
      <c r="M3475" s="278">
        <f t="shared" si="54"/>
        <v>0</v>
      </c>
    </row>
    <row r="3476" spans="1:13" hidden="1" x14ac:dyDescent="0.3">
      <c r="A3476" s="108">
        <v>597358</v>
      </c>
      <c r="B3476" s="133" t="s">
        <v>7091</v>
      </c>
      <c r="C3476" s="133" t="s">
        <v>13</v>
      </c>
      <c r="D3476" s="133" t="s">
        <v>7088</v>
      </c>
      <c r="E3476" s="133" t="s">
        <v>882</v>
      </c>
      <c r="F3476" s="133" t="s">
        <v>7092</v>
      </c>
      <c r="G3476" s="133" t="s">
        <v>865</v>
      </c>
      <c r="H3476" s="133" t="s">
        <v>7093</v>
      </c>
      <c r="I3476" t="b">
        <v>0</v>
      </c>
      <c r="J3476" s="133" t="s">
        <v>867</v>
      </c>
      <c r="K3476" s="91">
        <v>100000</v>
      </c>
      <c r="L3476" s="278">
        <v>100000</v>
      </c>
      <c r="M3476" s="278">
        <f t="shared" si="54"/>
        <v>0</v>
      </c>
    </row>
    <row r="3477" spans="1:13" hidden="1" x14ac:dyDescent="0.3">
      <c r="A3477" s="108">
        <v>585693</v>
      </c>
      <c r="B3477" s="133" t="s">
        <v>7094</v>
      </c>
      <c r="C3477" s="133" t="s">
        <v>13</v>
      </c>
      <c r="D3477" s="133" t="s">
        <v>7095</v>
      </c>
      <c r="E3477" s="133" t="s">
        <v>882</v>
      </c>
      <c r="F3477" s="133" t="s">
        <v>7022</v>
      </c>
      <c r="G3477" s="133" t="s">
        <v>865</v>
      </c>
      <c r="H3477" s="133" t="s">
        <v>7096</v>
      </c>
      <c r="I3477" t="b">
        <v>0</v>
      </c>
      <c r="J3477" s="133" t="s">
        <v>867</v>
      </c>
      <c r="K3477" s="91">
        <v>750000</v>
      </c>
      <c r="L3477" s="278">
        <v>750000</v>
      </c>
      <c r="M3477" s="278">
        <f t="shared" si="54"/>
        <v>0</v>
      </c>
    </row>
    <row r="3478" spans="1:13" hidden="1" x14ac:dyDescent="0.3">
      <c r="A3478" s="108">
        <v>585694</v>
      </c>
      <c r="B3478" s="133" t="s">
        <v>7097</v>
      </c>
      <c r="C3478" s="133" t="s">
        <v>13</v>
      </c>
      <c r="D3478" s="133" t="s">
        <v>7098</v>
      </c>
      <c r="E3478" s="133" t="s">
        <v>882</v>
      </c>
      <c r="F3478" s="133" t="s">
        <v>7089</v>
      </c>
      <c r="G3478" s="133" t="s">
        <v>865</v>
      </c>
      <c r="H3478" s="133" t="s">
        <v>7099</v>
      </c>
      <c r="I3478" t="b">
        <v>0</v>
      </c>
      <c r="J3478" s="133" t="s">
        <v>867</v>
      </c>
      <c r="K3478" s="91">
        <v>50000</v>
      </c>
      <c r="L3478" s="278">
        <v>50000</v>
      </c>
      <c r="M3478" s="278">
        <f t="shared" si="54"/>
        <v>0</v>
      </c>
    </row>
    <row r="3479" spans="1:13" hidden="1" x14ac:dyDescent="0.3">
      <c r="A3479" s="108">
        <v>585200</v>
      </c>
      <c r="B3479" s="133" t="s">
        <v>7100</v>
      </c>
      <c r="C3479" s="133" t="s">
        <v>13</v>
      </c>
      <c r="D3479" s="133" t="s">
        <v>7098</v>
      </c>
      <c r="E3479" s="133" t="s">
        <v>882</v>
      </c>
      <c r="F3479" s="133" t="s">
        <v>7101</v>
      </c>
      <c r="G3479" s="133" t="s">
        <v>865</v>
      </c>
      <c r="H3479" s="133" t="s">
        <v>7102</v>
      </c>
      <c r="I3479" t="b">
        <v>0</v>
      </c>
      <c r="J3479" s="133" t="s">
        <v>867</v>
      </c>
      <c r="K3479" s="91">
        <v>15000</v>
      </c>
      <c r="L3479" s="278">
        <v>15000</v>
      </c>
      <c r="M3479" s="278">
        <f t="shared" si="54"/>
        <v>0</v>
      </c>
    </row>
    <row r="3480" spans="1:13" hidden="1" x14ac:dyDescent="0.3">
      <c r="A3480" s="108">
        <v>591460</v>
      </c>
      <c r="B3480" s="133" t="s">
        <v>7103</v>
      </c>
      <c r="C3480" s="133" t="s">
        <v>13</v>
      </c>
      <c r="D3480" s="133" t="s">
        <v>1135</v>
      </c>
      <c r="E3480" s="133" t="s">
        <v>882</v>
      </c>
      <c r="F3480" s="133" t="s">
        <v>7085</v>
      </c>
      <c r="G3480" s="133" t="s">
        <v>865</v>
      </c>
      <c r="H3480" s="133" t="s">
        <v>7104</v>
      </c>
      <c r="I3480" t="b">
        <v>0</v>
      </c>
      <c r="J3480" s="133" t="s">
        <v>867</v>
      </c>
      <c r="K3480" s="91">
        <v>0</v>
      </c>
      <c r="L3480" s="278">
        <v>0</v>
      </c>
      <c r="M3480" s="278">
        <f t="shared" si="54"/>
        <v>0</v>
      </c>
    </row>
    <row r="3481" spans="1:13" hidden="1" x14ac:dyDescent="0.3">
      <c r="A3481" s="108">
        <v>591461</v>
      </c>
      <c r="B3481" s="133" t="s">
        <v>7105</v>
      </c>
      <c r="C3481" s="133" t="s">
        <v>13</v>
      </c>
      <c r="D3481" s="133" t="s">
        <v>1146</v>
      </c>
      <c r="E3481" s="133" t="s">
        <v>882</v>
      </c>
      <c r="F3481" s="133" t="s">
        <v>7085</v>
      </c>
      <c r="G3481" s="133" t="s">
        <v>865</v>
      </c>
      <c r="H3481" s="133" t="s">
        <v>6569</v>
      </c>
      <c r="I3481" t="b">
        <v>0</v>
      </c>
      <c r="J3481" s="133" t="s">
        <v>867</v>
      </c>
      <c r="K3481" s="91">
        <v>0</v>
      </c>
      <c r="L3481" s="278">
        <v>0</v>
      </c>
      <c r="M3481" s="278">
        <f t="shared" si="54"/>
        <v>0</v>
      </c>
    </row>
    <row r="3482" spans="1:13" hidden="1" x14ac:dyDescent="0.3">
      <c r="A3482" s="108">
        <v>585575</v>
      </c>
      <c r="B3482" s="133" t="s">
        <v>7107</v>
      </c>
      <c r="C3482" s="133" t="s">
        <v>13</v>
      </c>
      <c r="D3482" s="133" t="s">
        <v>4230</v>
      </c>
      <c r="E3482" s="133" t="s">
        <v>882</v>
      </c>
      <c r="F3482" s="133" t="s">
        <v>1336</v>
      </c>
      <c r="G3482" s="133" t="s">
        <v>865</v>
      </c>
      <c r="H3482" s="133" t="s">
        <v>7108</v>
      </c>
      <c r="I3482" t="b">
        <v>0</v>
      </c>
      <c r="J3482" s="133" t="s">
        <v>867</v>
      </c>
      <c r="K3482" s="91">
        <v>99450</v>
      </c>
      <c r="L3482" s="278">
        <v>99450</v>
      </c>
      <c r="M3482" s="278">
        <f t="shared" si="54"/>
        <v>0</v>
      </c>
    </row>
    <row r="3483" spans="1:13" hidden="1" x14ac:dyDescent="0.3">
      <c r="A3483" s="108">
        <v>600484</v>
      </c>
      <c r="B3483" s="133" t="s">
        <v>7109</v>
      </c>
      <c r="C3483" s="133" t="s">
        <v>13</v>
      </c>
      <c r="D3483" s="133" t="s">
        <v>1159</v>
      </c>
      <c r="E3483" s="133" t="s">
        <v>882</v>
      </c>
      <c r="F3483" s="133" t="s">
        <v>1010</v>
      </c>
      <c r="G3483" s="133" t="s">
        <v>865</v>
      </c>
      <c r="H3483" s="133" t="s">
        <v>7110</v>
      </c>
      <c r="I3483" t="b">
        <v>0</v>
      </c>
      <c r="J3483" s="133" t="s">
        <v>867</v>
      </c>
      <c r="K3483" s="91">
        <v>1000</v>
      </c>
      <c r="L3483" s="278">
        <v>1000</v>
      </c>
      <c r="M3483" s="278">
        <f t="shared" si="54"/>
        <v>0</v>
      </c>
    </row>
    <row r="3484" spans="1:13" hidden="1" x14ac:dyDescent="0.3">
      <c r="A3484" s="108">
        <v>600485</v>
      </c>
      <c r="B3484" s="133" t="s">
        <v>7111</v>
      </c>
      <c r="C3484" s="133" t="s">
        <v>13</v>
      </c>
      <c r="D3484" s="133" t="s">
        <v>1159</v>
      </c>
      <c r="E3484" s="133" t="s">
        <v>882</v>
      </c>
      <c r="F3484" s="133" t="s">
        <v>1954</v>
      </c>
      <c r="G3484" s="133" t="s">
        <v>865</v>
      </c>
      <c r="H3484" s="133" t="s">
        <v>7112</v>
      </c>
      <c r="I3484" t="b">
        <v>0</v>
      </c>
      <c r="J3484" s="133" t="s">
        <v>867</v>
      </c>
      <c r="K3484" s="91">
        <v>0</v>
      </c>
      <c r="L3484" s="278">
        <v>0</v>
      </c>
      <c r="M3484" s="278">
        <f t="shared" si="54"/>
        <v>0</v>
      </c>
    </row>
    <row r="3485" spans="1:13" hidden="1" x14ac:dyDescent="0.3">
      <c r="A3485" s="108">
        <v>600486</v>
      </c>
      <c r="B3485" s="133" t="s">
        <v>7113</v>
      </c>
      <c r="C3485" s="133" t="s">
        <v>13</v>
      </c>
      <c r="D3485" s="133" t="s">
        <v>1159</v>
      </c>
      <c r="E3485" s="133" t="s">
        <v>882</v>
      </c>
      <c r="F3485" s="133" t="s">
        <v>961</v>
      </c>
      <c r="G3485" s="133" t="s">
        <v>865</v>
      </c>
      <c r="H3485" s="133" t="s">
        <v>7114</v>
      </c>
      <c r="I3485" t="b">
        <v>0</v>
      </c>
      <c r="J3485" s="133" t="s">
        <v>867</v>
      </c>
      <c r="K3485" s="91">
        <v>0</v>
      </c>
      <c r="L3485" s="278">
        <v>0</v>
      </c>
      <c r="M3485" s="278">
        <f t="shared" si="54"/>
        <v>0</v>
      </c>
    </row>
    <row r="3486" spans="1:13" hidden="1" x14ac:dyDescent="0.3">
      <c r="A3486" s="108">
        <v>600487</v>
      </c>
      <c r="B3486" s="133" t="s">
        <v>7115</v>
      </c>
      <c r="C3486" s="133" t="s">
        <v>13</v>
      </c>
      <c r="D3486" s="133" t="s">
        <v>1159</v>
      </c>
      <c r="E3486" s="133" t="s">
        <v>882</v>
      </c>
      <c r="F3486" s="133" t="s">
        <v>2350</v>
      </c>
      <c r="G3486" s="133" t="s">
        <v>865</v>
      </c>
      <c r="H3486" s="133" t="s">
        <v>7116</v>
      </c>
      <c r="I3486" t="b">
        <v>0</v>
      </c>
      <c r="J3486" s="133" t="s">
        <v>867</v>
      </c>
      <c r="K3486" s="91">
        <v>112920</v>
      </c>
      <c r="L3486" s="278">
        <v>112920</v>
      </c>
      <c r="M3486" s="278">
        <f t="shared" si="54"/>
        <v>0</v>
      </c>
    </row>
    <row r="3487" spans="1:13" hidden="1" x14ac:dyDescent="0.3">
      <c r="A3487" s="108">
        <v>602946</v>
      </c>
      <c r="B3487" s="133" t="s">
        <v>7117</v>
      </c>
      <c r="C3487" s="133" t="s">
        <v>13</v>
      </c>
      <c r="D3487" s="133" t="s">
        <v>1159</v>
      </c>
      <c r="E3487" s="133" t="s">
        <v>882</v>
      </c>
      <c r="F3487" s="133" t="s">
        <v>991</v>
      </c>
      <c r="G3487" s="133" t="s">
        <v>865</v>
      </c>
      <c r="H3487" s="133" t="s">
        <v>7118</v>
      </c>
      <c r="I3487" t="b">
        <v>0</v>
      </c>
      <c r="J3487" s="133" t="s">
        <v>867</v>
      </c>
      <c r="K3487" s="91">
        <v>30000</v>
      </c>
      <c r="L3487" s="278">
        <v>30000</v>
      </c>
      <c r="M3487" s="278">
        <f t="shared" si="54"/>
        <v>0</v>
      </c>
    </row>
    <row r="3488" spans="1:13" hidden="1" x14ac:dyDescent="0.3">
      <c r="A3488" s="108">
        <v>598315</v>
      </c>
      <c r="B3488" s="133" t="s">
        <v>7119</v>
      </c>
      <c r="C3488" s="133" t="s">
        <v>13</v>
      </c>
      <c r="D3488" s="133" t="s">
        <v>1159</v>
      </c>
      <c r="E3488" s="133" t="s">
        <v>882</v>
      </c>
      <c r="F3488" s="133" t="s">
        <v>2481</v>
      </c>
      <c r="G3488" s="133" t="s">
        <v>865</v>
      </c>
      <c r="H3488" s="133" t="s">
        <v>7120</v>
      </c>
      <c r="I3488" t="b">
        <v>0</v>
      </c>
      <c r="J3488" s="133" t="s">
        <v>867</v>
      </c>
      <c r="K3488" s="91">
        <v>0</v>
      </c>
      <c r="L3488" s="278">
        <v>0</v>
      </c>
      <c r="M3488" s="278">
        <f t="shared" si="54"/>
        <v>0</v>
      </c>
    </row>
    <row r="3489" spans="1:13" hidden="1" x14ac:dyDescent="0.3">
      <c r="A3489" s="108">
        <v>598360</v>
      </c>
      <c r="B3489" s="133" t="s">
        <v>7121</v>
      </c>
      <c r="C3489" s="133" t="s">
        <v>13</v>
      </c>
      <c r="D3489" s="133" t="s">
        <v>1159</v>
      </c>
      <c r="E3489" s="133" t="s">
        <v>882</v>
      </c>
      <c r="F3489" s="133" t="s">
        <v>7122</v>
      </c>
      <c r="G3489" s="133" t="s">
        <v>865</v>
      </c>
      <c r="H3489" s="133" t="s">
        <v>7123</v>
      </c>
      <c r="I3489" t="b">
        <v>0</v>
      </c>
      <c r="J3489" s="133" t="s">
        <v>867</v>
      </c>
      <c r="K3489" s="91">
        <v>40000</v>
      </c>
      <c r="L3489" s="278">
        <v>40000</v>
      </c>
      <c r="M3489" s="278">
        <f t="shared" si="54"/>
        <v>0</v>
      </c>
    </row>
    <row r="3490" spans="1:13" hidden="1" x14ac:dyDescent="0.3">
      <c r="A3490" s="108">
        <v>588799</v>
      </c>
      <c r="B3490" s="133" t="s">
        <v>7124</v>
      </c>
      <c r="C3490" s="133" t="s">
        <v>13</v>
      </c>
      <c r="D3490" s="133" t="s">
        <v>1159</v>
      </c>
      <c r="E3490" s="133" t="s">
        <v>882</v>
      </c>
      <c r="F3490" s="133" t="s">
        <v>7125</v>
      </c>
      <c r="G3490" s="133" t="s">
        <v>865</v>
      </c>
      <c r="H3490" s="268" t="s">
        <v>1251</v>
      </c>
      <c r="I3490" t="b">
        <v>0</v>
      </c>
      <c r="J3490" s="133" t="s">
        <v>867</v>
      </c>
      <c r="K3490" s="91">
        <v>0</v>
      </c>
      <c r="L3490" s="278">
        <v>0</v>
      </c>
      <c r="M3490" s="278">
        <f t="shared" si="54"/>
        <v>0</v>
      </c>
    </row>
    <row r="3491" spans="1:13" hidden="1" x14ac:dyDescent="0.3">
      <c r="A3491" s="108">
        <v>603062</v>
      </c>
      <c r="B3491" s="133" t="s">
        <v>7126</v>
      </c>
      <c r="C3491" s="133" t="s">
        <v>13</v>
      </c>
      <c r="D3491" s="133" t="s">
        <v>7127</v>
      </c>
      <c r="E3491" s="133" t="s">
        <v>882</v>
      </c>
      <c r="F3491" s="133" t="s">
        <v>6874</v>
      </c>
      <c r="G3491" s="133" t="s">
        <v>865</v>
      </c>
      <c r="H3491" s="133" t="s">
        <v>7128</v>
      </c>
      <c r="I3491" t="b">
        <v>0</v>
      </c>
      <c r="J3491" s="133" t="s">
        <v>867</v>
      </c>
      <c r="K3491" s="91">
        <v>5000</v>
      </c>
      <c r="L3491" s="278">
        <v>5000</v>
      </c>
      <c r="M3491" s="278">
        <f t="shared" si="54"/>
        <v>0</v>
      </c>
    </row>
    <row r="3492" spans="1:13" hidden="1" x14ac:dyDescent="0.3">
      <c r="A3492" s="108">
        <v>594846</v>
      </c>
      <c r="B3492" s="133" t="s">
        <v>7129</v>
      </c>
      <c r="C3492" s="133" t="s">
        <v>13</v>
      </c>
      <c r="D3492" s="133" t="s">
        <v>7130</v>
      </c>
      <c r="E3492" s="133" t="s">
        <v>1212</v>
      </c>
      <c r="F3492" s="133" t="s">
        <v>6864</v>
      </c>
      <c r="G3492" s="133" t="s">
        <v>865</v>
      </c>
      <c r="H3492" s="133" t="s">
        <v>6871</v>
      </c>
      <c r="I3492" t="b">
        <v>0</v>
      </c>
      <c r="J3492" s="133" t="s">
        <v>867</v>
      </c>
      <c r="K3492" s="91">
        <v>5000000</v>
      </c>
      <c r="L3492" s="278">
        <v>5000000</v>
      </c>
      <c r="M3492" s="278">
        <f t="shared" si="54"/>
        <v>0</v>
      </c>
    </row>
    <row r="3493" spans="1:13" hidden="1" x14ac:dyDescent="0.3">
      <c r="A3493" s="108">
        <v>594847</v>
      </c>
      <c r="B3493" s="133" t="s">
        <v>7131</v>
      </c>
      <c r="C3493" s="133" t="s">
        <v>13</v>
      </c>
      <c r="D3493" s="133" t="s">
        <v>7130</v>
      </c>
      <c r="E3493" s="133" t="s">
        <v>1694</v>
      </c>
      <c r="F3493" s="133" t="s">
        <v>6864</v>
      </c>
      <c r="G3493" s="133" t="s">
        <v>865</v>
      </c>
      <c r="H3493" s="133" t="s">
        <v>7132</v>
      </c>
      <c r="I3493" t="b">
        <v>0</v>
      </c>
      <c r="J3493" s="133" t="s">
        <v>867</v>
      </c>
      <c r="K3493" s="91">
        <v>2500000</v>
      </c>
      <c r="L3493" s="278">
        <v>2500000</v>
      </c>
      <c r="M3493" s="278">
        <f t="shared" si="54"/>
        <v>0</v>
      </c>
    </row>
    <row r="3494" spans="1:13" hidden="1" x14ac:dyDescent="0.3">
      <c r="A3494" s="108">
        <v>584021</v>
      </c>
      <c r="B3494" s="133" t="s">
        <v>7133</v>
      </c>
      <c r="C3494" s="133" t="s">
        <v>13</v>
      </c>
      <c r="D3494" s="133" t="s">
        <v>7130</v>
      </c>
      <c r="E3494" s="133" t="s">
        <v>1694</v>
      </c>
      <c r="F3494" s="133" t="s">
        <v>6864</v>
      </c>
      <c r="G3494" s="133" t="s">
        <v>1807</v>
      </c>
      <c r="H3494" s="133" t="s">
        <v>7134</v>
      </c>
      <c r="I3494" t="b">
        <v>0</v>
      </c>
      <c r="J3494" s="133" t="s">
        <v>867</v>
      </c>
      <c r="K3494" s="91">
        <v>27470</v>
      </c>
      <c r="L3494" s="278">
        <v>27470</v>
      </c>
      <c r="M3494" s="278">
        <f t="shared" si="54"/>
        <v>0</v>
      </c>
    </row>
    <row r="3495" spans="1:13" hidden="1" x14ac:dyDescent="0.3">
      <c r="A3495" s="108">
        <v>584022</v>
      </c>
      <c r="B3495" s="133" t="s">
        <v>7135</v>
      </c>
      <c r="C3495" s="133" t="s">
        <v>13</v>
      </c>
      <c r="D3495" s="133" t="s">
        <v>7130</v>
      </c>
      <c r="E3495" s="133" t="s">
        <v>1694</v>
      </c>
      <c r="F3495" s="133" t="s">
        <v>6864</v>
      </c>
      <c r="G3495" s="133" t="s">
        <v>1072</v>
      </c>
      <c r="H3495" s="133" t="s">
        <v>7136</v>
      </c>
      <c r="I3495" t="b">
        <v>0</v>
      </c>
      <c r="J3495" s="133" t="s">
        <v>867</v>
      </c>
      <c r="K3495" s="91">
        <v>11140</v>
      </c>
      <c r="L3495" s="278">
        <v>11140</v>
      </c>
      <c r="M3495" s="278">
        <f t="shared" si="54"/>
        <v>0</v>
      </c>
    </row>
    <row r="3496" spans="1:13" hidden="1" x14ac:dyDescent="0.3">
      <c r="A3496" s="108">
        <v>595800</v>
      </c>
      <c r="B3496" s="133" t="s">
        <v>7137</v>
      </c>
      <c r="C3496" s="133" t="s">
        <v>13</v>
      </c>
      <c r="D3496" s="133" t="s">
        <v>7130</v>
      </c>
      <c r="E3496" s="133" t="s">
        <v>1694</v>
      </c>
      <c r="F3496" s="133" t="s">
        <v>6864</v>
      </c>
      <c r="G3496" s="133" t="s">
        <v>1075</v>
      </c>
      <c r="H3496" s="133" t="s">
        <v>7138</v>
      </c>
      <c r="I3496" t="b">
        <v>0</v>
      </c>
      <c r="J3496" s="133" t="s">
        <v>867</v>
      </c>
      <c r="K3496" s="91">
        <v>109260</v>
      </c>
      <c r="L3496" s="278">
        <v>109260</v>
      </c>
      <c r="M3496" s="278">
        <f t="shared" si="54"/>
        <v>0</v>
      </c>
    </row>
    <row r="3497" spans="1:13" hidden="1" x14ac:dyDescent="0.3">
      <c r="A3497" s="108">
        <v>595801</v>
      </c>
      <c r="B3497" s="133" t="s">
        <v>7139</v>
      </c>
      <c r="C3497" s="133" t="s">
        <v>13</v>
      </c>
      <c r="D3497" s="133" t="s">
        <v>7130</v>
      </c>
      <c r="E3497" s="133" t="s">
        <v>1694</v>
      </c>
      <c r="F3497" s="133" t="s">
        <v>6864</v>
      </c>
      <c r="G3497" s="133" t="s">
        <v>1814</v>
      </c>
      <c r="H3497" s="133" t="s">
        <v>7140</v>
      </c>
      <c r="I3497" t="b">
        <v>0</v>
      </c>
      <c r="J3497" s="133" t="s">
        <v>867</v>
      </c>
      <c r="K3497" s="91">
        <v>19800</v>
      </c>
      <c r="L3497" s="278">
        <v>19800</v>
      </c>
      <c r="M3497" s="278">
        <f t="shared" si="54"/>
        <v>0</v>
      </c>
    </row>
    <row r="3498" spans="1:13" hidden="1" x14ac:dyDescent="0.3">
      <c r="A3498" s="108">
        <v>595802</v>
      </c>
      <c r="B3498" s="133" t="s">
        <v>7141</v>
      </c>
      <c r="C3498" s="133" t="s">
        <v>13</v>
      </c>
      <c r="D3498" s="133" t="s">
        <v>7130</v>
      </c>
      <c r="E3498" s="133" t="s">
        <v>1694</v>
      </c>
      <c r="F3498" s="133" t="s">
        <v>6864</v>
      </c>
      <c r="G3498" s="133" t="s">
        <v>1817</v>
      </c>
      <c r="H3498" s="133" t="s">
        <v>7142</v>
      </c>
      <c r="I3498" t="b">
        <v>0</v>
      </c>
      <c r="J3498" s="133" t="s">
        <v>867</v>
      </c>
      <c r="K3498" s="91">
        <v>26000</v>
      </c>
      <c r="L3498" s="278">
        <v>26000</v>
      </c>
      <c r="M3498" s="278">
        <f t="shared" si="54"/>
        <v>0</v>
      </c>
    </row>
    <row r="3499" spans="1:13" hidden="1" x14ac:dyDescent="0.3">
      <c r="A3499" s="108">
        <v>595803</v>
      </c>
      <c r="B3499" s="133" t="s">
        <v>7143</v>
      </c>
      <c r="C3499" s="133" t="s">
        <v>13</v>
      </c>
      <c r="D3499" s="133" t="s">
        <v>7130</v>
      </c>
      <c r="E3499" s="133" t="s">
        <v>1694</v>
      </c>
      <c r="F3499" s="133" t="s">
        <v>6864</v>
      </c>
      <c r="G3499" s="133" t="s">
        <v>4455</v>
      </c>
      <c r="H3499" s="133" t="s">
        <v>7144</v>
      </c>
      <c r="I3499" t="b">
        <v>0</v>
      </c>
      <c r="J3499" s="133" t="s">
        <v>867</v>
      </c>
      <c r="K3499" s="91">
        <v>10000</v>
      </c>
      <c r="L3499" s="278">
        <v>10000</v>
      </c>
      <c r="M3499" s="278">
        <f t="shared" si="54"/>
        <v>0</v>
      </c>
    </row>
    <row r="3500" spans="1:13" hidden="1" x14ac:dyDescent="0.3">
      <c r="A3500" s="108">
        <v>600488</v>
      </c>
      <c r="B3500" s="133" t="s">
        <v>7145</v>
      </c>
      <c r="C3500" s="133" t="s">
        <v>13</v>
      </c>
      <c r="D3500" s="133" t="s">
        <v>7130</v>
      </c>
      <c r="E3500" s="133" t="s">
        <v>1694</v>
      </c>
      <c r="F3500" s="133" t="s">
        <v>6864</v>
      </c>
      <c r="G3500" s="133" t="s">
        <v>4021</v>
      </c>
      <c r="H3500" s="133" t="s">
        <v>7146</v>
      </c>
      <c r="I3500" t="b">
        <v>0</v>
      </c>
      <c r="J3500" s="133" t="s">
        <v>867</v>
      </c>
      <c r="K3500" s="91">
        <v>20000</v>
      </c>
      <c r="L3500" s="278">
        <v>20000</v>
      </c>
      <c r="M3500" s="278">
        <f t="shared" si="54"/>
        <v>0</v>
      </c>
    </row>
    <row r="3501" spans="1:13" hidden="1" x14ac:dyDescent="0.3">
      <c r="A3501" s="108">
        <v>1190879</v>
      </c>
      <c r="B3501" s="133" t="s">
        <v>7147</v>
      </c>
      <c r="C3501" s="133" t="s">
        <v>13</v>
      </c>
      <c r="D3501" s="133" t="s">
        <v>7130</v>
      </c>
      <c r="E3501" s="133" t="s">
        <v>1694</v>
      </c>
      <c r="F3501" s="133" t="s">
        <v>6864</v>
      </c>
      <c r="G3501" s="133" t="s">
        <v>6771</v>
      </c>
      <c r="H3501" s="133" t="s">
        <v>7148</v>
      </c>
      <c r="I3501" t="b">
        <v>0</v>
      </c>
      <c r="J3501" s="133" t="s">
        <v>867</v>
      </c>
      <c r="K3501" s="91">
        <v>13220</v>
      </c>
      <c r="L3501" s="278">
        <v>13220</v>
      </c>
      <c r="M3501" s="278">
        <f t="shared" si="54"/>
        <v>0</v>
      </c>
    </row>
    <row r="3502" spans="1:13" hidden="1" x14ac:dyDescent="0.3">
      <c r="A3502" s="108">
        <v>598316</v>
      </c>
      <c r="B3502" s="133" t="s">
        <v>7149</v>
      </c>
      <c r="C3502" s="133" t="s">
        <v>13</v>
      </c>
      <c r="D3502" s="133" t="s">
        <v>7130</v>
      </c>
      <c r="E3502" s="133" t="s">
        <v>1694</v>
      </c>
      <c r="F3502" s="133" t="s">
        <v>6864</v>
      </c>
      <c r="G3502" s="133" t="s">
        <v>6774</v>
      </c>
      <c r="H3502" s="133" t="s">
        <v>7150</v>
      </c>
      <c r="I3502" t="b">
        <v>0</v>
      </c>
      <c r="J3502" s="133" t="s">
        <v>867</v>
      </c>
      <c r="K3502" s="91">
        <v>30000</v>
      </c>
      <c r="L3502" s="278">
        <v>30000</v>
      </c>
      <c r="M3502" s="278">
        <f t="shared" si="54"/>
        <v>0</v>
      </c>
    </row>
    <row r="3503" spans="1:13" hidden="1" x14ac:dyDescent="0.3">
      <c r="A3503" s="108">
        <v>595804</v>
      </c>
      <c r="B3503" s="133" t="s">
        <v>7151</v>
      </c>
      <c r="C3503" s="133" t="s">
        <v>13</v>
      </c>
      <c r="D3503" s="133" t="s">
        <v>7130</v>
      </c>
      <c r="E3503" s="133" t="s">
        <v>1694</v>
      </c>
      <c r="F3503" s="133" t="s">
        <v>6864</v>
      </c>
      <c r="G3503" s="133" t="s">
        <v>6777</v>
      </c>
      <c r="H3503" s="133" t="s">
        <v>7152</v>
      </c>
      <c r="I3503" t="b">
        <v>0</v>
      </c>
      <c r="J3503" s="133" t="s">
        <v>867</v>
      </c>
      <c r="K3503" s="91">
        <v>49570</v>
      </c>
      <c r="L3503" s="278">
        <v>49570</v>
      </c>
      <c r="M3503" s="278">
        <f t="shared" si="54"/>
        <v>0</v>
      </c>
    </row>
    <row r="3504" spans="1:13" hidden="1" x14ac:dyDescent="0.3">
      <c r="A3504" s="108">
        <v>595805</v>
      </c>
      <c r="B3504" s="133" t="s">
        <v>7153</v>
      </c>
      <c r="C3504" s="133" t="s">
        <v>13</v>
      </c>
      <c r="D3504" s="133" t="s">
        <v>7130</v>
      </c>
      <c r="E3504" s="133" t="s">
        <v>1694</v>
      </c>
      <c r="F3504" s="133" t="s">
        <v>6864</v>
      </c>
      <c r="G3504" s="133" t="s">
        <v>925</v>
      </c>
      <c r="H3504" s="133" t="s">
        <v>7154</v>
      </c>
      <c r="I3504" t="b">
        <v>0</v>
      </c>
      <c r="J3504" s="133" t="s">
        <v>867</v>
      </c>
      <c r="K3504" s="91">
        <v>4000000</v>
      </c>
      <c r="L3504" s="278">
        <v>4000000</v>
      </c>
      <c r="M3504" s="278">
        <f t="shared" si="54"/>
        <v>0</v>
      </c>
    </row>
    <row r="3505" spans="1:13" hidden="1" x14ac:dyDescent="0.3">
      <c r="A3505" s="108">
        <v>2617434</v>
      </c>
      <c r="B3505" s="133" t="s">
        <v>7155</v>
      </c>
      <c r="C3505" s="133" t="s">
        <v>13</v>
      </c>
      <c r="D3505" s="133" t="s">
        <v>7130</v>
      </c>
      <c r="E3505" s="133" t="s">
        <v>1694</v>
      </c>
      <c r="F3505" s="133" t="s">
        <v>6864</v>
      </c>
      <c r="G3505" s="133" t="s">
        <v>6782</v>
      </c>
      <c r="H3505" s="133" t="s">
        <v>7156</v>
      </c>
      <c r="I3505" t="b">
        <v>0</v>
      </c>
      <c r="J3505" s="133" t="s">
        <v>867</v>
      </c>
      <c r="K3505" s="91">
        <v>20000</v>
      </c>
      <c r="L3505" s="278">
        <v>20000</v>
      </c>
      <c r="M3505" s="278">
        <f t="shared" si="54"/>
        <v>0</v>
      </c>
    </row>
    <row r="3506" spans="1:13" hidden="1" x14ac:dyDescent="0.3">
      <c r="A3506" s="108">
        <v>585695</v>
      </c>
      <c r="B3506" s="133" t="s">
        <v>7157</v>
      </c>
      <c r="C3506" s="133" t="s">
        <v>13</v>
      </c>
      <c r="D3506" s="133" t="s">
        <v>7130</v>
      </c>
      <c r="E3506" s="133" t="s">
        <v>1694</v>
      </c>
      <c r="F3506" s="133" t="s">
        <v>6864</v>
      </c>
      <c r="G3506" s="133" t="s">
        <v>6785</v>
      </c>
      <c r="H3506" s="133" t="s">
        <v>7158</v>
      </c>
      <c r="I3506" t="b">
        <v>0</v>
      </c>
      <c r="J3506" s="133" t="s">
        <v>867</v>
      </c>
      <c r="K3506" s="91">
        <v>25000</v>
      </c>
      <c r="L3506" s="278">
        <v>25000</v>
      </c>
      <c r="M3506" s="278">
        <f t="shared" si="54"/>
        <v>0</v>
      </c>
    </row>
    <row r="3507" spans="1:13" hidden="1" x14ac:dyDescent="0.3">
      <c r="A3507" s="108">
        <v>588921</v>
      </c>
      <c r="B3507" s="133" t="s">
        <v>7159</v>
      </c>
      <c r="C3507" s="133" t="s">
        <v>13</v>
      </c>
      <c r="D3507" s="133" t="s">
        <v>7130</v>
      </c>
      <c r="E3507" s="133" t="s">
        <v>1694</v>
      </c>
      <c r="F3507" s="133" t="s">
        <v>6864</v>
      </c>
      <c r="G3507" s="133" t="s">
        <v>6788</v>
      </c>
      <c r="H3507" s="133" t="s">
        <v>7160</v>
      </c>
      <c r="I3507" t="b">
        <v>0</v>
      </c>
      <c r="J3507" s="133" t="s">
        <v>867</v>
      </c>
      <c r="K3507" s="91">
        <v>405070</v>
      </c>
      <c r="L3507" s="278">
        <v>405070</v>
      </c>
      <c r="M3507" s="278">
        <f t="shared" si="54"/>
        <v>0</v>
      </c>
    </row>
    <row r="3508" spans="1:13" hidden="1" x14ac:dyDescent="0.3">
      <c r="A3508" s="108">
        <v>588922</v>
      </c>
      <c r="B3508" s="133" t="s">
        <v>7161</v>
      </c>
      <c r="C3508" s="133" t="s">
        <v>13</v>
      </c>
      <c r="D3508" s="133" t="s">
        <v>7130</v>
      </c>
      <c r="E3508" s="133" t="s">
        <v>1694</v>
      </c>
      <c r="F3508" s="133" t="s">
        <v>6864</v>
      </c>
      <c r="G3508" s="133" t="s">
        <v>7162</v>
      </c>
      <c r="H3508" s="133" t="s">
        <v>7163</v>
      </c>
      <c r="I3508" t="b">
        <v>0</v>
      </c>
      <c r="J3508" s="133" t="s">
        <v>867</v>
      </c>
      <c r="K3508" s="91">
        <v>500000</v>
      </c>
      <c r="L3508" s="278">
        <v>500000</v>
      </c>
      <c r="M3508" s="278">
        <f t="shared" si="54"/>
        <v>0</v>
      </c>
    </row>
    <row r="3509" spans="1:13" hidden="1" x14ac:dyDescent="0.3">
      <c r="A3509" s="108">
        <v>591462</v>
      </c>
      <c r="B3509" s="133" t="s">
        <v>7164</v>
      </c>
      <c r="C3509" s="133" t="s">
        <v>13</v>
      </c>
      <c r="D3509" s="133" t="s">
        <v>7130</v>
      </c>
      <c r="E3509" s="133" t="s">
        <v>1694</v>
      </c>
      <c r="F3509" s="133" t="s">
        <v>6864</v>
      </c>
      <c r="G3509" s="133" t="s">
        <v>7165</v>
      </c>
      <c r="H3509" s="133" t="s">
        <v>7166</v>
      </c>
      <c r="I3509" t="b">
        <v>0</v>
      </c>
      <c r="J3509" s="133" t="s">
        <v>867</v>
      </c>
      <c r="K3509" s="91">
        <v>30000</v>
      </c>
      <c r="L3509" s="278">
        <v>30000</v>
      </c>
      <c r="M3509" s="278">
        <f t="shared" si="54"/>
        <v>0</v>
      </c>
    </row>
    <row r="3510" spans="1:13" hidden="1" x14ac:dyDescent="0.3">
      <c r="A3510" s="108">
        <v>600489</v>
      </c>
      <c r="B3510" s="133" t="s">
        <v>7167</v>
      </c>
      <c r="C3510" s="133" t="s">
        <v>13</v>
      </c>
      <c r="D3510" s="133" t="s">
        <v>7130</v>
      </c>
      <c r="E3510" s="133" t="s">
        <v>1694</v>
      </c>
      <c r="F3510" s="133" t="s">
        <v>6864</v>
      </c>
      <c r="G3510" s="133" t="s">
        <v>7168</v>
      </c>
      <c r="H3510" s="133" t="s">
        <v>7169</v>
      </c>
      <c r="I3510" t="b">
        <v>0</v>
      </c>
      <c r="J3510" s="133" t="s">
        <v>867</v>
      </c>
      <c r="K3510" s="91">
        <v>225000</v>
      </c>
      <c r="L3510" s="278">
        <v>225000</v>
      </c>
      <c r="M3510" s="278">
        <f t="shared" si="54"/>
        <v>0</v>
      </c>
    </row>
    <row r="3511" spans="1:13" hidden="1" x14ac:dyDescent="0.3">
      <c r="A3511" s="108">
        <v>602028</v>
      </c>
      <c r="B3511" s="133" t="s">
        <v>7174</v>
      </c>
      <c r="C3511" s="133" t="s">
        <v>13</v>
      </c>
      <c r="D3511" s="133" t="s">
        <v>7130</v>
      </c>
      <c r="E3511" s="133" t="s">
        <v>1694</v>
      </c>
      <c r="F3511" s="133" t="s">
        <v>6864</v>
      </c>
      <c r="G3511" s="133" t="s">
        <v>928</v>
      </c>
      <c r="H3511" s="133" t="s">
        <v>7175</v>
      </c>
      <c r="I3511" t="b">
        <v>0</v>
      </c>
      <c r="J3511" s="133" t="s">
        <v>867</v>
      </c>
      <c r="K3511" s="91">
        <v>1300000</v>
      </c>
      <c r="L3511" s="278">
        <v>1300000</v>
      </c>
      <c r="M3511" s="278">
        <f t="shared" si="54"/>
        <v>0</v>
      </c>
    </row>
    <row r="3512" spans="1:13" hidden="1" x14ac:dyDescent="0.3">
      <c r="A3512" s="108">
        <v>602029</v>
      </c>
      <c r="B3512" s="133" t="s">
        <v>7182</v>
      </c>
      <c r="C3512" s="133" t="s">
        <v>13</v>
      </c>
      <c r="D3512" s="133" t="s">
        <v>7130</v>
      </c>
      <c r="E3512" s="133" t="s">
        <v>1694</v>
      </c>
      <c r="F3512" s="133" t="s">
        <v>6864</v>
      </c>
      <c r="G3512" s="133" t="s">
        <v>931</v>
      </c>
      <c r="H3512" s="133" t="s">
        <v>7183</v>
      </c>
      <c r="I3512" t="b">
        <v>0</v>
      </c>
      <c r="J3512" s="133" t="s">
        <v>867</v>
      </c>
      <c r="K3512" s="91">
        <v>953720</v>
      </c>
      <c r="L3512" s="278">
        <v>953720</v>
      </c>
      <c r="M3512" s="278">
        <f t="shared" si="54"/>
        <v>0</v>
      </c>
    </row>
    <row r="3513" spans="1:13" hidden="1" x14ac:dyDescent="0.3">
      <c r="A3513" s="108">
        <v>602948</v>
      </c>
      <c r="B3513" s="133" t="s">
        <v>7184</v>
      </c>
      <c r="C3513" s="133" t="s">
        <v>13</v>
      </c>
      <c r="D3513" s="133" t="s">
        <v>7130</v>
      </c>
      <c r="E3513" s="133" t="s">
        <v>1694</v>
      </c>
      <c r="F3513" s="133" t="s">
        <v>6864</v>
      </c>
      <c r="G3513" s="133" t="s">
        <v>944</v>
      </c>
      <c r="H3513" s="133" t="s">
        <v>7185</v>
      </c>
      <c r="I3513" t="b">
        <v>0</v>
      </c>
      <c r="J3513" s="133" t="s">
        <v>867</v>
      </c>
      <c r="K3513" s="91">
        <v>180000</v>
      </c>
      <c r="L3513" s="278">
        <v>180000</v>
      </c>
      <c r="M3513" s="278">
        <f t="shared" si="54"/>
        <v>0</v>
      </c>
    </row>
    <row r="3514" spans="1:13" hidden="1" x14ac:dyDescent="0.3">
      <c r="A3514" s="108">
        <v>602949</v>
      </c>
      <c r="B3514" s="133" t="s">
        <v>7186</v>
      </c>
      <c r="C3514" s="133" t="s">
        <v>13</v>
      </c>
      <c r="D3514" s="133" t="s">
        <v>7130</v>
      </c>
      <c r="E3514" s="133" t="s">
        <v>1694</v>
      </c>
      <c r="F3514" s="133" t="s">
        <v>6864</v>
      </c>
      <c r="G3514" s="133" t="s">
        <v>1060</v>
      </c>
      <c r="H3514" s="133" t="s">
        <v>7187</v>
      </c>
      <c r="I3514" t="b">
        <v>0</v>
      </c>
      <c r="J3514" s="133" t="s">
        <v>867</v>
      </c>
      <c r="K3514" s="91">
        <v>153590</v>
      </c>
      <c r="L3514" s="278">
        <v>153590</v>
      </c>
      <c r="M3514" s="278">
        <f t="shared" si="54"/>
        <v>0</v>
      </c>
    </row>
    <row r="3515" spans="1:13" hidden="1" x14ac:dyDescent="0.3">
      <c r="A3515" s="108">
        <v>594848</v>
      </c>
      <c r="B3515" s="133" t="s">
        <v>7188</v>
      </c>
      <c r="C3515" s="133" t="s">
        <v>13</v>
      </c>
      <c r="D3515" s="133" t="s">
        <v>7130</v>
      </c>
      <c r="E3515" s="133" t="s">
        <v>1694</v>
      </c>
      <c r="F3515" s="133" t="s">
        <v>6864</v>
      </c>
      <c r="G3515" s="133" t="s">
        <v>1063</v>
      </c>
      <c r="H3515" s="133" t="s">
        <v>7189</v>
      </c>
      <c r="I3515" t="b">
        <v>0</v>
      </c>
      <c r="J3515" s="133" t="s">
        <v>867</v>
      </c>
      <c r="K3515" s="91">
        <v>235000</v>
      </c>
      <c r="L3515" s="278">
        <v>235000</v>
      </c>
      <c r="M3515" s="278">
        <f t="shared" si="54"/>
        <v>0</v>
      </c>
    </row>
    <row r="3516" spans="1:13" hidden="1" x14ac:dyDescent="0.3">
      <c r="A3516" s="108">
        <v>584023</v>
      </c>
      <c r="B3516" s="133" t="s">
        <v>7190</v>
      </c>
      <c r="C3516" s="133" t="s">
        <v>13</v>
      </c>
      <c r="D3516" s="133" t="s">
        <v>7130</v>
      </c>
      <c r="E3516" s="133" t="s">
        <v>1694</v>
      </c>
      <c r="F3516" s="133" t="s">
        <v>6864</v>
      </c>
      <c r="G3516" s="133" t="s">
        <v>1088</v>
      </c>
      <c r="H3516" s="133" t="s">
        <v>7191</v>
      </c>
      <c r="I3516" t="b">
        <v>0</v>
      </c>
      <c r="J3516" s="133" t="s">
        <v>867</v>
      </c>
      <c r="K3516" s="91">
        <v>75000</v>
      </c>
      <c r="L3516" s="278">
        <v>75000</v>
      </c>
      <c r="M3516" s="278">
        <f t="shared" si="54"/>
        <v>0</v>
      </c>
    </row>
    <row r="3517" spans="1:13" hidden="1" x14ac:dyDescent="0.3">
      <c r="A3517" s="108">
        <v>585204</v>
      </c>
      <c r="B3517" s="133" t="s">
        <v>7192</v>
      </c>
      <c r="C3517" s="133" t="s">
        <v>13</v>
      </c>
      <c r="D3517" s="133" t="s">
        <v>7130</v>
      </c>
      <c r="E3517" s="133" t="s">
        <v>1694</v>
      </c>
      <c r="F3517" s="133" t="s">
        <v>6864</v>
      </c>
      <c r="G3517" s="133" t="s">
        <v>1066</v>
      </c>
      <c r="H3517" s="133" t="s">
        <v>7193</v>
      </c>
      <c r="I3517" t="b">
        <v>0</v>
      </c>
      <c r="J3517" s="133" t="s">
        <v>867</v>
      </c>
      <c r="K3517" s="91">
        <v>206170</v>
      </c>
      <c r="L3517" s="278">
        <v>206170</v>
      </c>
      <c r="M3517" s="278">
        <f t="shared" si="54"/>
        <v>0</v>
      </c>
    </row>
    <row r="3518" spans="1:13" hidden="1" x14ac:dyDescent="0.3">
      <c r="A3518" s="108">
        <v>591116</v>
      </c>
      <c r="B3518" s="133" t="s">
        <v>7194</v>
      </c>
      <c r="C3518" s="133" t="s">
        <v>13</v>
      </c>
      <c r="D3518" s="133" t="s">
        <v>7195</v>
      </c>
      <c r="E3518" s="133" t="s">
        <v>1173</v>
      </c>
      <c r="F3518" s="133" t="s">
        <v>6994</v>
      </c>
      <c r="G3518" s="133" t="s">
        <v>865</v>
      </c>
      <c r="H3518" s="133" t="s">
        <v>1174</v>
      </c>
      <c r="I3518" t="b">
        <v>0</v>
      </c>
      <c r="J3518" s="133" t="s">
        <v>867</v>
      </c>
      <c r="K3518" s="91">
        <v>0</v>
      </c>
      <c r="L3518" s="278">
        <v>0</v>
      </c>
      <c r="M3518" s="278">
        <f t="shared" si="54"/>
        <v>0</v>
      </c>
    </row>
    <row r="3519" spans="1:13" hidden="1" x14ac:dyDescent="0.3">
      <c r="A3519" s="108">
        <v>591394</v>
      </c>
      <c r="B3519" s="133" t="s">
        <v>7196</v>
      </c>
      <c r="C3519" s="133" t="s">
        <v>13</v>
      </c>
      <c r="D3519" s="133" t="s">
        <v>7195</v>
      </c>
      <c r="E3519" s="133" t="s">
        <v>1191</v>
      </c>
      <c r="F3519" s="133" t="s">
        <v>6994</v>
      </c>
      <c r="G3519" s="133" t="s">
        <v>865</v>
      </c>
      <c r="H3519" s="133" t="s">
        <v>7197</v>
      </c>
      <c r="I3519" t="b">
        <v>0</v>
      </c>
      <c r="J3519" s="133" t="s">
        <v>867</v>
      </c>
      <c r="K3519" s="91">
        <v>0</v>
      </c>
      <c r="L3519" s="278">
        <v>0</v>
      </c>
      <c r="M3519" s="278">
        <f t="shared" si="54"/>
        <v>0</v>
      </c>
    </row>
    <row r="3520" spans="1:13" hidden="1" x14ac:dyDescent="0.3">
      <c r="A3520" s="108">
        <v>585769</v>
      </c>
      <c r="B3520" s="133" t="s">
        <v>7198</v>
      </c>
      <c r="C3520" s="133" t="s">
        <v>13</v>
      </c>
      <c r="D3520" s="133" t="s">
        <v>7195</v>
      </c>
      <c r="E3520" s="133" t="s">
        <v>1191</v>
      </c>
      <c r="F3520" s="133" t="s">
        <v>6994</v>
      </c>
      <c r="G3520" s="133" t="s">
        <v>925</v>
      </c>
      <c r="H3520" s="133" t="s">
        <v>7199</v>
      </c>
      <c r="I3520" t="b">
        <v>0</v>
      </c>
      <c r="J3520" s="133" t="s">
        <v>867</v>
      </c>
      <c r="K3520" s="91">
        <v>0</v>
      </c>
      <c r="L3520" s="278">
        <v>0</v>
      </c>
      <c r="M3520" s="278">
        <f t="shared" si="54"/>
        <v>0</v>
      </c>
    </row>
    <row r="3521" spans="1:13" hidden="1" x14ac:dyDescent="0.3">
      <c r="A3521" s="108">
        <v>583206</v>
      </c>
      <c r="B3521" s="133" t="s">
        <v>7200</v>
      </c>
      <c r="C3521" s="133" t="s">
        <v>13</v>
      </c>
      <c r="D3521" s="133" t="s">
        <v>7195</v>
      </c>
      <c r="E3521" s="133" t="s">
        <v>1191</v>
      </c>
      <c r="F3521" s="133" t="s">
        <v>6994</v>
      </c>
      <c r="G3521" s="133" t="s">
        <v>928</v>
      </c>
      <c r="H3521" s="133" t="s">
        <v>7201</v>
      </c>
      <c r="I3521" t="b">
        <v>0</v>
      </c>
      <c r="J3521" s="133" t="s">
        <v>867</v>
      </c>
      <c r="K3521" s="91">
        <v>0</v>
      </c>
      <c r="L3521" s="278">
        <v>0</v>
      </c>
      <c r="M3521" s="278">
        <f t="shared" si="54"/>
        <v>0</v>
      </c>
    </row>
    <row r="3522" spans="1:13" hidden="1" x14ac:dyDescent="0.3">
      <c r="A3522" s="108">
        <v>591721</v>
      </c>
      <c r="B3522" s="133" t="s">
        <v>7202</v>
      </c>
      <c r="C3522" s="133" t="s">
        <v>13</v>
      </c>
      <c r="D3522" s="133" t="s">
        <v>7195</v>
      </c>
      <c r="E3522" s="133" t="s">
        <v>1191</v>
      </c>
      <c r="F3522" s="133" t="s">
        <v>6994</v>
      </c>
      <c r="G3522" s="133" t="s">
        <v>931</v>
      </c>
      <c r="H3522" s="133" t="s">
        <v>7203</v>
      </c>
      <c r="I3522" t="b">
        <v>0</v>
      </c>
      <c r="J3522" s="133" t="s">
        <v>867</v>
      </c>
      <c r="K3522" s="91">
        <v>0</v>
      </c>
      <c r="L3522" s="278">
        <v>0</v>
      </c>
      <c r="M3522" s="278">
        <f t="shared" si="54"/>
        <v>0</v>
      </c>
    </row>
    <row r="3523" spans="1:13" hidden="1" x14ac:dyDescent="0.3">
      <c r="A3523" s="108">
        <v>591722</v>
      </c>
      <c r="B3523" s="133" t="s">
        <v>7204</v>
      </c>
      <c r="C3523" s="133" t="s">
        <v>13</v>
      </c>
      <c r="D3523" s="133" t="s">
        <v>7195</v>
      </c>
      <c r="E3523" s="133" t="s">
        <v>1191</v>
      </c>
      <c r="F3523" s="133" t="s">
        <v>6994</v>
      </c>
      <c r="G3523" s="133" t="s">
        <v>944</v>
      </c>
      <c r="H3523" s="133" t="s">
        <v>7205</v>
      </c>
      <c r="I3523" t="b">
        <v>0</v>
      </c>
      <c r="J3523" s="133" t="s">
        <v>867</v>
      </c>
      <c r="K3523" s="91">
        <v>0</v>
      </c>
      <c r="L3523" s="278">
        <v>0</v>
      </c>
      <c r="M3523" s="278">
        <f t="shared" si="54"/>
        <v>0</v>
      </c>
    </row>
    <row r="3524" spans="1:13" hidden="1" x14ac:dyDescent="0.3">
      <c r="A3524" s="108">
        <v>585668</v>
      </c>
      <c r="B3524" s="133" t="s">
        <v>7206</v>
      </c>
      <c r="C3524" s="133" t="s">
        <v>13</v>
      </c>
      <c r="D3524" s="133" t="s">
        <v>7195</v>
      </c>
      <c r="E3524" s="133" t="s">
        <v>1191</v>
      </c>
      <c r="F3524" s="133" t="s">
        <v>7207</v>
      </c>
      <c r="G3524" s="133" t="s">
        <v>865</v>
      </c>
      <c r="H3524" s="133" t="s">
        <v>7208</v>
      </c>
      <c r="I3524" t="b">
        <v>0</v>
      </c>
      <c r="J3524" s="133" t="s">
        <v>867</v>
      </c>
      <c r="K3524" s="91">
        <v>0</v>
      </c>
      <c r="L3524" s="278">
        <v>0</v>
      </c>
      <c r="M3524" s="278">
        <f t="shared" si="54"/>
        <v>0</v>
      </c>
    </row>
    <row r="3525" spans="1:13" hidden="1" x14ac:dyDescent="0.3">
      <c r="A3525" s="108">
        <v>591531</v>
      </c>
      <c r="B3525" s="133" t="s">
        <v>7209</v>
      </c>
      <c r="C3525" s="133" t="s">
        <v>13</v>
      </c>
      <c r="D3525" s="133" t="s">
        <v>7195</v>
      </c>
      <c r="E3525" s="133" t="s">
        <v>1191</v>
      </c>
      <c r="F3525" s="133" t="s">
        <v>7207</v>
      </c>
      <c r="G3525" s="133" t="s">
        <v>925</v>
      </c>
      <c r="H3525" s="133" t="s">
        <v>7210</v>
      </c>
      <c r="I3525" t="b">
        <v>0</v>
      </c>
      <c r="J3525" s="133" t="s">
        <v>867</v>
      </c>
      <c r="K3525" s="91">
        <v>0</v>
      </c>
      <c r="L3525" s="278">
        <v>0</v>
      </c>
      <c r="M3525" s="278">
        <f t="shared" si="54"/>
        <v>0</v>
      </c>
    </row>
    <row r="3526" spans="1:13" hidden="1" x14ac:dyDescent="0.3">
      <c r="A3526" s="108">
        <v>591532</v>
      </c>
      <c r="B3526" s="133" t="s">
        <v>7211</v>
      </c>
      <c r="C3526" s="133" t="s">
        <v>13</v>
      </c>
      <c r="D3526" s="133" t="s">
        <v>7195</v>
      </c>
      <c r="E3526" s="133" t="s">
        <v>1202</v>
      </c>
      <c r="F3526" s="133" t="s">
        <v>6994</v>
      </c>
      <c r="G3526" s="133" t="s">
        <v>865</v>
      </c>
      <c r="H3526" s="133" t="s">
        <v>7212</v>
      </c>
      <c r="I3526" t="b">
        <v>0</v>
      </c>
      <c r="J3526" s="133" t="s">
        <v>867</v>
      </c>
      <c r="K3526" s="91">
        <v>0</v>
      </c>
      <c r="L3526" s="278">
        <v>0</v>
      </c>
      <c r="M3526" s="278">
        <f t="shared" ref="M3526:M3589" si="55">+L3526-K3526</f>
        <v>0</v>
      </c>
    </row>
    <row r="3527" spans="1:13" hidden="1" x14ac:dyDescent="0.3">
      <c r="A3527" s="108">
        <v>595806</v>
      </c>
      <c r="B3527" s="133" t="s">
        <v>7213</v>
      </c>
      <c r="C3527" s="133" t="s">
        <v>13</v>
      </c>
      <c r="D3527" s="133" t="s">
        <v>7195</v>
      </c>
      <c r="E3527" s="133" t="s">
        <v>1202</v>
      </c>
      <c r="F3527" s="133" t="s">
        <v>6994</v>
      </c>
      <c r="G3527" s="133" t="s">
        <v>925</v>
      </c>
      <c r="H3527" s="133" t="s">
        <v>7214</v>
      </c>
      <c r="I3527" t="b">
        <v>0</v>
      </c>
      <c r="J3527" s="133" t="s">
        <v>867</v>
      </c>
      <c r="K3527" s="91">
        <v>0</v>
      </c>
      <c r="L3527" s="278">
        <v>0</v>
      </c>
      <c r="M3527" s="278">
        <f t="shared" si="55"/>
        <v>0</v>
      </c>
    </row>
    <row r="3528" spans="1:13" hidden="1" x14ac:dyDescent="0.3">
      <c r="A3528" s="108">
        <v>595807</v>
      </c>
      <c r="B3528" s="133" t="s">
        <v>7215</v>
      </c>
      <c r="C3528" s="133" t="s">
        <v>13</v>
      </c>
      <c r="D3528" s="133" t="s">
        <v>7195</v>
      </c>
      <c r="E3528" s="133" t="s">
        <v>1202</v>
      </c>
      <c r="F3528" s="133" t="s">
        <v>6994</v>
      </c>
      <c r="G3528" s="133" t="s">
        <v>928</v>
      </c>
      <c r="H3528" s="133" t="s">
        <v>7216</v>
      </c>
      <c r="I3528" t="b">
        <v>0</v>
      </c>
      <c r="J3528" s="133" t="s">
        <v>867</v>
      </c>
      <c r="K3528" s="91">
        <v>0</v>
      </c>
      <c r="L3528" s="278">
        <v>0</v>
      </c>
      <c r="M3528" s="278">
        <f t="shared" si="55"/>
        <v>0</v>
      </c>
    </row>
    <row r="3529" spans="1:13" hidden="1" x14ac:dyDescent="0.3">
      <c r="A3529" s="108">
        <v>595808</v>
      </c>
      <c r="B3529" s="133" t="s">
        <v>7217</v>
      </c>
      <c r="C3529" s="133" t="s">
        <v>13</v>
      </c>
      <c r="D3529" s="133" t="s">
        <v>7195</v>
      </c>
      <c r="E3529" s="133" t="s">
        <v>1202</v>
      </c>
      <c r="F3529" s="133" t="s">
        <v>7207</v>
      </c>
      <c r="G3529" s="133" t="s">
        <v>865</v>
      </c>
      <c r="H3529" s="133" t="s">
        <v>7218</v>
      </c>
      <c r="I3529" t="b">
        <v>0</v>
      </c>
      <c r="J3529" s="133" t="s">
        <v>867</v>
      </c>
      <c r="K3529" s="91">
        <v>0</v>
      </c>
      <c r="L3529" s="278">
        <v>0</v>
      </c>
      <c r="M3529" s="278">
        <f t="shared" si="55"/>
        <v>0</v>
      </c>
    </row>
    <row r="3530" spans="1:13" hidden="1" x14ac:dyDescent="0.3">
      <c r="A3530" s="108">
        <v>1801682</v>
      </c>
      <c r="B3530" s="133" t="s">
        <v>7219</v>
      </c>
      <c r="C3530" s="133" t="s">
        <v>13</v>
      </c>
      <c r="D3530" s="133" t="s">
        <v>7195</v>
      </c>
      <c r="E3530" s="133" t="s">
        <v>1202</v>
      </c>
      <c r="F3530" s="133" t="s">
        <v>7207</v>
      </c>
      <c r="G3530" s="133" t="s">
        <v>925</v>
      </c>
      <c r="H3530" s="133" t="s">
        <v>7220</v>
      </c>
      <c r="I3530" t="b">
        <v>0</v>
      </c>
      <c r="J3530" s="133" t="s">
        <v>867</v>
      </c>
      <c r="K3530" s="91">
        <v>0</v>
      </c>
      <c r="L3530" s="278">
        <v>0</v>
      </c>
      <c r="M3530" s="278">
        <f t="shared" si="55"/>
        <v>0</v>
      </c>
    </row>
    <row r="3531" spans="1:13" hidden="1" x14ac:dyDescent="0.3">
      <c r="A3531" s="108">
        <v>595809</v>
      </c>
      <c r="B3531" s="133" t="s">
        <v>7221</v>
      </c>
      <c r="C3531" s="133" t="s">
        <v>13</v>
      </c>
      <c r="D3531" s="133" t="s">
        <v>7195</v>
      </c>
      <c r="E3531" s="133" t="s">
        <v>2668</v>
      </c>
      <c r="F3531" s="133" t="s">
        <v>6994</v>
      </c>
      <c r="G3531" s="133" t="s">
        <v>865</v>
      </c>
      <c r="H3531" s="133" t="s">
        <v>7222</v>
      </c>
      <c r="I3531" t="b">
        <v>0</v>
      </c>
      <c r="J3531" s="133" t="s">
        <v>867</v>
      </c>
      <c r="K3531" s="91">
        <v>0</v>
      </c>
      <c r="L3531" s="278">
        <v>0</v>
      </c>
      <c r="M3531" s="278">
        <f t="shared" si="55"/>
        <v>0</v>
      </c>
    </row>
    <row r="3532" spans="1:13" hidden="1" x14ac:dyDescent="0.3">
      <c r="A3532" s="108">
        <v>595810</v>
      </c>
      <c r="B3532" s="133" t="s">
        <v>7223</v>
      </c>
      <c r="C3532" s="133" t="s">
        <v>13</v>
      </c>
      <c r="D3532" s="133" t="s">
        <v>7195</v>
      </c>
      <c r="E3532" s="133" t="s">
        <v>2668</v>
      </c>
      <c r="F3532" s="133" t="s">
        <v>6994</v>
      </c>
      <c r="G3532" s="133" t="s">
        <v>1807</v>
      </c>
      <c r="H3532" s="133" t="s">
        <v>7224</v>
      </c>
      <c r="I3532" t="b">
        <v>0</v>
      </c>
      <c r="J3532" s="133" t="s">
        <v>867</v>
      </c>
      <c r="K3532" s="91">
        <v>0</v>
      </c>
      <c r="L3532" s="278">
        <v>0</v>
      </c>
      <c r="M3532" s="278">
        <f t="shared" si="55"/>
        <v>0</v>
      </c>
    </row>
    <row r="3533" spans="1:13" hidden="1" x14ac:dyDescent="0.3">
      <c r="A3533" s="108">
        <v>595811</v>
      </c>
      <c r="B3533" s="133" t="s">
        <v>7225</v>
      </c>
      <c r="C3533" s="133" t="s">
        <v>13</v>
      </c>
      <c r="D3533" s="133" t="s">
        <v>7195</v>
      </c>
      <c r="E3533" s="133" t="s">
        <v>2668</v>
      </c>
      <c r="F3533" s="133" t="s">
        <v>6994</v>
      </c>
      <c r="G3533" s="133" t="s">
        <v>1072</v>
      </c>
      <c r="H3533" s="133" t="s">
        <v>7226</v>
      </c>
      <c r="I3533" t="b">
        <v>0</v>
      </c>
      <c r="J3533" s="133" t="s">
        <v>867</v>
      </c>
      <c r="K3533" s="91">
        <v>0</v>
      </c>
      <c r="L3533" s="278">
        <v>0</v>
      </c>
      <c r="M3533" s="278">
        <f t="shared" si="55"/>
        <v>0</v>
      </c>
    </row>
    <row r="3534" spans="1:13" hidden="1" x14ac:dyDescent="0.3">
      <c r="A3534" s="108">
        <v>595812</v>
      </c>
      <c r="B3534" s="133" t="s">
        <v>7227</v>
      </c>
      <c r="C3534" s="133" t="s">
        <v>13</v>
      </c>
      <c r="D3534" s="133" t="s">
        <v>7195</v>
      </c>
      <c r="E3534" s="133" t="s">
        <v>2668</v>
      </c>
      <c r="F3534" s="133" t="s">
        <v>6994</v>
      </c>
      <c r="G3534" s="133" t="s">
        <v>1075</v>
      </c>
      <c r="H3534" s="133" t="s">
        <v>7228</v>
      </c>
      <c r="I3534" t="b">
        <v>0</v>
      </c>
      <c r="J3534" s="133" t="s">
        <v>867</v>
      </c>
      <c r="K3534" s="91">
        <v>0</v>
      </c>
      <c r="L3534" s="278">
        <v>0</v>
      </c>
      <c r="M3534" s="278">
        <f t="shared" si="55"/>
        <v>0</v>
      </c>
    </row>
    <row r="3535" spans="1:13" hidden="1" x14ac:dyDescent="0.3">
      <c r="A3535" s="108">
        <v>598635</v>
      </c>
      <c r="B3535" s="133" t="s">
        <v>7229</v>
      </c>
      <c r="C3535" s="133" t="s">
        <v>13</v>
      </c>
      <c r="D3535" s="133" t="s">
        <v>7195</v>
      </c>
      <c r="E3535" s="133" t="s">
        <v>2668</v>
      </c>
      <c r="F3535" s="133" t="s">
        <v>6994</v>
      </c>
      <c r="G3535" s="133" t="s">
        <v>1814</v>
      </c>
      <c r="H3535" s="133" t="s">
        <v>7230</v>
      </c>
      <c r="I3535" t="b">
        <v>0</v>
      </c>
      <c r="J3535" s="133" t="s">
        <v>867</v>
      </c>
      <c r="K3535" s="91">
        <v>0</v>
      </c>
      <c r="L3535" s="278">
        <v>0</v>
      </c>
      <c r="M3535" s="278">
        <f t="shared" si="55"/>
        <v>0</v>
      </c>
    </row>
    <row r="3536" spans="1:13" hidden="1" x14ac:dyDescent="0.3">
      <c r="A3536" s="108">
        <v>588923</v>
      </c>
      <c r="B3536" s="133" t="s">
        <v>7231</v>
      </c>
      <c r="C3536" s="133" t="s">
        <v>13</v>
      </c>
      <c r="D3536" s="133" t="s">
        <v>7195</v>
      </c>
      <c r="E3536" s="133" t="s">
        <v>2668</v>
      </c>
      <c r="F3536" s="133" t="s">
        <v>6994</v>
      </c>
      <c r="G3536" s="133" t="s">
        <v>4455</v>
      </c>
      <c r="H3536" s="133" t="s">
        <v>7232</v>
      </c>
      <c r="I3536" t="b">
        <v>0</v>
      </c>
      <c r="J3536" s="133" t="s">
        <v>867</v>
      </c>
      <c r="K3536" s="91">
        <v>0</v>
      </c>
      <c r="L3536" s="278">
        <v>0</v>
      </c>
      <c r="M3536" s="278">
        <f t="shared" si="55"/>
        <v>0</v>
      </c>
    </row>
    <row r="3537" spans="1:13" hidden="1" x14ac:dyDescent="0.3">
      <c r="A3537" s="108">
        <v>585201</v>
      </c>
      <c r="B3537" s="133" t="s">
        <v>7233</v>
      </c>
      <c r="C3537" s="133" t="s">
        <v>13</v>
      </c>
      <c r="D3537" s="133" t="s">
        <v>7195</v>
      </c>
      <c r="E3537" s="133" t="s">
        <v>2668</v>
      </c>
      <c r="F3537" s="133" t="s">
        <v>6994</v>
      </c>
      <c r="G3537" s="133" t="s">
        <v>4021</v>
      </c>
      <c r="H3537" s="133" t="s">
        <v>7234</v>
      </c>
      <c r="I3537" t="b">
        <v>0</v>
      </c>
      <c r="J3537" s="133" t="s">
        <v>867</v>
      </c>
      <c r="K3537" s="91">
        <v>0</v>
      </c>
      <c r="L3537" s="278">
        <v>0</v>
      </c>
      <c r="M3537" s="278">
        <f t="shared" si="55"/>
        <v>0</v>
      </c>
    </row>
    <row r="3538" spans="1:13" hidden="1" x14ac:dyDescent="0.3">
      <c r="A3538" s="108">
        <v>585202</v>
      </c>
      <c r="B3538" s="133" t="s">
        <v>7235</v>
      </c>
      <c r="C3538" s="133" t="s">
        <v>13</v>
      </c>
      <c r="D3538" s="133" t="s">
        <v>7195</v>
      </c>
      <c r="E3538" s="133" t="s">
        <v>2668</v>
      </c>
      <c r="F3538" s="133" t="s">
        <v>6994</v>
      </c>
      <c r="G3538" s="133" t="s">
        <v>6771</v>
      </c>
      <c r="H3538" s="133" t="s">
        <v>7236</v>
      </c>
      <c r="I3538" t="b">
        <v>0</v>
      </c>
      <c r="J3538" s="133" t="s">
        <v>867</v>
      </c>
      <c r="K3538" s="91">
        <v>0</v>
      </c>
      <c r="L3538" s="278">
        <v>0</v>
      </c>
      <c r="M3538" s="278">
        <f t="shared" si="55"/>
        <v>0</v>
      </c>
    </row>
    <row r="3539" spans="1:13" hidden="1" x14ac:dyDescent="0.3">
      <c r="A3539" s="108">
        <v>591463</v>
      </c>
      <c r="B3539" s="133" t="s">
        <v>7237</v>
      </c>
      <c r="C3539" s="133" t="s">
        <v>13</v>
      </c>
      <c r="D3539" s="133" t="s">
        <v>7195</v>
      </c>
      <c r="E3539" s="133" t="s">
        <v>2668</v>
      </c>
      <c r="F3539" s="133" t="s">
        <v>6994</v>
      </c>
      <c r="G3539" s="133" t="s">
        <v>6774</v>
      </c>
      <c r="H3539" s="133" t="s">
        <v>7238</v>
      </c>
      <c r="I3539" t="b">
        <v>0</v>
      </c>
      <c r="J3539" s="133" t="s">
        <v>867</v>
      </c>
      <c r="K3539" s="91">
        <v>0</v>
      </c>
      <c r="L3539" s="278">
        <v>0</v>
      </c>
      <c r="M3539" s="278">
        <f t="shared" si="55"/>
        <v>0</v>
      </c>
    </row>
    <row r="3540" spans="1:13" hidden="1" x14ac:dyDescent="0.3">
      <c r="A3540" s="108">
        <v>585576</v>
      </c>
      <c r="B3540" s="133" t="s">
        <v>7239</v>
      </c>
      <c r="C3540" s="133" t="s">
        <v>13</v>
      </c>
      <c r="D3540" s="133" t="s">
        <v>7195</v>
      </c>
      <c r="E3540" s="133" t="s">
        <v>2668</v>
      </c>
      <c r="F3540" s="133" t="s">
        <v>6994</v>
      </c>
      <c r="G3540" s="133" t="s">
        <v>6777</v>
      </c>
      <c r="H3540" s="133" t="s">
        <v>7240</v>
      </c>
      <c r="I3540" t="b">
        <v>0</v>
      </c>
      <c r="J3540" s="133" t="s">
        <v>867</v>
      </c>
      <c r="K3540" s="91">
        <v>0</v>
      </c>
      <c r="L3540" s="278">
        <v>0</v>
      </c>
      <c r="M3540" s="278">
        <f t="shared" si="55"/>
        <v>0</v>
      </c>
    </row>
    <row r="3541" spans="1:13" hidden="1" x14ac:dyDescent="0.3">
      <c r="A3541" s="108">
        <v>585577</v>
      </c>
      <c r="B3541" s="133" t="s">
        <v>7241</v>
      </c>
      <c r="C3541" s="133" t="s">
        <v>13</v>
      </c>
      <c r="D3541" s="133" t="s">
        <v>7195</v>
      </c>
      <c r="E3541" s="133" t="s">
        <v>2668</v>
      </c>
      <c r="F3541" s="133" t="s">
        <v>6994</v>
      </c>
      <c r="G3541" s="133" t="s">
        <v>6782</v>
      </c>
      <c r="H3541" s="133" t="s">
        <v>7242</v>
      </c>
      <c r="I3541" t="b">
        <v>0</v>
      </c>
      <c r="J3541" s="133" t="s">
        <v>867</v>
      </c>
      <c r="K3541" s="91">
        <v>0</v>
      </c>
      <c r="L3541" s="278">
        <v>0</v>
      </c>
      <c r="M3541" s="278">
        <f t="shared" si="55"/>
        <v>0</v>
      </c>
    </row>
    <row r="3542" spans="1:13" hidden="1" x14ac:dyDescent="0.3">
      <c r="A3542" s="108">
        <v>585578</v>
      </c>
      <c r="B3542" s="133" t="s">
        <v>7243</v>
      </c>
      <c r="C3542" s="133" t="s">
        <v>13</v>
      </c>
      <c r="D3542" s="133" t="s">
        <v>7195</v>
      </c>
      <c r="E3542" s="133" t="s">
        <v>2668</v>
      </c>
      <c r="F3542" s="133" t="s">
        <v>6994</v>
      </c>
      <c r="G3542" s="133" t="s">
        <v>6785</v>
      </c>
      <c r="H3542" s="133" t="s">
        <v>7216</v>
      </c>
      <c r="I3542" t="b">
        <v>0</v>
      </c>
      <c r="J3542" s="133" t="s">
        <v>867</v>
      </c>
      <c r="K3542" s="91">
        <v>0</v>
      </c>
      <c r="L3542" s="278">
        <v>0</v>
      </c>
      <c r="M3542" s="278">
        <f t="shared" si="55"/>
        <v>0</v>
      </c>
    </row>
    <row r="3543" spans="1:13" hidden="1" x14ac:dyDescent="0.3">
      <c r="A3543" s="108">
        <v>600490</v>
      </c>
      <c r="B3543" s="133" t="s">
        <v>7244</v>
      </c>
      <c r="C3543" s="133" t="s">
        <v>13</v>
      </c>
      <c r="D3543" s="133" t="s">
        <v>7195</v>
      </c>
      <c r="E3543" s="133" t="s">
        <v>2668</v>
      </c>
      <c r="F3543" s="133" t="s">
        <v>6994</v>
      </c>
      <c r="G3543" s="133" t="s">
        <v>1060</v>
      </c>
      <c r="H3543" s="133" t="s">
        <v>7245</v>
      </c>
      <c r="I3543" t="b">
        <v>0</v>
      </c>
      <c r="J3543" s="133" t="s">
        <v>867</v>
      </c>
      <c r="K3543" s="91">
        <v>0</v>
      </c>
      <c r="L3543" s="278">
        <v>0</v>
      </c>
      <c r="M3543" s="278">
        <f t="shared" si="55"/>
        <v>0</v>
      </c>
    </row>
    <row r="3544" spans="1:13" hidden="1" x14ac:dyDescent="0.3">
      <c r="A3544" s="108">
        <v>600491</v>
      </c>
      <c r="B3544" s="133" t="s">
        <v>7246</v>
      </c>
      <c r="C3544" s="133" t="s">
        <v>13</v>
      </c>
      <c r="D3544" s="133" t="s">
        <v>7195</v>
      </c>
      <c r="E3544" s="133" t="s">
        <v>2668</v>
      </c>
      <c r="F3544" s="133" t="s">
        <v>6994</v>
      </c>
      <c r="G3544" s="133" t="s">
        <v>1063</v>
      </c>
      <c r="H3544" s="133" t="s">
        <v>7247</v>
      </c>
      <c r="I3544" t="b">
        <v>0</v>
      </c>
      <c r="J3544" s="133" t="s">
        <v>867</v>
      </c>
      <c r="K3544" s="91">
        <v>0</v>
      </c>
      <c r="L3544" s="278">
        <v>0</v>
      </c>
      <c r="M3544" s="278">
        <f t="shared" si="55"/>
        <v>0</v>
      </c>
    </row>
    <row r="3545" spans="1:13" hidden="1" x14ac:dyDescent="0.3">
      <c r="A3545" s="108">
        <v>602030</v>
      </c>
      <c r="B3545" s="133" t="s">
        <v>7248</v>
      </c>
      <c r="C3545" s="133" t="s">
        <v>13</v>
      </c>
      <c r="D3545" s="133" t="s">
        <v>7195</v>
      </c>
      <c r="E3545" s="133" t="s">
        <v>2668</v>
      </c>
      <c r="F3545" s="133" t="s">
        <v>6994</v>
      </c>
      <c r="G3545" s="133" t="s">
        <v>1066</v>
      </c>
      <c r="H3545" s="133" t="s">
        <v>7249</v>
      </c>
      <c r="I3545" t="b">
        <v>0</v>
      </c>
      <c r="J3545" s="133" t="s">
        <v>867</v>
      </c>
      <c r="K3545" s="91">
        <v>0</v>
      </c>
      <c r="L3545" s="278">
        <v>0</v>
      </c>
      <c r="M3545" s="278">
        <f t="shared" si="55"/>
        <v>0</v>
      </c>
    </row>
    <row r="3546" spans="1:13" hidden="1" x14ac:dyDescent="0.3">
      <c r="A3546" s="108">
        <v>602031</v>
      </c>
      <c r="B3546" s="133" t="s">
        <v>7250</v>
      </c>
      <c r="C3546" s="133" t="s">
        <v>13</v>
      </c>
      <c r="D3546" s="133" t="s">
        <v>7195</v>
      </c>
      <c r="E3546" s="133" t="s">
        <v>2668</v>
      </c>
      <c r="F3546" s="133" t="s">
        <v>7207</v>
      </c>
      <c r="G3546" s="133" t="s">
        <v>865</v>
      </c>
      <c r="H3546" s="133" t="s">
        <v>7251</v>
      </c>
      <c r="I3546" t="b">
        <v>0</v>
      </c>
      <c r="J3546" s="133" t="s">
        <v>867</v>
      </c>
      <c r="K3546" s="91">
        <v>0</v>
      </c>
      <c r="L3546" s="278">
        <v>0</v>
      </c>
      <c r="M3546" s="278">
        <f t="shared" si="55"/>
        <v>0</v>
      </c>
    </row>
    <row r="3547" spans="1:13" hidden="1" x14ac:dyDescent="0.3">
      <c r="A3547" s="108">
        <v>602032</v>
      </c>
      <c r="B3547" s="133" t="s">
        <v>7252</v>
      </c>
      <c r="C3547" s="133" t="s">
        <v>13</v>
      </c>
      <c r="D3547" s="133" t="s">
        <v>7195</v>
      </c>
      <c r="E3547" s="133" t="s">
        <v>2668</v>
      </c>
      <c r="F3547" s="133" t="s">
        <v>7207</v>
      </c>
      <c r="G3547" s="133" t="s">
        <v>925</v>
      </c>
      <c r="H3547" s="133" t="s">
        <v>7253</v>
      </c>
      <c r="I3547" t="b">
        <v>0</v>
      </c>
      <c r="J3547" s="133" t="s">
        <v>867</v>
      </c>
      <c r="K3547" s="91">
        <v>0</v>
      </c>
      <c r="L3547" s="278">
        <v>0</v>
      </c>
      <c r="M3547" s="278">
        <f t="shared" si="55"/>
        <v>0</v>
      </c>
    </row>
    <row r="3548" spans="1:13" hidden="1" x14ac:dyDescent="0.3">
      <c r="A3548" s="108">
        <v>602950</v>
      </c>
      <c r="B3548" s="133" t="s">
        <v>7254</v>
      </c>
      <c r="C3548" s="133" t="s">
        <v>13</v>
      </c>
      <c r="D3548" s="133" t="s">
        <v>7195</v>
      </c>
      <c r="E3548" s="133" t="s">
        <v>2668</v>
      </c>
      <c r="F3548" s="133" t="s">
        <v>7207</v>
      </c>
      <c r="G3548" s="133" t="s">
        <v>928</v>
      </c>
      <c r="H3548" s="133" t="s">
        <v>7255</v>
      </c>
      <c r="I3548" t="b">
        <v>0</v>
      </c>
      <c r="J3548" s="133" t="s">
        <v>867</v>
      </c>
      <c r="K3548" s="91">
        <v>0</v>
      </c>
      <c r="L3548" s="278">
        <v>0</v>
      </c>
      <c r="M3548" s="278">
        <f t="shared" si="55"/>
        <v>0</v>
      </c>
    </row>
    <row r="3549" spans="1:13" hidden="1" x14ac:dyDescent="0.3">
      <c r="A3549" s="108">
        <v>598317</v>
      </c>
      <c r="B3549" s="133" t="s">
        <v>7256</v>
      </c>
      <c r="C3549" s="133" t="s">
        <v>13</v>
      </c>
      <c r="D3549" s="133" t="s">
        <v>7195</v>
      </c>
      <c r="E3549" s="133" t="s">
        <v>2668</v>
      </c>
      <c r="F3549" s="133" t="s">
        <v>7207</v>
      </c>
      <c r="G3549" s="133" t="s">
        <v>931</v>
      </c>
      <c r="H3549" s="133" t="s">
        <v>7257</v>
      </c>
      <c r="I3549" t="b">
        <v>0</v>
      </c>
      <c r="J3549" s="133" t="s">
        <v>867</v>
      </c>
      <c r="K3549" s="91">
        <v>0</v>
      </c>
      <c r="L3549" s="278">
        <v>0</v>
      </c>
      <c r="M3549" s="278">
        <f t="shared" si="55"/>
        <v>0</v>
      </c>
    </row>
    <row r="3550" spans="1:13" hidden="1" x14ac:dyDescent="0.3">
      <c r="A3550" s="108">
        <v>598318</v>
      </c>
      <c r="B3550" s="133" t="s">
        <v>7258</v>
      </c>
      <c r="C3550" s="133" t="s">
        <v>13</v>
      </c>
      <c r="D3550" s="133" t="s">
        <v>7195</v>
      </c>
      <c r="E3550" s="133" t="s">
        <v>2514</v>
      </c>
      <c r="F3550" s="133" t="s">
        <v>6994</v>
      </c>
      <c r="G3550" s="133" t="s">
        <v>865</v>
      </c>
      <c r="H3550" s="133" t="s">
        <v>7259</v>
      </c>
      <c r="I3550" t="b">
        <v>0</v>
      </c>
      <c r="J3550" s="133" t="s">
        <v>867</v>
      </c>
      <c r="K3550" s="91">
        <v>0</v>
      </c>
      <c r="L3550" s="278">
        <v>0</v>
      </c>
      <c r="M3550" s="278">
        <f t="shared" si="55"/>
        <v>0</v>
      </c>
    </row>
    <row r="3551" spans="1:13" hidden="1" x14ac:dyDescent="0.3">
      <c r="A3551" s="108">
        <v>585619</v>
      </c>
      <c r="B3551" s="133" t="s">
        <v>7260</v>
      </c>
      <c r="C3551" s="133" t="s">
        <v>13</v>
      </c>
      <c r="D3551" s="133" t="s">
        <v>7195</v>
      </c>
      <c r="E3551" s="133" t="s">
        <v>2514</v>
      </c>
      <c r="F3551" s="133" t="s">
        <v>6994</v>
      </c>
      <c r="G3551" s="133" t="s">
        <v>925</v>
      </c>
      <c r="H3551" s="133" t="s">
        <v>7261</v>
      </c>
      <c r="I3551" t="b">
        <v>0</v>
      </c>
      <c r="J3551" s="133" t="s">
        <v>867</v>
      </c>
      <c r="K3551" s="91">
        <v>0</v>
      </c>
      <c r="L3551" s="278">
        <v>0</v>
      </c>
      <c r="M3551" s="278">
        <f t="shared" si="55"/>
        <v>0</v>
      </c>
    </row>
    <row r="3552" spans="1:13" hidden="1" x14ac:dyDescent="0.3">
      <c r="A3552" s="108">
        <v>603063</v>
      </c>
      <c r="B3552" s="133" t="s">
        <v>7262</v>
      </c>
      <c r="C3552" s="133" t="s">
        <v>13</v>
      </c>
      <c r="D3552" s="133" t="s">
        <v>7195</v>
      </c>
      <c r="E3552" s="133" t="s">
        <v>2514</v>
      </c>
      <c r="F3552" s="133" t="s">
        <v>6994</v>
      </c>
      <c r="G3552" s="133" t="s">
        <v>928</v>
      </c>
      <c r="H3552" s="133" t="s">
        <v>7263</v>
      </c>
      <c r="I3552" t="b">
        <v>0</v>
      </c>
      <c r="J3552" s="133" t="s">
        <v>867</v>
      </c>
      <c r="K3552" s="91">
        <v>0</v>
      </c>
      <c r="L3552" s="278">
        <v>0</v>
      </c>
      <c r="M3552" s="278">
        <f t="shared" si="55"/>
        <v>0</v>
      </c>
    </row>
    <row r="3553" spans="1:13" hidden="1" x14ac:dyDescent="0.3">
      <c r="A3553" s="108">
        <v>594849</v>
      </c>
      <c r="B3553" s="133" t="s">
        <v>7264</v>
      </c>
      <c r="C3553" s="133" t="s">
        <v>13</v>
      </c>
      <c r="D3553" s="133" t="s">
        <v>7195</v>
      </c>
      <c r="E3553" s="133" t="s">
        <v>2514</v>
      </c>
      <c r="F3553" s="133" t="s">
        <v>6994</v>
      </c>
      <c r="G3553" s="133" t="s">
        <v>944</v>
      </c>
      <c r="H3553" s="133" t="s">
        <v>7265</v>
      </c>
      <c r="I3553" t="b">
        <v>0</v>
      </c>
      <c r="J3553" s="133" t="s">
        <v>867</v>
      </c>
      <c r="K3553" s="91">
        <v>0</v>
      </c>
      <c r="L3553" s="278">
        <v>0</v>
      </c>
      <c r="M3553" s="278">
        <f t="shared" si="55"/>
        <v>0</v>
      </c>
    </row>
    <row r="3554" spans="1:13" hidden="1" x14ac:dyDescent="0.3">
      <c r="A3554" s="108">
        <v>598779</v>
      </c>
      <c r="B3554" s="133" t="s">
        <v>7266</v>
      </c>
      <c r="C3554" s="133" t="s">
        <v>13</v>
      </c>
      <c r="D3554" s="133" t="s">
        <v>7195</v>
      </c>
      <c r="E3554" s="133" t="s">
        <v>2514</v>
      </c>
      <c r="F3554" s="133" t="s">
        <v>7207</v>
      </c>
      <c r="G3554" s="133" t="s">
        <v>865</v>
      </c>
      <c r="H3554" s="133" t="s">
        <v>7267</v>
      </c>
      <c r="I3554" t="b">
        <v>0</v>
      </c>
      <c r="J3554" s="133" t="s">
        <v>867</v>
      </c>
      <c r="K3554" s="91">
        <v>0</v>
      </c>
      <c r="L3554" s="278">
        <v>0</v>
      </c>
      <c r="M3554" s="278">
        <f t="shared" si="55"/>
        <v>0</v>
      </c>
    </row>
    <row r="3555" spans="1:13" hidden="1" x14ac:dyDescent="0.3">
      <c r="A3555" s="108">
        <v>598780</v>
      </c>
      <c r="B3555" s="133" t="s">
        <v>7268</v>
      </c>
      <c r="C3555" s="133" t="s">
        <v>13</v>
      </c>
      <c r="D3555" s="133" t="s">
        <v>7195</v>
      </c>
      <c r="E3555" s="133" t="s">
        <v>1354</v>
      </c>
      <c r="F3555" s="133" t="s">
        <v>6994</v>
      </c>
      <c r="G3555" s="133" t="s">
        <v>925</v>
      </c>
      <c r="H3555" s="133" t="s">
        <v>7269</v>
      </c>
      <c r="I3555" t="b">
        <v>0</v>
      </c>
      <c r="J3555" s="133" t="s">
        <v>867</v>
      </c>
      <c r="K3555" s="91">
        <v>0</v>
      </c>
      <c r="L3555" s="278">
        <v>0</v>
      </c>
      <c r="M3555" s="278">
        <f t="shared" si="55"/>
        <v>0</v>
      </c>
    </row>
    <row r="3556" spans="1:13" hidden="1" x14ac:dyDescent="0.3">
      <c r="A3556" s="108">
        <v>584024</v>
      </c>
      <c r="B3556" s="133" t="s">
        <v>7270</v>
      </c>
      <c r="C3556" s="133" t="s">
        <v>13</v>
      </c>
      <c r="D3556" s="133" t="s">
        <v>7195</v>
      </c>
      <c r="E3556" s="133" t="s">
        <v>1354</v>
      </c>
      <c r="F3556" s="133" t="s">
        <v>6994</v>
      </c>
      <c r="G3556" s="133" t="s">
        <v>928</v>
      </c>
      <c r="H3556" s="133" t="s">
        <v>7271</v>
      </c>
      <c r="I3556" t="b">
        <v>1</v>
      </c>
      <c r="J3556" s="133" t="s">
        <v>867</v>
      </c>
      <c r="K3556" s="91">
        <v>0</v>
      </c>
      <c r="L3556" s="278">
        <v>0</v>
      </c>
      <c r="M3556" s="278">
        <f t="shared" si="55"/>
        <v>0</v>
      </c>
    </row>
    <row r="3557" spans="1:13" hidden="1" x14ac:dyDescent="0.3">
      <c r="A3557" s="108">
        <v>584025</v>
      </c>
      <c r="B3557" s="133" t="s">
        <v>7272</v>
      </c>
      <c r="C3557" s="133" t="s">
        <v>13</v>
      </c>
      <c r="D3557" s="133" t="s">
        <v>7195</v>
      </c>
      <c r="E3557" s="133" t="s">
        <v>1354</v>
      </c>
      <c r="F3557" s="133" t="s">
        <v>7207</v>
      </c>
      <c r="G3557" s="133" t="s">
        <v>865</v>
      </c>
      <c r="H3557" s="133" t="s">
        <v>7273</v>
      </c>
      <c r="I3557" t="b">
        <v>1</v>
      </c>
      <c r="J3557" s="133" t="s">
        <v>867</v>
      </c>
      <c r="K3557" s="91">
        <v>0</v>
      </c>
      <c r="L3557" s="278">
        <v>0</v>
      </c>
      <c r="M3557" s="278">
        <f t="shared" si="55"/>
        <v>0</v>
      </c>
    </row>
    <row r="3558" spans="1:13" hidden="1" x14ac:dyDescent="0.3">
      <c r="A3558" s="108">
        <v>584026</v>
      </c>
      <c r="B3558" s="133" t="s">
        <v>7274</v>
      </c>
      <c r="C3558" s="133" t="s">
        <v>13</v>
      </c>
      <c r="D3558" s="133" t="s">
        <v>7195</v>
      </c>
      <c r="E3558" s="133" t="s">
        <v>1212</v>
      </c>
      <c r="F3558" s="133" t="s">
        <v>7207</v>
      </c>
      <c r="G3558" s="133" t="s">
        <v>925</v>
      </c>
      <c r="H3558" s="133" t="s">
        <v>7275</v>
      </c>
      <c r="I3558" t="b">
        <v>0</v>
      </c>
      <c r="J3558" s="133" t="s">
        <v>867</v>
      </c>
      <c r="K3558" s="91">
        <v>0</v>
      </c>
      <c r="L3558" s="278">
        <v>0</v>
      </c>
      <c r="M3558" s="278">
        <f t="shared" si="55"/>
        <v>0</v>
      </c>
    </row>
    <row r="3559" spans="1:13" hidden="1" x14ac:dyDescent="0.3">
      <c r="A3559" s="108">
        <v>591695</v>
      </c>
      <c r="B3559" s="133" t="s">
        <v>7276</v>
      </c>
      <c r="C3559" s="133" t="s">
        <v>13</v>
      </c>
      <c r="D3559" s="133" t="s">
        <v>7195</v>
      </c>
      <c r="E3559" s="133" t="s">
        <v>3062</v>
      </c>
      <c r="F3559" s="133" t="s">
        <v>7207</v>
      </c>
      <c r="G3559" s="133" t="s">
        <v>865</v>
      </c>
      <c r="H3559" s="133" t="s">
        <v>7277</v>
      </c>
      <c r="I3559" t="b">
        <v>0</v>
      </c>
      <c r="J3559" s="133" t="s">
        <v>867</v>
      </c>
      <c r="K3559" s="91">
        <v>0</v>
      </c>
      <c r="L3559" s="278">
        <v>0</v>
      </c>
      <c r="M3559" s="278">
        <f t="shared" si="55"/>
        <v>0</v>
      </c>
    </row>
    <row r="3560" spans="1:13" hidden="1" x14ac:dyDescent="0.3">
      <c r="A3560" s="108">
        <v>591696</v>
      </c>
      <c r="B3560" s="133" t="s">
        <v>7278</v>
      </c>
      <c r="C3560" s="133" t="s">
        <v>13</v>
      </c>
      <c r="D3560" s="133" t="s">
        <v>7195</v>
      </c>
      <c r="E3560" s="133" t="s">
        <v>1229</v>
      </c>
      <c r="F3560" s="133" t="s">
        <v>6994</v>
      </c>
      <c r="G3560" s="133" t="s">
        <v>865</v>
      </c>
      <c r="H3560" s="133" t="s">
        <v>7279</v>
      </c>
      <c r="I3560" t="b">
        <v>0</v>
      </c>
      <c r="J3560" s="133" t="s">
        <v>867</v>
      </c>
      <c r="K3560" s="91">
        <v>0</v>
      </c>
      <c r="L3560" s="278">
        <v>0</v>
      </c>
      <c r="M3560" s="278">
        <f t="shared" si="55"/>
        <v>0</v>
      </c>
    </row>
    <row r="3561" spans="1:13" hidden="1" x14ac:dyDescent="0.3">
      <c r="A3561" s="108">
        <v>591697</v>
      </c>
      <c r="B3561" s="133" t="s">
        <v>7280</v>
      </c>
      <c r="C3561" s="133" t="s">
        <v>13</v>
      </c>
      <c r="D3561" s="133" t="s">
        <v>7195</v>
      </c>
      <c r="E3561" s="133" t="s">
        <v>1229</v>
      </c>
      <c r="F3561" s="133" t="s">
        <v>6994</v>
      </c>
      <c r="G3561" s="133" t="s">
        <v>1807</v>
      </c>
      <c r="H3561" s="133" t="s">
        <v>7228</v>
      </c>
      <c r="I3561" t="b">
        <v>0</v>
      </c>
      <c r="J3561" s="133" t="s">
        <v>867</v>
      </c>
      <c r="K3561" s="91">
        <v>0</v>
      </c>
      <c r="L3561" s="278">
        <v>0</v>
      </c>
      <c r="M3561" s="278">
        <f t="shared" si="55"/>
        <v>0</v>
      </c>
    </row>
    <row r="3562" spans="1:13" hidden="1" x14ac:dyDescent="0.3">
      <c r="A3562" s="108">
        <v>851302</v>
      </c>
      <c r="B3562" s="133" t="s">
        <v>7281</v>
      </c>
      <c r="C3562" s="133" t="s">
        <v>13</v>
      </c>
      <c r="D3562" s="133" t="s">
        <v>7195</v>
      </c>
      <c r="E3562" s="133" t="s">
        <v>1229</v>
      </c>
      <c r="F3562" s="133" t="s">
        <v>6994</v>
      </c>
      <c r="G3562" s="133" t="s">
        <v>925</v>
      </c>
      <c r="H3562" s="133" t="s">
        <v>7282</v>
      </c>
      <c r="I3562" t="b">
        <v>0</v>
      </c>
      <c r="J3562" s="133" t="s">
        <v>867</v>
      </c>
      <c r="K3562" s="91">
        <v>0</v>
      </c>
      <c r="L3562" s="278">
        <v>0</v>
      </c>
      <c r="M3562" s="278">
        <f t="shared" si="55"/>
        <v>0</v>
      </c>
    </row>
    <row r="3563" spans="1:13" hidden="1" x14ac:dyDescent="0.3">
      <c r="A3563" s="108">
        <v>591723</v>
      </c>
      <c r="B3563" s="133" t="s">
        <v>7283</v>
      </c>
      <c r="C3563" s="133" t="s">
        <v>13</v>
      </c>
      <c r="D3563" s="133" t="s">
        <v>7195</v>
      </c>
      <c r="E3563" s="133" t="s">
        <v>1229</v>
      </c>
      <c r="F3563" s="133" t="s">
        <v>6994</v>
      </c>
      <c r="G3563" s="133" t="s">
        <v>928</v>
      </c>
      <c r="H3563" s="133" t="s">
        <v>7284</v>
      </c>
      <c r="I3563" t="b">
        <v>0</v>
      </c>
      <c r="J3563" s="133" t="s">
        <v>867</v>
      </c>
      <c r="K3563" s="91">
        <v>0</v>
      </c>
      <c r="L3563" s="278">
        <v>0</v>
      </c>
      <c r="M3563" s="278">
        <f t="shared" si="55"/>
        <v>0</v>
      </c>
    </row>
    <row r="3564" spans="1:13" hidden="1" x14ac:dyDescent="0.3">
      <c r="A3564" s="108">
        <v>591533</v>
      </c>
      <c r="B3564" s="133" t="s">
        <v>7285</v>
      </c>
      <c r="C3564" s="133" t="s">
        <v>13</v>
      </c>
      <c r="D3564" s="133" t="s">
        <v>7195</v>
      </c>
      <c r="E3564" s="133" t="s">
        <v>1229</v>
      </c>
      <c r="F3564" s="133" t="s">
        <v>6994</v>
      </c>
      <c r="G3564" s="133" t="s">
        <v>931</v>
      </c>
      <c r="H3564" s="133" t="s">
        <v>7286</v>
      </c>
      <c r="I3564" t="b">
        <v>0</v>
      </c>
      <c r="J3564" s="133" t="s">
        <v>867</v>
      </c>
      <c r="K3564" s="91">
        <v>0</v>
      </c>
      <c r="L3564" s="278">
        <v>0</v>
      </c>
      <c r="M3564" s="278">
        <f t="shared" si="55"/>
        <v>0</v>
      </c>
    </row>
    <row r="3565" spans="1:13" hidden="1" x14ac:dyDescent="0.3">
      <c r="A3565" s="108">
        <v>591534</v>
      </c>
      <c r="B3565" s="133" t="s">
        <v>7287</v>
      </c>
      <c r="C3565" s="133" t="s">
        <v>13</v>
      </c>
      <c r="D3565" s="133" t="s">
        <v>7195</v>
      </c>
      <c r="E3565" s="133" t="s">
        <v>1229</v>
      </c>
      <c r="F3565" s="133" t="s">
        <v>6994</v>
      </c>
      <c r="G3565" s="133" t="s">
        <v>944</v>
      </c>
      <c r="H3565" s="133" t="s">
        <v>7288</v>
      </c>
      <c r="I3565" t="b">
        <v>0</v>
      </c>
      <c r="J3565" s="133" t="s">
        <v>867</v>
      </c>
      <c r="K3565" s="91">
        <v>0</v>
      </c>
      <c r="L3565" s="278">
        <v>0</v>
      </c>
      <c r="M3565" s="278">
        <f t="shared" si="55"/>
        <v>0</v>
      </c>
    </row>
    <row r="3566" spans="1:13" hidden="1" x14ac:dyDescent="0.3">
      <c r="A3566" s="108">
        <v>591535</v>
      </c>
      <c r="B3566" s="133" t="s">
        <v>7289</v>
      </c>
      <c r="C3566" s="133" t="s">
        <v>13</v>
      </c>
      <c r="D3566" s="133" t="s">
        <v>7195</v>
      </c>
      <c r="E3566" s="133" t="s">
        <v>1229</v>
      </c>
      <c r="F3566" s="133" t="s">
        <v>6994</v>
      </c>
      <c r="G3566" s="133" t="s">
        <v>1063</v>
      </c>
      <c r="H3566" s="133" t="s">
        <v>7290</v>
      </c>
      <c r="I3566" t="b">
        <v>0</v>
      </c>
      <c r="J3566" s="133" t="s">
        <v>867</v>
      </c>
      <c r="K3566" s="91">
        <v>0</v>
      </c>
      <c r="L3566" s="278">
        <v>0</v>
      </c>
      <c r="M3566" s="278">
        <f t="shared" si="55"/>
        <v>0</v>
      </c>
    </row>
    <row r="3567" spans="1:13" hidden="1" x14ac:dyDescent="0.3">
      <c r="A3567" s="108">
        <v>595813</v>
      </c>
      <c r="B3567" s="133" t="s">
        <v>7291</v>
      </c>
      <c r="C3567" s="133" t="s">
        <v>13</v>
      </c>
      <c r="D3567" s="133" t="s">
        <v>7195</v>
      </c>
      <c r="E3567" s="133" t="s">
        <v>1229</v>
      </c>
      <c r="F3567" s="133" t="s">
        <v>6994</v>
      </c>
      <c r="G3567" s="133" t="s">
        <v>1088</v>
      </c>
      <c r="H3567" s="133" t="s">
        <v>7292</v>
      </c>
      <c r="I3567" t="b">
        <v>0</v>
      </c>
      <c r="J3567" s="133" t="s">
        <v>867</v>
      </c>
      <c r="K3567" s="91">
        <v>0</v>
      </c>
      <c r="L3567" s="278">
        <v>0</v>
      </c>
      <c r="M3567" s="278">
        <f t="shared" si="55"/>
        <v>0</v>
      </c>
    </row>
    <row r="3568" spans="1:13" hidden="1" x14ac:dyDescent="0.3">
      <c r="A3568" s="108">
        <v>595814</v>
      </c>
      <c r="B3568" s="133" t="s">
        <v>7293</v>
      </c>
      <c r="C3568" s="133" t="s">
        <v>13</v>
      </c>
      <c r="D3568" s="133" t="s">
        <v>7195</v>
      </c>
      <c r="E3568" s="133" t="s">
        <v>1229</v>
      </c>
      <c r="F3568" s="133" t="s">
        <v>6994</v>
      </c>
      <c r="G3568" s="133" t="s">
        <v>1066</v>
      </c>
      <c r="H3568" s="133" t="s">
        <v>7294</v>
      </c>
      <c r="I3568" t="b">
        <v>0</v>
      </c>
      <c r="J3568" s="133" t="s">
        <v>867</v>
      </c>
      <c r="K3568" s="91">
        <v>0</v>
      </c>
      <c r="L3568" s="278">
        <v>0</v>
      </c>
      <c r="M3568" s="278">
        <f t="shared" si="55"/>
        <v>0</v>
      </c>
    </row>
    <row r="3569" spans="1:13" hidden="1" x14ac:dyDescent="0.3">
      <c r="A3569" s="108">
        <v>595815</v>
      </c>
      <c r="B3569" s="133" t="s">
        <v>7295</v>
      </c>
      <c r="C3569" s="133" t="s">
        <v>13</v>
      </c>
      <c r="D3569" s="133" t="s">
        <v>7195</v>
      </c>
      <c r="E3569" s="133" t="s">
        <v>1229</v>
      </c>
      <c r="F3569" s="133" t="s">
        <v>7207</v>
      </c>
      <c r="G3569" s="133" t="s">
        <v>865</v>
      </c>
      <c r="H3569" s="133" t="s">
        <v>7296</v>
      </c>
      <c r="I3569" t="b">
        <v>0</v>
      </c>
      <c r="J3569" s="133" t="s">
        <v>867</v>
      </c>
      <c r="K3569" s="91">
        <v>0</v>
      </c>
      <c r="L3569" s="278">
        <v>0</v>
      </c>
      <c r="M3569" s="278">
        <f t="shared" si="55"/>
        <v>0</v>
      </c>
    </row>
    <row r="3570" spans="1:13" hidden="1" x14ac:dyDescent="0.3">
      <c r="A3570" s="108">
        <v>595816</v>
      </c>
      <c r="B3570" s="133" t="s">
        <v>7297</v>
      </c>
      <c r="C3570" s="133" t="s">
        <v>13</v>
      </c>
      <c r="D3570" s="133" t="s">
        <v>7195</v>
      </c>
      <c r="E3570" s="133" t="s">
        <v>1229</v>
      </c>
      <c r="F3570" s="133" t="s">
        <v>7207</v>
      </c>
      <c r="G3570" s="133" t="s">
        <v>1807</v>
      </c>
      <c r="H3570" s="133" t="s">
        <v>7298</v>
      </c>
      <c r="I3570" t="b">
        <v>0</v>
      </c>
      <c r="J3570" s="133" t="s">
        <v>867</v>
      </c>
      <c r="K3570" s="91">
        <v>0</v>
      </c>
      <c r="L3570" s="278">
        <v>0</v>
      </c>
      <c r="M3570" s="278">
        <f t="shared" si="55"/>
        <v>0</v>
      </c>
    </row>
    <row r="3571" spans="1:13" hidden="1" x14ac:dyDescent="0.3">
      <c r="A3571" s="108">
        <v>598361</v>
      </c>
      <c r="B3571" s="133" t="s">
        <v>7299</v>
      </c>
      <c r="C3571" s="133" t="s">
        <v>13</v>
      </c>
      <c r="D3571" s="133" t="s">
        <v>7195</v>
      </c>
      <c r="E3571" s="133" t="s">
        <v>1229</v>
      </c>
      <c r="F3571" s="133" t="s">
        <v>7207</v>
      </c>
      <c r="G3571" s="133" t="s">
        <v>1072</v>
      </c>
      <c r="H3571" s="133" t="s">
        <v>7300</v>
      </c>
      <c r="I3571" t="b">
        <v>0</v>
      </c>
      <c r="J3571" s="133" t="s">
        <v>867</v>
      </c>
      <c r="K3571" s="91">
        <v>0</v>
      </c>
      <c r="L3571" s="278">
        <v>0</v>
      </c>
      <c r="M3571" s="278">
        <f t="shared" si="55"/>
        <v>0</v>
      </c>
    </row>
    <row r="3572" spans="1:13" hidden="1" x14ac:dyDescent="0.3">
      <c r="A3572" s="108">
        <v>591536</v>
      </c>
      <c r="B3572" s="133" t="s">
        <v>7301</v>
      </c>
      <c r="C3572" s="133" t="s">
        <v>13</v>
      </c>
      <c r="D3572" s="133" t="s">
        <v>7195</v>
      </c>
      <c r="E3572" s="133" t="s">
        <v>1229</v>
      </c>
      <c r="F3572" s="133" t="s">
        <v>7207</v>
      </c>
      <c r="G3572" s="133" t="s">
        <v>1814</v>
      </c>
      <c r="H3572" s="133" t="s">
        <v>7302</v>
      </c>
      <c r="I3572" t="b">
        <v>0</v>
      </c>
      <c r="J3572" s="133" t="s">
        <v>867</v>
      </c>
      <c r="K3572" s="91">
        <v>0</v>
      </c>
      <c r="L3572" s="278">
        <v>0</v>
      </c>
      <c r="M3572" s="278">
        <f t="shared" si="55"/>
        <v>0</v>
      </c>
    </row>
    <row r="3573" spans="1:13" hidden="1" x14ac:dyDescent="0.3">
      <c r="A3573" s="108">
        <v>1191319</v>
      </c>
      <c r="B3573" s="133" t="s">
        <v>7303</v>
      </c>
      <c r="C3573" s="133" t="s">
        <v>13</v>
      </c>
      <c r="D3573" s="133" t="s">
        <v>7195</v>
      </c>
      <c r="E3573" s="133" t="s">
        <v>1229</v>
      </c>
      <c r="F3573" s="133" t="s">
        <v>7207</v>
      </c>
      <c r="G3573" s="133" t="s">
        <v>1817</v>
      </c>
      <c r="H3573" s="133" t="s">
        <v>7304</v>
      </c>
      <c r="I3573" t="b">
        <v>0</v>
      </c>
      <c r="J3573" s="133" t="s">
        <v>867</v>
      </c>
      <c r="K3573" s="91">
        <v>0</v>
      </c>
      <c r="L3573" s="278">
        <v>0</v>
      </c>
      <c r="M3573" s="278">
        <f t="shared" si="55"/>
        <v>0</v>
      </c>
    </row>
    <row r="3574" spans="1:13" hidden="1" x14ac:dyDescent="0.3">
      <c r="A3574" s="108">
        <v>595817</v>
      </c>
      <c r="B3574" s="133" t="s">
        <v>7305</v>
      </c>
      <c r="C3574" s="133" t="s">
        <v>13</v>
      </c>
      <c r="D3574" s="133" t="s">
        <v>7195</v>
      </c>
      <c r="E3574" s="133" t="s">
        <v>1229</v>
      </c>
      <c r="F3574" s="133" t="s">
        <v>7207</v>
      </c>
      <c r="G3574" s="133" t="s">
        <v>4455</v>
      </c>
      <c r="H3574" s="133" t="s">
        <v>7306</v>
      </c>
      <c r="I3574" t="b">
        <v>0</v>
      </c>
      <c r="J3574" s="133" t="s">
        <v>867</v>
      </c>
      <c r="K3574" s="91">
        <v>0</v>
      </c>
      <c r="L3574" s="278">
        <v>0</v>
      </c>
      <c r="M3574" s="278">
        <f t="shared" si="55"/>
        <v>0</v>
      </c>
    </row>
    <row r="3575" spans="1:13" hidden="1" x14ac:dyDescent="0.3">
      <c r="A3575" s="108">
        <v>595818</v>
      </c>
      <c r="B3575" s="133" t="s">
        <v>7307</v>
      </c>
      <c r="C3575" s="133" t="s">
        <v>13</v>
      </c>
      <c r="D3575" s="133" t="s">
        <v>7195</v>
      </c>
      <c r="E3575" s="133" t="s">
        <v>1229</v>
      </c>
      <c r="F3575" s="133" t="s">
        <v>7207</v>
      </c>
      <c r="G3575" s="133" t="s">
        <v>925</v>
      </c>
      <c r="H3575" s="133" t="s">
        <v>7308</v>
      </c>
      <c r="I3575" t="b">
        <v>0</v>
      </c>
      <c r="J3575" s="133" t="s">
        <v>867</v>
      </c>
      <c r="K3575" s="91">
        <v>0</v>
      </c>
      <c r="L3575" s="278">
        <v>0</v>
      </c>
      <c r="M3575" s="278">
        <f t="shared" si="55"/>
        <v>0</v>
      </c>
    </row>
    <row r="3576" spans="1:13" hidden="1" x14ac:dyDescent="0.3">
      <c r="A3576" s="108">
        <v>595819</v>
      </c>
      <c r="B3576" s="133" t="s">
        <v>7309</v>
      </c>
      <c r="C3576" s="133" t="s">
        <v>13</v>
      </c>
      <c r="D3576" s="133" t="s">
        <v>7195</v>
      </c>
      <c r="E3576" s="133" t="s">
        <v>1229</v>
      </c>
      <c r="F3576" s="133" t="s">
        <v>7207</v>
      </c>
      <c r="G3576" s="133" t="s">
        <v>928</v>
      </c>
      <c r="H3576" s="133" t="s">
        <v>7310</v>
      </c>
      <c r="I3576" t="b">
        <v>0</v>
      </c>
      <c r="J3576" s="133" t="s">
        <v>867</v>
      </c>
      <c r="K3576" s="91">
        <v>0</v>
      </c>
      <c r="L3576" s="278">
        <v>0</v>
      </c>
      <c r="M3576" s="278">
        <f t="shared" si="55"/>
        <v>0</v>
      </c>
    </row>
    <row r="3577" spans="1:13" hidden="1" x14ac:dyDescent="0.3">
      <c r="A3577" s="108">
        <v>595820</v>
      </c>
      <c r="B3577" s="133" t="s">
        <v>7311</v>
      </c>
      <c r="C3577" s="133" t="s">
        <v>13</v>
      </c>
      <c r="D3577" s="133" t="s">
        <v>7195</v>
      </c>
      <c r="E3577" s="133" t="s">
        <v>1229</v>
      </c>
      <c r="F3577" s="133" t="s">
        <v>7207</v>
      </c>
      <c r="G3577" s="133" t="s">
        <v>1060</v>
      </c>
      <c r="H3577" s="133" t="s">
        <v>7312</v>
      </c>
      <c r="I3577" t="b">
        <v>0</v>
      </c>
      <c r="J3577" s="133" t="s">
        <v>867</v>
      </c>
      <c r="K3577" s="91">
        <v>0</v>
      </c>
      <c r="L3577" s="278">
        <v>0</v>
      </c>
      <c r="M3577" s="278">
        <f t="shared" si="55"/>
        <v>0</v>
      </c>
    </row>
    <row r="3578" spans="1:13" hidden="1" x14ac:dyDescent="0.3">
      <c r="A3578" s="108">
        <v>591537</v>
      </c>
      <c r="B3578" s="133" t="s">
        <v>7313</v>
      </c>
      <c r="C3578" s="133" t="s">
        <v>13</v>
      </c>
      <c r="D3578" s="133" t="s">
        <v>7195</v>
      </c>
      <c r="E3578" s="133" t="s">
        <v>1229</v>
      </c>
      <c r="F3578" s="133" t="s">
        <v>7207</v>
      </c>
      <c r="G3578" s="133" t="s">
        <v>1063</v>
      </c>
      <c r="H3578" s="133" t="s">
        <v>7314</v>
      </c>
      <c r="I3578" t="b">
        <v>0</v>
      </c>
      <c r="J3578" s="133" t="s">
        <v>867</v>
      </c>
      <c r="K3578" s="91">
        <v>0</v>
      </c>
      <c r="L3578" s="278">
        <v>0</v>
      </c>
      <c r="M3578" s="278">
        <f t="shared" si="55"/>
        <v>0</v>
      </c>
    </row>
    <row r="3579" spans="1:13" hidden="1" x14ac:dyDescent="0.3">
      <c r="A3579" s="108">
        <v>595821</v>
      </c>
      <c r="B3579" s="133" t="s">
        <v>7315</v>
      </c>
      <c r="C3579" s="133" t="s">
        <v>13</v>
      </c>
      <c r="D3579" s="133" t="s">
        <v>7195</v>
      </c>
      <c r="E3579" s="133" t="s">
        <v>1229</v>
      </c>
      <c r="F3579" s="133" t="s">
        <v>7207</v>
      </c>
      <c r="G3579" s="133" t="s">
        <v>1088</v>
      </c>
      <c r="H3579" s="133" t="s">
        <v>7316</v>
      </c>
      <c r="I3579" t="b">
        <v>0</v>
      </c>
      <c r="J3579" s="133" t="s">
        <v>867</v>
      </c>
      <c r="K3579" s="91">
        <v>0</v>
      </c>
      <c r="L3579" s="278">
        <v>0</v>
      </c>
      <c r="M3579" s="278">
        <f t="shared" si="55"/>
        <v>0</v>
      </c>
    </row>
    <row r="3580" spans="1:13" hidden="1" x14ac:dyDescent="0.3">
      <c r="A3580" s="108">
        <v>2589153</v>
      </c>
      <c r="B3580" s="133" t="s">
        <v>7317</v>
      </c>
      <c r="C3580" s="133" t="s">
        <v>13</v>
      </c>
      <c r="D3580" s="133" t="s">
        <v>7195</v>
      </c>
      <c r="E3580" s="133" t="s">
        <v>1229</v>
      </c>
      <c r="F3580" s="133" t="s">
        <v>7207</v>
      </c>
      <c r="G3580" s="133" t="s">
        <v>1066</v>
      </c>
      <c r="H3580" s="133" t="s">
        <v>7318</v>
      </c>
      <c r="I3580" t="b">
        <v>0</v>
      </c>
      <c r="J3580" s="133" t="s">
        <v>867</v>
      </c>
      <c r="K3580" s="91">
        <v>0</v>
      </c>
      <c r="L3580" s="278">
        <v>0</v>
      </c>
      <c r="M3580" s="278">
        <f t="shared" si="55"/>
        <v>0</v>
      </c>
    </row>
    <row r="3581" spans="1:13" hidden="1" x14ac:dyDescent="0.3">
      <c r="A3581" s="108">
        <v>595822</v>
      </c>
      <c r="B3581" s="133" t="s">
        <v>7319</v>
      </c>
      <c r="C3581" s="133" t="s">
        <v>13</v>
      </c>
      <c r="D3581" s="133" t="s">
        <v>7195</v>
      </c>
      <c r="E3581" s="133" t="s">
        <v>1240</v>
      </c>
      <c r="F3581" s="133" t="s">
        <v>7207</v>
      </c>
      <c r="G3581" s="133" t="s">
        <v>865</v>
      </c>
      <c r="H3581" s="133" t="s">
        <v>7320</v>
      </c>
      <c r="I3581" t="b">
        <v>0</v>
      </c>
      <c r="J3581" s="133" t="s">
        <v>867</v>
      </c>
      <c r="K3581" s="91">
        <v>0</v>
      </c>
      <c r="L3581" s="278">
        <v>0</v>
      </c>
      <c r="M3581" s="278">
        <f t="shared" si="55"/>
        <v>0</v>
      </c>
    </row>
    <row r="3582" spans="1:13" hidden="1" x14ac:dyDescent="0.3">
      <c r="A3582" s="108">
        <v>595823</v>
      </c>
      <c r="B3582" s="133" t="s">
        <v>7321</v>
      </c>
      <c r="C3582" s="133" t="s">
        <v>13</v>
      </c>
      <c r="D3582" s="133" t="s">
        <v>7195</v>
      </c>
      <c r="E3582" s="133" t="s">
        <v>2045</v>
      </c>
      <c r="F3582" s="133" t="s">
        <v>6994</v>
      </c>
      <c r="G3582" s="133" t="s">
        <v>865</v>
      </c>
      <c r="H3582" s="133" t="s">
        <v>7322</v>
      </c>
      <c r="I3582" t="b">
        <v>0</v>
      </c>
      <c r="J3582" s="133" t="s">
        <v>867</v>
      </c>
      <c r="K3582" s="91">
        <v>0</v>
      </c>
      <c r="L3582" s="278">
        <v>0</v>
      </c>
      <c r="M3582" s="278">
        <f t="shared" si="55"/>
        <v>0</v>
      </c>
    </row>
    <row r="3583" spans="1:13" hidden="1" x14ac:dyDescent="0.3">
      <c r="A3583" s="108">
        <v>595825</v>
      </c>
      <c r="B3583" s="133" t="s">
        <v>7323</v>
      </c>
      <c r="C3583" s="133" t="s">
        <v>13</v>
      </c>
      <c r="D3583" s="133" t="s">
        <v>7195</v>
      </c>
      <c r="E3583" s="133" t="s">
        <v>2045</v>
      </c>
      <c r="F3583" s="133" t="s">
        <v>7207</v>
      </c>
      <c r="G3583" s="133" t="s">
        <v>865</v>
      </c>
      <c r="H3583" s="133" t="s">
        <v>7324</v>
      </c>
      <c r="I3583" t="b">
        <v>0</v>
      </c>
      <c r="J3583" s="133" t="s">
        <v>867</v>
      </c>
      <c r="K3583" s="91">
        <v>0</v>
      </c>
      <c r="L3583" s="278">
        <v>0</v>
      </c>
      <c r="M3583" s="278">
        <f t="shared" si="55"/>
        <v>0</v>
      </c>
    </row>
    <row r="3584" spans="1:13" hidden="1" x14ac:dyDescent="0.3">
      <c r="A3584" s="108">
        <v>595826</v>
      </c>
      <c r="B3584" s="133" t="s">
        <v>7325</v>
      </c>
      <c r="C3584" s="133" t="s">
        <v>13</v>
      </c>
      <c r="D3584" s="133" t="s">
        <v>7195</v>
      </c>
      <c r="E3584" s="133" t="s">
        <v>1576</v>
      </c>
      <c r="F3584" s="133" t="s">
        <v>6994</v>
      </c>
      <c r="G3584" s="133" t="s">
        <v>865</v>
      </c>
      <c r="H3584" s="268" t="s">
        <v>1251</v>
      </c>
      <c r="I3584" t="b">
        <v>0</v>
      </c>
      <c r="J3584" s="133" t="s">
        <v>867</v>
      </c>
      <c r="K3584" s="91">
        <v>0</v>
      </c>
      <c r="L3584" s="278">
        <v>0</v>
      </c>
      <c r="M3584" s="278">
        <f t="shared" si="55"/>
        <v>0</v>
      </c>
    </row>
    <row r="3585" spans="1:13" hidden="1" x14ac:dyDescent="0.3">
      <c r="A3585" s="108">
        <v>2617427</v>
      </c>
      <c r="B3585" s="133" t="s">
        <v>7326</v>
      </c>
      <c r="C3585" s="133" t="s">
        <v>13</v>
      </c>
      <c r="D3585" s="133" t="s">
        <v>7195</v>
      </c>
      <c r="E3585" s="133" t="s">
        <v>1246</v>
      </c>
      <c r="F3585" s="133" t="s">
        <v>6994</v>
      </c>
      <c r="G3585" s="133" t="s">
        <v>925</v>
      </c>
      <c r="H3585" s="133" t="s">
        <v>7327</v>
      </c>
      <c r="I3585" t="b">
        <v>0</v>
      </c>
      <c r="J3585" s="133" t="s">
        <v>867</v>
      </c>
      <c r="K3585" s="91">
        <v>0</v>
      </c>
      <c r="L3585" s="278">
        <v>0</v>
      </c>
      <c r="M3585" s="278">
        <f t="shared" si="55"/>
        <v>0</v>
      </c>
    </row>
    <row r="3586" spans="1:13" hidden="1" x14ac:dyDescent="0.3">
      <c r="A3586" s="108">
        <v>2617441</v>
      </c>
      <c r="B3586" s="133" t="s">
        <v>7328</v>
      </c>
      <c r="C3586" s="133" t="s">
        <v>13</v>
      </c>
      <c r="D3586" s="133" t="s">
        <v>7195</v>
      </c>
      <c r="E3586" s="133" t="s">
        <v>1246</v>
      </c>
      <c r="F3586" s="133" t="s">
        <v>6994</v>
      </c>
      <c r="G3586" s="133" t="s">
        <v>928</v>
      </c>
      <c r="H3586" s="133" t="s">
        <v>7329</v>
      </c>
      <c r="I3586" t="b">
        <v>0</v>
      </c>
      <c r="J3586" s="133" t="s">
        <v>867</v>
      </c>
      <c r="K3586" s="91">
        <v>0</v>
      </c>
      <c r="L3586" s="278">
        <v>0</v>
      </c>
      <c r="M3586" s="278">
        <f t="shared" si="55"/>
        <v>0</v>
      </c>
    </row>
    <row r="3587" spans="1:13" hidden="1" x14ac:dyDescent="0.3">
      <c r="A3587" s="108">
        <v>2617683</v>
      </c>
      <c r="B3587" s="133" t="s">
        <v>7331</v>
      </c>
      <c r="C3587" s="133" t="s">
        <v>13</v>
      </c>
      <c r="D3587" s="133" t="s">
        <v>7195</v>
      </c>
      <c r="E3587" s="133" t="s">
        <v>1253</v>
      </c>
      <c r="F3587" s="133" t="s">
        <v>6994</v>
      </c>
      <c r="G3587" s="133" t="s">
        <v>931</v>
      </c>
      <c r="H3587" s="268" t="s">
        <v>1251</v>
      </c>
      <c r="I3587" t="b">
        <v>0</v>
      </c>
      <c r="J3587" s="133" t="s">
        <v>867</v>
      </c>
      <c r="K3587" s="91">
        <v>0</v>
      </c>
      <c r="L3587" s="278">
        <v>0</v>
      </c>
      <c r="M3587" s="278">
        <f t="shared" si="55"/>
        <v>0</v>
      </c>
    </row>
    <row r="3588" spans="1:13" hidden="1" x14ac:dyDescent="0.3">
      <c r="A3588" s="108">
        <v>595828</v>
      </c>
      <c r="B3588" s="133" t="s">
        <v>7332</v>
      </c>
      <c r="C3588" s="133" t="s">
        <v>13</v>
      </c>
      <c r="D3588" s="133" t="s">
        <v>7195</v>
      </c>
      <c r="E3588" s="133" t="s">
        <v>1253</v>
      </c>
      <c r="F3588" s="133" t="s">
        <v>6994</v>
      </c>
      <c r="G3588" s="133" t="s">
        <v>944</v>
      </c>
      <c r="H3588" s="268" t="s">
        <v>1251</v>
      </c>
      <c r="I3588" t="b">
        <v>0</v>
      </c>
      <c r="J3588" s="133" t="s">
        <v>867</v>
      </c>
      <c r="K3588" s="91">
        <v>0</v>
      </c>
      <c r="L3588" s="278">
        <v>0</v>
      </c>
      <c r="M3588" s="278">
        <f t="shared" si="55"/>
        <v>0</v>
      </c>
    </row>
    <row r="3589" spans="1:13" hidden="1" x14ac:dyDescent="0.3">
      <c r="A3589" s="108">
        <v>595829</v>
      </c>
      <c r="B3589" s="133" t="s">
        <v>7333</v>
      </c>
      <c r="C3589" s="133" t="s">
        <v>13</v>
      </c>
      <c r="D3589" s="133" t="s">
        <v>7195</v>
      </c>
      <c r="E3589" s="133" t="s">
        <v>1253</v>
      </c>
      <c r="F3589" s="133" t="s">
        <v>7207</v>
      </c>
      <c r="G3589" s="133" t="s">
        <v>931</v>
      </c>
      <c r="H3589" s="133" t="s">
        <v>7334</v>
      </c>
      <c r="I3589" t="b">
        <v>0</v>
      </c>
      <c r="J3589" s="133" t="s">
        <v>867</v>
      </c>
      <c r="K3589" s="91">
        <v>0</v>
      </c>
      <c r="L3589" s="278">
        <v>0</v>
      </c>
      <c r="M3589" s="278">
        <f t="shared" si="55"/>
        <v>0</v>
      </c>
    </row>
    <row r="3590" spans="1:13" hidden="1" x14ac:dyDescent="0.3">
      <c r="A3590" s="108">
        <v>588924</v>
      </c>
      <c r="B3590" s="133" t="s">
        <v>7335</v>
      </c>
      <c r="C3590" s="133" t="s">
        <v>13</v>
      </c>
      <c r="D3590" s="133" t="s">
        <v>7195</v>
      </c>
      <c r="E3590" s="133" t="s">
        <v>1253</v>
      </c>
      <c r="F3590" s="133" t="s">
        <v>7207</v>
      </c>
      <c r="G3590" s="133" t="s">
        <v>944</v>
      </c>
      <c r="H3590" s="133" t="s">
        <v>7336</v>
      </c>
      <c r="I3590" t="b">
        <v>0</v>
      </c>
      <c r="J3590" s="133" t="s">
        <v>867</v>
      </c>
      <c r="K3590" s="91">
        <v>0</v>
      </c>
      <c r="L3590" s="278">
        <v>0</v>
      </c>
      <c r="M3590" s="278">
        <f t="shared" ref="M3590:M3653" si="56">+L3590-K3590</f>
        <v>0</v>
      </c>
    </row>
    <row r="3591" spans="1:13" hidden="1" x14ac:dyDescent="0.3">
      <c r="A3591" s="108">
        <v>591464</v>
      </c>
      <c r="B3591" s="133" t="s">
        <v>7337</v>
      </c>
      <c r="C3591" s="133" t="s">
        <v>13</v>
      </c>
      <c r="D3591" s="133" t="s">
        <v>7195</v>
      </c>
      <c r="E3591" s="133" t="s">
        <v>1253</v>
      </c>
      <c r="F3591" s="133" t="s">
        <v>7207</v>
      </c>
      <c r="G3591" s="133" t="s">
        <v>1060</v>
      </c>
      <c r="H3591" s="133" t="s">
        <v>7338</v>
      </c>
      <c r="I3591" t="b">
        <v>0</v>
      </c>
      <c r="J3591" s="133" t="s">
        <v>867</v>
      </c>
      <c r="K3591" s="91">
        <v>0</v>
      </c>
      <c r="L3591" s="278">
        <v>0</v>
      </c>
      <c r="M3591" s="278">
        <f t="shared" si="56"/>
        <v>0</v>
      </c>
    </row>
    <row r="3592" spans="1:13" hidden="1" x14ac:dyDescent="0.3">
      <c r="A3592" s="108">
        <v>585579</v>
      </c>
      <c r="B3592" s="133" t="s">
        <v>7339</v>
      </c>
      <c r="C3592" s="133" t="s">
        <v>13</v>
      </c>
      <c r="D3592" s="133" t="s">
        <v>7195</v>
      </c>
      <c r="E3592" s="133" t="s">
        <v>1253</v>
      </c>
      <c r="F3592" s="133" t="s">
        <v>7207</v>
      </c>
      <c r="G3592" s="133" t="s">
        <v>1063</v>
      </c>
      <c r="H3592" s="133" t="s">
        <v>7340</v>
      </c>
      <c r="I3592" t="b">
        <v>0</v>
      </c>
      <c r="J3592" s="133" t="s">
        <v>867</v>
      </c>
      <c r="K3592" s="91">
        <v>0</v>
      </c>
      <c r="L3592" s="278">
        <v>0</v>
      </c>
      <c r="M3592" s="278">
        <f t="shared" si="56"/>
        <v>0</v>
      </c>
    </row>
    <row r="3593" spans="1:13" hidden="1" x14ac:dyDescent="0.3">
      <c r="A3593" s="108">
        <v>602999</v>
      </c>
      <c r="B3593" s="133" t="s">
        <v>7341</v>
      </c>
      <c r="C3593" s="133" t="s">
        <v>13</v>
      </c>
      <c r="D3593" s="133" t="s">
        <v>7195</v>
      </c>
      <c r="E3593" s="133" t="s">
        <v>1268</v>
      </c>
      <c r="F3593" s="133" t="s">
        <v>6994</v>
      </c>
      <c r="G3593" s="133" t="s">
        <v>865</v>
      </c>
      <c r="H3593" s="133" t="s">
        <v>7342</v>
      </c>
      <c r="I3593" t="b">
        <v>0</v>
      </c>
      <c r="J3593" s="133" t="s">
        <v>867</v>
      </c>
      <c r="K3593" s="91">
        <v>0</v>
      </c>
      <c r="L3593" s="278">
        <v>0</v>
      </c>
      <c r="M3593" s="278">
        <f t="shared" si="56"/>
        <v>0</v>
      </c>
    </row>
    <row r="3594" spans="1:13" hidden="1" x14ac:dyDescent="0.3">
      <c r="A3594" s="108">
        <v>591724</v>
      </c>
      <c r="B3594" s="133" t="s">
        <v>7343</v>
      </c>
      <c r="C3594" s="133" t="s">
        <v>13</v>
      </c>
      <c r="D3594" s="133" t="s">
        <v>7195</v>
      </c>
      <c r="E3594" s="133" t="s">
        <v>1268</v>
      </c>
      <c r="F3594" s="133" t="s">
        <v>7207</v>
      </c>
      <c r="G3594" s="133" t="s">
        <v>865</v>
      </c>
      <c r="H3594" s="133" t="s">
        <v>7344</v>
      </c>
      <c r="I3594" t="b">
        <v>0</v>
      </c>
      <c r="J3594" s="133" t="s">
        <v>867</v>
      </c>
      <c r="K3594" s="91">
        <v>0</v>
      </c>
      <c r="L3594" s="278">
        <v>0</v>
      </c>
      <c r="M3594" s="278">
        <f t="shared" si="56"/>
        <v>0</v>
      </c>
    </row>
    <row r="3595" spans="1:13" hidden="1" x14ac:dyDescent="0.3">
      <c r="A3595" s="108">
        <v>591538</v>
      </c>
      <c r="B3595" s="133" t="s">
        <v>7345</v>
      </c>
      <c r="C3595" s="133" t="s">
        <v>13</v>
      </c>
      <c r="D3595" s="133" t="s">
        <v>7195</v>
      </c>
      <c r="E3595" s="133" t="s">
        <v>1268</v>
      </c>
      <c r="F3595" s="133" t="s">
        <v>7207</v>
      </c>
      <c r="G3595" s="133" t="s">
        <v>925</v>
      </c>
      <c r="H3595" s="133" t="s">
        <v>7346</v>
      </c>
      <c r="I3595" t="b">
        <v>0</v>
      </c>
      <c r="J3595" s="133" t="s">
        <v>867</v>
      </c>
      <c r="K3595" s="91">
        <v>0</v>
      </c>
      <c r="L3595" s="278">
        <v>0</v>
      </c>
      <c r="M3595" s="278">
        <f t="shared" si="56"/>
        <v>0</v>
      </c>
    </row>
    <row r="3596" spans="1:13" hidden="1" x14ac:dyDescent="0.3">
      <c r="A3596" s="108">
        <v>591539</v>
      </c>
      <c r="B3596" s="133" t="s">
        <v>7347</v>
      </c>
      <c r="C3596" s="133" t="s">
        <v>13</v>
      </c>
      <c r="D3596" s="133" t="s">
        <v>7195</v>
      </c>
      <c r="E3596" s="133" t="s">
        <v>1617</v>
      </c>
      <c r="F3596" s="133" t="s">
        <v>7207</v>
      </c>
      <c r="G3596" s="133" t="s">
        <v>865</v>
      </c>
      <c r="H3596" s="133" t="s">
        <v>7348</v>
      </c>
      <c r="I3596" t="b">
        <v>0</v>
      </c>
      <c r="J3596" s="133" t="s">
        <v>867</v>
      </c>
      <c r="K3596" s="91">
        <v>0</v>
      </c>
      <c r="L3596" s="278">
        <v>0</v>
      </c>
      <c r="M3596" s="278">
        <f t="shared" si="56"/>
        <v>0</v>
      </c>
    </row>
    <row r="3597" spans="1:13" hidden="1" x14ac:dyDescent="0.3">
      <c r="A3597" s="108">
        <v>1191762</v>
      </c>
      <c r="B3597" s="133" t="s">
        <v>7349</v>
      </c>
      <c r="C3597" s="133" t="s">
        <v>13</v>
      </c>
      <c r="D3597" s="133" t="s">
        <v>7195</v>
      </c>
      <c r="E3597" s="133" t="s">
        <v>1273</v>
      </c>
      <c r="F3597" s="133" t="s">
        <v>6994</v>
      </c>
      <c r="G3597" s="133" t="s">
        <v>865</v>
      </c>
      <c r="H3597" s="133" t="s">
        <v>7350</v>
      </c>
      <c r="I3597" t="b">
        <v>0</v>
      </c>
      <c r="J3597" s="133" t="s">
        <v>867</v>
      </c>
      <c r="K3597" s="91">
        <v>0</v>
      </c>
      <c r="L3597" s="278">
        <v>0</v>
      </c>
      <c r="M3597" s="278">
        <f t="shared" si="56"/>
        <v>0</v>
      </c>
    </row>
    <row r="3598" spans="1:13" hidden="1" x14ac:dyDescent="0.3">
      <c r="A3598" s="108">
        <v>850097</v>
      </c>
      <c r="B3598" s="133" t="s">
        <v>7351</v>
      </c>
      <c r="C3598" s="133" t="s">
        <v>13</v>
      </c>
      <c r="D3598" s="133" t="s">
        <v>7195</v>
      </c>
      <c r="E3598" s="133" t="s">
        <v>1273</v>
      </c>
      <c r="F3598" s="133" t="s">
        <v>6994</v>
      </c>
      <c r="G3598" s="133" t="s">
        <v>925</v>
      </c>
      <c r="H3598" s="133" t="s">
        <v>7352</v>
      </c>
      <c r="I3598" t="b">
        <v>0</v>
      </c>
      <c r="J3598" s="133" t="s">
        <v>867</v>
      </c>
      <c r="K3598" s="91">
        <v>0</v>
      </c>
      <c r="L3598" s="278">
        <v>0</v>
      </c>
      <c r="M3598" s="278">
        <f t="shared" si="56"/>
        <v>0</v>
      </c>
    </row>
    <row r="3599" spans="1:13" hidden="1" x14ac:dyDescent="0.3">
      <c r="A3599" s="108">
        <v>2617435</v>
      </c>
      <c r="B3599" s="133" t="s">
        <v>7353</v>
      </c>
      <c r="C3599" s="133" t="s">
        <v>13</v>
      </c>
      <c r="D3599" s="133" t="s">
        <v>7195</v>
      </c>
      <c r="E3599" s="133" t="s">
        <v>1273</v>
      </c>
      <c r="F3599" s="133" t="s">
        <v>6994</v>
      </c>
      <c r="G3599" s="133" t="s">
        <v>928</v>
      </c>
      <c r="H3599" s="133" t="s">
        <v>7354</v>
      </c>
      <c r="I3599" t="b">
        <v>0</v>
      </c>
      <c r="J3599" s="133" t="s">
        <v>867</v>
      </c>
      <c r="K3599" s="91">
        <v>0</v>
      </c>
      <c r="L3599" s="278">
        <v>0</v>
      </c>
      <c r="M3599" s="278">
        <f t="shared" si="56"/>
        <v>0</v>
      </c>
    </row>
    <row r="3600" spans="1:13" hidden="1" x14ac:dyDescent="0.3">
      <c r="A3600" s="108">
        <v>2617437</v>
      </c>
      <c r="B3600" s="133" t="s">
        <v>7355</v>
      </c>
      <c r="C3600" s="133" t="s">
        <v>13</v>
      </c>
      <c r="D3600" s="133" t="s">
        <v>7195</v>
      </c>
      <c r="E3600" s="133" t="s">
        <v>1273</v>
      </c>
      <c r="F3600" s="133" t="s">
        <v>6994</v>
      </c>
      <c r="G3600" s="133" t="s">
        <v>931</v>
      </c>
      <c r="H3600" s="133" t="s">
        <v>7356</v>
      </c>
      <c r="I3600" t="b">
        <v>0</v>
      </c>
      <c r="J3600" s="133" t="s">
        <v>867</v>
      </c>
      <c r="K3600" s="91">
        <v>0</v>
      </c>
      <c r="L3600" s="278">
        <v>0</v>
      </c>
      <c r="M3600" s="278">
        <f t="shared" si="56"/>
        <v>0</v>
      </c>
    </row>
    <row r="3601" spans="1:13" hidden="1" x14ac:dyDescent="0.3">
      <c r="A3601" s="108">
        <v>591489</v>
      </c>
      <c r="B3601" s="133" t="s">
        <v>7357</v>
      </c>
      <c r="C3601" s="133" t="s">
        <v>13</v>
      </c>
      <c r="D3601" s="133" t="s">
        <v>7195</v>
      </c>
      <c r="E3601" s="133" t="s">
        <v>1273</v>
      </c>
      <c r="F3601" s="133" t="s">
        <v>6994</v>
      </c>
      <c r="G3601" s="133" t="s">
        <v>944</v>
      </c>
      <c r="H3601" s="133" t="s">
        <v>7358</v>
      </c>
      <c r="I3601" t="b">
        <v>0</v>
      </c>
      <c r="J3601" s="133" t="s">
        <v>867</v>
      </c>
      <c r="K3601" s="91">
        <v>0</v>
      </c>
      <c r="L3601" s="278">
        <v>0</v>
      </c>
      <c r="M3601" s="278">
        <f t="shared" si="56"/>
        <v>0</v>
      </c>
    </row>
    <row r="3602" spans="1:13" hidden="1" x14ac:dyDescent="0.3">
      <c r="A3602" s="108">
        <v>850947</v>
      </c>
      <c r="B3602" s="133" t="s">
        <v>7359</v>
      </c>
      <c r="C3602" s="133" t="s">
        <v>13</v>
      </c>
      <c r="D3602" s="133" t="s">
        <v>7195</v>
      </c>
      <c r="E3602" s="133" t="s">
        <v>1273</v>
      </c>
      <c r="F3602" s="133" t="s">
        <v>6994</v>
      </c>
      <c r="G3602" s="133" t="s">
        <v>1060</v>
      </c>
      <c r="H3602" s="133" t="s">
        <v>7360</v>
      </c>
      <c r="I3602" t="b">
        <v>0</v>
      </c>
      <c r="J3602" s="133" t="s">
        <v>867</v>
      </c>
      <c r="K3602" s="91">
        <v>0</v>
      </c>
      <c r="L3602" s="278">
        <v>0</v>
      </c>
      <c r="M3602" s="278">
        <f t="shared" si="56"/>
        <v>0</v>
      </c>
    </row>
    <row r="3603" spans="1:13" hidden="1" x14ac:dyDescent="0.3">
      <c r="A3603" s="108">
        <v>850948</v>
      </c>
      <c r="B3603" s="133" t="s">
        <v>7361</v>
      </c>
      <c r="C3603" s="133" t="s">
        <v>13</v>
      </c>
      <c r="D3603" s="133" t="s">
        <v>7195</v>
      </c>
      <c r="E3603" s="133" t="s">
        <v>1273</v>
      </c>
      <c r="F3603" s="133" t="s">
        <v>6994</v>
      </c>
      <c r="G3603" s="133" t="s">
        <v>1063</v>
      </c>
      <c r="H3603" s="133" t="s">
        <v>7362</v>
      </c>
      <c r="I3603" t="b">
        <v>1</v>
      </c>
      <c r="J3603" s="133" t="s">
        <v>867</v>
      </c>
      <c r="K3603" s="91">
        <v>0</v>
      </c>
      <c r="L3603" s="278">
        <v>0</v>
      </c>
      <c r="M3603" s="278">
        <f t="shared" si="56"/>
        <v>0</v>
      </c>
    </row>
    <row r="3604" spans="1:13" hidden="1" x14ac:dyDescent="0.3">
      <c r="A3604" s="108">
        <v>1210026</v>
      </c>
      <c r="B3604" s="133" t="s">
        <v>7363</v>
      </c>
      <c r="C3604" s="133" t="s">
        <v>13</v>
      </c>
      <c r="D3604" s="133" t="s">
        <v>7195</v>
      </c>
      <c r="E3604" s="133" t="s">
        <v>1273</v>
      </c>
      <c r="F3604" s="133" t="s">
        <v>7207</v>
      </c>
      <c r="G3604" s="133" t="s">
        <v>865</v>
      </c>
      <c r="H3604" s="133" t="s">
        <v>7364</v>
      </c>
      <c r="I3604" t="b">
        <v>0</v>
      </c>
      <c r="J3604" s="133" t="s">
        <v>867</v>
      </c>
      <c r="K3604" s="91">
        <v>0</v>
      </c>
      <c r="L3604" s="278">
        <v>0</v>
      </c>
      <c r="M3604" s="278">
        <f t="shared" si="56"/>
        <v>0</v>
      </c>
    </row>
    <row r="3605" spans="1:13" hidden="1" x14ac:dyDescent="0.3">
      <c r="A3605" s="108">
        <v>2617390</v>
      </c>
      <c r="B3605" s="133" t="s">
        <v>7365</v>
      </c>
      <c r="C3605" s="133" t="s">
        <v>13</v>
      </c>
      <c r="D3605" s="133" t="s">
        <v>7195</v>
      </c>
      <c r="E3605" s="133" t="s">
        <v>1273</v>
      </c>
      <c r="F3605" s="133" t="s">
        <v>7207</v>
      </c>
      <c r="G3605" s="133" t="s">
        <v>925</v>
      </c>
      <c r="H3605" s="133" t="s">
        <v>7366</v>
      </c>
      <c r="I3605" t="b">
        <v>0</v>
      </c>
      <c r="J3605" s="133" t="s">
        <v>867</v>
      </c>
      <c r="K3605" s="91">
        <v>0</v>
      </c>
      <c r="L3605" s="278">
        <v>0</v>
      </c>
      <c r="M3605" s="278">
        <f t="shared" si="56"/>
        <v>0</v>
      </c>
    </row>
    <row r="3606" spans="1:13" hidden="1" x14ac:dyDescent="0.3">
      <c r="A3606" s="108">
        <v>2617391</v>
      </c>
      <c r="B3606" s="133" t="s">
        <v>7367</v>
      </c>
      <c r="C3606" s="133" t="s">
        <v>13</v>
      </c>
      <c r="D3606" s="133" t="s">
        <v>7195</v>
      </c>
      <c r="E3606" s="133" t="s">
        <v>1273</v>
      </c>
      <c r="F3606" s="133" t="s">
        <v>7207</v>
      </c>
      <c r="G3606" s="133" t="s">
        <v>928</v>
      </c>
      <c r="H3606" s="133" t="s">
        <v>7368</v>
      </c>
      <c r="I3606" t="b">
        <v>0</v>
      </c>
      <c r="J3606" s="133" t="s">
        <v>867</v>
      </c>
      <c r="K3606" s="91">
        <v>0</v>
      </c>
      <c r="L3606" s="278">
        <v>0</v>
      </c>
      <c r="M3606" s="278">
        <f t="shared" si="56"/>
        <v>0</v>
      </c>
    </row>
    <row r="3607" spans="1:13" hidden="1" x14ac:dyDescent="0.3">
      <c r="A3607" s="108">
        <v>2617392</v>
      </c>
      <c r="B3607" s="133" t="s">
        <v>7369</v>
      </c>
      <c r="C3607" s="133" t="s">
        <v>13</v>
      </c>
      <c r="D3607" s="133" t="s">
        <v>7195</v>
      </c>
      <c r="E3607" s="133" t="s">
        <v>1273</v>
      </c>
      <c r="F3607" s="133" t="s">
        <v>7207</v>
      </c>
      <c r="G3607" s="133" t="s">
        <v>931</v>
      </c>
      <c r="H3607" s="133" t="s">
        <v>7348</v>
      </c>
      <c r="I3607" t="b">
        <v>0</v>
      </c>
      <c r="J3607" s="133" t="s">
        <v>867</v>
      </c>
      <c r="K3607" s="91">
        <v>0</v>
      </c>
      <c r="L3607" s="278">
        <v>0</v>
      </c>
      <c r="M3607" s="278">
        <f t="shared" si="56"/>
        <v>0</v>
      </c>
    </row>
    <row r="3608" spans="1:13" hidden="1" x14ac:dyDescent="0.3">
      <c r="A3608" s="108">
        <v>2617393</v>
      </c>
      <c r="B3608" s="133" t="s">
        <v>7370</v>
      </c>
      <c r="C3608" s="133" t="s">
        <v>13</v>
      </c>
      <c r="D3608" s="133" t="s">
        <v>7195</v>
      </c>
      <c r="E3608" s="133" t="s">
        <v>1273</v>
      </c>
      <c r="F3608" s="133" t="s">
        <v>7207</v>
      </c>
      <c r="G3608" s="133" t="s">
        <v>944</v>
      </c>
      <c r="H3608" s="133" t="s">
        <v>7371</v>
      </c>
      <c r="I3608" t="b">
        <v>0</v>
      </c>
      <c r="J3608" s="133" t="s">
        <v>867</v>
      </c>
      <c r="K3608" s="91">
        <v>0</v>
      </c>
      <c r="L3608" s="278">
        <v>0</v>
      </c>
      <c r="M3608" s="278">
        <f t="shared" si="56"/>
        <v>0</v>
      </c>
    </row>
    <row r="3609" spans="1:13" hidden="1" x14ac:dyDescent="0.3">
      <c r="A3609" s="108">
        <v>588075</v>
      </c>
      <c r="B3609" s="133" t="s">
        <v>7372</v>
      </c>
      <c r="C3609" s="133" t="s">
        <v>13</v>
      </c>
      <c r="D3609" s="133" t="s">
        <v>7195</v>
      </c>
      <c r="E3609" s="133" t="s">
        <v>1273</v>
      </c>
      <c r="F3609" s="133" t="s">
        <v>7207</v>
      </c>
      <c r="G3609" s="133" t="s">
        <v>1060</v>
      </c>
      <c r="H3609" s="133" t="s">
        <v>7373</v>
      </c>
      <c r="I3609" t="b">
        <v>0</v>
      </c>
      <c r="J3609" s="133" t="s">
        <v>867</v>
      </c>
      <c r="K3609" s="91">
        <v>0</v>
      </c>
      <c r="L3609" s="278">
        <v>0</v>
      </c>
      <c r="M3609" s="278">
        <f t="shared" si="56"/>
        <v>0</v>
      </c>
    </row>
    <row r="3610" spans="1:13" hidden="1" x14ac:dyDescent="0.3">
      <c r="A3610" s="108">
        <v>588076</v>
      </c>
      <c r="B3610" s="133" t="s">
        <v>7374</v>
      </c>
      <c r="C3610" s="133" t="s">
        <v>13</v>
      </c>
      <c r="D3610" s="133" t="s">
        <v>7195</v>
      </c>
      <c r="E3610" s="133" t="s">
        <v>1273</v>
      </c>
      <c r="F3610" s="133" t="s">
        <v>7207</v>
      </c>
      <c r="G3610" s="133" t="s">
        <v>1063</v>
      </c>
      <c r="H3610" s="133" t="s">
        <v>7375</v>
      </c>
      <c r="I3610" t="b">
        <v>0</v>
      </c>
      <c r="J3610" s="133" t="s">
        <v>867</v>
      </c>
      <c r="K3610" s="91">
        <v>0</v>
      </c>
      <c r="L3610" s="278">
        <v>0</v>
      </c>
      <c r="M3610" s="278">
        <f t="shared" si="56"/>
        <v>0</v>
      </c>
    </row>
    <row r="3611" spans="1:13" hidden="1" x14ac:dyDescent="0.3">
      <c r="A3611" s="108">
        <v>2617394</v>
      </c>
      <c r="B3611" s="133" t="s">
        <v>7376</v>
      </c>
      <c r="C3611" s="133" t="s">
        <v>13</v>
      </c>
      <c r="D3611" s="133" t="s">
        <v>7195</v>
      </c>
      <c r="E3611" s="133" t="s">
        <v>1273</v>
      </c>
      <c r="F3611" s="133" t="s">
        <v>7207</v>
      </c>
      <c r="G3611" s="133" t="s">
        <v>1088</v>
      </c>
      <c r="H3611" s="133" t="s">
        <v>7377</v>
      </c>
      <c r="I3611" t="b">
        <v>0</v>
      </c>
      <c r="J3611" s="133" t="s">
        <v>867</v>
      </c>
      <c r="K3611" s="91">
        <v>0</v>
      </c>
      <c r="L3611" s="278">
        <v>0</v>
      </c>
      <c r="M3611" s="278">
        <f t="shared" si="56"/>
        <v>0</v>
      </c>
    </row>
    <row r="3612" spans="1:13" hidden="1" x14ac:dyDescent="0.3">
      <c r="A3612" s="108">
        <v>850052</v>
      </c>
      <c r="B3612" s="133" t="s">
        <v>7378</v>
      </c>
      <c r="C3612" s="133" t="s">
        <v>13</v>
      </c>
      <c r="D3612" s="133" t="s">
        <v>7195</v>
      </c>
      <c r="E3612" s="133" t="s">
        <v>2109</v>
      </c>
      <c r="F3612" s="133" t="s">
        <v>7207</v>
      </c>
      <c r="G3612" s="133" t="s">
        <v>865</v>
      </c>
      <c r="H3612" s="133" t="s">
        <v>7379</v>
      </c>
      <c r="I3612" t="b">
        <v>0</v>
      </c>
      <c r="J3612" s="133" t="s">
        <v>867</v>
      </c>
      <c r="K3612" s="91">
        <v>0</v>
      </c>
      <c r="L3612" s="278">
        <v>0</v>
      </c>
      <c r="M3612" s="278">
        <f t="shared" si="56"/>
        <v>0</v>
      </c>
    </row>
    <row r="3613" spans="1:13" hidden="1" x14ac:dyDescent="0.3">
      <c r="A3613" s="108">
        <v>1191488</v>
      </c>
      <c r="B3613" s="133" t="s">
        <v>7380</v>
      </c>
      <c r="C3613" s="133" t="s">
        <v>13</v>
      </c>
      <c r="D3613" s="133" t="s">
        <v>7381</v>
      </c>
      <c r="E3613" s="133" t="s">
        <v>1694</v>
      </c>
      <c r="F3613" s="133" t="s">
        <v>7382</v>
      </c>
      <c r="G3613" s="133" t="s">
        <v>925</v>
      </c>
      <c r="H3613" s="133" t="s">
        <v>7383</v>
      </c>
      <c r="I3613" t="b">
        <v>0</v>
      </c>
      <c r="J3613" s="133" t="s">
        <v>867</v>
      </c>
      <c r="K3613" s="91">
        <v>0</v>
      </c>
      <c r="L3613" s="278">
        <v>0</v>
      </c>
      <c r="M3613" s="278">
        <f t="shared" si="56"/>
        <v>0</v>
      </c>
    </row>
    <row r="3614" spans="1:13" hidden="1" x14ac:dyDescent="0.3">
      <c r="A3614" s="108">
        <v>1191323</v>
      </c>
      <c r="B3614" s="133" t="s">
        <v>7384</v>
      </c>
      <c r="C3614" s="133" t="s">
        <v>13</v>
      </c>
      <c r="D3614" s="133" t="s">
        <v>7385</v>
      </c>
      <c r="E3614" s="133" t="s">
        <v>1165</v>
      </c>
      <c r="F3614" s="133" t="s">
        <v>6998</v>
      </c>
      <c r="G3614" s="133" t="s">
        <v>865</v>
      </c>
      <c r="H3614" s="133">
        <v>0</v>
      </c>
      <c r="I3614" t="b">
        <v>0</v>
      </c>
      <c r="J3614" s="133" t="s">
        <v>1166</v>
      </c>
      <c r="K3614" s="91">
        <v>154550</v>
      </c>
      <c r="L3614" s="278">
        <v>154550</v>
      </c>
      <c r="M3614" s="278">
        <f t="shared" si="56"/>
        <v>0</v>
      </c>
    </row>
    <row r="3615" spans="1:13" hidden="1" x14ac:dyDescent="0.3">
      <c r="A3615" s="108">
        <v>1191490</v>
      </c>
      <c r="B3615" s="133" t="s">
        <v>7386</v>
      </c>
      <c r="C3615" s="133" t="s">
        <v>13</v>
      </c>
      <c r="D3615" s="133" t="s">
        <v>7385</v>
      </c>
      <c r="E3615" s="133" t="s">
        <v>1165</v>
      </c>
      <c r="F3615" s="133" t="s">
        <v>6998</v>
      </c>
      <c r="G3615" s="133" t="s">
        <v>925</v>
      </c>
      <c r="H3615" s="133" t="s">
        <v>7387</v>
      </c>
      <c r="I3615" t="b">
        <v>0</v>
      </c>
      <c r="J3615" s="133" t="s">
        <v>867</v>
      </c>
      <c r="K3615" s="91">
        <v>67910</v>
      </c>
      <c r="L3615" s="278">
        <v>67910</v>
      </c>
      <c r="M3615" s="278">
        <f t="shared" si="56"/>
        <v>0</v>
      </c>
    </row>
    <row r="3616" spans="1:13" hidden="1" x14ac:dyDescent="0.3">
      <c r="A3616" s="108">
        <v>1210028</v>
      </c>
      <c r="B3616" s="133" t="s">
        <v>7388</v>
      </c>
      <c r="C3616" s="133" t="s">
        <v>13</v>
      </c>
      <c r="D3616" s="133" t="s">
        <v>7385</v>
      </c>
      <c r="E3616" s="133" t="s">
        <v>1176</v>
      </c>
      <c r="F3616" s="133" t="s">
        <v>6998</v>
      </c>
      <c r="G3616" s="133" t="s">
        <v>865</v>
      </c>
      <c r="H3616" s="133">
        <v>0</v>
      </c>
      <c r="I3616" t="b">
        <v>0</v>
      </c>
      <c r="J3616" s="133" t="s">
        <v>1166</v>
      </c>
      <c r="K3616" s="91">
        <v>78950</v>
      </c>
      <c r="L3616" s="278">
        <v>78950</v>
      </c>
      <c r="M3616" s="278">
        <f t="shared" si="56"/>
        <v>0</v>
      </c>
    </row>
    <row r="3617" spans="1:13" hidden="1" x14ac:dyDescent="0.3">
      <c r="A3617" s="108">
        <v>588078</v>
      </c>
      <c r="B3617" s="133" t="s">
        <v>7389</v>
      </c>
      <c r="C3617" s="133" t="s">
        <v>13</v>
      </c>
      <c r="D3617" s="133" t="s">
        <v>7385</v>
      </c>
      <c r="E3617" s="133" t="s">
        <v>1176</v>
      </c>
      <c r="F3617" s="133" t="s">
        <v>6998</v>
      </c>
      <c r="G3617" s="133" t="s">
        <v>925</v>
      </c>
      <c r="H3617" s="133" t="s">
        <v>7390</v>
      </c>
      <c r="I3617" t="b">
        <v>0</v>
      </c>
      <c r="J3617" s="133" t="s">
        <v>867</v>
      </c>
      <c r="K3617" s="91">
        <v>32760</v>
      </c>
      <c r="L3617" s="278">
        <v>32760</v>
      </c>
      <c r="M3617" s="278">
        <f t="shared" si="56"/>
        <v>0</v>
      </c>
    </row>
    <row r="3618" spans="1:13" hidden="1" x14ac:dyDescent="0.3">
      <c r="A3618" s="108">
        <v>588485</v>
      </c>
      <c r="B3618" s="133" t="s">
        <v>7391</v>
      </c>
      <c r="C3618" s="133" t="s">
        <v>13</v>
      </c>
      <c r="D3618" s="133" t="s">
        <v>7385</v>
      </c>
      <c r="E3618" s="133" t="s">
        <v>1240</v>
      </c>
      <c r="F3618" s="133" t="s">
        <v>6998</v>
      </c>
      <c r="G3618" s="133" t="s">
        <v>865</v>
      </c>
      <c r="H3618" s="133" t="s">
        <v>7392</v>
      </c>
      <c r="I3618" t="b">
        <v>0</v>
      </c>
      <c r="J3618" s="133" t="s">
        <v>867</v>
      </c>
      <c r="K3618" s="91">
        <v>0</v>
      </c>
      <c r="L3618" s="278">
        <v>0</v>
      </c>
      <c r="M3618" s="278">
        <f t="shared" si="56"/>
        <v>0</v>
      </c>
    </row>
    <row r="3619" spans="1:13" hidden="1" x14ac:dyDescent="0.3">
      <c r="A3619" s="108">
        <v>850077</v>
      </c>
      <c r="B3619" s="133" t="s">
        <v>7393</v>
      </c>
      <c r="C3619" s="133" t="s">
        <v>13</v>
      </c>
      <c r="D3619" s="133" t="s">
        <v>7385</v>
      </c>
      <c r="E3619" s="133" t="s">
        <v>1243</v>
      </c>
      <c r="F3619" s="133" t="s">
        <v>6998</v>
      </c>
      <c r="G3619" s="133" t="s">
        <v>925</v>
      </c>
      <c r="H3619" s="133" t="s">
        <v>7394</v>
      </c>
      <c r="I3619" t="b">
        <v>0</v>
      </c>
      <c r="J3619" s="133" t="s">
        <v>867</v>
      </c>
      <c r="K3619" s="91">
        <v>0</v>
      </c>
      <c r="L3619" s="278">
        <v>0</v>
      </c>
      <c r="M3619" s="278">
        <f t="shared" si="56"/>
        <v>0</v>
      </c>
    </row>
    <row r="3620" spans="1:13" hidden="1" x14ac:dyDescent="0.3">
      <c r="A3620" s="108">
        <v>588079</v>
      </c>
      <c r="B3620" s="133" t="s">
        <v>7395</v>
      </c>
      <c r="C3620" s="133" t="s">
        <v>13</v>
      </c>
      <c r="D3620" s="133" t="s">
        <v>7385</v>
      </c>
      <c r="E3620" s="133" t="s">
        <v>1246</v>
      </c>
      <c r="F3620" s="133" t="s">
        <v>6998</v>
      </c>
      <c r="G3620" s="133" t="s">
        <v>865</v>
      </c>
      <c r="H3620" s="133" t="s">
        <v>1326</v>
      </c>
      <c r="I3620" t="b">
        <v>0</v>
      </c>
      <c r="J3620" s="133" t="s">
        <v>867</v>
      </c>
      <c r="K3620" s="91">
        <v>1800</v>
      </c>
      <c r="L3620" s="278">
        <v>2160</v>
      </c>
      <c r="M3620" s="278">
        <f t="shared" si="56"/>
        <v>360</v>
      </c>
    </row>
    <row r="3621" spans="1:13" hidden="1" x14ac:dyDescent="0.3">
      <c r="A3621" s="108">
        <v>850078</v>
      </c>
      <c r="B3621" s="133" t="s">
        <v>7396</v>
      </c>
      <c r="C3621" s="133" t="s">
        <v>13</v>
      </c>
      <c r="D3621" s="133" t="s">
        <v>7385</v>
      </c>
      <c r="E3621" s="133" t="s">
        <v>1246</v>
      </c>
      <c r="F3621" s="133" t="s">
        <v>6998</v>
      </c>
      <c r="G3621" s="133" t="s">
        <v>925</v>
      </c>
      <c r="H3621" s="268" t="s">
        <v>1251</v>
      </c>
      <c r="I3621" t="b">
        <v>0</v>
      </c>
      <c r="J3621" s="133" t="s">
        <v>867</v>
      </c>
      <c r="K3621" s="91">
        <v>360</v>
      </c>
      <c r="L3621" s="278">
        <v>0</v>
      </c>
      <c r="M3621" s="278">
        <f t="shared" si="56"/>
        <v>-360</v>
      </c>
    </row>
    <row r="3622" spans="1:13" hidden="1" x14ac:dyDescent="0.3">
      <c r="A3622" s="108">
        <v>588080</v>
      </c>
      <c r="B3622" s="133" t="s">
        <v>7397</v>
      </c>
      <c r="C3622" s="133" t="s">
        <v>13</v>
      </c>
      <c r="D3622" s="133" t="s">
        <v>7385</v>
      </c>
      <c r="E3622" s="133" t="s">
        <v>1253</v>
      </c>
      <c r="F3622" s="133" t="s">
        <v>6998</v>
      </c>
      <c r="G3622" s="133" t="s">
        <v>931</v>
      </c>
      <c r="H3622" s="133" t="s">
        <v>7398</v>
      </c>
      <c r="I3622" t="b">
        <v>0</v>
      </c>
      <c r="J3622" s="133" t="s">
        <v>867</v>
      </c>
      <c r="K3622" s="91">
        <v>0</v>
      </c>
      <c r="L3622" s="278">
        <v>0</v>
      </c>
      <c r="M3622" s="278">
        <f t="shared" si="56"/>
        <v>0</v>
      </c>
    </row>
    <row r="3623" spans="1:13" hidden="1" x14ac:dyDescent="0.3">
      <c r="A3623" s="108">
        <v>2617407</v>
      </c>
      <c r="B3623" s="133" t="s">
        <v>7399</v>
      </c>
      <c r="C3623" s="133" t="s">
        <v>13</v>
      </c>
      <c r="D3623" s="133" t="s">
        <v>7385</v>
      </c>
      <c r="E3623" s="133" t="s">
        <v>1679</v>
      </c>
      <c r="F3623" s="133" t="s">
        <v>6998</v>
      </c>
      <c r="G3623" s="133" t="s">
        <v>865</v>
      </c>
      <c r="H3623" s="133" t="s">
        <v>7400</v>
      </c>
      <c r="I3623" t="b">
        <v>0</v>
      </c>
      <c r="J3623" s="133" t="s">
        <v>867</v>
      </c>
      <c r="K3623" s="91">
        <v>122663670</v>
      </c>
      <c r="L3623" s="278">
        <v>122663670</v>
      </c>
      <c r="M3623" s="278">
        <f t="shared" si="56"/>
        <v>0</v>
      </c>
    </row>
    <row r="3624" spans="1:13" hidden="1" x14ac:dyDescent="0.3">
      <c r="A3624" s="108">
        <v>587869</v>
      </c>
      <c r="B3624" s="133" t="s">
        <v>7402</v>
      </c>
      <c r="C3624" s="133" t="s">
        <v>13</v>
      </c>
      <c r="D3624" s="133" t="s">
        <v>1164</v>
      </c>
      <c r="E3624" s="133" t="s">
        <v>1679</v>
      </c>
      <c r="F3624" s="133" t="s">
        <v>6878</v>
      </c>
      <c r="G3624" s="133" t="s">
        <v>865</v>
      </c>
      <c r="H3624" s="133" t="s">
        <v>7403</v>
      </c>
      <c r="I3624" t="b">
        <v>0</v>
      </c>
      <c r="J3624" s="133" t="s">
        <v>867</v>
      </c>
      <c r="K3624" s="91">
        <v>10000</v>
      </c>
      <c r="L3624" s="278">
        <v>10000</v>
      </c>
      <c r="M3624" s="278">
        <f t="shared" si="56"/>
        <v>0</v>
      </c>
    </row>
    <row r="3625" spans="1:13" hidden="1" x14ac:dyDescent="0.3">
      <c r="A3625" s="108">
        <v>587870</v>
      </c>
      <c r="B3625" s="133" t="s">
        <v>7404</v>
      </c>
      <c r="C3625" s="133" t="s">
        <v>13</v>
      </c>
      <c r="D3625" s="133" t="s">
        <v>1335</v>
      </c>
      <c r="E3625" s="133" t="s">
        <v>1240</v>
      </c>
      <c r="F3625" s="133" t="s">
        <v>1336</v>
      </c>
      <c r="G3625" s="133" t="s">
        <v>865</v>
      </c>
      <c r="H3625" s="133" t="s">
        <v>7405</v>
      </c>
      <c r="I3625" t="b">
        <v>0</v>
      </c>
      <c r="J3625" s="133" t="s">
        <v>867</v>
      </c>
      <c r="K3625" s="91">
        <v>99450</v>
      </c>
      <c r="L3625" s="278">
        <v>99450</v>
      </c>
      <c r="M3625" s="278">
        <f t="shared" si="56"/>
        <v>0</v>
      </c>
    </row>
    <row r="3626" spans="1:13" hidden="1" x14ac:dyDescent="0.3">
      <c r="A3626" s="108">
        <v>587871</v>
      </c>
      <c r="B3626" s="133" t="s">
        <v>7407</v>
      </c>
      <c r="C3626" s="133" t="s">
        <v>13</v>
      </c>
      <c r="D3626" s="133" t="s">
        <v>1395</v>
      </c>
      <c r="E3626" s="133" t="s">
        <v>1165</v>
      </c>
      <c r="F3626" s="133" t="s">
        <v>1492</v>
      </c>
      <c r="G3626" s="133" t="s">
        <v>865</v>
      </c>
      <c r="H3626" s="133">
        <v>0</v>
      </c>
      <c r="I3626" t="b">
        <v>0</v>
      </c>
      <c r="J3626" s="133" t="s">
        <v>1166</v>
      </c>
      <c r="K3626" s="91">
        <v>37800</v>
      </c>
      <c r="L3626" s="278">
        <v>36180</v>
      </c>
      <c r="M3626" s="278">
        <f t="shared" si="56"/>
        <v>-1620</v>
      </c>
    </row>
    <row r="3627" spans="1:13" hidden="1" x14ac:dyDescent="0.3">
      <c r="A3627" s="108">
        <v>850053</v>
      </c>
      <c r="B3627" s="133" t="s">
        <v>7409</v>
      </c>
      <c r="C3627" s="133" t="s">
        <v>13</v>
      </c>
      <c r="D3627" s="133" t="s">
        <v>1395</v>
      </c>
      <c r="E3627" s="133" t="s">
        <v>1176</v>
      </c>
      <c r="F3627" s="133" t="s">
        <v>1492</v>
      </c>
      <c r="G3627" s="133" t="s">
        <v>865</v>
      </c>
      <c r="H3627" s="133">
        <v>0</v>
      </c>
      <c r="I3627" t="b">
        <v>0</v>
      </c>
      <c r="J3627" s="133" t="s">
        <v>1166</v>
      </c>
      <c r="K3627" s="91">
        <v>16440</v>
      </c>
      <c r="L3627" s="278">
        <v>16050</v>
      </c>
      <c r="M3627" s="278">
        <f t="shared" si="56"/>
        <v>-390</v>
      </c>
    </row>
    <row r="3628" spans="1:13" hidden="1" x14ac:dyDescent="0.3">
      <c r="A3628" s="108">
        <v>588081</v>
      </c>
      <c r="B3628" s="133" t="s">
        <v>7410</v>
      </c>
      <c r="C3628" s="133" t="s">
        <v>13</v>
      </c>
      <c r="D3628" s="133" t="s">
        <v>1395</v>
      </c>
      <c r="E3628" s="133" t="s">
        <v>1418</v>
      </c>
      <c r="F3628" s="133" t="s">
        <v>922</v>
      </c>
      <c r="G3628" s="133" t="s">
        <v>865</v>
      </c>
      <c r="H3628" s="133" t="s">
        <v>7411</v>
      </c>
      <c r="I3628" t="b">
        <v>0</v>
      </c>
      <c r="J3628" s="133" t="s">
        <v>867</v>
      </c>
      <c r="K3628" s="91">
        <v>10000</v>
      </c>
      <c r="L3628" s="278">
        <v>10000</v>
      </c>
      <c r="M3628" s="278">
        <f t="shared" si="56"/>
        <v>0</v>
      </c>
    </row>
    <row r="3629" spans="1:13" hidden="1" x14ac:dyDescent="0.3">
      <c r="A3629" s="108">
        <v>587872</v>
      </c>
      <c r="B3629" s="133" t="s">
        <v>7412</v>
      </c>
      <c r="C3629" s="133" t="s">
        <v>13</v>
      </c>
      <c r="D3629" s="133" t="s">
        <v>1395</v>
      </c>
      <c r="E3629" s="133" t="s">
        <v>1188</v>
      </c>
      <c r="F3629" s="133" t="s">
        <v>1492</v>
      </c>
      <c r="G3629" s="133" t="s">
        <v>865</v>
      </c>
      <c r="H3629" s="133" t="s">
        <v>1189</v>
      </c>
      <c r="I3629" t="b">
        <v>0</v>
      </c>
      <c r="J3629" s="133" t="s">
        <v>867</v>
      </c>
      <c r="K3629" s="91">
        <v>500</v>
      </c>
      <c r="L3629" s="278">
        <v>500</v>
      </c>
      <c r="M3629" s="278">
        <f t="shared" si="56"/>
        <v>0</v>
      </c>
    </row>
    <row r="3630" spans="1:13" hidden="1" x14ac:dyDescent="0.3">
      <c r="A3630" s="108">
        <v>588082</v>
      </c>
      <c r="B3630" s="133" t="s">
        <v>7413</v>
      </c>
      <c r="C3630" s="133" t="s">
        <v>13</v>
      </c>
      <c r="D3630" s="133" t="s">
        <v>1395</v>
      </c>
      <c r="E3630" s="133" t="s">
        <v>1202</v>
      </c>
      <c r="F3630" s="133" t="s">
        <v>1492</v>
      </c>
      <c r="G3630" s="133" t="s">
        <v>865</v>
      </c>
      <c r="H3630" s="133" t="s">
        <v>2831</v>
      </c>
      <c r="I3630" t="b">
        <v>0</v>
      </c>
      <c r="J3630" s="133" t="s">
        <v>867</v>
      </c>
      <c r="K3630" s="91">
        <v>600</v>
      </c>
      <c r="L3630" s="278">
        <v>600</v>
      </c>
      <c r="M3630" s="278">
        <f t="shared" si="56"/>
        <v>0</v>
      </c>
    </row>
    <row r="3631" spans="1:13" hidden="1" x14ac:dyDescent="0.3">
      <c r="A3631" s="108">
        <v>2617397</v>
      </c>
      <c r="B3631" s="133" t="s">
        <v>7414</v>
      </c>
      <c r="C3631" s="133" t="s">
        <v>13</v>
      </c>
      <c r="D3631" s="133" t="s">
        <v>1395</v>
      </c>
      <c r="E3631" s="133" t="s">
        <v>1354</v>
      </c>
      <c r="F3631" s="133" t="s">
        <v>1492</v>
      </c>
      <c r="G3631" s="133" t="s">
        <v>865</v>
      </c>
      <c r="H3631" s="133" t="s">
        <v>7415</v>
      </c>
      <c r="I3631" t="b">
        <v>0</v>
      </c>
      <c r="J3631" s="133" t="s">
        <v>867</v>
      </c>
      <c r="K3631" s="91">
        <v>900</v>
      </c>
      <c r="L3631" s="278">
        <v>900</v>
      </c>
      <c r="M3631" s="278">
        <f t="shared" si="56"/>
        <v>0</v>
      </c>
    </row>
    <row r="3632" spans="1:13" hidden="1" x14ac:dyDescent="0.3">
      <c r="A3632" s="108">
        <v>850523</v>
      </c>
      <c r="B3632" s="133" t="s">
        <v>7416</v>
      </c>
      <c r="C3632" s="133" t="s">
        <v>13</v>
      </c>
      <c r="D3632" s="133" t="s">
        <v>1395</v>
      </c>
      <c r="E3632" s="133" t="s">
        <v>1215</v>
      </c>
      <c r="F3632" s="133" t="s">
        <v>1492</v>
      </c>
      <c r="G3632" s="133" t="s">
        <v>865</v>
      </c>
      <c r="H3632" s="133" t="s">
        <v>7417</v>
      </c>
      <c r="I3632" t="b">
        <v>0</v>
      </c>
      <c r="J3632" s="133" t="s">
        <v>867</v>
      </c>
      <c r="K3632" s="91">
        <v>1200</v>
      </c>
      <c r="L3632" s="278">
        <v>1200</v>
      </c>
      <c r="M3632" s="278">
        <f t="shared" si="56"/>
        <v>0</v>
      </c>
    </row>
    <row r="3633" spans="1:13" hidden="1" x14ac:dyDescent="0.3">
      <c r="A3633" s="108">
        <v>851450</v>
      </c>
      <c r="B3633" s="133" t="s">
        <v>7418</v>
      </c>
      <c r="C3633" s="133" t="s">
        <v>13</v>
      </c>
      <c r="D3633" s="133" t="s">
        <v>1395</v>
      </c>
      <c r="E3633" s="133" t="s">
        <v>1229</v>
      </c>
      <c r="F3633" s="133" t="s">
        <v>1492</v>
      </c>
      <c r="G3633" s="133" t="s">
        <v>865</v>
      </c>
      <c r="H3633" s="133" t="s">
        <v>1457</v>
      </c>
      <c r="I3633" t="b">
        <v>0</v>
      </c>
      <c r="J3633" s="133" t="s">
        <v>867</v>
      </c>
      <c r="K3633" s="91">
        <v>1000</v>
      </c>
      <c r="L3633" s="278">
        <v>1000</v>
      </c>
      <c r="M3633" s="278">
        <f t="shared" si="56"/>
        <v>0</v>
      </c>
    </row>
    <row r="3634" spans="1:13" hidden="1" x14ac:dyDescent="0.3">
      <c r="A3634" s="108">
        <v>850548</v>
      </c>
      <c r="B3634" s="133" t="s">
        <v>7419</v>
      </c>
      <c r="C3634" s="133" t="s">
        <v>13</v>
      </c>
      <c r="D3634" s="133" t="s">
        <v>1395</v>
      </c>
      <c r="E3634" s="133" t="s">
        <v>1240</v>
      </c>
      <c r="F3634" s="133" t="s">
        <v>1492</v>
      </c>
      <c r="G3634" s="133" t="s">
        <v>865</v>
      </c>
      <c r="H3634" s="133" t="s">
        <v>7420</v>
      </c>
      <c r="I3634" t="b">
        <v>0</v>
      </c>
      <c r="J3634" s="133" t="s">
        <v>867</v>
      </c>
      <c r="K3634" s="91">
        <v>750</v>
      </c>
      <c r="L3634" s="278">
        <v>750</v>
      </c>
      <c r="M3634" s="278">
        <f t="shared" si="56"/>
        <v>0</v>
      </c>
    </row>
    <row r="3635" spans="1:13" hidden="1" x14ac:dyDescent="0.3">
      <c r="A3635" s="108">
        <v>851451</v>
      </c>
      <c r="B3635" s="133" t="s">
        <v>7421</v>
      </c>
      <c r="C3635" s="133" t="s">
        <v>13</v>
      </c>
      <c r="D3635" s="133" t="s">
        <v>1395</v>
      </c>
      <c r="E3635" s="133" t="s">
        <v>1243</v>
      </c>
      <c r="F3635" s="133" t="s">
        <v>1492</v>
      </c>
      <c r="G3635" s="133" t="s">
        <v>925</v>
      </c>
      <c r="H3635" s="133" t="s">
        <v>7422</v>
      </c>
      <c r="I3635" t="b">
        <v>0</v>
      </c>
      <c r="J3635" s="133" t="s">
        <v>867</v>
      </c>
      <c r="K3635" s="91">
        <v>0</v>
      </c>
      <c r="L3635" s="278">
        <v>0</v>
      </c>
      <c r="M3635" s="278">
        <f t="shared" si="56"/>
        <v>0</v>
      </c>
    </row>
    <row r="3636" spans="1:13" hidden="1" x14ac:dyDescent="0.3">
      <c r="A3636" s="108">
        <v>850526</v>
      </c>
      <c r="B3636" s="133" t="s">
        <v>7423</v>
      </c>
      <c r="C3636" s="133" t="s">
        <v>13</v>
      </c>
      <c r="D3636" s="133" t="s">
        <v>1395</v>
      </c>
      <c r="E3636" s="133" t="s">
        <v>1253</v>
      </c>
      <c r="F3636" s="133" t="s">
        <v>1492</v>
      </c>
      <c r="G3636" s="133" t="s">
        <v>865</v>
      </c>
      <c r="H3636" s="133" t="s">
        <v>1254</v>
      </c>
      <c r="I3636" t="b">
        <v>0</v>
      </c>
      <c r="J3636" s="133" t="s">
        <v>867</v>
      </c>
      <c r="K3636" s="91">
        <v>2590</v>
      </c>
      <c r="L3636" s="278">
        <v>2590</v>
      </c>
      <c r="M3636" s="278">
        <f t="shared" si="56"/>
        <v>0</v>
      </c>
    </row>
    <row r="3637" spans="1:13" hidden="1" x14ac:dyDescent="0.3">
      <c r="A3637" s="108">
        <v>851452</v>
      </c>
      <c r="B3637" s="133" t="s">
        <v>7424</v>
      </c>
      <c r="C3637" s="133" t="s">
        <v>13</v>
      </c>
      <c r="D3637" s="133" t="s">
        <v>1395</v>
      </c>
      <c r="E3637" s="133" t="s">
        <v>1253</v>
      </c>
      <c r="F3637" s="133" t="s">
        <v>1492</v>
      </c>
      <c r="G3637" s="133" t="s">
        <v>931</v>
      </c>
      <c r="H3637" s="133" t="s">
        <v>7425</v>
      </c>
      <c r="I3637" t="b">
        <v>0</v>
      </c>
      <c r="J3637" s="133" t="s">
        <v>867</v>
      </c>
      <c r="K3637" s="91">
        <v>0</v>
      </c>
      <c r="L3637" s="278">
        <v>0</v>
      </c>
      <c r="M3637" s="278">
        <f t="shared" si="56"/>
        <v>0</v>
      </c>
    </row>
    <row r="3638" spans="1:13" hidden="1" x14ac:dyDescent="0.3">
      <c r="A3638" s="108">
        <v>850089</v>
      </c>
      <c r="B3638" s="133" t="s">
        <v>7426</v>
      </c>
      <c r="C3638" s="133" t="s">
        <v>13</v>
      </c>
      <c r="D3638" s="133" t="s">
        <v>1395</v>
      </c>
      <c r="E3638" s="133" t="s">
        <v>1273</v>
      </c>
      <c r="F3638" s="133" t="s">
        <v>1492</v>
      </c>
      <c r="G3638" s="133" t="s">
        <v>865</v>
      </c>
      <c r="H3638" s="133" t="s">
        <v>2469</v>
      </c>
      <c r="I3638" t="b">
        <v>0</v>
      </c>
      <c r="J3638" s="133" t="s">
        <v>867</v>
      </c>
      <c r="K3638" s="91">
        <v>0</v>
      </c>
      <c r="L3638" s="278">
        <v>0</v>
      </c>
      <c r="M3638" s="278">
        <f t="shared" si="56"/>
        <v>0</v>
      </c>
    </row>
    <row r="3639" spans="1:13" hidden="1" x14ac:dyDescent="0.3">
      <c r="A3639" s="108">
        <v>851453</v>
      </c>
      <c r="B3639" s="133" t="s">
        <v>7427</v>
      </c>
      <c r="C3639" s="133" t="s">
        <v>13</v>
      </c>
      <c r="D3639" s="133" t="s">
        <v>1395</v>
      </c>
      <c r="E3639" s="133" t="s">
        <v>1273</v>
      </c>
      <c r="F3639" s="133" t="s">
        <v>1492</v>
      </c>
      <c r="G3639" s="133" t="s">
        <v>925</v>
      </c>
      <c r="H3639" s="133" t="s">
        <v>7428</v>
      </c>
      <c r="I3639" t="b">
        <v>0</v>
      </c>
      <c r="J3639" s="133" t="s">
        <v>867</v>
      </c>
      <c r="K3639" s="91">
        <v>0</v>
      </c>
      <c r="L3639" s="278">
        <v>0</v>
      </c>
      <c r="M3639" s="278">
        <f t="shared" si="56"/>
        <v>0</v>
      </c>
    </row>
    <row r="3640" spans="1:13" hidden="1" x14ac:dyDescent="0.3">
      <c r="A3640" s="108">
        <v>599735</v>
      </c>
      <c r="B3640" s="133" t="s">
        <v>7429</v>
      </c>
      <c r="C3640" s="133" t="s">
        <v>13</v>
      </c>
      <c r="D3640" s="133" t="s">
        <v>1395</v>
      </c>
      <c r="E3640" s="133" t="s">
        <v>1273</v>
      </c>
      <c r="F3640" s="133" t="s">
        <v>1492</v>
      </c>
      <c r="G3640" s="133" t="s">
        <v>928</v>
      </c>
      <c r="H3640" s="133" t="s">
        <v>7430</v>
      </c>
      <c r="I3640" t="b">
        <v>0</v>
      </c>
      <c r="J3640" s="133" t="s">
        <v>867</v>
      </c>
      <c r="K3640" s="91">
        <v>0</v>
      </c>
      <c r="L3640" s="278">
        <v>0</v>
      </c>
      <c r="M3640" s="278">
        <f t="shared" si="56"/>
        <v>0</v>
      </c>
    </row>
    <row r="3641" spans="1:13" hidden="1" x14ac:dyDescent="0.3">
      <c r="A3641" s="108">
        <v>851454</v>
      </c>
      <c r="B3641" s="133" t="s">
        <v>7431</v>
      </c>
      <c r="C3641" s="133" t="s">
        <v>13</v>
      </c>
      <c r="D3641" s="133" t="s">
        <v>1395</v>
      </c>
      <c r="E3641" s="133" t="s">
        <v>1273</v>
      </c>
      <c r="F3641" s="133" t="s">
        <v>1492</v>
      </c>
      <c r="G3641" s="133" t="s">
        <v>931</v>
      </c>
      <c r="H3641" s="133" t="s">
        <v>7432</v>
      </c>
      <c r="I3641" t="b">
        <v>0</v>
      </c>
      <c r="J3641" s="133" t="s">
        <v>867</v>
      </c>
      <c r="K3641" s="91">
        <v>0</v>
      </c>
      <c r="L3641" s="278">
        <v>0</v>
      </c>
      <c r="M3641" s="278">
        <f t="shared" si="56"/>
        <v>0</v>
      </c>
    </row>
    <row r="3642" spans="1:13" hidden="1" x14ac:dyDescent="0.3">
      <c r="A3642" s="108">
        <v>851455</v>
      </c>
      <c r="B3642" s="133" t="s">
        <v>7433</v>
      </c>
      <c r="C3642" s="133" t="s">
        <v>13</v>
      </c>
      <c r="D3642" s="133" t="s">
        <v>1621</v>
      </c>
      <c r="E3642" s="133" t="s">
        <v>1694</v>
      </c>
      <c r="F3642" s="133" t="s">
        <v>6874</v>
      </c>
      <c r="G3642" s="133" t="s">
        <v>865</v>
      </c>
      <c r="H3642" s="133" t="s">
        <v>7434</v>
      </c>
      <c r="I3642" t="b">
        <v>0</v>
      </c>
      <c r="J3642" s="133" t="s">
        <v>867</v>
      </c>
      <c r="K3642" s="91">
        <v>10000</v>
      </c>
      <c r="L3642" s="278">
        <v>10000</v>
      </c>
      <c r="M3642" s="278">
        <f t="shared" si="56"/>
        <v>0</v>
      </c>
    </row>
    <row r="3643" spans="1:13" hidden="1" x14ac:dyDescent="0.3">
      <c r="A3643" s="108">
        <v>851456</v>
      </c>
      <c r="B3643" s="133" t="s">
        <v>7435</v>
      </c>
      <c r="C3643" s="133" t="s">
        <v>13</v>
      </c>
      <c r="D3643" s="133" t="s">
        <v>1684</v>
      </c>
      <c r="E3643" s="133" t="s">
        <v>1212</v>
      </c>
      <c r="F3643" s="133" t="s">
        <v>7042</v>
      </c>
      <c r="G3643" s="133" t="s">
        <v>865</v>
      </c>
      <c r="H3643" s="133" t="s">
        <v>7436</v>
      </c>
      <c r="I3643" t="b">
        <v>0</v>
      </c>
      <c r="J3643" s="133" t="s">
        <v>867</v>
      </c>
      <c r="K3643" s="91">
        <v>20000</v>
      </c>
      <c r="L3643" s="278">
        <v>20000</v>
      </c>
      <c r="M3643" s="278">
        <f t="shared" si="56"/>
        <v>0</v>
      </c>
    </row>
    <row r="3644" spans="1:13" hidden="1" x14ac:dyDescent="0.3">
      <c r="A3644" s="108">
        <v>603130</v>
      </c>
      <c r="B3644" s="133" t="s">
        <v>7437</v>
      </c>
      <c r="C3644" s="133" t="s">
        <v>13</v>
      </c>
      <c r="D3644" s="133" t="s">
        <v>1684</v>
      </c>
      <c r="E3644" s="133" t="s">
        <v>1694</v>
      </c>
      <c r="F3644" s="133" t="s">
        <v>7042</v>
      </c>
      <c r="G3644" s="133" t="s">
        <v>865</v>
      </c>
      <c r="H3644" s="133" t="s">
        <v>7438</v>
      </c>
      <c r="I3644" t="b">
        <v>0</v>
      </c>
      <c r="J3644" s="133" t="s">
        <v>867</v>
      </c>
      <c r="K3644" s="91">
        <v>1980000</v>
      </c>
      <c r="L3644" s="278">
        <v>1980000</v>
      </c>
      <c r="M3644" s="278">
        <f t="shared" si="56"/>
        <v>0</v>
      </c>
    </row>
    <row r="3645" spans="1:13" hidden="1" x14ac:dyDescent="0.3">
      <c r="A3645" s="108">
        <v>850039</v>
      </c>
      <c r="B3645" s="133" t="s">
        <v>7439</v>
      </c>
      <c r="C3645" s="133" t="s">
        <v>13</v>
      </c>
      <c r="D3645" s="133" t="s">
        <v>1684</v>
      </c>
      <c r="E3645" s="133" t="s">
        <v>1694</v>
      </c>
      <c r="F3645" s="133" t="s">
        <v>7046</v>
      </c>
      <c r="G3645" s="133" t="s">
        <v>925</v>
      </c>
      <c r="H3645" s="133" t="s">
        <v>7440</v>
      </c>
      <c r="I3645" t="b">
        <v>0</v>
      </c>
      <c r="J3645" s="133" t="s">
        <v>867</v>
      </c>
      <c r="K3645" s="91">
        <v>0</v>
      </c>
      <c r="L3645" s="278">
        <v>0</v>
      </c>
      <c r="M3645" s="278">
        <f t="shared" si="56"/>
        <v>0</v>
      </c>
    </row>
    <row r="3646" spans="1:13" hidden="1" x14ac:dyDescent="0.3">
      <c r="A3646" s="108">
        <v>851457</v>
      </c>
      <c r="B3646" s="133" t="s">
        <v>7441</v>
      </c>
      <c r="C3646" s="133" t="s">
        <v>13</v>
      </c>
      <c r="D3646" s="133" t="s">
        <v>1713</v>
      </c>
      <c r="E3646" s="133" t="s">
        <v>1173</v>
      </c>
      <c r="F3646" s="133" t="s">
        <v>6888</v>
      </c>
      <c r="G3646" s="133" t="s">
        <v>865</v>
      </c>
      <c r="H3646" s="268" t="s">
        <v>1251</v>
      </c>
      <c r="I3646" t="b">
        <v>0</v>
      </c>
      <c r="J3646" s="133" t="s">
        <v>867</v>
      </c>
      <c r="K3646" s="91">
        <v>0</v>
      </c>
      <c r="L3646" s="278">
        <v>0</v>
      </c>
      <c r="M3646" s="278">
        <f t="shared" si="56"/>
        <v>0</v>
      </c>
    </row>
    <row r="3647" spans="1:13" hidden="1" x14ac:dyDescent="0.3">
      <c r="A3647" s="108">
        <v>851458</v>
      </c>
      <c r="B3647" s="133" t="s">
        <v>7442</v>
      </c>
      <c r="C3647" s="133" t="s">
        <v>13</v>
      </c>
      <c r="D3647" s="133" t="s">
        <v>1713</v>
      </c>
      <c r="E3647" s="133" t="s">
        <v>1286</v>
      </c>
      <c r="F3647" s="133" t="s">
        <v>7063</v>
      </c>
      <c r="G3647" s="133" t="s">
        <v>865</v>
      </c>
      <c r="H3647" s="133" t="s">
        <v>1287</v>
      </c>
      <c r="I3647" t="b">
        <v>0</v>
      </c>
      <c r="J3647" s="133" t="s">
        <v>867</v>
      </c>
      <c r="K3647" s="91">
        <v>0</v>
      </c>
      <c r="L3647" s="278">
        <v>0</v>
      </c>
      <c r="M3647" s="278">
        <f t="shared" si="56"/>
        <v>0</v>
      </c>
    </row>
    <row r="3648" spans="1:13" hidden="1" x14ac:dyDescent="0.3">
      <c r="A3648" s="108">
        <v>850529</v>
      </c>
      <c r="B3648" s="133" t="s">
        <v>7443</v>
      </c>
      <c r="C3648" s="133" t="s">
        <v>13</v>
      </c>
      <c r="D3648" s="133" t="s">
        <v>1713</v>
      </c>
      <c r="E3648" s="133" t="s">
        <v>1286</v>
      </c>
      <c r="F3648" s="133" t="s">
        <v>6888</v>
      </c>
      <c r="G3648" s="133" t="s">
        <v>865</v>
      </c>
      <c r="H3648" s="268" t="s">
        <v>1251</v>
      </c>
      <c r="I3648" t="b">
        <v>0</v>
      </c>
      <c r="J3648" s="133" t="s">
        <v>867</v>
      </c>
      <c r="K3648" s="91">
        <v>0</v>
      </c>
      <c r="L3648" s="278">
        <v>0</v>
      </c>
      <c r="M3648" s="278">
        <f t="shared" si="56"/>
        <v>0</v>
      </c>
    </row>
    <row r="3649" spans="1:13" hidden="1" x14ac:dyDescent="0.3">
      <c r="A3649" s="108">
        <v>851459</v>
      </c>
      <c r="B3649" s="133" t="s">
        <v>7445</v>
      </c>
      <c r="C3649" s="133" t="s">
        <v>13</v>
      </c>
      <c r="D3649" s="133" t="s">
        <v>1713</v>
      </c>
      <c r="E3649" s="133" t="s">
        <v>1418</v>
      </c>
      <c r="F3649" s="133" t="s">
        <v>7063</v>
      </c>
      <c r="G3649" s="133" t="s">
        <v>865</v>
      </c>
      <c r="H3649" s="133" t="s">
        <v>1636</v>
      </c>
      <c r="I3649" t="b">
        <v>0</v>
      </c>
      <c r="J3649" s="133" t="s">
        <v>867</v>
      </c>
      <c r="K3649" s="91">
        <v>0</v>
      </c>
      <c r="L3649" s="278">
        <v>0</v>
      </c>
      <c r="M3649" s="278">
        <f t="shared" si="56"/>
        <v>0</v>
      </c>
    </row>
    <row r="3650" spans="1:13" hidden="1" x14ac:dyDescent="0.3">
      <c r="A3650" s="108">
        <v>591245</v>
      </c>
      <c r="B3650" s="133" t="s">
        <v>7446</v>
      </c>
      <c r="C3650" s="133" t="s">
        <v>13</v>
      </c>
      <c r="D3650" s="133" t="s">
        <v>1713</v>
      </c>
      <c r="E3650" s="133" t="s">
        <v>1188</v>
      </c>
      <c r="F3650" s="133" t="s">
        <v>7063</v>
      </c>
      <c r="G3650" s="133" t="s">
        <v>865</v>
      </c>
      <c r="H3650" s="133" t="s">
        <v>1189</v>
      </c>
      <c r="I3650" t="b">
        <v>0</v>
      </c>
      <c r="J3650" s="133" t="s">
        <v>867</v>
      </c>
      <c r="K3650" s="91">
        <v>0</v>
      </c>
      <c r="L3650" s="278">
        <v>0</v>
      </c>
      <c r="M3650" s="278">
        <f t="shared" si="56"/>
        <v>0</v>
      </c>
    </row>
    <row r="3651" spans="1:13" hidden="1" x14ac:dyDescent="0.3">
      <c r="A3651" s="108">
        <v>850059</v>
      </c>
      <c r="B3651" s="133" t="s">
        <v>7447</v>
      </c>
      <c r="C3651" s="133" t="s">
        <v>13</v>
      </c>
      <c r="D3651" s="133" t="s">
        <v>1713</v>
      </c>
      <c r="E3651" s="133" t="s">
        <v>1188</v>
      </c>
      <c r="F3651" s="133" t="s">
        <v>7063</v>
      </c>
      <c r="G3651" s="133" t="s">
        <v>1060</v>
      </c>
      <c r="H3651" s="133" t="s">
        <v>7448</v>
      </c>
      <c r="I3651" t="b">
        <v>0</v>
      </c>
      <c r="J3651" s="133" t="s">
        <v>867</v>
      </c>
      <c r="K3651" s="91">
        <v>0</v>
      </c>
      <c r="L3651" s="278">
        <v>0</v>
      </c>
      <c r="M3651" s="278">
        <f t="shared" si="56"/>
        <v>0</v>
      </c>
    </row>
    <row r="3652" spans="1:13" hidden="1" x14ac:dyDescent="0.3">
      <c r="A3652" s="108">
        <v>850534</v>
      </c>
      <c r="B3652" s="133" t="s">
        <v>7450</v>
      </c>
      <c r="C3652" s="133" t="s">
        <v>13</v>
      </c>
      <c r="D3652" s="133" t="s">
        <v>1713</v>
      </c>
      <c r="E3652" s="133" t="s">
        <v>1191</v>
      </c>
      <c r="F3652" s="133" t="s">
        <v>7063</v>
      </c>
      <c r="G3652" s="133" t="s">
        <v>925</v>
      </c>
      <c r="H3652" s="133" t="s">
        <v>1747</v>
      </c>
      <c r="I3652" t="b">
        <v>0</v>
      </c>
      <c r="J3652" s="133" t="s">
        <v>867</v>
      </c>
      <c r="K3652" s="91">
        <v>0</v>
      </c>
      <c r="L3652" s="278">
        <v>0</v>
      </c>
      <c r="M3652" s="278">
        <f t="shared" si="56"/>
        <v>0</v>
      </c>
    </row>
    <row r="3653" spans="1:13" hidden="1" x14ac:dyDescent="0.3">
      <c r="A3653" s="108">
        <v>850091</v>
      </c>
      <c r="B3653" s="133" t="s">
        <v>7451</v>
      </c>
      <c r="C3653" s="133" t="s">
        <v>13</v>
      </c>
      <c r="D3653" s="133" t="s">
        <v>1713</v>
      </c>
      <c r="E3653" s="133" t="s">
        <v>1194</v>
      </c>
      <c r="F3653" s="133" t="s">
        <v>7063</v>
      </c>
      <c r="G3653" s="133" t="s">
        <v>865</v>
      </c>
      <c r="H3653" s="133" t="s">
        <v>1195</v>
      </c>
      <c r="I3653" t="b">
        <v>0</v>
      </c>
      <c r="J3653" s="133" t="s">
        <v>867</v>
      </c>
      <c r="K3653" s="91">
        <v>0</v>
      </c>
      <c r="L3653" s="278">
        <v>0</v>
      </c>
      <c r="M3653" s="278">
        <f t="shared" si="56"/>
        <v>0</v>
      </c>
    </row>
    <row r="3654" spans="1:13" hidden="1" x14ac:dyDescent="0.3">
      <c r="A3654" s="108">
        <v>850549</v>
      </c>
      <c r="B3654" s="133" t="s">
        <v>7452</v>
      </c>
      <c r="C3654" s="133" t="s">
        <v>13</v>
      </c>
      <c r="D3654" s="133" t="s">
        <v>1713</v>
      </c>
      <c r="E3654" s="133" t="s">
        <v>1202</v>
      </c>
      <c r="F3654" s="133" t="s">
        <v>6885</v>
      </c>
      <c r="G3654" s="133" t="s">
        <v>865</v>
      </c>
      <c r="H3654" s="133" t="s">
        <v>7453</v>
      </c>
      <c r="I3654" t="b">
        <v>0</v>
      </c>
      <c r="J3654" s="133" t="s">
        <v>867</v>
      </c>
      <c r="K3654" s="91">
        <v>0</v>
      </c>
      <c r="L3654" s="278">
        <v>0</v>
      </c>
      <c r="M3654" s="278">
        <f t="shared" ref="M3654:M3717" si="57">+L3654-K3654</f>
        <v>0</v>
      </c>
    </row>
    <row r="3655" spans="1:13" hidden="1" x14ac:dyDescent="0.3">
      <c r="A3655" s="108">
        <v>851460</v>
      </c>
      <c r="B3655" s="133" t="s">
        <v>7454</v>
      </c>
      <c r="C3655" s="133" t="s">
        <v>13</v>
      </c>
      <c r="D3655" s="133" t="s">
        <v>1713</v>
      </c>
      <c r="E3655" s="133" t="s">
        <v>1202</v>
      </c>
      <c r="F3655" s="133" t="s">
        <v>6891</v>
      </c>
      <c r="G3655" s="133" t="s">
        <v>865</v>
      </c>
      <c r="H3655" s="133" t="s">
        <v>2831</v>
      </c>
      <c r="I3655" t="b">
        <v>0</v>
      </c>
      <c r="J3655" s="133" t="s">
        <v>867</v>
      </c>
      <c r="K3655" s="91">
        <v>0</v>
      </c>
      <c r="L3655" s="278">
        <v>0</v>
      </c>
      <c r="M3655" s="278">
        <f t="shared" si="57"/>
        <v>0</v>
      </c>
    </row>
    <row r="3656" spans="1:13" hidden="1" x14ac:dyDescent="0.3">
      <c r="A3656" s="108">
        <v>850537</v>
      </c>
      <c r="B3656" s="133" t="s">
        <v>7455</v>
      </c>
      <c r="C3656" s="133" t="s">
        <v>13</v>
      </c>
      <c r="D3656" s="133" t="s">
        <v>1713</v>
      </c>
      <c r="E3656" s="133" t="s">
        <v>1354</v>
      </c>
      <c r="F3656" s="133" t="s">
        <v>7063</v>
      </c>
      <c r="G3656" s="133" t="s">
        <v>925</v>
      </c>
      <c r="H3656" s="133" t="s">
        <v>7456</v>
      </c>
      <c r="I3656" t="b">
        <v>0</v>
      </c>
      <c r="J3656" s="133" t="s">
        <v>867</v>
      </c>
      <c r="K3656" s="91">
        <v>0</v>
      </c>
      <c r="L3656" s="278">
        <v>0</v>
      </c>
      <c r="M3656" s="278">
        <f t="shared" si="57"/>
        <v>0</v>
      </c>
    </row>
    <row r="3657" spans="1:13" hidden="1" x14ac:dyDescent="0.3">
      <c r="A3657" s="108">
        <v>850541</v>
      </c>
      <c r="B3657" s="133" t="s">
        <v>7457</v>
      </c>
      <c r="C3657" s="133" t="s">
        <v>13</v>
      </c>
      <c r="D3657" s="133" t="s">
        <v>1713</v>
      </c>
      <c r="E3657" s="133" t="s">
        <v>1354</v>
      </c>
      <c r="F3657" s="133" t="s">
        <v>7063</v>
      </c>
      <c r="G3657" s="133" t="s">
        <v>928</v>
      </c>
      <c r="H3657" s="133" t="s">
        <v>7458</v>
      </c>
      <c r="I3657" t="b">
        <v>0</v>
      </c>
      <c r="J3657" s="133" t="s">
        <v>867</v>
      </c>
      <c r="K3657" s="91">
        <v>0</v>
      </c>
      <c r="L3657" s="278">
        <v>0</v>
      </c>
      <c r="M3657" s="278">
        <f t="shared" si="57"/>
        <v>0</v>
      </c>
    </row>
    <row r="3658" spans="1:13" hidden="1" x14ac:dyDescent="0.3">
      <c r="A3658" s="108">
        <v>850093</v>
      </c>
      <c r="B3658" s="133" t="s">
        <v>7459</v>
      </c>
      <c r="C3658" s="133" t="s">
        <v>13</v>
      </c>
      <c r="D3658" s="133" t="s">
        <v>1713</v>
      </c>
      <c r="E3658" s="133" t="s">
        <v>1354</v>
      </c>
      <c r="F3658" s="133" t="s">
        <v>7063</v>
      </c>
      <c r="G3658" s="133" t="s">
        <v>1060</v>
      </c>
      <c r="H3658" s="133" t="s">
        <v>7458</v>
      </c>
      <c r="I3658" t="b">
        <v>0</v>
      </c>
      <c r="J3658" s="133" t="s">
        <v>867</v>
      </c>
      <c r="K3658" s="91">
        <v>0</v>
      </c>
      <c r="L3658" s="278">
        <v>0</v>
      </c>
      <c r="M3658" s="278">
        <f t="shared" si="57"/>
        <v>0</v>
      </c>
    </row>
    <row r="3659" spans="1:13" hidden="1" x14ac:dyDescent="0.3">
      <c r="A3659" s="108">
        <v>851461</v>
      </c>
      <c r="B3659" s="133" t="s">
        <v>7460</v>
      </c>
      <c r="C3659" s="133" t="s">
        <v>13</v>
      </c>
      <c r="D3659" s="133" t="s">
        <v>1713</v>
      </c>
      <c r="E3659" s="133" t="s">
        <v>1354</v>
      </c>
      <c r="F3659" s="133" t="s">
        <v>6891</v>
      </c>
      <c r="G3659" s="133" t="s">
        <v>865</v>
      </c>
      <c r="H3659" s="133" t="s">
        <v>1763</v>
      </c>
      <c r="I3659" t="b">
        <v>1</v>
      </c>
      <c r="J3659" s="133" t="s">
        <v>867</v>
      </c>
      <c r="K3659" s="91">
        <v>0</v>
      </c>
      <c r="L3659" s="278">
        <v>0</v>
      </c>
      <c r="M3659" s="278">
        <f t="shared" si="57"/>
        <v>0</v>
      </c>
    </row>
    <row r="3660" spans="1:13" hidden="1" x14ac:dyDescent="0.3">
      <c r="A3660" s="108">
        <v>850544</v>
      </c>
      <c r="B3660" s="133" t="s">
        <v>7461</v>
      </c>
      <c r="C3660" s="133" t="s">
        <v>13</v>
      </c>
      <c r="D3660" s="133" t="s">
        <v>1713</v>
      </c>
      <c r="E3660" s="133" t="s">
        <v>1212</v>
      </c>
      <c r="F3660" s="133" t="s">
        <v>6885</v>
      </c>
      <c r="G3660" s="133" t="s">
        <v>928</v>
      </c>
      <c r="H3660" s="133" t="s">
        <v>7462</v>
      </c>
      <c r="I3660" t="b">
        <v>0</v>
      </c>
      <c r="J3660" s="133" t="s">
        <v>867</v>
      </c>
      <c r="K3660" s="91">
        <v>0</v>
      </c>
      <c r="L3660" s="278">
        <v>0</v>
      </c>
      <c r="M3660" s="278">
        <f t="shared" si="57"/>
        <v>0</v>
      </c>
    </row>
    <row r="3661" spans="1:13" hidden="1" x14ac:dyDescent="0.3">
      <c r="A3661" s="108">
        <v>851462</v>
      </c>
      <c r="B3661" s="133" t="s">
        <v>7463</v>
      </c>
      <c r="C3661" s="133" t="s">
        <v>13</v>
      </c>
      <c r="D3661" s="133" t="s">
        <v>1713</v>
      </c>
      <c r="E3661" s="133" t="s">
        <v>1212</v>
      </c>
      <c r="F3661" s="133" t="s">
        <v>7063</v>
      </c>
      <c r="G3661" s="133" t="s">
        <v>1060</v>
      </c>
      <c r="H3661" s="133" t="s">
        <v>7464</v>
      </c>
      <c r="I3661" t="b">
        <v>0</v>
      </c>
      <c r="J3661" s="133" t="s">
        <v>867</v>
      </c>
      <c r="K3661" s="91">
        <v>0</v>
      </c>
      <c r="L3661" s="278">
        <v>0</v>
      </c>
      <c r="M3661" s="278">
        <f t="shared" si="57"/>
        <v>0</v>
      </c>
    </row>
    <row r="3662" spans="1:13" hidden="1" x14ac:dyDescent="0.3">
      <c r="A3662" s="108">
        <v>850547</v>
      </c>
      <c r="B3662" s="133" t="s">
        <v>7465</v>
      </c>
      <c r="C3662" s="133" t="s">
        <v>13</v>
      </c>
      <c r="D3662" s="133" t="s">
        <v>1713</v>
      </c>
      <c r="E3662" s="133" t="s">
        <v>1212</v>
      </c>
      <c r="F3662" s="133" t="s">
        <v>6891</v>
      </c>
      <c r="G3662" s="133" t="s">
        <v>928</v>
      </c>
      <c r="H3662" s="133" t="s">
        <v>7466</v>
      </c>
      <c r="I3662" t="b">
        <v>0</v>
      </c>
      <c r="J3662" s="133" t="s">
        <v>867</v>
      </c>
      <c r="K3662" s="91">
        <v>0</v>
      </c>
      <c r="L3662" s="278">
        <v>0</v>
      </c>
      <c r="M3662" s="278">
        <f t="shared" si="57"/>
        <v>0</v>
      </c>
    </row>
    <row r="3663" spans="1:13" hidden="1" x14ac:dyDescent="0.3">
      <c r="A3663" s="108">
        <v>851463</v>
      </c>
      <c r="B3663" s="133" t="s">
        <v>7467</v>
      </c>
      <c r="C3663" s="133" t="s">
        <v>13</v>
      </c>
      <c r="D3663" s="133" t="s">
        <v>1713</v>
      </c>
      <c r="E3663" s="133" t="s">
        <v>1212</v>
      </c>
      <c r="F3663" s="133" t="s">
        <v>6891</v>
      </c>
      <c r="G3663" s="133" t="s">
        <v>931</v>
      </c>
      <c r="H3663" s="133" t="s">
        <v>7468</v>
      </c>
      <c r="I3663" t="b">
        <v>0</v>
      </c>
      <c r="J3663" s="133" t="s">
        <v>867</v>
      </c>
      <c r="K3663" s="91">
        <v>0</v>
      </c>
      <c r="L3663" s="278">
        <v>0</v>
      </c>
      <c r="M3663" s="278">
        <f t="shared" si="57"/>
        <v>0</v>
      </c>
    </row>
    <row r="3664" spans="1:13" hidden="1" x14ac:dyDescent="0.3">
      <c r="A3664" s="108">
        <v>588083</v>
      </c>
      <c r="B3664" s="133" t="s">
        <v>7469</v>
      </c>
      <c r="C3664" s="133" t="s">
        <v>13</v>
      </c>
      <c r="D3664" s="133" t="s">
        <v>1713</v>
      </c>
      <c r="E3664" s="133" t="s">
        <v>1229</v>
      </c>
      <c r="F3664" s="133" t="s">
        <v>6885</v>
      </c>
      <c r="G3664" s="133" t="s">
        <v>865</v>
      </c>
      <c r="H3664" s="133" t="s">
        <v>1457</v>
      </c>
      <c r="I3664" t="b">
        <v>0</v>
      </c>
      <c r="J3664" s="133" t="s">
        <v>867</v>
      </c>
      <c r="K3664" s="91">
        <v>0</v>
      </c>
      <c r="L3664" s="278">
        <v>0</v>
      </c>
      <c r="M3664" s="278">
        <f t="shared" si="57"/>
        <v>0</v>
      </c>
    </row>
    <row r="3665" spans="1:13" hidden="1" x14ac:dyDescent="0.3">
      <c r="A3665" s="108">
        <v>588084</v>
      </c>
      <c r="B3665" s="133" t="s">
        <v>7470</v>
      </c>
      <c r="C3665" s="133" t="s">
        <v>13</v>
      </c>
      <c r="D3665" s="133" t="s">
        <v>1713</v>
      </c>
      <c r="E3665" s="133" t="s">
        <v>1229</v>
      </c>
      <c r="F3665" s="133" t="s">
        <v>7063</v>
      </c>
      <c r="G3665" s="133" t="s">
        <v>865</v>
      </c>
      <c r="H3665" s="133" t="s">
        <v>1457</v>
      </c>
      <c r="I3665" t="b">
        <v>0</v>
      </c>
      <c r="J3665" s="133" t="s">
        <v>867</v>
      </c>
      <c r="K3665" s="91">
        <v>0</v>
      </c>
      <c r="L3665" s="278">
        <v>0</v>
      </c>
      <c r="M3665" s="278">
        <f t="shared" si="57"/>
        <v>0</v>
      </c>
    </row>
    <row r="3666" spans="1:13" hidden="1" x14ac:dyDescent="0.3">
      <c r="A3666" s="108">
        <v>2617399</v>
      </c>
      <c r="B3666" s="133" t="s">
        <v>7471</v>
      </c>
      <c r="C3666" s="133" t="s">
        <v>13</v>
      </c>
      <c r="D3666" s="133" t="s">
        <v>1713</v>
      </c>
      <c r="E3666" s="133" t="s">
        <v>1229</v>
      </c>
      <c r="F3666" s="133" t="s">
        <v>6891</v>
      </c>
      <c r="G3666" s="133" t="s">
        <v>865</v>
      </c>
      <c r="H3666" s="133" t="s">
        <v>1457</v>
      </c>
      <c r="I3666" t="b">
        <v>0</v>
      </c>
      <c r="J3666" s="133" t="s">
        <v>867</v>
      </c>
      <c r="K3666" s="91">
        <v>467000</v>
      </c>
      <c r="L3666" s="278">
        <v>467000</v>
      </c>
      <c r="M3666" s="278">
        <f t="shared" si="57"/>
        <v>0</v>
      </c>
    </row>
    <row r="3667" spans="1:13" hidden="1" x14ac:dyDescent="0.3">
      <c r="A3667" s="108">
        <v>587873</v>
      </c>
      <c r="B3667" s="133" t="s">
        <v>7472</v>
      </c>
      <c r="C3667" s="133" t="s">
        <v>13</v>
      </c>
      <c r="D3667" s="133" t="s">
        <v>1713</v>
      </c>
      <c r="E3667" s="133" t="s">
        <v>1240</v>
      </c>
      <c r="F3667" s="133" t="s">
        <v>6885</v>
      </c>
      <c r="G3667" s="133" t="s">
        <v>865</v>
      </c>
      <c r="H3667" s="133" t="s">
        <v>1832</v>
      </c>
      <c r="I3667" t="b">
        <v>0</v>
      </c>
      <c r="J3667" s="133" t="s">
        <v>867</v>
      </c>
      <c r="K3667" s="91">
        <v>0</v>
      </c>
      <c r="L3667" s="278">
        <v>0</v>
      </c>
      <c r="M3667" s="278">
        <f t="shared" si="57"/>
        <v>0</v>
      </c>
    </row>
    <row r="3668" spans="1:13" hidden="1" x14ac:dyDescent="0.3">
      <c r="A3668" s="108">
        <v>589136</v>
      </c>
      <c r="B3668" s="133" t="s">
        <v>7473</v>
      </c>
      <c r="C3668" s="133" t="s">
        <v>13</v>
      </c>
      <c r="D3668" s="133" t="s">
        <v>1713</v>
      </c>
      <c r="E3668" s="133" t="s">
        <v>1240</v>
      </c>
      <c r="F3668" s="133" t="s">
        <v>7063</v>
      </c>
      <c r="G3668" s="133" t="s">
        <v>925</v>
      </c>
      <c r="H3668" s="133" t="s">
        <v>7474</v>
      </c>
      <c r="I3668" t="b">
        <v>0</v>
      </c>
      <c r="J3668" s="133" t="s">
        <v>867</v>
      </c>
      <c r="K3668" s="91">
        <v>0</v>
      </c>
      <c r="L3668" s="278">
        <v>0</v>
      </c>
      <c r="M3668" s="278">
        <f t="shared" si="57"/>
        <v>0</v>
      </c>
    </row>
    <row r="3669" spans="1:13" hidden="1" x14ac:dyDescent="0.3">
      <c r="A3669" s="108">
        <v>598726</v>
      </c>
      <c r="B3669" s="133" t="s">
        <v>7475</v>
      </c>
      <c r="C3669" s="133" t="s">
        <v>13</v>
      </c>
      <c r="D3669" s="133" t="s">
        <v>1713</v>
      </c>
      <c r="E3669" s="133" t="s">
        <v>1240</v>
      </c>
      <c r="F3669" s="133" t="s">
        <v>7063</v>
      </c>
      <c r="G3669" s="133" t="s">
        <v>928</v>
      </c>
      <c r="H3669" s="133" t="s">
        <v>7476</v>
      </c>
      <c r="I3669" t="b">
        <v>0</v>
      </c>
      <c r="J3669" s="133" t="s">
        <v>867</v>
      </c>
      <c r="K3669" s="91">
        <v>0</v>
      </c>
      <c r="L3669" s="278">
        <v>0</v>
      </c>
      <c r="M3669" s="278">
        <f t="shared" si="57"/>
        <v>0</v>
      </c>
    </row>
    <row r="3670" spans="1:13" hidden="1" x14ac:dyDescent="0.3">
      <c r="A3670" s="108">
        <v>588085</v>
      </c>
      <c r="B3670" s="133" t="s">
        <v>7477</v>
      </c>
      <c r="C3670" s="133" t="s">
        <v>13</v>
      </c>
      <c r="D3670" s="133" t="s">
        <v>1713</v>
      </c>
      <c r="E3670" s="133" t="s">
        <v>1240</v>
      </c>
      <c r="F3670" s="133" t="s">
        <v>7063</v>
      </c>
      <c r="G3670" s="133" t="s">
        <v>931</v>
      </c>
      <c r="H3670" s="133" t="s">
        <v>7478</v>
      </c>
      <c r="I3670" t="b">
        <v>0</v>
      </c>
      <c r="J3670" s="133" t="s">
        <v>867</v>
      </c>
      <c r="K3670" s="91">
        <v>0</v>
      </c>
      <c r="L3670" s="278">
        <v>0</v>
      </c>
      <c r="M3670" s="278">
        <f t="shared" si="57"/>
        <v>0</v>
      </c>
    </row>
    <row r="3671" spans="1:13" hidden="1" x14ac:dyDescent="0.3">
      <c r="A3671" s="108">
        <v>588086</v>
      </c>
      <c r="B3671" s="133" t="s">
        <v>7479</v>
      </c>
      <c r="C3671" s="133" t="s">
        <v>13</v>
      </c>
      <c r="D3671" s="133" t="s">
        <v>1713</v>
      </c>
      <c r="E3671" s="133" t="s">
        <v>1240</v>
      </c>
      <c r="F3671" s="133" t="s">
        <v>7063</v>
      </c>
      <c r="G3671" s="133" t="s">
        <v>944</v>
      </c>
      <c r="H3671" s="133" t="s">
        <v>4489</v>
      </c>
      <c r="I3671" t="b">
        <v>0</v>
      </c>
      <c r="J3671" s="133" t="s">
        <v>867</v>
      </c>
      <c r="K3671" s="91">
        <v>0</v>
      </c>
      <c r="L3671" s="278">
        <v>0</v>
      </c>
      <c r="M3671" s="278">
        <f t="shared" si="57"/>
        <v>0</v>
      </c>
    </row>
    <row r="3672" spans="1:13" hidden="1" x14ac:dyDescent="0.3">
      <c r="A3672" s="108">
        <v>2617400</v>
      </c>
      <c r="B3672" s="133" t="s">
        <v>7480</v>
      </c>
      <c r="C3672" s="133" t="s">
        <v>13</v>
      </c>
      <c r="D3672" s="133" t="s">
        <v>1713</v>
      </c>
      <c r="E3672" s="133" t="s">
        <v>1240</v>
      </c>
      <c r="F3672" s="133" t="s">
        <v>6891</v>
      </c>
      <c r="G3672" s="133" t="s">
        <v>925</v>
      </c>
      <c r="H3672" s="133" t="s">
        <v>7481</v>
      </c>
      <c r="I3672" t="b">
        <v>1</v>
      </c>
      <c r="J3672" s="133" t="s">
        <v>867</v>
      </c>
      <c r="K3672" s="91">
        <v>0</v>
      </c>
      <c r="L3672" s="278">
        <v>0</v>
      </c>
      <c r="M3672" s="278">
        <f t="shared" si="57"/>
        <v>0</v>
      </c>
    </row>
    <row r="3673" spans="1:13" hidden="1" x14ac:dyDescent="0.3">
      <c r="A3673" s="108">
        <v>587874</v>
      </c>
      <c r="B3673" s="133" t="s">
        <v>7482</v>
      </c>
      <c r="C3673" s="133" t="s">
        <v>13</v>
      </c>
      <c r="D3673" s="133" t="s">
        <v>1713</v>
      </c>
      <c r="E3673" s="133" t="s">
        <v>1240</v>
      </c>
      <c r="F3673" s="133" t="s">
        <v>6891</v>
      </c>
      <c r="G3673" s="133" t="s">
        <v>928</v>
      </c>
      <c r="H3673" s="133" t="s">
        <v>7483</v>
      </c>
      <c r="I3673" t="b">
        <v>1</v>
      </c>
      <c r="J3673" s="133" t="s">
        <v>867</v>
      </c>
      <c r="K3673" s="91">
        <v>0</v>
      </c>
      <c r="L3673" s="278">
        <v>0</v>
      </c>
      <c r="M3673" s="278">
        <f t="shared" si="57"/>
        <v>0</v>
      </c>
    </row>
    <row r="3674" spans="1:13" hidden="1" x14ac:dyDescent="0.3">
      <c r="A3674" s="108">
        <v>599651</v>
      </c>
      <c r="B3674" s="133" t="s">
        <v>7484</v>
      </c>
      <c r="C3674" s="133" t="s">
        <v>13</v>
      </c>
      <c r="D3674" s="133" t="s">
        <v>1713</v>
      </c>
      <c r="E3674" s="133" t="s">
        <v>1240</v>
      </c>
      <c r="F3674" s="133" t="s">
        <v>6891</v>
      </c>
      <c r="G3674" s="133" t="s">
        <v>1066</v>
      </c>
      <c r="H3674" s="133" t="s">
        <v>7485</v>
      </c>
      <c r="I3674" t="b">
        <v>0</v>
      </c>
      <c r="J3674" s="133" t="s">
        <v>867</v>
      </c>
      <c r="K3674" s="91">
        <v>0</v>
      </c>
      <c r="L3674" s="278">
        <v>0</v>
      </c>
      <c r="M3674" s="278">
        <f t="shared" si="57"/>
        <v>0</v>
      </c>
    </row>
    <row r="3675" spans="1:13" hidden="1" x14ac:dyDescent="0.3">
      <c r="A3675" s="108">
        <v>588087</v>
      </c>
      <c r="B3675" s="133" t="s">
        <v>7487</v>
      </c>
      <c r="C3675" s="133" t="s">
        <v>13</v>
      </c>
      <c r="D3675" s="133" t="s">
        <v>1713</v>
      </c>
      <c r="E3675" s="133" t="s">
        <v>1243</v>
      </c>
      <c r="F3675" s="133" t="s">
        <v>6891</v>
      </c>
      <c r="G3675" s="133" t="s">
        <v>928</v>
      </c>
      <c r="H3675" s="133" t="s">
        <v>7488</v>
      </c>
      <c r="I3675" t="b">
        <v>0</v>
      </c>
      <c r="J3675" s="133" t="s">
        <v>867</v>
      </c>
      <c r="K3675" s="91">
        <v>0</v>
      </c>
      <c r="L3675" s="278">
        <v>0</v>
      </c>
      <c r="M3675" s="278">
        <f t="shared" si="57"/>
        <v>0</v>
      </c>
    </row>
    <row r="3676" spans="1:13" hidden="1" x14ac:dyDescent="0.3">
      <c r="A3676" s="108">
        <v>587875</v>
      </c>
      <c r="B3676" s="133" t="s">
        <v>7489</v>
      </c>
      <c r="C3676" s="133" t="s">
        <v>13</v>
      </c>
      <c r="D3676" s="133" t="s">
        <v>1713</v>
      </c>
      <c r="E3676" s="133" t="s">
        <v>1268</v>
      </c>
      <c r="F3676" s="133" t="s">
        <v>7063</v>
      </c>
      <c r="G3676" s="133" t="s">
        <v>925</v>
      </c>
      <c r="H3676" s="133" t="s">
        <v>7490</v>
      </c>
      <c r="I3676" t="b">
        <v>0</v>
      </c>
      <c r="J3676" s="133" t="s">
        <v>867</v>
      </c>
      <c r="K3676" s="91">
        <v>0</v>
      </c>
      <c r="L3676" s="278">
        <v>0</v>
      </c>
      <c r="M3676" s="278">
        <f t="shared" si="57"/>
        <v>0</v>
      </c>
    </row>
    <row r="3677" spans="1:13" hidden="1" x14ac:dyDescent="0.3">
      <c r="A3677" s="108">
        <v>588088</v>
      </c>
      <c r="B3677" s="133" t="s">
        <v>7491</v>
      </c>
      <c r="C3677" s="133" t="s">
        <v>13</v>
      </c>
      <c r="D3677" s="133" t="s">
        <v>1713</v>
      </c>
      <c r="E3677" s="133" t="s">
        <v>1268</v>
      </c>
      <c r="F3677" s="133" t="s">
        <v>6891</v>
      </c>
      <c r="G3677" s="133" t="s">
        <v>865</v>
      </c>
      <c r="H3677" s="133" t="s">
        <v>1333</v>
      </c>
      <c r="I3677" t="b">
        <v>0</v>
      </c>
      <c r="J3677" s="133" t="s">
        <v>867</v>
      </c>
      <c r="K3677" s="91">
        <v>0</v>
      </c>
      <c r="L3677" s="278">
        <v>0</v>
      </c>
      <c r="M3677" s="278">
        <f t="shared" si="57"/>
        <v>0</v>
      </c>
    </row>
    <row r="3678" spans="1:13" hidden="1" x14ac:dyDescent="0.3">
      <c r="A3678" s="108">
        <v>588089</v>
      </c>
      <c r="B3678" s="133" t="s">
        <v>7492</v>
      </c>
      <c r="C3678" s="133" t="s">
        <v>13</v>
      </c>
      <c r="D3678" s="133" t="s">
        <v>1713</v>
      </c>
      <c r="E3678" s="133" t="s">
        <v>1617</v>
      </c>
      <c r="F3678" s="133" t="s">
        <v>6885</v>
      </c>
      <c r="G3678" s="133" t="s">
        <v>865</v>
      </c>
      <c r="H3678" s="133" t="s">
        <v>7493</v>
      </c>
      <c r="I3678" t="b">
        <v>0</v>
      </c>
      <c r="J3678" s="133" t="s">
        <v>867</v>
      </c>
      <c r="K3678" s="91">
        <v>0</v>
      </c>
      <c r="L3678" s="278">
        <v>0</v>
      </c>
      <c r="M3678" s="278">
        <f t="shared" si="57"/>
        <v>0</v>
      </c>
    </row>
    <row r="3679" spans="1:13" hidden="1" x14ac:dyDescent="0.3">
      <c r="A3679" s="108">
        <v>587876</v>
      </c>
      <c r="B3679" s="133" t="s">
        <v>7494</v>
      </c>
      <c r="C3679" s="133" t="s">
        <v>13</v>
      </c>
      <c r="D3679" s="133" t="s">
        <v>1713</v>
      </c>
      <c r="E3679" s="133" t="s">
        <v>1617</v>
      </c>
      <c r="F3679" s="133" t="s">
        <v>6891</v>
      </c>
      <c r="G3679" s="133" t="s">
        <v>865</v>
      </c>
      <c r="H3679" s="133" t="s">
        <v>7495</v>
      </c>
      <c r="I3679" t="b">
        <v>0</v>
      </c>
      <c r="J3679" s="133" t="s">
        <v>867</v>
      </c>
      <c r="K3679" s="91">
        <v>0</v>
      </c>
      <c r="L3679" s="278">
        <v>0</v>
      </c>
      <c r="M3679" s="278">
        <f t="shared" si="57"/>
        <v>0</v>
      </c>
    </row>
    <row r="3680" spans="1:13" hidden="1" x14ac:dyDescent="0.3">
      <c r="A3680" s="108">
        <v>587877</v>
      </c>
      <c r="B3680" s="133" t="s">
        <v>7496</v>
      </c>
      <c r="C3680" s="133" t="s">
        <v>13</v>
      </c>
      <c r="D3680" s="133" t="s">
        <v>1713</v>
      </c>
      <c r="E3680" s="133" t="s">
        <v>1617</v>
      </c>
      <c r="F3680" s="133" t="s">
        <v>6891</v>
      </c>
      <c r="G3680" s="133" t="s">
        <v>925</v>
      </c>
      <c r="H3680" s="133" t="s">
        <v>7497</v>
      </c>
      <c r="I3680" t="b">
        <v>0</v>
      </c>
      <c r="J3680" s="133" t="s">
        <v>867</v>
      </c>
      <c r="K3680" s="91">
        <v>0</v>
      </c>
      <c r="L3680" s="278">
        <v>0</v>
      </c>
      <c r="M3680" s="278">
        <f t="shared" si="57"/>
        <v>0</v>
      </c>
    </row>
    <row r="3681" spans="1:13" hidden="1" x14ac:dyDescent="0.3">
      <c r="A3681" s="108">
        <v>587878</v>
      </c>
      <c r="B3681" s="133" t="s">
        <v>7498</v>
      </c>
      <c r="C3681" s="133" t="s">
        <v>13</v>
      </c>
      <c r="D3681" s="133" t="s">
        <v>1713</v>
      </c>
      <c r="E3681" s="133" t="s">
        <v>1617</v>
      </c>
      <c r="F3681" s="133" t="s">
        <v>6891</v>
      </c>
      <c r="G3681" s="133" t="s">
        <v>928</v>
      </c>
      <c r="H3681" s="133" t="s">
        <v>7499</v>
      </c>
      <c r="I3681" t="b">
        <v>0</v>
      </c>
      <c r="J3681" s="133" t="s">
        <v>867</v>
      </c>
      <c r="K3681" s="91">
        <v>0</v>
      </c>
      <c r="L3681" s="278">
        <v>0</v>
      </c>
      <c r="M3681" s="278">
        <f t="shared" si="57"/>
        <v>0</v>
      </c>
    </row>
    <row r="3682" spans="1:13" hidden="1" x14ac:dyDescent="0.3">
      <c r="A3682" s="108">
        <v>2617402</v>
      </c>
      <c r="B3682" s="133" t="s">
        <v>7500</v>
      </c>
      <c r="C3682" s="133" t="s">
        <v>13</v>
      </c>
      <c r="D3682" s="133" t="s">
        <v>1713</v>
      </c>
      <c r="E3682" s="133" t="s">
        <v>1273</v>
      </c>
      <c r="F3682" s="133" t="s">
        <v>6885</v>
      </c>
      <c r="G3682" s="133" t="s">
        <v>865</v>
      </c>
      <c r="H3682" s="133" t="s">
        <v>7501</v>
      </c>
      <c r="I3682" t="b">
        <v>0</v>
      </c>
      <c r="J3682" s="133" t="s">
        <v>867</v>
      </c>
      <c r="K3682" s="91">
        <v>0</v>
      </c>
      <c r="L3682" s="278">
        <v>0</v>
      </c>
      <c r="M3682" s="278">
        <f t="shared" si="57"/>
        <v>0</v>
      </c>
    </row>
    <row r="3683" spans="1:13" hidden="1" x14ac:dyDescent="0.3">
      <c r="A3683" s="108">
        <v>599652</v>
      </c>
      <c r="B3683" s="133" t="s">
        <v>7502</v>
      </c>
      <c r="C3683" s="133" t="s">
        <v>13</v>
      </c>
      <c r="D3683" s="133" t="s">
        <v>1713</v>
      </c>
      <c r="E3683" s="133" t="s">
        <v>1273</v>
      </c>
      <c r="F3683" s="133" t="s">
        <v>6891</v>
      </c>
      <c r="G3683" s="133" t="s">
        <v>865</v>
      </c>
      <c r="H3683" s="133" t="s">
        <v>7503</v>
      </c>
      <c r="I3683" t="b">
        <v>0</v>
      </c>
      <c r="J3683" s="133" t="s">
        <v>867</v>
      </c>
      <c r="K3683" s="91">
        <v>0</v>
      </c>
      <c r="L3683" s="278">
        <v>0</v>
      </c>
      <c r="M3683" s="278">
        <f t="shared" si="57"/>
        <v>0</v>
      </c>
    </row>
    <row r="3684" spans="1:13" hidden="1" x14ac:dyDescent="0.3">
      <c r="A3684" s="108">
        <v>589137</v>
      </c>
      <c r="B3684" s="133" t="s">
        <v>7504</v>
      </c>
      <c r="C3684" s="133" t="s">
        <v>13</v>
      </c>
      <c r="D3684" s="133" t="s">
        <v>1713</v>
      </c>
      <c r="E3684" s="133" t="s">
        <v>1273</v>
      </c>
      <c r="F3684" s="133" t="s">
        <v>6891</v>
      </c>
      <c r="G3684" s="133" t="s">
        <v>925</v>
      </c>
      <c r="H3684" s="133" t="s">
        <v>7505</v>
      </c>
      <c r="I3684" t="b">
        <v>0</v>
      </c>
      <c r="J3684" s="133" t="s">
        <v>867</v>
      </c>
      <c r="K3684" s="91">
        <v>0</v>
      </c>
      <c r="L3684" s="278">
        <v>0</v>
      </c>
      <c r="M3684" s="278">
        <f t="shared" si="57"/>
        <v>0</v>
      </c>
    </row>
    <row r="3685" spans="1:13" hidden="1" x14ac:dyDescent="0.3">
      <c r="A3685" s="108">
        <v>588090</v>
      </c>
      <c r="B3685" s="133" t="s">
        <v>7514</v>
      </c>
      <c r="C3685" s="133" t="s">
        <v>13</v>
      </c>
      <c r="D3685" s="133" t="s">
        <v>1713</v>
      </c>
      <c r="E3685" s="133" t="s">
        <v>1679</v>
      </c>
      <c r="F3685" s="133" t="s">
        <v>6885</v>
      </c>
      <c r="G3685" s="133" t="s">
        <v>865</v>
      </c>
      <c r="H3685" s="133" t="s">
        <v>326</v>
      </c>
      <c r="I3685" t="b">
        <v>0</v>
      </c>
      <c r="J3685" s="133" t="s">
        <v>867</v>
      </c>
      <c r="K3685" s="91">
        <v>0</v>
      </c>
      <c r="L3685" s="278">
        <v>0</v>
      </c>
      <c r="M3685" s="278">
        <f t="shared" si="57"/>
        <v>0</v>
      </c>
    </row>
    <row r="3686" spans="1:13" hidden="1" x14ac:dyDescent="0.3">
      <c r="A3686" s="108">
        <v>588091</v>
      </c>
      <c r="B3686" s="133" t="s">
        <v>7517</v>
      </c>
      <c r="C3686" s="133" t="s">
        <v>13</v>
      </c>
      <c r="D3686" s="133" t="s">
        <v>1869</v>
      </c>
      <c r="E3686" s="133" t="s">
        <v>1229</v>
      </c>
      <c r="F3686" s="133" t="s">
        <v>1010</v>
      </c>
      <c r="G3686" s="133" t="s">
        <v>865</v>
      </c>
      <c r="H3686" s="133" t="s">
        <v>7518</v>
      </c>
      <c r="I3686" t="b">
        <v>0</v>
      </c>
      <c r="J3686" s="133" t="s">
        <v>867</v>
      </c>
      <c r="K3686" s="91">
        <v>1000</v>
      </c>
      <c r="L3686" s="278">
        <v>1000</v>
      </c>
      <c r="M3686" s="278">
        <f t="shared" si="57"/>
        <v>0</v>
      </c>
    </row>
    <row r="3687" spans="1:13" hidden="1" x14ac:dyDescent="0.3">
      <c r="A3687" s="108">
        <v>588092</v>
      </c>
      <c r="B3687" s="133" t="s">
        <v>7519</v>
      </c>
      <c r="C3687" s="133" t="s">
        <v>13</v>
      </c>
      <c r="D3687" s="133" t="s">
        <v>1941</v>
      </c>
      <c r="E3687" s="133" t="s">
        <v>1173</v>
      </c>
      <c r="F3687" s="133" t="s">
        <v>6923</v>
      </c>
      <c r="G3687" s="133" t="s">
        <v>865</v>
      </c>
      <c r="H3687" s="133" t="s">
        <v>1174</v>
      </c>
      <c r="I3687" t="b">
        <v>0</v>
      </c>
      <c r="J3687" s="133" t="s">
        <v>867</v>
      </c>
      <c r="K3687" s="91">
        <v>100000</v>
      </c>
      <c r="L3687" s="278">
        <v>100000</v>
      </c>
      <c r="M3687" s="278">
        <f t="shared" si="57"/>
        <v>0</v>
      </c>
    </row>
    <row r="3688" spans="1:13" hidden="1" x14ac:dyDescent="0.3">
      <c r="A3688" s="108">
        <v>588093</v>
      </c>
      <c r="B3688" s="133" t="s">
        <v>7520</v>
      </c>
      <c r="C3688" s="133" t="s">
        <v>13</v>
      </c>
      <c r="D3688" s="133" t="s">
        <v>1941</v>
      </c>
      <c r="E3688" s="133" t="s">
        <v>1173</v>
      </c>
      <c r="F3688" s="133" t="s">
        <v>6926</v>
      </c>
      <c r="G3688" s="133" t="s">
        <v>865</v>
      </c>
      <c r="H3688" s="133" t="s">
        <v>7521</v>
      </c>
      <c r="I3688" t="b">
        <v>0</v>
      </c>
      <c r="J3688" s="133" t="s">
        <v>867</v>
      </c>
      <c r="K3688" s="91">
        <v>15000</v>
      </c>
      <c r="L3688" s="278">
        <v>15000</v>
      </c>
      <c r="M3688" s="278">
        <f t="shared" si="57"/>
        <v>0</v>
      </c>
    </row>
    <row r="3689" spans="1:13" hidden="1" x14ac:dyDescent="0.3">
      <c r="A3689" s="108">
        <v>588094</v>
      </c>
      <c r="B3689" s="133" t="s">
        <v>7522</v>
      </c>
      <c r="C3689" s="133" t="s">
        <v>13</v>
      </c>
      <c r="D3689" s="133" t="s">
        <v>1941</v>
      </c>
      <c r="E3689" s="133" t="s">
        <v>1173</v>
      </c>
      <c r="F3689" s="133" t="s">
        <v>7069</v>
      </c>
      <c r="G3689" s="133" t="s">
        <v>865</v>
      </c>
      <c r="H3689" s="133" t="s">
        <v>7523</v>
      </c>
      <c r="I3689" t="b">
        <v>0</v>
      </c>
      <c r="J3689" s="133" t="s">
        <v>867</v>
      </c>
      <c r="K3689" s="91">
        <v>23000</v>
      </c>
      <c r="L3689" s="278">
        <v>23000</v>
      </c>
      <c r="M3689" s="278">
        <f t="shared" si="57"/>
        <v>0</v>
      </c>
    </row>
    <row r="3690" spans="1:13" hidden="1" x14ac:dyDescent="0.3">
      <c r="A3690" s="108">
        <v>588095</v>
      </c>
      <c r="B3690" s="133" t="s">
        <v>7524</v>
      </c>
      <c r="C3690" s="133" t="s">
        <v>13</v>
      </c>
      <c r="D3690" s="133" t="s">
        <v>1941</v>
      </c>
      <c r="E3690" s="133" t="s">
        <v>1173</v>
      </c>
      <c r="F3690" s="133" t="s">
        <v>7072</v>
      </c>
      <c r="G3690" s="133" t="s">
        <v>865</v>
      </c>
      <c r="H3690" s="133" t="s">
        <v>7525</v>
      </c>
      <c r="I3690" t="b">
        <v>0</v>
      </c>
      <c r="J3690" s="133" t="s">
        <v>867</v>
      </c>
      <c r="K3690" s="91">
        <v>14000</v>
      </c>
      <c r="L3690" s="278">
        <v>14000</v>
      </c>
      <c r="M3690" s="278">
        <f t="shared" si="57"/>
        <v>0</v>
      </c>
    </row>
    <row r="3691" spans="1:13" hidden="1" x14ac:dyDescent="0.3">
      <c r="A3691" s="108">
        <v>588096</v>
      </c>
      <c r="B3691" s="133" t="s">
        <v>7526</v>
      </c>
      <c r="C3691" s="133" t="s">
        <v>13</v>
      </c>
      <c r="D3691" s="133" t="s">
        <v>1941</v>
      </c>
      <c r="E3691" s="133" t="s">
        <v>1173</v>
      </c>
      <c r="F3691" s="133" t="s">
        <v>6944</v>
      </c>
      <c r="G3691" s="133" t="s">
        <v>865</v>
      </c>
      <c r="H3691" s="133" t="s">
        <v>1174</v>
      </c>
      <c r="I3691" t="b">
        <v>0</v>
      </c>
      <c r="J3691" s="133" t="s">
        <v>867</v>
      </c>
      <c r="K3691" s="91">
        <v>45000</v>
      </c>
      <c r="L3691" s="278">
        <v>45000</v>
      </c>
      <c r="M3691" s="278">
        <f t="shared" si="57"/>
        <v>0</v>
      </c>
    </row>
    <row r="3692" spans="1:13" hidden="1" x14ac:dyDescent="0.3">
      <c r="A3692" s="108">
        <v>598594</v>
      </c>
      <c r="B3692" s="133" t="s">
        <v>7527</v>
      </c>
      <c r="C3692" s="133" t="s">
        <v>13</v>
      </c>
      <c r="D3692" s="133" t="s">
        <v>1941</v>
      </c>
      <c r="E3692" s="133" t="s">
        <v>1173</v>
      </c>
      <c r="F3692" s="133" t="s">
        <v>957</v>
      </c>
      <c r="G3692" s="133" t="s">
        <v>865</v>
      </c>
      <c r="H3692" s="133" t="s">
        <v>7528</v>
      </c>
      <c r="I3692" t="b">
        <v>0</v>
      </c>
      <c r="J3692" s="133" t="s">
        <v>867</v>
      </c>
      <c r="K3692" s="91">
        <v>50000</v>
      </c>
      <c r="L3692" s="278">
        <v>50000</v>
      </c>
      <c r="M3692" s="278">
        <f t="shared" si="57"/>
        <v>0</v>
      </c>
    </row>
    <row r="3693" spans="1:13" hidden="1" x14ac:dyDescent="0.3">
      <c r="A3693" s="108">
        <v>587879</v>
      </c>
      <c r="B3693" s="133" t="s">
        <v>7529</v>
      </c>
      <c r="C3693" s="133" t="s">
        <v>13</v>
      </c>
      <c r="D3693" s="133" t="s">
        <v>1941</v>
      </c>
      <c r="E3693" s="133" t="s">
        <v>1173</v>
      </c>
      <c r="F3693" s="133" t="s">
        <v>6971</v>
      </c>
      <c r="G3693" s="133" t="s">
        <v>865</v>
      </c>
      <c r="H3693" s="133" t="s">
        <v>7530</v>
      </c>
      <c r="I3693" t="b">
        <v>0</v>
      </c>
      <c r="J3693" s="133" t="s">
        <v>867</v>
      </c>
      <c r="K3693" s="91">
        <v>50000</v>
      </c>
      <c r="L3693" s="278">
        <v>50000</v>
      </c>
      <c r="M3693" s="278">
        <f t="shared" si="57"/>
        <v>0</v>
      </c>
    </row>
    <row r="3694" spans="1:13" hidden="1" x14ac:dyDescent="0.3">
      <c r="A3694" s="108">
        <v>588097</v>
      </c>
      <c r="B3694" s="133" t="s">
        <v>7531</v>
      </c>
      <c r="C3694" s="133" t="s">
        <v>13</v>
      </c>
      <c r="D3694" s="133" t="s">
        <v>1941</v>
      </c>
      <c r="E3694" s="133" t="s">
        <v>1202</v>
      </c>
      <c r="F3694" s="133" t="s">
        <v>7072</v>
      </c>
      <c r="G3694" s="133" t="s">
        <v>865</v>
      </c>
      <c r="H3694" s="133" t="s">
        <v>5775</v>
      </c>
      <c r="I3694" t="b">
        <v>0</v>
      </c>
      <c r="J3694" s="133" t="s">
        <v>867</v>
      </c>
      <c r="K3694" s="91">
        <v>0</v>
      </c>
      <c r="L3694" s="278">
        <v>0</v>
      </c>
      <c r="M3694" s="278">
        <f t="shared" si="57"/>
        <v>0</v>
      </c>
    </row>
    <row r="3695" spans="1:13" hidden="1" x14ac:dyDescent="0.3">
      <c r="A3695" s="108">
        <v>588098</v>
      </c>
      <c r="B3695" s="133" t="s">
        <v>7532</v>
      </c>
      <c r="C3695" s="133" t="s">
        <v>13</v>
      </c>
      <c r="D3695" s="133" t="s">
        <v>1941</v>
      </c>
      <c r="E3695" s="133" t="s">
        <v>1229</v>
      </c>
      <c r="F3695" s="133" t="s">
        <v>6919</v>
      </c>
      <c r="G3695" s="133" t="s">
        <v>865</v>
      </c>
      <c r="H3695" s="133" t="s">
        <v>7533</v>
      </c>
      <c r="I3695" t="b">
        <v>0</v>
      </c>
      <c r="J3695" s="133" t="s">
        <v>867</v>
      </c>
      <c r="K3695" s="91">
        <v>10000</v>
      </c>
      <c r="L3695" s="278">
        <v>10000</v>
      </c>
      <c r="M3695" s="278">
        <f t="shared" si="57"/>
        <v>0</v>
      </c>
    </row>
    <row r="3696" spans="1:13" hidden="1" x14ac:dyDescent="0.3">
      <c r="A3696" s="108">
        <v>588099</v>
      </c>
      <c r="B3696" s="133" t="s">
        <v>7534</v>
      </c>
      <c r="C3696" s="133" t="s">
        <v>13</v>
      </c>
      <c r="D3696" s="133" t="s">
        <v>1941</v>
      </c>
      <c r="E3696" s="133" t="s">
        <v>1229</v>
      </c>
      <c r="F3696" s="133" t="s">
        <v>7069</v>
      </c>
      <c r="G3696" s="133" t="s">
        <v>865</v>
      </c>
      <c r="H3696" s="133" t="s">
        <v>7535</v>
      </c>
      <c r="I3696" t="b">
        <v>0</v>
      </c>
      <c r="J3696" s="133" t="s">
        <v>867</v>
      </c>
      <c r="K3696" s="91">
        <v>0</v>
      </c>
      <c r="L3696" s="278">
        <v>0</v>
      </c>
      <c r="M3696" s="278">
        <f t="shared" si="57"/>
        <v>0</v>
      </c>
    </row>
    <row r="3697" spans="1:13" hidden="1" x14ac:dyDescent="0.3">
      <c r="A3697" s="108">
        <v>588482</v>
      </c>
      <c r="B3697" s="133" t="s">
        <v>7536</v>
      </c>
      <c r="C3697" s="133" t="s">
        <v>13</v>
      </c>
      <c r="D3697" s="133" t="s">
        <v>1941</v>
      </c>
      <c r="E3697" s="133" t="s">
        <v>1229</v>
      </c>
      <c r="F3697" s="133" t="s">
        <v>7072</v>
      </c>
      <c r="G3697" s="133" t="s">
        <v>865</v>
      </c>
      <c r="H3697" s="133" t="s">
        <v>2783</v>
      </c>
      <c r="I3697" t="b">
        <v>0</v>
      </c>
      <c r="J3697" s="133" t="s">
        <v>867</v>
      </c>
      <c r="K3697" s="91">
        <v>0</v>
      </c>
      <c r="L3697" s="278">
        <v>0</v>
      </c>
      <c r="M3697" s="278">
        <f t="shared" si="57"/>
        <v>0</v>
      </c>
    </row>
    <row r="3698" spans="1:13" hidden="1" x14ac:dyDescent="0.3">
      <c r="A3698" s="108">
        <v>587880</v>
      </c>
      <c r="B3698" s="133" t="s">
        <v>7539</v>
      </c>
      <c r="C3698" s="133" t="s">
        <v>13</v>
      </c>
      <c r="D3698" s="133" t="s">
        <v>1941</v>
      </c>
      <c r="E3698" s="133" t="s">
        <v>1617</v>
      </c>
      <c r="F3698" s="133" t="s">
        <v>1954</v>
      </c>
      <c r="G3698" s="133" t="s">
        <v>865</v>
      </c>
      <c r="H3698" s="133" t="s">
        <v>7540</v>
      </c>
      <c r="I3698" t="b">
        <v>0</v>
      </c>
      <c r="J3698" s="133" t="s">
        <v>867</v>
      </c>
      <c r="K3698" s="91">
        <v>0</v>
      </c>
      <c r="L3698" s="278">
        <v>0</v>
      </c>
      <c r="M3698" s="278">
        <f t="shared" si="57"/>
        <v>0</v>
      </c>
    </row>
    <row r="3699" spans="1:13" hidden="1" x14ac:dyDescent="0.3">
      <c r="A3699" s="108">
        <v>588100</v>
      </c>
      <c r="B3699" s="133" t="s">
        <v>7541</v>
      </c>
      <c r="C3699" s="133" t="s">
        <v>13</v>
      </c>
      <c r="D3699" s="133" t="s">
        <v>1941</v>
      </c>
      <c r="E3699" s="133" t="s">
        <v>1273</v>
      </c>
      <c r="F3699" s="133" t="s">
        <v>6896</v>
      </c>
      <c r="G3699" s="133" t="s">
        <v>865</v>
      </c>
      <c r="H3699" s="133" t="s">
        <v>2089</v>
      </c>
      <c r="I3699" t="b">
        <v>0</v>
      </c>
      <c r="J3699" s="133" t="s">
        <v>867</v>
      </c>
      <c r="K3699" s="91">
        <v>0</v>
      </c>
      <c r="L3699" s="278">
        <v>0</v>
      </c>
      <c r="M3699" s="278">
        <f t="shared" si="57"/>
        <v>0</v>
      </c>
    </row>
    <row r="3700" spans="1:13" hidden="1" x14ac:dyDescent="0.3">
      <c r="A3700" s="108">
        <v>587881</v>
      </c>
      <c r="B3700" s="133" t="s">
        <v>7542</v>
      </c>
      <c r="C3700" s="133" t="s">
        <v>13</v>
      </c>
      <c r="D3700" s="133" t="s">
        <v>1941</v>
      </c>
      <c r="E3700" s="133" t="s">
        <v>1273</v>
      </c>
      <c r="F3700" s="133" t="s">
        <v>6919</v>
      </c>
      <c r="G3700" s="133" t="s">
        <v>865</v>
      </c>
      <c r="H3700" s="133" t="s">
        <v>2089</v>
      </c>
      <c r="I3700" t="b">
        <v>0</v>
      </c>
      <c r="J3700" s="133" t="s">
        <v>867</v>
      </c>
      <c r="K3700" s="91">
        <v>0</v>
      </c>
      <c r="L3700" s="278">
        <v>0</v>
      </c>
      <c r="M3700" s="278">
        <f t="shared" si="57"/>
        <v>0</v>
      </c>
    </row>
    <row r="3701" spans="1:13" hidden="1" x14ac:dyDescent="0.3">
      <c r="A3701" s="108">
        <v>598727</v>
      </c>
      <c r="B3701" s="133" t="s">
        <v>7544</v>
      </c>
      <c r="C3701" s="133" t="s">
        <v>13</v>
      </c>
      <c r="D3701" s="133" t="s">
        <v>1941</v>
      </c>
      <c r="E3701" s="133" t="s">
        <v>1679</v>
      </c>
      <c r="F3701" s="133" t="s">
        <v>6896</v>
      </c>
      <c r="G3701" s="133" t="s">
        <v>865</v>
      </c>
      <c r="H3701" s="133" t="s">
        <v>7545</v>
      </c>
      <c r="I3701" t="b">
        <v>0</v>
      </c>
      <c r="J3701" s="133" t="s">
        <v>867</v>
      </c>
      <c r="K3701" s="91">
        <v>10000</v>
      </c>
      <c r="L3701" s="278">
        <v>10000</v>
      </c>
      <c r="M3701" s="278">
        <f t="shared" si="57"/>
        <v>0</v>
      </c>
    </row>
    <row r="3702" spans="1:13" hidden="1" x14ac:dyDescent="0.3">
      <c r="A3702" s="108">
        <v>588101</v>
      </c>
      <c r="B3702" s="133" t="s">
        <v>7546</v>
      </c>
      <c r="C3702" s="133" t="s">
        <v>13</v>
      </c>
      <c r="D3702" s="133" t="s">
        <v>1941</v>
      </c>
      <c r="E3702" s="133" t="s">
        <v>1679</v>
      </c>
      <c r="F3702" s="133" t="s">
        <v>6902</v>
      </c>
      <c r="G3702" s="133" t="s">
        <v>865</v>
      </c>
      <c r="H3702" s="133" t="s">
        <v>6969</v>
      </c>
      <c r="I3702" t="b">
        <v>0</v>
      </c>
      <c r="J3702" s="133" t="s">
        <v>867</v>
      </c>
      <c r="K3702" s="91">
        <v>500000</v>
      </c>
      <c r="L3702" s="278">
        <v>500000</v>
      </c>
      <c r="M3702" s="278">
        <f t="shared" si="57"/>
        <v>0</v>
      </c>
    </row>
    <row r="3703" spans="1:13" hidden="1" x14ac:dyDescent="0.3">
      <c r="A3703" s="108">
        <v>850084</v>
      </c>
      <c r="B3703" s="133" t="s">
        <v>7547</v>
      </c>
      <c r="C3703" s="133" t="s">
        <v>13</v>
      </c>
      <c r="D3703" s="133" t="s">
        <v>2112</v>
      </c>
      <c r="E3703" s="133" t="s">
        <v>1173</v>
      </c>
      <c r="F3703" s="133" t="s">
        <v>6948</v>
      </c>
      <c r="G3703" s="133" t="s">
        <v>865</v>
      </c>
      <c r="H3703" s="133" t="s">
        <v>1174</v>
      </c>
      <c r="I3703" t="b">
        <v>0</v>
      </c>
      <c r="J3703" s="133" t="s">
        <v>867</v>
      </c>
      <c r="K3703" s="91">
        <v>85000</v>
      </c>
      <c r="L3703" s="278">
        <v>85000</v>
      </c>
      <c r="M3703" s="278">
        <f t="shared" si="57"/>
        <v>0</v>
      </c>
    </row>
    <row r="3704" spans="1:13" hidden="1" x14ac:dyDescent="0.3">
      <c r="A3704" s="108">
        <v>850085</v>
      </c>
      <c r="B3704" s="133" t="s">
        <v>7548</v>
      </c>
      <c r="C3704" s="133" t="s">
        <v>13</v>
      </c>
      <c r="D3704" s="133" t="s">
        <v>2203</v>
      </c>
      <c r="E3704" s="133" t="s">
        <v>1173</v>
      </c>
      <c r="F3704" s="133" t="s">
        <v>7078</v>
      </c>
      <c r="G3704" s="133" t="s">
        <v>865</v>
      </c>
      <c r="H3704" s="133" t="s">
        <v>7549</v>
      </c>
      <c r="I3704" t="b">
        <v>0</v>
      </c>
      <c r="J3704" s="133" t="s">
        <v>867</v>
      </c>
      <c r="K3704" s="91">
        <v>16000</v>
      </c>
      <c r="L3704" s="278">
        <v>16000</v>
      </c>
      <c r="M3704" s="278">
        <f t="shared" si="57"/>
        <v>0</v>
      </c>
    </row>
    <row r="3705" spans="1:13" hidden="1" x14ac:dyDescent="0.3">
      <c r="A3705" s="108">
        <v>587882</v>
      </c>
      <c r="B3705" s="133" t="s">
        <v>7551</v>
      </c>
      <c r="C3705" s="133" t="s">
        <v>13</v>
      </c>
      <c r="D3705" s="133" t="s">
        <v>2203</v>
      </c>
      <c r="E3705" s="133" t="s">
        <v>1220</v>
      </c>
      <c r="F3705" s="133" t="s">
        <v>983</v>
      </c>
      <c r="G3705" s="133" t="s">
        <v>865</v>
      </c>
      <c r="H3705" s="133" t="s">
        <v>7552</v>
      </c>
      <c r="I3705" t="b">
        <v>0</v>
      </c>
      <c r="J3705" s="133" t="s">
        <v>867</v>
      </c>
      <c r="K3705" s="91">
        <v>30000</v>
      </c>
      <c r="L3705" s="278">
        <v>30000</v>
      </c>
      <c r="M3705" s="278">
        <f t="shared" si="57"/>
        <v>0</v>
      </c>
    </row>
    <row r="3706" spans="1:13" hidden="1" x14ac:dyDescent="0.3">
      <c r="A3706" s="108">
        <v>587883</v>
      </c>
      <c r="B3706" s="133" t="s">
        <v>7553</v>
      </c>
      <c r="C3706" s="133" t="s">
        <v>13</v>
      </c>
      <c r="D3706" s="133" t="s">
        <v>2349</v>
      </c>
      <c r="E3706" s="133" t="s">
        <v>1165</v>
      </c>
      <c r="F3706" s="133" t="s">
        <v>6911</v>
      </c>
      <c r="G3706" s="133" t="s">
        <v>865</v>
      </c>
      <c r="H3706" s="133">
        <v>0</v>
      </c>
      <c r="I3706" t="b">
        <v>0</v>
      </c>
      <c r="J3706" s="133" t="s">
        <v>1166</v>
      </c>
      <c r="K3706" s="91">
        <v>78610</v>
      </c>
      <c r="L3706" s="278">
        <v>75220</v>
      </c>
      <c r="M3706" s="278">
        <f t="shared" si="57"/>
        <v>-3390</v>
      </c>
    </row>
    <row r="3707" spans="1:13" hidden="1" x14ac:dyDescent="0.3">
      <c r="A3707" s="108">
        <v>599653</v>
      </c>
      <c r="B3707" s="133" t="s">
        <v>7554</v>
      </c>
      <c r="C3707" s="133" t="s">
        <v>13</v>
      </c>
      <c r="D3707" s="133" t="s">
        <v>2349</v>
      </c>
      <c r="E3707" s="133" t="s">
        <v>1173</v>
      </c>
      <c r="F3707" s="133" t="s">
        <v>6952</v>
      </c>
      <c r="G3707" s="133" t="s">
        <v>865</v>
      </c>
      <c r="H3707" s="133" t="s">
        <v>7555</v>
      </c>
      <c r="I3707" t="b">
        <v>0</v>
      </c>
      <c r="J3707" s="133" t="s">
        <v>867</v>
      </c>
      <c r="K3707" s="91">
        <v>7500</v>
      </c>
      <c r="L3707" s="278">
        <v>7500</v>
      </c>
      <c r="M3707" s="278">
        <f t="shared" si="57"/>
        <v>0</v>
      </c>
    </row>
    <row r="3708" spans="1:13" hidden="1" x14ac:dyDescent="0.3">
      <c r="A3708" s="108">
        <v>850090</v>
      </c>
      <c r="B3708" s="133" t="s">
        <v>7556</v>
      </c>
      <c r="C3708" s="133" t="s">
        <v>13</v>
      </c>
      <c r="D3708" s="133" t="s">
        <v>2349</v>
      </c>
      <c r="E3708" s="133" t="s">
        <v>1286</v>
      </c>
      <c r="F3708" s="133" t="s">
        <v>6952</v>
      </c>
      <c r="G3708" s="133" t="s">
        <v>865</v>
      </c>
      <c r="H3708" s="133" t="s">
        <v>7557</v>
      </c>
      <c r="I3708" t="b">
        <v>0</v>
      </c>
      <c r="J3708" s="133" t="s">
        <v>867</v>
      </c>
      <c r="K3708" s="91">
        <v>20000</v>
      </c>
      <c r="L3708" s="278">
        <v>20000</v>
      </c>
      <c r="M3708" s="278">
        <f t="shared" si="57"/>
        <v>0</v>
      </c>
    </row>
    <row r="3709" spans="1:13" hidden="1" x14ac:dyDescent="0.3">
      <c r="A3709" s="108">
        <v>1191489</v>
      </c>
      <c r="B3709" s="133" t="s">
        <v>7558</v>
      </c>
      <c r="C3709" s="133" t="s">
        <v>13</v>
      </c>
      <c r="D3709" s="133" t="s">
        <v>2349</v>
      </c>
      <c r="E3709" s="133" t="s">
        <v>1176</v>
      </c>
      <c r="F3709" s="133" t="s">
        <v>6911</v>
      </c>
      <c r="G3709" s="133" t="s">
        <v>865</v>
      </c>
      <c r="H3709" s="133">
        <v>0</v>
      </c>
      <c r="I3709" t="b">
        <v>0</v>
      </c>
      <c r="J3709" s="133" t="s">
        <v>1166</v>
      </c>
      <c r="K3709" s="91">
        <v>44810</v>
      </c>
      <c r="L3709" s="278">
        <v>43340</v>
      </c>
      <c r="M3709" s="278">
        <f t="shared" si="57"/>
        <v>-1470</v>
      </c>
    </row>
    <row r="3710" spans="1:13" hidden="1" x14ac:dyDescent="0.3">
      <c r="A3710" s="108">
        <v>1191322</v>
      </c>
      <c r="B3710" s="133" t="s">
        <v>7559</v>
      </c>
      <c r="C3710" s="133" t="s">
        <v>13</v>
      </c>
      <c r="D3710" s="133" t="s">
        <v>2349</v>
      </c>
      <c r="E3710" s="133" t="s">
        <v>1185</v>
      </c>
      <c r="F3710" s="133" t="s">
        <v>6911</v>
      </c>
      <c r="G3710" s="133" t="s">
        <v>865</v>
      </c>
      <c r="H3710" s="133" t="s">
        <v>7560</v>
      </c>
      <c r="I3710" t="b">
        <v>0</v>
      </c>
      <c r="J3710" s="133" t="s">
        <v>867</v>
      </c>
      <c r="K3710" s="91">
        <v>300</v>
      </c>
      <c r="L3710" s="278">
        <v>300</v>
      </c>
      <c r="M3710" s="278">
        <f t="shared" si="57"/>
        <v>0</v>
      </c>
    </row>
    <row r="3711" spans="1:13" hidden="1" x14ac:dyDescent="0.3">
      <c r="A3711" s="108">
        <v>588102</v>
      </c>
      <c r="B3711" s="133" t="s">
        <v>7561</v>
      </c>
      <c r="C3711" s="133" t="s">
        <v>13</v>
      </c>
      <c r="D3711" s="133" t="s">
        <v>2349</v>
      </c>
      <c r="E3711" s="133" t="s">
        <v>1191</v>
      </c>
      <c r="F3711" s="133" t="s">
        <v>7072</v>
      </c>
      <c r="G3711" s="133" t="s">
        <v>865</v>
      </c>
      <c r="H3711" s="133" t="s">
        <v>7562</v>
      </c>
      <c r="I3711" t="b">
        <v>0</v>
      </c>
      <c r="J3711" s="133" t="s">
        <v>867</v>
      </c>
      <c r="K3711" s="91">
        <v>0</v>
      </c>
      <c r="L3711" s="278">
        <v>0</v>
      </c>
      <c r="M3711" s="278">
        <f t="shared" si="57"/>
        <v>0</v>
      </c>
    </row>
    <row r="3712" spans="1:13" hidden="1" x14ac:dyDescent="0.3">
      <c r="A3712" s="108">
        <v>588103</v>
      </c>
      <c r="B3712" s="133" t="s">
        <v>7563</v>
      </c>
      <c r="C3712" s="133" t="s">
        <v>13</v>
      </c>
      <c r="D3712" s="133" t="s">
        <v>2349</v>
      </c>
      <c r="E3712" s="133" t="s">
        <v>1191</v>
      </c>
      <c r="F3712" s="133" t="s">
        <v>6952</v>
      </c>
      <c r="G3712" s="133" t="s">
        <v>865</v>
      </c>
      <c r="H3712" s="133" t="s">
        <v>7564</v>
      </c>
      <c r="I3712" t="b">
        <v>0</v>
      </c>
      <c r="J3712" s="133" t="s">
        <v>867</v>
      </c>
      <c r="K3712" s="91">
        <v>3000</v>
      </c>
      <c r="L3712" s="278">
        <v>3000</v>
      </c>
      <c r="M3712" s="278">
        <f t="shared" si="57"/>
        <v>0</v>
      </c>
    </row>
    <row r="3713" spans="1:13" hidden="1" x14ac:dyDescent="0.3">
      <c r="A3713" s="108">
        <v>2617398</v>
      </c>
      <c r="B3713" s="133" t="s">
        <v>7565</v>
      </c>
      <c r="C3713" s="133" t="s">
        <v>13</v>
      </c>
      <c r="D3713" s="133" t="s">
        <v>2349</v>
      </c>
      <c r="E3713" s="133" t="s">
        <v>1202</v>
      </c>
      <c r="F3713" s="133" t="s">
        <v>7072</v>
      </c>
      <c r="G3713" s="133" t="s">
        <v>865</v>
      </c>
      <c r="H3713" s="133" t="s">
        <v>7566</v>
      </c>
      <c r="I3713" t="b">
        <v>0</v>
      </c>
      <c r="J3713" s="133" t="s">
        <v>867</v>
      </c>
      <c r="K3713" s="91">
        <v>4500</v>
      </c>
      <c r="L3713" s="278">
        <v>4500</v>
      </c>
      <c r="M3713" s="278">
        <f t="shared" si="57"/>
        <v>0</v>
      </c>
    </row>
    <row r="3714" spans="1:13" hidden="1" x14ac:dyDescent="0.3">
      <c r="A3714" s="108">
        <v>603853</v>
      </c>
      <c r="B3714" s="133" t="s">
        <v>7567</v>
      </c>
      <c r="C3714" s="133" t="s">
        <v>13</v>
      </c>
      <c r="D3714" s="133" t="s">
        <v>2349</v>
      </c>
      <c r="E3714" s="133" t="s">
        <v>1202</v>
      </c>
      <c r="F3714" s="133" t="s">
        <v>6911</v>
      </c>
      <c r="G3714" s="133" t="s">
        <v>865</v>
      </c>
      <c r="H3714" s="133" t="s">
        <v>7568</v>
      </c>
      <c r="I3714" t="b">
        <v>0</v>
      </c>
      <c r="J3714" s="133" t="s">
        <v>867</v>
      </c>
      <c r="K3714" s="91">
        <v>4000</v>
      </c>
      <c r="L3714" s="278">
        <v>4000</v>
      </c>
      <c r="M3714" s="278">
        <f t="shared" si="57"/>
        <v>0</v>
      </c>
    </row>
    <row r="3715" spans="1:13" hidden="1" x14ac:dyDescent="0.3">
      <c r="A3715" s="108">
        <v>603854</v>
      </c>
      <c r="B3715" s="133" t="s">
        <v>7569</v>
      </c>
      <c r="C3715" s="133" t="s">
        <v>13</v>
      </c>
      <c r="D3715" s="133" t="s">
        <v>2349</v>
      </c>
      <c r="E3715" s="133" t="s">
        <v>1202</v>
      </c>
      <c r="F3715" s="133" t="s">
        <v>6956</v>
      </c>
      <c r="G3715" s="133" t="s">
        <v>865</v>
      </c>
      <c r="H3715" s="133" t="s">
        <v>7570</v>
      </c>
      <c r="I3715" t="b">
        <v>0</v>
      </c>
      <c r="J3715" s="133" t="s">
        <v>867</v>
      </c>
      <c r="K3715" s="91">
        <v>800</v>
      </c>
      <c r="L3715" s="278">
        <v>800</v>
      </c>
      <c r="M3715" s="278">
        <f t="shared" si="57"/>
        <v>0</v>
      </c>
    </row>
    <row r="3716" spans="1:13" hidden="1" x14ac:dyDescent="0.3">
      <c r="A3716" s="108">
        <v>584960</v>
      </c>
      <c r="B3716" s="133" t="s">
        <v>7571</v>
      </c>
      <c r="C3716" s="133" t="s">
        <v>13</v>
      </c>
      <c r="D3716" s="133" t="s">
        <v>2349</v>
      </c>
      <c r="E3716" s="133" t="s">
        <v>1202</v>
      </c>
      <c r="F3716" s="133" t="s">
        <v>6952</v>
      </c>
      <c r="G3716" s="133" t="s">
        <v>865</v>
      </c>
      <c r="H3716" s="133" t="s">
        <v>7572</v>
      </c>
      <c r="I3716" t="b">
        <v>0</v>
      </c>
      <c r="J3716" s="133" t="s">
        <v>867</v>
      </c>
      <c r="K3716" s="91">
        <v>30000</v>
      </c>
      <c r="L3716" s="278">
        <v>30000</v>
      </c>
      <c r="M3716" s="278">
        <f t="shared" si="57"/>
        <v>0</v>
      </c>
    </row>
    <row r="3717" spans="1:13" hidden="1" x14ac:dyDescent="0.3">
      <c r="A3717" s="108">
        <v>587884</v>
      </c>
      <c r="B3717" s="133" t="s">
        <v>7573</v>
      </c>
      <c r="C3717" s="133" t="s">
        <v>13</v>
      </c>
      <c r="D3717" s="133" t="s">
        <v>2349</v>
      </c>
      <c r="E3717" s="133" t="s">
        <v>1202</v>
      </c>
      <c r="F3717" s="133" t="s">
        <v>6915</v>
      </c>
      <c r="G3717" s="133" t="s">
        <v>865</v>
      </c>
      <c r="H3717" s="133" t="s">
        <v>7574</v>
      </c>
      <c r="I3717" t="b">
        <v>0</v>
      </c>
      <c r="J3717" s="133" t="s">
        <v>867</v>
      </c>
      <c r="K3717" s="91">
        <v>1000</v>
      </c>
      <c r="L3717" s="278">
        <v>1000</v>
      </c>
      <c r="M3717" s="278">
        <f t="shared" si="57"/>
        <v>0</v>
      </c>
    </row>
    <row r="3718" spans="1:13" hidden="1" x14ac:dyDescent="0.3">
      <c r="A3718" s="108">
        <v>587885</v>
      </c>
      <c r="B3718" s="133" t="s">
        <v>7575</v>
      </c>
      <c r="C3718" s="133" t="s">
        <v>13</v>
      </c>
      <c r="D3718" s="133" t="s">
        <v>2349</v>
      </c>
      <c r="E3718" s="133" t="s">
        <v>1354</v>
      </c>
      <c r="F3718" s="133" t="s">
        <v>6952</v>
      </c>
      <c r="G3718" s="133" t="s">
        <v>865</v>
      </c>
      <c r="H3718" s="133" t="s">
        <v>7576</v>
      </c>
      <c r="I3718" t="b">
        <v>0</v>
      </c>
      <c r="J3718" s="133" t="s">
        <v>867</v>
      </c>
      <c r="K3718" s="91">
        <v>6000</v>
      </c>
      <c r="L3718" s="278">
        <v>6000</v>
      </c>
      <c r="M3718" s="278">
        <f t="shared" ref="M3718:M3781" si="58">+L3718-K3718</f>
        <v>0</v>
      </c>
    </row>
    <row r="3719" spans="1:13" hidden="1" x14ac:dyDescent="0.3">
      <c r="A3719" s="108">
        <v>587886</v>
      </c>
      <c r="B3719" s="133" t="s">
        <v>7577</v>
      </c>
      <c r="C3719" s="133" t="s">
        <v>13</v>
      </c>
      <c r="D3719" s="133" t="s">
        <v>2349</v>
      </c>
      <c r="E3719" s="133" t="s">
        <v>1354</v>
      </c>
      <c r="F3719" s="133" t="s">
        <v>6952</v>
      </c>
      <c r="G3719" s="133" t="s">
        <v>925</v>
      </c>
      <c r="H3719" s="133" t="s">
        <v>7578</v>
      </c>
      <c r="I3719" t="b">
        <v>0</v>
      </c>
      <c r="J3719" s="133" t="s">
        <v>867</v>
      </c>
      <c r="K3719" s="91">
        <v>5000</v>
      </c>
      <c r="L3719" s="278">
        <v>5000</v>
      </c>
      <c r="M3719" s="278">
        <f t="shared" si="58"/>
        <v>0</v>
      </c>
    </row>
    <row r="3720" spans="1:13" hidden="1" x14ac:dyDescent="0.3">
      <c r="A3720" s="108">
        <v>589138</v>
      </c>
      <c r="B3720" s="133" t="s">
        <v>7579</v>
      </c>
      <c r="C3720" s="133" t="s">
        <v>13</v>
      </c>
      <c r="D3720" s="133" t="s">
        <v>2349</v>
      </c>
      <c r="E3720" s="133" t="s">
        <v>1212</v>
      </c>
      <c r="F3720" s="133" t="s">
        <v>6915</v>
      </c>
      <c r="G3720" s="133" t="s">
        <v>865</v>
      </c>
      <c r="H3720" s="133" t="s">
        <v>7580</v>
      </c>
      <c r="I3720" t="b">
        <v>0</v>
      </c>
      <c r="J3720" s="133" t="s">
        <v>867</v>
      </c>
      <c r="K3720" s="91">
        <v>2500</v>
      </c>
      <c r="L3720" s="278">
        <v>2500</v>
      </c>
      <c r="M3720" s="278">
        <f t="shared" si="58"/>
        <v>0</v>
      </c>
    </row>
    <row r="3721" spans="1:13" hidden="1" x14ac:dyDescent="0.3">
      <c r="A3721" s="108">
        <v>588104</v>
      </c>
      <c r="B3721" s="133" t="s">
        <v>7581</v>
      </c>
      <c r="C3721" s="133" t="s">
        <v>13</v>
      </c>
      <c r="D3721" s="133" t="s">
        <v>2349</v>
      </c>
      <c r="E3721" s="133" t="s">
        <v>1215</v>
      </c>
      <c r="F3721" s="133" t="s">
        <v>6911</v>
      </c>
      <c r="G3721" s="133" t="s">
        <v>865</v>
      </c>
      <c r="H3721" s="133" t="s">
        <v>7582</v>
      </c>
      <c r="I3721" t="b">
        <v>0</v>
      </c>
      <c r="J3721" s="133" t="s">
        <v>867</v>
      </c>
      <c r="K3721" s="91">
        <v>2000</v>
      </c>
      <c r="L3721" s="278">
        <v>2000</v>
      </c>
      <c r="M3721" s="278">
        <f t="shared" si="58"/>
        <v>0</v>
      </c>
    </row>
    <row r="3722" spans="1:13" hidden="1" x14ac:dyDescent="0.3">
      <c r="A3722" s="108">
        <v>588483</v>
      </c>
      <c r="B3722" s="133" t="s">
        <v>7583</v>
      </c>
      <c r="C3722" s="133" t="s">
        <v>13</v>
      </c>
      <c r="D3722" s="133" t="s">
        <v>2349</v>
      </c>
      <c r="E3722" s="133" t="s">
        <v>1215</v>
      </c>
      <c r="F3722" s="133" t="s">
        <v>6956</v>
      </c>
      <c r="G3722" s="133" t="s">
        <v>865</v>
      </c>
      <c r="H3722" s="133" t="s">
        <v>7584</v>
      </c>
      <c r="I3722" t="b">
        <v>0</v>
      </c>
      <c r="J3722" s="133" t="s">
        <v>867</v>
      </c>
      <c r="K3722" s="91">
        <v>1000</v>
      </c>
      <c r="L3722" s="278">
        <v>1000</v>
      </c>
      <c r="M3722" s="278">
        <f t="shared" si="58"/>
        <v>0</v>
      </c>
    </row>
    <row r="3723" spans="1:13" hidden="1" x14ac:dyDescent="0.3">
      <c r="A3723" s="108">
        <v>588105</v>
      </c>
      <c r="B3723" s="133" t="s">
        <v>7585</v>
      </c>
      <c r="C3723" s="133" t="s">
        <v>13</v>
      </c>
      <c r="D3723" s="133" t="s">
        <v>2349</v>
      </c>
      <c r="E3723" s="133" t="s">
        <v>1220</v>
      </c>
      <c r="F3723" s="133" t="s">
        <v>6911</v>
      </c>
      <c r="G3723" s="133" t="s">
        <v>865</v>
      </c>
      <c r="H3723" s="133" t="s">
        <v>7586</v>
      </c>
      <c r="I3723" t="b">
        <v>0</v>
      </c>
      <c r="J3723" s="133" t="s">
        <v>867</v>
      </c>
      <c r="K3723" s="91">
        <v>5000</v>
      </c>
      <c r="L3723" s="278">
        <v>5000</v>
      </c>
      <c r="M3723" s="278">
        <f t="shared" si="58"/>
        <v>0</v>
      </c>
    </row>
    <row r="3724" spans="1:13" hidden="1" x14ac:dyDescent="0.3">
      <c r="A3724" s="108">
        <v>850079</v>
      </c>
      <c r="B3724" s="133" t="s">
        <v>7587</v>
      </c>
      <c r="C3724" s="133" t="s">
        <v>13</v>
      </c>
      <c r="D3724" s="133" t="s">
        <v>2349</v>
      </c>
      <c r="E3724" s="133" t="s">
        <v>1220</v>
      </c>
      <c r="F3724" s="133" t="s">
        <v>6911</v>
      </c>
      <c r="G3724" s="133" t="s">
        <v>925</v>
      </c>
      <c r="H3724" s="133" t="s">
        <v>7588</v>
      </c>
      <c r="I3724" t="b">
        <v>0</v>
      </c>
      <c r="J3724" s="133" t="s">
        <v>867</v>
      </c>
      <c r="K3724" s="91">
        <v>1500</v>
      </c>
      <c r="L3724" s="278">
        <v>1500</v>
      </c>
      <c r="M3724" s="278">
        <f t="shared" si="58"/>
        <v>0</v>
      </c>
    </row>
    <row r="3725" spans="1:13" hidden="1" x14ac:dyDescent="0.3">
      <c r="A3725" s="108">
        <v>588106</v>
      </c>
      <c r="B3725" s="133" t="s">
        <v>7589</v>
      </c>
      <c r="C3725" s="133" t="s">
        <v>13</v>
      </c>
      <c r="D3725" s="133" t="s">
        <v>2349</v>
      </c>
      <c r="E3725" s="133" t="s">
        <v>1220</v>
      </c>
      <c r="F3725" s="133" t="s">
        <v>6952</v>
      </c>
      <c r="G3725" s="133" t="s">
        <v>865</v>
      </c>
      <c r="H3725" s="133" t="s">
        <v>7590</v>
      </c>
      <c r="I3725" t="b">
        <v>0</v>
      </c>
      <c r="J3725" s="133" t="s">
        <v>867</v>
      </c>
      <c r="K3725" s="91">
        <v>5000</v>
      </c>
      <c r="L3725" s="278">
        <v>5000</v>
      </c>
      <c r="M3725" s="278">
        <f t="shared" si="58"/>
        <v>0</v>
      </c>
    </row>
    <row r="3726" spans="1:13" hidden="1" x14ac:dyDescent="0.3">
      <c r="A3726" s="108">
        <v>603855</v>
      </c>
      <c r="B3726" s="133" t="s">
        <v>7591</v>
      </c>
      <c r="C3726" s="133" t="s">
        <v>13</v>
      </c>
      <c r="D3726" s="133" t="s">
        <v>2349</v>
      </c>
      <c r="E3726" s="133" t="s">
        <v>1220</v>
      </c>
      <c r="F3726" s="133" t="s">
        <v>6952</v>
      </c>
      <c r="G3726" s="133" t="s">
        <v>925</v>
      </c>
      <c r="H3726" s="133" t="s">
        <v>7592</v>
      </c>
      <c r="I3726" t="b">
        <v>0</v>
      </c>
      <c r="J3726" s="133" t="s">
        <v>867</v>
      </c>
      <c r="K3726" s="91">
        <v>3500</v>
      </c>
      <c r="L3726" s="278">
        <v>3500</v>
      </c>
      <c r="M3726" s="278">
        <f t="shared" si="58"/>
        <v>0</v>
      </c>
    </row>
    <row r="3727" spans="1:13" hidden="1" x14ac:dyDescent="0.3">
      <c r="A3727" s="108">
        <v>603856</v>
      </c>
      <c r="B3727" s="133" t="s">
        <v>7593</v>
      </c>
      <c r="C3727" s="133" t="s">
        <v>13</v>
      </c>
      <c r="D3727" s="133" t="s">
        <v>2349</v>
      </c>
      <c r="E3727" s="133" t="s">
        <v>1229</v>
      </c>
      <c r="F3727" s="133" t="s">
        <v>7072</v>
      </c>
      <c r="G3727" s="133" t="s">
        <v>865</v>
      </c>
      <c r="H3727" s="133" t="s">
        <v>7594</v>
      </c>
      <c r="I3727" t="b">
        <v>0</v>
      </c>
      <c r="J3727" s="133" t="s">
        <v>867</v>
      </c>
      <c r="K3727" s="91">
        <v>2500</v>
      </c>
      <c r="L3727" s="278">
        <v>2500</v>
      </c>
      <c r="M3727" s="278">
        <f t="shared" si="58"/>
        <v>0</v>
      </c>
    </row>
    <row r="3728" spans="1:13" hidden="1" x14ac:dyDescent="0.3">
      <c r="A3728" s="108">
        <v>603106</v>
      </c>
      <c r="B3728" s="133" t="s">
        <v>7595</v>
      </c>
      <c r="C3728" s="133" t="s">
        <v>13</v>
      </c>
      <c r="D3728" s="133" t="s">
        <v>2349</v>
      </c>
      <c r="E3728" s="133" t="s">
        <v>1229</v>
      </c>
      <c r="F3728" s="133" t="s">
        <v>7072</v>
      </c>
      <c r="G3728" s="133" t="s">
        <v>925</v>
      </c>
      <c r="H3728" s="133" t="s">
        <v>7596</v>
      </c>
      <c r="I3728" t="b">
        <v>0</v>
      </c>
      <c r="J3728" s="133" t="s">
        <v>867</v>
      </c>
      <c r="K3728" s="91">
        <v>0</v>
      </c>
      <c r="L3728" s="278">
        <v>0</v>
      </c>
      <c r="M3728" s="278">
        <f t="shared" si="58"/>
        <v>0</v>
      </c>
    </row>
    <row r="3729" spans="1:13" hidden="1" x14ac:dyDescent="0.3">
      <c r="A3729" s="108">
        <v>2617408</v>
      </c>
      <c r="B3729" s="133" t="s">
        <v>7597</v>
      </c>
      <c r="C3729" s="133" t="s">
        <v>13</v>
      </c>
      <c r="D3729" s="133" t="s">
        <v>2349</v>
      </c>
      <c r="E3729" s="133" t="s">
        <v>1229</v>
      </c>
      <c r="F3729" s="133" t="s">
        <v>6911</v>
      </c>
      <c r="G3729" s="133" t="s">
        <v>865</v>
      </c>
      <c r="H3729" s="133" t="s">
        <v>7598</v>
      </c>
      <c r="I3729" t="b">
        <v>0</v>
      </c>
      <c r="J3729" s="133" t="s">
        <v>867</v>
      </c>
      <c r="K3729" s="91">
        <v>10000</v>
      </c>
      <c r="L3729" s="278">
        <v>10000</v>
      </c>
      <c r="M3729" s="278">
        <f t="shared" si="58"/>
        <v>0</v>
      </c>
    </row>
    <row r="3730" spans="1:13" hidden="1" x14ac:dyDescent="0.3">
      <c r="A3730" s="108">
        <v>591231</v>
      </c>
      <c r="B3730" s="133" t="s">
        <v>7599</v>
      </c>
      <c r="C3730" s="133" t="s">
        <v>13</v>
      </c>
      <c r="D3730" s="133" t="s">
        <v>2349</v>
      </c>
      <c r="E3730" s="133" t="s">
        <v>1229</v>
      </c>
      <c r="F3730" s="133" t="s">
        <v>6911</v>
      </c>
      <c r="G3730" s="133" t="s">
        <v>925</v>
      </c>
      <c r="H3730" s="133" t="s">
        <v>7600</v>
      </c>
      <c r="I3730" t="b">
        <v>0</v>
      </c>
      <c r="J3730" s="133" t="s">
        <v>867</v>
      </c>
      <c r="K3730" s="91">
        <v>1300</v>
      </c>
      <c r="L3730" s="278">
        <v>1300</v>
      </c>
      <c r="M3730" s="278">
        <f t="shared" si="58"/>
        <v>0</v>
      </c>
    </row>
    <row r="3731" spans="1:13" hidden="1" x14ac:dyDescent="0.3">
      <c r="A3731" s="108">
        <v>587887</v>
      </c>
      <c r="B3731" s="133" t="s">
        <v>7601</v>
      </c>
      <c r="C3731" s="133" t="s">
        <v>13</v>
      </c>
      <c r="D3731" s="133" t="s">
        <v>2349</v>
      </c>
      <c r="E3731" s="133" t="s">
        <v>1229</v>
      </c>
      <c r="F3731" s="133" t="s">
        <v>6911</v>
      </c>
      <c r="G3731" s="133" t="s">
        <v>928</v>
      </c>
      <c r="H3731" s="133" t="s">
        <v>7602</v>
      </c>
      <c r="I3731" t="b">
        <v>0</v>
      </c>
      <c r="J3731" s="133" t="s">
        <v>867</v>
      </c>
      <c r="K3731" s="91">
        <v>30000</v>
      </c>
      <c r="L3731" s="278">
        <v>30000</v>
      </c>
      <c r="M3731" s="278">
        <f t="shared" si="58"/>
        <v>0</v>
      </c>
    </row>
    <row r="3732" spans="1:13" hidden="1" x14ac:dyDescent="0.3">
      <c r="A3732" s="108">
        <v>587888</v>
      </c>
      <c r="B3732" s="133" t="s">
        <v>7603</v>
      </c>
      <c r="C3732" s="133" t="s">
        <v>13</v>
      </c>
      <c r="D3732" s="133" t="s">
        <v>2349</v>
      </c>
      <c r="E3732" s="133" t="s">
        <v>1229</v>
      </c>
      <c r="F3732" s="133" t="s">
        <v>6956</v>
      </c>
      <c r="G3732" s="133" t="s">
        <v>865</v>
      </c>
      <c r="H3732" s="133" t="s">
        <v>7604</v>
      </c>
      <c r="I3732" t="b">
        <v>0</v>
      </c>
      <c r="J3732" s="133" t="s">
        <v>867</v>
      </c>
      <c r="K3732" s="91">
        <v>3000</v>
      </c>
      <c r="L3732" s="278">
        <v>3000</v>
      </c>
      <c r="M3732" s="278">
        <f t="shared" si="58"/>
        <v>0</v>
      </c>
    </row>
    <row r="3733" spans="1:13" hidden="1" x14ac:dyDescent="0.3">
      <c r="A3733" s="108">
        <v>587889</v>
      </c>
      <c r="B3733" s="133" t="s">
        <v>7605</v>
      </c>
      <c r="C3733" s="133" t="s">
        <v>13</v>
      </c>
      <c r="D3733" s="133" t="s">
        <v>2349</v>
      </c>
      <c r="E3733" s="133" t="s">
        <v>1229</v>
      </c>
      <c r="F3733" s="133" t="s">
        <v>6960</v>
      </c>
      <c r="G3733" s="133" t="s">
        <v>865</v>
      </c>
      <c r="H3733" s="133" t="s">
        <v>7606</v>
      </c>
      <c r="I3733" t="b">
        <v>0</v>
      </c>
      <c r="J3733" s="133" t="s">
        <v>867</v>
      </c>
      <c r="K3733" s="91">
        <v>10000</v>
      </c>
      <c r="L3733" s="278">
        <v>10000</v>
      </c>
      <c r="M3733" s="278">
        <f t="shared" si="58"/>
        <v>0</v>
      </c>
    </row>
    <row r="3734" spans="1:13" hidden="1" x14ac:dyDescent="0.3">
      <c r="A3734" s="108">
        <v>850054</v>
      </c>
      <c r="B3734" s="133" t="s">
        <v>7607</v>
      </c>
      <c r="C3734" s="133" t="s">
        <v>13</v>
      </c>
      <c r="D3734" s="133" t="s">
        <v>2349</v>
      </c>
      <c r="E3734" s="133" t="s">
        <v>1229</v>
      </c>
      <c r="F3734" s="133" t="s">
        <v>6952</v>
      </c>
      <c r="G3734" s="133" t="s">
        <v>865</v>
      </c>
      <c r="H3734" s="133" t="s">
        <v>7608</v>
      </c>
      <c r="I3734" t="b">
        <v>0</v>
      </c>
      <c r="J3734" s="133" t="s">
        <v>867</v>
      </c>
      <c r="K3734" s="91">
        <v>49500</v>
      </c>
      <c r="L3734" s="278">
        <v>49500</v>
      </c>
      <c r="M3734" s="278">
        <f t="shared" si="58"/>
        <v>0</v>
      </c>
    </row>
    <row r="3735" spans="1:13" hidden="1" x14ac:dyDescent="0.3">
      <c r="A3735" s="108">
        <v>2617401</v>
      </c>
      <c r="B3735" s="133" t="s">
        <v>7609</v>
      </c>
      <c r="C3735" s="133" t="s">
        <v>13</v>
      </c>
      <c r="D3735" s="133" t="s">
        <v>2349</v>
      </c>
      <c r="E3735" s="133" t="s">
        <v>1229</v>
      </c>
      <c r="F3735" s="133" t="s">
        <v>6952</v>
      </c>
      <c r="G3735" s="133" t="s">
        <v>925</v>
      </c>
      <c r="H3735" s="133" t="s">
        <v>7610</v>
      </c>
      <c r="I3735" t="b">
        <v>0</v>
      </c>
      <c r="J3735" s="133" t="s">
        <v>867</v>
      </c>
      <c r="K3735" s="91">
        <v>2000</v>
      </c>
      <c r="L3735" s="278">
        <v>2000</v>
      </c>
      <c r="M3735" s="278">
        <f t="shared" si="58"/>
        <v>0</v>
      </c>
    </row>
    <row r="3736" spans="1:13" hidden="1" x14ac:dyDescent="0.3">
      <c r="A3736" s="108">
        <v>599654</v>
      </c>
      <c r="B3736" s="133" t="s">
        <v>7611</v>
      </c>
      <c r="C3736" s="133" t="s">
        <v>13</v>
      </c>
      <c r="D3736" s="133" t="s">
        <v>2349</v>
      </c>
      <c r="E3736" s="133" t="s">
        <v>1229</v>
      </c>
      <c r="F3736" s="133" t="s">
        <v>6952</v>
      </c>
      <c r="G3736" s="133" t="s">
        <v>928</v>
      </c>
      <c r="H3736" s="133" t="s">
        <v>7612</v>
      </c>
      <c r="I3736" t="b">
        <v>0</v>
      </c>
      <c r="J3736" s="133" t="s">
        <v>867</v>
      </c>
      <c r="K3736" s="91">
        <v>3000</v>
      </c>
      <c r="L3736" s="278">
        <v>3000</v>
      </c>
      <c r="M3736" s="278">
        <f t="shared" si="58"/>
        <v>0</v>
      </c>
    </row>
    <row r="3737" spans="1:13" hidden="1" x14ac:dyDescent="0.3">
      <c r="A3737" s="108">
        <v>589139</v>
      </c>
      <c r="B3737" s="133" t="s">
        <v>7613</v>
      </c>
      <c r="C3737" s="133" t="s">
        <v>13</v>
      </c>
      <c r="D3737" s="133" t="s">
        <v>2349</v>
      </c>
      <c r="E3737" s="133" t="s">
        <v>1229</v>
      </c>
      <c r="F3737" s="133" t="s">
        <v>6915</v>
      </c>
      <c r="G3737" s="133" t="s">
        <v>865</v>
      </c>
      <c r="H3737" s="133" t="s">
        <v>7614</v>
      </c>
      <c r="I3737" t="b">
        <v>0</v>
      </c>
      <c r="J3737" s="133" t="s">
        <v>867</v>
      </c>
      <c r="K3737" s="91">
        <v>2500</v>
      </c>
      <c r="L3737" s="278">
        <v>2500</v>
      </c>
      <c r="M3737" s="278">
        <f t="shared" si="58"/>
        <v>0</v>
      </c>
    </row>
    <row r="3738" spans="1:13" hidden="1" x14ac:dyDescent="0.3">
      <c r="A3738" s="108">
        <v>2617406</v>
      </c>
      <c r="B3738" s="133" t="s">
        <v>7615</v>
      </c>
      <c r="C3738" s="133" t="s">
        <v>13</v>
      </c>
      <c r="D3738" s="133" t="s">
        <v>2349</v>
      </c>
      <c r="E3738" s="133" t="s">
        <v>1240</v>
      </c>
      <c r="F3738" s="133" t="s">
        <v>2350</v>
      </c>
      <c r="G3738" s="133" t="s">
        <v>865</v>
      </c>
      <c r="H3738" s="133" t="s">
        <v>7616</v>
      </c>
      <c r="I3738" t="b">
        <v>0</v>
      </c>
      <c r="J3738" s="133" t="s">
        <v>867</v>
      </c>
      <c r="K3738" s="91">
        <v>112920</v>
      </c>
      <c r="L3738" s="278">
        <v>112920</v>
      </c>
      <c r="M3738" s="278">
        <f t="shared" si="58"/>
        <v>0</v>
      </c>
    </row>
    <row r="3739" spans="1:13" hidden="1" x14ac:dyDescent="0.3">
      <c r="A3739" s="108">
        <v>850092</v>
      </c>
      <c r="B3739" s="133" t="s">
        <v>7617</v>
      </c>
      <c r="C3739" s="133" t="s">
        <v>13</v>
      </c>
      <c r="D3739" s="133" t="s">
        <v>2349</v>
      </c>
      <c r="E3739" s="133" t="s">
        <v>1240</v>
      </c>
      <c r="F3739" s="133" t="s">
        <v>6911</v>
      </c>
      <c r="G3739" s="133" t="s">
        <v>865</v>
      </c>
      <c r="H3739" s="133" t="s">
        <v>7618</v>
      </c>
      <c r="I3739" t="b">
        <v>0</v>
      </c>
      <c r="J3739" s="133" t="s">
        <v>867</v>
      </c>
      <c r="K3739" s="91">
        <v>600</v>
      </c>
      <c r="L3739" s="278">
        <v>600</v>
      </c>
      <c r="M3739" s="278">
        <f t="shared" si="58"/>
        <v>0</v>
      </c>
    </row>
    <row r="3740" spans="1:13" hidden="1" x14ac:dyDescent="0.3">
      <c r="A3740" s="108">
        <v>598729</v>
      </c>
      <c r="B3740" s="133" t="s">
        <v>7619</v>
      </c>
      <c r="C3740" s="133" t="s">
        <v>13</v>
      </c>
      <c r="D3740" s="133" t="s">
        <v>2349</v>
      </c>
      <c r="E3740" s="133" t="s">
        <v>1240</v>
      </c>
      <c r="F3740" s="133" t="s">
        <v>6911</v>
      </c>
      <c r="G3740" s="133" t="s">
        <v>925</v>
      </c>
      <c r="H3740" s="133" t="s">
        <v>7620</v>
      </c>
      <c r="I3740" t="b">
        <v>0</v>
      </c>
      <c r="J3740" s="133" t="s">
        <v>867</v>
      </c>
      <c r="K3740" s="91">
        <v>300</v>
      </c>
      <c r="L3740" s="278">
        <v>300</v>
      </c>
      <c r="M3740" s="278">
        <f t="shared" si="58"/>
        <v>0</v>
      </c>
    </row>
    <row r="3741" spans="1:13" hidden="1" x14ac:dyDescent="0.3">
      <c r="A3741" s="108">
        <v>588107</v>
      </c>
      <c r="B3741" s="133" t="s">
        <v>7621</v>
      </c>
      <c r="C3741" s="133" t="s">
        <v>13</v>
      </c>
      <c r="D3741" s="133" t="s">
        <v>2349</v>
      </c>
      <c r="E3741" s="133" t="s">
        <v>1240</v>
      </c>
      <c r="F3741" s="133" t="s">
        <v>6960</v>
      </c>
      <c r="G3741" s="133" t="s">
        <v>865</v>
      </c>
      <c r="H3741" s="133" t="s">
        <v>7622</v>
      </c>
      <c r="I3741" t="b">
        <v>0</v>
      </c>
      <c r="J3741" s="133" t="s">
        <v>867</v>
      </c>
      <c r="K3741" s="91">
        <v>0</v>
      </c>
      <c r="L3741" s="278">
        <v>0</v>
      </c>
      <c r="M3741" s="278">
        <f t="shared" si="58"/>
        <v>0</v>
      </c>
    </row>
    <row r="3742" spans="1:13" hidden="1" x14ac:dyDescent="0.3">
      <c r="A3742" s="108">
        <v>588108</v>
      </c>
      <c r="B3742" s="133" t="s">
        <v>7623</v>
      </c>
      <c r="C3742" s="133" t="s">
        <v>13</v>
      </c>
      <c r="D3742" s="133" t="s">
        <v>2349</v>
      </c>
      <c r="E3742" s="133" t="s">
        <v>1240</v>
      </c>
      <c r="F3742" s="133" t="s">
        <v>6952</v>
      </c>
      <c r="G3742" s="133" t="s">
        <v>865</v>
      </c>
      <c r="H3742" s="133" t="s">
        <v>7624</v>
      </c>
      <c r="I3742" t="b">
        <v>0</v>
      </c>
      <c r="J3742" s="133" t="s">
        <v>867</v>
      </c>
      <c r="K3742" s="91">
        <v>6000</v>
      </c>
      <c r="L3742" s="278">
        <v>6000</v>
      </c>
      <c r="M3742" s="278">
        <f t="shared" si="58"/>
        <v>0</v>
      </c>
    </row>
    <row r="3743" spans="1:13" hidden="1" x14ac:dyDescent="0.3">
      <c r="A3743" s="108">
        <v>2617395</v>
      </c>
      <c r="B3743" s="133" t="s">
        <v>7625</v>
      </c>
      <c r="C3743" s="133" t="s">
        <v>13</v>
      </c>
      <c r="D3743" s="133" t="s">
        <v>2349</v>
      </c>
      <c r="E3743" s="133" t="s">
        <v>1240</v>
      </c>
      <c r="F3743" s="133" t="s">
        <v>6952</v>
      </c>
      <c r="G3743" s="133" t="s">
        <v>925</v>
      </c>
      <c r="H3743" s="133" t="s">
        <v>7626</v>
      </c>
      <c r="I3743" t="b">
        <v>0</v>
      </c>
      <c r="J3743" s="133" t="s">
        <v>867</v>
      </c>
      <c r="K3743" s="91">
        <v>0</v>
      </c>
      <c r="L3743" s="278">
        <v>0</v>
      </c>
      <c r="M3743" s="278">
        <f t="shared" si="58"/>
        <v>0</v>
      </c>
    </row>
    <row r="3744" spans="1:13" hidden="1" x14ac:dyDescent="0.3">
      <c r="A3744" s="108">
        <v>2617396</v>
      </c>
      <c r="B3744" s="133" t="s">
        <v>7627</v>
      </c>
      <c r="C3744" s="133" t="s">
        <v>13</v>
      </c>
      <c r="D3744" s="133" t="s">
        <v>2349</v>
      </c>
      <c r="E3744" s="133" t="s">
        <v>1240</v>
      </c>
      <c r="F3744" s="133" t="s">
        <v>6915</v>
      </c>
      <c r="G3744" s="133" t="s">
        <v>865</v>
      </c>
      <c r="H3744" s="133" t="s">
        <v>7628</v>
      </c>
      <c r="I3744" t="b">
        <v>0</v>
      </c>
      <c r="J3744" s="133" t="s">
        <v>867</v>
      </c>
      <c r="K3744" s="91">
        <v>2000</v>
      </c>
      <c r="L3744" s="278">
        <v>2000</v>
      </c>
      <c r="M3744" s="278">
        <f t="shared" si="58"/>
        <v>0</v>
      </c>
    </row>
    <row r="3745" spans="1:13" hidden="1" x14ac:dyDescent="0.3">
      <c r="A3745" s="108">
        <v>587890</v>
      </c>
      <c r="B3745" s="133" t="s">
        <v>7629</v>
      </c>
      <c r="C3745" s="133" t="s">
        <v>13</v>
      </c>
      <c r="D3745" s="133" t="s">
        <v>2349</v>
      </c>
      <c r="E3745" s="133" t="s">
        <v>1576</v>
      </c>
      <c r="F3745" s="133" t="s">
        <v>6952</v>
      </c>
      <c r="G3745" s="133" t="s">
        <v>865</v>
      </c>
      <c r="H3745" s="133" t="s">
        <v>1577</v>
      </c>
      <c r="I3745" t="b">
        <v>0</v>
      </c>
      <c r="J3745" s="133" t="s">
        <v>867</v>
      </c>
      <c r="K3745" s="91">
        <v>1290</v>
      </c>
      <c r="L3745" s="278">
        <v>0</v>
      </c>
      <c r="M3745" s="278">
        <f t="shared" si="58"/>
        <v>-1290</v>
      </c>
    </row>
    <row r="3746" spans="1:13" hidden="1" x14ac:dyDescent="0.3">
      <c r="A3746" s="108">
        <v>587891</v>
      </c>
      <c r="B3746" s="133" t="s">
        <v>7630</v>
      </c>
      <c r="C3746" s="133" t="s">
        <v>13</v>
      </c>
      <c r="D3746" s="133" t="s">
        <v>2349</v>
      </c>
      <c r="E3746" s="133" t="s">
        <v>1576</v>
      </c>
      <c r="F3746" s="133" t="s">
        <v>6952</v>
      </c>
      <c r="G3746" s="133" t="s">
        <v>925</v>
      </c>
      <c r="H3746" s="133" t="s">
        <v>7631</v>
      </c>
      <c r="I3746" t="b">
        <v>0</v>
      </c>
      <c r="J3746" s="133" t="s">
        <v>867</v>
      </c>
      <c r="K3746" s="91">
        <v>3000</v>
      </c>
      <c r="L3746" s="278">
        <v>3000</v>
      </c>
      <c r="M3746" s="278">
        <f t="shared" si="58"/>
        <v>0</v>
      </c>
    </row>
    <row r="3747" spans="1:13" hidden="1" x14ac:dyDescent="0.3">
      <c r="A3747" s="108">
        <v>1191324</v>
      </c>
      <c r="B3747" s="133" t="s">
        <v>7632</v>
      </c>
      <c r="C3747" s="133" t="s">
        <v>13</v>
      </c>
      <c r="D3747" s="133" t="s">
        <v>2349</v>
      </c>
      <c r="E3747" s="133" t="s">
        <v>1576</v>
      </c>
      <c r="F3747" s="133" t="s">
        <v>6952</v>
      </c>
      <c r="G3747" s="133" t="s">
        <v>928</v>
      </c>
      <c r="H3747" s="133" t="s">
        <v>7633</v>
      </c>
      <c r="I3747" t="b">
        <v>0</v>
      </c>
      <c r="J3747" s="133" t="s">
        <v>867</v>
      </c>
      <c r="K3747" s="91">
        <v>25000</v>
      </c>
      <c r="L3747" s="278">
        <v>25000</v>
      </c>
      <c r="M3747" s="278">
        <f t="shared" si="58"/>
        <v>0</v>
      </c>
    </row>
    <row r="3748" spans="1:13" hidden="1" x14ac:dyDescent="0.3">
      <c r="A3748" s="108">
        <v>850055</v>
      </c>
      <c r="B3748" s="133" t="s">
        <v>7634</v>
      </c>
      <c r="C3748" s="133" t="s">
        <v>13</v>
      </c>
      <c r="D3748" s="133" t="s">
        <v>2349</v>
      </c>
      <c r="E3748" s="133" t="s">
        <v>1246</v>
      </c>
      <c r="F3748" s="133" t="s">
        <v>6952</v>
      </c>
      <c r="G3748" s="133" t="s">
        <v>865</v>
      </c>
      <c r="H3748" s="133" t="s">
        <v>7635</v>
      </c>
      <c r="I3748" t="b">
        <v>0</v>
      </c>
      <c r="J3748" s="133" t="s">
        <v>867</v>
      </c>
      <c r="K3748" s="91">
        <v>0</v>
      </c>
      <c r="L3748" s="278">
        <v>0</v>
      </c>
      <c r="M3748" s="278">
        <f t="shared" si="58"/>
        <v>0</v>
      </c>
    </row>
    <row r="3749" spans="1:13" hidden="1" x14ac:dyDescent="0.3">
      <c r="A3749" s="108">
        <v>588109</v>
      </c>
      <c r="B3749" s="133" t="s">
        <v>7636</v>
      </c>
      <c r="C3749" s="133" t="s">
        <v>13</v>
      </c>
      <c r="D3749" s="133" t="s">
        <v>2349</v>
      </c>
      <c r="E3749" s="133" t="s">
        <v>1586</v>
      </c>
      <c r="F3749" s="133" t="s">
        <v>6952</v>
      </c>
      <c r="G3749" s="133" t="s">
        <v>865</v>
      </c>
      <c r="H3749" s="133" t="s">
        <v>7637</v>
      </c>
      <c r="I3749" t="b">
        <v>0</v>
      </c>
      <c r="J3749" s="133" t="s">
        <v>867</v>
      </c>
      <c r="K3749" s="91">
        <v>9200</v>
      </c>
      <c r="L3749" s="278">
        <v>9200</v>
      </c>
      <c r="M3749" s="278">
        <f t="shared" si="58"/>
        <v>0</v>
      </c>
    </row>
    <row r="3750" spans="1:13" hidden="1" x14ac:dyDescent="0.3">
      <c r="A3750" s="108">
        <v>587893</v>
      </c>
      <c r="B3750" s="133" t="s">
        <v>7638</v>
      </c>
      <c r="C3750" s="133" t="s">
        <v>13</v>
      </c>
      <c r="D3750" s="133" t="s">
        <v>2349</v>
      </c>
      <c r="E3750" s="133" t="s">
        <v>1253</v>
      </c>
      <c r="F3750" s="133" t="s">
        <v>6952</v>
      </c>
      <c r="G3750" s="133" t="s">
        <v>931</v>
      </c>
      <c r="H3750" s="133" t="s">
        <v>7639</v>
      </c>
      <c r="I3750" t="b">
        <v>0</v>
      </c>
      <c r="J3750" s="133" t="s">
        <v>867</v>
      </c>
      <c r="K3750" s="91">
        <v>5000</v>
      </c>
      <c r="L3750" s="278">
        <v>5000</v>
      </c>
      <c r="M3750" s="278">
        <f t="shared" si="58"/>
        <v>0</v>
      </c>
    </row>
    <row r="3751" spans="1:13" hidden="1" x14ac:dyDescent="0.3">
      <c r="A3751" s="108">
        <v>850056</v>
      </c>
      <c r="B3751" s="133" t="s">
        <v>7640</v>
      </c>
      <c r="C3751" s="133" t="s">
        <v>13</v>
      </c>
      <c r="D3751" s="133" t="s">
        <v>2349</v>
      </c>
      <c r="E3751" s="133" t="s">
        <v>1617</v>
      </c>
      <c r="F3751" s="133" t="s">
        <v>6952</v>
      </c>
      <c r="G3751" s="133" t="s">
        <v>865</v>
      </c>
      <c r="H3751" s="133" t="s">
        <v>7641</v>
      </c>
      <c r="I3751" t="b">
        <v>0</v>
      </c>
      <c r="J3751" s="133" t="s">
        <v>867</v>
      </c>
      <c r="K3751" s="91">
        <v>13000</v>
      </c>
      <c r="L3751" s="278">
        <v>13000</v>
      </c>
      <c r="M3751" s="278">
        <f t="shared" si="58"/>
        <v>0</v>
      </c>
    </row>
    <row r="3752" spans="1:13" hidden="1" x14ac:dyDescent="0.3">
      <c r="A3752" s="108">
        <v>2617403</v>
      </c>
      <c r="B3752" s="133" t="s">
        <v>7642</v>
      </c>
      <c r="C3752" s="133" t="s">
        <v>13</v>
      </c>
      <c r="D3752" s="133" t="s">
        <v>2349</v>
      </c>
      <c r="E3752" s="133" t="s">
        <v>1617</v>
      </c>
      <c r="F3752" s="133" t="s">
        <v>6952</v>
      </c>
      <c r="G3752" s="133" t="s">
        <v>925</v>
      </c>
      <c r="H3752" s="133" t="s">
        <v>7643</v>
      </c>
      <c r="I3752" t="b">
        <v>0</v>
      </c>
      <c r="J3752" s="133" t="s">
        <v>867</v>
      </c>
      <c r="K3752" s="91">
        <v>12000</v>
      </c>
      <c r="L3752" s="278">
        <v>12000</v>
      </c>
      <c r="M3752" s="278">
        <f t="shared" si="58"/>
        <v>0</v>
      </c>
    </row>
    <row r="3753" spans="1:13" hidden="1" x14ac:dyDescent="0.3">
      <c r="A3753" s="108">
        <v>588110</v>
      </c>
      <c r="B3753" s="133" t="s">
        <v>7644</v>
      </c>
      <c r="C3753" s="133" t="s">
        <v>13</v>
      </c>
      <c r="D3753" s="133" t="s">
        <v>2349</v>
      </c>
      <c r="E3753" s="133" t="s">
        <v>1617</v>
      </c>
      <c r="F3753" s="133" t="s">
        <v>6952</v>
      </c>
      <c r="G3753" s="133" t="s">
        <v>928</v>
      </c>
      <c r="H3753" s="133" t="s">
        <v>7645</v>
      </c>
      <c r="I3753" t="b">
        <v>0</v>
      </c>
      <c r="J3753" s="133" t="s">
        <v>867</v>
      </c>
      <c r="K3753" s="91">
        <v>7000</v>
      </c>
      <c r="L3753" s="278">
        <v>7000</v>
      </c>
      <c r="M3753" s="278">
        <f t="shared" si="58"/>
        <v>0</v>
      </c>
    </row>
    <row r="3754" spans="1:13" hidden="1" x14ac:dyDescent="0.3">
      <c r="A3754" s="108">
        <v>2589154</v>
      </c>
      <c r="B3754" s="133" t="s">
        <v>7646</v>
      </c>
      <c r="C3754" s="133" t="s">
        <v>13</v>
      </c>
      <c r="D3754" s="133" t="s">
        <v>2349</v>
      </c>
      <c r="E3754" s="133" t="s">
        <v>1273</v>
      </c>
      <c r="F3754" s="133" t="s">
        <v>6956</v>
      </c>
      <c r="G3754" s="133" t="s">
        <v>865</v>
      </c>
      <c r="H3754" s="133" t="s">
        <v>7647</v>
      </c>
      <c r="I3754" t="b">
        <v>0</v>
      </c>
      <c r="J3754" s="133" t="s">
        <v>867</v>
      </c>
      <c r="K3754" s="91">
        <v>500</v>
      </c>
      <c r="L3754" s="278">
        <v>500</v>
      </c>
      <c r="M3754" s="278">
        <f t="shared" si="58"/>
        <v>0</v>
      </c>
    </row>
    <row r="3755" spans="1:13" hidden="1" x14ac:dyDescent="0.3">
      <c r="A3755" s="108">
        <v>587894</v>
      </c>
      <c r="B3755" s="133" t="s">
        <v>7648</v>
      </c>
      <c r="C3755" s="133" t="s">
        <v>13</v>
      </c>
      <c r="D3755" s="133" t="s">
        <v>2349</v>
      </c>
      <c r="E3755" s="133" t="s">
        <v>1273</v>
      </c>
      <c r="F3755" s="133" t="s">
        <v>6956</v>
      </c>
      <c r="G3755" s="133" t="s">
        <v>931</v>
      </c>
      <c r="H3755" s="133" t="s">
        <v>7649</v>
      </c>
      <c r="I3755" t="b">
        <v>0</v>
      </c>
      <c r="J3755" s="133" t="s">
        <v>867</v>
      </c>
      <c r="K3755" s="91">
        <v>1700</v>
      </c>
      <c r="L3755" s="278">
        <v>1700</v>
      </c>
      <c r="M3755" s="278">
        <f t="shared" si="58"/>
        <v>0</v>
      </c>
    </row>
    <row r="3756" spans="1:13" hidden="1" x14ac:dyDescent="0.3">
      <c r="A3756" s="108">
        <v>588111</v>
      </c>
      <c r="B3756" s="133" t="s">
        <v>7650</v>
      </c>
      <c r="C3756" s="133" t="s">
        <v>13</v>
      </c>
      <c r="D3756" s="133" t="s">
        <v>2349</v>
      </c>
      <c r="E3756" s="133" t="s">
        <v>1273</v>
      </c>
      <c r="F3756" s="133" t="s">
        <v>6960</v>
      </c>
      <c r="G3756" s="133" t="s">
        <v>925</v>
      </c>
      <c r="H3756" s="133" t="s">
        <v>7651</v>
      </c>
      <c r="I3756" t="b">
        <v>0</v>
      </c>
      <c r="J3756" s="133" t="s">
        <v>867</v>
      </c>
      <c r="K3756" s="91">
        <v>0</v>
      </c>
      <c r="L3756" s="278">
        <v>0</v>
      </c>
      <c r="M3756" s="278">
        <f t="shared" si="58"/>
        <v>0</v>
      </c>
    </row>
    <row r="3757" spans="1:13" hidden="1" x14ac:dyDescent="0.3">
      <c r="A3757" s="108">
        <v>1877075</v>
      </c>
      <c r="B3757" s="133" t="s">
        <v>7652</v>
      </c>
      <c r="C3757" s="133" t="s">
        <v>13</v>
      </c>
      <c r="D3757" s="133" t="s">
        <v>2349</v>
      </c>
      <c r="E3757" s="133" t="s">
        <v>1273</v>
      </c>
      <c r="F3757" s="133" t="s">
        <v>6960</v>
      </c>
      <c r="G3757" s="133" t="s">
        <v>928</v>
      </c>
      <c r="H3757" s="133" t="s">
        <v>7653</v>
      </c>
      <c r="I3757" t="b">
        <v>0</v>
      </c>
      <c r="J3757" s="133" t="s">
        <v>867</v>
      </c>
      <c r="K3757" s="91">
        <v>0</v>
      </c>
      <c r="L3757" s="278">
        <v>0</v>
      </c>
      <c r="M3757" s="278">
        <f t="shared" si="58"/>
        <v>0</v>
      </c>
    </row>
    <row r="3758" spans="1:13" hidden="1" x14ac:dyDescent="0.3">
      <c r="A3758" s="108">
        <v>587895</v>
      </c>
      <c r="B3758" s="133" t="s">
        <v>7654</v>
      </c>
      <c r="C3758" s="133" t="s">
        <v>13</v>
      </c>
      <c r="D3758" s="133" t="s">
        <v>2349</v>
      </c>
      <c r="E3758" s="133" t="s">
        <v>1273</v>
      </c>
      <c r="F3758" s="133" t="s">
        <v>6952</v>
      </c>
      <c r="G3758" s="133" t="s">
        <v>865</v>
      </c>
      <c r="H3758" s="133" t="s">
        <v>7655</v>
      </c>
      <c r="I3758" t="b">
        <v>0</v>
      </c>
      <c r="J3758" s="133" t="s">
        <v>867</v>
      </c>
      <c r="K3758" s="91">
        <v>5000</v>
      </c>
      <c r="L3758" s="278">
        <v>5000</v>
      </c>
      <c r="M3758" s="278">
        <f t="shared" si="58"/>
        <v>0</v>
      </c>
    </row>
    <row r="3759" spans="1:13" hidden="1" x14ac:dyDescent="0.3">
      <c r="A3759" s="108">
        <v>2171785</v>
      </c>
      <c r="B3759" s="133" t="s">
        <v>7656</v>
      </c>
      <c r="C3759" s="133" t="s">
        <v>13</v>
      </c>
      <c r="D3759" s="133" t="s">
        <v>2349</v>
      </c>
      <c r="E3759" s="133" t="s">
        <v>1273</v>
      </c>
      <c r="F3759" s="133" t="s">
        <v>6952</v>
      </c>
      <c r="G3759" s="133" t="s">
        <v>925</v>
      </c>
      <c r="H3759" s="133" t="s">
        <v>7657</v>
      </c>
      <c r="I3759" t="b">
        <v>0</v>
      </c>
      <c r="J3759" s="133" t="s">
        <v>867</v>
      </c>
      <c r="K3759" s="91">
        <v>4000</v>
      </c>
      <c r="L3759" s="278">
        <v>4000</v>
      </c>
      <c r="M3759" s="278">
        <f t="shared" si="58"/>
        <v>0</v>
      </c>
    </row>
    <row r="3760" spans="1:13" hidden="1" x14ac:dyDescent="0.3">
      <c r="A3760" s="108">
        <v>588112</v>
      </c>
      <c r="B3760" s="133" t="s">
        <v>7658</v>
      </c>
      <c r="C3760" s="133" t="s">
        <v>13</v>
      </c>
      <c r="D3760" s="133" t="s">
        <v>2349</v>
      </c>
      <c r="E3760" s="133" t="s">
        <v>1273</v>
      </c>
      <c r="F3760" s="133" t="s">
        <v>6952</v>
      </c>
      <c r="G3760" s="133" t="s">
        <v>928</v>
      </c>
      <c r="H3760" s="133" t="s">
        <v>7659</v>
      </c>
      <c r="I3760" t="b">
        <v>0</v>
      </c>
      <c r="J3760" s="133" t="s">
        <v>867</v>
      </c>
      <c r="K3760" s="91">
        <v>5000</v>
      </c>
      <c r="L3760" s="278">
        <v>5000</v>
      </c>
      <c r="M3760" s="278">
        <f t="shared" si="58"/>
        <v>0</v>
      </c>
    </row>
    <row r="3761" spans="1:13" hidden="1" x14ac:dyDescent="0.3">
      <c r="A3761" s="108">
        <v>588113</v>
      </c>
      <c r="B3761" s="133" t="s">
        <v>7660</v>
      </c>
      <c r="C3761" s="133" t="s">
        <v>13</v>
      </c>
      <c r="D3761" s="133" t="s">
        <v>2349</v>
      </c>
      <c r="E3761" s="133" t="s">
        <v>1273</v>
      </c>
      <c r="F3761" s="133" t="s">
        <v>6952</v>
      </c>
      <c r="G3761" s="133" t="s">
        <v>931</v>
      </c>
      <c r="H3761" s="133" t="s">
        <v>7661</v>
      </c>
      <c r="I3761" t="b">
        <v>0</v>
      </c>
      <c r="J3761" s="133" t="s">
        <v>867</v>
      </c>
      <c r="K3761" s="91">
        <v>0</v>
      </c>
      <c r="L3761" s="278">
        <v>0</v>
      </c>
      <c r="M3761" s="278">
        <f t="shared" si="58"/>
        <v>0</v>
      </c>
    </row>
    <row r="3762" spans="1:13" hidden="1" x14ac:dyDescent="0.3">
      <c r="A3762" s="108">
        <v>850080</v>
      </c>
      <c r="B3762" s="133" t="s">
        <v>7662</v>
      </c>
      <c r="C3762" s="133" t="s">
        <v>13</v>
      </c>
      <c r="D3762" s="133" t="s">
        <v>2349</v>
      </c>
      <c r="E3762" s="133" t="s">
        <v>1273</v>
      </c>
      <c r="F3762" s="133" t="s">
        <v>6952</v>
      </c>
      <c r="G3762" s="133" t="s">
        <v>944</v>
      </c>
      <c r="H3762" s="133" t="s">
        <v>7663</v>
      </c>
      <c r="I3762" t="b">
        <v>0</v>
      </c>
      <c r="J3762" s="133" t="s">
        <v>867</v>
      </c>
      <c r="K3762" s="91">
        <v>0</v>
      </c>
      <c r="L3762" s="278">
        <v>0</v>
      </c>
      <c r="M3762" s="278">
        <f t="shared" si="58"/>
        <v>0</v>
      </c>
    </row>
    <row r="3763" spans="1:13" hidden="1" x14ac:dyDescent="0.3">
      <c r="A3763" s="108">
        <v>850050</v>
      </c>
      <c r="B3763" s="133" t="s">
        <v>7664</v>
      </c>
      <c r="C3763" s="133" t="s">
        <v>13</v>
      </c>
      <c r="D3763" s="133" t="s">
        <v>2349</v>
      </c>
      <c r="E3763" s="133" t="s">
        <v>1273</v>
      </c>
      <c r="F3763" s="133" t="s">
        <v>6952</v>
      </c>
      <c r="G3763" s="133" t="s">
        <v>1060</v>
      </c>
      <c r="H3763" s="133" t="s">
        <v>7665</v>
      </c>
      <c r="I3763" t="b">
        <v>0</v>
      </c>
      <c r="J3763" s="133" t="s">
        <v>867</v>
      </c>
      <c r="K3763" s="91">
        <v>0</v>
      </c>
      <c r="L3763" s="278">
        <v>0</v>
      </c>
      <c r="M3763" s="278">
        <f t="shared" si="58"/>
        <v>0</v>
      </c>
    </row>
    <row r="3764" spans="1:13" hidden="1" x14ac:dyDescent="0.3">
      <c r="A3764" s="108">
        <v>850051</v>
      </c>
      <c r="B3764" s="133" t="s">
        <v>7666</v>
      </c>
      <c r="C3764" s="133" t="s">
        <v>13</v>
      </c>
      <c r="D3764" s="133" t="s">
        <v>2349</v>
      </c>
      <c r="E3764" s="133" t="s">
        <v>1679</v>
      </c>
      <c r="F3764" s="133" t="s">
        <v>6952</v>
      </c>
      <c r="G3764" s="133" t="s">
        <v>865</v>
      </c>
      <c r="H3764" s="133" t="s">
        <v>326</v>
      </c>
      <c r="I3764" t="b">
        <v>0</v>
      </c>
      <c r="J3764" s="133" t="s">
        <v>867</v>
      </c>
      <c r="K3764" s="91">
        <v>370010</v>
      </c>
      <c r="L3764" s="278">
        <v>370010</v>
      </c>
      <c r="M3764" s="278">
        <f t="shared" si="58"/>
        <v>0</v>
      </c>
    </row>
    <row r="3765" spans="1:13" hidden="1" x14ac:dyDescent="0.3">
      <c r="A3765" s="108">
        <v>850057</v>
      </c>
      <c r="B3765" s="133" t="s">
        <v>7667</v>
      </c>
      <c r="C3765" s="133" t="s">
        <v>13</v>
      </c>
      <c r="D3765" s="133" t="s">
        <v>2349</v>
      </c>
      <c r="E3765" s="133" t="s">
        <v>1679</v>
      </c>
      <c r="F3765" s="133" t="s">
        <v>991</v>
      </c>
      <c r="G3765" s="133" t="s">
        <v>865</v>
      </c>
      <c r="H3765" s="133" t="s">
        <v>7118</v>
      </c>
      <c r="I3765" t="b">
        <v>0</v>
      </c>
      <c r="J3765" s="133" t="s">
        <v>867</v>
      </c>
      <c r="K3765" s="91">
        <v>30000</v>
      </c>
      <c r="L3765" s="278">
        <v>30000</v>
      </c>
      <c r="M3765" s="278">
        <f t="shared" si="58"/>
        <v>0</v>
      </c>
    </row>
    <row r="3766" spans="1:13" hidden="1" x14ac:dyDescent="0.3">
      <c r="A3766" s="108">
        <v>2617682</v>
      </c>
      <c r="B3766" s="133" t="s">
        <v>7668</v>
      </c>
      <c r="C3766" s="133" t="s">
        <v>13</v>
      </c>
      <c r="D3766" s="133" t="s">
        <v>2478</v>
      </c>
      <c r="E3766" s="133" t="s">
        <v>1215</v>
      </c>
      <c r="F3766" s="133" t="s">
        <v>2481</v>
      </c>
      <c r="G3766" s="133" t="s">
        <v>865</v>
      </c>
      <c r="H3766" s="133" t="s">
        <v>7669</v>
      </c>
      <c r="I3766" t="b">
        <v>0</v>
      </c>
      <c r="J3766" s="133" t="s">
        <v>867</v>
      </c>
      <c r="K3766" s="91">
        <v>0</v>
      </c>
      <c r="L3766" s="278">
        <v>0</v>
      </c>
      <c r="M3766" s="278">
        <f t="shared" si="58"/>
        <v>0</v>
      </c>
    </row>
    <row r="3767" spans="1:13" hidden="1" x14ac:dyDescent="0.3">
      <c r="A3767" s="108">
        <v>588114</v>
      </c>
      <c r="B3767" s="133" t="s">
        <v>7670</v>
      </c>
      <c r="C3767" s="133" t="s">
        <v>13</v>
      </c>
      <c r="D3767" s="133" t="s">
        <v>2629</v>
      </c>
      <c r="E3767" s="133" t="s">
        <v>1165</v>
      </c>
      <c r="F3767" s="133" t="s">
        <v>6930</v>
      </c>
      <c r="G3767" s="133" t="s">
        <v>865</v>
      </c>
      <c r="H3767" s="133">
        <v>0</v>
      </c>
      <c r="I3767" t="b">
        <v>0</v>
      </c>
      <c r="J3767" s="133" t="s">
        <v>1166</v>
      </c>
      <c r="K3767" s="91">
        <v>24920</v>
      </c>
      <c r="L3767" s="278">
        <v>23850</v>
      </c>
      <c r="M3767" s="278">
        <f t="shared" si="58"/>
        <v>-1070</v>
      </c>
    </row>
    <row r="3768" spans="1:13" hidden="1" x14ac:dyDescent="0.3">
      <c r="A3768" s="108">
        <v>588115</v>
      </c>
      <c r="B3768" s="133" t="s">
        <v>7671</v>
      </c>
      <c r="C3768" s="133" t="s">
        <v>13</v>
      </c>
      <c r="D3768" s="133" t="s">
        <v>2629</v>
      </c>
      <c r="E3768" s="133" t="s">
        <v>1165</v>
      </c>
      <c r="F3768" s="133" t="s">
        <v>6975</v>
      </c>
      <c r="G3768" s="133" t="s">
        <v>865</v>
      </c>
      <c r="H3768" s="133">
        <v>0</v>
      </c>
      <c r="I3768" t="b">
        <v>0</v>
      </c>
      <c r="J3768" s="133" t="s">
        <v>1166</v>
      </c>
      <c r="K3768" s="91">
        <v>3490</v>
      </c>
      <c r="L3768" s="278">
        <v>3340</v>
      </c>
      <c r="M3768" s="278">
        <f t="shared" si="58"/>
        <v>-150</v>
      </c>
    </row>
    <row r="3769" spans="1:13" hidden="1" x14ac:dyDescent="0.3">
      <c r="A3769" s="108">
        <v>1191325</v>
      </c>
      <c r="B3769" s="133" t="s">
        <v>7672</v>
      </c>
      <c r="C3769" s="133" t="s">
        <v>13</v>
      </c>
      <c r="D3769" s="133" t="s">
        <v>2629</v>
      </c>
      <c r="E3769" s="133" t="s">
        <v>1165</v>
      </c>
      <c r="F3769" s="133" t="s">
        <v>6978</v>
      </c>
      <c r="G3769" s="133" t="s">
        <v>865</v>
      </c>
      <c r="H3769" s="133">
        <v>0</v>
      </c>
      <c r="I3769" t="b">
        <v>0</v>
      </c>
      <c r="J3769" s="133" t="s">
        <v>1166</v>
      </c>
      <c r="K3769" s="91">
        <v>4850</v>
      </c>
      <c r="L3769" s="278">
        <v>4640</v>
      </c>
      <c r="M3769" s="278">
        <f t="shared" si="58"/>
        <v>-210</v>
      </c>
    </row>
    <row r="3770" spans="1:13" hidden="1" x14ac:dyDescent="0.3">
      <c r="A3770" s="108">
        <v>2617404</v>
      </c>
      <c r="B3770" s="133" t="s">
        <v>7673</v>
      </c>
      <c r="C3770" s="133" t="s">
        <v>13</v>
      </c>
      <c r="D3770" s="133" t="s">
        <v>2629</v>
      </c>
      <c r="E3770" s="133" t="s">
        <v>1165</v>
      </c>
      <c r="F3770" s="133" t="s">
        <v>6981</v>
      </c>
      <c r="G3770" s="133" t="s">
        <v>865</v>
      </c>
      <c r="H3770" s="133">
        <v>0</v>
      </c>
      <c r="I3770" t="b">
        <v>0</v>
      </c>
      <c r="J3770" s="133" t="s">
        <v>1166</v>
      </c>
      <c r="K3770" s="91">
        <v>4710</v>
      </c>
      <c r="L3770" s="278">
        <v>4510</v>
      </c>
      <c r="M3770" s="278">
        <f t="shared" si="58"/>
        <v>-200</v>
      </c>
    </row>
    <row r="3771" spans="1:13" hidden="1" x14ac:dyDescent="0.3">
      <c r="A3771" s="108">
        <v>850081</v>
      </c>
      <c r="B3771" s="133" t="s">
        <v>7674</v>
      </c>
      <c r="C3771" s="133" t="s">
        <v>13</v>
      </c>
      <c r="D3771" s="133" t="s">
        <v>2629</v>
      </c>
      <c r="E3771" s="133" t="s">
        <v>1173</v>
      </c>
      <c r="F3771" s="133" t="s">
        <v>6934</v>
      </c>
      <c r="G3771" s="133" t="s">
        <v>865</v>
      </c>
      <c r="H3771" s="133" t="s">
        <v>7675</v>
      </c>
      <c r="I3771" t="b">
        <v>0</v>
      </c>
      <c r="J3771" s="133" t="s">
        <v>867</v>
      </c>
      <c r="K3771" s="91">
        <v>22000</v>
      </c>
      <c r="L3771" s="278">
        <v>22000</v>
      </c>
      <c r="M3771" s="278">
        <f t="shared" si="58"/>
        <v>0</v>
      </c>
    </row>
    <row r="3772" spans="1:13" hidden="1" x14ac:dyDescent="0.3">
      <c r="A3772" s="108">
        <v>850082</v>
      </c>
      <c r="B3772" s="133" t="s">
        <v>7676</v>
      </c>
      <c r="C3772" s="133" t="s">
        <v>13</v>
      </c>
      <c r="D3772" s="133" t="s">
        <v>2629</v>
      </c>
      <c r="E3772" s="133" t="s">
        <v>1173</v>
      </c>
      <c r="F3772" s="133" t="s">
        <v>6940</v>
      </c>
      <c r="G3772" s="133" t="s">
        <v>865</v>
      </c>
      <c r="H3772" s="133" t="s">
        <v>7677</v>
      </c>
      <c r="I3772" t="b">
        <v>0</v>
      </c>
      <c r="J3772" s="133" t="s">
        <v>867</v>
      </c>
      <c r="K3772" s="91">
        <v>20000</v>
      </c>
      <c r="L3772" s="278">
        <v>20000</v>
      </c>
      <c r="M3772" s="278">
        <f t="shared" si="58"/>
        <v>0</v>
      </c>
    </row>
    <row r="3773" spans="1:13" hidden="1" x14ac:dyDescent="0.3">
      <c r="A3773" s="108">
        <v>850083</v>
      </c>
      <c r="B3773" s="133" t="s">
        <v>7678</v>
      </c>
      <c r="C3773" s="133" t="s">
        <v>13</v>
      </c>
      <c r="D3773" s="133" t="s">
        <v>2629</v>
      </c>
      <c r="E3773" s="133" t="s">
        <v>1173</v>
      </c>
      <c r="F3773" s="133" t="s">
        <v>7122</v>
      </c>
      <c r="G3773" s="133" t="s">
        <v>865</v>
      </c>
      <c r="H3773" s="133" t="s">
        <v>1174</v>
      </c>
      <c r="I3773" t="b">
        <v>0</v>
      </c>
      <c r="J3773" s="133" t="s">
        <v>867</v>
      </c>
      <c r="K3773" s="91">
        <v>40000</v>
      </c>
      <c r="L3773" s="278">
        <v>40000</v>
      </c>
      <c r="M3773" s="278">
        <f t="shared" si="58"/>
        <v>0</v>
      </c>
    </row>
    <row r="3774" spans="1:13" hidden="1" x14ac:dyDescent="0.3">
      <c r="A3774" s="108">
        <v>850088</v>
      </c>
      <c r="B3774" s="133" t="s">
        <v>7679</v>
      </c>
      <c r="C3774" s="133" t="s">
        <v>13</v>
      </c>
      <c r="D3774" s="133" t="s">
        <v>2629</v>
      </c>
      <c r="E3774" s="133" t="s">
        <v>1173</v>
      </c>
      <c r="F3774" s="133" t="s">
        <v>6975</v>
      </c>
      <c r="G3774" s="133" t="s">
        <v>865</v>
      </c>
      <c r="H3774" s="133" t="s">
        <v>1174</v>
      </c>
      <c r="I3774" t="b">
        <v>0</v>
      </c>
      <c r="J3774" s="133" t="s">
        <v>867</v>
      </c>
      <c r="K3774" s="91">
        <v>0</v>
      </c>
      <c r="L3774" s="278">
        <v>0</v>
      </c>
      <c r="M3774" s="278">
        <f t="shared" si="58"/>
        <v>0</v>
      </c>
    </row>
    <row r="3775" spans="1:13" hidden="1" x14ac:dyDescent="0.3">
      <c r="A3775" s="108">
        <v>1191326</v>
      </c>
      <c r="B3775" s="133" t="s">
        <v>7680</v>
      </c>
      <c r="C3775" s="133" t="s">
        <v>13</v>
      </c>
      <c r="D3775" s="133" t="s">
        <v>2629</v>
      </c>
      <c r="E3775" s="133" t="s">
        <v>1176</v>
      </c>
      <c r="F3775" s="133" t="s">
        <v>6930</v>
      </c>
      <c r="G3775" s="133" t="s">
        <v>865</v>
      </c>
      <c r="H3775" s="133">
        <v>0</v>
      </c>
      <c r="I3775" t="b">
        <v>0</v>
      </c>
      <c r="J3775" s="133" t="s">
        <v>1166</v>
      </c>
      <c r="K3775" s="91">
        <v>14440</v>
      </c>
      <c r="L3775" s="278">
        <v>14170</v>
      </c>
      <c r="M3775" s="278">
        <f t="shared" si="58"/>
        <v>-270</v>
      </c>
    </row>
    <row r="3776" spans="1:13" hidden="1" x14ac:dyDescent="0.3">
      <c r="A3776" s="108">
        <v>850058</v>
      </c>
      <c r="B3776" s="133" t="s">
        <v>7681</v>
      </c>
      <c r="C3776" s="133" t="s">
        <v>13</v>
      </c>
      <c r="D3776" s="133" t="s">
        <v>2629</v>
      </c>
      <c r="E3776" s="133" t="s">
        <v>1176</v>
      </c>
      <c r="F3776" s="133" t="s">
        <v>6975</v>
      </c>
      <c r="G3776" s="133" t="s">
        <v>865</v>
      </c>
      <c r="H3776" s="133">
        <v>0</v>
      </c>
      <c r="I3776" t="b">
        <v>0</v>
      </c>
      <c r="J3776" s="133" t="s">
        <v>1166</v>
      </c>
      <c r="K3776" s="91">
        <v>2360</v>
      </c>
      <c r="L3776" s="278">
        <v>2330</v>
      </c>
      <c r="M3776" s="278">
        <f t="shared" si="58"/>
        <v>-30</v>
      </c>
    </row>
    <row r="3777" spans="1:13" hidden="1" x14ac:dyDescent="0.3">
      <c r="A3777" s="108">
        <v>2617405</v>
      </c>
      <c r="B3777" s="133" t="s">
        <v>7682</v>
      </c>
      <c r="C3777" s="133" t="s">
        <v>13</v>
      </c>
      <c r="D3777" s="133" t="s">
        <v>2629</v>
      </c>
      <c r="E3777" s="133" t="s">
        <v>1176</v>
      </c>
      <c r="F3777" s="133" t="s">
        <v>6978</v>
      </c>
      <c r="G3777" s="133" t="s">
        <v>865</v>
      </c>
      <c r="H3777" s="133">
        <v>0</v>
      </c>
      <c r="I3777" t="b">
        <v>0</v>
      </c>
      <c r="J3777" s="133" t="s">
        <v>1166</v>
      </c>
      <c r="K3777" s="91">
        <v>3280</v>
      </c>
      <c r="L3777" s="278">
        <v>3230</v>
      </c>
      <c r="M3777" s="278">
        <f t="shared" si="58"/>
        <v>-50</v>
      </c>
    </row>
    <row r="3778" spans="1:13" hidden="1" x14ac:dyDescent="0.3">
      <c r="A3778" s="108">
        <v>591232</v>
      </c>
      <c r="B3778" s="133" t="s">
        <v>7683</v>
      </c>
      <c r="C3778" s="133" t="s">
        <v>13</v>
      </c>
      <c r="D3778" s="133" t="s">
        <v>2629</v>
      </c>
      <c r="E3778" s="133" t="s">
        <v>1176</v>
      </c>
      <c r="F3778" s="133" t="s">
        <v>6981</v>
      </c>
      <c r="G3778" s="133" t="s">
        <v>865</v>
      </c>
      <c r="H3778" s="133">
        <v>0</v>
      </c>
      <c r="I3778" t="b">
        <v>0</v>
      </c>
      <c r="J3778" s="133" t="s">
        <v>1166</v>
      </c>
      <c r="K3778" s="91">
        <v>1450</v>
      </c>
      <c r="L3778" s="278">
        <v>1390</v>
      </c>
      <c r="M3778" s="278">
        <f t="shared" si="58"/>
        <v>-60</v>
      </c>
    </row>
    <row r="3779" spans="1:13" hidden="1" x14ac:dyDescent="0.3">
      <c r="A3779" s="108">
        <v>591233</v>
      </c>
      <c r="B3779" s="133" t="s">
        <v>7684</v>
      </c>
      <c r="C3779" s="133" t="s">
        <v>13</v>
      </c>
      <c r="D3779" s="133" t="s">
        <v>2629</v>
      </c>
      <c r="E3779" s="133" t="s">
        <v>1185</v>
      </c>
      <c r="F3779" s="133" t="s">
        <v>6930</v>
      </c>
      <c r="G3779" s="133" t="s">
        <v>865</v>
      </c>
      <c r="H3779" s="133" t="s">
        <v>1186</v>
      </c>
      <c r="I3779" t="b">
        <v>0</v>
      </c>
      <c r="J3779" s="133" t="s">
        <v>867</v>
      </c>
      <c r="K3779" s="91">
        <v>0</v>
      </c>
      <c r="L3779" s="278">
        <v>0</v>
      </c>
      <c r="M3779" s="278">
        <f t="shared" si="58"/>
        <v>0</v>
      </c>
    </row>
    <row r="3780" spans="1:13" hidden="1" x14ac:dyDescent="0.3">
      <c r="A3780" s="108">
        <v>587898</v>
      </c>
      <c r="B3780" s="133" t="s">
        <v>7685</v>
      </c>
      <c r="C3780" s="133" t="s">
        <v>13</v>
      </c>
      <c r="D3780" s="133" t="s">
        <v>2629</v>
      </c>
      <c r="E3780" s="133" t="s">
        <v>1191</v>
      </c>
      <c r="F3780" s="133" t="s">
        <v>6930</v>
      </c>
      <c r="G3780" s="133" t="s">
        <v>865</v>
      </c>
      <c r="H3780" s="133" t="s">
        <v>7686</v>
      </c>
      <c r="I3780" t="b">
        <v>0</v>
      </c>
      <c r="J3780" s="133" t="s">
        <v>867</v>
      </c>
      <c r="K3780" s="91">
        <v>250</v>
      </c>
      <c r="L3780" s="278">
        <v>250</v>
      </c>
      <c r="M3780" s="278">
        <f t="shared" si="58"/>
        <v>0</v>
      </c>
    </row>
    <row r="3781" spans="1:13" hidden="1" x14ac:dyDescent="0.3">
      <c r="A3781" s="108">
        <v>1210030</v>
      </c>
      <c r="B3781" s="133" t="s">
        <v>7688</v>
      </c>
      <c r="C3781" s="133" t="s">
        <v>13</v>
      </c>
      <c r="D3781" s="133" t="s">
        <v>2629</v>
      </c>
      <c r="E3781" s="133" t="s">
        <v>1194</v>
      </c>
      <c r="F3781" s="133" t="s">
        <v>6930</v>
      </c>
      <c r="G3781" s="133" t="s">
        <v>865</v>
      </c>
      <c r="H3781" s="133" t="s">
        <v>1195</v>
      </c>
      <c r="I3781" t="b">
        <v>0</v>
      </c>
      <c r="J3781" s="133" t="s">
        <v>867</v>
      </c>
      <c r="K3781" s="91">
        <v>0</v>
      </c>
      <c r="L3781" s="278">
        <v>0</v>
      </c>
      <c r="M3781" s="278">
        <f t="shared" si="58"/>
        <v>0</v>
      </c>
    </row>
    <row r="3782" spans="1:13" hidden="1" x14ac:dyDescent="0.3">
      <c r="A3782" s="108">
        <v>2061324</v>
      </c>
      <c r="B3782" s="133" t="s">
        <v>7689</v>
      </c>
      <c r="C3782" s="133" t="s">
        <v>13</v>
      </c>
      <c r="D3782" s="133" t="s">
        <v>2629</v>
      </c>
      <c r="E3782" s="133" t="s">
        <v>1212</v>
      </c>
      <c r="F3782" s="133" t="s">
        <v>6930</v>
      </c>
      <c r="G3782" s="133" t="s">
        <v>865</v>
      </c>
      <c r="H3782" s="133" t="s">
        <v>5811</v>
      </c>
      <c r="I3782" t="b">
        <v>0</v>
      </c>
      <c r="J3782" s="133" t="s">
        <v>867</v>
      </c>
      <c r="K3782" s="91">
        <v>380</v>
      </c>
      <c r="L3782" s="278">
        <v>380</v>
      </c>
      <c r="M3782" s="278">
        <f t="shared" ref="M3782:M3845" si="59">+L3782-K3782</f>
        <v>0</v>
      </c>
    </row>
    <row r="3783" spans="1:13" hidden="1" x14ac:dyDescent="0.3">
      <c r="A3783" s="108">
        <v>589000</v>
      </c>
      <c r="B3783" s="133" t="s">
        <v>7690</v>
      </c>
      <c r="C3783" s="133" t="s">
        <v>13</v>
      </c>
      <c r="D3783" s="133" t="s">
        <v>2629</v>
      </c>
      <c r="E3783" s="133" t="s">
        <v>1212</v>
      </c>
      <c r="F3783" s="133" t="s">
        <v>6930</v>
      </c>
      <c r="G3783" s="133" t="s">
        <v>925</v>
      </c>
      <c r="H3783" s="133" t="s">
        <v>6501</v>
      </c>
      <c r="I3783" t="b">
        <v>0</v>
      </c>
      <c r="J3783" s="133" t="s">
        <v>867</v>
      </c>
      <c r="K3783" s="91">
        <v>1470</v>
      </c>
      <c r="L3783" s="278">
        <v>1470</v>
      </c>
      <c r="M3783" s="278">
        <f t="shared" si="59"/>
        <v>0</v>
      </c>
    </row>
    <row r="3784" spans="1:13" hidden="1" x14ac:dyDescent="0.3">
      <c r="A3784" s="108">
        <v>589074</v>
      </c>
      <c r="B3784" s="133" t="s">
        <v>7693</v>
      </c>
      <c r="C3784" s="133" t="s">
        <v>13</v>
      </c>
      <c r="D3784" s="133" t="s">
        <v>2629</v>
      </c>
      <c r="E3784" s="133" t="s">
        <v>1215</v>
      </c>
      <c r="F3784" s="133" t="s">
        <v>6930</v>
      </c>
      <c r="G3784" s="133" t="s">
        <v>865</v>
      </c>
      <c r="H3784" s="133" t="s">
        <v>7694</v>
      </c>
      <c r="I3784" t="b">
        <v>0</v>
      </c>
      <c r="J3784" s="133" t="s">
        <v>867</v>
      </c>
      <c r="K3784" s="91">
        <v>500</v>
      </c>
      <c r="L3784" s="278">
        <v>500</v>
      </c>
      <c r="M3784" s="278">
        <f t="shared" si="59"/>
        <v>0</v>
      </c>
    </row>
    <row r="3785" spans="1:13" hidden="1" x14ac:dyDescent="0.3">
      <c r="A3785" s="108">
        <v>1210029</v>
      </c>
      <c r="B3785" s="133" t="s">
        <v>7695</v>
      </c>
      <c r="C3785" s="133" t="s">
        <v>13</v>
      </c>
      <c r="D3785" s="133" t="s">
        <v>2629</v>
      </c>
      <c r="E3785" s="133" t="s">
        <v>1215</v>
      </c>
      <c r="F3785" s="133" t="s">
        <v>6930</v>
      </c>
      <c r="G3785" s="133" t="s">
        <v>925</v>
      </c>
      <c r="H3785" s="133" t="s">
        <v>7696</v>
      </c>
      <c r="I3785" t="b">
        <v>0</v>
      </c>
      <c r="J3785" s="133" t="s">
        <v>867</v>
      </c>
      <c r="K3785" s="91">
        <v>720</v>
      </c>
      <c r="L3785" s="278">
        <v>720</v>
      </c>
      <c r="M3785" s="278">
        <f t="shared" si="59"/>
        <v>0</v>
      </c>
    </row>
    <row r="3786" spans="1:13" hidden="1" x14ac:dyDescent="0.3">
      <c r="A3786" s="108">
        <v>2061325</v>
      </c>
      <c r="B3786" s="133" t="s">
        <v>7697</v>
      </c>
      <c r="C3786" s="133" t="s">
        <v>13</v>
      </c>
      <c r="D3786" s="133" t="s">
        <v>2629</v>
      </c>
      <c r="E3786" s="133" t="s">
        <v>1215</v>
      </c>
      <c r="F3786" s="133" t="s">
        <v>6978</v>
      </c>
      <c r="G3786" s="133" t="s">
        <v>865</v>
      </c>
      <c r="H3786" s="133" t="s">
        <v>7698</v>
      </c>
      <c r="I3786" t="b">
        <v>0</v>
      </c>
      <c r="J3786" s="133" t="s">
        <v>867</v>
      </c>
      <c r="K3786" s="91">
        <v>0</v>
      </c>
      <c r="L3786" s="278">
        <v>0</v>
      </c>
      <c r="M3786" s="278">
        <f t="shared" si="59"/>
        <v>0</v>
      </c>
    </row>
    <row r="3787" spans="1:13" hidden="1" x14ac:dyDescent="0.3">
      <c r="A3787" s="108">
        <v>1707864</v>
      </c>
      <c r="B3787" s="133" t="s">
        <v>7699</v>
      </c>
      <c r="C3787" s="133" t="s">
        <v>13</v>
      </c>
      <c r="D3787" s="133" t="s">
        <v>2629</v>
      </c>
      <c r="E3787" s="133" t="s">
        <v>1220</v>
      </c>
      <c r="F3787" s="133" t="s">
        <v>6930</v>
      </c>
      <c r="G3787" s="133" t="s">
        <v>865</v>
      </c>
      <c r="H3787" s="133" t="s">
        <v>7700</v>
      </c>
      <c r="I3787" t="b">
        <v>0</v>
      </c>
      <c r="J3787" s="133" t="s">
        <v>867</v>
      </c>
      <c r="K3787" s="91">
        <v>1500</v>
      </c>
      <c r="L3787" s="278">
        <v>1500</v>
      </c>
      <c r="M3787" s="278">
        <f t="shared" si="59"/>
        <v>0</v>
      </c>
    </row>
    <row r="3788" spans="1:13" hidden="1" x14ac:dyDescent="0.3">
      <c r="A3788" s="108">
        <v>589002</v>
      </c>
      <c r="B3788" s="133" t="s">
        <v>7701</v>
      </c>
      <c r="C3788" s="133" t="s">
        <v>13</v>
      </c>
      <c r="D3788" s="133" t="s">
        <v>2629</v>
      </c>
      <c r="E3788" s="133" t="s">
        <v>1220</v>
      </c>
      <c r="F3788" s="133" t="s">
        <v>6930</v>
      </c>
      <c r="G3788" s="133" t="s">
        <v>925</v>
      </c>
      <c r="H3788" s="133" t="s">
        <v>7702</v>
      </c>
      <c r="I3788" t="b">
        <v>0</v>
      </c>
      <c r="J3788" s="133" t="s">
        <v>867</v>
      </c>
      <c r="K3788" s="91">
        <v>0</v>
      </c>
      <c r="L3788" s="278">
        <v>0</v>
      </c>
      <c r="M3788" s="278">
        <f t="shared" si="59"/>
        <v>0</v>
      </c>
    </row>
    <row r="3789" spans="1:13" hidden="1" x14ac:dyDescent="0.3">
      <c r="A3789" s="108">
        <v>1707863</v>
      </c>
      <c r="B3789" s="133" t="s">
        <v>7703</v>
      </c>
      <c r="C3789" s="133" t="s">
        <v>13</v>
      </c>
      <c r="D3789" s="133" t="s">
        <v>2629</v>
      </c>
      <c r="E3789" s="133" t="s">
        <v>1220</v>
      </c>
      <c r="F3789" s="133" t="s">
        <v>6930</v>
      </c>
      <c r="G3789" s="133" t="s">
        <v>928</v>
      </c>
      <c r="H3789" s="133" t="s">
        <v>7704</v>
      </c>
      <c r="I3789" t="b">
        <v>0</v>
      </c>
      <c r="J3789" s="133" t="s">
        <v>867</v>
      </c>
      <c r="K3789" s="91">
        <v>0</v>
      </c>
      <c r="L3789" s="278">
        <v>0</v>
      </c>
      <c r="M3789" s="278">
        <f t="shared" si="59"/>
        <v>0</v>
      </c>
    </row>
    <row r="3790" spans="1:13" hidden="1" x14ac:dyDescent="0.3">
      <c r="A3790" s="108">
        <v>589003</v>
      </c>
      <c r="B3790" s="133" t="s">
        <v>7705</v>
      </c>
      <c r="C3790" s="133" t="s">
        <v>13</v>
      </c>
      <c r="D3790" s="133" t="s">
        <v>2629</v>
      </c>
      <c r="E3790" s="133" t="s">
        <v>1220</v>
      </c>
      <c r="F3790" s="133" t="s">
        <v>6934</v>
      </c>
      <c r="G3790" s="133" t="s">
        <v>865</v>
      </c>
      <c r="H3790" s="133" t="s">
        <v>7706</v>
      </c>
      <c r="I3790" t="b">
        <v>0</v>
      </c>
      <c r="J3790" s="133" t="s">
        <v>867</v>
      </c>
      <c r="K3790" s="91">
        <v>0</v>
      </c>
      <c r="L3790" s="278">
        <v>0</v>
      </c>
      <c r="M3790" s="278">
        <f t="shared" si="59"/>
        <v>0</v>
      </c>
    </row>
    <row r="3791" spans="1:13" hidden="1" x14ac:dyDescent="0.3">
      <c r="A3791" s="108">
        <v>589004</v>
      </c>
      <c r="B3791" s="133" t="s">
        <v>7707</v>
      </c>
      <c r="C3791" s="133" t="s">
        <v>13</v>
      </c>
      <c r="D3791" s="133" t="s">
        <v>2629</v>
      </c>
      <c r="E3791" s="133" t="s">
        <v>1220</v>
      </c>
      <c r="F3791" s="133" t="s">
        <v>6934</v>
      </c>
      <c r="G3791" s="133" t="s">
        <v>925</v>
      </c>
      <c r="H3791" s="133" t="s">
        <v>7708</v>
      </c>
      <c r="I3791" t="b">
        <v>0</v>
      </c>
      <c r="J3791" s="133" t="s">
        <v>867</v>
      </c>
      <c r="K3791" s="91">
        <v>0</v>
      </c>
      <c r="L3791" s="278">
        <v>0</v>
      </c>
      <c r="M3791" s="278">
        <f t="shared" si="59"/>
        <v>0</v>
      </c>
    </row>
    <row r="3792" spans="1:13" hidden="1" x14ac:dyDescent="0.3">
      <c r="A3792" s="108">
        <v>589005</v>
      </c>
      <c r="B3792" s="133" t="s">
        <v>7709</v>
      </c>
      <c r="C3792" s="133" t="s">
        <v>13</v>
      </c>
      <c r="D3792" s="133" t="s">
        <v>2629</v>
      </c>
      <c r="E3792" s="133" t="s">
        <v>1220</v>
      </c>
      <c r="F3792" s="133" t="s">
        <v>7122</v>
      </c>
      <c r="G3792" s="133" t="s">
        <v>865</v>
      </c>
      <c r="H3792" s="133" t="s">
        <v>7710</v>
      </c>
      <c r="I3792" t="b">
        <v>0</v>
      </c>
      <c r="J3792" s="133" t="s">
        <v>867</v>
      </c>
      <c r="K3792" s="91">
        <v>0</v>
      </c>
      <c r="L3792" s="278">
        <v>0</v>
      </c>
      <c r="M3792" s="278">
        <f t="shared" si="59"/>
        <v>0</v>
      </c>
    </row>
    <row r="3793" spans="1:13" hidden="1" x14ac:dyDescent="0.3">
      <c r="A3793" s="108">
        <v>589006</v>
      </c>
      <c r="B3793" s="133" t="s">
        <v>7711</v>
      </c>
      <c r="C3793" s="133" t="s">
        <v>13</v>
      </c>
      <c r="D3793" s="133" t="s">
        <v>2629</v>
      </c>
      <c r="E3793" s="133" t="s">
        <v>1220</v>
      </c>
      <c r="F3793" s="133" t="s">
        <v>6975</v>
      </c>
      <c r="G3793" s="133" t="s">
        <v>865</v>
      </c>
      <c r="H3793" s="133" t="s">
        <v>7704</v>
      </c>
      <c r="I3793" t="b">
        <v>0</v>
      </c>
      <c r="J3793" s="133" t="s">
        <v>867</v>
      </c>
      <c r="K3793" s="91">
        <v>3240</v>
      </c>
      <c r="L3793" s="278">
        <v>3240</v>
      </c>
      <c r="M3793" s="278">
        <f t="shared" si="59"/>
        <v>0</v>
      </c>
    </row>
    <row r="3794" spans="1:13" hidden="1" x14ac:dyDescent="0.3">
      <c r="A3794" s="108">
        <v>589007</v>
      </c>
      <c r="B3794" s="133" t="s">
        <v>7712</v>
      </c>
      <c r="C3794" s="133" t="s">
        <v>13</v>
      </c>
      <c r="D3794" s="133" t="s">
        <v>2629</v>
      </c>
      <c r="E3794" s="133" t="s">
        <v>1229</v>
      </c>
      <c r="F3794" s="133" t="s">
        <v>6930</v>
      </c>
      <c r="G3794" s="133" t="s">
        <v>865</v>
      </c>
      <c r="H3794" s="133" t="s">
        <v>7713</v>
      </c>
      <c r="I3794" t="b">
        <v>0</v>
      </c>
      <c r="J3794" s="133" t="s">
        <v>867</v>
      </c>
      <c r="K3794" s="91">
        <v>5000</v>
      </c>
      <c r="L3794" s="278">
        <v>84580</v>
      </c>
      <c r="M3794" s="278">
        <f t="shared" si="59"/>
        <v>79580</v>
      </c>
    </row>
    <row r="3795" spans="1:13" hidden="1" x14ac:dyDescent="0.3">
      <c r="A3795" s="108">
        <v>589008</v>
      </c>
      <c r="B3795" s="133" t="s">
        <v>7715</v>
      </c>
      <c r="C3795" s="133" t="s">
        <v>13</v>
      </c>
      <c r="D3795" s="133" t="s">
        <v>2629</v>
      </c>
      <c r="E3795" s="133" t="s">
        <v>1229</v>
      </c>
      <c r="F3795" s="133" t="s">
        <v>6934</v>
      </c>
      <c r="G3795" s="133" t="s">
        <v>865</v>
      </c>
      <c r="H3795" s="133" t="s">
        <v>7716</v>
      </c>
      <c r="I3795" t="b">
        <v>0</v>
      </c>
      <c r="J3795" s="133" t="s">
        <v>867</v>
      </c>
      <c r="K3795" s="91">
        <v>0</v>
      </c>
      <c r="L3795" s="278">
        <v>0</v>
      </c>
      <c r="M3795" s="278">
        <f t="shared" si="59"/>
        <v>0</v>
      </c>
    </row>
    <row r="3796" spans="1:13" hidden="1" x14ac:dyDescent="0.3">
      <c r="A3796" s="108">
        <v>589009</v>
      </c>
      <c r="B3796" s="133" t="s">
        <v>7717</v>
      </c>
      <c r="C3796" s="133" t="s">
        <v>13</v>
      </c>
      <c r="D3796" s="133" t="s">
        <v>2629</v>
      </c>
      <c r="E3796" s="133" t="s">
        <v>1229</v>
      </c>
      <c r="F3796" s="133" t="s">
        <v>7122</v>
      </c>
      <c r="G3796" s="133" t="s">
        <v>865</v>
      </c>
      <c r="H3796" s="133" t="s">
        <v>7718</v>
      </c>
      <c r="I3796" t="b">
        <v>0</v>
      </c>
      <c r="J3796" s="133" t="s">
        <v>867</v>
      </c>
      <c r="K3796" s="91">
        <v>0</v>
      </c>
      <c r="L3796" s="278">
        <v>0</v>
      </c>
      <c r="M3796" s="278">
        <f t="shared" si="59"/>
        <v>0</v>
      </c>
    </row>
    <row r="3797" spans="1:13" hidden="1" x14ac:dyDescent="0.3">
      <c r="A3797" s="108">
        <v>589076</v>
      </c>
      <c r="B3797" s="261" t="s">
        <v>11986</v>
      </c>
      <c r="C3797" s="262" t="s">
        <v>13</v>
      </c>
      <c r="D3797" s="262" t="s">
        <v>2629</v>
      </c>
      <c r="E3797" s="262" t="s">
        <v>1229</v>
      </c>
      <c r="F3797" s="262" t="s">
        <v>6975</v>
      </c>
      <c r="G3797" s="262" t="s">
        <v>865</v>
      </c>
      <c r="H3797" s="262" t="s">
        <v>7723</v>
      </c>
      <c r="I3797" s="263" t="b">
        <v>0</v>
      </c>
      <c r="J3797" s="261" t="s">
        <v>867</v>
      </c>
      <c r="K3797" s="264"/>
      <c r="L3797" s="278">
        <v>3690</v>
      </c>
      <c r="M3797" s="285">
        <f t="shared" si="59"/>
        <v>3690</v>
      </c>
    </row>
    <row r="3798" spans="1:13" hidden="1" x14ac:dyDescent="0.3">
      <c r="A3798" s="108">
        <v>589010</v>
      </c>
      <c r="B3798" s="133" t="s">
        <v>7720</v>
      </c>
      <c r="C3798" s="133" t="s">
        <v>13</v>
      </c>
      <c r="D3798" s="133" t="s">
        <v>2629</v>
      </c>
      <c r="E3798" s="133" t="s">
        <v>1229</v>
      </c>
      <c r="F3798" s="133" t="s">
        <v>6978</v>
      </c>
      <c r="G3798" s="133" t="s">
        <v>865</v>
      </c>
      <c r="H3798" s="133" t="s">
        <v>7721</v>
      </c>
      <c r="I3798" t="b">
        <v>0</v>
      </c>
      <c r="J3798" s="133" t="s">
        <v>867</v>
      </c>
      <c r="K3798" s="91">
        <v>0</v>
      </c>
      <c r="L3798" s="278">
        <v>0</v>
      </c>
      <c r="M3798" s="278">
        <f t="shared" si="59"/>
        <v>0</v>
      </c>
    </row>
    <row r="3799" spans="1:13" hidden="1" x14ac:dyDescent="0.3">
      <c r="A3799" s="108">
        <v>589011</v>
      </c>
      <c r="B3799" s="133" t="s">
        <v>7722</v>
      </c>
      <c r="C3799" s="133" t="s">
        <v>13</v>
      </c>
      <c r="D3799" s="133" t="s">
        <v>2629</v>
      </c>
      <c r="E3799" s="133" t="s">
        <v>1229</v>
      </c>
      <c r="F3799" s="133" t="s">
        <v>6978</v>
      </c>
      <c r="G3799" s="133" t="s">
        <v>925</v>
      </c>
      <c r="H3799" s="133" t="s">
        <v>7723</v>
      </c>
      <c r="I3799" t="b">
        <v>0</v>
      </c>
      <c r="J3799" s="133" t="s">
        <v>867</v>
      </c>
      <c r="K3799" s="91">
        <v>760</v>
      </c>
      <c r="L3799" s="278">
        <v>760</v>
      </c>
      <c r="M3799" s="278">
        <f t="shared" si="59"/>
        <v>0</v>
      </c>
    </row>
    <row r="3800" spans="1:13" hidden="1" x14ac:dyDescent="0.3">
      <c r="A3800" s="108">
        <v>589012</v>
      </c>
      <c r="B3800" s="133" t="s">
        <v>7724</v>
      </c>
      <c r="C3800" s="133" t="s">
        <v>13</v>
      </c>
      <c r="D3800" s="133" t="s">
        <v>2629</v>
      </c>
      <c r="E3800" s="133" t="s">
        <v>1229</v>
      </c>
      <c r="F3800" s="133" t="s">
        <v>6978</v>
      </c>
      <c r="G3800" s="133" t="s">
        <v>928</v>
      </c>
      <c r="H3800" s="133" t="s">
        <v>7725</v>
      </c>
      <c r="I3800" t="b">
        <v>0</v>
      </c>
      <c r="J3800" s="133" t="s">
        <v>867</v>
      </c>
      <c r="K3800" s="91">
        <v>200</v>
      </c>
      <c r="L3800" s="278">
        <v>200</v>
      </c>
      <c r="M3800" s="278">
        <f t="shared" si="59"/>
        <v>0</v>
      </c>
    </row>
    <row r="3801" spans="1:13" hidden="1" x14ac:dyDescent="0.3">
      <c r="A3801" s="108">
        <v>589013</v>
      </c>
      <c r="B3801" s="133" t="s">
        <v>7726</v>
      </c>
      <c r="C3801" s="133" t="s">
        <v>13</v>
      </c>
      <c r="D3801" s="133" t="s">
        <v>2629</v>
      </c>
      <c r="E3801" s="133" t="s">
        <v>1229</v>
      </c>
      <c r="F3801" s="133" t="s">
        <v>6981</v>
      </c>
      <c r="G3801" s="133" t="s">
        <v>865</v>
      </c>
      <c r="H3801" s="133" t="s">
        <v>7727</v>
      </c>
      <c r="I3801" t="b">
        <v>0</v>
      </c>
      <c r="J3801" s="133" t="s">
        <v>867</v>
      </c>
      <c r="K3801" s="91">
        <v>530</v>
      </c>
      <c r="L3801" s="278">
        <v>1980</v>
      </c>
      <c r="M3801" s="278">
        <f t="shared" si="59"/>
        <v>1450</v>
      </c>
    </row>
    <row r="3802" spans="1:13" hidden="1" x14ac:dyDescent="0.3">
      <c r="A3802" s="108">
        <v>589014</v>
      </c>
      <c r="B3802" s="133" t="s">
        <v>7728</v>
      </c>
      <c r="C3802" s="133" t="s">
        <v>13</v>
      </c>
      <c r="D3802" s="133" t="s">
        <v>2629</v>
      </c>
      <c r="E3802" s="133" t="s">
        <v>1240</v>
      </c>
      <c r="F3802" s="133" t="s">
        <v>6930</v>
      </c>
      <c r="G3802" s="133" t="s">
        <v>865</v>
      </c>
      <c r="H3802" s="133" t="s">
        <v>7729</v>
      </c>
      <c r="I3802" t="b">
        <v>0</v>
      </c>
      <c r="J3802" s="133" t="s">
        <v>867</v>
      </c>
      <c r="K3802" s="91">
        <v>930</v>
      </c>
      <c r="L3802" s="278">
        <v>930</v>
      </c>
      <c r="M3802" s="278">
        <f t="shared" si="59"/>
        <v>0</v>
      </c>
    </row>
    <row r="3803" spans="1:13" hidden="1" x14ac:dyDescent="0.3">
      <c r="A3803" s="108">
        <v>589015</v>
      </c>
      <c r="B3803" s="133" t="s">
        <v>7731</v>
      </c>
      <c r="C3803" s="133" t="s">
        <v>13</v>
      </c>
      <c r="D3803" s="133" t="s">
        <v>2629</v>
      </c>
      <c r="E3803" s="133" t="s">
        <v>1253</v>
      </c>
      <c r="F3803" s="133" t="s">
        <v>6930</v>
      </c>
      <c r="G3803" s="133" t="s">
        <v>931</v>
      </c>
      <c r="H3803" s="133" t="s">
        <v>7732</v>
      </c>
      <c r="I3803" t="b">
        <v>0</v>
      </c>
      <c r="J3803" s="133" t="s">
        <v>867</v>
      </c>
      <c r="K3803" s="91">
        <v>0</v>
      </c>
      <c r="L3803" s="278">
        <v>0</v>
      </c>
      <c r="M3803" s="278">
        <f t="shared" si="59"/>
        <v>0</v>
      </c>
    </row>
    <row r="3804" spans="1:13" hidden="1" x14ac:dyDescent="0.3">
      <c r="A3804" s="108">
        <v>589016</v>
      </c>
      <c r="B3804" s="133" t="s">
        <v>7733</v>
      </c>
      <c r="C3804" s="133" t="s">
        <v>13</v>
      </c>
      <c r="D3804" s="133" t="s">
        <v>2629</v>
      </c>
      <c r="E3804" s="133" t="s">
        <v>1253</v>
      </c>
      <c r="F3804" s="133" t="s">
        <v>6930</v>
      </c>
      <c r="G3804" s="133" t="s">
        <v>944</v>
      </c>
      <c r="H3804" s="133" t="s">
        <v>7732</v>
      </c>
      <c r="I3804" t="b">
        <v>0</v>
      </c>
      <c r="J3804" s="133" t="s">
        <v>867</v>
      </c>
      <c r="K3804" s="91">
        <v>0</v>
      </c>
      <c r="L3804" s="278">
        <v>0</v>
      </c>
      <c r="M3804" s="278">
        <f t="shared" si="59"/>
        <v>0</v>
      </c>
    </row>
    <row r="3805" spans="1:13" hidden="1" x14ac:dyDescent="0.3">
      <c r="A3805" s="108">
        <v>589017</v>
      </c>
      <c r="B3805" s="133" t="s">
        <v>7734</v>
      </c>
      <c r="C3805" s="133" t="s">
        <v>13</v>
      </c>
      <c r="D3805" s="133" t="s">
        <v>2629</v>
      </c>
      <c r="E3805" s="133" t="s">
        <v>1273</v>
      </c>
      <c r="F3805" s="133" t="s">
        <v>6930</v>
      </c>
      <c r="G3805" s="133" t="s">
        <v>865</v>
      </c>
      <c r="H3805" s="133" t="s">
        <v>7735</v>
      </c>
      <c r="I3805" t="b">
        <v>0</v>
      </c>
      <c r="J3805" s="133" t="s">
        <v>867</v>
      </c>
      <c r="K3805" s="91">
        <v>0</v>
      </c>
      <c r="L3805" s="278">
        <v>0</v>
      </c>
      <c r="M3805" s="278">
        <f t="shared" si="59"/>
        <v>0</v>
      </c>
    </row>
    <row r="3806" spans="1:13" hidden="1" x14ac:dyDescent="0.3">
      <c r="A3806" s="108">
        <v>589071</v>
      </c>
      <c r="B3806" s="133" t="s">
        <v>7736</v>
      </c>
      <c r="C3806" s="133" t="s">
        <v>13</v>
      </c>
      <c r="D3806" s="133" t="s">
        <v>2629</v>
      </c>
      <c r="E3806" s="133" t="s">
        <v>1273</v>
      </c>
      <c r="F3806" s="133" t="s">
        <v>6930</v>
      </c>
      <c r="G3806" s="133" t="s">
        <v>925</v>
      </c>
      <c r="H3806" s="133" t="s">
        <v>1936</v>
      </c>
      <c r="I3806" t="b">
        <v>0</v>
      </c>
      <c r="J3806" s="133" t="s">
        <v>867</v>
      </c>
      <c r="K3806" s="91">
        <v>0</v>
      </c>
      <c r="L3806" s="278">
        <v>0</v>
      </c>
      <c r="M3806" s="278">
        <f t="shared" si="59"/>
        <v>0</v>
      </c>
    </row>
    <row r="3807" spans="1:13" hidden="1" x14ac:dyDescent="0.3">
      <c r="A3807" s="108">
        <v>589072</v>
      </c>
      <c r="B3807" s="133" t="s">
        <v>7737</v>
      </c>
      <c r="C3807" s="133" t="s">
        <v>13</v>
      </c>
      <c r="D3807" s="133" t="s">
        <v>2629</v>
      </c>
      <c r="E3807" s="133" t="s">
        <v>1273</v>
      </c>
      <c r="F3807" s="133" t="s">
        <v>6930</v>
      </c>
      <c r="G3807" s="133" t="s">
        <v>928</v>
      </c>
      <c r="H3807" s="133" t="s">
        <v>7738</v>
      </c>
      <c r="I3807" t="b">
        <v>0</v>
      </c>
      <c r="J3807" s="133" t="s">
        <v>867</v>
      </c>
      <c r="K3807" s="91">
        <v>0</v>
      </c>
      <c r="L3807" s="278">
        <v>0</v>
      </c>
      <c r="M3807" s="278">
        <f t="shared" si="59"/>
        <v>0</v>
      </c>
    </row>
    <row r="3808" spans="1:13" hidden="1" x14ac:dyDescent="0.3">
      <c r="A3808" s="108">
        <v>589018</v>
      </c>
      <c r="B3808" s="133" t="s">
        <v>7739</v>
      </c>
      <c r="C3808" s="133" t="s">
        <v>13</v>
      </c>
      <c r="D3808" s="133" t="s">
        <v>2629</v>
      </c>
      <c r="E3808" s="133" t="s">
        <v>1273</v>
      </c>
      <c r="F3808" s="133" t="s">
        <v>7122</v>
      </c>
      <c r="G3808" s="133" t="s">
        <v>865</v>
      </c>
      <c r="H3808" s="133" t="s">
        <v>7740</v>
      </c>
      <c r="I3808" t="b">
        <v>0</v>
      </c>
      <c r="J3808" s="133" t="s">
        <v>867</v>
      </c>
      <c r="K3808" s="91">
        <v>0</v>
      </c>
      <c r="L3808" s="278">
        <v>0</v>
      </c>
      <c r="M3808" s="278">
        <f t="shared" si="59"/>
        <v>0</v>
      </c>
    </row>
    <row r="3809" spans="1:13" hidden="1" x14ac:dyDescent="0.3">
      <c r="A3809" s="108">
        <v>589019</v>
      </c>
      <c r="B3809" s="133" t="s">
        <v>7741</v>
      </c>
      <c r="C3809" s="133" t="s">
        <v>13</v>
      </c>
      <c r="D3809" s="133" t="s">
        <v>2629</v>
      </c>
      <c r="E3809" s="133" t="s">
        <v>1273</v>
      </c>
      <c r="F3809" s="133" t="s">
        <v>6978</v>
      </c>
      <c r="G3809" s="133" t="s">
        <v>865</v>
      </c>
      <c r="H3809" s="133" t="s">
        <v>7742</v>
      </c>
      <c r="I3809" t="b">
        <v>0</v>
      </c>
      <c r="J3809" s="133" t="s">
        <v>867</v>
      </c>
      <c r="K3809" s="91">
        <v>0</v>
      </c>
      <c r="L3809" s="278">
        <v>0</v>
      </c>
      <c r="M3809" s="278">
        <f t="shared" si="59"/>
        <v>0</v>
      </c>
    </row>
    <row r="3810" spans="1:13" hidden="1" x14ac:dyDescent="0.3">
      <c r="A3810" s="108">
        <v>589020</v>
      </c>
      <c r="B3810" s="133" t="s">
        <v>7743</v>
      </c>
      <c r="C3810" s="133" t="s">
        <v>13</v>
      </c>
      <c r="D3810" s="133" t="s">
        <v>7744</v>
      </c>
      <c r="E3810" s="133" t="s">
        <v>1165</v>
      </c>
      <c r="F3810" s="133" t="s">
        <v>7085</v>
      </c>
      <c r="G3810" s="133" t="s">
        <v>865</v>
      </c>
      <c r="H3810" s="133">
        <v>0</v>
      </c>
      <c r="I3810" t="b">
        <v>0</v>
      </c>
      <c r="J3810" s="133" t="s">
        <v>1166</v>
      </c>
      <c r="K3810" s="91">
        <v>210720</v>
      </c>
      <c r="L3810" s="278">
        <v>201650</v>
      </c>
      <c r="M3810" s="278">
        <f t="shared" si="59"/>
        <v>-9070</v>
      </c>
    </row>
    <row r="3811" spans="1:13" hidden="1" x14ac:dyDescent="0.3">
      <c r="A3811" s="108">
        <v>589077</v>
      </c>
      <c r="B3811" s="133" t="s">
        <v>7745</v>
      </c>
      <c r="C3811" s="133" t="s">
        <v>13</v>
      </c>
      <c r="D3811" s="133" t="s">
        <v>7744</v>
      </c>
      <c r="E3811" s="133" t="s">
        <v>1165</v>
      </c>
      <c r="F3811" s="133" t="s">
        <v>7085</v>
      </c>
      <c r="G3811" s="133" t="s">
        <v>925</v>
      </c>
      <c r="H3811" s="133" t="s">
        <v>7746</v>
      </c>
      <c r="I3811" t="b">
        <v>0</v>
      </c>
      <c r="J3811" s="133" t="s">
        <v>867</v>
      </c>
      <c r="K3811" s="91">
        <v>221860</v>
      </c>
      <c r="L3811" s="278">
        <v>221860</v>
      </c>
      <c r="M3811" s="278">
        <f t="shared" si="59"/>
        <v>0</v>
      </c>
    </row>
    <row r="3812" spans="1:13" hidden="1" x14ac:dyDescent="0.3">
      <c r="A3812" s="108">
        <v>2617409</v>
      </c>
      <c r="B3812" s="133" t="s">
        <v>7747</v>
      </c>
      <c r="C3812" s="133" t="s">
        <v>13</v>
      </c>
      <c r="D3812" s="133" t="s">
        <v>7744</v>
      </c>
      <c r="E3812" s="133" t="s">
        <v>1173</v>
      </c>
      <c r="F3812" s="133" t="s">
        <v>7085</v>
      </c>
      <c r="G3812" s="133" t="s">
        <v>865</v>
      </c>
      <c r="H3812" s="133" t="s">
        <v>1174</v>
      </c>
      <c r="I3812" t="b">
        <v>0</v>
      </c>
      <c r="J3812" s="133" t="s">
        <v>867</v>
      </c>
      <c r="K3812" s="91">
        <v>750000</v>
      </c>
      <c r="L3812" s="278">
        <v>750000</v>
      </c>
      <c r="M3812" s="278">
        <f t="shared" si="59"/>
        <v>0</v>
      </c>
    </row>
    <row r="3813" spans="1:13" hidden="1" x14ac:dyDescent="0.3">
      <c r="A3813" s="108">
        <v>588973</v>
      </c>
      <c r="B3813" s="133" t="s">
        <v>7748</v>
      </c>
      <c r="C3813" s="133" t="s">
        <v>13</v>
      </c>
      <c r="D3813" s="133" t="s">
        <v>7744</v>
      </c>
      <c r="E3813" s="133" t="s">
        <v>1173</v>
      </c>
      <c r="F3813" s="133" t="s">
        <v>7749</v>
      </c>
      <c r="G3813" s="133" t="s">
        <v>865</v>
      </c>
      <c r="H3813" s="133" t="s">
        <v>1174</v>
      </c>
      <c r="I3813" t="b">
        <v>0</v>
      </c>
      <c r="J3813" s="133" t="s">
        <v>867</v>
      </c>
      <c r="K3813" s="91">
        <v>0</v>
      </c>
      <c r="L3813" s="278">
        <v>0</v>
      </c>
      <c r="M3813" s="278">
        <f t="shared" si="59"/>
        <v>0</v>
      </c>
    </row>
    <row r="3814" spans="1:13" hidden="1" x14ac:dyDescent="0.3">
      <c r="A3814" s="108">
        <v>588974</v>
      </c>
      <c r="B3814" s="133" t="s">
        <v>7750</v>
      </c>
      <c r="C3814" s="133" t="s">
        <v>13</v>
      </c>
      <c r="D3814" s="133" t="s">
        <v>7744</v>
      </c>
      <c r="E3814" s="133" t="s">
        <v>1173</v>
      </c>
      <c r="F3814" s="133" t="s">
        <v>7751</v>
      </c>
      <c r="G3814" s="133" t="s">
        <v>865</v>
      </c>
      <c r="H3814" s="133" t="s">
        <v>1174</v>
      </c>
      <c r="I3814" t="b">
        <v>0</v>
      </c>
      <c r="J3814" s="133" t="s">
        <v>867</v>
      </c>
      <c r="K3814" s="91">
        <v>0</v>
      </c>
      <c r="L3814" s="278">
        <v>0</v>
      </c>
      <c r="M3814" s="278">
        <f t="shared" si="59"/>
        <v>0</v>
      </c>
    </row>
    <row r="3815" spans="1:13" hidden="1" x14ac:dyDescent="0.3">
      <c r="A3815" s="108">
        <v>2061346</v>
      </c>
      <c r="B3815" s="133" t="s">
        <v>7752</v>
      </c>
      <c r="C3815" s="133" t="s">
        <v>13</v>
      </c>
      <c r="D3815" s="133" t="s">
        <v>7744</v>
      </c>
      <c r="E3815" s="133" t="s">
        <v>1173</v>
      </c>
      <c r="F3815" s="133" t="s">
        <v>7753</v>
      </c>
      <c r="G3815" s="133" t="s">
        <v>865</v>
      </c>
      <c r="H3815" s="133" t="s">
        <v>1174</v>
      </c>
      <c r="I3815" t="b">
        <v>0</v>
      </c>
      <c r="J3815" s="133" t="s">
        <v>867</v>
      </c>
      <c r="K3815" s="91">
        <v>0</v>
      </c>
      <c r="L3815" s="278">
        <v>0</v>
      </c>
      <c r="M3815" s="278">
        <f t="shared" si="59"/>
        <v>0</v>
      </c>
    </row>
    <row r="3816" spans="1:13" hidden="1" x14ac:dyDescent="0.3">
      <c r="A3816" s="108">
        <v>588975</v>
      </c>
      <c r="B3816" s="133" t="s">
        <v>7754</v>
      </c>
      <c r="C3816" s="133" t="s">
        <v>13</v>
      </c>
      <c r="D3816" s="133" t="s">
        <v>7744</v>
      </c>
      <c r="E3816" s="133" t="s">
        <v>1173</v>
      </c>
      <c r="F3816" s="133" t="s">
        <v>7755</v>
      </c>
      <c r="G3816" s="133" t="s">
        <v>865</v>
      </c>
      <c r="H3816" s="133" t="s">
        <v>1174</v>
      </c>
      <c r="I3816" t="b">
        <v>0</v>
      </c>
      <c r="J3816" s="133" t="s">
        <v>867</v>
      </c>
      <c r="K3816" s="91">
        <v>0</v>
      </c>
      <c r="L3816" s="278">
        <v>0</v>
      </c>
      <c r="M3816" s="278">
        <f t="shared" si="59"/>
        <v>0</v>
      </c>
    </row>
    <row r="3817" spans="1:13" hidden="1" x14ac:dyDescent="0.3">
      <c r="A3817" s="108">
        <v>850126</v>
      </c>
      <c r="B3817" s="133" t="s">
        <v>7756</v>
      </c>
      <c r="C3817" s="133" t="s">
        <v>13</v>
      </c>
      <c r="D3817" s="133" t="s">
        <v>7744</v>
      </c>
      <c r="E3817" s="133" t="s">
        <v>1173</v>
      </c>
      <c r="F3817" s="133" t="s">
        <v>7757</v>
      </c>
      <c r="G3817" s="133" t="s">
        <v>865</v>
      </c>
      <c r="H3817" s="133" t="s">
        <v>1174</v>
      </c>
      <c r="I3817" t="b">
        <v>0</v>
      </c>
      <c r="J3817" s="133" t="s">
        <v>867</v>
      </c>
      <c r="K3817" s="91">
        <v>0</v>
      </c>
      <c r="L3817" s="278">
        <v>0</v>
      </c>
      <c r="M3817" s="278">
        <f t="shared" si="59"/>
        <v>0</v>
      </c>
    </row>
    <row r="3818" spans="1:13" hidden="1" x14ac:dyDescent="0.3">
      <c r="A3818" s="108">
        <v>2617410</v>
      </c>
      <c r="B3818" s="133" t="s">
        <v>7760</v>
      </c>
      <c r="C3818" s="133" t="s">
        <v>13</v>
      </c>
      <c r="D3818" s="133" t="s">
        <v>7744</v>
      </c>
      <c r="E3818" s="133" t="s">
        <v>2117</v>
      </c>
      <c r="F3818" s="133" t="s">
        <v>7085</v>
      </c>
      <c r="G3818" s="133" t="s">
        <v>865</v>
      </c>
      <c r="H3818" s="133" t="s">
        <v>2118</v>
      </c>
      <c r="I3818" t="b">
        <v>0</v>
      </c>
      <c r="J3818" s="133" t="s">
        <v>867</v>
      </c>
      <c r="K3818" s="91">
        <v>3500</v>
      </c>
      <c r="L3818" s="278">
        <v>3500</v>
      </c>
      <c r="M3818" s="278">
        <f t="shared" si="59"/>
        <v>0</v>
      </c>
    </row>
    <row r="3819" spans="1:13" hidden="1" x14ac:dyDescent="0.3">
      <c r="A3819" s="108">
        <v>2617686</v>
      </c>
      <c r="B3819" s="133" t="s">
        <v>7761</v>
      </c>
      <c r="C3819" s="133" t="s">
        <v>13</v>
      </c>
      <c r="D3819" s="133" t="s">
        <v>7744</v>
      </c>
      <c r="E3819" s="133" t="s">
        <v>1286</v>
      </c>
      <c r="F3819" s="133" t="s">
        <v>7085</v>
      </c>
      <c r="G3819" s="133" t="s">
        <v>865</v>
      </c>
      <c r="H3819" s="133" t="s">
        <v>1287</v>
      </c>
      <c r="I3819" t="b">
        <v>0</v>
      </c>
      <c r="J3819" s="133" t="s">
        <v>867</v>
      </c>
      <c r="K3819" s="91">
        <v>500000</v>
      </c>
      <c r="L3819" s="278">
        <v>500000</v>
      </c>
      <c r="M3819" s="278">
        <f t="shared" si="59"/>
        <v>0</v>
      </c>
    </row>
    <row r="3820" spans="1:13" hidden="1" x14ac:dyDescent="0.3">
      <c r="A3820" s="108">
        <v>589021</v>
      </c>
      <c r="B3820" s="133" t="s">
        <v>7762</v>
      </c>
      <c r="C3820" s="133" t="s">
        <v>13</v>
      </c>
      <c r="D3820" s="133" t="s">
        <v>7744</v>
      </c>
      <c r="E3820" s="133" t="s">
        <v>1286</v>
      </c>
      <c r="F3820" s="133" t="s">
        <v>7749</v>
      </c>
      <c r="G3820" s="133" t="s">
        <v>865</v>
      </c>
      <c r="H3820" s="133" t="s">
        <v>1287</v>
      </c>
      <c r="I3820" t="b">
        <v>0</v>
      </c>
      <c r="J3820" s="133" t="s">
        <v>867</v>
      </c>
      <c r="K3820" s="91">
        <v>0</v>
      </c>
      <c r="L3820" s="278">
        <v>0</v>
      </c>
      <c r="M3820" s="278">
        <f t="shared" si="59"/>
        <v>0</v>
      </c>
    </row>
    <row r="3821" spans="1:13" hidden="1" x14ac:dyDescent="0.3">
      <c r="A3821" s="108">
        <v>589044</v>
      </c>
      <c r="B3821" s="133" t="s">
        <v>7763</v>
      </c>
      <c r="C3821" s="133" t="s">
        <v>13</v>
      </c>
      <c r="D3821" s="133" t="s">
        <v>7744</v>
      </c>
      <c r="E3821" s="133" t="s">
        <v>1286</v>
      </c>
      <c r="F3821" s="133" t="s">
        <v>7751</v>
      </c>
      <c r="G3821" s="133" t="s">
        <v>865</v>
      </c>
      <c r="H3821" s="133" t="s">
        <v>1287</v>
      </c>
      <c r="I3821" t="b">
        <v>0</v>
      </c>
      <c r="J3821" s="133" t="s">
        <v>867</v>
      </c>
      <c r="K3821" s="91">
        <v>0</v>
      </c>
      <c r="L3821" s="278">
        <v>0</v>
      </c>
      <c r="M3821" s="278">
        <f t="shared" si="59"/>
        <v>0</v>
      </c>
    </row>
    <row r="3822" spans="1:13" hidden="1" x14ac:dyDescent="0.3">
      <c r="A3822" s="108">
        <v>589078</v>
      </c>
      <c r="B3822" s="133" t="s">
        <v>7764</v>
      </c>
      <c r="C3822" s="133" t="s">
        <v>13</v>
      </c>
      <c r="D3822" s="133" t="s">
        <v>7744</v>
      </c>
      <c r="E3822" s="133" t="s">
        <v>1286</v>
      </c>
      <c r="F3822" s="133" t="s">
        <v>7753</v>
      </c>
      <c r="G3822" s="133" t="s">
        <v>865</v>
      </c>
      <c r="H3822" s="133" t="s">
        <v>1287</v>
      </c>
      <c r="I3822" t="b">
        <v>0</v>
      </c>
      <c r="J3822" s="133" t="s">
        <v>867</v>
      </c>
      <c r="K3822" s="91">
        <v>0</v>
      </c>
      <c r="L3822" s="278">
        <v>0</v>
      </c>
      <c r="M3822" s="278">
        <f t="shared" si="59"/>
        <v>0</v>
      </c>
    </row>
    <row r="3823" spans="1:13" hidden="1" x14ac:dyDescent="0.3">
      <c r="A3823" s="108">
        <v>1858203</v>
      </c>
      <c r="B3823" s="133" t="s">
        <v>7765</v>
      </c>
      <c r="C3823" s="133" t="s">
        <v>13</v>
      </c>
      <c r="D3823" s="133" t="s">
        <v>7744</v>
      </c>
      <c r="E3823" s="133" t="s">
        <v>1286</v>
      </c>
      <c r="F3823" s="133" t="s">
        <v>6968</v>
      </c>
      <c r="G3823" s="133" t="s">
        <v>865</v>
      </c>
      <c r="H3823" s="133" t="s">
        <v>1287</v>
      </c>
      <c r="I3823" t="b">
        <v>0</v>
      </c>
      <c r="J3823" s="133" t="s">
        <v>867</v>
      </c>
      <c r="K3823" s="91">
        <v>0</v>
      </c>
      <c r="L3823" s="278">
        <v>0</v>
      </c>
      <c r="M3823" s="278">
        <f t="shared" si="59"/>
        <v>0</v>
      </c>
    </row>
    <row r="3824" spans="1:13" hidden="1" x14ac:dyDescent="0.3">
      <c r="A3824" s="108">
        <v>1210035</v>
      </c>
      <c r="B3824" s="133" t="s">
        <v>7766</v>
      </c>
      <c r="C3824" s="133" t="s">
        <v>13</v>
      </c>
      <c r="D3824" s="133" t="s">
        <v>7744</v>
      </c>
      <c r="E3824" s="133" t="s">
        <v>1286</v>
      </c>
      <c r="F3824" s="133" t="s">
        <v>7767</v>
      </c>
      <c r="G3824" s="133" t="s">
        <v>865</v>
      </c>
      <c r="H3824" s="133" t="s">
        <v>7768</v>
      </c>
      <c r="I3824" t="b">
        <v>0</v>
      </c>
      <c r="J3824" s="133" t="s">
        <v>867</v>
      </c>
      <c r="K3824" s="91">
        <v>0</v>
      </c>
      <c r="L3824" s="278">
        <v>0</v>
      </c>
      <c r="M3824" s="278">
        <f t="shared" si="59"/>
        <v>0</v>
      </c>
    </row>
    <row r="3825" spans="1:13" hidden="1" x14ac:dyDescent="0.3">
      <c r="A3825" s="108">
        <v>2617366</v>
      </c>
      <c r="B3825" s="133" t="s">
        <v>7769</v>
      </c>
      <c r="C3825" s="133" t="s">
        <v>13</v>
      </c>
      <c r="D3825" s="133" t="s">
        <v>7744</v>
      </c>
      <c r="E3825" s="133" t="s">
        <v>1176</v>
      </c>
      <c r="F3825" s="133" t="s">
        <v>7085</v>
      </c>
      <c r="G3825" s="133" t="s">
        <v>865</v>
      </c>
      <c r="H3825" s="133">
        <v>0</v>
      </c>
      <c r="I3825" t="b">
        <v>0</v>
      </c>
      <c r="J3825" s="133" t="s">
        <v>1166</v>
      </c>
      <c r="K3825" s="91">
        <v>91620</v>
      </c>
      <c r="L3825" s="278">
        <v>88820</v>
      </c>
      <c r="M3825" s="278">
        <f t="shared" si="59"/>
        <v>-2800</v>
      </c>
    </row>
    <row r="3826" spans="1:13" hidden="1" x14ac:dyDescent="0.3">
      <c r="A3826" s="108">
        <v>2617367</v>
      </c>
      <c r="B3826" s="133" t="s">
        <v>7772</v>
      </c>
      <c r="C3826" s="133" t="s">
        <v>13</v>
      </c>
      <c r="D3826" s="133" t="s">
        <v>7744</v>
      </c>
      <c r="E3826" s="133" t="s">
        <v>1185</v>
      </c>
      <c r="F3826" s="133" t="s">
        <v>7085</v>
      </c>
      <c r="G3826" s="133" t="s">
        <v>865</v>
      </c>
      <c r="H3826" s="133" t="s">
        <v>1186</v>
      </c>
      <c r="I3826" t="b">
        <v>0</v>
      </c>
      <c r="J3826" s="133" t="s">
        <v>867</v>
      </c>
      <c r="K3826" s="91">
        <v>700</v>
      </c>
      <c r="L3826" s="278">
        <v>700</v>
      </c>
      <c r="M3826" s="278">
        <f t="shared" si="59"/>
        <v>0</v>
      </c>
    </row>
    <row r="3827" spans="1:13" hidden="1" x14ac:dyDescent="0.3">
      <c r="A3827" s="108">
        <v>1191757</v>
      </c>
      <c r="B3827" s="133" t="s">
        <v>7773</v>
      </c>
      <c r="C3827" s="133" t="s">
        <v>13</v>
      </c>
      <c r="D3827" s="133" t="s">
        <v>7744</v>
      </c>
      <c r="E3827" s="133" t="s">
        <v>1418</v>
      </c>
      <c r="F3827" s="133" t="s">
        <v>7085</v>
      </c>
      <c r="G3827" s="133" t="s">
        <v>865</v>
      </c>
      <c r="H3827" s="133" t="s">
        <v>1636</v>
      </c>
      <c r="I3827" t="b">
        <v>0</v>
      </c>
      <c r="J3827" s="133" t="s">
        <v>867</v>
      </c>
      <c r="K3827" s="91">
        <v>500</v>
      </c>
      <c r="L3827" s="278">
        <v>500</v>
      </c>
      <c r="M3827" s="278">
        <f t="shared" si="59"/>
        <v>0</v>
      </c>
    </row>
    <row r="3828" spans="1:13" hidden="1" x14ac:dyDescent="0.3">
      <c r="A3828" s="108">
        <v>591453</v>
      </c>
      <c r="B3828" s="133" t="s">
        <v>7774</v>
      </c>
      <c r="C3828" s="133" t="s">
        <v>13</v>
      </c>
      <c r="D3828" s="133" t="s">
        <v>7744</v>
      </c>
      <c r="E3828" s="133" t="s">
        <v>1191</v>
      </c>
      <c r="F3828" s="133" t="s">
        <v>7085</v>
      </c>
      <c r="G3828" s="133" t="s">
        <v>865</v>
      </c>
      <c r="H3828" s="133" t="s">
        <v>2130</v>
      </c>
      <c r="I3828" t="b">
        <v>0</v>
      </c>
      <c r="J3828" s="133" t="s">
        <v>867</v>
      </c>
      <c r="K3828" s="91">
        <v>1500</v>
      </c>
      <c r="L3828" s="278">
        <v>1500</v>
      </c>
      <c r="M3828" s="278">
        <f t="shared" si="59"/>
        <v>0</v>
      </c>
    </row>
    <row r="3829" spans="1:13" hidden="1" x14ac:dyDescent="0.3">
      <c r="A3829" s="108">
        <v>1191106</v>
      </c>
      <c r="B3829" s="133" t="s">
        <v>7775</v>
      </c>
      <c r="C3829" s="133" t="s">
        <v>13</v>
      </c>
      <c r="D3829" s="133" t="s">
        <v>7744</v>
      </c>
      <c r="E3829" s="133" t="s">
        <v>1194</v>
      </c>
      <c r="F3829" s="133" t="s">
        <v>7085</v>
      </c>
      <c r="G3829" s="133" t="s">
        <v>865</v>
      </c>
      <c r="H3829" s="133" t="s">
        <v>1195</v>
      </c>
      <c r="I3829" t="b">
        <v>0</v>
      </c>
      <c r="J3829" s="133" t="s">
        <v>867</v>
      </c>
      <c r="K3829" s="91">
        <v>750</v>
      </c>
      <c r="L3829" s="278">
        <v>750</v>
      </c>
      <c r="M3829" s="278">
        <f t="shared" si="59"/>
        <v>0</v>
      </c>
    </row>
    <row r="3830" spans="1:13" hidden="1" x14ac:dyDescent="0.3">
      <c r="A3830" s="108">
        <v>1191108</v>
      </c>
      <c r="B3830" s="133" t="s">
        <v>7776</v>
      </c>
      <c r="C3830" s="133" t="s">
        <v>13</v>
      </c>
      <c r="D3830" s="133" t="s">
        <v>7744</v>
      </c>
      <c r="E3830" s="133" t="s">
        <v>1202</v>
      </c>
      <c r="F3830" s="133" t="s">
        <v>7085</v>
      </c>
      <c r="G3830" s="133" t="s">
        <v>865</v>
      </c>
      <c r="H3830" s="133" t="s">
        <v>1203</v>
      </c>
      <c r="I3830" t="b">
        <v>0</v>
      </c>
      <c r="J3830" s="133" t="s">
        <v>867</v>
      </c>
      <c r="K3830" s="91">
        <v>7500</v>
      </c>
      <c r="L3830" s="278">
        <v>7500</v>
      </c>
      <c r="M3830" s="278">
        <f t="shared" si="59"/>
        <v>0</v>
      </c>
    </row>
    <row r="3831" spans="1:13" hidden="1" x14ac:dyDescent="0.3">
      <c r="A3831" s="108">
        <v>1191758</v>
      </c>
      <c r="B3831" s="133" t="s">
        <v>7777</v>
      </c>
      <c r="C3831" s="133" t="s">
        <v>13</v>
      </c>
      <c r="D3831" s="133" t="s">
        <v>7744</v>
      </c>
      <c r="E3831" s="133" t="s">
        <v>1202</v>
      </c>
      <c r="F3831" s="133" t="s">
        <v>7085</v>
      </c>
      <c r="G3831" s="133" t="s">
        <v>925</v>
      </c>
      <c r="H3831" s="133" t="s">
        <v>7778</v>
      </c>
      <c r="I3831" t="b">
        <v>0</v>
      </c>
      <c r="J3831" s="133" t="s">
        <v>867</v>
      </c>
      <c r="K3831" s="91">
        <v>30000</v>
      </c>
      <c r="L3831" s="278">
        <v>30000</v>
      </c>
      <c r="M3831" s="278">
        <f t="shared" si="59"/>
        <v>0</v>
      </c>
    </row>
    <row r="3832" spans="1:13" hidden="1" x14ac:dyDescent="0.3">
      <c r="A3832" s="108">
        <v>603332</v>
      </c>
      <c r="B3832" s="133" t="s">
        <v>7779</v>
      </c>
      <c r="C3832" s="133" t="s">
        <v>13</v>
      </c>
      <c r="D3832" s="133" t="s">
        <v>7744</v>
      </c>
      <c r="E3832" s="133" t="s">
        <v>1202</v>
      </c>
      <c r="F3832" s="133" t="s">
        <v>6968</v>
      </c>
      <c r="G3832" s="133" t="s">
        <v>865</v>
      </c>
      <c r="H3832" s="133" t="s">
        <v>7780</v>
      </c>
      <c r="I3832" t="b">
        <v>0</v>
      </c>
      <c r="J3832" s="133" t="s">
        <v>867</v>
      </c>
      <c r="K3832" s="91">
        <v>0</v>
      </c>
      <c r="L3832" s="278">
        <v>0</v>
      </c>
      <c r="M3832" s="278">
        <f t="shared" si="59"/>
        <v>0</v>
      </c>
    </row>
    <row r="3833" spans="1:13" hidden="1" x14ac:dyDescent="0.3">
      <c r="A3833" s="108">
        <v>850023</v>
      </c>
      <c r="B3833" s="133" t="s">
        <v>7781</v>
      </c>
      <c r="C3833" s="133" t="s">
        <v>13</v>
      </c>
      <c r="D3833" s="133" t="s">
        <v>7744</v>
      </c>
      <c r="E3833" s="133" t="s">
        <v>1354</v>
      </c>
      <c r="F3833" s="133" t="s">
        <v>7085</v>
      </c>
      <c r="G3833" s="133" t="s">
        <v>865</v>
      </c>
      <c r="H3833" s="133" t="s">
        <v>7782</v>
      </c>
      <c r="I3833" t="b">
        <v>0</v>
      </c>
      <c r="J3833" s="133" t="s">
        <v>867</v>
      </c>
      <c r="K3833" s="91">
        <v>6500</v>
      </c>
      <c r="L3833" s="278">
        <v>6500</v>
      </c>
      <c r="M3833" s="278">
        <f t="shared" si="59"/>
        <v>0</v>
      </c>
    </row>
    <row r="3834" spans="1:13" hidden="1" x14ac:dyDescent="0.3">
      <c r="A3834" s="108">
        <v>1191107</v>
      </c>
      <c r="B3834" s="133" t="s">
        <v>7783</v>
      </c>
      <c r="C3834" s="133" t="s">
        <v>13</v>
      </c>
      <c r="D3834" s="133" t="s">
        <v>7744</v>
      </c>
      <c r="E3834" s="133" t="s">
        <v>1354</v>
      </c>
      <c r="F3834" s="133" t="s">
        <v>7085</v>
      </c>
      <c r="G3834" s="133" t="s">
        <v>925</v>
      </c>
      <c r="H3834" s="133" t="s">
        <v>1355</v>
      </c>
      <c r="I3834" t="b">
        <v>0</v>
      </c>
      <c r="J3834" s="133" t="s">
        <v>867</v>
      </c>
      <c r="K3834" s="91">
        <v>3000</v>
      </c>
      <c r="L3834" s="278">
        <v>3000</v>
      </c>
      <c r="M3834" s="278">
        <f t="shared" si="59"/>
        <v>0</v>
      </c>
    </row>
    <row r="3835" spans="1:13" hidden="1" x14ac:dyDescent="0.3">
      <c r="A3835" s="108">
        <v>595431</v>
      </c>
      <c r="B3835" s="133" t="s">
        <v>7784</v>
      </c>
      <c r="C3835" s="133" t="s">
        <v>13</v>
      </c>
      <c r="D3835" s="133" t="s">
        <v>7744</v>
      </c>
      <c r="E3835" s="133" t="s">
        <v>1354</v>
      </c>
      <c r="F3835" s="133" t="s">
        <v>7085</v>
      </c>
      <c r="G3835" s="133" t="s">
        <v>928</v>
      </c>
      <c r="H3835" s="133" t="s">
        <v>1893</v>
      </c>
      <c r="I3835" t="b">
        <v>0</v>
      </c>
      <c r="J3835" s="133" t="s">
        <v>867</v>
      </c>
      <c r="K3835" s="91">
        <v>3500</v>
      </c>
      <c r="L3835" s="278">
        <v>3500</v>
      </c>
      <c r="M3835" s="278">
        <f t="shared" si="59"/>
        <v>0</v>
      </c>
    </row>
    <row r="3836" spans="1:13" hidden="1" x14ac:dyDescent="0.3">
      <c r="A3836" s="108">
        <v>1191110</v>
      </c>
      <c r="B3836" s="133" t="s">
        <v>7785</v>
      </c>
      <c r="C3836" s="133" t="s">
        <v>13</v>
      </c>
      <c r="D3836" s="133" t="s">
        <v>7744</v>
      </c>
      <c r="E3836" s="133" t="s">
        <v>1212</v>
      </c>
      <c r="F3836" s="133" t="s">
        <v>7085</v>
      </c>
      <c r="G3836" s="133" t="s">
        <v>865</v>
      </c>
      <c r="H3836" s="133" t="s">
        <v>7786</v>
      </c>
      <c r="I3836" t="b">
        <v>0</v>
      </c>
      <c r="J3836" s="133" t="s">
        <v>867</v>
      </c>
      <c r="K3836" s="91">
        <v>250</v>
      </c>
      <c r="L3836" s="278">
        <v>250</v>
      </c>
      <c r="M3836" s="278">
        <f t="shared" si="59"/>
        <v>0</v>
      </c>
    </row>
    <row r="3837" spans="1:13" hidden="1" x14ac:dyDescent="0.3">
      <c r="A3837" s="108">
        <v>1191109</v>
      </c>
      <c r="B3837" s="133" t="s">
        <v>7787</v>
      </c>
      <c r="C3837" s="133" t="s">
        <v>13</v>
      </c>
      <c r="D3837" s="133" t="s">
        <v>7744</v>
      </c>
      <c r="E3837" s="133" t="s">
        <v>1215</v>
      </c>
      <c r="F3837" s="133" t="s">
        <v>7085</v>
      </c>
      <c r="G3837" s="133" t="s">
        <v>865</v>
      </c>
      <c r="H3837" s="133" t="s">
        <v>7788</v>
      </c>
      <c r="I3837" t="b">
        <v>0</v>
      </c>
      <c r="J3837" s="133" t="s">
        <v>867</v>
      </c>
      <c r="K3837" s="91">
        <v>5000</v>
      </c>
      <c r="L3837" s="278">
        <v>5000</v>
      </c>
      <c r="M3837" s="278">
        <f t="shared" si="59"/>
        <v>0</v>
      </c>
    </row>
    <row r="3838" spans="1:13" hidden="1" x14ac:dyDescent="0.3">
      <c r="A3838" s="108">
        <v>851286</v>
      </c>
      <c r="B3838" s="133" t="s">
        <v>7789</v>
      </c>
      <c r="C3838" s="133" t="s">
        <v>13</v>
      </c>
      <c r="D3838" s="133" t="s">
        <v>7744</v>
      </c>
      <c r="E3838" s="133" t="s">
        <v>1220</v>
      </c>
      <c r="F3838" s="133" t="s">
        <v>7085</v>
      </c>
      <c r="G3838" s="133" t="s">
        <v>865</v>
      </c>
      <c r="H3838" s="133" t="s">
        <v>7790</v>
      </c>
      <c r="I3838" t="b">
        <v>0</v>
      </c>
      <c r="J3838" s="133" t="s">
        <v>867</v>
      </c>
      <c r="K3838" s="91">
        <v>5000</v>
      </c>
      <c r="L3838" s="278">
        <v>5000</v>
      </c>
      <c r="M3838" s="278">
        <f t="shared" si="59"/>
        <v>0</v>
      </c>
    </row>
    <row r="3839" spans="1:13" hidden="1" x14ac:dyDescent="0.3">
      <c r="A3839" s="108">
        <v>1210036</v>
      </c>
      <c r="B3839" s="133" t="s">
        <v>7791</v>
      </c>
      <c r="C3839" s="133" t="s">
        <v>13</v>
      </c>
      <c r="D3839" s="133" t="s">
        <v>7744</v>
      </c>
      <c r="E3839" s="133" t="s">
        <v>1220</v>
      </c>
      <c r="F3839" s="133" t="s">
        <v>7085</v>
      </c>
      <c r="G3839" s="133" t="s">
        <v>925</v>
      </c>
      <c r="H3839" s="133" t="s">
        <v>7792</v>
      </c>
      <c r="I3839" t="b">
        <v>0</v>
      </c>
      <c r="J3839" s="133" t="s">
        <v>867</v>
      </c>
      <c r="K3839" s="91">
        <v>5000</v>
      </c>
      <c r="L3839" s="278">
        <v>5000</v>
      </c>
      <c r="M3839" s="278">
        <f t="shared" si="59"/>
        <v>0</v>
      </c>
    </row>
    <row r="3840" spans="1:13" hidden="1" x14ac:dyDescent="0.3">
      <c r="A3840" s="108">
        <v>850062</v>
      </c>
      <c r="B3840" s="133" t="s">
        <v>7793</v>
      </c>
      <c r="C3840" s="133" t="s">
        <v>13</v>
      </c>
      <c r="D3840" s="133" t="s">
        <v>7744</v>
      </c>
      <c r="E3840" s="133" t="s">
        <v>1220</v>
      </c>
      <c r="F3840" s="133" t="s">
        <v>7085</v>
      </c>
      <c r="G3840" s="133" t="s">
        <v>931</v>
      </c>
      <c r="H3840" s="133" t="s">
        <v>7794</v>
      </c>
      <c r="I3840" t="b">
        <v>0</v>
      </c>
      <c r="J3840" s="133" t="s">
        <v>867</v>
      </c>
      <c r="K3840" s="91">
        <v>3500</v>
      </c>
      <c r="L3840" s="278">
        <v>3500</v>
      </c>
      <c r="M3840" s="278">
        <f t="shared" si="59"/>
        <v>0</v>
      </c>
    </row>
    <row r="3841" spans="1:13" hidden="1" x14ac:dyDescent="0.3">
      <c r="A3841" s="108">
        <v>1191759</v>
      </c>
      <c r="B3841" s="133" t="s">
        <v>7795</v>
      </c>
      <c r="C3841" s="133" t="s">
        <v>13</v>
      </c>
      <c r="D3841" s="133" t="s">
        <v>7744</v>
      </c>
      <c r="E3841" s="133" t="s">
        <v>1220</v>
      </c>
      <c r="F3841" s="133" t="s">
        <v>7085</v>
      </c>
      <c r="G3841" s="133" t="s">
        <v>944</v>
      </c>
      <c r="H3841" s="133" t="s">
        <v>2772</v>
      </c>
      <c r="I3841" t="b">
        <v>0</v>
      </c>
      <c r="J3841" s="133" t="s">
        <v>867</v>
      </c>
      <c r="K3841" s="91">
        <v>3000</v>
      </c>
      <c r="L3841" s="278">
        <v>3000</v>
      </c>
      <c r="M3841" s="278">
        <f t="shared" si="59"/>
        <v>0</v>
      </c>
    </row>
    <row r="3842" spans="1:13" hidden="1" x14ac:dyDescent="0.3">
      <c r="A3842" s="108">
        <v>1191111</v>
      </c>
      <c r="B3842" s="133" t="s">
        <v>7796</v>
      </c>
      <c r="C3842" s="133" t="s">
        <v>13</v>
      </c>
      <c r="D3842" s="133" t="s">
        <v>7744</v>
      </c>
      <c r="E3842" s="133" t="s">
        <v>1220</v>
      </c>
      <c r="F3842" s="133" t="s">
        <v>7085</v>
      </c>
      <c r="G3842" s="133" t="s">
        <v>1060</v>
      </c>
      <c r="H3842" s="133" t="s">
        <v>7797</v>
      </c>
      <c r="I3842" t="b">
        <v>0</v>
      </c>
      <c r="J3842" s="133" t="s">
        <v>867</v>
      </c>
      <c r="K3842" s="91">
        <v>10000</v>
      </c>
      <c r="L3842" s="278">
        <v>10000</v>
      </c>
      <c r="M3842" s="278">
        <f t="shared" si="59"/>
        <v>0</v>
      </c>
    </row>
    <row r="3843" spans="1:13" hidden="1" x14ac:dyDescent="0.3">
      <c r="A3843" s="108">
        <v>589982</v>
      </c>
      <c r="B3843" s="133" t="s">
        <v>7798</v>
      </c>
      <c r="C3843" s="133" t="s">
        <v>13</v>
      </c>
      <c r="D3843" s="133" t="s">
        <v>7744</v>
      </c>
      <c r="E3843" s="133" t="s">
        <v>1220</v>
      </c>
      <c r="F3843" s="133" t="s">
        <v>7085</v>
      </c>
      <c r="G3843" s="133" t="s">
        <v>1063</v>
      </c>
      <c r="H3843" s="133" t="s">
        <v>7799</v>
      </c>
      <c r="I3843" t="b">
        <v>0</v>
      </c>
      <c r="J3843" s="133" t="s">
        <v>867</v>
      </c>
      <c r="K3843" s="91">
        <v>1500</v>
      </c>
      <c r="L3843" s="278">
        <v>1500</v>
      </c>
      <c r="M3843" s="278">
        <f t="shared" si="59"/>
        <v>0</v>
      </c>
    </row>
    <row r="3844" spans="1:13" hidden="1" x14ac:dyDescent="0.3">
      <c r="A3844" s="108">
        <v>850066</v>
      </c>
      <c r="B3844" s="133" t="s">
        <v>7800</v>
      </c>
      <c r="C3844" s="133" t="s">
        <v>13</v>
      </c>
      <c r="D3844" s="133" t="s">
        <v>7744</v>
      </c>
      <c r="E3844" s="133" t="s">
        <v>1229</v>
      </c>
      <c r="F3844" s="133" t="s">
        <v>7085</v>
      </c>
      <c r="G3844" s="133" t="s">
        <v>865</v>
      </c>
      <c r="H3844" s="133" t="s">
        <v>1457</v>
      </c>
      <c r="I3844" t="b">
        <v>0</v>
      </c>
      <c r="J3844" s="133" t="s">
        <v>867</v>
      </c>
      <c r="K3844" s="91">
        <v>15000</v>
      </c>
      <c r="L3844" s="278">
        <v>15000</v>
      </c>
      <c r="M3844" s="278">
        <f t="shared" si="59"/>
        <v>0</v>
      </c>
    </row>
    <row r="3845" spans="1:13" hidden="1" x14ac:dyDescent="0.3">
      <c r="A3845" s="108">
        <v>589983</v>
      </c>
      <c r="B3845" s="133" t="s">
        <v>7801</v>
      </c>
      <c r="C3845" s="133" t="s">
        <v>13</v>
      </c>
      <c r="D3845" s="133" t="s">
        <v>7744</v>
      </c>
      <c r="E3845" s="133" t="s">
        <v>1229</v>
      </c>
      <c r="F3845" s="133" t="s">
        <v>7085</v>
      </c>
      <c r="G3845" s="133" t="s">
        <v>1807</v>
      </c>
      <c r="H3845" s="133" t="s">
        <v>1912</v>
      </c>
      <c r="I3845" t="b">
        <v>0</v>
      </c>
      <c r="J3845" s="133" t="s">
        <v>867</v>
      </c>
      <c r="K3845" s="91">
        <v>0</v>
      </c>
      <c r="L3845" s="278">
        <v>0</v>
      </c>
      <c r="M3845" s="278">
        <f t="shared" si="59"/>
        <v>0</v>
      </c>
    </row>
    <row r="3846" spans="1:13" hidden="1" x14ac:dyDescent="0.3">
      <c r="A3846" s="108">
        <v>589984</v>
      </c>
      <c r="B3846" s="133" t="s">
        <v>7802</v>
      </c>
      <c r="C3846" s="133" t="s">
        <v>13</v>
      </c>
      <c r="D3846" s="133" t="s">
        <v>7744</v>
      </c>
      <c r="E3846" s="133" t="s">
        <v>1229</v>
      </c>
      <c r="F3846" s="133" t="s">
        <v>7085</v>
      </c>
      <c r="G3846" s="133" t="s">
        <v>1072</v>
      </c>
      <c r="H3846" s="133" t="s">
        <v>7803</v>
      </c>
      <c r="I3846" t="b">
        <v>0</v>
      </c>
      <c r="J3846" s="133" t="s">
        <v>867</v>
      </c>
      <c r="K3846" s="91">
        <v>15000</v>
      </c>
      <c r="L3846" s="278">
        <v>15000</v>
      </c>
      <c r="M3846" s="278">
        <f t="shared" ref="M3846:M3909" si="60">+L3846-K3846</f>
        <v>0</v>
      </c>
    </row>
    <row r="3847" spans="1:13" hidden="1" x14ac:dyDescent="0.3">
      <c r="A3847" s="108">
        <v>589985</v>
      </c>
      <c r="B3847" s="133" t="s">
        <v>7804</v>
      </c>
      <c r="C3847" s="133" t="s">
        <v>13</v>
      </c>
      <c r="D3847" s="133" t="s">
        <v>7744</v>
      </c>
      <c r="E3847" s="133" t="s">
        <v>1229</v>
      </c>
      <c r="F3847" s="133" t="s">
        <v>7085</v>
      </c>
      <c r="G3847" s="133" t="s">
        <v>925</v>
      </c>
      <c r="H3847" s="133" t="s">
        <v>7805</v>
      </c>
      <c r="I3847" t="b">
        <v>0</v>
      </c>
      <c r="J3847" s="133" t="s">
        <v>867</v>
      </c>
      <c r="K3847" s="91">
        <v>90000</v>
      </c>
      <c r="L3847" s="278">
        <v>90000</v>
      </c>
      <c r="M3847" s="278">
        <f t="shared" si="60"/>
        <v>0</v>
      </c>
    </row>
    <row r="3848" spans="1:13" hidden="1" x14ac:dyDescent="0.3">
      <c r="A3848" s="108">
        <v>589986</v>
      </c>
      <c r="B3848" s="133" t="s">
        <v>7806</v>
      </c>
      <c r="C3848" s="133" t="s">
        <v>13</v>
      </c>
      <c r="D3848" s="133" t="s">
        <v>7744</v>
      </c>
      <c r="E3848" s="133" t="s">
        <v>1229</v>
      </c>
      <c r="F3848" s="133" t="s">
        <v>7085</v>
      </c>
      <c r="G3848" s="133" t="s">
        <v>928</v>
      </c>
      <c r="H3848" s="133" t="s">
        <v>2783</v>
      </c>
      <c r="I3848" t="b">
        <v>0</v>
      </c>
      <c r="J3848" s="133" t="s">
        <v>867</v>
      </c>
      <c r="K3848" s="91">
        <v>10000</v>
      </c>
      <c r="L3848" s="278">
        <v>10000</v>
      </c>
      <c r="M3848" s="278">
        <f t="shared" si="60"/>
        <v>0</v>
      </c>
    </row>
    <row r="3849" spans="1:13" hidden="1" x14ac:dyDescent="0.3">
      <c r="A3849" s="108">
        <v>589987</v>
      </c>
      <c r="B3849" s="133" t="s">
        <v>7807</v>
      </c>
      <c r="C3849" s="133" t="s">
        <v>13</v>
      </c>
      <c r="D3849" s="133" t="s">
        <v>7744</v>
      </c>
      <c r="E3849" s="133" t="s">
        <v>1229</v>
      </c>
      <c r="F3849" s="133" t="s">
        <v>7085</v>
      </c>
      <c r="G3849" s="133" t="s">
        <v>931</v>
      </c>
      <c r="H3849" s="133" t="s">
        <v>7808</v>
      </c>
      <c r="I3849" t="b">
        <v>0</v>
      </c>
      <c r="J3849" s="133" t="s">
        <v>867</v>
      </c>
      <c r="K3849" s="91">
        <v>3000</v>
      </c>
      <c r="L3849" s="278">
        <v>3000</v>
      </c>
      <c r="M3849" s="278">
        <f t="shared" si="60"/>
        <v>0</v>
      </c>
    </row>
    <row r="3850" spans="1:13" hidden="1" x14ac:dyDescent="0.3">
      <c r="A3850" s="108">
        <v>589988</v>
      </c>
      <c r="B3850" s="133" t="s">
        <v>7809</v>
      </c>
      <c r="C3850" s="133" t="s">
        <v>13</v>
      </c>
      <c r="D3850" s="133" t="s">
        <v>7744</v>
      </c>
      <c r="E3850" s="133" t="s">
        <v>1229</v>
      </c>
      <c r="F3850" s="133" t="s">
        <v>7085</v>
      </c>
      <c r="G3850" s="133" t="s">
        <v>944</v>
      </c>
      <c r="H3850" s="133" t="s">
        <v>2707</v>
      </c>
      <c r="I3850" t="b">
        <v>0</v>
      </c>
      <c r="J3850" s="133" t="s">
        <v>867</v>
      </c>
      <c r="K3850" s="91">
        <v>60</v>
      </c>
      <c r="L3850" s="278">
        <v>60</v>
      </c>
      <c r="M3850" s="278">
        <f t="shared" si="60"/>
        <v>0</v>
      </c>
    </row>
    <row r="3851" spans="1:13" hidden="1" x14ac:dyDescent="0.3">
      <c r="A3851" s="108">
        <v>589989</v>
      </c>
      <c r="B3851" s="133" t="s">
        <v>7810</v>
      </c>
      <c r="C3851" s="133" t="s">
        <v>13</v>
      </c>
      <c r="D3851" s="133" t="s">
        <v>7744</v>
      </c>
      <c r="E3851" s="133" t="s">
        <v>1229</v>
      </c>
      <c r="F3851" s="133" t="s">
        <v>7085</v>
      </c>
      <c r="G3851" s="133" t="s">
        <v>1060</v>
      </c>
      <c r="H3851" s="133" t="s">
        <v>2783</v>
      </c>
      <c r="I3851" t="b">
        <v>0</v>
      </c>
      <c r="J3851" s="133" t="s">
        <v>867</v>
      </c>
      <c r="K3851" s="91">
        <v>4000</v>
      </c>
      <c r="L3851" s="278">
        <v>4000</v>
      </c>
      <c r="M3851" s="278">
        <f t="shared" si="60"/>
        <v>0</v>
      </c>
    </row>
    <row r="3852" spans="1:13" hidden="1" x14ac:dyDescent="0.3">
      <c r="A3852" s="108">
        <v>850065</v>
      </c>
      <c r="B3852" s="133" t="s">
        <v>7811</v>
      </c>
      <c r="C3852" s="133" t="s">
        <v>13</v>
      </c>
      <c r="D3852" s="133" t="s">
        <v>7744</v>
      </c>
      <c r="E3852" s="133" t="s">
        <v>1229</v>
      </c>
      <c r="F3852" s="133" t="s">
        <v>7085</v>
      </c>
      <c r="G3852" s="133" t="s">
        <v>1063</v>
      </c>
      <c r="H3852" s="133" t="s">
        <v>2777</v>
      </c>
      <c r="I3852" t="b">
        <v>0</v>
      </c>
      <c r="J3852" s="133" t="s">
        <v>867</v>
      </c>
      <c r="K3852" s="91">
        <v>3500</v>
      </c>
      <c r="L3852" s="278">
        <v>3500</v>
      </c>
      <c r="M3852" s="278">
        <f t="shared" si="60"/>
        <v>0</v>
      </c>
    </row>
    <row r="3853" spans="1:13" hidden="1" x14ac:dyDescent="0.3">
      <c r="A3853" s="108">
        <v>598604</v>
      </c>
      <c r="B3853" s="133" t="s">
        <v>7812</v>
      </c>
      <c r="C3853" s="133" t="s">
        <v>13</v>
      </c>
      <c r="D3853" s="133" t="s">
        <v>7744</v>
      </c>
      <c r="E3853" s="133" t="s">
        <v>1229</v>
      </c>
      <c r="F3853" s="133" t="s">
        <v>7085</v>
      </c>
      <c r="G3853" s="133" t="s">
        <v>1088</v>
      </c>
      <c r="H3853" s="133" t="s">
        <v>7813</v>
      </c>
      <c r="I3853" t="b">
        <v>0</v>
      </c>
      <c r="J3853" s="133" t="s">
        <v>867</v>
      </c>
      <c r="K3853" s="91">
        <v>3000</v>
      </c>
      <c r="L3853" s="278">
        <v>3000</v>
      </c>
      <c r="M3853" s="278">
        <f t="shared" si="60"/>
        <v>0</v>
      </c>
    </row>
    <row r="3854" spans="1:13" hidden="1" x14ac:dyDescent="0.3">
      <c r="A3854" s="108">
        <v>1191327</v>
      </c>
      <c r="B3854" s="133" t="s">
        <v>7814</v>
      </c>
      <c r="C3854" s="133" t="s">
        <v>13</v>
      </c>
      <c r="D3854" s="133" t="s">
        <v>7744</v>
      </c>
      <c r="E3854" s="133" t="s">
        <v>1229</v>
      </c>
      <c r="F3854" s="133" t="s">
        <v>7085</v>
      </c>
      <c r="G3854" s="133" t="s">
        <v>1066</v>
      </c>
      <c r="H3854" s="133" t="s">
        <v>7815</v>
      </c>
      <c r="I3854" t="b">
        <v>0</v>
      </c>
      <c r="J3854" s="133" t="s">
        <v>867</v>
      </c>
      <c r="K3854" s="91">
        <v>7500</v>
      </c>
      <c r="L3854" s="278">
        <v>7500</v>
      </c>
      <c r="M3854" s="278">
        <f t="shared" si="60"/>
        <v>0</v>
      </c>
    </row>
    <row r="3855" spans="1:13" hidden="1" x14ac:dyDescent="0.3">
      <c r="A3855" s="108">
        <v>583382</v>
      </c>
      <c r="B3855" s="133" t="s">
        <v>7816</v>
      </c>
      <c r="C3855" s="133" t="s">
        <v>13</v>
      </c>
      <c r="D3855" s="133" t="s">
        <v>7744</v>
      </c>
      <c r="E3855" s="133" t="s">
        <v>1229</v>
      </c>
      <c r="F3855" s="133" t="s">
        <v>6968</v>
      </c>
      <c r="G3855" s="133" t="s">
        <v>865</v>
      </c>
      <c r="H3855" s="133" t="s">
        <v>7817</v>
      </c>
      <c r="I3855" t="b">
        <v>0</v>
      </c>
      <c r="J3855" s="133" t="s">
        <v>867</v>
      </c>
      <c r="K3855" s="91">
        <v>150000</v>
      </c>
      <c r="L3855" s="278">
        <v>150000</v>
      </c>
      <c r="M3855" s="278">
        <f t="shared" si="60"/>
        <v>0</v>
      </c>
    </row>
    <row r="3856" spans="1:13" hidden="1" x14ac:dyDescent="0.3">
      <c r="A3856" s="108">
        <v>589990</v>
      </c>
      <c r="B3856" s="133" t="s">
        <v>7818</v>
      </c>
      <c r="C3856" s="133" t="s">
        <v>13</v>
      </c>
      <c r="D3856" s="133" t="s">
        <v>7744</v>
      </c>
      <c r="E3856" s="133" t="s">
        <v>1229</v>
      </c>
      <c r="F3856" s="133" t="s">
        <v>6964</v>
      </c>
      <c r="G3856" s="133" t="s">
        <v>865</v>
      </c>
      <c r="H3856" s="133" t="s">
        <v>1457</v>
      </c>
      <c r="I3856" t="b">
        <v>0</v>
      </c>
      <c r="J3856" s="133" t="s">
        <v>867</v>
      </c>
      <c r="K3856" s="91">
        <v>0</v>
      </c>
      <c r="L3856" s="278">
        <v>0</v>
      </c>
      <c r="M3856" s="278">
        <f t="shared" si="60"/>
        <v>0</v>
      </c>
    </row>
    <row r="3857" spans="1:13" hidden="1" x14ac:dyDescent="0.3">
      <c r="A3857" s="108">
        <v>589991</v>
      </c>
      <c r="B3857" s="133" t="s">
        <v>7819</v>
      </c>
      <c r="C3857" s="133" t="s">
        <v>13</v>
      </c>
      <c r="D3857" s="133" t="s">
        <v>7744</v>
      </c>
      <c r="E3857" s="133" t="s">
        <v>1240</v>
      </c>
      <c r="F3857" s="133" t="s">
        <v>7085</v>
      </c>
      <c r="G3857" s="133" t="s">
        <v>865</v>
      </c>
      <c r="H3857" s="133" t="s">
        <v>2792</v>
      </c>
      <c r="I3857" t="b">
        <v>0</v>
      </c>
      <c r="J3857" s="133" t="s">
        <v>867</v>
      </c>
      <c r="K3857" s="91">
        <v>1000</v>
      </c>
      <c r="L3857" s="278">
        <v>1000</v>
      </c>
      <c r="M3857" s="278">
        <f t="shared" si="60"/>
        <v>0</v>
      </c>
    </row>
    <row r="3858" spans="1:13" hidden="1" x14ac:dyDescent="0.3">
      <c r="A3858" s="108">
        <v>598605</v>
      </c>
      <c r="B3858" s="133" t="s">
        <v>7820</v>
      </c>
      <c r="C3858" s="133" t="s">
        <v>13</v>
      </c>
      <c r="D3858" s="133" t="s">
        <v>7744</v>
      </c>
      <c r="E3858" s="133" t="s">
        <v>1240</v>
      </c>
      <c r="F3858" s="133" t="s">
        <v>7085</v>
      </c>
      <c r="G3858" s="133" t="s">
        <v>925</v>
      </c>
      <c r="H3858" s="133" t="s">
        <v>7821</v>
      </c>
      <c r="I3858" t="b">
        <v>0</v>
      </c>
      <c r="J3858" s="133" t="s">
        <v>867</v>
      </c>
      <c r="K3858" s="91">
        <v>5000</v>
      </c>
      <c r="L3858" s="278">
        <v>5000</v>
      </c>
      <c r="M3858" s="278">
        <f t="shared" si="60"/>
        <v>0</v>
      </c>
    </row>
    <row r="3859" spans="1:13" hidden="1" x14ac:dyDescent="0.3">
      <c r="A3859" s="108">
        <v>603333</v>
      </c>
      <c r="B3859" s="133" t="s">
        <v>7822</v>
      </c>
      <c r="C3859" s="133" t="s">
        <v>13</v>
      </c>
      <c r="D3859" s="133" t="s">
        <v>7744</v>
      </c>
      <c r="E3859" s="133" t="s">
        <v>1576</v>
      </c>
      <c r="F3859" s="133" t="s">
        <v>7085</v>
      </c>
      <c r="G3859" s="133" t="s">
        <v>865</v>
      </c>
      <c r="H3859" s="133" t="s">
        <v>1577</v>
      </c>
      <c r="I3859" t="b">
        <v>0</v>
      </c>
      <c r="J3859" s="133" t="s">
        <v>867</v>
      </c>
      <c r="K3859" s="91">
        <v>159710</v>
      </c>
      <c r="L3859" s="278">
        <v>159710</v>
      </c>
      <c r="M3859" s="278">
        <f t="shared" si="60"/>
        <v>0</v>
      </c>
    </row>
    <row r="3860" spans="1:13" hidden="1" x14ac:dyDescent="0.3">
      <c r="A3860" s="108">
        <v>850024</v>
      </c>
      <c r="B3860" s="133" t="s">
        <v>7823</v>
      </c>
      <c r="C3860" s="133" t="s">
        <v>13</v>
      </c>
      <c r="D3860" s="133" t="s">
        <v>7744</v>
      </c>
      <c r="E3860" s="133" t="s">
        <v>1576</v>
      </c>
      <c r="F3860" s="133" t="s">
        <v>7085</v>
      </c>
      <c r="G3860" s="133" t="s">
        <v>925</v>
      </c>
      <c r="H3860" s="133" t="s">
        <v>7824</v>
      </c>
      <c r="I3860" t="b">
        <v>0</v>
      </c>
      <c r="J3860" s="133" t="s">
        <v>867</v>
      </c>
      <c r="K3860" s="91">
        <v>750</v>
      </c>
      <c r="L3860" s="278">
        <v>750</v>
      </c>
      <c r="M3860" s="278">
        <f t="shared" si="60"/>
        <v>0</v>
      </c>
    </row>
    <row r="3861" spans="1:13" hidden="1" x14ac:dyDescent="0.3">
      <c r="A3861" s="108">
        <v>850026</v>
      </c>
      <c r="B3861" s="133" t="s">
        <v>7825</v>
      </c>
      <c r="C3861" s="133" t="s">
        <v>13</v>
      </c>
      <c r="D3861" s="133" t="s">
        <v>7744</v>
      </c>
      <c r="E3861" s="133" t="s">
        <v>1576</v>
      </c>
      <c r="F3861" s="133" t="s">
        <v>7085</v>
      </c>
      <c r="G3861" s="133" t="s">
        <v>928</v>
      </c>
      <c r="H3861" s="133" t="s">
        <v>7826</v>
      </c>
      <c r="I3861" t="b">
        <v>0</v>
      </c>
      <c r="J3861" s="133" t="s">
        <v>867</v>
      </c>
      <c r="K3861" s="91">
        <v>1000</v>
      </c>
      <c r="L3861" s="278">
        <v>1000</v>
      </c>
      <c r="M3861" s="278">
        <f t="shared" si="60"/>
        <v>0</v>
      </c>
    </row>
    <row r="3862" spans="1:13" hidden="1" x14ac:dyDescent="0.3">
      <c r="A3862" s="108">
        <v>595433</v>
      </c>
      <c r="B3862" s="133" t="s">
        <v>7827</v>
      </c>
      <c r="C3862" s="133" t="s">
        <v>13</v>
      </c>
      <c r="D3862" s="133" t="s">
        <v>7744</v>
      </c>
      <c r="E3862" s="133" t="s">
        <v>1243</v>
      </c>
      <c r="F3862" s="133" t="s">
        <v>7085</v>
      </c>
      <c r="G3862" s="133" t="s">
        <v>865</v>
      </c>
      <c r="H3862" s="133" t="s">
        <v>1244</v>
      </c>
      <c r="I3862" t="b">
        <v>0</v>
      </c>
      <c r="J3862" s="133" t="s">
        <v>867</v>
      </c>
      <c r="K3862" s="91">
        <v>8000</v>
      </c>
      <c r="L3862" s="278">
        <v>8000</v>
      </c>
      <c r="M3862" s="278">
        <f t="shared" si="60"/>
        <v>0</v>
      </c>
    </row>
    <row r="3863" spans="1:13" hidden="1" x14ac:dyDescent="0.3">
      <c r="A3863" s="108">
        <v>602025</v>
      </c>
      <c r="B3863" s="133" t="s">
        <v>7828</v>
      </c>
      <c r="C3863" s="133" t="s">
        <v>13</v>
      </c>
      <c r="D3863" s="133" t="s">
        <v>7744</v>
      </c>
      <c r="E3863" s="133" t="s">
        <v>1246</v>
      </c>
      <c r="F3863" s="133" t="s">
        <v>7085</v>
      </c>
      <c r="G3863" s="133" t="s">
        <v>865</v>
      </c>
      <c r="H3863" s="133" t="s">
        <v>1326</v>
      </c>
      <c r="I3863" t="b">
        <v>0</v>
      </c>
      <c r="J3863" s="133" t="s">
        <v>867</v>
      </c>
      <c r="K3863" s="91">
        <v>1800</v>
      </c>
      <c r="L3863" s="278">
        <v>2160</v>
      </c>
      <c r="M3863" s="278">
        <f t="shared" si="60"/>
        <v>360</v>
      </c>
    </row>
    <row r="3864" spans="1:13" hidden="1" x14ac:dyDescent="0.3">
      <c r="A3864" s="108">
        <v>851449</v>
      </c>
      <c r="B3864" s="133" t="s">
        <v>7829</v>
      </c>
      <c r="C3864" s="133" t="s">
        <v>13</v>
      </c>
      <c r="D3864" s="133" t="s">
        <v>7744</v>
      </c>
      <c r="E3864" s="133" t="s">
        <v>1246</v>
      </c>
      <c r="F3864" s="133" t="s">
        <v>7085</v>
      </c>
      <c r="G3864" s="133" t="s">
        <v>925</v>
      </c>
      <c r="H3864" s="268" t="s">
        <v>1251</v>
      </c>
      <c r="I3864" t="b">
        <v>0</v>
      </c>
      <c r="J3864" s="133" t="s">
        <v>867</v>
      </c>
      <c r="K3864" s="91">
        <v>360</v>
      </c>
      <c r="L3864" s="278">
        <v>0</v>
      </c>
      <c r="M3864" s="278">
        <f t="shared" si="60"/>
        <v>-360</v>
      </c>
    </row>
    <row r="3865" spans="1:13" hidden="1" x14ac:dyDescent="0.3">
      <c r="A3865" s="108">
        <v>589992</v>
      </c>
      <c r="B3865" s="133" t="s">
        <v>7830</v>
      </c>
      <c r="C3865" s="133" t="s">
        <v>13</v>
      </c>
      <c r="D3865" s="133" t="s">
        <v>7744</v>
      </c>
      <c r="E3865" s="133" t="s">
        <v>1586</v>
      </c>
      <c r="F3865" s="133" t="s">
        <v>7085</v>
      </c>
      <c r="G3865" s="133" t="s">
        <v>865</v>
      </c>
      <c r="H3865" s="133" t="s">
        <v>1922</v>
      </c>
      <c r="I3865" t="b">
        <v>0</v>
      </c>
      <c r="J3865" s="133" t="s">
        <v>867</v>
      </c>
      <c r="K3865" s="91">
        <v>115600</v>
      </c>
      <c r="L3865" s="278">
        <v>115600</v>
      </c>
      <c r="M3865" s="278">
        <f t="shared" si="60"/>
        <v>0</v>
      </c>
    </row>
    <row r="3866" spans="1:13" hidden="1" x14ac:dyDescent="0.3">
      <c r="A3866" s="108">
        <v>2617389</v>
      </c>
      <c r="B3866" s="133" t="s">
        <v>7831</v>
      </c>
      <c r="C3866" s="133" t="s">
        <v>13</v>
      </c>
      <c r="D3866" s="133" t="s">
        <v>7744</v>
      </c>
      <c r="E3866" s="133" t="s">
        <v>1586</v>
      </c>
      <c r="F3866" s="133" t="s">
        <v>7085</v>
      </c>
      <c r="G3866" s="133" t="s">
        <v>925</v>
      </c>
      <c r="H3866" s="133" t="s">
        <v>7832</v>
      </c>
      <c r="I3866" t="b">
        <v>0</v>
      </c>
      <c r="J3866" s="133" t="s">
        <v>867</v>
      </c>
      <c r="K3866" s="91">
        <v>0</v>
      </c>
      <c r="L3866" s="278">
        <v>0</v>
      </c>
      <c r="M3866" s="278">
        <f t="shared" si="60"/>
        <v>0</v>
      </c>
    </row>
    <row r="3867" spans="1:13" hidden="1" x14ac:dyDescent="0.3">
      <c r="A3867" s="108">
        <v>603334</v>
      </c>
      <c r="B3867" s="133" t="s">
        <v>7833</v>
      </c>
      <c r="C3867" s="133" t="s">
        <v>13</v>
      </c>
      <c r="D3867" s="133" t="s">
        <v>7744</v>
      </c>
      <c r="E3867" s="133" t="s">
        <v>1586</v>
      </c>
      <c r="F3867" s="133" t="s">
        <v>7085</v>
      </c>
      <c r="G3867" s="133" t="s">
        <v>928</v>
      </c>
      <c r="H3867" s="133" t="s">
        <v>7834</v>
      </c>
      <c r="I3867" t="b">
        <v>0</v>
      </c>
      <c r="J3867" s="133" t="s">
        <v>867</v>
      </c>
      <c r="K3867" s="91">
        <v>0</v>
      </c>
      <c r="L3867" s="278">
        <v>0</v>
      </c>
      <c r="M3867" s="278">
        <f t="shared" si="60"/>
        <v>0</v>
      </c>
    </row>
    <row r="3868" spans="1:13" hidden="1" x14ac:dyDescent="0.3">
      <c r="A3868" s="108">
        <v>603335</v>
      </c>
      <c r="B3868" s="133" t="s">
        <v>7835</v>
      </c>
      <c r="C3868" s="133" t="s">
        <v>13</v>
      </c>
      <c r="D3868" s="133" t="s">
        <v>7744</v>
      </c>
      <c r="E3868" s="133" t="s">
        <v>1586</v>
      </c>
      <c r="F3868" s="133" t="s">
        <v>7085</v>
      </c>
      <c r="G3868" s="133" t="s">
        <v>931</v>
      </c>
      <c r="H3868" s="133" t="s">
        <v>7832</v>
      </c>
      <c r="I3868" t="b">
        <v>0</v>
      </c>
      <c r="J3868" s="133" t="s">
        <v>867</v>
      </c>
      <c r="K3868" s="91">
        <v>0</v>
      </c>
      <c r="L3868" s="278">
        <v>0</v>
      </c>
      <c r="M3868" s="278">
        <f t="shared" si="60"/>
        <v>0</v>
      </c>
    </row>
    <row r="3869" spans="1:13" hidden="1" x14ac:dyDescent="0.3">
      <c r="A3869" s="108">
        <v>850019</v>
      </c>
      <c r="B3869" s="133" t="s">
        <v>7836</v>
      </c>
      <c r="C3869" s="133" t="s">
        <v>13</v>
      </c>
      <c r="D3869" s="133" t="s">
        <v>7744</v>
      </c>
      <c r="E3869" s="133" t="s">
        <v>1253</v>
      </c>
      <c r="F3869" s="133" t="s">
        <v>7085</v>
      </c>
      <c r="G3869" s="133" t="s">
        <v>865</v>
      </c>
      <c r="H3869" s="133" t="s">
        <v>1254</v>
      </c>
      <c r="I3869" t="b">
        <v>0</v>
      </c>
      <c r="J3869" s="133" t="s">
        <v>867</v>
      </c>
      <c r="K3869" s="91">
        <v>0</v>
      </c>
      <c r="L3869" s="278">
        <v>0</v>
      </c>
      <c r="M3869" s="278">
        <f t="shared" si="60"/>
        <v>0</v>
      </c>
    </row>
    <row r="3870" spans="1:13" hidden="1" x14ac:dyDescent="0.3">
      <c r="A3870" s="108">
        <v>583383</v>
      </c>
      <c r="B3870" s="133" t="s">
        <v>7837</v>
      </c>
      <c r="C3870" s="133" t="s">
        <v>13</v>
      </c>
      <c r="D3870" s="133" t="s">
        <v>7744</v>
      </c>
      <c r="E3870" s="133" t="s">
        <v>1265</v>
      </c>
      <c r="F3870" s="133" t="s">
        <v>7085</v>
      </c>
      <c r="G3870" s="133" t="s">
        <v>865</v>
      </c>
      <c r="H3870" s="133" t="s">
        <v>1266</v>
      </c>
      <c r="I3870" t="b">
        <v>0</v>
      </c>
      <c r="J3870" s="133" t="s">
        <v>867</v>
      </c>
      <c r="K3870" s="91">
        <v>74180</v>
      </c>
      <c r="L3870" s="278">
        <v>74180</v>
      </c>
      <c r="M3870" s="278">
        <f t="shared" si="60"/>
        <v>0</v>
      </c>
    </row>
    <row r="3871" spans="1:13" hidden="1" x14ac:dyDescent="0.3">
      <c r="A3871" s="108">
        <v>850518</v>
      </c>
      <c r="B3871" s="133" t="s">
        <v>7838</v>
      </c>
      <c r="C3871" s="133" t="s">
        <v>13</v>
      </c>
      <c r="D3871" s="133" t="s">
        <v>7744</v>
      </c>
      <c r="E3871" s="133" t="s">
        <v>1268</v>
      </c>
      <c r="F3871" s="133" t="s">
        <v>7085</v>
      </c>
      <c r="G3871" s="133" t="s">
        <v>865</v>
      </c>
      <c r="H3871" s="133" t="s">
        <v>7839</v>
      </c>
      <c r="I3871" t="b">
        <v>0</v>
      </c>
      <c r="J3871" s="133" t="s">
        <v>867</v>
      </c>
      <c r="K3871" s="91">
        <v>500</v>
      </c>
      <c r="L3871" s="278">
        <v>500</v>
      </c>
      <c r="M3871" s="278">
        <f t="shared" si="60"/>
        <v>0</v>
      </c>
    </row>
    <row r="3872" spans="1:13" hidden="1" x14ac:dyDescent="0.3">
      <c r="A3872" s="108">
        <v>589993</v>
      </c>
      <c r="B3872" s="133" t="s">
        <v>7840</v>
      </c>
      <c r="C3872" s="133" t="s">
        <v>13</v>
      </c>
      <c r="D3872" s="133" t="s">
        <v>7744</v>
      </c>
      <c r="E3872" s="133" t="s">
        <v>1273</v>
      </c>
      <c r="F3872" s="133" t="s">
        <v>7085</v>
      </c>
      <c r="G3872" s="133" t="s">
        <v>865</v>
      </c>
      <c r="H3872" s="133" t="s">
        <v>7841</v>
      </c>
      <c r="I3872" t="b">
        <v>0</v>
      </c>
      <c r="J3872" s="133" t="s">
        <v>867</v>
      </c>
      <c r="K3872" s="91">
        <v>4000</v>
      </c>
      <c r="L3872" s="278">
        <v>4000</v>
      </c>
      <c r="M3872" s="278">
        <f t="shared" si="60"/>
        <v>0</v>
      </c>
    </row>
    <row r="3873" spans="1:13" hidden="1" x14ac:dyDescent="0.3">
      <c r="A3873" s="108">
        <v>589994</v>
      </c>
      <c r="B3873" s="133" t="s">
        <v>7842</v>
      </c>
      <c r="C3873" s="133" t="s">
        <v>13</v>
      </c>
      <c r="D3873" s="133" t="s">
        <v>7744</v>
      </c>
      <c r="E3873" s="133" t="s">
        <v>1273</v>
      </c>
      <c r="F3873" s="133" t="s">
        <v>7085</v>
      </c>
      <c r="G3873" s="133" t="s">
        <v>925</v>
      </c>
      <c r="H3873" s="133" t="s">
        <v>2083</v>
      </c>
      <c r="I3873" t="b">
        <v>0</v>
      </c>
      <c r="J3873" s="133" t="s">
        <v>867</v>
      </c>
      <c r="K3873" s="91">
        <v>1000</v>
      </c>
      <c r="L3873" s="278">
        <v>1000</v>
      </c>
      <c r="M3873" s="278">
        <f t="shared" si="60"/>
        <v>0</v>
      </c>
    </row>
    <row r="3874" spans="1:13" hidden="1" x14ac:dyDescent="0.3">
      <c r="A3874" s="108">
        <v>603336</v>
      </c>
      <c r="B3874" s="133" t="s">
        <v>7843</v>
      </c>
      <c r="C3874" s="133" t="s">
        <v>13</v>
      </c>
      <c r="D3874" s="133" t="s">
        <v>7744</v>
      </c>
      <c r="E3874" s="133" t="s">
        <v>1273</v>
      </c>
      <c r="F3874" s="133" t="s">
        <v>7085</v>
      </c>
      <c r="G3874" s="133" t="s">
        <v>928</v>
      </c>
      <c r="H3874" s="133" t="s">
        <v>7844</v>
      </c>
      <c r="I3874" t="b">
        <v>0</v>
      </c>
      <c r="J3874" s="133" t="s">
        <v>867</v>
      </c>
      <c r="K3874" s="91">
        <v>1500</v>
      </c>
      <c r="L3874" s="278">
        <v>1500</v>
      </c>
      <c r="M3874" s="278">
        <f t="shared" si="60"/>
        <v>0</v>
      </c>
    </row>
    <row r="3875" spans="1:13" hidden="1" x14ac:dyDescent="0.3">
      <c r="A3875" s="108">
        <v>603337</v>
      </c>
      <c r="B3875" s="133" t="s">
        <v>7845</v>
      </c>
      <c r="C3875" s="133" t="s">
        <v>13</v>
      </c>
      <c r="D3875" s="133" t="s">
        <v>7744</v>
      </c>
      <c r="E3875" s="133" t="s">
        <v>1273</v>
      </c>
      <c r="F3875" s="133" t="s">
        <v>7085</v>
      </c>
      <c r="G3875" s="133" t="s">
        <v>931</v>
      </c>
      <c r="H3875" s="133" t="s">
        <v>7846</v>
      </c>
      <c r="I3875" t="b">
        <v>0</v>
      </c>
      <c r="J3875" s="133" t="s">
        <v>867</v>
      </c>
      <c r="K3875" s="91">
        <v>3000</v>
      </c>
      <c r="L3875" s="278">
        <v>3000</v>
      </c>
      <c r="M3875" s="278">
        <f t="shared" si="60"/>
        <v>0</v>
      </c>
    </row>
    <row r="3876" spans="1:13" hidden="1" x14ac:dyDescent="0.3">
      <c r="A3876" s="108">
        <v>603338</v>
      </c>
      <c r="B3876" s="133" t="s">
        <v>7847</v>
      </c>
      <c r="C3876" s="133" t="s">
        <v>13</v>
      </c>
      <c r="D3876" s="133" t="s">
        <v>7744</v>
      </c>
      <c r="E3876" s="133" t="s">
        <v>1273</v>
      </c>
      <c r="F3876" s="133" t="s">
        <v>7085</v>
      </c>
      <c r="G3876" s="133" t="s">
        <v>944</v>
      </c>
      <c r="H3876" s="133" t="s">
        <v>6658</v>
      </c>
      <c r="I3876" t="b">
        <v>0</v>
      </c>
      <c r="J3876" s="133" t="s">
        <v>867</v>
      </c>
      <c r="K3876" s="91">
        <v>2500</v>
      </c>
      <c r="L3876" s="278">
        <v>2500</v>
      </c>
      <c r="M3876" s="278">
        <f t="shared" si="60"/>
        <v>0</v>
      </c>
    </row>
    <row r="3877" spans="1:13" hidden="1" x14ac:dyDescent="0.3">
      <c r="A3877" s="108">
        <v>583397</v>
      </c>
      <c r="B3877" s="133" t="s">
        <v>7848</v>
      </c>
      <c r="C3877" s="133" t="s">
        <v>13</v>
      </c>
      <c r="D3877" s="133" t="s">
        <v>7744</v>
      </c>
      <c r="E3877" s="133" t="s">
        <v>1273</v>
      </c>
      <c r="F3877" s="133" t="s">
        <v>7085</v>
      </c>
      <c r="G3877" s="133" t="s">
        <v>1060</v>
      </c>
      <c r="H3877" s="133" t="s">
        <v>3134</v>
      </c>
      <c r="I3877" t="b">
        <v>0</v>
      </c>
      <c r="J3877" s="133" t="s">
        <v>867</v>
      </c>
      <c r="K3877" s="91">
        <v>500</v>
      </c>
      <c r="L3877" s="278">
        <v>500</v>
      </c>
      <c r="M3877" s="278">
        <f t="shared" si="60"/>
        <v>0</v>
      </c>
    </row>
    <row r="3878" spans="1:13" hidden="1" x14ac:dyDescent="0.3">
      <c r="A3878" s="108">
        <v>850063</v>
      </c>
      <c r="B3878" s="133" t="s">
        <v>7849</v>
      </c>
      <c r="C3878" s="133" t="s">
        <v>13</v>
      </c>
      <c r="D3878" s="133" t="s">
        <v>7744</v>
      </c>
      <c r="E3878" s="133" t="s">
        <v>2109</v>
      </c>
      <c r="F3878" s="133" t="s">
        <v>7085</v>
      </c>
      <c r="G3878" s="133" t="s">
        <v>865</v>
      </c>
      <c r="H3878" s="133" t="s">
        <v>7850</v>
      </c>
      <c r="I3878" t="b">
        <v>0</v>
      </c>
      <c r="J3878" s="133" t="s">
        <v>867</v>
      </c>
      <c r="K3878" s="91">
        <v>1000</v>
      </c>
      <c r="L3878" s="278">
        <v>1000</v>
      </c>
      <c r="M3878" s="278">
        <f t="shared" si="60"/>
        <v>0</v>
      </c>
    </row>
    <row r="3879" spans="1:13" hidden="1" x14ac:dyDescent="0.3">
      <c r="A3879" s="108">
        <v>603339</v>
      </c>
      <c r="B3879" s="133" t="s">
        <v>7851</v>
      </c>
      <c r="C3879" s="133" t="s">
        <v>13</v>
      </c>
      <c r="D3879" s="133" t="s">
        <v>7744</v>
      </c>
      <c r="E3879" s="133" t="s">
        <v>2109</v>
      </c>
      <c r="F3879" s="133" t="s">
        <v>7085</v>
      </c>
      <c r="G3879" s="133" t="s">
        <v>925</v>
      </c>
      <c r="H3879" s="133" t="s">
        <v>7852</v>
      </c>
      <c r="I3879" t="b">
        <v>0</v>
      </c>
      <c r="J3879" s="133" t="s">
        <v>867</v>
      </c>
      <c r="K3879" s="91">
        <v>500</v>
      </c>
      <c r="L3879" s="278">
        <v>500</v>
      </c>
      <c r="M3879" s="278">
        <f t="shared" si="60"/>
        <v>0</v>
      </c>
    </row>
    <row r="3880" spans="1:13" hidden="1" x14ac:dyDescent="0.3">
      <c r="A3880" s="108">
        <v>589995</v>
      </c>
      <c r="B3880" s="133" t="s">
        <v>7853</v>
      </c>
      <c r="C3880" s="133" t="s">
        <v>13</v>
      </c>
      <c r="D3880" s="133" t="s">
        <v>7744</v>
      </c>
      <c r="E3880" s="133" t="s">
        <v>3658</v>
      </c>
      <c r="F3880" s="133" t="s">
        <v>7085</v>
      </c>
      <c r="G3880" s="133" t="s">
        <v>865</v>
      </c>
      <c r="H3880" s="133" t="s">
        <v>7854</v>
      </c>
      <c r="I3880" t="b">
        <v>0</v>
      </c>
      <c r="J3880" s="133" t="s">
        <v>867</v>
      </c>
      <c r="K3880" s="91">
        <v>0</v>
      </c>
      <c r="L3880" s="278">
        <v>0</v>
      </c>
      <c r="M3880" s="278">
        <f t="shared" si="60"/>
        <v>0</v>
      </c>
    </row>
    <row r="3881" spans="1:13" hidden="1" x14ac:dyDescent="0.3">
      <c r="A3881" s="108">
        <v>589996</v>
      </c>
      <c r="B3881" s="133" t="s">
        <v>7855</v>
      </c>
      <c r="C3881" s="133" t="s">
        <v>13</v>
      </c>
      <c r="D3881" s="133" t="s">
        <v>7744</v>
      </c>
      <c r="E3881" s="133" t="s">
        <v>1679</v>
      </c>
      <c r="F3881" s="133" t="s">
        <v>7085</v>
      </c>
      <c r="G3881" s="133" t="s">
        <v>865</v>
      </c>
      <c r="H3881" s="133" t="s">
        <v>3690</v>
      </c>
      <c r="I3881" t="b">
        <v>0</v>
      </c>
      <c r="J3881" s="133" t="s">
        <v>867</v>
      </c>
      <c r="K3881" s="91">
        <v>35000</v>
      </c>
      <c r="L3881" s="278">
        <v>37010</v>
      </c>
      <c r="M3881" s="278">
        <f t="shared" si="60"/>
        <v>2010</v>
      </c>
    </row>
    <row r="3882" spans="1:13" hidden="1" x14ac:dyDescent="0.3">
      <c r="A3882" s="108">
        <v>2617377</v>
      </c>
      <c r="B3882" s="261" t="s">
        <v>7856</v>
      </c>
      <c r="C3882" s="262" t="s">
        <v>13</v>
      </c>
      <c r="D3882" s="262" t="s">
        <v>7744</v>
      </c>
      <c r="E3882" s="262" t="s">
        <v>1679</v>
      </c>
      <c r="F3882" s="262" t="s">
        <v>7085</v>
      </c>
      <c r="G3882" s="262" t="s">
        <v>925</v>
      </c>
      <c r="H3882" s="262" t="s">
        <v>7857</v>
      </c>
      <c r="I3882" s="263" t="b">
        <v>0</v>
      </c>
      <c r="J3882" s="261" t="s">
        <v>867</v>
      </c>
      <c r="K3882" s="264"/>
      <c r="L3882" s="278">
        <v>21050</v>
      </c>
      <c r="M3882" s="285">
        <f t="shared" si="60"/>
        <v>21050</v>
      </c>
    </row>
    <row r="3883" spans="1:13" hidden="1" x14ac:dyDescent="0.3">
      <c r="A3883" s="108">
        <v>2617378</v>
      </c>
      <c r="B3883" s="261" t="s">
        <v>11991</v>
      </c>
      <c r="C3883" s="262" t="s">
        <v>13</v>
      </c>
      <c r="D3883" s="262" t="s">
        <v>7744</v>
      </c>
      <c r="E3883" s="262" t="s">
        <v>1679</v>
      </c>
      <c r="F3883" s="262" t="s">
        <v>6968</v>
      </c>
      <c r="G3883" s="262" t="s">
        <v>865</v>
      </c>
      <c r="H3883" s="262" t="s">
        <v>7859</v>
      </c>
      <c r="I3883" s="263" t="b">
        <v>0</v>
      </c>
      <c r="J3883" s="261" t="s">
        <v>867</v>
      </c>
      <c r="K3883" s="264"/>
      <c r="L3883" s="278">
        <v>1000000</v>
      </c>
      <c r="M3883" s="285">
        <f t="shared" si="60"/>
        <v>1000000</v>
      </c>
    </row>
    <row r="3884" spans="1:13" hidden="1" x14ac:dyDescent="0.3">
      <c r="A3884" s="108">
        <v>2617381</v>
      </c>
      <c r="B3884" s="133" t="s">
        <v>7858</v>
      </c>
      <c r="C3884" s="133" t="s">
        <v>13</v>
      </c>
      <c r="D3884" s="133" t="s">
        <v>7744</v>
      </c>
      <c r="E3884" s="133" t="s">
        <v>1679</v>
      </c>
      <c r="F3884" s="133" t="s">
        <v>6964</v>
      </c>
      <c r="G3884" s="133" t="s">
        <v>865</v>
      </c>
      <c r="H3884" s="133" t="s">
        <v>7859</v>
      </c>
      <c r="I3884" t="b">
        <v>0</v>
      </c>
      <c r="J3884" s="133" t="s">
        <v>867</v>
      </c>
      <c r="K3884" s="91">
        <v>1150000</v>
      </c>
      <c r="L3884" s="278">
        <v>150000</v>
      </c>
      <c r="M3884" s="278">
        <f t="shared" si="60"/>
        <v>-1000000</v>
      </c>
    </row>
    <row r="3885" spans="1:13" hidden="1" x14ac:dyDescent="0.3">
      <c r="A3885" s="108">
        <v>598606</v>
      </c>
      <c r="B3885" s="133" t="s">
        <v>7860</v>
      </c>
      <c r="C3885" s="133" t="s">
        <v>13</v>
      </c>
      <c r="D3885" s="133" t="s">
        <v>3362</v>
      </c>
      <c r="E3885" s="133" t="s">
        <v>1286</v>
      </c>
      <c r="F3885" s="133" t="s">
        <v>7051</v>
      </c>
      <c r="G3885" s="133" t="s">
        <v>865</v>
      </c>
      <c r="H3885" s="133" t="s">
        <v>1287</v>
      </c>
      <c r="I3885" t="b">
        <v>0</v>
      </c>
      <c r="J3885" s="133" t="s">
        <v>867</v>
      </c>
      <c r="K3885" s="91">
        <v>3000</v>
      </c>
      <c r="L3885" s="278">
        <v>3000</v>
      </c>
      <c r="M3885" s="278">
        <f t="shared" si="60"/>
        <v>0</v>
      </c>
    </row>
    <row r="3886" spans="1:13" hidden="1" x14ac:dyDescent="0.3">
      <c r="A3886" s="108">
        <v>603340</v>
      </c>
      <c r="B3886" s="133" t="s">
        <v>7863</v>
      </c>
      <c r="C3886" s="133" t="s">
        <v>13</v>
      </c>
      <c r="D3886" s="133" t="s">
        <v>3362</v>
      </c>
      <c r="E3886" s="133" t="s">
        <v>1229</v>
      </c>
      <c r="F3886" s="133" t="s">
        <v>7051</v>
      </c>
      <c r="G3886" s="133" t="s">
        <v>865</v>
      </c>
      <c r="H3886" s="133" t="s">
        <v>1457</v>
      </c>
      <c r="I3886" t="b">
        <v>0</v>
      </c>
      <c r="J3886" s="133" t="s">
        <v>867</v>
      </c>
      <c r="K3886" s="91">
        <v>350</v>
      </c>
      <c r="L3886" s="278">
        <v>350</v>
      </c>
      <c r="M3886" s="278">
        <f t="shared" si="60"/>
        <v>0</v>
      </c>
    </row>
    <row r="3887" spans="1:13" hidden="1" x14ac:dyDescent="0.3">
      <c r="A3887" s="108">
        <v>850020</v>
      </c>
      <c r="B3887" s="133" t="s">
        <v>7864</v>
      </c>
      <c r="C3887" s="133" t="s">
        <v>13</v>
      </c>
      <c r="D3887" s="133" t="s">
        <v>3362</v>
      </c>
      <c r="E3887" s="133" t="s">
        <v>1268</v>
      </c>
      <c r="F3887" s="133" t="s">
        <v>7051</v>
      </c>
      <c r="G3887" s="133" t="s">
        <v>865</v>
      </c>
      <c r="H3887" s="133" t="s">
        <v>7865</v>
      </c>
      <c r="I3887" t="b">
        <v>0</v>
      </c>
      <c r="J3887" s="133" t="s">
        <v>867</v>
      </c>
      <c r="K3887" s="91">
        <v>800</v>
      </c>
      <c r="L3887" s="278">
        <v>800</v>
      </c>
      <c r="M3887" s="278">
        <f t="shared" si="60"/>
        <v>0</v>
      </c>
    </row>
    <row r="3888" spans="1:13" hidden="1" x14ac:dyDescent="0.3">
      <c r="A3888" s="108">
        <v>583384</v>
      </c>
      <c r="B3888" s="133" t="s">
        <v>7866</v>
      </c>
      <c r="C3888" s="133" t="s">
        <v>13</v>
      </c>
      <c r="D3888" s="133" t="s">
        <v>7867</v>
      </c>
      <c r="E3888" s="133" t="s">
        <v>1165</v>
      </c>
      <c r="F3888" s="133" t="s">
        <v>7022</v>
      </c>
      <c r="G3888" s="133" t="s">
        <v>865</v>
      </c>
      <c r="H3888" s="133">
        <v>0</v>
      </c>
      <c r="I3888" t="b">
        <v>0</v>
      </c>
      <c r="J3888" s="133" t="s">
        <v>1166</v>
      </c>
      <c r="K3888" s="91">
        <v>87250</v>
      </c>
      <c r="L3888" s="278">
        <v>83500</v>
      </c>
      <c r="M3888" s="278">
        <f t="shared" si="60"/>
        <v>-3750</v>
      </c>
    </row>
    <row r="3889" spans="1:13" hidden="1" x14ac:dyDescent="0.3">
      <c r="A3889" s="108">
        <v>583385</v>
      </c>
      <c r="B3889" s="133" t="s">
        <v>7868</v>
      </c>
      <c r="C3889" s="133" t="s">
        <v>13</v>
      </c>
      <c r="D3889" s="133" t="s">
        <v>7867</v>
      </c>
      <c r="E3889" s="133" t="s">
        <v>1176</v>
      </c>
      <c r="F3889" s="133" t="s">
        <v>7022</v>
      </c>
      <c r="G3889" s="133" t="s">
        <v>865</v>
      </c>
      <c r="H3889" s="133">
        <v>0</v>
      </c>
      <c r="I3889" t="b">
        <v>0</v>
      </c>
      <c r="J3889" s="133" t="s">
        <v>1166</v>
      </c>
      <c r="K3889" s="91">
        <v>49230</v>
      </c>
      <c r="L3889" s="278">
        <v>48120</v>
      </c>
      <c r="M3889" s="278">
        <f t="shared" si="60"/>
        <v>-1110</v>
      </c>
    </row>
    <row r="3890" spans="1:13" hidden="1" x14ac:dyDescent="0.3">
      <c r="A3890" s="108">
        <v>850519</v>
      </c>
      <c r="B3890" s="133" t="s">
        <v>7869</v>
      </c>
      <c r="C3890" s="133" t="s">
        <v>13</v>
      </c>
      <c r="D3890" s="133" t="s">
        <v>7867</v>
      </c>
      <c r="E3890" s="133" t="s">
        <v>1191</v>
      </c>
      <c r="F3890" s="133" t="s">
        <v>7092</v>
      </c>
      <c r="G3890" s="133" t="s">
        <v>865</v>
      </c>
      <c r="H3890" s="133" t="s">
        <v>7870</v>
      </c>
      <c r="I3890" t="b">
        <v>0</v>
      </c>
      <c r="J3890" s="133" t="s">
        <v>867</v>
      </c>
      <c r="K3890" s="91">
        <v>7500</v>
      </c>
      <c r="L3890" s="278">
        <v>7500</v>
      </c>
      <c r="M3890" s="278">
        <f t="shared" si="60"/>
        <v>0</v>
      </c>
    </row>
    <row r="3891" spans="1:13" hidden="1" x14ac:dyDescent="0.3">
      <c r="A3891" s="108">
        <v>603341</v>
      </c>
      <c r="B3891" s="133" t="s">
        <v>7871</v>
      </c>
      <c r="C3891" s="133" t="s">
        <v>13</v>
      </c>
      <c r="D3891" s="133" t="s">
        <v>7867</v>
      </c>
      <c r="E3891" s="133" t="s">
        <v>1212</v>
      </c>
      <c r="F3891" s="133" t="s">
        <v>7001</v>
      </c>
      <c r="G3891" s="133" t="s">
        <v>865</v>
      </c>
      <c r="H3891" s="133" t="s">
        <v>7872</v>
      </c>
      <c r="I3891" t="b">
        <v>0</v>
      </c>
      <c r="J3891" s="133" t="s">
        <v>867</v>
      </c>
      <c r="K3891" s="91">
        <v>0</v>
      </c>
      <c r="L3891" s="278">
        <v>0</v>
      </c>
      <c r="M3891" s="278">
        <f t="shared" si="60"/>
        <v>0</v>
      </c>
    </row>
    <row r="3892" spans="1:13" hidden="1" x14ac:dyDescent="0.3">
      <c r="A3892" s="108">
        <v>603342</v>
      </c>
      <c r="B3892" s="133" t="s">
        <v>7873</v>
      </c>
      <c r="C3892" s="133" t="s">
        <v>13</v>
      </c>
      <c r="D3892" s="133" t="s">
        <v>7867</v>
      </c>
      <c r="E3892" s="133" t="s">
        <v>1212</v>
      </c>
      <c r="F3892" s="133" t="s">
        <v>7001</v>
      </c>
      <c r="G3892" s="133" t="s">
        <v>925</v>
      </c>
      <c r="H3892" s="133" t="s">
        <v>7874</v>
      </c>
      <c r="I3892" t="b">
        <v>0</v>
      </c>
      <c r="J3892" s="133" t="s">
        <v>867</v>
      </c>
      <c r="K3892" s="91">
        <v>0</v>
      </c>
      <c r="L3892" s="278">
        <v>0</v>
      </c>
      <c r="M3892" s="278">
        <f t="shared" si="60"/>
        <v>0</v>
      </c>
    </row>
    <row r="3893" spans="1:13" hidden="1" x14ac:dyDescent="0.3">
      <c r="A3893" s="108">
        <v>603343</v>
      </c>
      <c r="B3893" s="133" t="s">
        <v>7875</v>
      </c>
      <c r="C3893" s="133" t="s">
        <v>13</v>
      </c>
      <c r="D3893" s="133" t="s">
        <v>7867</v>
      </c>
      <c r="E3893" s="133" t="s">
        <v>1212</v>
      </c>
      <c r="F3893" s="133" t="s">
        <v>7001</v>
      </c>
      <c r="G3893" s="133" t="s">
        <v>928</v>
      </c>
      <c r="H3893" s="133" t="s">
        <v>7876</v>
      </c>
      <c r="I3893" t="b">
        <v>0</v>
      </c>
      <c r="J3893" s="133" t="s">
        <v>867</v>
      </c>
      <c r="K3893" s="91">
        <v>0</v>
      </c>
      <c r="L3893" s="278">
        <v>0</v>
      </c>
      <c r="M3893" s="278">
        <f t="shared" si="60"/>
        <v>0</v>
      </c>
    </row>
    <row r="3894" spans="1:13" hidden="1" x14ac:dyDescent="0.3">
      <c r="A3894" s="108">
        <v>603344</v>
      </c>
      <c r="B3894" s="133" t="s">
        <v>7877</v>
      </c>
      <c r="C3894" s="133" t="s">
        <v>13</v>
      </c>
      <c r="D3894" s="133" t="s">
        <v>7867</v>
      </c>
      <c r="E3894" s="133" t="s">
        <v>1212</v>
      </c>
      <c r="F3894" s="133" t="s">
        <v>7001</v>
      </c>
      <c r="G3894" s="133" t="s">
        <v>931</v>
      </c>
      <c r="H3894" s="133" t="s">
        <v>7878</v>
      </c>
      <c r="I3894" t="b">
        <v>0</v>
      </c>
      <c r="J3894" s="133" t="s">
        <v>867</v>
      </c>
      <c r="K3894" s="91">
        <v>0</v>
      </c>
      <c r="L3894" s="278">
        <v>0</v>
      </c>
      <c r="M3894" s="278">
        <f t="shared" si="60"/>
        <v>0</v>
      </c>
    </row>
    <row r="3895" spans="1:13" hidden="1" x14ac:dyDescent="0.3">
      <c r="A3895" s="108">
        <v>2617379</v>
      </c>
      <c r="B3895" s="133" t="s">
        <v>7879</v>
      </c>
      <c r="C3895" s="133" t="s">
        <v>13</v>
      </c>
      <c r="D3895" s="133" t="s">
        <v>7867</v>
      </c>
      <c r="E3895" s="133" t="s">
        <v>1212</v>
      </c>
      <c r="F3895" s="133" t="s">
        <v>7001</v>
      </c>
      <c r="G3895" s="133" t="s">
        <v>944</v>
      </c>
      <c r="H3895" s="133" t="s">
        <v>7880</v>
      </c>
      <c r="I3895" t="b">
        <v>0</v>
      </c>
      <c r="J3895" s="133" t="s">
        <v>867</v>
      </c>
      <c r="K3895" s="91">
        <v>0</v>
      </c>
      <c r="L3895" s="278">
        <v>0</v>
      </c>
      <c r="M3895" s="278">
        <f t="shared" si="60"/>
        <v>0</v>
      </c>
    </row>
    <row r="3896" spans="1:13" hidden="1" x14ac:dyDescent="0.3">
      <c r="A3896" s="108">
        <v>603345</v>
      </c>
      <c r="B3896" s="133" t="s">
        <v>7881</v>
      </c>
      <c r="C3896" s="133" t="s">
        <v>13</v>
      </c>
      <c r="D3896" s="133" t="s">
        <v>7867</v>
      </c>
      <c r="E3896" s="133" t="s">
        <v>1212</v>
      </c>
      <c r="F3896" s="133" t="s">
        <v>7001</v>
      </c>
      <c r="G3896" s="133" t="s">
        <v>1060</v>
      </c>
      <c r="H3896" s="133" t="s">
        <v>7882</v>
      </c>
      <c r="I3896" t="b">
        <v>0</v>
      </c>
      <c r="J3896" s="133" t="s">
        <v>867</v>
      </c>
      <c r="K3896" s="91">
        <v>0</v>
      </c>
      <c r="L3896" s="278">
        <v>0</v>
      </c>
      <c r="M3896" s="278">
        <f t="shared" si="60"/>
        <v>0</v>
      </c>
    </row>
    <row r="3897" spans="1:13" hidden="1" x14ac:dyDescent="0.3">
      <c r="A3897" s="108">
        <v>589997</v>
      </c>
      <c r="B3897" s="133" t="s">
        <v>7883</v>
      </c>
      <c r="C3897" s="133" t="s">
        <v>13</v>
      </c>
      <c r="D3897" s="133" t="s">
        <v>7867</v>
      </c>
      <c r="E3897" s="133" t="s">
        <v>1212</v>
      </c>
      <c r="F3897" s="133" t="s">
        <v>7001</v>
      </c>
      <c r="G3897" s="133" t="s">
        <v>1063</v>
      </c>
      <c r="H3897" s="133" t="s">
        <v>7884</v>
      </c>
      <c r="I3897" t="b">
        <v>0</v>
      </c>
      <c r="J3897" s="133" t="s">
        <v>867</v>
      </c>
      <c r="K3897" s="91">
        <v>0</v>
      </c>
      <c r="L3897" s="278">
        <v>0</v>
      </c>
      <c r="M3897" s="278">
        <f t="shared" si="60"/>
        <v>0</v>
      </c>
    </row>
    <row r="3898" spans="1:13" hidden="1" x14ac:dyDescent="0.3">
      <c r="A3898" s="108">
        <v>598607</v>
      </c>
      <c r="B3898" s="133" t="s">
        <v>7885</v>
      </c>
      <c r="C3898" s="133" t="s">
        <v>13</v>
      </c>
      <c r="D3898" s="133" t="s">
        <v>7867</v>
      </c>
      <c r="E3898" s="133" t="s">
        <v>1215</v>
      </c>
      <c r="F3898" s="133" t="s">
        <v>7092</v>
      </c>
      <c r="G3898" s="133" t="s">
        <v>865</v>
      </c>
      <c r="H3898" s="133" t="s">
        <v>7886</v>
      </c>
      <c r="I3898" t="b">
        <v>0</v>
      </c>
      <c r="J3898" s="133" t="s">
        <v>867</v>
      </c>
      <c r="K3898" s="91">
        <v>7500</v>
      </c>
      <c r="L3898" s="278">
        <v>7500</v>
      </c>
      <c r="M3898" s="278">
        <f t="shared" si="60"/>
        <v>0</v>
      </c>
    </row>
    <row r="3899" spans="1:13" hidden="1" x14ac:dyDescent="0.3">
      <c r="A3899" s="108">
        <v>598608</v>
      </c>
      <c r="B3899" s="133" t="s">
        <v>7887</v>
      </c>
      <c r="C3899" s="133" t="s">
        <v>13</v>
      </c>
      <c r="D3899" s="133" t="s">
        <v>7867</v>
      </c>
      <c r="E3899" s="133" t="s">
        <v>6443</v>
      </c>
      <c r="F3899" s="133" t="s">
        <v>7001</v>
      </c>
      <c r="G3899" s="133" t="s">
        <v>865</v>
      </c>
      <c r="H3899" s="133" t="s">
        <v>7888</v>
      </c>
      <c r="I3899" t="b">
        <v>0</v>
      </c>
      <c r="J3899" s="133" t="s">
        <v>867</v>
      </c>
      <c r="K3899" s="91">
        <v>0</v>
      </c>
      <c r="L3899" s="278">
        <v>0</v>
      </c>
      <c r="M3899" s="278">
        <f t="shared" si="60"/>
        <v>0</v>
      </c>
    </row>
    <row r="3900" spans="1:13" hidden="1" x14ac:dyDescent="0.3">
      <c r="A3900" s="108">
        <v>598609</v>
      </c>
      <c r="B3900" s="133" t="s">
        <v>7889</v>
      </c>
      <c r="C3900" s="133" t="s">
        <v>13</v>
      </c>
      <c r="D3900" s="133" t="s">
        <v>7867</v>
      </c>
      <c r="E3900" s="133" t="s">
        <v>6443</v>
      </c>
      <c r="F3900" s="133" t="s">
        <v>7001</v>
      </c>
      <c r="G3900" s="133" t="s">
        <v>1807</v>
      </c>
      <c r="H3900" s="133" t="s">
        <v>7890</v>
      </c>
      <c r="I3900" t="b">
        <v>0</v>
      </c>
      <c r="J3900" s="133" t="s">
        <v>867</v>
      </c>
      <c r="K3900" s="91">
        <v>0</v>
      </c>
      <c r="L3900" s="278">
        <v>0</v>
      </c>
      <c r="M3900" s="278">
        <f t="shared" si="60"/>
        <v>0</v>
      </c>
    </row>
    <row r="3901" spans="1:13" hidden="1" x14ac:dyDescent="0.3">
      <c r="A3901" s="108">
        <v>1858201</v>
      </c>
      <c r="B3901" s="133" t="s">
        <v>7891</v>
      </c>
      <c r="C3901" s="133" t="s">
        <v>13</v>
      </c>
      <c r="D3901" s="133" t="s">
        <v>7867</v>
      </c>
      <c r="E3901" s="133" t="s">
        <v>6443</v>
      </c>
      <c r="F3901" s="133" t="s">
        <v>7001</v>
      </c>
      <c r="G3901" s="133" t="s">
        <v>1075</v>
      </c>
      <c r="H3901" s="133" t="s">
        <v>7892</v>
      </c>
      <c r="I3901" t="b">
        <v>0</v>
      </c>
      <c r="J3901" s="133" t="s">
        <v>867</v>
      </c>
      <c r="K3901" s="91">
        <v>0</v>
      </c>
      <c r="L3901" s="278">
        <v>0</v>
      </c>
      <c r="M3901" s="278">
        <f t="shared" si="60"/>
        <v>0</v>
      </c>
    </row>
    <row r="3902" spans="1:13" hidden="1" x14ac:dyDescent="0.3">
      <c r="A3902" s="108">
        <v>2617385</v>
      </c>
      <c r="B3902" s="133" t="s">
        <v>7893</v>
      </c>
      <c r="C3902" s="133" t="s">
        <v>13</v>
      </c>
      <c r="D3902" s="133" t="s">
        <v>7867</v>
      </c>
      <c r="E3902" s="133" t="s">
        <v>6443</v>
      </c>
      <c r="F3902" s="133" t="s">
        <v>7001</v>
      </c>
      <c r="G3902" s="133" t="s">
        <v>1814</v>
      </c>
      <c r="H3902" s="133" t="s">
        <v>7894</v>
      </c>
      <c r="I3902" t="b">
        <v>0</v>
      </c>
      <c r="J3902" s="133" t="s">
        <v>867</v>
      </c>
      <c r="K3902" s="91">
        <v>0</v>
      </c>
      <c r="L3902" s="278">
        <v>0</v>
      </c>
      <c r="M3902" s="278">
        <f t="shared" si="60"/>
        <v>0</v>
      </c>
    </row>
    <row r="3903" spans="1:13" hidden="1" x14ac:dyDescent="0.3">
      <c r="A3903" s="108">
        <v>603346</v>
      </c>
      <c r="B3903" s="133" t="s">
        <v>7895</v>
      </c>
      <c r="C3903" s="133" t="s">
        <v>13</v>
      </c>
      <c r="D3903" s="133" t="s">
        <v>7867</v>
      </c>
      <c r="E3903" s="133" t="s">
        <v>6443</v>
      </c>
      <c r="F3903" s="133" t="s">
        <v>7001</v>
      </c>
      <c r="G3903" s="133" t="s">
        <v>925</v>
      </c>
      <c r="H3903" s="133" t="s">
        <v>7896</v>
      </c>
      <c r="I3903" t="b">
        <v>0</v>
      </c>
      <c r="J3903" s="133" t="s">
        <v>867</v>
      </c>
      <c r="K3903" s="91">
        <v>0</v>
      </c>
      <c r="L3903" s="278">
        <v>0</v>
      </c>
      <c r="M3903" s="278">
        <f t="shared" si="60"/>
        <v>0</v>
      </c>
    </row>
    <row r="3904" spans="1:13" hidden="1" x14ac:dyDescent="0.3">
      <c r="A3904" s="108">
        <v>603347</v>
      </c>
      <c r="B3904" s="133" t="s">
        <v>7897</v>
      </c>
      <c r="C3904" s="133" t="s">
        <v>13</v>
      </c>
      <c r="D3904" s="133" t="s">
        <v>7867</v>
      </c>
      <c r="E3904" s="133" t="s">
        <v>6443</v>
      </c>
      <c r="F3904" s="133" t="s">
        <v>7001</v>
      </c>
      <c r="G3904" s="133" t="s">
        <v>928</v>
      </c>
      <c r="H3904" s="133" t="s">
        <v>7898</v>
      </c>
      <c r="I3904" t="b">
        <v>0</v>
      </c>
      <c r="J3904" s="133" t="s">
        <v>867</v>
      </c>
      <c r="K3904" s="91">
        <v>0</v>
      </c>
      <c r="L3904" s="278">
        <v>0</v>
      </c>
      <c r="M3904" s="278">
        <f t="shared" si="60"/>
        <v>0</v>
      </c>
    </row>
    <row r="3905" spans="1:13" hidden="1" x14ac:dyDescent="0.3">
      <c r="A3905" s="108">
        <v>850520</v>
      </c>
      <c r="B3905" s="133" t="s">
        <v>7899</v>
      </c>
      <c r="C3905" s="133" t="s">
        <v>13</v>
      </c>
      <c r="D3905" s="133" t="s">
        <v>7867</v>
      </c>
      <c r="E3905" s="133" t="s">
        <v>6443</v>
      </c>
      <c r="F3905" s="133" t="s">
        <v>7001</v>
      </c>
      <c r="G3905" s="133" t="s">
        <v>1060</v>
      </c>
      <c r="H3905" s="133" t="s">
        <v>7900</v>
      </c>
      <c r="I3905" t="b">
        <v>0</v>
      </c>
      <c r="J3905" s="133" t="s">
        <v>867</v>
      </c>
      <c r="K3905" s="91">
        <v>0</v>
      </c>
      <c r="L3905" s="278">
        <v>0</v>
      </c>
      <c r="M3905" s="278">
        <f t="shared" si="60"/>
        <v>0</v>
      </c>
    </row>
    <row r="3906" spans="1:13" hidden="1" x14ac:dyDescent="0.3">
      <c r="A3906" s="108">
        <v>850068</v>
      </c>
      <c r="B3906" s="133" t="s">
        <v>7901</v>
      </c>
      <c r="C3906" s="133" t="s">
        <v>13</v>
      </c>
      <c r="D3906" s="133" t="s">
        <v>7867</v>
      </c>
      <c r="E3906" s="133" t="s">
        <v>6443</v>
      </c>
      <c r="F3906" s="133" t="s">
        <v>7001</v>
      </c>
      <c r="G3906" s="133" t="s">
        <v>1063</v>
      </c>
      <c r="H3906" s="133" t="s">
        <v>7902</v>
      </c>
      <c r="I3906" t="b">
        <v>0</v>
      </c>
      <c r="J3906" s="133" t="s">
        <v>867</v>
      </c>
      <c r="K3906" s="91">
        <v>0</v>
      </c>
      <c r="L3906" s="278">
        <v>0</v>
      </c>
      <c r="M3906" s="278">
        <f t="shared" si="60"/>
        <v>0</v>
      </c>
    </row>
    <row r="3907" spans="1:13" hidden="1" x14ac:dyDescent="0.3">
      <c r="A3907" s="108">
        <v>589998</v>
      </c>
      <c r="B3907" s="133" t="s">
        <v>7903</v>
      </c>
      <c r="C3907" s="133" t="s">
        <v>13</v>
      </c>
      <c r="D3907" s="133" t="s">
        <v>7867</v>
      </c>
      <c r="E3907" s="133" t="s">
        <v>6443</v>
      </c>
      <c r="F3907" s="133" t="s">
        <v>7001</v>
      </c>
      <c r="G3907" s="133" t="s">
        <v>1088</v>
      </c>
      <c r="H3907" s="133" t="s">
        <v>7904</v>
      </c>
      <c r="I3907" t="b">
        <v>0</v>
      </c>
      <c r="J3907" s="133" t="s">
        <v>867</v>
      </c>
      <c r="K3907" s="91">
        <v>0</v>
      </c>
      <c r="L3907" s="278">
        <v>0</v>
      </c>
      <c r="M3907" s="278">
        <f t="shared" si="60"/>
        <v>0</v>
      </c>
    </row>
    <row r="3908" spans="1:13" hidden="1" x14ac:dyDescent="0.3">
      <c r="A3908" s="108">
        <v>589999</v>
      </c>
      <c r="B3908" s="133" t="s">
        <v>7905</v>
      </c>
      <c r="C3908" s="133" t="s">
        <v>13</v>
      </c>
      <c r="D3908" s="133" t="s">
        <v>7867</v>
      </c>
      <c r="E3908" s="133" t="s">
        <v>6443</v>
      </c>
      <c r="F3908" s="133" t="s">
        <v>7001</v>
      </c>
      <c r="G3908" s="133" t="s">
        <v>1066</v>
      </c>
      <c r="H3908" s="133" t="s">
        <v>7896</v>
      </c>
      <c r="I3908" t="b">
        <v>0</v>
      </c>
      <c r="J3908" s="133" t="s">
        <v>867</v>
      </c>
      <c r="K3908" s="91">
        <v>0</v>
      </c>
      <c r="L3908" s="278">
        <v>0</v>
      </c>
      <c r="M3908" s="278">
        <f t="shared" si="60"/>
        <v>0</v>
      </c>
    </row>
    <row r="3909" spans="1:13" hidden="1" x14ac:dyDescent="0.3">
      <c r="A3909" s="108">
        <v>603348</v>
      </c>
      <c r="B3909" s="133" t="s">
        <v>7906</v>
      </c>
      <c r="C3909" s="133" t="s">
        <v>13</v>
      </c>
      <c r="D3909" s="133" t="s">
        <v>7867</v>
      </c>
      <c r="E3909" s="133" t="s">
        <v>6443</v>
      </c>
      <c r="F3909" s="133" t="s">
        <v>6650</v>
      </c>
      <c r="G3909" s="133" t="s">
        <v>865</v>
      </c>
      <c r="H3909" s="133" t="s">
        <v>7907</v>
      </c>
      <c r="I3909" t="b">
        <v>0</v>
      </c>
      <c r="J3909" s="133" t="s">
        <v>867</v>
      </c>
      <c r="K3909" s="91">
        <v>0</v>
      </c>
      <c r="L3909" s="278">
        <v>0</v>
      </c>
      <c r="M3909" s="278">
        <f t="shared" si="60"/>
        <v>0</v>
      </c>
    </row>
    <row r="3910" spans="1:13" hidden="1" x14ac:dyDescent="0.3">
      <c r="A3910" s="108">
        <v>603349</v>
      </c>
      <c r="B3910" s="133" t="s">
        <v>7911</v>
      </c>
      <c r="C3910" s="133" t="s">
        <v>13</v>
      </c>
      <c r="D3910" s="133" t="s">
        <v>7867</v>
      </c>
      <c r="E3910" s="133" t="s">
        <v>1229</v>
      </c>
      <c r="F3910" s="133" t="s">
        <v>7092</v>
      </c>
      <c r="G3910" s="133" t="s">
        <v>865</v>
      </c>
      <c r="H3910" s="133" t="s">
        <v>7912</v>
      </c>
      <c r="I3910" t="b">
        <v>0</v>
      </c>
      <c r="J3910" s="133" t="s">
        <v>867</v>
      </c>
      <c r="K3910" s="91">
        <v>50000</v>
      </c>
      <c r="L3910" s="278">
        <v>50000</v>
      </c>
      <c r="M3910" s="278">
        <f t="shared" ref="M3910:M3973" si="61">+L3910-K3910</f>
        <v>0</v>
      </c>
    </row>
    <row r="3911" spans="1:13" hidden="1" x14ac:dyDescent="0.3">
      <c r="A3911" s="108">
        <v>603350</v>
      </c>
      <c r="B3911" s="133" t="s">
        <v>7913</v>
      </c>
      <c r="C3911" s="133" t="s">
        <v>13</v>
      </c>
      <c r="D3911" s="133" t="s">
        <v>7867</v>
      </c>
      <c r="E3911" s="133" t="s">
        <v>1229</v>
      </c>
      <c r="F3911" s="133" t="s">
        <v>7092</v>
      </c>
      <c r="G3911" s="133" t="s">
        <v>925</v>
      </c>
      <c r="H3911" s="133" t="s">
        <v>7914</v>
      </c>
      <c r="I3911" t="b">
        <v>0</v>
      </c>
      <c r="J3911" s="133" t="s">
        <v>867</v>
      </c>
      <c r="K3911" s="91">
        <v>10000</v>
      </c>
      <c r="L3911" s="278">
        <v>10000</v>
      </c>
      <c r="M3911" s="278">
        <f t="shared" si="61"/>
        <v>0</v>
      </c>
    </row>
    <row r="3912" spans="1:13" hidden="1" x14ac:dyDescent="0.3">
      <c r="A3912" s="108">
        <v>603351</v>
      </c>
      <c r="B3912" s="133" t="s">
        <v>7918</v>
      </c>
      <c r="C3912" s="133" t="s">
        <v>13</v>
      </c>
      <c r="D3912" s="133" t="s">
        <v>7867</v>
      </c>
      <c r="E3912" s="133" t="s">
        <v>1268</v>
      </c>
      <c r="F3912" s="133" t="s">
        <v>7092</v>
      </c>
      <c r="G3912" s="133" t="s">
        <v>865</v>
      </c>
      <c r="H3912" s="133" t="s">
        <v>7919</v>
      </c>
      <c r="I3912" t="b">
        <v>0</v>
      </c>
      <c r="J3912" s="133" t="s">
        <v>867</v>
      </c>
      <c r="K3912" s="91">
        <v>25000</v>
      </c>
      <c r="L3912" s="278">
        <v>25000</v>
      </c>
      <c r="M3912" s="278">
        <f t="shared" si="61"/>
        <v>0</v>
      </c>
    </row>
    <row r="3913" spans="1:13" hidden="1" x14ac:dyDescent="0.3">
      <c r="A3913" s="108">
        <v>583386</v>
      </c>
      <c r="B3913" s="133" t="s">
        <v>7922</v>
      </c>
      <c r="C3913" s="133" t="s">
        <v>13</v>
      </c>
      <c r="D3913" s="133" t="s">
        <v>7867</v>
      </c>
      <c r="E3913" s="133" t="s">
        <v>1679</v>
      </c>
      <c r="F3913" s="133" t="s">
        <v>7089</v>
      </c>
      <c r="G3913" s="133" t="s">
        <v>865</v>
      </c>
      <c r="H3913" s="133" t="s">
        <v>7923</v>
      </c>
      <c r="I3913" t="b">
        <v>0</v>
      </c>
      <c r="J3913" s="133" t="s">
        <v>867</v>
      </c>
      <c r="K3913" s="91">
        <v>50000</v>
      </c>
      <c r="L3913" s="278">
        <v>50000</v>
      </c>
      <c r="M3913" s="278">
        <f t="shared" si="61"/>
        <v>0</v>
      </c>
    </row>
    <row r="3914" spans="1:13" hidden="1" x14ac:dyDescent="0.3">
      <c r="A3914" s="108">
        <v>602000</v>
      </c>
      <c r="B3914" s="133" t="s">
        <v>7924</v>
      </c>
      <c r="C3914" s="133" t="s">
        <v>13</v>
      </c>
      <c r="D3914" s="133" t="s">
        <v>7867</v>
      </c>
      <c r="E3914" s="133" t="s">
        <v>1679</v>
      </c>
      <c r="F3914" s="133" t="s">
        <v>7089</v>
      </c>
      <c r="G3914" s="133" t="s">
        <v>925</v>
      </c>
      <c r="H3914" s="133" t="s">
        <v>7925</v>
      </c>
      <c r="I3914" t="b">
        <v>0</v>
      </c>
      <c r="J3914" s="133" t="s">
        <v>867</v>
      </c>
      <c r="K3914" s="91">
        <v>50000</v>
      </c>
      <c r="L3914" s="278">
        <v>50000</v>
      </c>
      <c r="M3914" s="278">
        <f t="shared" si="61"/>
        <v>0</v>
      </c>
    </row>
    <row r="3915" spans="1:13" hidden="1" x14ac:dyDescent="0.3">
      <c r="A3915" s="108">
        <v>590000</v>
      </c>
      <c r="B3915" s="133" t="s">
        <v>7926</v>
      </c>
      <c r="C3915" s="133" t="s">
        <v>13</v>
      </c>
      <c r="D3915" s="133" t="s">
        <v>7867</v>
      </c>
      <c r="E3915" s="133" t="s">
        <v>1679</v>
      </c>
      <c r="F3915" s="133" t="s">
        <v>7101</v>
      </c>
      <c r="G3915" s="133" t="s">
        <v>865</v>
      </c>
      <c r="H3915" s="133" t="s">
        <v>7927</v>
      </c>
      <c r="I3915" t="b">
        <v>0</v>
      </c>
      <c r="J3915" s="133" t="s">
        <v>867</v>
      </c>
      <c r="K3915" s="91">
        <v>15000</v>
      </c>
      <c r="L3915" s="278">
        <v>15000</v>
      </c>
      <c r="M3915" s="278">
        <f t="shared" si="61"/>
        <v>0</v>
      </c>
    </row>
    <row r="3916" spans="1:13" hidden="1" x14ac:dyDescent="0.3">
      <c r="A3916" s="108">
        <v>598610</v>
      </c>
      <c r="B3916" s="133" t="s">
        <v>7928</v>
      </c>
      <c r="C3916" s="133" t="s">
        <v>13</v>
      </c>
      <c r="D3916" s="133" t="s">
        <v>7867</v>
      </c>
      <c r="E3916" s="133" t="s">
        <v>1679</v>
      </c>
      <c r="F3916" s="133" t="s">
        <v>7009</v>
      </c>
      <c r="G3916" s="133" t="s">
        <v>865</v>
      </c>
      <c r="H3916" s="133" t="s">
        <v>7929</v>
      </c>
      <c r="I3916" t="b">
        <v>0</v>
      </c>
      <c r="J3916" s="133" t="s">
        <v>867</v>
      </c>
      <c r="K3916" s="91">
        <v>100000</v>
      </c>
      <c r="L3916" s="278">
        <v>100000</v>
      </c>
      <c r="M3916" s="278">
        <f t="shared" si="61"/>
        <v>0</v>
      </c>
    </row>
    <row r="3917" spans="1:13" hidden="1" x14ac:dyDescent="0.3">
      <c r="A3917" s="108">
        <v>583387</v>
      </c>
      <c r="B3917" s="133" t="s">
        <v>7930</v>
      </c>
      <c r="C3917" s="133" t="s">
        <v>13</v>
      </c>
      <c r="D3917" s="133" t="s">
        <v>7867</v>
      </c>
      <c r="E3917" s="133" t="s">
        <v>1679</v>
      </c>
      <c r="F3917" s="133" t="s">
        <v>7014</v>
      </c>
      <c r="G3917" s="133" t="s">
        <v>865</v>
      </c>
      <c r="H3917" s="133" t="s">
        <v>7931</v>
      </c>
      <c r="I3917" t="b">
        <v>0</v>
      </c>
      <c r="J3917" s="133" t="s">
        <v>867</v>
      </c>
      <c r="K3917" s="91">
        <v>150000</v>
      </c>
      <c r="L3917" s="278">
        <v>150000</v>
      </c>
      <c r="M3917" s="278">
        <f t="shared" si="61"/>
        <v>0</v>
      </c>
    </row>
    <row r="3918" spans="1:13" hidden="1" x14ac:dyDescent="0.3">
      <c r="A3918" s="108">
        <v>590001</v>
      </c>
      <c r="B3918" s="133" t="s">
        <v>7932</v>
      </c>
      <c r="C3918" s="133" t="s">
        <v>13</v>
      </c>
      <c r="D3918" s="133" t="s">
        <v>7867</v>
      </c>
      <c r="E3918" s="133" t="s">
        <v>1679</v>
      </c>
      <c r="F3918" s="133" t="s">
        <v>7019</v>
      </c>
      <c r="G3918" s="133" t="s">
        <v>865</v>
      </c>
      <c r="H3918" s="133" t="s">
        <v>7933</v>
      </c>
      <c r="I3918" t="b">
        <v>0</v>
      </c>
      <c r="J3918" s="133" t="s">
        <v>867</v>
      </c>
      <c r="K3918" s="91">
        <v>250000</v>
      </c>
      <c r="L3918" s="278">
        <v>250000</v>
      </c>
      <c r="M3918" s="278">
        <f t="shared" si="61"/>
        <v>0</v>
      </c>
    </row>
    <row r="3919" spans="1:13" hidden="1" x14ac:dyDescent="0.3">
      <c r="A3919" s="108">
        <v>590002</v>
      </c>
      <c r="B3919" s="133" t="s">
        <v>7934</v>
      </c>
      <c r="C3919" s="133" t="s">
        <v>13</v>
      </c>
      <c r="D3919" s="133" t="s">
        <v>7867</v>
      </c>
      <c r="E3919" s="133" t="s">
        <v>1679</v>
      </c>
      <c r="F3919" s="133" t="s">
        <v>7022</v>
      </c>
      <c r="G3919" s="133" t="s">
        <v>865</v>
      </c>
      <c r="H3919" s="133" t="s">
        <v>7935</v>
      </c>
      <c r="I3919" t="b">
        <v>0</v>
      </c>
      <c r="J3919" s="133" t="s">
        <v>867</v>
      </c>
      <c r="K3919" s="91">
        <v>2750000</v>
      </c>
      <c r="L3919" s="278">
        <v>2750000</v>
      </c>
      <c r="M3919" s="278">
        <f t="shared" si="61"/>
        <v>0</v>
      </c>
    </row>
    <row r="3920" spans="1:13" hidden="1" x14ac:dyDescent="0.3">
      <c r="A3920" s="108">
        <v>590003</v>
      </c>
      <c r="B3920" s="133" t="s">
        <v>7936</v>
      </c>
      <c r="C3920" s="133" t="s">
        <v>13</v>
      </c>
      <c r="D3920" s="133" t="s">
        <v>7867</v>
      </c>
      <c r="E3920" s="133" t="s">
        <v>1679</v>
      </c>
      <c r="F3920" s="133" t="s">
        <v>7022</v>
      </c>
      <c r="G3920" s="133" t="s">
        <v>925</v>
      </c>
      <c r="H3920" s="133" t="s">
        <v>7025</v>
      </c>
      <c r="I3920" t="b">
        <v>0</v>
      </c>
      <c r="J3920" s="133" t="s">
        <v>867</v>
      </c>
      <c r="K3920" s="91">
        <v>5000000</v>
      </c>
      <c r="L3920" s="278">
        <v>5000000</v>
      </c>
      <c r="M3920" s="278">
        <f t="shared" si="61"/>
        <v>0</v>
      </c>
    </row>
    <row r="3921" spans="1:13" hidden="1" x14ac:dyDescent="0.3">
      <c r="A3921" s="108">
        <v>598611</v>
      </c>
      <c r="B3921" s="133" t="s">
        <v>7937</v>
      </c>
      <c r="C3921" s="133" t="s">
        <v>13</v>
      </c>
      <c r="D3921" s="133" t="s">
        <v>7867</v>
      </c>
      <c r="E3921" s="133" t="s">
        <v>1679</v>
      </c>
      <c r="F3921" s="133" t="s">
        <v>7027</v>
      </c>
      <c r="G3921" s="133" t="s">
        <v>865</v>
      </c>
      <c r="H3921" s="133" t="s">
        <v>7938</v>
      </c>
      <c r="I3921" t="b">
        <v>0</v>
      </c>
      <c r="J3921" s="133" t="s">
        <v>867</v>
      </c>
      <c r="K3921" s="91">
        <v>50000</v>
      </c>
      <c r="L3921" s="278">
        <v>50000</v>
      </c>
      <c r="M3921" s="278">
        <f t="shared" si="61"/>
        <v>0</v>
      </c>
    </row>
    <row r="3922" spans="1:13" hidden="1" x14ac:dyDescent="0.3">
      <c r="A3922" s="108">
        <v>583388</v>
      </c>
      <c r="B3922" s="133" t="s">
        <v>7939</v>
      </c>
      <c r="C3922" s="133" t="s">
        <v>13</v>
      </c>
      <c r="D3922" s="133" t="s">
        <v>7867</v>
      </c>
      <c r="E3922" s="133" t="s">
        <v>1679</v>
      </c>
      <c r="F3922" s="133" t="s">
        <v>7032</v>
      </c>
      <c r="G3922" s="133" t="s">
        <v>865</v>
      </c>
      <c r="H3922" s="133" t="s">
        <v>7940</v>
      </c>
      <c r="I3922" t="b">
        <v>0</v>
      </c>
      <c r="J3922" s="133" t="s">
        <v>867</v>
      </c>
      <c r="K3922" s="91">
        <v>50000</v>
      </c>
      <c r="L3922" s="278">
        <v>50000</v>
      </c>
      <c r="M3922" s="278">
        <f t="shared" si="61"/>
        <v>0</v>
      </c>
    </row>
    <row r="3923" spans="1:13" hidden="1" x14ac:dyDescent="0.3">
      <c r="A3923" s="108">
        <v>590004</v>
      </c>
      <c r="B3923" s="133" t="s">
        <v>7941</v>
      </c>
      <c r="C3923" s="133" t="s">
        <v>13</v>
      </c>
      <c r="D3923" s="133" t="s">
        <v>7867</v>
      </c>
      <c r="E3923" s="133" t="s">
        <v>1679</v>
      </c>
      <c r="F3923" s="133" t="s">
        <v>7035</v>
      </c>
      <c r="G3923" s="133" t="s">
        <v>865</v>
      </c>
      <c r="H3923" s="133" t="s">
        <v>6718</v>
      </c>
      <c r="I3923" t="b">
        <v>0</v>
      </c>
      <c r="J3923" s="133" t="s">
        <v>867</v>
      </c>
      <c r="K3923" s="91">
        <v>10000</v>
      </c>
      <c r="L3923" s="278">
        <v>10000</v>
      </c>
      <c r="M3923" s="278">
        <f t="shared" si="61"/>
        <v>0</v>
      </c>
    </row>
    <row r="3924" spans="1:13" hidden="1" x14ac:dyDescent="0.3">
      <c r="A3924" s="108">
        <v>590005</v>
      </c>
      <c r="B3924" s="133" t="s">
        <v>7942</v>
      </c>
      <c r="C3924" s="133" t="s">
        <v>13</v>
      </c>
      <c r="D3924" s="133" t="s">
        <v>7867</v>
      </c>
      <c r="E3924" s="133" t="s">
        <v>1679</v>
      </c>
      <c r="F3924" s="133" t="s">
        <v>7038</v>
      </c>
      <c r="G3924" s="133" t="s">
        <v>865</v>
      </c>
      <c r="H3924" s="133" t="s">
        <v>326</v>
      </c>
      <c r="I3924" t="b">
        <v>0</v>
      </c>
      <c r="J3924" s="133" t="s">
        <v>867</v>
      </c>
      <c r="K3924" s="91">
        <v>10000</v>
      </c>
      <c r="L3924" s="278">
        <v>10000</v>
      </c>
      <c r="M3924" s="278">
        <f t="shared" si="61"/>
        <v>0</v>
      </c>
    </row>
    <row r="3925" spans="1:13" hidden="1" x14ac:dyDescent="0.3">
      <c r="A3925" s="108">
        <v>590006</v>
      </c>
      <c r="B3925" s="133" t="s">
        <v>7943</v>
      </c>
      <c r="C3925" s="133" t="s">
        <v>13</v>
      </c>
      <c r="D3925" s="133" t="s">
        <v>7867</v>
      </c>
      <c r="E3925" s="133" t="s">
        <v>1679</v>
      </c>
      <c r="F3925" s="133" t="s">
        <v>7092</v>
      </c>
      <c r="G3925" s="133" t="s">
        <v>865</v>
      </c>
      <c r="H3925" s="133" t="s">
        <v>7944</v>
      </c>
      <c r="I3925" t="b">
        <v>0</v>
      </c>
      <c r="J3925" s="133" t="s">
        <v>867</v>
      </c>
      <c r="K3925" s="91">
        <v>0</v>
      </c>
      <c r="L3925" s="278">
        <v>0</v>
      </c>
      <c r="M3925" s="278">
        <f t="shared" si="61"/>
        <v>0</v>
      </c>
    </row>
    <row r="3926" spans="1:13" hidden="1" x14ac:dyDescent="0.3">
      <c r="A3926" s="108">
        <v>590007</v>
      </c>
      <c r="B3926" s="133" t="s">
        <v>7949</v>
      </c>
      <c r="C3926" s="133" t="s">
        <v>13</v>
      </c>
      <c r="D3926" s="133" t="s">
        <v>7950</v>
      </c>
      <c r="E3926" s="133" t="s">
        <v>6443</v>
      </c>
      <c r="F3926" s="133" t="s">
        <v>7058</v>
      </c>
      <c r="G3926" s="133" t="s">
        <v>865</v>
      </c>
      <c r="H3926" s="133" t="s">
        <v>7059</v>
      </c>
      <c r="I3926" t="b">
        <v>0</v>
      </c>
      <c r="J3926" s="133" t="s">
        <v>867</v>
      </c>
      <c r="K3926" s="91">
        <v>0</v>
      </c>
      <c r="L3926" s="278">
        <v>0</v>
      </c>
      <c r="M3926" s="278">
        <f t="shared" si="61"/>
        <v>0</v>
      </c>
    </row>
    <row r="3927" spans="1:13" hidden="1" x14ac:dyDescent="0.3">
      <c r="A3927" s="108">
        <v>590008</v>
      </c>
      <c r="B3927" s="133" t="s">
        <v>7951</v>
      </c>
      <c r="C3927" s="133" t="s">
        <v>13</v>
      </c>
      <c r="D3927" s="133" t="s">
        <v>7950</v>
      </c>
      <c r="E3927" s="133" t="s">
        <v>1679</v>
      </c>
      <c r="F3927" s="133" t="s">
        <v>7055</v>
      </c>
      <c r="G3927" s="133" t="s">
        <v>865</v>
      </c>
      <c r="H3927" s="133" t="s">
        <v>7056</v>
      </c>
      <c r="I3927" t="b">
        <v>0</v>
      </c>
      <c r="J3927" s="133" t="s">
        <v>867</v>
      </c>
      <c r="K3927" s="91">
        <v>500000</v>
      </c>
      <c r="L3927" s="278">
        <v>500000</v>
      </c>
      <c r="M3927" s="278">
        <f t="shared" si="61"/>
        <v>0</v>
      </c>
    </row>
    <row r="3928" spans="1:13" hidden="1" x14ac:dyDescent="0.3">
      <c r="A3928" s="108">
        <v>590009</v>
      </c>
      <c r="B3928" s="133" t="s">
        <v>7952</v>
      </c>
      <c r="C3928" s="133" t="s">
        <v>14</v>
      </c>
      <c r="D3928" s="133" t="s">
        <v>7953</v>
      </c>
      <c r="E3928" s="133" t="s">
        <v>882</v>
      </c>
      <c r="F3928" s="133" t="s">
        <v>7954</v>
      </c>
      <c r="G3928" s="133" t="s">
        <v>865</v>
      </c>
      <c r="H3928" s="133" t="s">
        <v>7955</v>
      </c>
      <c r="I3928" t="b">
        <v>0</v>
      </c>
      <c r="J3928" s="133" t="s">
        <v>867</v>
      </c>
      <c r="K3928" s="91">
        <v>453810</v>
      </c>
      <c r="L3928" s="278">
        <v>453810</v>
      </c>
      <c r="M3928" s="278">
        <f t="shared" si="61"/>
        <v>0</v>
      </c>
    </row>
    <row r="3929" spans="1:13" hidden="1" x14ac:dyDescent="0.3">
      <c r="A3929" s="108">
        <v>2617376</v>
      </c>
      <c r="B3929" s="133" t="s">
        <v>7956</v>
      </c>
      <c r="C3929" s="133" t="s">
        <v>14</v>
      </c>
      <c r="D3929" s="133" t="s">
        <v>7953</v>
      </c>
      <c r="E3929" s="133" t="s">
        <v>882</v>
      </c>
      <c r="F3929" s="133" t="s">
        <v>7957</v>
      </c>
      <c r="G3929" s="133" t="s">
        <v>865</v>
      </c>
      <c r="H3929" s="133" t="s">
        <v>7958</v>
      </c>
      <c r="I3929" t="b">
        <v>0</v>
      </c>
      <c r="J3929" s="133" t="s">
        <v>867</v>
      </c>
      <c r="K3929" s="91">
        <v>84670</v>
      </c>
      <c r="L3929" s="278">
        <v>84670</v>
      </c>
      <c r="M3929" s="278">
        <f t="shared" si="61"/>
        <v>0</v>
      </c>
    </row>
    <row r="3930" spans="1:13" hidden="1" x14ac:dyDescent="0.3">
      <c r="A3930" s="108">
        <v>598612</v>
      </c>
      <c r="B3930" s="133" t="s">
        <v>7959</v>
      </c>
      <c r="C3930" s="133" t="s">
        <v>14</v>
      </c>
      <c r="D3930" s="133" t="s">
        <v>7960</v>
      </c>
      <c r="E3930" s="133" t="s">
        <v>882</v>
      </c>
      <c r="F3930" s="133" t="s">
        <v>7961</v>
      </c>
      <c r="G3930" s="133" t="s">
        <v>865</v>
      </c>
      <c r="H3930" s="133" t="s">
        <v>7962</v>
      </c>
      <c r="I3930" t="b">
        <v>0</v>
      </c>
      <c r="J3930" s="133" t="s">
        <v>867</v>
      </c>
      <c r="K3930" s="91">
        <v>676680</v>
      </c>
      <c r="L3930" s="278">
        <v>676680</v>
      </c>
      <c r="M3930" s="278">
        <f t="shared" si="61"/>
        <v>0</v>
      </c>
    </row>
    <row r="3931" spans="1:13" hidden="1" x14ac:dyDescent="0.3">
      <c r="A3931" s="108">
        <v>598613</v>
      </c>
      <c r="B3931" s="133" t="s">
        <v>7963</v>
      </c>
      <c r="C3931" s="133" t="s">
        <v>14</v>
      </c>
      <c r="D3931" s="133" t="s">
        <v>7960</v>
      </c>
      <c r="E3931" s="133" t="s">
        <v>882</v>
      </c>
      <c r="F3931" s="133" t="s">
        <v>7964</v>
      </c>
      <c r="G3931" s="133" t="s">
        <v>865</v>
      </c>
      <c r="H3931" s="133" t="s">
        <v>7965</v>
      </c>
      <c r="I3931" t="b">
        <v>0</v>
      </c>
      <c r="J3931" s="133" t="s">
        <v>867</v>
      </c>
      <c r="K3931" s="91">
        <v>76170</v>
      </c>
      <c r="L3931" s="278">
        <v>76170</v>
      </c>
      <c r="M3931" s="278">
        <f t="shared" si="61"/>
        <v>0</v>
      </c>
    </row>
    <row r="3932" spans="1:13" hidden="1" x14ac:dyDescent="0.3">
      <c r="A3932" s="108">
        <v>1858204</v>
      </c>
      <c r="B3932" s="133" t="s">
        <v>7966</v>
      </c>
      <c r="C3932" s="133" t="s">
        <v>14</v>
      </c>
      <c r="D3932" s="133" t="s">
        <v>7967</v>
      </c>
      <c r="E3932" s="133" t="s">
        <v>882</v>
      </c>
      <c r="F3932" s="133" t="s">
        <v>7968</v>
      </c>
      <c r="G3932" s="133" t="s">
        <v>865</v>
      </c>
      <c r="H3932" s="133" t="s">
        <v>7969</v>
      </c>
      <c r="I3932" t="b">
        <v>0</v>
      </c>
      <c r="J3932" s="133" t="s">
        <v>867</v>
      </c>
      <c r="K3932" s="91">
        <v>154630</v>
      </c>
      <c r="L3932" s="278">
        <v>154630</v>
      </c>
      <c r="M3932" s="278">
        <f t="shared" si="61"/>
        <v>0</v>
      </c>
    </row>
    <row r="3933" spans="1:13" hidden="1" x14ac:dyDescent="0.3">
      <c r="A3933" s="108">
        <v>598631</v>
      </c>
      <c r="B3933" s="133" t="s">
        <v>7970</v>
      </c>
      <c r="C3933" s="133" t="s">
        <v>14</v>
      </c>
      <c r="D3933" s="133" t="s">
        <v>7971</v>
      </c>
      <c r="E3933" s="133" t="s">
        <v>882</v>
      </c>
      <c r="F3933" s="133" t="s">
        <v>8285</v>
      </c>
      <c r="G3933" s="133" t="s">
        <v>865</v>
      </c>
      <c r="H3933" s="133" t="s">
        <v>7973</v>
      </c>
      <c r="I3933" t="b">
        <v>0</v>
      </c>
      <c r="J3933" s="133" t="s">
        <v>867</v>
      </c>
      <c r="K3933" s="91">
        <v>172300</v>
      </c>
      <c r="L3933" s="278">
        <v>172300</v>
      </c>
      <c r="M3933" s="278">
        <f t="shared" si="61"/>
        <v>0</v>
      </c>
    </row>
    <row r="3934" spans="1:13" hidden="1" x14ac:dyDescent="0.3">
      <c r="A3934" s="108">
        <v>583389</v>
      </c>
      <c r="B3934" s="133" t="s">
        <v>7974</v>
      </c>
      <c r="C3934" s="133" t="s">
        <v>14</v>
      </c>
      <c r="D3934" s="133" t="s">
        <v>7975</v>
      </c>
      <c r="E3934" s="133" t="s">
        <v>882</v>
      </c>
      <c r="F3934" s="133" t="s">
        <v>7976</v>
      </c>
      <c r="G3934" s="133" t="s">
        <v>865</v>
      </c>
      <c r="H3934" s="133" t="s">
        <v>7977</v>
      </c>
      <c r="I3934" t="b">
        <v>0</v>
      </c>
      <c r="J3934" s="133" t="s">
        <v>867</v>
      </c>
      <c r="K3934" s="91">
        <v>372890</v>
      </c>
      <c r="L3934" s="278">
        <v>372890</v>
      </c>
      <c r="M3934" s="278">
        <f t="shared" si="61"/>
        <v>0</v>
      </c>
    </row>
    <row r="3935" spans="1:13" hidden="1" x14ac:dyDescent="0.3">
      <c r="A3935" s="108">
        <v>2617315</v>
      </c>
      <c r="B3935" s="133" t="s">
        <v>7978</v>
      </c>
      <c r="C3935" s="133" t="s">
        <v>14</v>
      </c>
      <c r="D3935" s="133" t="s">
        <v>7979</v>
      </c>
      <c r="E3935" s="133" t="s">
        <v>882</v>
      </c>
      <c r="F3935" s="133" t="s">
        <v>7980</v>
      </c>
      <c r="G3935" s="133" t="s">
        <v>865</v>
      </c>
      <c r="H3935" s="133" t="s">
        <v>7981</v>
      </c>
      <c r="I3935" t="b">
        <v>0</v>
      </c>
      <c r="J3935" s="133" t="s">
        <v>867</v>
      </c>
      <c r="K3935" s="91">
        <v>0</v>
      </c>
      <c r="L3935" s="278">
        <v>0</v>
      </c>
      <c r="M3935" s="278">
        <f t="shared" si="61"/>
        <v>0</v>
      </c>
    </row>
    <row r="3936" spans="1:13" hidden="1" x14ac:dyDescent="0.3">
      <c r="A3936" s="108">
        <v>583396</v>
      </c>
      <c r="B3936" s="133" t="s">
        <v>7982</v>
      </c>
      <c r="C3936" s="133" t="s">
        <v>14</v>
      </c>
      <c r="D3936" s="133" t="s">
        <v>7983</v>
      </c>
      <c r="E3936" s="133" t="s">
        <v>882</v>
      </c>
      <c r="F3936" s="133" t="s">
        <v>7984</v>
      </c>
      <c r="G3936" s="133" t="s">
        <v>865</v>
      </c>
      <c r="H3936" s="133" t="s">
        <v>7985</v>
      </c>
      <c r="I3936" t="b">
        <v>0</v>
      </c>
      <c r="J3936" s="133" t="s">
        <v>867</v>
      </c>
      <c r="K3936" s="91">
        <v>58330</v>
      </c>
      <c r="L3936" s="278">
        <v>58330</v>
      </c>
      <c r="M3936" s="278">
        <f t="shared" si="61"/>
        <v>0</v>
      </c>
    </row>
    <row r="3937" spans="1:13" hidden="1" x14ac:dyDescent="0.3">
      <c r="A3937" s="108">
        <v>2617316</v>
      </c>
      <c r="B3937" s="133" t="s">
        <v>7986</v>
      </c>
      <c r="C3937" s="133" t="s">
        <v>14</v>
      </c>
      <c r="D3937" s="133" t="s">
        <v>7987</v>
      </c>
      <c r="E3937" s="133" t="s">
        <v>882</v>
      </c>
      <c r="F3937" s="133" t="s">
        <v>8285</v>
      </c>
      <c r="G3937" s="133" t="s">
        <v>865</v>
      </c>
      <c r="H3937" s="133" t="s">
        <v>7988</v>
      </c>
      <c r="I3937" t="b">
        <v>0</v>
      </c>
      <c r="J3937" s="133" t="s">
        <v>867</v>
      </c>
      <c r="K3937" s="91">
        <v>129500</v>
      </c>
      <c r="L3937" s="278">
        <v>129500</v>
      </c>
      <c r="M3937" s="278">
        <f t="shared" si="61"/>
        <v>0</v>
      </c>
    </row>
    <row r="3938" spans="1:13" hidden="1" x14ac:dyDescent="0.3">
      <c r="A3938" s="108">
        <v>2617317</v>
      </c>
      <c r="B3938" s="133" t="s">
        <v>7989</v>
      </c>
      <c r="C3938" s="133" t="s">
        <v>14</v>
      </c>
      <c r="D3938" s="133" t="s">
        <v>1149</v>
      </c>
      <c r="E3938" s="133" t="s">
        <v>882</v>
      </c>
      <c r="F3938" s="133" t="s">
        <v>7976</v>
      </c>
      <c r="G3938" s="133" t="s">
        <v>925</v>
      </c>
      <c r="H3938" s="133" t="s">
        <v>4219</v>
      </c>
      <c r="I3938" t="b">
        <v>0</v>
      </c>
      <c r="J3938" s="133" t="s">
        <v>867</v>
      </c>
      <c r="K3938" s="91">
        <v>0</v>
      </c>
      <c r="L3938" s="278">
        <v>0</v>
      </c>
      <c r="M3938" s="278">
        <f t="shared" si="61"/>
        <v>0</v>
      </c>
    </row>
    <row r="3939" spans="1:13" hidden="1" x14ac:dyDescent="0.3">
      <c r="A3939" s="108">
        <v>2617318</v>
      </c>
      <c r="B3939" s="133" t="s">
        <v>7990</v>
      </c>
      <c r="C3939" s="133" t="s">
        <v>14</v>
      </c>
      <c r="D3939" s="133" t="s">
        <v>1154</v>
      </c>
      <c r="E3939" s="133" t="s">
        <v>882</v>
      </c>
      <c r="F3939" s="133" t="s">
        <v>7991</v>
      </c>
      <c r="G3939" s="133" t="s">
        <v>865</v>
      </c>
      <c r="H3939" s="133" t="s">
        <v>7992</v>
      </c>
      <c r="I3939" t="b">
        <v>0</v>
      </c>
      <c r="J3939" s="133" t="s">
        <v>867</v>
      </c>
      <c r="K3939" s="91">
        <v>45600</v>
      </c>
      <c r="L3939" s="278">
        <v>45600</v>
      </c>
      <c r="M3939" s="278">
        <f t="shared" si="61"/>
        <v>0</v>
      </c>
    </row>
    <row r="3940" spans="1:13" hidden="1" x14ac:dyDescent="0.3">
      <c r="A3940" s="108">
        <v>2617319</v>
      </c>
      <c r="B3940" s="133" t="s">
        <v>7993</v>
      </c>
      <c r="C3940" s="133" t="s">
        <v>14</v>
      </c>
      <c r="D3940" s="133" t="s">
        <v>1154</v>
      </c>
      <c r="E3940" s="133" t="s">
        <v>882</v>
      </c>
      <c r="F3940" s="133" t="s">
        <v>7976</v>
      </c>
      <c r="G3940" s="133" t="s">
        <v>865</v>
      </c>
      <c r="H3940" s="133" t="s">
        <v>7994</v>
      </c>
      <c r="I3940" t="b">
        <v>0</v>
      </c>
      <c r="J3940" s="133" t="s">
        <v>867</v>
      </c>
      <c r="K3940" s="91">
        <v>808930</v>
      </c>
      <c r="L3940" s="278">
        <v>784550</v>
      </c>
      <c r="M3940" s="278">
        <f t="shared" si="61"/>
        <v>-24380</v>
      </c>
    </row>
    <row r="3941" spans="1:13" hidden="1" x14ac:dyDescent="0.3">
      <c r="A3941" s="108">
        <v>2617320</v>
      </c>
      <c r="B3941" s="133" t="s">
        <v>7995</v>
      </c>
      <c r="C3941" s="133" t="s">
        <v>14</v>
      </c>
      <c r="D3941" s="133" t="s">
        <v>4230</v>
      </c>
      <c r="E3941" s="133" t="s">
        <v>882</v>
      </c>
      <c r="F3941" s="133" t="s">
        <v>7996</v>
      </c>
      <c r="G3941" s="133" t="s">
        <v>865</v>
      </c>
      <c r="H3941" s="133" t="s">
        <v>7997</v>
      </c>
      <c r="I3941" t="b">
        <v>0</v>
      </c>
      <c r="J3941" s="133" t="s">
        <v>867</v>
      </c>
      <c r="K3941" s="91">
        <v>64360</v>
      </c>
      <c r="L3941" s="278">
        <v>64360</v>
      </c>
      <c r="M3941" s="278">
        <f t="shared" si="61"/>
        <v>0</v>
      </c>
    </row>
    <row r="3942" spans="1:13" hidden="1" x14ac:dyDescent="0.3">
      <c r="A3942" s="108">
        <v>590010</v>
      </c>
      <c r="B3942" s="133" t="s">
        <v>7998</v>
      </c>
      <c r="C3942" s="133" t="s">
        <v>14</v>
      </c>
      <c r="D3942" s="133" t="s">
        <v>4230</v>
      </c>
      <c r="E3942" s="133" t="s">
        <v>882</v>
      </c>
      <c r="F3942" s="133" t="s">
        <v>7999</v>
      </c>
      <c r="G3942" s="133" t="s">
        <v>865</v>
      </c>
      <c r="H3942" s="133" t="s">
        <v>8000</v>
      </c>
      <c r="I3942" t="b">
        <v>0</v>
      </c>
      <c r="J3942" s="133" t="s">
        <v>867</v>
      </c>
      <c r="K3942" s="91">
        <v>0</v>
      </c>
      <c r="L3942" s="278">
        <v>0</v>
      </c>
      <c r="M3942" s="278">
        <f t="shared" si="61"/>
        <v>0</v>
      </c>
    </row>
    <row r="3943" spans="1:13" hidden="1" x14ac:dyDescent="0.3">
      <c r="A3943" s="108">
        <v>850067</v>
      </c>
      <c r="B3943" s="133" t="s">
        <v>8001</v>
      </c>
      <c r="C3943" s="133" t="s">
        <v>14</v>
      </c>
      <c r="D3943" s="133" t="s">
        <v>4230</v>
      </c>
      <c r="E3943" s="133" t="s">
        <v>882</v>
      </c>
      <c r="F3943" s="133" t="s">
        <v>8002</v>
      </c>
      <c r="G3943" s="133" t="s">
        <v>865</v>
      </c>
      <c r="H3943" s="133" t="s">
        <v>8003</v>
      </c>
      <c r="I3943" t="b">
        <v>0</v>
      </c>
      <c r="J3943" s="133" t="s">
        <v>867</v>
      </c>
      <c r="K3943" s="91">
        <v>43500</v>
      </c>
      <c r="L3943" s="278">
        <v>43500</v>
      </c>
      <c r="M3943" s="278">
        <f t="shared" si="61"/>
        <v>0</v>
      </c>
    </row>
    <row r="3944" spans="1:13" hidden="1" x14ac:dyDescent="0.3">
      <c r="A3944" s="108">
        <v>1978436</v>
      </c>
      <c r="B3944" s="133" t="s">
        <v>8005</v>
      </c>
      <c r="C3944" s="133" t="s">
        <v>14</v>
      </c>
      <c r="D3944" s="133" t="s">
        <v>8006</v>
      </c>
      <c r="E3944" s="133" t="s">
        <v>1165</v>
      </c>
      <c r="F3944" s="133" t="s">
        <v>7954</v>
      </c>
      <c r="G3944" s="133" t="s">
        <v>865</v>
      </c>
      <c r="H3944" s="133">
        <v>0</v>
      </c>
      <c r="I3944" t="b">
        <v>0</v>
      </c>
      <c r="J3944" s="133" t="s">
        <v>1166</v>
      </c>
      <c r="K3944" s="91">
        <v>164540</v>
      </c>
      <c r="L3944" s="278">
        <v>158630</v>
      </c>
      <c r="M3944" s="278">
        <f t="shared" si="61"/>
        <v>-5910</v>
      </c>
    </row>
    <row r="3945" spans="1:13" hidden="1" x14ac:dyDescent="0.3">
      <c r="A3945" s="108">
        <v>2617372</v>
      </c>
      <c r="B3945" s="133" t="s">
        <v>8007</v>
      </c>
      <c r="C3945" s="133" t="s">
        <v>14</v>
      </c>
      <c r="D3945" s="133" t="s">
        <v>8006</v>
      </c>
      <c r="E3945" s="133" t="s">
        <v>1165</v>
      </c>
      <c r="F3945" s="133" t="s">
        <v>7957</v>
      </c>
      <c r="G3945" s="133" t="s">
        <v>865</v>
      </c>
      <c r="H3945" s="133">
        <v>0</v>
      </c>
      <c r="I3945" t="b">
        <v>0</v>
      </c>
      <c r="J3945" s="133" t="s">
        <v>1166</v>
      </c>
      <c r="K3945" s="91">
        <v>54150</v>
      </c>
      <c r="L3945" s="278">
        <v>51820</v>
      </c>
      <c r="M3945" s="278">
        <f t="shared" si="61"/>
        <v>-2330</v>
      </c>
    </row>
    <row r="3946" spans="1:13" hidden="1" x14ac:dyDescent="0.3">
      <c r="A3946" s="108">
        <v>2617373</v>
      </c>
      <c r="B3946" s="133" t="s">
        <v>8008</v>
      </c>
      <c r="C3946" s="133" t="s">
        <v>14</v>
      </c>
      <c r="D3946" s="133" t="s">
        <v>8006</v>
      </c>
      <c r="E3946" s="133" t="s">
        <v>1165</v>
      </c>
      <c r="F3946" s="133" t="s">
        <v>7961</v>
      </c>
      <c r="G3946" s="133" t="s">
        <v>865</v>
      </c>
      <c r="H3946" s="133">
        <v>0</v>
      </c>
      <c r="I3946" t="b">
        <v>0</v>
      </c>
      <c r="J3946" s="133" t="s">
        <v>1166</v>
      </c>
      <c r="K3946" s="91">
        <v>390340</v>
      </c>
      <c r="L3946" s="278">
        <v>373520</v>
      </c>
      <c r="M3946" s="278">
        <f t="shared" si="61"/>
        <v>-16820</v>
      </c>
    </row>
    <row r="3947" spans="1:13" hidden="1" x14ac:dyDescent="0.3">
      <c r="A3947" s="108">
        <v>2617374</v>
      </c>
      <c r="B3947" s="133" t="s">
        <v>8009</v>
      </c>
      <c r="C3947" s="133" t="s">
        <v>14</v>
      </c>
      <c r="D3947" s="133" t="s">
        <v>8006</v>
      </c>
      <c r="E3947" s="133" t="s">
        <v>1165</v>
      </c>
      <c r="F3947" s="133" t="s">
        <v>7991</v>
      </c>
      <c r="G3947" s="133" t="s">
        <v>865</v>
      </c>
      <c r="H3947" s="133">
        <v>0</v>
      </c>
      <c r="I3947" t="b">
        <v>0</v>
      </c>
      <c r="J3947" s="133" t="s">
        <v>1166</v>
      </c>
      <c r="K3947" s="91">
        <v>29160</v>
      </c>
      <c r="L3947" s="278">
        <v>27900</v>
      </c>
      <c r="M3947" s="278">
        <f t="shared" si="61"/>
        <v>-1260</v>
      </c>
    </row>
    <row r="3948" spans="1:13" hidden="1" x14ac:dyDescent="0.3">
      <c r="A3948" s="108">
        <v>2617375</v>
      </c>
      <c r="B3948" s="133" t="s">
        <v>8010</v>
      </c>
      <c r="C3948" s="133" t="s">
        <v>14</v>
      </c>
      <c r="D3948" s="133" t="s">
        <v>8006</v>
      </c>
      <c r="E3948" s="133" t="s">
        <v>1165</v>
      </c>
      <c r="F3948" s="133" t="s">
        <v>7964</v>
      </c>
      <c r="G3948" s="133" t="s">
        <v>865</v>
      </c>
      <c r="H3948" s="133">
        <v>0</v>
      </c>
      <c r="I3948" t="b">
        <v>0</v>
      </c>
      <c r="J3948" s="133" t="s">
        <v>1166</v>
      </c>
      <c r="K3948" s="91">
        <v>29370</v>
      </c>
      <c r="L3948" s="278">
        <v>29370</v>
      </c>
      <c r="M3948" s="278">
        <f t="shared" si="61"/>
        <v>0</v>
      </c>
    </row>
    <row r="3949" spans="1:13" hidden="1" x14ac:dyDescent="0.3">
      <c r="A3949" s="108">
        <v>590011</v>
      </c>
      <c r="B3949" s="133" t="s">
        <v>8011</v>
      </c>
      <c r="C3949" s="133" t="s">
        <v>14</v>
      </c>
      <c r="D3949" s="133" t="s">
        <v>8006</v>
      </c>
      <c r="E3949" s="133" t="s">
        <v>1165</v>
      </c>
      <c r="F3949" s="133" t="s">
        <v>7968</v>
      </c>
      <c r="G3949" s="133" t="s">
        <v>865</v>
      </c>
      <c r="H3949" s="133">
        <v>0</v>
      </c>
      <c r="I3949" t="b">
        <v>0</v>
      </c>
      <c r="J3949" s="133" t="s">
        <v>1166</v>
      </c>
      <c r="K3949" s="91">
        <v>51280</v>
      </c>
      <c r="L3949" s="278">
        <v>49070</v>
      </c>
      <c r="M3949" s="278">
        <f t="shared" si="61"/>
        <v>-2210</v>
      </c>
    </row>
    <row r="3950" spans="1:13" hidden="1" x14ac:dyDescent="0.3">
      <c r="A3950" s="108">
        <v>590012</v>
      </c>
      <c r="B3950" s="133" t="s">
        <v>8012</v>
      </c>
      <c r="C3950" s="133" t="s">
        <v>14</v>
      </c>
      <c r="D3950" s="133" t="s">
        <v>8006</v>
      </c>
      <c r="E3950" s="133" t="s">
        <v>1165</v>
      </c>
      <c r="F3950" s="133" t="s">
        <v>8285</v>
      </c>
      <c r="G3950" s="133" t="s">
        <v>865</v>
      </c>
      <c r="H3950" s="133">
        <v>0</v>
      </c>
      <c r="I3950" t="b">
        <v>0</v>
      </c>
      <c r="J3950" s="133" t="s">
        <v>1166</v>
      </c>
      <c r="K3950" s="91">
        <v>135360</v>
      </c>
      <c r="L3950" s="278">
        <v>129520</v>
      </c>
      <c r="M3950" s="278">
        <f t="shared" si="61"/>
        <v>-5840</v>
      </c>
    </row>
    <row r="3951" spans="1:13" hidden="1" x14ac:dyDescent="0.3">
      <c r="A3951" s="108">
        <v>590013</v>
      </c>
      <c r="B3951" s="133" t="s">
        <v>8013</v>
      </c>
      <c r="C3951" s="133" t="s">
        <v>14</v>
      </c>
      <c r="D3951" s="133" t="s">
        <v>8006</v>
      </c>
      <c r="E3951" s="133" t="s">
        <v>1165</v>
      </c>
      <c r="F3951" s="133" t="s">
        <v>7984</v>
      </c>
      <c r="G3951" s="133" t="s">
        <v>865</v>
      </c>
      <c r="H3951" s="133">
        <v>0</v>
      </c>
      <c r="I3951" t="b">
        <v>0</v>
      </c>
      <c r="J3951" s="133" t="s">
        <v>1166</v>
      </c>
      <c r="K3951" s="91">
        <v>18890</v>
      </c>
      <c r="L3951" s="278">
        <v>18080</v>
      </c>
      <c r="M3951" s="278">
        <f t="shared" si="61"/>
        <v>-810</v>
      </c>
    </row>
    <row r="3952" spans="1:13" hidden="1" x14ac:dyDescent="0.3">
      <c r="A3952" s="108">
        <v>590014</v>
      </c>
      <c r="B3952" s="133" t="s">
        <v>8014</v>
      </c>
      <c r="C3952" s="133" t="s">
        <v>14</v>
      </c>
      <c r="D3952" s="133" t="s">
        <v>8006</v>
      </c>
      <c r="E3952" s="133" t="s">
        <v>1165</v>
      </c>
      <c r="F3952" s="133" t="s">
        <v>7976</v>
      </c>
      <c r="G3952" s="133" t="s">
        <v>865</v>
      </c>
      <c r="H3952" s="133">
        <v>0</v>
      </c>
      <c r="I3952" t="b">
        <v>0</v>
      </c>
      <c r="J3952" s="133" t="s">
        <v>1166</v>
      </c>
      <c r="K3952" s="91">
        <v>281880</v>
      </c>
      <c r="L3952" s="278">
        <v>271520</v>
      </c>
      <c r="M3952" s="278">
        <f t="shared" si="61"/>
        <v>-10360</v>
      </c>
    </row>
    <row r="3953" spans="1:13" hidden="1" x14ac:dyDescent="0.3">
      <c r="A3953" s="108">
        <v>590015</v>
      </c>
      <c r="B3953" s="133" t="s">
        <v>8015</v>
      </c>
      <c r="C3953" s="133" t="s">
        <v>14</v>
      </c>
      <c r="D3953" s="133" t="s">
        <v>8006</v>
      </c>
      <c r="E3953" s="133" t="s">
        <v>1165</v>
      </c>
      <c r="F3953" s="133" t="s">
        <v>7976</v>
      </c>
      <c r="G3953" s="133" t="s">
        <v>925</v>
      </c>
      <c r="H3953" s="133" t="s">
        <v>8016</v>
      </c>
      <c r="I3953" t="b">
        <v>0</v>
      </c>
      <c r="J3953" s="133" t="s">
        <v>867</v>
      </c>
      <c r="K3953" s="91">
        <v>52000</v>
      </c>
      <c r="L3953" s="278">
        <v>52000</v>
      </c>
      <c r="M3953" s="278">
        <f t="shared" si="61"/>
        <v>0</v>
      </c>
    </row>
    <row r="3954" spans="1:13" hidden="1" x14ac:dyDescent="0.3">
      <c r="A3954" s="108">
        <v>590016</v>
      </c>
      <c r="B3954" s="133" t="s">
        <v>8019</v>
      </c>
      <c r="C3954" s="133" t="s">
        <v>14</v>
      </c>
      <c r="D3954" s="133" t="s">
        <v>8006</v>
      </c>
      <c r="E3954" s="133" t="s">
        <v>1286</v>
      </c>
      <c r="F3954" s="133" t="s">
        <v>7954</v>
      </c>
      <c r="G3954" s="133" t="s">
        <v>865</v>
      </c>
      <c r="H3954" s="133" t="s">
        <v>1287</v>
      </c>
      <c r="I3954" t="b">
        <v>0</v>
      </c>
      <c r="J3954" s="133" t="s">
        <v>867</v>
      </c>
      <c r="K3954" s="91">
        <v>0</v>
      </c>
      <c r="L3954" s="278">
        <v>0</v>
      </c>
      <c r="M3954" s="278">
        <f t="shared" si="61"/>
        <v>0</v>
      </c>
    </row>
    <row r="3955" spans="1:13" hidden="1" x14ac:dyDescent="0.3">
      <c r="A3955" s="108">
        <v>590017</v>
      </c>
      <c r="B3955" s="133" t="s">
        <v>8020</v>
      </c>
      <c r="C3955" s="133" t="s">
        <v>14</v>
      </c>
      <c r="D3955" s="133" t="s">
        <v>8006</v>
      </c>
      <c r="E3955" s="133" t="s">
        <v>1286</v>
      </c>
      <c r="F3955" s="133" t="s">
        <v>7961</v>
      </c>
      <c r="G3955" s="133" t="s">
        <v>865</v>
      </c>
      <c r="H3955" s="133" t="s">
        <v>1287</v>
      </c>
      <c r="I3955" t="b">
        <v>0</v>
      </c>
      <c r="J3955" s="133" t="s">
        <v>867</v>
      </c>
      <c r="K3955" s="91">
        <v>31200</v>
      </c>
      <c r="L3955" s="278">
        <v>31200</v>
      </c>
      <c r="M3955" s="278">
        <f t="shared" si="61"/>
        <v>0</v>
      </c>
    </row>
    <row r="3956" spans="1:13" hidden="1" x14ac:dyDescent="0.3">
      <c r="A3956" s="108">
        <v>590266</v>
      </c>
      <c r="B3956" s="133" t="s">
        <v>8021</v>
      </c>
      <c r="C3956" s="133" t="s">
        <v>14</v>
      </c>
      <c r="D3956" s="133" t="s">
        <v>8006</v>
      </c>
      <c r="E3956" s="133" t="s">
        <v>1286</v>
      </c>
      <c r="F3956" s="133" t="s">
        <v>8285</v>
      </c>
      <c r="G3956" s="133" t="s">
        <v>865</v>
      </c>
      <c r="H3956" s="133" t="s">
        <v>1287</v>
      </c>
      <c r="I3956" t="b">
        <v>0</v>
      </c>
      <c r="J3956" s="133" t="s">
        <v>867</v>
      </c>
      <c r="K3956" s="91">
        <v>70880</v>
      </c>
      <c r="L3956" s="278">
        <v>70880</v>
      </c>
      <c r="M3956" s="278">
        <f t="shared" si="61"/>
        <v>0</v>
      </c>
    </row>
    <row r="3957" spans="1:13" hidden="1" x14ac:dyDescent="0.3">
      <c r="A3957" s="108">
        <v>598614</v>
      </c>
      <c r="B3957" s="133" t="s">
        <v>8022</v>
      </c>
      <c r="C3957" s="133" t="s">
        <v>14</v>
      </c>
      <c r="D3957" s="133" t="s">
        <v>8006</v>
      </c>
      <c r="E3957" s="133" t="s">
        <v>1286</v>
      </c>
      <c r="F3957" s="133" t="s">
        <v>7984</v>
      </c>
      <c r="G3957" s="133" t="s">
        <v>865</v>
      </c>
      <c r="H3957" s="133" t="s">
        <v>1287</v>
      </c>
      <c r="I3957" t="b">
        <v>0</v>
      </c>
      <c r="J3957" s="133" t="s">
        <v>867</v>
      </c>
      <c r="K3957" s="91">
        <v>4500</v>
      </c>
      <c r="L3957" s="278">
        <v>4500</v>
      </c>
      <c r="M3957" s="278">
        <f t="shared" si="61"/>
        <v>0</v>
      </c>
    </row>
    <row r="3958" spans="1:13" hidden="1" x14ac:dyDescent="0.3">
      <c r="A3958" s="108">
        <v>598615</v>
      </c>
      <c r="B3958" s="133" t="s">
        <v>8023</v>
      </c>
      <c r="C3958" s="133" t="s">
        <v>14</v>
      </c>
      <c r="D3958" s="133" t="s">
        <v>8006</v>
      </c>
      <c r="E3958" s="133" t="s">
        <v>1286</v>
      </c>
      <c r="F3958" s="133" t="s">
        <v>7976</v>
      </c>
      <c r="G3958" s="133" t="s">
        <v>865</v>
      </c>
      <c r="H3958" s="133" t="s">
        <v>8024</v>
      </c>
      <c r="I3958" t="b">
        <v>0</v>
      </c>
      <c r="J3958" s="133" t="s">
        <v>867</v>
      </c>
      <c r="K3958" s="91">
        <v>31200</v>
      </c>
      <c r="L3958" s="278">
        <v>31200</v>
      </c>
      <c r="M3958" s="278">
        <f t="shared" si="61"/>
        <v>0</v>
      </c>
    </row>
    <row r="3959" spans="1:13" hidden="1" x14ac:dyDescent="0.3">
      <c r="A3959" s="108">
        <v>603352</v>
      </c>
      <c r="B3959" s="133" t="s">
        <v>8025</v>
      </c>
      <c r="C3959" s="133" t="s">
        <v>14</v>
      </c>
      <c r="D3959" s="133" t="s">
        <v>8006</v>
      </c>
      <c r="E3959" s="133" t="s">
        <v>1176</v>
      </c>
      <c r="F3959" s="133" t="s">
        <v>7954</v>
      </c>
      <c r="G3959" s="133" t="s">
        <v>865</v>
      </c>
      <c r="H3959" s="133">
        <v>0</v>
      </c>
      <c r="I3959" t="b">
        <v>0</v>
      </c>
      <c r="J3959" s="133" t="s">
        <v>1166</v>
      </c>
      <c r="K3959" s="91">
        <v>95660</v>
      </c>
      <c r="L3959" s="278">
        <v>94330</v>
      </c>
      <c r="M3959" s="278">
        <f t="shared" si="61"/>
        <v>-1330</v>
      </c>
    </row>
    <row r="3960" spans="1:13" hidden="1" x14ac:dyDescent="0.3">
      <c r="A3960" s="108">
        <v>603353</v>
      </c>
      <c r="B3960" s="133" t="s">
        <v>8028</v>
      </c>
      <c r="C3960" s="133" t="s">
        <v>14</v>
      </c>
      <c r="D3960" s="133" t="s">
        <v>8006</v>
      </c>
      <c r="E3960" s="133" t="s">
        <v>1176</v>
      </c>
      <c r="F3960" s="133" t="s">
        <v>7957</v>
      </c>
      <c r="G3960" s="133" t="s">
        <v>865</v>
      </c>
      <c r="H3960" s="133">
        <v>0</v>
      </c>
      <c r="I3960" t="b">
        <v>0</v>
      </c>
      <c r="J3960" s="133" t="s">
        <v>1166</v>
      </c>
      <c r="K3960" s="91">
        <v>30520</v>
      </c>
      <c r="L3960" s="278">
        <v>29840</v>
      </c>
      <c r="M3960" s="278">
        <f t="shared" si="61"/>
        <v>-680</v>
      </c>
    </row>
    <row r="3961" spans="1:13" hidden="1" x14ac:dyDescent="0.3">
      <c r="A3961" s="108">
        <v>603354</v>
      </c>
      <c r="B3961" s="133" t="s">
        <v>8029</v>
      </c>
      <c r="C3961" s="133" t="s">
        <v>14</v>
      </c>
      <c r="D3961" s="133" t="s">
        <v>8006</v>
      </c>
      <c r="E3961" s="133" t="s">
        <v>1176</v>
      </c>
      <c r="F3961" s="133" t="s">
        <v>7961</v>
      </c>
      <c r="G3961" s="133" t="s">
        <v>865</v>
      </c>
      <c r="H3961" s="133">
        <v>0</v>
      </c>
      <c r="I3961" t="b">
        <v>0</v>
      </c>
      <c r="J3961" s="133" t="s">
        <v>1166</v>
      </c>
      <c r="K3961" s="91">
        <v>218270</v>
      </c>
      <c r="L3961" s="278">
        <v>213770</v>
      </c>
      <c r="M3961" s="278">
        <f t="shared" si="61"/>
        <v>-4500</v>
      </c>
    </row>
    <row r="3962" spans="1:13" hidden="1" x14ac:dyDescent="0.3">
      <c r="A3962" s="108">
        <v>850021</v>
      </c>
      <c r="B3962" s="133" t="s">
        <v>8030</v>
      </c>
      <c r="C3962" s="133" t="s">
        <v>14</v>
      </c>
      <c r="D3962" s="133" t="s">
        <v>8006</v>
      </c>
      <c r="E3962" s="133" t="s">
        <v>1176</v>
      </c>
      <c r="F3962" s="133" t="s">
        <v>7961</v>
      </c>
      <c r="G3962" s="133" t="s">
        <v>925</v>
      </c>
      <c r="H3962" s="133" t="s">
        <v>8031</v>
      </c>
      <c r="I3962" t="b">
        <v>0</v>
      </c>
      <c r="J3962" s="133" t="s">
        <v>867</v>
      </c>
      <c r="K3962" s="91">
        <v>650</v>
      </c>
      <c r="L3962" s="278">
        <v>650</v>
      </c>
      <c r="M3962" s="278">
        <f t="shared" si="61"/>
        <v>0</v>
      </c>
    </row>
    <row r="3963" spans="1:13" hidden="1" x14ac:dyDescent="0.3">
      <c r="A3963" s="108">
        <v>850022</v>
      </c>
      <c r="B3963" s="133" t="s">
        <v>8032</v>
      </c>
      <c r="C3963" s="133" t="s">
        <v>14</v>
      </c>
      <c r="D3963" s="133" t="s">
        <v>8006</v>
      </c>
      <c r="E3963" s="133" t="s">
        <v>1176</v>
      </c>
      <c r="F3963" s="133" t="s">
        <v>7991</v>
      </c>
      <c r="G3963" s="133" t="s">
        <v>865</v>
      </c>
      <c r="H3963" s="133">
        <v>0</v>
      </c>
      <c r="I3963" t="b">
        <v>0</v>
      </c>
      <c r="J3963" s="133" t="s">
        <v>1166</v>
      </c>
      <c r="K3963" s="91">
        <v>16440</v>
      </c>
      <c r="L3963" s="278">
        <v>16060</v>
      </c>
      <c r="M3963" s="278">
        <f t="shared" si="61"/>
        <v>-380</v>
      </c>
    </row>
    <row r="3964" spans="1:13" hidden="1" x14ac:dyDescent="0.3">
      <c r="A3964" s="108">
        <v>583390</v>
      </c>
      <c r="B3964" s="133" t="s">
        <v>8033</v>
      </c>
      <c r="C3964" s="133" t="s">
        <v>14</v>
      </c>
      <c r="D3964" s="133" t="s">
        <v>8006</v>
      </c>
      <c r="E3964" s="133" t="s">
        <v>1176</v>
      </c>
      <c r="F3964" s="133" t="s">
        <v>7964</v>
      </c>
      <c r="G3964" s="133" t="s">
        <v>865</v>
      </c>
      <c r="H3964" s="133">
        <v>0</v>
      </c>
      <c r="I3964" t="b">
        <v>0</v>
      </c>
      <c r="J3964" s="133" t="s">
        <v>1166</v>
      </c>
      <c r="K3964" s="91">
        <v>14520</v>
      </c>
      <c r="L3964" s="278">
        <v>14520</v>
      </c>
      <c r="M3964" s="278">
        <f t="shared" si="61"/>
        <v>0</v>
      </c>
    </row>
    <row r="3965" spans="1:13" hidden="1" x14ac:dyDescent="0.3">
      <c r="A3965" s="108">
        <v>850069</v>
      </c>
      <c r="B3965" s="133" t="s">
        <v>8034</v>
      </c>
      <c r="C3965" s="133" t="s">
        <v>14</v>
      </c>
      <c r="D3965" s="133" t="s">
        <v>8006</v>
      </c>
      <c r="E3965" s="133" t="s">
        <v>1176</v>
      </c>
      <c r="F3965" s="133" t="s">
        <v>7968</v>
      </c>
      <c r="G3965" s="133" t="s">
        <v>865</v>
      </c>
      <c r="H3965" s="133">
        <v>0</v>
      </c>
      <c r="I3965" t="b">
        <v>0</v>
      </c>
      <c r="J3965" s="133" t="s">
        <v>1166</v>
      </c>
      <c r="K3965" s="91">
        <v>36490</v>
      </c>
      <c r="L3965" s="278">
        <v>35870</v>
      </c>
      <c r="M3965" s="278">
        <f t="shared" si="61"/>
        <v>-620</v>
      </c>
    </row>
    <row r="3966" spans="1:13" hidden="1" x14ac:dyDescent="0.3">
      <c r="A3966" s="108">
        <v>595432</v>
      </c>
      <c r="B3966" s="133" t="s">
        <v>8035</v>
      </c>
      <c r="C3966" s="133" t="s">
        <v>14</v>
      </c>
      <c r="D3966" s="133" t="s">
        <v>8006</v>
      </c>
      <c r="E3966" s="133" t="s">
        <v>1176</v>
      </c>
      <c r="F3966" s="133" t="s">
        <v>8285</v>
      </c>
      <c r="G3966" s="133" t="s">
        <v>865</v>
      </c>
      <c r="H3966" s="133">
        <v>0</v>
      </c>
      <c r="I3966" t="b">
        <v>0</v>
      </c>
      <c r="J3966" s="133" t="s">
        <v>1166</v>
      </c>
      <c r="K3966" s="91">
        <v>61570</v>
      </c>
      <c r="L3966" s="278">
        <v>60060</v>
      </c>
      <c r="M3966" s="278">
        <f t="shared" si="61"/>
        <v>-1510</v>
      </c>
    </row>
    <row r="3967" spans="1:13" hidden="1" x14ac:dyDescent="0.3">
      <c r="A3967" s="108">
        <v>598616</v>
      </c>
      <c r="B3967" s="133" t="s">
        <v>8036</v>
      </c>
      <c r="C3967" s="133" t="s">
        <v>14</v>
      </c>
      <c r="D3967" s="133" t="s">
        <v>8006</v>
      </c>
      <c r="E3967" s="133" t="s">
        <v>1176</v>
      </c>
      <c r="F3967" s="133" t="s">
        <v>8285</v>
      </c>
      <c r="G3967" s="133" t="s">
        <v>925</v>
      </c>
      <c r="H3967" s="133" t="s">
        <v>8031</v>
      </c>
      <c r="I3967" t="b">
        <v>0</v>
      </c>
      <c r="J3967" s="133" t="s">
        <v>867</v>
      </c>
      <c r="K3967" s="91">
        <v>1500</v>
      </c>
      <c r="L3967" s="278">
        <v>1500</v>
      </c>
      <c r="M3967" s="278">
        <f t="shared" si="61"/>
        <v>0</v>
      </c>
    </row>
    <row r="3968" spans="1:13" hidden="1" x14ac:dyDescent="0.3">
      <c r="A3968" s="108">
        <v>598618</v>
      </c>
      <c r="B3968" s="133" t="s">
        <v>8037</v>
      </c>
      <c r="C3968" s="133" t="s">
        <v>14</v>
      </c>
      <c r="D3968" s="133" t="s">
        <v>8006</v>
      </c>
      <c r="E3968" s="133" t="s">
        <v>1176</v>
      </c>
      <c r="F3968" s="133" t="s">
        <v>7984</v>
      </c>
      <c r="G3968" s="133" t="s">
        <v>865</v>
      </c>
      <c r="H3968" s="133">
        <v>0</v>
      </c>
      <c r="I3968" t="b">
        <v>0</v>
      </c>
      <c r="J3968" s="133" t="s">
        <v>1166</v>
      </c>
      <c r="K3968" s="91">
        <v>5270</v>
      </c>
      <c r="L3968" s="278">
        <v>5040</v>
      </c>
      <c r="M3968" s="278">
        <f t="shared" si="61"/>
        <v>-230</v>
      </c>
    </row>
    <row r="3969" spans="1:13" hidden="1" x14ac:dyDescent="0.3">
      <c r="A3969" s="108">
        <v>1877078</v>
      </c>
      <c r="B3969" s="133" t="s">
        <v>8038</v>
      </c>
      <c r="C3969" s="133" t="s">
        <v>14</v>
      </c>
      <c r="D3969" s="133" t="s">
        <v>8006</v>
      </c>
      <c r="E3969" s="133" t="s">
        <v>1176</v>
      </c>
      <c r="F3969" s="133" t="s">
        <v>7984</v>
      </c>
      <c r="G3969" s="133" t="s">
        <v>925</v>
      </c>
      <c r="H3969" s="133" t="s">
        <v>8031</v>
      </c>
      <c r="I3969" t="b">
        <v>0</v>
      </c>
      <c r="J3969" s="133" t="s">
        <v>867</v>
      </c>
      <c r="K3969" s="91">
        <v>100</v>
      </c>
      <c r="L3969" s="278">
        <v>100</v>
      </c>
      <c r="M3969" s="278">
        <f t="shared" si="61"/>
        <v>0</v>
      </c>
    </row>
    <row r="3970" spans="1:13" hidden="1" x14ac:dyDescent="0.3">
      <c r="A3970" s="108">
        <v>1858195</v>
      </c>
      <c r="B3970" s="133" t="s">
        <v>8039</v>
      </c>
      <c r="C3970" s="133" t="s">
        <v>14</v>
      </c>
      <c r="D3970" s="133" t="s">
        <v>8006</v>
      </c>
      <c r="E3970" s="133" t="s">
        <v>1176</v>
      </c>
      <c r="F3970" s="133" t="s">
        <v>7976</v>
      </c>
      <c r="G3970" s="133" t="s">
        <v>865</v>
      </c>
      <c r="H3970" s="133">
        <v>0</v>
      </c>
      <c r="I3970" t="b">
        <v>0</v>
      </c>
      <c r="J3970" s="133" t="s">
        <v>1166</v>
      </c>
      <c r="K3970" s="91">
        <v>161050</v>
      </c>
      <c r="L3970" s="278">
        <v>158480</v>
      </c>
      <c r="M3970" s="278">
        <f t="shared" si="61"/>
        <v>-2570</v>
      </c>
    </row>
    <row r="3971" spans="1:13" hidden="1" x14ac:dyDescent="0.3">
      <c r="A3971" s="108">
        <v>2617384</v>
      </c>
      <c r="B3971" s="133" t="s">
        <v>8040</v>
      </c>
      <c r="C3971" s="133" t="s">
        <v>14</v>
      </c>
      <c r="D3971" s="133" t="s">
        <v>8006</v>
      </c>
      <c r="E3971" s="133" t="s">
        <v>1176</v>
      </c>
      <c r="F3971" s="133" t="s">
        <v>7976</v>
      </c>
      <c r="G3971" s="133" t="s">
        <v>925</v>
      </c>
      <c r="H3971" s="133" t="s">
        <v>8016</v>
      </c>
      <c r="I3971" t="b">
        <v>0</v>
      </c>
      <c r="J3971" s="133" t="s">
        <v>867</v>
      </c>
      <c r="K3971" s="91">
        <v>36670</v>
      </c>
      <c r="L3971" s="278">
        <v>36670</v>
      </c>
      <c r="M3971" s="278">
        <f t="shared" si="61"/>
        <v>0</v>
      </c>
    </row>
    <row r="3972" spans="1:13" hidden="1" x14ac:dyDescent="0.3">
      <c r="A3972" s="108">
        <v>2617386</v>
      </c>
      <c r="B3972" s="133" t="s">
        <v>8041</v>
      </c>
      <c r="C3972" s="133" t="s">
        <v>14</v>
      </c>
      <c r="D3972" s="133" t="s">
        <v>8006</v>
      </c>
      <c r="E3972" s="133" t="s">
        <v>1176</v>
      </c>
      <c r="F3972" s="133" t="s">
        <v>7976</v>
      </c>
      <c r="G3972" s="133" t="s">
        <v>928</v>
      </c>
      <c r="H3972" s="133" t="s">
        <v>8042</v>
      </c>
      <c r="I3972" t="b">
        <v>0</v>
      </c>
      <c r="J3972" s="133" t="s">
        <v>867</v>
      </c>
      <c r="K3972" s="91">
        <v>630</v>
      </c>
      <c r="L3972" s="278">
        <v>630</v>
      </c>
      <c r="M3972" s="278">
        <f t="shared" si="61"/>
        <v>0</v>
      </c>
    </row>
    <row r="3973" spans="1:13" hidden="1" x14ac:dyDescent="0.3">
      <c r="A3973" s="108">
        <v>2617387</v>
      </c>
      <c r="B3973" s="133" t="s">
        <v>8043</v>
      </c>
      <c r="C3973" s="133" t="s">
        <v>14</v>
      </c>
      <c r="D3973" s="133" t="s">
        <v>8006</v>
      </c>
      <c r="E3973" s="133" t="s">
        <v>1182</v>
      </c>
      <c r="F3973" s="133" t="s">
        <v>7954</v>
      </c>
      <c r="G3973" s="133" t="s">
        <v>865</v>
      </c>
      <c r="H3973" s="133" t="s">
        <v>1183</v>
      </c>
      <c r="I3973" t="b">
        <v>0</v>
      </c>
      <c r="J3973" s="133" t="s">
        <v>867</v>
      </c>
      <c r="K3973" s="91">
        <v>0</v>
      </c>
      <c r="L3973" s="278">
        <v>0</v>
      </c>
      <c r="M3973" s="278">
        <f t="shared" si="61"/>
        <v>0</v>
      </c>
    </row>
    <row r="3974" spans="1:13" hidden="1" x14ac:dyDescent="0.3">
      <c r="A3974" s="108">
        <v>2617388</v>
      </c>
      <c r="B3974" s="133" t="s">
        <v>8044</v>
      </c>
      <c r="C3974" s="133" t="s">
        <v>14</v>
      </c>
      <c r="D3974" s="133" t="s">
        <v>8006</v>
      </c>
      <c r="E3974" s="133" t="s">
        <v>1182</v>
      </c>
      <c r="F3974" s="133" t="s">
        <v>7961</v>
      </c>
      <c r="G3974" s="133" t="s">
        <v>865</v>
      </c>
      <c r="H3974" s="133" t="s">
        <v>1183</v>
      </c>
      <c r="I3974" t="b">
        <v>0</v>
      </c>
      <c r="J3974" s="133" t="s">
        <v>867</v>
      </c>
      <c r="K3974" s="91">
        <v>0</v>
      </c>
      <c r="L3974" s="278">
        <v>0</v>
      </c>
      <c r="M3974" s="278">
        <f t="shared" ref="M3974:M4037" si="62">+L3974-K3974</f>
        <v>0</v>
      </c>
    </row>
    <row r="3975" spans="1:13" hidden="1" x14ac:dyDescent="0.3">
      <c r="A3975" s="108">
        <v>1858202</v>
      </c>
      <c r="B3975" s="133" t="s">
        <v>8045</v>
      </c>
      <c r="C3975" s="133" t="s">
        <v>14</v>
      </c>
      <c r="D3975" s="133" t="s">
        <v>8006</v>
      </c>
      <c r="E3975" s="133" t="s">
        <v>1182</v>
      </c>
      <c r="F3975" s="133" t="s">
        <v>8285</v>
      </c>
      <c r="G3975" s="133" t="s">
        <v>865</v>
      </c>
      <c r="H3975" s="133" t="s">
        <v>1183</v>
      </c>
      <c r="I3975" t="b">
        <v>0</v>
      </c>
      <c r="J3975" s="133" t="s">
        <v>867</v>
      </c>
      <c r="K3975" s="91">
        <v>0</v>
      </c>
      <c r="L3975" s="278">
        <v>0</v>
      </c>
      <c r="M3975" s="278">
        <f t="shared" si="62"/>
        <v>0</v>
      </c>
    </row>
    <row r="3976" spans="1:13" hidden="1" x14ac:dyDescent="0.3">
      <c r="A3976" s="108">
        <v>603355</v>
      </c>
      <c r="B3976" s="133" t="s">
        <v>8046</v>
      </c>
      <c r="C3976" s="133" t="s">
        <v>14</v>
      </c>
      <c r="D3976" s="133" t="s">
        <v>8006</v>
      </c>
      <c r="E3976" s="133" t="s">
        <v>1182</v>
      </c>
      <c r="F3976" s="133" t="s">
        <v>7984</v>
      </c>
      <c r="G3976" s="133" t="s">
        <v>865</v>
      </c>
      <c r="H3976" s="133" t="s">
        <v>1183</v>
      </c>
      <c r="I3976" t="b">
        <v>0</v>
      </c>
      <c r="J3976" s="133" t="s">
        <v>867</v>
      </c>
      <c r="K3976" s="91">
        <v>480</v>
      </c>
      <c r="L3976" s="278">
        <v>480</v>
      </c>
      <c r="M3976" s="278">
        <f t="shared" si="62"/>
        <v>0</v>
      </c>
    </row>
    <row r="3977" spans="1:13" hidden="1" x14ac:dyDescent="0.3">
      <c r="A3977" s="108">
        <v>603356</v>
      </c>
      <c r="B3977" s="133" t="s">
        <v>8047</v>
      </c>
      <c r="C3977" s="133" t="s">
        <v>14</v>
      </c>
      <c r="D3977" s="133" t="s">
        <v>8006</v>
      </c>
      <c r="E3977" s="133" t="s">
        <v>1182</v>
      </c>
      <c r="F3977" s="133" t="s">
        <v>7976</v>
      </c>
      <c r="G3977" s="133" t="s">
        <v>865</v>
      </c>
      <c r="H3977" s="133" t="s">
        <v>1183</v>
      </c>
      <c r="I3977" t="b">
        <v>0</v>
      </c>
      <c r="J3977" s="133" t="s">
        <v>867</v>
      </c>
      <c r="K3977" s="91">
        <v>0</v>
      </c>
      <c r="L3977" s="278">
        <v>0</v>
      </c>
      <c r="M3977" s="278">
        <f t="shared" si="62"/>
        <v>0</v>
      </c>
    </row>
    <row r="3978" spans="1:13" hidden="1" x14ac:dyDescent="0.3">
      <c r="A3978" s="108">
        <v>2617308</v>
      </c>
      <c r="B3978" s="133" t="s">
        <v>8048</v>
      </c>
      <c r="C3978" s="133" t="s">
        <v>14</v>
      </c>
      <c r="D3978" s="133" t="s">
        <v>8006</v>
      </c>
      <c r="E3978" s="133" t="s">
        <v>1726</v>
      </c>
      <c r="F3978" s="133" t="s">
        <v>7996</v>
      </c>
      <c r="G3978" s="133" t="s">
        <v>865</v>
      </c>
      <c r="H3978" s="133" t="s">
        <v>8049</v>
      </c>
      <c r="I3978" t="b">
        <v>0</v>
      </c>
      <c r="J3978" s="133" t="s">
        <v>867</v>
      </c>
      <c r="K3978" s="91">
        <v>16000</v>
      </c>
      <c r="L3978" s="278">
        <v>16000</v>
      </c>
      <c r="M3978" s="278">
        <f t="shared" si="62"/>
        <v>0</v>
      </c>
    </row>
    <row r="3979" spans="1:13" hidden="1" x14ac:dyDescent="0.3">
      <c r="A3979" s="108">
        <v>583391</v>
      </c>
      <c r="B3979" s="133" t="s">
        <v>8050</v>
      </c>
      <c r="C3979" s="133" t="s">
        <v>14</v>
      </c>
      <c r="D3979" s="133" t="s">
        <v>8006</v>
      </c>
      <c r="E3979" s="133" t="s">
        <v>1726</v>
      </c>
      <c r="F3979" s="133" t="s">
        <v>7996</v>
      </c>
      <c r="G3979" s="133" t="s">
        <v>925</v>
      </c>
      <c r="H3979" s="133" t="s">
        <v>8051</v>
      </c>
      <c r="I3979" t="b">
        <v>0</v>
      </c>
      <c r="J3979" s="133" t="s">
        <v>867</v>
      </c>
      <c r="K3979" s="91">
        <v>9000</v>
      </c>
      <c r="L3979" s="278">
        <v>9000</v>
      </c>
      <c r="M3979" s="278">
        <f t="shared" si="62"/>
        <v>0</v>
      </c>
    </row>
    <row r="3980" spans="1:13" hidden="1" x14ac:dyDescent="0.3">
      <c r="A3980" s="108">
        <v>603357</v>
      </c>
      <c r="B3980" s="133" t="s">
        <v>8052</v>
      </c>
      <c r="C3980" s="133" t="s">
        <v>14</v>
      </c>
      <c r="D3980" s="133" t="s">
        <v>8006</v>
      </c>
      <c r="E3980" s="133" t="s">
        <v>1726</v>
      </c>
      <c r="F3980" s="133" t="s">
        <v>7996</v>
      </c>
      <c r="G3980" s="133" t="s">
        <v>928</v>
      </c>
      <c r="H3980" s="133" t="s">
        <v>8053</v>
      </c>
      <c r="I3980" t="b">
        <v>0</v>
      </c>
      <c r="J3980" s="133" t="s">
        <v>867</v>
      </c>
      <c r="K3980" s="91">
        <v>12800</v>
      </c>
      <c r="L3980" s="278">
        <v>12800</v>
      </c>
      <c r="M3980" s="278">
        <f t="shared" si="62"/>
        <v>0</v>
      </c>
    </row>
    <row r="3981" spans="1:13" hidden="1" x14ac:dyDescent="0.3">
      <c r="A3981" s="108">
        <v>2589155</v>
      </c>
      <c r="B3981" s="133" t="s">
        <v>8054</v>
      </c>
      <c r="C3981" s="133" t="s">
        <v>14</v>
      </c>
      <c r="D3981" s="133" t="s">
        <v>8006</v>
      </c>
      <c r="E3981" s="133" t="s">
        <v>1726</v>
      </c>
      <c r="F3981" s="133" t="s">
        <v>7996</v>
      </c>
      <c r="G3981" s="133" t="s">
        <v>931</v>
      </c>
      <c r="H3981" s="133" t="s">
        <v>8055</v>
      </c>
      <c r="I3981" t="b">
        <v>0</v>
      </c>
      <c r="J3981" s="133" t="s">
        <v>867</v>
      </c>
      <c r="K3981" s="91">
        <v>10560</v>
      </c>
      <c r="L3981" s="278">
        <v>10560</v>
      </c>
      <c r="M3981" s="278">
        <f t="shared" si="62"/>
        <v>0</v>
      </c>
    </row>
    <row r="3982" spans="1:13" hidden="1" x14ac:dyDescent="0.3">
      <c r="A3982" s="108">
        <v>590270</v>
      </c>
      <c r="B3982" s="133" t="s">
        <v>8056</v>
      </c>
      <c r="C3982" s="133" t="s">
        <v>14</v>
      </c>
      <c r="D3982" s="133" t="s">
        <v>8006</v>
      </c>
      <c r="E3982" s="133" t="s">
        <v>1726</v>
      </c>
      <c r="F3982" s="133" t="s">
        <v>7996</v>
      </c>
      <c r="G3982" s="133" t="s">
        <v>944</v>
      </c>
      <c r="H3982" s="133" t="s">
        <v>8057</v>
      </c>
      <c r="I3982" t="b">
        <v>0</v>
      </c>
      <c r="J3982" s="133" t="s">
        <v>867</v>
      </c>
      <c r="K3982" s="91">
        <v>16000</v>
      </c>
      <c r="L3982" s="278">
        <v>16000</v>
      </c>
      <c r="M3982" s="278">
        <f t="shared" si="62"/>
        <v>0</v>
      </c>
    </row>
    <row r="3983" spans="1:13" hidden="1" x14ac:dyDescent="0.3">
      <c r="A3983" s="108">
        <v>603358</v>
      </c>
      <c r="B3983" s="133" t="s">
        <v>8058</v>
      </c>
      <c r="C3983" s="133" t="s">
        <v>14</v>
      </c>
      <c r="D3983" s="133" t="s">
        <v>8006</v>
      </c>
      <c r="E3983" s="133" t="s">
        <v>1726</v>
      </c>
      <c r="F3983" s="133" t="s">
        <v>7999</v>
      </c>
      <c r="G3983" s="133" t="s">
        <v>865</v>
      </c>
      <c r="H3983" s="133" t="s">
        <v>8057</v>
      </c>
      <c r="I3983" t="b">
        <v>0</v>
      </c>
      <c r="J3983" s="133" t="s">
        <v>867</v>
      </c>
      <c r="K3983" s="91">
        <v>0</v>
      </c>
      <c r="L3983" s="278">
        <v>0</v>
      </c>
      <c r="M3983" s="278">
        <f t="shared" si="62"/>
        <v>0</v>
      </c>
    </row>
    <row r="3984" spans="1:13" hidden="1" x14ac:dyDescent="0.3">
      <c r="A3984" s="108">
        <v>1820500</v>
      </c>
      <c r="B3984" s="133" t="s">
        <v>8059</v>
      </c>
      <c r="C3984" s="133" t="s">
        <v>14</v>
      </c>
      <c r="D3984" s="133" t="s">
        <v>8006</v>
      </c>
      <c r="E3984" s="133" t="s">
        <v>1185</v>
      </c>
      <c r="F3984" s="133" t="s">
        <v>7954</v>
      </c>
      <c r="G3984" s="133" t="s">
        <v>865</v>
      </c>
      <c r="H3984" s="133" t="s">
        <v>1186</v>
      </c>
      <c r="I3984" t="b">
        <v>0</v>
      </c>
      <c r="J3984" s="133" t="s">
        <v>867</v>
      </c>
      <c r="K3984" s="91">
        <v>1000</v>
      </c>
      <c r="L3984" s="278">
        <v>1000</v>
      </c>
      <c r="M3984" s="278">
        <f t="shared" si="62"/>
        <v>0</v>
      </c>
    </row>
    <row r="3985" spans="1:13" hidden="1" x14ac:dyDescent="0.3">
      <c r="A3985" s="108">
        <v>590271</v>
      </c>
      <c r="B3985" s="133" t="s">
        <v>8060</v>
      </c>
      <c r="C3985" s="133" t="s">
        <v>14</v>
      </c>
      <c r="D3985" s="133" t="s">
        <v>8006</v>
      </c>
      <c r="E3985" s="133" t="s">
        <v>1185</v>
      </c>
      <c r="F3985" s="133" t="s">
        <v>7961</v>
      </c>
      <c r="G3985" s="133" t="s">
        <v>865</v>
      </c>
      <c r="H3985" s="133" t="s">
        <v>1186</v>
      </c>
      <c r="I3985" t="b">
        <v>0</v>
      </c>
      <c r="J3985" s="133" t="s">
        <v>867</v>
      </c>
      <c r="K3985" s="91">
        <v>0</v>
      </c>
      <c r="L3985" s="278">
        <v>0</v>
      </c>
      <c r="M3985" s="278">
        <f t="shared" si="62"/>
        <v>0</v>
      </c>
    </row>
    <row r="3986" spans="1:13" hidden="1" x14ac:dyDescent="0.3">
      <c r="A3986" s="108">
        <v>590272</v>
      </c>
      <c r="B3986" s="133" t="s">
        <v>8061</v>
      </c>
      <c r="C3986" s="133" t="s">
        <v>14</v>
      </c>
      <c r="D3986" s="133" t="s">
        <v>8006</v>
      </c>
      <c r="E3986" s="133" t="s">
        <v>1185</v>
      </c>
      <c r="F3986" s="133" t="s">
        <v>7964</v>
      </c>
      <c r="G3986" s="133" t="s">
        <v>865</v>
      </c>
      <c r="H3986" s="133" t="s">
        <v>1186</v>
      </c>
      <c r="I3986" t="b">
        <v>0</v>
      </c>
      <c r="J3986" s="133" t="s">
        <v>867</v>
      </c>
      <c r="K3986" s="91">
        <v>0</v>
      </c>
      <c r="L3986" s="278">
        <v>0</v>
      </c>
      <c r="M3986" s="278">
        <f t="shared" si="62"/>
        <v>0</v>
      </c>
    </row>
    <row r="3987" spans="1:13" hidden="1" x14ac:dyDescent="0.3">
      <c r="A3987" s="108">
        <v>590273</v>
      </c>
      <c r="B3987" s="133" t="s">
        <v>8062</v>
      </c>
      <c r="C3987" s="133" t="s">
        <v>14</v>
      </c>
      <c r="D3987" s="133" t="s">
        <v>8006</v>
      </c>
      <c r="E3987" s="133" t="s">
        <v>1185</v>
      </c>
      <c r="F3987" s="133" t="s">
        <v>7968</v>
      </c>
      <c r="G3987" s="133" t="s">
        <v>865</v>
      </c>
      <c r="H3987" s="133" t="s">
        <v>1186</v>
      </c>
      <c r="I3987" t="b">
        <v>0</v>
      </c>
      <c r="J3987" s="133" t="s">
        <v>867</v>
      </c>
      <c r="K3987" s="91">
        <v>500</v>
      </c>
      <c r="L3987" s="278">
        <v>500</v>
      </c>
      <c r="M3987" s="278">
        <f t="shared" si="62"/>
        <v>0</v>
      </c>
    </row>
    <row r="3988" spans="1:13" hidden="1" x14ac:dyDescent="0.3">
      <c r="A3988" s="108">
        <v>590274</v>
      </c>
      <c r="B3988" s="133" t="s">
        <v>8063</v>
      </c>
      <c r="C3988" s="133" t="s">
        <v>14</v>
      </c>
      <c r="D3988" s="133" t="s">
        <v>8006</v>
      </c>
      <c r="E3988" s="133" t="s">
        <v>1185</v>
      </c>
      <c r="F3988" s="133" t="s">
        <v>8285</v>
      </c>
      <c r="G3988" s="133" t="s">
        <v>865</v>
      </c>
      <c r="H3988" s="133" t="s">
        <v>1186</v>
      </c>
      <c r="I3988" t="b">
        <v>0</v>
      </c>
      <c r="J3988" s="133" t="s">
        <v>867</v>
      </c>
      <c r="K3988" s="91">
        <v>500</v>
      </c>
      <c r="L3988" s="278">
        <v>500</v>
      </c>
      <c r="M3988" s="278">
        <f t="shared" si="62"/>
        <v>0</v>
      </c>
    </row>
    <row r="3989" spans="1:13" hidden="1" x14ac:dyDescent="0.3">
      <c r="A3989" s="108">
        <v>2617370</v>
      </c>
      <c r="B3989" s="133" t="s">
        <v>8064</v>
      </c>
      <c r="C3989" s="133" t="s">
        <v>14</v>
      </c>
      <c r="D3989" s="133" t="s">
        <v>8006</v>
      </c>
      <c r="E3989" s="133" t="s">
        <v>1418</v>
      </c>
      <c r="F3989" s="133" t="s">
        <v>8002</v>
      </c>
      <c r="G3989" s="133" t="s">
        <v>865</v>
      </c>
      <c r="H3989" s="133" t="s">
        <v>8065</v>
      </c>
      <c r="I3989" t="b">
        <v>0</v>
      </c>
      <c r="J3989" s="133" t="s">
        <v>867</v>
      </c>
      <c r="K3989" s="91">
        <v>0</v>
      </c>
      <c r="L3989" s="278">
        <v>0</v>
      </c>
      <c r="M3989" s="278">
        <f t="shared" si="62"/>
        <v>0</v>
      </c>
    </row>
    <row r="3990" spans="1:13" hidden="1" x14ac:dyDescent="0.3">
      <c r="A3990" s="108">
        <v>2617371</v>
      </c>
      <c r="B3990" s="133" t="s">
        <v>8066</v>
      </c>
      <c r="C3990" s="133" t="s">
        <v>14</v>
      </c>
      <c r="D3990" s="133" t="s">
        <v>8006</v>
      </c>
      <c r="E3990" s="133" t="s">
        <v>1188</v>
      </c>
      <c r="F3990" s="133" t="s">
        <v>7954</v>
      </c>
      <c r="G3990" s="133" t="s">
        <v>865</v>
      </c>
      <c r="H3990" s="133" t="s">
        <v>1189</v>
      </c>
      <c r="I3990" t="b">
        <v>0</v>
      </c>
      <c r="J3990" s="133" t="s">
        <v>867</v>
      </c>
      <c r="K3990" s="91">
        <v>3500</v>
      </c>
      <c r="L3990" s="278">
        <v>3500</v>
      </c>
      <c r="M3990" s="278">
        <f t="shared" si="62"/>
        <v>0</v>
      </c>
    </row>
    <row r="3991" spans="1:13" hidden="1" x14ac:dyDescent="0.3">
      <c r="A3991" s="108">
        <v>2617382</v>
      </c>
      <c r="B3991" s="133" t="s">
        <v>8067</v>
      </c>
      <c r="C3991" s="133" t="s">
        <v>14</v>
      </c>
      <c r="D3991" s="133" t="s">
        <v>8006</v>
      </c>
      <c r="E3991" s="133" t="s">
        <v>1188</v>
      </c>
      <c r="F3991" s="133" t="s">
        <v>7961</v>
      </c>
      <c r="G3991" s="133" t="s">
        <v>865</v>
      </c>
      <c r="H3991" s="133" t="s">
        <v>8068</v>
      </c>
      <c r="I3991" t="b">
        <v>0</v>
      </c>
      <c r="J3991" s="133" t="s">
        <v>867</v>
      </c>
      <c r="K3991" s="91">
        <v>1400</v>
      </c>
      <c r="L3991" s="278">
        <v>1400</v>
      </c>
      <c r="M3991" s="278">
        <f t="shared" si="62"/>
        <v>0</v>
      </c>
    </row>
    <row r="3992" spans="1:13" hidden="1" x14ac:dyDescent="0.3">
      <c r="A3992" s="108">
        <v>2617383</v>
      </c>
      <c r="B3992" s="133" t="s">
        <v>8069</v>
      </c>
      <c r="C3992" s="133" t="s">
        <v>14</v>
      </c>
      <c r="D3992" s="133" t="s">
        <v>8006</v>
      </c>
      <c r="E3992" s="133" t="s">
        <v>1188</v>
      </c>
      <c r="F3992" s="133" t="s">
        <v>7968</v>
      </c>
      <c r="G3992" s="133" t="s">
        <v>865</v>
      </c>
      <c r="H3992" s="133" t="s">
        <v>1189</v>
      </c>
      <c r="I3992" t="b">
        <v>0</v>
      </c>
      <c r="J3992" s="133" t="s">
        <v>867</v>
      </c>
      <c r="K3992" s="91">
        <v>500</v>
      </c>
      <c r="L3992" s="278">
        <v>500</v>
      </c>
      <c r="M3992" s="278">
        <f t="shared" si="62"/>
        <v>0</v>
      </c>
    </row>
    <row r="3993" spans="1:13" hidden="1" x14ac:dyDescent="0.3">
      <c r="A3993" s="108">
        <v>2617309</v>
      </c>
      <c r="B3993" s="133" t="s">
        <v>8070</v>
      </c>
      <c r="C3993" s="133" t="s">
        <v>14</v>
      </c>
      <c r="D3993" s="133" t="s">
        <v>8006</v>
      </c>
      <c r="E3993" s="133" t="s">
        <v>1188</v>
      </c>
      <c r="F3993" s="133" t="s">
        <v>8285</v>
      </c>
      <c r="G3993" s="133" t="s">
        <v>865</v>
      </c>
      <c r="H3993" s="133" t="s">
        <v>8071</v>
      </c>
      <c r="I3993" t="b">
        <v>0</v>
      </c>
      <c r="J3993" s="133" t="s">
        <v>867</v>
      </c>
      <c r="K3993" s="91">
        <v>1000</v>
      </c>
      <c r="L3993" s="278">
        <v>1000</v>
      </c>
      <c r="M3993" s="278">
        <f t="shared" si="62"/>
        <v>0</v>
      </c>
    </row>
    <row r="3994" spans="1:13" hidden="1" x14ac:dyDescent="0.3">
      <c r="A3994" s="108">
        <v>603359</v>
      </c>
      <c r="B3994" s="133" t="s">
        <v>8072</v>
      </c>
      <c r="C3994" s="133" t="s">
        <v>14</v>
      </c>
      <c r="D3994" s="133" t="s">
        <v>8006</v>
      </c>
      <c r="E3994" s="133" t="s">
        <v>1188</v>
      </c>
      <c r="F3994" s="133" t="s">
        <v>7984</v>
      </c>
      <c r="G3994" s="133" t="s">
        <v>865</v>
      </c>
      <c r="H3994" s="133" t="s">
        <v>1189</v>
      </c>
      <c r="I3994" t="b">
        <v>0</v>
      </c>
      <c r="J3994" s="133" t="s">
        <v>867</v>
      </c>
      <c r="K3994" s="91">
        <v>1500</v>
      </c>
      <c r="L3994" s="278">
        <v>1500</v>
      </c>
      <c r="M3994" s="278">
        <f t="shared" si="62"/>
        <v>0</v>
      </c>
    </row>
    <row r="3995" spans="1:13" hidden="1" x14ac:dyDescent="0.3">
      <c r="A3995" s="108">
        <v>603360</v>
      </c>
      <c r="B3995" s="133" t="s">
        <v>8073</v>
      </c>
      <c r="C3995" s="133" t="s">
        <v>14</v>
      </c>
      <c r="D3995" s="133" t="s">
        <v>8006</v>
      </c>
      <c r="E3995" s="133" t="s">
        <v>1191</v>
      </c>
      <c r="F3995" s="133" t="s">
        <v>7954</v>
      </c>
      <c r="G3995" s="133" t="s">
        <v>865</v>
      </c>
      <c r="H3995" s="133" t="s">
        <v>2130</v>
      </c>
      <c r="I3995" t="b">
        <v>0</v>
      </c>
      <c r="J3995" s="133" t="s">
        <v>867</v>
      </c>
      <c r="K3995" s="91">
        <v>5000</v>
      </c>
      <c r="L3995" s="278">
        <v>5000</v>
      </c>
      <c r="M3995" s="278">
        <f t="shared" si="62"/>
        <v>0</v>
      </c>
    </row>
    <row r="3996" spans="1:13" hidden="1" x14ac:dyDescent="0.3">
      <c r="A3996" s="108">
        <v>2617369</v>
      </c>
      <c r="B3996" s="133" t="s">
        <v>8074</v>
      </c>
      <c r="C3996" s="133" t="s">
        <v>14</v>
      </c>
      <c r="D3996" s="133" t="s">
        <v>8006</v>
      </c>
      <c r="E3996" s="133" t="s">
        <v>1191</v>
      </c>
      <c r="F3996" s="133" t="s">
        <v>7954</v>
      </c>
      <c r="G3996" s="133" t="s">
        <v>925</v>
      </c>
      <c r="H3996" s="133" t="s">
        <v>5032</v>
      </c>
      <c r="I3996" t="b">
        <v>0</v>
      </c>
      <c r="J3996" s="133" t="s">
        <v>867</v>
      </c>
      <c r="K3996" s="91">
        <v>2060</v>
      </c>
      <c r="L3996" s="278">
        <v>2060</v>
      </c>
      <c r="M3996" s="278">
        <f t="shared" si="62"/>
        <v>0</v>
      </c>
    </row>
    <row r="3997" spans="1:13" hidden="1" x14ac:dyDescent="0.3">
      <c r="A3997" s="108">
        <v>1191112</v>
      </c>
      <c r="B3997" s="133" t="s">
        <v>8075</v>
      </c>
      <c r="C3997" s="133" t="s">
        <v>14</v>
      </c>
      <c r="D3997" s="133" t="s">
        <v>8006</v>
      </c>
      <c r="E3997" s="133" t="s">
        <v>1191</v>
      </c>
      <c r="F3997" s="133" t="s">
        <v>7961</v>
      </c>
      <c r="G3997" s="133" t="s">
        <v>865</v>
      </c>
      <c r="H3997" s="133" t="s">
        <v>8076</v>
      </c>
      <c r="I3997" t="b">
        <v>0</v>
      </c>
      <c r="J3997" s="133" t="s">
        <v>867</v>
      </c>
      <c r="K3997" s="91">
        <v>1500</v>
      </c>
      <c r="L3997" s="278">
        <v>1500</v>
      </c>
      <c r="M3997" s="278">
        <f t="shared" si="62"/>
        <v>0</v>
      </c>
    </row>
    <row r="3998" spans="1:13" hidden="1" x14ac:dyDescent="0.3">
      <c r="A3998" s="108">
        <v>850076</v>
      </c>
      <c r="B3998" s="133" t="s">
        <v>8077</v>
      </c>
      <c r="C3998" s="133" t="s">
        <v>14</v>
      </c>
      <c r="D3998" s="133" t="s">
        <v>8006</v>
      </c>
      <c r="E3998" s="133" t="s">
        <v>1191</v>
      </c>
      <c r="F3998" s="133" t="s">
        <v>7961</v>
      </c>
      <c r="G3998" s="133" t="s">
        <v>925</v>
      </c>
      <c r="H3998" s="133" t="s">
        <v>8078</v>
      </c>
      <c r="I3998" t="b">
        <v>0</v>
      </c>
      <c r="J3998" s="133" t="s">
        <v>867</v>
      </c>
      <c r="K3998" s="91">
        <v>1000</v>
      </c>
      <c r="L3998" s="278">
        <v>1000</v>
      </c>
      <c r="M3998" s="278">
        <f t="shared" si="62"/>
        <v>0</v>
      </c>
    </row>
    <row r="3999" spans="1:13" hidden="1" x14ac:dyDescent="0.3">
      <c r="A3999" s="108">
        <v>850072</v>
      </c>
      <c r="B3999" s="133" t="s">
        <v>8079</v>
      </c>
      <c r="C3999" s="133" t="s">
        <v>14</v>
      </c>
      <c r="D3999" s="133" t="s">
        <v>8006</v>
      </c>
      <c r="E3999" s="133" t="s">
        <v>1191</v>
      </c>
      <c r="F3999" s="133" t="s">
        <v>7964</v>
      </c>
      <c r="G3999" s="133" t="s">
        <v>865</v>
      </c>
      <c r="H3999" s="133" t="s">
        <v>8080</v>
      </c>
      <c r="I3999" t="b">
        <v>0</v>
      </c>
      <c r="J3999" s="133" t="s">
        <v>867</v>
      </c>
      <c r="K3999" s="91">
        <v>0</v>
      </c>
      <c r="L3999" s="278">
        <v>0</v>
      </c>
      <c r="M3999" s="278">
        <f t="shared" si="62"/>
        <v>0</v>
      </c>
    </row>
    <row r="4000" spans="1:13" hidden="1" x14ac:dyDescent="0.3">
      <c r="A4000" s="108">
        <v>850073</v>
      </c>
      <c r="B4000" s="133" t="s">
        <v>8081</v>
      </c>
      <c r="C4000" s="133" t="s">
        <v>14</v>
      </c>
      <c r="D4000" s="133" t="s">
        <v>8006</v>
      </c>
      <c r="E4000" s="133" t="s">
        <v>1191</v>
      </c>
      <c r="F4000" s="133" t="s">
        <v>7968</v>
      </c>
      <c r="G4000" s="133" t="s">
        <v>865</v>
      </c>
      <c r="H4000" s="133" t="s">
        <v>2130</v>
      </c>
      <c r="I4000" t="b">
        <v>0</v>
      </c>
      <c r="J4000" s="133" t="s">
        <v>867</v>
      </c>
      <c r="K4000" s="91">
        <v>1220</v>
      </c>
      <c r="L4000" s="278">
        <v>1220</v>
      </c>
      <c r="M4000" s="278">
        <f t="shared" si="62"/>
        <v>0</v>
      </c>
    </row>
    <row r="4001" spans="1:13" hidden="1" x14ac:dyDescent="0.3">
      <c r="A4001" s="108">
        <v>590275</v>
      </c>
      <c r="B4001" s="133" t="s">
        <v>8082</v>
      </c>
      <c r="C4001" s="133" t="s">
        <v>14</v>
      </c>
      <c r="D4001" s="133" t="s">
        <v>8006</v>
      </c>
      <c r="E4001" s="133" t="s">
        <v>1191</v>
      </c>
      <c r="F4001" s="133" t="s">
        <v>8002</v>
      </c>
      <c r="G4001" s="133" t="s">
        <v>865</v>
      </c>
      <c r="H4001" s="133" t="s">
        <v>8083</v>
      </c>
      <c r="I4001" t="b">
        <v>0</v>
      </c>
      <c r="J4001" s="133" t="s">
        <v>867</v>
      </c>
      <c r="K4001" s="91">
        <v>5000</v>
      </c>
      <c r="L4001" s="278">
        <v>5000</v>
      </c>
      <c r="M4001" s="278">
        <f t="shared" si="62"/>
        <v>0</v>
      </c>
    </row>
    <row r="4002" spans="1:13" hidden="1" x14ac:dyDescent="0.3">
      <c r="A4002" s="108">
        <v>590276</v>
      </c>
      <c r="B4002" s="133" t="s">
        <v>8084</v>
      </c>
      <c r="C4002" s="133" t="s">
        <v>14</v>
      </c>
      <c r="D4002" s="133" t="s">
        <v>8006</v>
      </c>
      <c r="E4002" s="133" t="s">
        <v>1191</v>
      </c>
      <c r="F4002" s="133" t="s">
        <v>8285</v>
      </c>
      <c r="G4002" s="133" t="s">
        <v>865</v>
      </c>
      <c r="H4002" s="133" t="s">
        <v>8085</v>
      </c>
      <c r="I4002" t="b">
        <v>0</v>
      </c>
      <c r="J4002" s="133" t="s">
        <v>867</v>
      </c>
      <c r="K4002" s="91">
        <v>1820</v>
      </c>
      <c r="L4002" s="278">
        <v>1820</v>
      </c>
      <c r="M4002" s="278">
        <f t="shared" si="62"/>
        <v>0</v>
      </c>
    </row>
    <row r="4003" spans="1:13" hidden="1" x14ac:dyDescent="0.3">
      <c r="A4003" s="108">
        <v>2617681</v>
      </c>
      <c r="B4003" s="133" t="s">
        <v>8086</v>
      </c>
      <c r="C4003" s="133" t="s">
        <v>14</v>
      </c>
      <c r="D4003" s="133" t="s">
        <v>8006</v>
      </c>
      <c r="E4003" s="133" t="s">
        <v>1191</v>
      </c>
      <c r="F4003" s="133" t="s">
        <v>7984</v>
      </c>
      <c r="G4003" s="133" t="s">
        <v>865</v>
      </c>
      <c r="H4003" s="133" t="s">
        <v>8087</v>
      </c>
      <c r="I4003" t="b">
        <v>0</v>
      </c>
      <c r="J4003" s="133" t="s">
        <v>867</v>
      </c>
      <c r="K4003" s="91">
        <v>1320</v>
      </c>
      <c r="L4003" s="278">
        <v>1320</v>
      </c>
      <c r="M4003" s="278">
        <f t="shared" si="62"/>
        <v>0</v>
      </c>
    </row>
    <row r="4004" spans="1:13" hidden="1" x14ac:dyDescent="0.3">
      <c r="A4004" s="108">
        <v>590171</v>
      </c>
      <c r="B4004" s="133" t="s">
        <v>8088</v>
      </c>
      <c r="C4004" s="133" t="s">
        <v>14</v>
      </c>
      <c r="D4004" s="133" t="s">
        <v>8006</v>
      </c>
      <c r="E4004" s="133" t="s">
        <v>1194</v>
      </c>
      <c r="F4004" s="133" t="s">
        <v>7954</v>
      </c>
      <c r="G4004" s="133" t="s">
        <v>865</v>
      </c>
      <c r="H4004" s="133" t="s">
        <v>1195</v>
      </c>
      <c r="I4004" t="b">
        <v>0</v>
      </c>
      <c r="J4004" s="133" t="s">
        <v>867</v>
      </c>
      <c r="K4004" s="91">
        <v>500</v>
      </c>
      <c r="L4004" s="278">
        <v>500</v>
      </c>
      <c r="M4004" s="278">
        <f t="shared" si="62"/>
        <v>0</v>
      </c>
    </row>
    <row r="4005" spans="1:13" hidden="1" x14ac:dyDescent="0.3">
      <c r="A4005" s="108">
        <v>850075</v>
      </c>
      <c r="B4005" s="133" t="s">
        <v>8089</v>
      </c>
      <c r="C4005" s="133" t="s">
        <v>14</v>
      </c>
      <c r="D4005" s="133" t="s">
        <v>8006</v>
      </c>
      <c r="E4005" s="133" t="s">
        <v>1202</v>
      </c>
      <c r="F4005" s="133" t="s">
        <v>7954</v>
      </c>
      <c r="G4005" s="133" t="s">
        <v>865</v>
      </c>
      <c r="H4005" s="133" t="s">
        <v>2831</v>
      </c>
      <c r="I4005" t="b">
        <v>0</v>
      </c>
      <c r="J4005" s="133" t="s">
        <v>867</v>
      </c>
      <c r="K4005" s="91">
        <v>1000</v>
      </c>
      <c r="L4005" s="278">
        <v>1000</v>
      </c>
      <c r="M4005" s="278">
        <f t="shared" si="62"/>
        <v>0</v>
      </c>
    </row>
    <row r="4006" spans="1:13" hidden="1" x14ac:dyDescent="0.3">
      <c r="A4006" s="108">
        <v>602001</v>
      </c>
      <c r="B4006" s="133" t="s">
        <v>8090</v>
      </c>
      <c r="C4006" s="133" t="s">
        <v>14</v>
      </c>
      <c r="D4006" s="133" t="s">
        <v>8006</v>
      </c>
      <c r="E4006" s="133" t="s">
        <v>1202</v>
      </c>
      <c r="F4006" s="133" t="s">
        <v>7954</v>
      </c>
      <c r="G4006" s="133" t="s">
        <v>925</v>
      </c>
      <c r="H4006" s="133" t="s">
        <v>8091</v>
      </c>
      <c r="I4006" t="b">
        <v>0</v>
      </c>
      <c r="J4006" s="133" t="s">
        <v>867</v>
      </c>
      <c r="K4006" s="91">
        <v>1000</v>
      </c>
      <c r="L4006" s="278">
        <v>1000</v>
      </c>
      <c r="M4006" s="278">
        <f t="shared" si="62"/>
        <v>0</v>
      </c>
    </row>
    <row r="4007" spans="1:13" hidden="1" x14ac:dyDescent="0.3">
      <c r="A4007" s="108">
        <v>590018</v>
      </c>
      <c r="B4007" s="133" t="s">
        <v>8092</v>
      </c>
      <c r="C4007" s="133" t="s">
        <v>14</v>
      </c>
      <c r="D4007" s="133" t="s">
        <v>8006</v>
      </c>
      <c r="E4007" s="133" t="s">
        <v>1202</v>
      </c>
      <c r="F4007" s="133" t="s">
        <v>7961</v>
      </c>
      <c r="G4007" s="133" t="s">
        <v>865</v>
      </c>
      <c r="H4007" s="133" t="s">
        <v>8093</v>
      </c>
      <c r="I4007" t="b">
        <v>0</v>
      </c>
      <c r="J4007" s="133" t="s">
        <v>867</v>
      </c>
      <c r="K4007" s="91">
        <v>0</v>
      </c>
      <c r="L4007" s="278">
        <v>0</v>
      </c>
      <c r="M4007" s="278">
        <f t="shared" si="62"/>
        <v>0</v>
      </c>
    </row>
    <row r="4008" spans="1:13" hidden="1" x14ac:dyDescent="0.3">
      <c r="A4008" s="108">
        <v>2617380</v>
      </c>
      <c r="B4008" s="133" t="s">
        <v>8094</v>
      </c>
      <c r="C4008" s="133" t="s">
        <v>14</v>
      </c>
      <c r="D4008" s="133" t="s">
        <v>8006</v>
      </c>
      <c r="E4008" s="133" t="s">
        <v>1202</v>
      </c>
      <c r="F4008" s="133" t="s">
        <v>7964</v>
      </c>
      <c r="G4008" s="133" t="s">
        <v>865</v>
      </c>
      <c r="H4008" s="133" t="s">
        <v>8095</v>
      </c>
      <c r="I4008" t="b">
        <v>0</v>
      </c>
      <c r="J4008" s="133" t="s">
        <v>867</v>
      </c>
      <c r="K4008" s="91">
        <v>0</v>
      </c>
      <c r="L4008" s="278">
        <v>0</v>
      </c>
      <c r="M4008" s="278">
        <f t="shared" si="62"/>
        <v>0</v>
      </c>
    </row>
    <row r="4009" spans="1:13" hidden="1" x14ac:dyDescent="0.3">
      <c r="A4009" s="108">
        <v>2617310</v>
      </c>
      <c r="B4009" s="133" t="s">
        <v>8096</v>
      </c>
      <c r="C4009" s="133" t="s">
        <v>14</v>
      </c>
      <c r="D4009" s="133" t="s">
        <v>8006</v>
      </c>
      <c r="E4009" s="133" t="s">
        <v>1202</v>
      </c>
      <c r="F4009" s="133" t="s">
        <v>7968</v>
      </c>
      <c r="G4009" s="133" t="s">
        <v>865</v>
      </c>
      <c r="H4009" s="133" t="s">
        <v>8095</v>
      </c>
      <c r="I4009" t="b">
        <v>0</v>
      </c>
      <c r="J4009" s="133" t="s">
        <v>867</v>
      </c>
      <c r="K4009" s="91">
        <v>400</v>
      </c>
      <c r="L4009" s="278">
        <v>400</v>
      </c>
      <c r="M4009" s="278">
        <f t="shared" si="62"/>
        <v>0</v>
      </c>
    </row>
    <row r="4010" spans="1:13" hidden="1" x14ac:dyDescent="0.3">
      <c r="A4010" s="108">
        <v>2617368</v>
      </c>
      <c r="B4010" s="133" t="s">
        <v>8097</v>
      </c>
      <c r="C4010" s="133" t="s">
        <v>14</v>
      </c>
      <c r="D4010" s="133" t="s">
        <v>8006</v>
      </c>
      <c r="E4010" s="133" t="s">
        <v>1202</v>
      </c>
      <c r="F4010" s="133" t="s">
        <v>8002</v>
      </c>
      <c r="G4010" s="133" t="s">
        <v>865</v>
      </c>
      <c r="H4010" s="133" t="s">
        <v>2831</v>
      </c>
      <c r="I4010" t="b">
        <v>0</v>
      </c>
      <c r="J4010" s="133" t="s">
        <v>867</v>
      </c>
      <c r="K4010" s="91">
        <v>0</v>
      </c>
      <c r="L4010" s="278">
        <v>0</v>
      </c>
      <c r="M4010" s="278">
        <f t="shared" si="62"/>
        <v>0</v>
      </c>
    </row>
    <row r="4011" spans="1:13" hidden="1" x14ac:dyDescent="0.3">
      <c r="A4011" s="108">
        <v>590019</v>
      </c>
      <c r="B4011" s="133" t="s">
        <v>8098</v>
      </c>
      <c r="C4011" s="133" t="s">
        <v>14</v>
      </c>
      <c r="D4011" s="133" t="s">
        <v>8006</v>
      </c>
      <c r="E4011" s="133" t="s">
        <v>1202</v>
      </c>
      <c r="F4011" s="133" t="s">
        <v>8285</v>
      </c>
      <c r="G4011" s="133" t="s">
        <v>865</v>
      </c>
      <c r="H4011" s="133" t="s">
        <v>8099</v>
      </c>
      <c r="I4011" t="b">
        <v>0</v>
      </c>
      <c r="J4011" s="133" t="s">
        <v>867</v>
      </c>
      <c r="K4011" s="91">
        <v>1000</v>
      </c>
      <c r="L4011" s="278">
        <v>1000</v>
      </c>
      <c r="M4011" s="278">
        <f t="shared" si="62"/>
        <v>0</v>
      </c>
    </row>
    <row r="4012" spans="1:13" hidden="1" x14ac:dyDescent="0.3">
      <c r="A4012" s="108">
        <v>590020</v>
      </c>
      <c r="B4012" s="133" t="s">
        <v>8100</v>
      </c>
      <c r="C4012" s="133" t="s">
        <v>14</v>
      </c>
      <c r="D4012" s="133" t="s">
        <v>8006</v>
      </c>
      <c r="E4012" s="133" t="s">
        <v>1202</v>
      </c>
      <c r="F4012" s="133" t="s">
        <v>7984</v>
      </c>
      <c r="G4012" s="133" t="s">
        <v>865</v>
      </c>
      <c r="H4012" s="133" t="s">
        <v>8101</v>
      </c>
      <c r="I4012" t="b">
        <v>0</v>
      </c>
      <c r="J4012" s="133" t="s">
        <v>867</v>
      </c>
      <c r="K4012" s="91">
        <v>760</v>
      </c>
      <c r="L4012" s="278">
        <v>760</v>
      </c>
      <c r="M4012" s="278">
        <f t="shared" si="62"/>
        <v>0</v>
      </c>
    </row>
    <row r="4013" spans="1:13" hidden="1" x14ac:dyDescent="0.3">
      <c r="A4013" s="108">
        <v>590021</v>
      </c>
      <c r="B4013" s="133" t="s">
        <v>8102</v>
      </c>
      <c r="C4013" s="133" t="s">
        <v>14</v>
      </c>
      <c r="D4013" s="133" t="s">
        <v>8006</v>
      </c>
      <c r="E4013" s="133" t="s">
        <v>2668</v>
      </c>
      <c r="F4013" s="133" t="s">
        <v>7954</v>
      </c>
      <c r="G4013" s="133" t="s">
        <v>865</v>
      </c>
      <c r="H4013" s="133" t="s">
        <v>8103</v>
      </c>
      <c r="I4013" t="b">
        <v>0</v>
      </c>
      <c r="J4013" s="133" t="s">
        <v>867</v>
      </c>
      <c r="K4013" s="91">
        <v>2000</v>
      </c>
      <c r="L4013" s="278">
        <v>2000</v>
      </c>
      <c r="M4013" s="278">
        <f t="shared" si="62"/>
        <v>0</v>
      </c>
    </row>
    <row r="4014" spans="1:13" hidden="1" x14ac:dyDescent="0.3">
      <c r="A4014" s="108">
        <v>590022</v>
      </c>
      <c r="B4014" s="133" t="s">
        <v>8104</v>
      </c>
      <c r="C4014" s="133" t="s">
        <v>14</v>
      </c>
      <c r="D4014" s="133" t="s">
        <v>8006</v>
      </c>
      <c r="E4014" s="133" t="s">
        <v>2668</v>
      </c>
      <c r="F4014" s="133" t="s">
        <v>7961</v>
      </c>
      <c r="G4014" s="133" t="s">
        <v>865</v>
      </c>
      <c r="H4014" s="133" t="s">
        <v>8103</v>
      </c>
      <c r="I4014" t="b">
        <v>0</v>
      </c>
      <c r="J4014" s="133" t="s">
        <v>867</v>
      </c>
      <c r="K4014" s="91">
        <v>0</v>
      </c>
      <c r="L4014" s="278">
        <v>0</v>
      </c>
      <c r="M4014" s="278">
        <f t="shared" si="62"/>
        <v>0</v>
      </c>
    </row>
    <row r="4015" spans="1:13" hidden="1" x14ac:dyDescent="0.3">
      <c r="A4015" s="108">
        <v>850517</v>
      </c>
      <c r="B4015" s="133" t="s">
        <v>8105</v>
      </c>
      <c r="C4015" s="133" t="s">
        <v>14</v>
      </c>
      <c r="D4015" s="133" t="s">
        <v>8006</v>
      </c>
      <c r="E4015" s="133" t="s">
        <v>2668</v>
      </c>
      <c r="F4015" s="133" t="s">
        <v>7961</v>
      </c>
      <c r="G4015" s="133" t="s">
        <v>925</v>
      </c>
      <c r="H4015" s="133" t="s">
        <v>8106</v>
      </c>
      <c r="I4015" t="b">
        <v>0</v>
      </c>
      <c r="J4015" s="133" t="s">
        <v>867</v>
      </c>
      <c r="K4015" s="91">
        <v>0</v>
      </c>
      <c r="L4015" s="278">
        <v>0</v>
      </c>
      <c r="M4015" s="278">
        <f t="shared" si="62"/>
        <v>0</v>
      </c>
    </row>
    <row r="4016" spans="1:13" hidden="1" x14ac:dyDescent="0.3">
      <c r="A4016" s="108">
        <v>1210038</v>
      </c>
      <c r="B4016" s="133" t="s">
        <v>8107</v>
      </c>
      <c r="C4016" s="133" t="s">
        <v>14</v>
      </c>
      <c r="D4016" s="133" t="s">
        <v>8006</v>
      </c>
      <c r="E4016" s="133" t="s">
        <v>2668</v>
      </c>
      <c r="F4016" s="133" t="s">
        <v>7961</v>
      </c>
      <c r="G4016" s="133" t="s">
        <v>928</v>
      </c>
      <c r="H4016" s="133" t="s">
        <v>8108</v>
      </c>
      <c r="I4016" t="b">
        <v>0</v>
      </c>
      <c r="J4016" s="133" t="s">
        <v>867</v>
      </c>
      <c r="K4016" s="91">
        <v>0</v>
      </c>
      <c r="L4016" s="278">
        <v>0</v>
      </c>
      <c r="M4016" s="278">
        <f t="shared" si="62"/>
        <v>0</v>
      </c>
    </row>
    <row r="4017" spans="1:13" hidden="1" x14ac:dyDescent="0.3">
      <c r="A4017" s="108">
        <v>1540201</v>
      </c>
      <c r="B4017" s="133" t="s">
        <v>8109</v>
      </c>
      <c r="C4017" s="133" t="s">
        <v>14</v>
      </c>
      <c r="D4017" s="133" t="s">
        <v>8006</v>
      </c>
      <c r="E4017" s="133" t="s">
        <v>2668</v>
      </c>
      <c r="F4017" s="133" t="s">
        <v>7968</v>
      </c>
      <c r="G4017" s="133" t="s">
        <v>865</v>
      </c>
      <c r="H4017" s="133" t="s">
        <v>8110</v>
      </c>
      <c r="I4017" t="b">
        <v>0</v>
      </c>
      <c r="J4017" s="133" t="s">
        <v>867</v>
      </c>
      <c r="K4017" s="91">
        <v>5000</v>
      </c>
      <c r="L4017" s="278">
        <v>5000</v>
      </c>
      <c r="M4017" s="278">
        <f t="shared" si="62"/>
        <v>0</v>
      </c>
    </row>
    <row r="4018" spans="1:13" hidden="1" x14ac:dyDescent="0.3">
      <c r="A4018" s="108">
        <v>2617415</v>
      </c>
      <c r="B4018" s="133" t="s">
        <v>8111</v>
      </c>
      <c r="C4018" s="133" t="s">
        <v>14</v>
      </c>
      <c r="D4018" s="133" t="s">
        <v>8006</v>
      </c>
      <c r="E4018" s="133" t="s">
        <v>2668</v>
      </c>
      <c r="F4018" s="133" t="s">
        <v>8002</v>
      </c>
      <c r="G4018" s="133" t="s">
        <v>865</v>
      </c>
      <c r="H4018" s="133" t="s">
        <v>8112</v>
      </c>
      <c r="I4018" t="b">
        <v>0</v>
      </c>
      <c r="J4018" s="133" t="s">
        <v>867</v>
      </c>
      <c r="K4018" s="91">
        <v>5500</v>
      </c>
      <c r="L4018" s="278">
        <v>5500</v>
      </c>
      <c r="M4018" s="278">
        <f t="shared" si="62"/>
        <v>0</v>
      </c>
    </row>
    <row r="4019" spans="1:13" hidden="1" x14ac:dyDescent="0.3">
      <c r="A4019" s="108">
        <v>2617416</v>
      </c>
      <c r="B4019" s="133" t="s">
        <v>8113</v>
      </c>
      <c r="C4019" s="133" t="s">
        <v>14</v>
      </c>
      <c r="D4019" s="133" t="s">
        <v>8006</v>
      </c>
      <c r="E4019" s="133" t="s">
        <v>2668</v>
      </c>
      <c r="F4019" s="133" t="s">
        <v>7976</v>
      </c>
      <c r="G4019" s="133" t="s">
        <v>865</v>
      </c>
      <c r="H4019" s="133" t="s">
        <v>8114</v>
      </c>
      <c r="I4019" t="b">
        <v>0</v>
      </c>
      <c r="J4019" s="133" t="s">
        <v>867</v>
      </c>
      <c r="K4019" s="91">
        <v>12800</v>
      </c>
      <c r="L4019" s="278">
        <v>12800</v>
      </c>
      <c r="M4019" s="278">
        <f t="shared" si="62"/>
        <v>0</v>
      </c>
    </row>
    <row r="4020" spans="1:13" hidden="1" x14ac:dyDescent="0.3">
      <c r="A4020" s="108">
        <v>2617313</v>
      </c>
      <c r="B4020" s="133" t="s">
        <v>8115</v>
      </c>
      <c r="C4020" s="133" t="s">
        <v>14</v>
      </c>
      <c r="D4020" s="133" t="s">
        <v>8006</v>
      </c>
      <c r="E4020" s="133" t="s">
        <v>2668</v>
      </c>
      <c r="F4020" s="133" t="s">
        <v>7976</v>
      </c>
      <c r="G4020" s="133" t="s">
        <v>925</v>
      </c>
      <c r="H4020" s="133" t="s">
        <v>8116</v>
      </c>
      <c r="I4020" t="b">
        <v>0</v>
      </c>
      <c r="J4020" s="133" t="s">
        <v>867</v>
      </c>
      <c r="K4020" s="91">
        <v>0</v>
      </c>
      <c r="L4020" s="278">
        <v>0</v>
      </c>
      <c r="M4020" s="278">
        <f t="shared" si="62"/>
        <v>0</v>
      </c>
    </row>
    <row r="4021" spans="1:13" hidden="1" x14ac:dyDescent="0.3">
      <c r="A4021" s="108">
        <v>1577304</v>
      </c>
      <c r="B4021" s="133" t="s">
        <v>8117</v>
      </c>
      <c r="C4021" s="133" t="s">
        <v>14</v>
      </c>
      <c r="D4021" s="133" t="s">
        <v>8006</v>
      </c>
      <c r="E4021" s="133" t="s">
        <v>2514</v>
      </c>
      <c r="F4021" s="133" t="s">
        <v>7954</v>
      </c>
      <c r="G4021" s="133" t="s">
        <v>865</v>
      </c>
      <c r="H4021" s="133" t="s">
        <v>8118</v>
      </c>
      <c r="I4021" t="b">
        <v>0</v>
      </c>
      <c r="J4021" s="133" t="s">
        <v>867</v>
      </c>
      <c r="K4021" s="91">
        <v>14000</v>
      </c>
      <c r="L4021" s="278">
        <v>14000</v>
      </c>
      <c r="M4021" s="278">
        <f t="shared" si="62"/>
        <v>0</v>
      </c>
    </row>
    <row r="4022" spans="1:13" hidden="1" x14ac:dyDescent="0.3">
      <c r="A4022" s="108">
        <v>590319</v>
      </c>
      <c r="B4022" s="133" t="s">
        <v>8119</v>
      </c>
      <c r="C4022" s="133" t="s">
        <v>14</v>
      </c>
      <c r="D4022" s="133" t="s">
        <v>8006</v>
      </c>
      <c r="E4022" s="133" t="s">
        <v>2514</v>
      </c>
      <c r="F4022" s="133" t="s">
        <v>7961</v>
      </c>
      <c r="G4022" s="133" t="s">
        <v>865</v>
      </c>
      <c r="H4022" s="133" t="s">
        <v>8120</v>
      </c>
      <c r="I4022" t="b">
        <v>0</v>
      </c>
      <c r="J4022" s="133" t="s">
        <v>867</v>
      </c>
      <c r="K4022" s="91">
        <v>0</v>
      </c>
      <c r="L4022" s="278">
        <v>0</v>
      </c>
      <c r="M4022" s="278">
        <f t="shared" si="62"/>
        <v>0</v>
      </c>
    </row>
    <row r="4023" spans="1:13" hidden="1" x14ac:dyDescent="0.3">
      <c r="A4023" s="108">
        <v>1191139</v>
      </c>
      <c r="B4023" s="133" t="s">
        <v>8121</v>
      </c>
      <c r="C4023" s="133" t="s">
        <v>14</v>
      </c>
      <c r="D4023" s="133" t="s">
        <v>8006</v>
      </c>
      <c r="E4023" s="133" t="s">
        <v>2514</v>
      </c>
      <c r="F4023" s="133" t="s">
        <v>7968</v>
      </c>
      <c r="G4023" s="133" t="s">
        <v>865</v>
      </c>
      <c r="H4023" s="133" t="s">
        <v>8120</v>
      </c>
      <c r="I4023" t="b">
        <v>0</v>
      </c>
      <c r="J4023" s="133" t="s">
        <v>867</v>
      </c>
      <c r="K4023" s="91">
        <v>4500</v>
      </c>
      <c r="L4023" s="278">
        <v>4500</v>
      </c>
      <c r="M4023" s="278">
        <f t="shared" si="62"/>
        <v>0</v>
      </c>
    </row>
    <row r="4024" spans="1:13" hidden="1" x14ac:dyDescent="0.3">
      <c r="A4024" s="108">
        <v>1191504</v>
      </c>
      <c r="B4024" s="133" t="s">
        <v>8122</v>
      </c>
      <c r="C4024" s="133" t="s">
        <v>14</v>
      </c>
      <c r="D4024" s="133" t="s">
        <v>8006</v>
      </c>
      <c r="E4024" s="133" t="s">
        <v>1354</v>
      </c>
      <c r="F4024" s="133" t="s">
        <v>7954</v>
      </c>
      <c r="G4024" s="133" t="s">
        <v>865</v>
      </c>
      <c r="H4024" s="133" t="s">
        <v>1355</v>
      </c>
      <c r="I4024" t="b">
        <v>0</v>
      </c>
      <c r="J4024" s="133" t="s">
        <v>867</v>
      </c>
      <c r="K4024" s="91">
        <v>600</v>
      </c>
      <c r="L4024" s="278">
        <v>600</v>
      </c>
      <c r="M4024" s="278">
        <f t="shared" si="62"/>
        <v>0</v>
      </c>
    </row>
    <row r="4025" spans="1:13" hidden="1" x14ac:dyDescent="0.3">
      <c r="A4025" s="108">
        <v>1191505</v>
      </c>
      <c r="B4025" s="133" t="s">
        <v>8123</v>
      </c>
      <c r="C4025" s="133" t="s">
        <v>14</v>
      </c>
      <c r="D4025" s="133" t="s">
        <v>8006</v>
      </c>
      <c r="E4025" s="133" t="s">
        <v>1354</v>
      </c>
      <c r="F4025" s="133" t="s">
        <v>7961</v>
      </c>
      <c r="G4025" s="133" t="s">
        <v>865</v>
      </c>
      <c r="H4025" s="133" t="s">
        <v>8124</v>
      </c>
      <c r="I4025" t="b">
        <v>0</v>
      </c>
      <c r="J4025" s="133" t="s">
        <v>867</v>
      </c>
      <c r="K4025" s="91">
        <v>540</v>
      </c>
      <c r="L4025" s="278">
        <v>540</v>
      </c>
      <c r="M4025" s="278">
        <f t="shared" si="62"/>
        <v>0</v>
      </c>
    </row>
    <row r="4026" spans="1:13" hidden="1" x14ac:dyDescent="0.3">
      <c r="A4026" s="108">
        <v>850035</v>
      </c>
      <c r="B4026" s="133" t="s">
        <v>8125</v>
      </c>
      <c r="C4026" s="133" t="s">
        <v>14</v>
      </c>
      <c r="D4026" s="133" t="s">
        <v>8006</v>
      </c>
      <c r="E4026" s="133" t="s">
        <v>1354</v>
      </c>
      <c r="F4026" s="133" t="s">
        <v>7961</v>
      </c>
      <c r="G4026" s="133" t="s">
        <v>925</v>
      </c>
      <c r="H4026" s="133" t="s">
        <v>8126</v>
      </c>
      <c r="I4026" t="b">
        <v>0</v>
      </c>
      <c r="J4026" s="133" t="s">
        <v>867</v>
      </c>
      <c r="K4026" s="91">
        <v>0</v>
      </c>
      <c r="L4026" s="278">
        <v>0</v>
      </c>
      <c r="M4026" s="278">
        <f t="shared" si="62"/>
        <v>0</v>
      </c>
    </row>
    <row r="4027" spans="1:13" hidden="1" x14ac:dyDescent="0.3">
      <c r="A4027" s="108">
        <v>1191507</v>
      </c>
      <c r="B4027" s="133" t="s">
        <v>8127</v>
      </c>
      <c r="C4027" s="133" t="s">
        <v>14</v>
      </c>
      <c r="D4027" s="133" t="s">
        <v>8006</v>
      </c>
      <c r="E4027" s="133" t="s">
        <v>1354</v>
      </c>
      <c r="F4027" s="133" t="s">
        <v>7968</v>
      </c>
      <c r="G4027" s="133" t="s">
        <v>865</v>
      </c>
      <c r="H4027" s="133" t="s">
        <v>5093</v>
      </c>
      <c r="I4027" t="b">
        <v>0</v>
      </c>
      <c r="J4027" s="133" t="s">
        <v>867</v>
      </c>
      <c r="K4027" s="91">
        <v>5000</v>
      </c>
      <c r="L4027" s="278">
        <v>5000</v>
      </c>
      <c r="M4027" s="278">
        <f t="shared" si="62"/>
        <v>0</v>
      </c>
    </row>
    <row r="4028" spans="1:13" hidden="1" x14ac:dyDescent="0.3">
      <c r="A4028" s="108">
        <v>850043</v>
      </c>
      <c r="B4028" s="133" t="s">
        <v>8128</v>
      </c>
      <c r="C4028" s="133" t="s">
        <v>14</v>
      </c>
      <c r="D4028" s="133" t="s">
        <v>8006</v>
      </c>
      <c r="E4028" s="133" t="s">
        <v>1354</v>
      </c>
      <c r="F4028" s="133" t="s">
        <v>8002</v>
      </c>
      <c r="G4028" s="133" t="s">
        <v>865</v>
      </c>
      <c r="H4028" s="133" t="s">
        <v>8129</v>
      </c>
      <c r="I4028" t="b">
        <v>0</v>
      </c>
      <c r="J4028" s="133" t="s">
        <v>867</v>
      </c>
      <c r="K4028" s="91">
        <v>0</v>
      </c>
      <c r="L4028" s="278">
        <v>0</v>
      </c>
      <c r="M4028" s="278">
        <f t="shared" si="62"/>
        <v>0</v>
      </c>
    </row>
    <row r="4029" spans="1:13" hidden="1" x14ac:dyDescent="0.3">
      <c r="A4029" s="108">
        <v>850595</v>
      </c>
      <c r="B4029" s="133" t="s">
        <v>8130</v>
      </c>
      <c r="C4029" s="133" t="s">
        <v>14</v>
      </c>
      <c r="D4029" s="133" t="s">
        <v>8006</v>
      </c>
      <c r="E4029" s="133" t="s">
        <v>1354</v>
      </c>
      <c r="F4029" s="133" t="s">
        <v>8285</v>
      </c>
      <c r="G4029" s="133" t="s">
        <v>865</v>
      </c>
      <c r="H4029" s="133" t="s">
        <v>8131</v>
      </c>
      <c r="I4029" t="b">
        <v>0</v>
      </c>
      <c r="J4029" s="133" t="s">
        <v>867</v>
      </c>
      <c r="K4029" s="91">
        <v>0</v>
      </c>
      <c r="L4029" s="278">
        <v>0</v>
      </c>
      <c r="M4029" s="278">
        <f t="shared" si="62"/>
        <v>0</v>
      </c>
    </row>
    <row r="4030" spans="1:13" hidden="1" x14ac:dyDescent="0.3">
      <c r="A4030" s="108">
        <v>1191508</v>
      </c>
      <c r="B4030" s="133" t="s">
        <v>8132</v>
      </c>
      <c r="C4030" s="133" t="s">
        <v>14</v>
      </c>
      <c r="D4030" s="133" t="s">
        <v>8006</v>
      </c>
      <c r="E4030" s="133" t="s">
        <v>1207</v>
      </c>
      <c r="F4030" s="133" t="s">
        <v>7954</v>
      </c>
      <c r="G4030" s="133" t="s">
        <v>865</v>
      </c>
      <c r="H4030" s="133" t="s">
        <v>8133</v>
      </c>
      <c r="I4030" t="b">
        <v>0</v>
      </c>
      <c r="J4030" s="133" t="s">
        <v>867</v>
      </c>
      <c r="K4030" s="91">
        <v>400</v>
      </c>
      <c r="L4030" s="278">
        <v>400</v>
      </c>
      <c r="M4030" s="278">
        <f t="shared" si="62"/>
        <v>0</v>
      </c>
    </row>
    <row r="4031" spans="1:13" hidden="1" x14ac:dyDescent="0.3">
      <c r="A4031" s="108">
        <v>1191509</v>
      </c>
      <c r="B4031" s="133" t="s">
        <v>8134</v>
      </c>
      <c r="C4031" s="133" t="s">
        <v>14</v>
      </c>
      <c r="D4031" s="133" t="s">
        <v>8006</v>
      </c>
      <c r="E4031" s="133" t="s">
        <v>1207</v>
      </c>
      <c r="F4031" s="133" t="s">
        <v>7954</v>
      </c>
      <c r="G4031" s="133" t="s">
        <v>925</v>
      </c>
      <c r="H4031" s="133" t="s">
        <v>8135</v>
      </c>
      <c r="I4031" t="b">
        <v>0</v>
      </c>
      <c r="J4031" s="133" t="s">
        <v>867</v>
      </c>
      <c r="K4031" s="91">
        <v>2000</v>
      </c>
      <c r="L4031" s="278">
        <v>2000</v>
      </c>
      <c r="M4031" s="278">
        <f t="shared" si="62"/>
        <v>0</v>
      </c>
    </row>
    <row r="4032" spans="1:13" hidden="1" x14ac:dyDescent="0.3">
      <c r="A4032" s="108">
        <v>850596</v>
      </c>
      <c r="B4032" s="133" t="s">
        <v>8136</v>
      </c>
      <c r="C4032" s="133" t="s">
        <v>14</v>
      </c>
      <c r="D4032" s="133" t="s">
        <v>8006</v>
      </c>
      <c r="E4032" s="133" t="s">
        <v>1207</v>
      </c>
      <c r="F4032" s="133" t="s">
        <v>7954</v>
      </c>
      <c r="G4032" s="133" t="s">
        <v>931</v>
      </c>
      <c r="H4032" s="133" t="s">
        <v>8137</v>
      </c>
      <c r="I4032" t="b">
        <v>0</v>
      </c>
      <c r="J4032" s="133" t="s">
        <v>867</v>
      </c>
      <c r="K4032" s="91">
        <v>1000</v>
      </c>
      <c r="L4032" s="278">
        <v>1000</v>
      </c>
      <c r="M4032" s="278">
        <f t="shared" si="62"/>
        <v>0</v>
      </c>
    </row>
    <row r="4033" spans="1:13" hidden="1" x14ac:dyDescent="0.3">
      <c r="A4033" s="108">
        <v>1191510</v>
      </c>
      <c r="B4033" s="133" t="s">
        <v>8138</v>
      </c>
      <c r="C4033" s="133" t="s">
        <v>14</v>
      </c>
      <c r="D4033" s="133" t="s">
        <v>8006</v>
      </c>
      <c r="E4033" s="133" t="s">
        <v>1207</v>
      </c>
      <c r="F4033" s="133" t="s">
        <v>7954</v>
      </c>
      <c r="G4033" s="133" t="s">
        <v>944</v>
      </c>
      <c r="H4033" s="133" t="s">
        <v>8139</v>
      </c>
      <c r="I4033" t="b">
        <v>0</v>
      </c>
      <c r="J4033" s="133" t="s">
        <v>867</v>
      </c>
      <c r="K4033" s="91">
        <v>1500</v>
      </c>
      <c r="L4033" s="278">
        <v>1500</v>
      </c>
      <c r="M4033" s="278">
        <f t="shared" si="62"/>
        <v>0</v>
      </c>
    </row>
    <row r="4034" spans="1:13" hidden="1" x14ac:dyDescent="0.3">
      <c r="A4034" s="108">
        <v>1191147</v>
      </c>
      <c r="B4034" s="133" t="s">
        <v>8140</v>
      </c>
      <c r="C4034" s="133" t="s">
        <v>14</v>
      </c>
      <c r="D4034" s="133" t="s">
        <v>8006</v>
      </c>
      <c r="E4034" s="133" t="s">
        <v>1207</v>
      </c>
      <c r="F4034" s="133" t="s">
        <v>7954</v>
      </c>
      <c r="G4034" s="133" t="s">
        <v>1060</v>
      </c>
      <c r="H4034" s="133" t="s">
        <v>8141</v>
      </c>
      <c r="I4034" t="b">
        <v>0</v>
      </c>
      <c r="J4034" s="133" t="s">
        <v>867</v>
      </c>
      <c r="K4034" s="91">
        <v>1000</v>
      </c>
      <c r="L4034" s="278">
        <v>1000</v>
      </c>
      <c r="M4034" s="278">
        <f t="shared" si="62"/>
        <v>0</v>
      </c>
    </row>
    <row r="4035" spans="1:13" hidden="1" x14ac:dyDescent="0.3">
      <c r="A4035" s="108">
        <v>1191148</v>
      </c>
      <c r="B4035" s="133" t="s">
        <v>8142</v>
      </c>
      <c r="C4035" s="133" t="s">
        <v>14</v>
      </c>
      <c r="D4035" s="133" t="s">
        <v>8006</v>
      </c>
      <c r="E4035" s="133" t="s">
        <v>1207</v>
      </c>
      <c r="F4035" s="133" t="s">
        <v>7968</v>
      </c>
      <c r="G4035" s="133" t="s">
        <v>865</v>
      </c>
      <c r="H4035" s="133" t="s">
        <v>8143</v>
      </c>
      <c r="I4035" t="b">
        <v>0</v>
      </c>
      <c r="J4035" s="133" t="s">
        <v>867</v>
      </c>
      <c r="K4035" s="91">
        <v>1000</v>
      </c>
      <c r="L4035" s="278">
        <v>1000</v>
      </c>
      <c r="M4035" s="278">
        <f t="shared" si="62"/>
        <v>0</v>
      </c>
    </row>
    <row r="4036" spans="1:13" hidden="1" x14ac:dyDescent="0.3">
      <c r="A4036" s="108">
        <v>1191149</v>
      </c>
      <c r="B4036" s="133" t="s">
        <v>8144</v>
      </c>
      <c r="C4036" s="133" t="s">
        <v>14</v>
      </c>
      <c r="D4036" s="133" t="s">
        <v>8006</v>
      </c>
      <c r="E4036" s="133" t="s">
        <v>1207</v>
      </c>
      <c r="F4036" s="133" t="s">
        <v>8285</v>
      </c>
      <c r="G4036" s="133" t="s">
        <v>865</v>
      </c>
      <c r="H4036" s="133" t="s">
        <v>8145</v>
      </c>
      <c r="I4036" t="b">
        <v>0</v>
      </c>
      <c r="J4036" s="133" t="s">
        <v>867</v>
      </c>
      <c r="K4036" s="91">
        <v>0</v>
      </c>
      <c r="L4036" s="278">
        <v>0</v>
      </c>
      <c r="M4036" s="278">
        <f t="shared" si="62"/>
        <v>0</v>
      </c>
    </row>
    <row r="4037" spans="1:13" hidden="1" x14ac:dyDescent="0.3">
      <c r="A4037" s="108">
        <v>588780</v>
      </c>
      <c r="B4037" s="133" t="s">
        <v>8146</v>
      </c>
      <c r="C4037" s="133" t="s">
        <v>14</v>
      </c>
      <c r="D4037" s="133" t="s">
        <v>8006</v>
      </c>
      <c r="E4037" s="133" t="s">
        <v>1212</v>
      </c>
      <c r="F4037" s="133" t="s">
        <v>7961</v>
      </c>
      <c r="G4037" s="133" t="s">
        <v>865</v>
      </c>
      <c r="H4037" s="133" t="s">
        <v>8147</v>
      </c>
      <c r="I4037" t="b">
        <v>0</v>
      </c>
      <c r="J4037" s="133" t="s">
        <v>867</v>
      </c>
      <c r="K4037" s="91">
        <v>4800</v>
      </c>
      <c r="L4037" s="278">
        <v>4800</v>
      </c>
      <c r="M4037" s="278">
        <f t="shared" si="62"/>
        <v>0</v>
      </c>
    </row>
    <row r="4038" spans="1:13" hidden="1" x14ac:dyDescent="0.3">
      <c r="A4038" s="108">
        <v>1191511</v>
      </c>
      <c r="B4038" s="133" t="s">
        <v>8148</v>
      </c>
      <c r="C4038" s="133" t="s">
        <v>14</v>
      </c>
      <c r="D4038" s="133" t="s">
        <v>8006</v>
      </c>
      <c r="E4038" s="133" t="s">
        <v>1212</v>
      </c>
      <c r="F4038" s="133" t="s">
        <v>7961</v>
      </c>
      <c r="G4038" s="133" t="s">
        <v>925</v>
      </c>
      <c r="H4038" s="133" t="s">
        <v>8149</v>
      </c>
      <c r="I4038" t="b">
        <v>0</v>
      </c>
      <c r="J4038" s="133" t="s">
        <v>867</v>
      </c>
      <c r="K4038" s="91">
        <v>12830</v>
      </c>
      <c r="L4038" s="278">
        <v>12830</v>
      </c>
      <c r="M4038" s="278">
        <f t="shared" ref="M4038:M4101" si="63">+L4038-K4038</f>
        <v>0</v>
      </c>
    </row>
    <row r="4039" spans="1:13" hidden="1" x14ac:dyDescent="0.3">
      <c r="A4039" s="108">
        <v>850116</v>
      </c>
      <c r="B4039" s="133" t="s">
        <v>8150</v>
      </c>
      <c r="C4039" s="133" t="s">
        <v>14</v>
      </c>
      <c r="D4039" s="133" t="s">
        <v>8006</v>
      </c>
      <c r="E4039" s="133" t="s">
        <v>1212</v>
      </c>
      <c r="F4039" s="133" t="s">
        <v>7961</v>
      </c>
      <c r="G4039" s="133" t="s">
        <v>928</v>
      </c>
      <c r="H4039" s="133" t="s">
        <v>8151</v>
      </c>
      <c r="I4039" t="b">
        <v>0</v>
      </c>
      <c r="J4039" s="133" t="s">
        <v>867</v>
      </c>
      <c r="K4039" s="91">
        <v>0</v>
      </c>
      <c r="L4039" s="278">
        <v>0</v>
      </c>
      <c r="M4039" s="278">
        <f t="shared" si="63"/>
        <v>0</v>
      </c>
    </row>
    <row r="4040" spans="1:13" hidden="1" x14ac:dyDescent="0.3">
      <c r="A4040" s="108">
        <v>1191512</v>
      </c>
      <c r="B4040" s="133" t="s">
        <v>8152</v>
      </c>
      <c r="C4040" s="133" t="s">
        <v>14</v>
      </c>
      <c r="D4040" s="133" t="s">
        <v>8006</v>
      </c>
      <c r="E4040" s="133" t="s">
        <v>1212</v>
      </c>
      <c r="F4040" s="133" t="s">
        <v>8285</v>
      </c>
      <c r="G4040" s="133" t="s">
        <v>865</v>
      </c>
      <c r="H4040" s="133" t="s">
        <v>8153</v>
      </c>
      <c r="I4040" t="b">
        <v>0</v>
      </c>
      <c r="J4040" s="133" t="s">
        <v>867</v>
      </c>
      <c r="K4040" s="91">
        <v>1000</v>
      </c>
      <c r="L4040" s="278">
        <v>1000</v>
      </c>
      <c r="M4040" s="278">
        <f t="shared" si="63"/>
        <v>0</v>
      </c>
    </row>
    <row r="4041" spans="1:13" hidden="1" x14ac:dyDescent="0.3">
      <c r="A4041" s="108">
        <v>1191152</v>
      </c>
      <c r="B4041" s="133" t="s">
        <v>8154</v>
      </c>
      <c r="C4041" s="133" t="s">
        <v>14</v>
      </c>
      <c r="D4041" s="133" t="s">
        <v>8006</v>
      </c>
      <c r="E4041" s="133" t="s">
        <v>1215</v>
      </c>
      <c r="F4041" s="133" t="s">
        <v>7954</v>
      </c>
      <c r="G4041" s="133" t="s">
        <v>925</v>
      </c>
      <c r="H4041" s="133" t="s">
        <v>8155</v>
      </c>
      <c r="I4041" t="b">
        <v>0</v>
      </c>
      <c r="J4041" s="133" t="s">
        <v>867</v>
      </c>
      <c r="K4041" s="91">
        <v>4000</v>
      </c>
      <c r="L4041" s="278">
        <v>4000</v>
      </c>
      <c r="M4041" s="278">
        <f t="shared" si="63"/>
        <v>0</v>
      </c>
    </row>
    <row r="4042" spans="1:13" hidden="1" x14ac:dyDescent="0.3">
      <c r="A4042" s="108">
        <v>850047</v>
      </c>
      <c r="B4042" s="133" t="s">
        <v>8156</v>
      </c>
      <c r="C4042" s="133" t="s">
        <v>14</v>
      </c>
      <c r="D4042" s="133" t="s">
        <v>8006</v>
      </c>
      <c r="E4042" s="133" t="s">
        <v>1215</v>
      </c>
      <c r="F4042" s="133" t="s">
        <v>7954</v>
      </c>
      <c r="G4042" s="133" t="s">
        <v>928</v>
      </c>
      <c r="H4042" s="133" t="s">
        <v>8157</v>
      </c>
      <c r="I4042" t="b">
        <v>0</v>
      </c>
      <c r="J4042" s="133" t="s">
        <v>867</v>
      </c>
      <c r="K4042" s="91">
        <v>1000</v>
      </c>
      <c r="L4042" s="278">
        <v>1000</v>
      </c>
      <c r="M4042" s="278">
        <f t="shared" si="63"/>
        <v>0</v>
      </c>
    </row>
    <row r="4043" spans="1:13" hidden="1" x14ac:dyDescent="0.3">
      <c r="A4043" s="108">
        <v>1191513</v>
      </c>
      <c r="B4043" s="133" t="s">
        <v>8158</v>
      </c>
      <c r="C4043" s="133" t="s">
        <v>14</v>
      </c>
      <c r="D4043" s="133" t="s">
        <v>8006</v>
      </c>
      <c r="E4043" s="133" t="s">
        <v>1215</v>
      </c>
      <c r="F4043" s="133" t="s">
        <v>7961</v>
      </c>
      <c r="G4043" s="133" t="s">
        <v>865</v>
      </c>
      <c r="H4043" s="133" t="s">
        <v>7417</v>
      </c>
      <c r="I4043" t="b">
        <v>0</v>
      </c>
      <c r="J4043" s="133" t="s">
        <v>867</v>
      </c>
      <c r="K4043" s="91">
        <v>1250</v>
      </c>
      <c r="L4043" s="278">
        <v>1250</v>
      </c>
      <c r="M4043" s="278">
        <f t="shared" si="63"/>
        <v>0</v>
      </c>
    </row>
    <row r="4044" spans="1:13" hidden="1" x14ac:dyDescent="0.3">
      <c r="A4044" s="108">
        <v>1191514</v>
      </c>
      <c r="B4044" s="133" t="s">
        <v>8159</v>
      </c>
      <c r="C4044" s="133" t="s">
        <v>14</v>
      </c>
      <c r="D4044" s="133" t="s">
        <v>8006</v>
      </c>
      <c r="E4044" s="133" t="s">
        <v>1215</v>
      </c>
      <c r="F4044" s="133" t="s">
        <v>7961</v>
      </c>
      <c r="G4044" s="133" t="s">
        <v>925</v>
      </c>
      <c r="H4044" s="133" t="s">
        <v>8160</v>
      </c>
      <c r="I4044" t="b">
        <v>0</v>
      </c>
      <c r="J4044" s="133" t="s">
        <v>867</v>
      </c>
      <c r="K4044" s="91">
        <v>1000</v>
      </c>
      <c r="L4044" s="278">
        <v>1000</v>
      </c>
      <c r="M4044" s="278">
        <f t="shared" si="63"/>
        <v>0</v>
      </c>
    </row>
    <row r="4045" spans="1:13" hidden="1" x14ac:dyDescent="0.3">
      <c r="A4045" s="108">
        <v>586957</v>
      </c>
      <c r="B4045" s="133" t="s">
        <v>8161</v>
      </c>
      <c r="C4045" s="133" t="s">
        <v>14</v>
      </c>
      <c r="D4045" s="133" t="s">
        <v>8006</v>
      </c>
      <c r="E4045" s="133" t="s">
        <v>1215</v>
      </c>
      <c r="F4045" s="133" t="s">
        <v>7961</v>
      </c>
      <c r="G4045" s="133" t="s">
        <v>928</v>
      </c>
      <c r="H4045" s="133" t="s">
        <v>8162</v>
      </c>
      <c r="I4045" t="b">
        <v>0</v>
      </c>
      <c r="J4045" s="133" t="s">
        <v>867</v>
      </c>
      <c r="K4045" s="91">
        <v>1000</v>
      </c>
      <c r="L4045" s="278">
        <v>1000</v>
      </c>
      <c r="M4045" s="278">
        <f t="shared" si="63"/>
        <v>0</v>
      </c>
    </row>
    <row r="4046" spans="1:13" hidden="1" x14ac:dyDescent="0.3">
      <c r="A4046" s="108">
        <v>1210039</v>
      </c>
      <c r="B4046" s="133" t="s">
        <v>8163</v>
      </c>
      <c r="C4046" s="133" t="s">
        <v>14</v>
      </c>
      <c r="D4046" s="133" t="s">
        <v>8006</v>
      </c>
      <c r="E4046" s="133" t="s">
        <v>1215</v>
      </c>
      <c r="F4046" s="133" t="s">
        <v>7961</v>
      </c>
      <c r="G4046" s="133" t="s">
        <v>931</v>
      </c>
      <c r="H4046" s="133" t="s">
        <v>7694</v>
      </c>
      <c r="I4046" t="b">
        <v>0</v>
      </c>
      <c r="J4046" s="133" t="s">
        <v>867</v>
      </c>
      <c r="K4046" s="91">
        <v>1000</v>
      </c>
      <c r="L4046" s="278">
        <v>1000</v>
      </c>
      <c r="M4046" s="278">
        <f t="shared" si="63"/>
        <v>0</v>
      </c>
    </row>
    <row r="4047" spans="1:13" hidden="1" x14ac:dyDescent="0.3">
      <c r="A4047" s="108">
        <v>2617314</v>
      </c>
      <c r="B4047" s="133" t="s">
        <v>8164</v>
      </c>
      <c r="C4047" s="133" t="s">
        <v>14</v>
      </c>
      <c r="D4047" s="133" t="s">
        <v>8006</v>
      </c>
      <c r="E4047" s="133" t="s">
        <v>1215</v>
      </c>
      <c r="F4047" s="133" t="s">
        <v>7961</v>
      </c>
      <c r="G4047" s="133" t="s">
        <v>944</v>
      </c>
      <c r="H4047" s="133" t="s">
        <v>8165</v>
      </c>
      <c r="I4047" t="b">
        <v>0</v>
      </c>
      <c r="J4047" s="133" t="s">
        <v>867</v>
      </c>
      <c r="K4047" s="91">
        <v>0</v>
      </c>
      <c r="L4047" s="278">
        <v>0</v>
      </c>
      <c r="M4047" s="278">
        <f t="shared" si="63"/>
        <v>0</v>
      </c>
    </row>
    <row r="4048" spans="1:13" hidden="1" x14ac:dyDescent="0.3">
      <c r="A4048" s="108">
        <v>850103</v>
      </c>
      <c r="B4048" s="133" t="s">
        <v>8166</v>
      </c>
      <c r="C4048" s="133" t="s">
        <v>14</v>
      </c>
      <c r="D4048" s="133" t="s">
        <v>8006</v>
      </c>
      <c r="E4048" s="133" t="s">
        <v>1215</v>
      </c>
      <c r="F4048" s="133" t="s">
        <v>7961</v>
      </c>
      <c r="G4048" s="133" t="s">
        <v>1060</v>
      </c>
      <c r="H4048" s="133" t="s">
        <v>8167</v>
      </c>
      <c r="I4048" t="b">
        <v>0</v>
      </c>
      <c r="J4048" s="133" t="s">
        <v>867</v>
      </c>
      <c r="K4048" s="91">
        <v>4250</v>
      </c>
      <c r="L4048" s="278">
        <v>4250</v>
      </c>
      <c r="M4048" s="278">
        <f t="shared" si="63"/>
        <v>0</v>
      </c>
    </row>
    <row r="4049" spans="1:13" hidden="1" x14ac:dyDescent="0.3">
      <c r="A4049" s="108">
        <v>590353</v>
      </c>
      <c r="B4049" s="133" t="s">
        <v>8168</v>
      </c>
      <c r="C4049" s="133" t="s">
        <v>14</v>
      </c>
      <c r="D4049" s="133" t="s">
        <v>8006</v>
      </c>
      <c r="E4049" s="133" t="s">
        <v>1215</v>
      </c>
      <c r="F4049" s="133" t="s">
        <v>7961</v>
      </c>
      <c r="G4049" s="133" t="s">
        <v>1063</v>
      </c>
      <c r="H4049" s="133" t="s">
        <v>8169</v>
      </c>
      <c r="I4049" t="b">
        <v>0</v>
      </c>
      <c r="J4049" s="133" t="s">
        <v>867</v>
      </c>
      <c r="K4049" s="91">
        <v>0</v>
      </c>
      <c r="L4049" s="278">
        <v>0</v>
      </c>
      <c r="M4049" s="278">
        <f t="shared" si="63"/>
        <v>0</v>
      </c>
    </row>
    <row r="4050" spans="1:13" hidden="1" x14ac:dyDescent="0.3">
      <c r="A4050" s="108">
        <v>587036</v>
      </c>
      <c r="B4050" s="133" t="s">
        <v>8170</v>
      </c>
      <c r="C4050" s="133" t="s">
        <v>14</v>
      </c>
      <c r="D4050" s="133" t="s">
        <v>8006</v>
      </c>
      <c r="E4050" s="133" t="s">
        <v>1215</v>
      </c>
      <c r="F4050" s="133" t="s">
        <v>7968</v>
      </c>
      <c r="G4050" s="133" t="s">
        <v>865</v>
      </c>
      <c r="H4050" s="133" t="s">
        <v>3621</v>
      </c>
      <c r="I4050" t="b">
        <v>0</v>
      </c>
      <c r="J4050" s="133" t="s">
        <v>867</v>
      </c>
      <c r="K4050" s="91">
        <v>1000</v>
      </c>
      <c r="L4050" s="278">
        <v>1000</v>
      </c>
      <c r="M4050" s="278">
        <f t="shared" si="63"/>
        <v>0</v>
      </c>
    </row>
    <row r="4051" spans="1:13" hidden="1" x14ac:dyDescent="0.3">
      <c r="A4051" s="108">
        <v>590321</v>
      </c>
      <c r="B4051" s="133" t="s">
        <v>8171</v>
      </c>
      <c r="C4051" s="133" t="s">
        <v>14</v>
      </c>
      <c r="D4051" s="133" t="s">
        <v>8006</v>
      </c>
      <c r="E4051" s="133" t="s">
        <v>1215</v>
      </c>
      <c r="F4051" s="133" t="s">
        <v>7968</v>
      </c>
      <c r="G4051" s="133" t="s">
        <v>925</v>
      </c>
      <c r="H4051" s="133" t="s">
        <v>8172</v>
      </c>
      <c r="I4051" t="b">
        <v>0</v>
      </c>
      <c r="J4051" s="133" t="s">
        <v>867</v>
      </c>
      <c r="K4051" s="91">
        <v>1000</v>
      </c>
      <c r="L4051" s="278">
        <v>1000</v>
      </c>
      <c r="M4051" s="278">
        <f t="shared" si="63"/>
        <v>0</v>
      </c>
    </row>
    <row r="4052" spans="1:13" hidden="1" x14ac:dyDescent="0.3">
      <c r="A4052" s="108">
        <v>590323</v>
      </c>
      <c r="B4052" s="133" t="s">
        <v>8173</v>
      </c>
      <c r="C4052" s="133" t="s">
        <v>14</v>
      </c>
      <c r="D4052" s="133" t="s">
        <v>8006</v>
      </c>
      <c r="E4052" s="133" t="s">
        <v>1215</v>
      </c>
      <c r="F4052" s="133" t="s">
        <v>8002</v>
      </c>
      <c r="G4052" s="133" t="s">
        <v>865</v>
      </c>
      <c r="H4052" s="133" t="s">
        <v>8167</v>
      </c>
      <c r="I4052" t="b">
        <v>0</v>
      </c>
      <c r="J4052" s="133" t="s">
        <v>867</v>
      </c>
      <c r="K4052" s="91">
        <v>7000</v>
      </c>
      <c r="L4052" s="278">
        <v>7000</v>
      </c>
      <c r="M4052" s="278">
        <f t="shared" si="63"/>
        <v>0</v>
      </c>
    </row>
    <row r="4053" spans="1:13" hidden="1" x14ac:dyDescent="0.3">
      <c r="A4053" s="108">
        <v>590325</v>
      </c>
      <c r="B4053" s="133" t="s">
        <v>8174</v>
      </c>
      <c r="C4053" s="133" t="s">
        <v>14</v>
      </c>
      <c r="D4053" s="133" t="s">
        <v>8006</v>
      </c>
      <c r="E4053" s="133" t="s">
        <v>1215</v>
      </c>
      <c r="F4053" s="133" t="s">
        <v>8285</v>
      </c>
      <c r="G4053" s="133" t="s">
        <v>865</v>
      </c>
      <c r="H4053" s="133" t="s">
        <v>8175</v>
      </c>
      <c r="I4053" t="b">
        <v>0</v>
      </c>
      <c r="J4053" s="133" t="s">
        <v>867</v>
      </c>
      <c r="K4053" s="91">
        <v>500</v>
      </c>
      <c r="L4053" s="278">
        <v>500</v>
      </c>
      <c r="M4053" s="278">
        <f t="shared" si="63"/>
        <v>0</v>
      </c>
    </row>
    <row r="4054" spans="1:13" hidden="1" x14ac:dyDescent="0.3">
      <c r="A4054" s="108">
        <v>602768</v>
      </c>
      <c r="B4054" s="133" t="s">
        <v>8176</v>
      </c>
      <c r="C4054" s="133" t="s">
        <v>14</v>
      </c>
      <c r="D4054" s="133" t="s">
        <v>8006</v>
      </c>
      <c r="E4054" s="133" t="s">
        <v>1215</v>
      </c>
      <c r="F4054" s="133" t="s">
        <v>8285</v>
      </c>
      <c r="G4054" s="133" t="s">
        <v>925</v>
      </c>
      <c r="H4054" s="133" t="s">
        <v>8177</v>
      </c>
      <c r="I4054" t="b">
        <v>0</v>
      </c>
      <c r="J4054" s="133" t="s">
        <v>867</v>
      </c>
      <c r="K4054" s="91">
        <v>500</v>
      </c>
      <c r="L4054" s="278">
        <v>500</v>
      </c>
      <c r="M4054" s="278">
        <f t="shared" si="63"/>
        <v>0</v>
      </c>
    </row>
    <row r="4055" spans="1:13" hidden="1" x14ac:dyDescent="0.3">
      <c r="A4055" s="108">
        <v>602769</v>
      </c>
      <c r="B4055" s="133" t="s">
        <v>8178</v>
      </c>
      <c r="C4055" s="133" t="s">
        <v>14</v>
      </c>
      <c r="D4055" s="133" t="s">
        <v>8006</v>
      </c>
      <c r="E4055" s="133" t="s">
        <v>1215</v>
      </c>
      <c r="F4055" s="133" t="s">
        <v>8285</v>
      </c>
      <c r="G4055" s="133" t="s">
        <v>928</v>
      </c>
      <c r="H4055" s="133" t="s">
        <v>8169</v>
      </c>
      <c r="I4055" t="b">
        <v>0</v>
      </c>
      <c r="J4055" s="133" t="s">
        <v>867</v>
      </c>
      <c r="K4055" s="91">
        <v>0</v>
      </c>
      <c r="L4055" s="278">
        <v>0</v>
      </c>
      <c r="M4055" s="278">
        <f t="shared" si="63"/>
        <v>0</v>
      </c>
    </row>
    <row r="4056" spans="1:13" hidden="1" x14ac:dyDescent="0.3">
      <c r="A4056" s="108">
        <v>585298</v>
      </c>
      <c r="B4056" s="133" t="s">
        <v>8179</v>
      </c>
      <c r="C4056" s="133" t="s">
        <v>14</v>
      </c>
      <c r="D4056" s="133" t="s">
        <v>8006</v>
      </c>
      <c r="E4056" s="133" t="s">
        <v>1215</v>
      </c>
      <c r="F4056" s="133" t="s">
        <v>8285</v>
      </c>
      <c r="G4056" s="133" t="s">
        <v>931</v>
      </c>
      <c r="H4056" s="133" t="s">
        <v>8160</v>
      </c>
      <c r="I4056" t="b">
        <v>0</v>
      </c>
      <c r="J4056" s="133" t="s">
        <v>867</v>
      </c>
      <c r="K4056" s="91">
        <v>0</v>
      </c>
      <c r="L4056" s="278">
        <v>0</v>
      </c>
      <c r="M4056" s="278">
        <f t="shared" si="63"/>
        <v>0</v>
      </c>
    </row>
    <row r="4057" spans="1:13" hidden="1" x14ac:dyDescent="0.3">
      <c r="A4057" s="108">
        <v>851303</v>
      </c>
      <c r="B4057" s="133" t="s">
        <v>8180</v>
      </c>
      <c r="C4057" s="133" t="s">
        <v>14</v>
      </c>
      <c r="D4057" s="133" t="s">
        <v>8006</v>
      </c>
      <c r="E4057" s="133" t="s">
        <v>1215</v>
      </c>
      <c r="F4057" s="133" t="s">
        <v>8285</v>
      </c>
      <c r="G4057" s="133" t="s">
        <v>944</v>
      </c>
      <c r="H4057" s="133" t="s">
        <v>8181</v>
      </c>
      <c r="I4057" t="b">
        <v>0</v>
      </c>
      <c r="J4057" s="133" t="s">
        <v>867</v>
      </c>
      <c r="K4057" s="91">
        <v>0</v>
      </c>
      <c r="L4057" s="278">
        <v>0</v>
      </c>
      <c r="M4057" s="278">
        <f t="shared" si="63"/>
        <v>0</v>
      </c>
    </row>
    <row r="4058" spans="1:13" hidden="1" x14ac:dyDescent="0.3">
      <c r="A4058" s="108">
        <v>583502</v>
      </c>
      <c r="B4058" s="133" t="s">
        <v>8182</v>
      </c>
      <c r="C4058" s="133" t="s">
        <v>14</v>
      </c>
      <c r="D4058" s="133" t="s">
        <v>8006</v>
      </c>
      <c r="E4058" s="133" t="s">
        <v>1215</v>
      </c>
      <c r="F4058" s="133" t="s">
        <v>7984</v>
      </c>
      <c r="G4058" s="133" t="s">
        <v>865</v>
      </c>
      <c r="H4058" s="133" t="s">
        <v>8183</v>
      </c>
      <c r="I4058" t="b">
        <v>0</v>
      </c>
      <c r="J4058" s="133" t="s">
        <v>867</v>
      </c>
      <c r="K4058" s="91">
        <v>1500</v>
      </c>
      <c r="L4058" s="278">
        <v>1500</v>
      </c>
      <c r="M4058" s="278">
        <f t="shared" si="63"/>
        <v>0</v>
      </c>
    </row>
    <row r="4059" spans="1:13" hidden="1" x14ac:dyDescent="0.3">
      <c r="A4059" s="108">
        <v>598705</v>
      </c>
      <c r="B4059" s="133" t="s">
        <v>8184</v>
      </c>
      <c r="C4059" s="133" t="s">
        <v>14</v>
      </c>
      <c r="D4059" s="133" t="s">
        <v>8006</v>
      </c>
      <c r="E4059" s="133" t="s">
        <v>1215</v>
      </c>
      <c r="F4059" s="133" t="s">
        <v>7984</v>
      </c>
      <c r="G4059" s="133" t="s">
        <v>925</v>
      </c>
      <c r="H4059" s="133" t="s">
        <v>8167</v>
      </c>
      <c r="I4059" t="b">
        <v>0</v>
      </c>
      <c r="J4059" s="133" t="s">
        <v>867</v>
      </c>
      <c r="K4059" s="91">
        <v>1200</v>
      </c>
      <c r="L4059" s="278">
        <v>1200</v>
      </c>
      <c r="M4059" s="278">
        <f t="shared" si="63"/>
        <v>0</v>
      </c>
    </row>
    <row r="4060" spans="1:13" hidden="1" x14ac:dyDescent="0.3">
      <c r="A4060" s="108">
        <v>586959</v>
      </c>
      <c r="B4060" s="133" t="s">
        <v>8185</v>
      </c>
      <c r="C4060" s="133" t="s">
        <v>14</v>
      </c>
      <c r="D4060" s="133" t="s">
        <v>8006</v>
      </c>
      <c r="E4060" s="133" t="s">
        <v>1220</v>
      </c>
      <c r="F4060" s="133" t="s">
        <v>7954</v>
      </c>
      <c r="G4060" s="133" t="s">
        <v>928</v>
      </c>
      <c r="H4060" s="133" t="s">
        <v>8186</v>
      </c>
      <c r="I4060" t="b">
        <v>0</v>
      </c>
      <c r="J4060" s="133" t="s">
        <v>867</v>
      </c>
      <c r="K4060" s="91">
        <v>10430</v>
      </c>
      <c r="L4060" s="278">
        <v>10430</v>
      </c>
      <c r="M4060" s="278">
        <f t="shared" si="63"/>
        <v>0</v>
      </c>
    </row>
    <row r="4061" spans="1:13" hidden="1" x14ac:dyDescent="0.3">
      <c r="A4061" s="108">
        <v>586960</v>
      </c>
      <c r="B4061" s="133" t="s">
        <v>8187</v>
      </c>
      <c r="C4061" s="133" t="s">
        <v>14</v>
      </c>
      <c r="D4061" s="133" t="s">
        <v>8006</v>
      </c>
      <c r="E4061" s="133" t="s">
        <v>1220</v>
      </c>
      <c r="F4061" s="133" t="s">
        <v>7961</v>
      </c>
      <c r="G4061" s="133" t="s">
        <v>865</v>
      </c>
      <c r="H4061" s="133" t="s">
        <v>8188</v>
      </c>
      <c r="I4061" t="b">
        <v>0</v>
      </c>
      <c r="J4061" s="133" t="s">
        <v>867</v>
      </c>
      <c r="K4061" s="91">
        <v>0</v>
      </c>
      <c r="L4061" s="278">
        <v>0</v>
      </c>
      <c r="M4061" s="278">
        <f t="shared" si="63"/>
        <v>0</v>
      </c>
    </row>
    <row r="4062" spans="1:13" hidden="1" x14ac:dyDescent="0.3">
      <c r="A4062" s="108">
        <v>588708</v>
      </c>
      <c r="B4062" s="133" t="s">
        <v>8189</v>
      </c>
      <c r="C4062" s="133" t="s">
        <v>14</v>
      </c>
      <c r="D4062" s="133" t="s">
        <v>8006</v>
      </c>
      <c r="E4062" s="133" t="s">
        <v>1220</v>
      </c>
      <c r="F4062" s="133" t="s">
        <v>7961</v>
      </c>
      <c r="G4062" s="133" t="s">
        <v>925</v>
      </c>
      <c r="H4062" s="133" t="s">
        <v>8190</v>
      </c>
      <c r="I4062" t="b">
        <v>0</v>
      </c>
      <c r="J4062" s="133" t="s">
        <v>867</v>
      </c>
      <c r="K4062" s="91">
        <v>0</v>
      </c>
      <c r="L4062" s="278">
        <v>0</v>
      </c>
      <c r="M4062" s="278">
        <f t="shared" si="63"/>
        <v>0</v>
      </c>
    </row>
    <row r="4063" spans="1:13" hidden="1" x14ac:dyDescent="0.3">
      <c r="A4063" s="108">
        <v>602770</v>
      </c>
      <c r="B4063" s="133" t="s">
        <v>8191</v>
      </c>
      <c r="C4063" s="133" t="s">
        <v>14</v>
      </c>
      <c r="D4063" s="133" t="s">
        <v>8006</v>
      </c>
      <c r="E4063" s="133" t="s">
        <v>1220</v>
      </c>
      <c r="F4063" s="133" t="s">
        <v>7961</v>
      </c>
      <c r="G4063" s="133" t="s">
        <v>928</v>
      </c>
      <c r="H4063" s="133" t="s">
        <v>8192</v>
      </c>
      <c r="I4063" t="b">
        <v>0</v>
      </c>
      <c r="J4063" s="133" t="s">
        <v>867</v>
      </c>
      <c r="K4063" s="91">
        <v>0</v>
      </c>
      <c r="L4063" s="278">
        <v>0</v>
      </c>
      <c r="M4063" s="278">
        <f t="shared" si="63"/>
        <v>0</v>
      </c>
    </row>
    <row r="4064" spans="1:13" hidden="1" x14ac:dyDescent="0.3">
      <c r="A4064" s="108">
        <v>586961</v>
      </c>
      <c r="B4064" s="133" t="s">
        <v>8193</v>
      </c>
      <c r="C4064" s="133" t="s">
        <v>14</v>
      </c>
      <c r="D4064" s="133" t="s">
        <v>8006</v>
      </c>
      <c r="E4064" s="133" t="s">
        <v>1220</v>
      </c>
      <c r="F4064" s="133" t="s">
        <v>7980</v>
      </c>
      <c r="G4064" s="133" t="s">
        <v>865</v>
      </c>
      <c r="H4064" s="133" t="s">
        <v>8194</v>
      </c>
      <c r="I4064" t="b">
        <v>0</v>
      </c>
      <c r="J4064" s="133" t="s">
        <v>867</v>
      </c>
      <c r="K4064" s="91">
        <v>0</v>
      </c>
      <c r="L4064" s="278">
        <v>0</v>
      </c>
      <c r="M4064" s="278">
        <f t="shared" si="63"/>
        <v>0</v>
      </c>
    </row>
    <row r="4065" spans="1:13" hidden="1" x14ac:dyDescent="0.3">
      <c r="A4065" s="108">
        <v>587061</v>
      </c>
      <c r="B4065" s="133" t="s">
        <v>8195</v>
      </c>
      <c r="C4065" s="133" t="s">
        <v>14</v>
      </c>
      <c r="D4065" s="133" t="s">
        <v>8006</v>
      </c>
      <c r="E4065" s="133" t="s">
        <v>1220</v>
      </c>
      <c r="F4065" s="133" t="s">
        <v>7968</v>
      </c>
      <c r="G4065" s="133" t="s">
        <v>865</v>
      </c>
      <c r="H4065" s="133" t="s">
        <v>8196</v>
      </c>
      <c r="I4065" t="b">
        <v>0</v>
      </c>
      <c r="J4065" s="133" t="s">
        <v>867</v>
      </c>
      <c r="K4065" s="91">
        <v>0</v>
      </c>
      <c r="L4065" s="278">
        <v>0</v>
      </c>
      <c r="M4065" s="278">
        <f t="shared" si="63"/>
        <v>0</v>
      </c>
    </row>
    <row r="4066" spans="1:13" hidden="1" x14ac:dyDescent="0.3">
      <c r="A4066" s="108">
        <v>590326</v>
      </c>
      <c r="B4066" s="133" t="s">
        <v>8197</v>
      </c>
      <c r="C4066" s="133" t="s">
        <v>14</v>
      </c>
      <c r="D4066" s="133" t="s">
        <v>8006</v>
      </c>
      <c r="E4066" s="133" t="s">
        <v>1220</v>
      </c>
      <c r="F4066" s="133" t="s">
        <v>8002</v>
      </c>
      <c r="G4066" s="133" t="s">
        <v>865</v>
      </c>
      <c r="H4066" s="133" t="s">
        <v>8198</v>
      </c>
      <c r="I4066" t="b">
        <v>0</v>
      </c>
      <c r="J4066" s="133" t="s">
        <v>867</v>
      </c>
      <c r="K4066" s="91">
        <v>0</v>
      </c>
      <c r="L4066" s="278">
        <v>0</v>
      </c>
      <c r="M4066" s="278">
        <f t="shared" si="63"/>
        <v>0</v>
      </c>
    </row>
    <row r="4067" spans="1:13" hidden="1" x14ac:dyDescent="0.3">
      <c r="A4067" s="108">
        <v>850104</v>
      </c>
      <c r="B4067" s="133" t="s">
        <v>8199</v>
      </c>
      <c r="C4067" s="133" t="s">
        <v>14</v>
      </c>
      <c r="D4067" s="133" t="s">
        <v>8006</v>
      </c>
      <c r="E4067" s="133" t="s">
        <v>1220</v>
      </c>
      <c r="F4067" s="133" t="s">
        <v>8002</v>
      </c>
      <c r="G4067" s="133" t="s">
        <v>925</v>
      </c>
      <c r="H4067" s="133" t="s">
        <v>8181</v>
      </c>
      <c r="I4067" t="b">
        <v>0</v>
      </c>
      <c r="J4067" s="133" t="s">
        <v>867</v>
      </c>
      <c r="K4067" s="91">
        <v>0</v>
      </c>
      <c r="L4067" s="278">
        <v>0</v>
      </c>
      <c r="M4067" s="278">
        <f t="shared" si="63"/>
        <v>0</v>
      </c>
    </row>
    <row r="4068" spans="1:13" hidden="1" x14ac:dyDescent="0.3">
      <c r="A4068" s="108">
        <v>851472</v>
      </c>
      <c r="B4068" s="133" t="s">
        <v>8200</v>
      </c>
      <c r="C4068" s="133" t="s">
        <v>14</v>
      </c>
      <c r="D4068" s="133" t="s">
        <v>8006</v>
      </c>
      <c r="E4068" s="133" t="s">
        <v>1220</v>
      </c>
      <c r="F4068" s="133" t="s">
        <v>8002</v>
      </c>
      <c r="G4068" s="133" t="s">
        <v>928</v>
      </c>
      <c r="H4068" s="133" t="s">
        <v>7700</v>
      </c>
      <c r="I4068" t="b">
        <v>0</v>
      </c>
      <c r="J4068" s="133" t="s">
        <v>867</v>
      </c>
      <c r="K4068" s="91">
        <v>0</v>
      </c>
      <c r="L4068" s="278">
        <v>0</v>
      </c>
      <c r="M4068" s="278">
        <f t="shared" si="63"/>
        <v>0</v>
      </c>
    </row>
    <row r="4069" spans="1:13" hidden="1" x14ac:dyDescent="0.3">
      <c r="A4069" s="108">
        <v>850598</v>
      </c>
      <c r="B4069" s="133" t="s">
        <v>8201</v>
      </c>
      <c r="C4069" s="133" t="s">
        <v>14</v>
      </c>
      <c r="D4069" s="133" t="s">
        <v>8006</v>
      </c>
      <c r="E4069" s="133" t="s">
        <v>1220</v>
      </c>
      <c r="F4069" s="133" t="s">
        <v>8285</v>
      </c>
      <c r="G4069" s="133" t="s">
        <v>865</v>
      </c>
      <c r="H4069" s="133" t="s">
        <v>8202</v>
      </c>
      <c r="I4069" t="b">
        <v>0</v>
      </c>
      <c r="J4069" s="133" t="s">
        <v>867</v>
      </c>
      <c r="K4069" s="91">
        <v>0</v>
      </c>
      <c r="L4069" s="278">
        <v>0</v>
      </c>
      <c r="M4069" s="278">
        <f t="shared" si="63"/>
        <v>0</v>
      </c>
    </row>
    <row r="4070" spans="1:13" hidden="1" x14ac:dyDescent="0.3">
      <c r="A4070" s="108">
        <v>591797</v>
      </c>
      <c r="B4070" s="133" t="s">
        <v>8203</v>
      </c>
      <c r="C4070" s="133" t="s">
        <v>14</v>
      </c>
      <c r="D4070" s="133" t="s">
        <v>8006</v>
      </c>
      <c r="E4070" s="133" t="s">
        <v>1220</v>
      </c>
      <c r="F4070" s="133" t="s">
        <v>8285</v>
      </c>
      <c r="G4070" s="133" t="s">
        <v>925</v>
      </c>
      <c r="H4070" s="133" t="s">
        <v>8204</v>
      </c>
      <c r="I4070" t="b">
        <v>0</v>
      </c>
      <c r="J4070" s="133" t="s">
        <v>867</v>
      </c>
      <c r="K4070" s="91">
        <v>2000</v>
      </c>
      <c r="L4070" s="278">
        <v>2000</v>
      </c>
      <c r="M4070" s="278">
        <f t="shared" si="63"/>
        <v>0</v>
      </c>
    </row>
    <row r="4071" spans="1:13" hidden="1" x14ac:dyDescent="0.3">
      <c r="A4071" s="108">
        <v>851473</v>
      </c>
      <c r="B4071" s="133" t="s">
        <v>8205</v>
      </c>
      <c r="C4071" s="133" t="s">
        <v>14</v>
      </c>
      <c r="D4071" s="133" t="s">
        <v>8006</v>
      </c>
      <c r="E4071" s="133" t="s">
        <v>1220</v>
      </c>
      <c r="F4071" s="133" t="s">
        <v>7984</v>
      </c>
      <c r="G4071" s="133" t="s">
        <v>865</v>
      </c>
      <c r="H4071" s="133" t="s">
        <v>8206</v>
      </c>
      <c r="I4071" t="b">
        <v>0</v>
      </c>
      <c r="J4071" s="133" t="s">
        <v>867</v>
      </c>
      <c r="K4071" s="91">
        <v>0</v>
      </c>
      <c r="L4071" s="278">
        <v>0</v>
      </c>
      <c r="M4071" s="278">
        <f t="shared" si="63"/>
        <v>0</v>
      </c>
    </row>
    <row r="4072" spans="1:13" hidden="1" x14ac:dyDescent="0.3">
      <c r="A4072" s="108">
        <v>602847</v>
      </c>
      <c r="B4072" s="133" t="s">
        <v>8207</v>
      </c>
      <c r="C4072" s="133" t="s">
        <v>14</v>
      </c>
      <c r="D4072" s="133" t="s">
        <v>8006</v>
      </c>
      <c r="E4072" s="133" t="s">
        <v>1229</v>
      </c>
      <c r="F4072" s="133" t="s">
        <v>7954</v>
      </c>
      <c r="G4072" s="133" t="s">
        <v>865</v>
      </c>
      <c r="H4072" s="133" t="s">
        <v>1457</v>
      </c>
      <c r="I4072" t="b">
        <v>0</v>
      </c>
      <c r="J4072" s="133" t="s">
        <v>867</v>
      </c>
      <c r="K4072" s="91">
        <v>5000</v>
      </c>
      <c r="L4072" s="278">
        <v>5000</v>
      </c>
      <c r="M4072" s="278">
        <f t="shared" si="63"/>
        <v>0</v>
      </c>
    </row>
    <row r="4073" spans="1:13" hidden="1" x14ac:dyDescent="0.3">
      <c r="A4073" s="108">
        <v>850112</v>
      </c>
      <c r="B4073" s="133" t="s">
        <v>8208</v>
      </c>
      <c r="C4073" s="133" t="s">
        <v>14</v>
      </c>
      <c r="D4073" s="133" t="s">
        <v>8006</v>
      </c>
      <c r="E4073" s="133" t="s">
        <v>1229</v>
      </c>
      <c r="F4073" s="133" t="s">
        <v>7954</v>
      </c>
      <c r="G4073" s="133" t="s">
        <v>925</v>
      </c>
      <c r="H4073" s="133" t="s">
        <v>1314</v>
      </c>
      <c r="I4073" t="b">
        <v>0</v>
      </c>
      <c r="J4073" s="133" t="s">
        <v>867</v>
      </c>
      <c r="K4073" s="91">
        <v>2000</v>
      </c>
      <c r="L4073" s="278">
        <v>2000</v>
      </c>
      <c r="M4073" s="278">
        <f t="shared" si="63"/>
        <v>0</v>
      </c>
    </row>
    <row r="4074" spans="1:13" hidden="1" x14ac:dyDescent="0.3">
      <c r="A4074" s="108">
        <v>602771</v>
      </c>
      <c r="B4074" s="133" t="s">
        <v>8209</v>
      </c>
      <c r="C4074" s="133" t="s">
        <v>14</v>
      </c>
      <c r="D4074" s="133" t="s">
        <v>8006</v>
      </c>
      <c r="E4074" s="133" t="s">
        <v>1229</v>
      </c>
      <c r="F4074" s="133" t="s">
        <v>7954</v>
      </c>
      <c r="G4074" s="133" t="s">
        <v>931</v>
      </c>
      <c r="H4074" s="133" t="s">
        <v>1238</v>
      </c>
      <c r="I4074" t="b">
        <v>1</v>
      </c>
      <c r="J4074" s="133" t="s">
        <v>867</v>
      </c>
      <c r="K4074" s="91">
        <v>1000</v>
      </c>
      <c r="L4074" s="278">
        <v>1000</v>
      </c>
      <c r="M4074" s="278">
        <f t="shared" si="63"/>
        <v>0</v>
      </c>
    </row>
    <row r="4075" spans="1:13" hidden="1" x14ac:dyDescent="0.3">
      <c r="A4075" s="108">
        <v>586384</v>
      </c>
      <c r="B4075" s="133" t="s">
        <v>8210</v>
      </c>
      <c r="C4075" s="133" t="s">
        <v>14</v>
      </c>
      <c r="D4075" s="133" t="s">
        <v>8006</v>
      </c>
      <c r="E4075" s="133" t="s">
        <v>1229</v>
      </c>
      <c r="F4075" s="133" t="s">
        <v>7961</v>
      </c>
      <c r="G4075" s="133" t="s">
        <v>865</v>
      </c>
      <c r="H4075" s="133" t="s">
        <v>8211</v>
      </c>
      <c r="I4075" t="b">
        <v>0</v>
      </c>
      <c r="J4075" s="133" t="s">
        <v>867</v>
      </c>
      <c r="K4075" s="91">
        <v>0</v>
      </c>
      <c r="L4075" s="278">
        <v>0</v>
      </c>
      <c r="M4075" s="278">
        <f t="shared" si="63"/>
        <v>0</v>
      </c>
    </row>
    <row r="4076" spans="1:13" hidden="1" x14ac:dyDescent="0.3">
      <c r="A4076" s="108">
        <v>850599</v>
      </c>
      <c r="B4076" s="133" t="s">
        <v>8212</v>
      </c>
      <c r="C4076" s="133" t="s">
        <v>14</v>
      </c>
      <c r="D4076" s="133" t="s">
        <v>8006</v>
      </c>
      <c r="E4076" s="133" t="s">
        <v>1229</v>
      </c>
      <c r="F4076" s="133" t="s">
        <v>7961</v>
      </c>
      <c r="G4076" s="133" t="s">
        <v>925</v>
      </c>
      <c r="H4076" s="133" t="s">
        <v>8213</v>
      </c>
      <c r="I4076" t="b">
        <v>0</v>
      </c>
      <c r="J4076" s="133" t="s">
        <v>867</v>
      </c>
      <c r="K4076" s="91">
        <v>5000</v>
      </c>
      <c r="L4076" s="278">
        <v>5000</v>
      </c>
      <c r="M4076" s="278">
        <f t="shared" si="63"/>
        <v>0</v>
      </c>
    </row>
    <row r="4077" spans="1:13" hidden="1" x14ac:dyDescent="0.3">
      <c r="A4077" s="108">
        <v>850044</v>
      </c>
      <c r="B4077" s="133" t="s">
        <v>8214</v>
      </c>
      <c r="C4077" s="133" t="s">
        <v>14</v>
      </c>
      <c r="D4077" s="133" t="s">
        <v>8006</v>
      </c>
      <c r="E4077" s="133" t="s">
        <v>1229</v>
      </c>
      <c r="F4077" s="133" t="s">
        <v>7996</v>
      </c>
      <c r="G4077" s="133" t="s">
        <v>865</v>
      </c>
      <c r="H4077" s="133" t="s">
        <v>8215</v>
      </c>
      <c r="I4077" t="b">
        <v>0</v>
      </c>
      <c r="J4077" s="133" t="s">
        <v>867</v>
      </c>
      <c r="K4077" s="91">
        <v>0</v>
      </c>
      <c r="L4077" s="278">
        <v>0</v>
      </c>
      <c r="M4077" s="278">
        <f t="shared" si="63"/>
        <v>0</v>
      </c>
    </row>
    <row r="4078" spans="1:13" hidden="1" x14ac:dyDescent="0.3">
      <c r="A4078" s="108">
        <v>851305</v>
      </c>
      <c r="B4078" s="133" t="s">
        <v>8216</v>
      </c>
      <c r="C4078" s="133" t="s">
        <v>14</v>
      </c>
      <c r="D4078" s="133" t="s">
        <v>8006</v>
      </c>
      <c r="E4078" s="133" t="s">
        <v>1229</v>
      </c>
      <c r="F4078" s="133" t="s">
        <v>7964</v>
      </c>
      <c r="G4078" s="133" t="s">
        <v>865</v>
      </c>
      <c r="H4078" s="133" t="s">
        <v>1308</v>
      </c>
      <c r="I4078" t="b">
        <v>0</v>
      </c>
      <c r="J4078" s="133" t="s">
        <v>867</v>
      </c>
      <c r="K4078" s="91">
        <v>0</v>
      </c>
      <c r="L4078" s="278">
        <v>0</v>
      </c>
      <c r="M4078" s="278">
        <f t="shared" si="63"/>
        <v>0</v>
      </c>
    </row>
    <row r="4079" spans="1:13" hidden="1" x14ac:dyDescent="0.3">
      <c r="A4079" s="108">
        <v>850114</v>
      </c>
      <c r="B4079" s="133" t="s">
        <v>8217</v>
      </c>
      <c r="C4079" s="133" t="s">
        <v>14</v>
      </c>
      <c r="D4079" s="133" t="s">
        <v>8006</v>
      </c>
      <c r="E4079" s="133" t="s">
        <v>1229</v>
      </c>
      <c r="F4079" s="133" t="s">
        <v>7968</v>
      </c>
      <c r="G4079" s="133" t="s">
        <v>865</v>
      </c>
      <c r="H4079" s="133" t="s">
        <v>1308</v>
      </c>
      <c r="I4079" t="b">
        <v>0</v>
      </c>
      <c r="J4079" s="133" t="s">
        <v>867</v>
      </c>
      <c r="K4079" s="91">
        <v>3000</v>
      </c>
      <c r="L4079" s="278">
        <v>3000</v>
      </c>
      <c r="M4079" s="278">
        <f t="shared" si="63"/>
        <v>0</v>
      </c>
    </row>
    <row r="4080" spans="1:13" hidden="1" x14ac:dyDescent="0.3">
      <c r="A4080" s="108">
        <v>850597</v>
      </c>
      <c r="B4080" s="133" t="s">
        <v>8218</v>
      </c>
      <c r="C4080" s="133" t="s">
        <v>14</v>
      </c>
      <c r="D4080" s="133" t="s">
        <v>8006</v>
      </c>
      <c r="E4080" s="133" t="s">
        <v>1229</v>
      </c>
      <c r="F4080" s="133" t="s">
        <v>8002</v>
      </c>
      <c r="G4080" s="133" t="s">
        <v>865</v>
      </c>
      <c r="H4080" s="133" t="s">
        <v>8219</v>
      </c>
      <c r="I4080" t="b">
        <v>0</v>
      </c>
      <c r="J4080" s="133" t="s">
        <v>867</v>
      </c>
      <c r="K4080" s="91">
        <v>3000</v>
      </c>
      <c r="L4080" s="278">
        <v>3000</v>
      </c>
      <c r="M4080" s="278">
        <f t="shared" si="63"/>
        <v>0</v>
      </c>
    </row>
    <row r="4081" spans="1:13" hidden="1" x14ac:dyDescent="0.3">
      <c r="A4081" s="108">
        <v>850600</v>
      </c>
      <c r="B4081" s="133" t="s">
        <v>8220</v>
      </c>
      <c r="C4081" s="133" t="s">
        <v>14</v>
      </c>
      <c r="D4081" s="133" t="s">
        <v>8006</v>
      </c>
      <c r="E4081" s="133" t="s">
        <v>1229</v>
      </c>
      <c r="F4081" s="133" t="s">
        <v>8002</v>
      </c>
      <c r="G4081" s="133" t="s">
        <v>925</v>
      </c>
      <c r="H4081" s="133" t="s">
        <v>8221</v>
      </c>
      <c r="I4081" t="b">
        <v>0</v>
      </c>
      <c r="J4081" s="133" t="s">
        <v>867</v>
      </c>
      <c r="K4081" s="91">
        <v>4000</v>
      </c>
      <c r="L4081" s="278">
        <v>4000</v>
      </c>
      <c r="M4081" s="278">
        <f t="shared" si="63"/>
        <v>0</v>
      </c>
    </row>
    <row r="4082" spans="1:13" hidden="1" x14ac:dyDescent="0.3">
      <c r="A4082" s="108">
        <v>850591</v>
      </c>
      <c r="B4082" s="133" t="s">
        <v>8222</v>
      </c>
      <c r="C4082" s="133" t="s">
        <v>14</v>
      </c>
      <c r="D4082" s="133" t="s">
        <v>8006</v>
      </c>
      <c r="E4082" s="133" t="s">
        <v>1229</v>
      </c>
      <c r="F4082" s="133" t="s">
        <v>8285</v>
      </c>
      <c r="G4082" s="133" t="s">
        <v>865</v>
      </c>
      <c r="H4082" s="133" t="s">
        <v>8223</v>
      </c>
      <c r="I4082" t="b">
        <v>0</v>
      </c>
      <c r="J4082" s="133" t="s">
        <v>867</v>
      </c>
      <c r="K4082" s="91">
        <v>1500</v>
      </c>
      <c r="L4082" s="278">
        <v>1500</v>
      </c>
      <c r="M4082" s="278">
        <f t="shared" si="63"/>
        <v>0</v>
      </c>
    </row>
    <row r="4083" spans="1:13" hidden="1" x14ac:dyDescent="0.3">
      <c r="A4083" s="108">
        <v>850601</v>
      </c>
      <c r="B4083" s="133" t="s">
        <v>8224</v>
      </c>
      <c r="C4083" s="133" t="s">
        <v>14</v>
      </c>
      <c r="D4083" s="133" t="s">
        <v>8006</v>
      </c>
      <c r="E4083" s="133" t="s">
        <v>1229</v>
      </c>
      <c r="F4083" s="133" t="s">
        <v>8285</v>
      </c>
      <c r="G4083" s="133" t="s">
        <v>925</v>
      </c>
      <c r="H4083" s="133" t="s">
        <v>1314</v>
      </c>
      <c r="I4083" t="b">
        <v>0</v>
      </c>
      <c r="J4083" s="133" t="s">
        <v>867</v>
      </c>
      <c r="K4083" s="91">
        <v>1000</v>
      </c>
      <c r="L4083" s="278">
        <v>1000</v>
      </c>
      <c r="M4083" s="278">
        <f t="shared" si="63"/>
        <v>0</v>
      </c>
    </row>
    <row r="4084" spans="1:13" hidden="1" x14ac:dyDescent="0.3">
      <c r="A4084" s="108">
        <v>850602</v>
      </c>
      <c r="B4084" s="133" t="s">
        <v>8225</v>
      </c>
      <c r="C4084" s="133" t="s">
        <v>14</v>
      </c>
      <c r="D4084" s="133" t="s">
        <v>8006</v>
      </c>
      <c r="E4084" s="133" t="s">
        <v>1229</v>
      </c>
      <c r="F4084" s="133" t="s">
        <v>7984</v>
      </c>
      <c r="G4084" s="133" t="s">
        <v>865</v>
      </c>
      <c r="H4084" s="133" t="s">
        <v>8226</v>
      </c>
      <c r="I4084" t="b">
        <v>0</v>
      </c>
      <c r="J4084" s="133" t="s">
        <v>867</v>
      </c>
      <c r="K4084" s="91">
        <v>0</v>
      </c>
      <c r="L4084" s="278">
        <v>0</v>
      </c>
      <c r="M4084" s="278">
        <f t="shared" si="63"/>
        <v>0</v>
      </c>
    </row>
    <row r="4085" spans="1:13" hidden="1" x14ac:dyDescent="0.3">
      <c r="A4085" s="108">
        <v>851476</v>
      </c>
      <c r="B4085" s="133" t="s">
        <v>8227</v>
      </c>
      <c r="C4085" s="133" t="s">
        <v>14</v>
      </c>
      <c r="D4085" s="133" t="s">
        <v>8006</v>
      </c>
      <c r="E4085" s="133" t="s">
        <v>1229</v>
      </c>
      <c r="F4085" s="133" t="s">
        <v>7984</v>
      </c>
      <c r="G4085" s="133" t="s">
        <v>925</v>
      </c>
      <c r="H4085" s="133" t="s">
        <v>8228</v>
      </c>
      <c r="I4085" t="b">
        <v>0</v>
      </c>
      <c r="J4085" s="133" t="s">
        <v>867</v>
      </c>
      <c r="K4085" s="91">
        <v>3000</v>
      </c>
      <c r="L4085" s="278">
        <v>3000</v>
      </c>
      <c r="M4085" s="278">
        <f t="shared" si="63"/>
        <v>0</v>
      </c>
    </row>
    <row r="4086" spans="1:13" hidden="1" x14ac:dyDescent="0.3">
      <c r="A4086" s="108">
        <v>2617414</v>
      </c>
      <c r="B4086" s="133" t="s">
        <v>8229</v>
      </c>
      <c r="C4086" s="133" t="s">
        <v>14</v>
      </c>
      <c r="D4086" s="133" t="s">
        <v>8006</v>
      </c>
      <c r="E4086" s="133" t="s">
        <v>1229</v>
      </c>
      <c r="F4086" s="133" t="s">
        <v>7976</v>
      </c>
      <c r="G4086" s="133" t="s">
        <v>925</v>
      </c>
      <c r="H4086" s="133" t="s">
        <v>8230</v>
      </c>
      <c r="I4086" t="b">
        <v>0</v>
      </c>
      <c r="J4086" s="133" t="s">
        <v>867</v>
      </c>
      <c r="K4086" s="91">
        <v>0</v>
      </c>
      <c r="L4086" s="278">
        <v>0</v>
      </c>
      <c r="M4086" s="278">
        <f t="shared" si="63"/>
        <v>0</v>
      </c>
    </row>
    <row r="4087" spans="1:13" hidden="1" x14ac:dyDescent="0.3">
      <c r="A4087" s="108">
        <v>850603</v>
      </c>
      <c r="B4087" s="133" t="s">
        <v>8231</v>
      </c>
      <c r="C4087" s="133" t="s">
        <v>14</v>
      </c>
      <c r="D4087" s="133" t="s">
        <v>8006</v>
      </c>
      <c r="E4087" s="133" t="s">
        <v>1240</v>
      </c>
      <c r="F4087" s="133" t="s">
        <v>7954</v>
      </c>
      <c r="G4087" s="133" t="s">
        <v>865</v>
      </c>
      <c r="H4087" s="133" t="s">
        <v>8232</v>
      </c>
      <c r="I4087" t="b">
        <v>0</v>
      </c>
      <c r="J4087" s="133" t="s">
        <v>867</v>
      </c>
      <c r="K4087" s="91">
        <v>2500</v>
      </c>
      <c r="L4087" s="278">
        <v>2500</v>
      </c>
      <c r="M4087" s="278">
        <f t="shared" si="63"/>
        <v>0</v>
      </c>
    </row>
    <row r="4088" spans="1:13" hidden="1" x14ac:dyDescent="0.3">
      <c r="A4088" s="108">
        <v>850594</v>
      </c>
      <c r="B4088" s="133" t="s">
        <v>8233</v>
      </c>
      <c r="C4088" s="133" t="s">
        <v>14</v>
      </c>
      <c r="D4088" s="133" t="s">
        <v>8006</v>
      </c>
      <c r="E4088" s="133" t="s">
        <v>1240</v>
      </c>
      <c r="F4088" s="133" t="s">
        <v>7954</v>
      </c>
      <c r="G4088" s="133" t="s">
        <v>925</v>
      </c>
      <c r="H4088" s="133" t="s">
        <v>1475</v>
      </c>
      <c r="I4088" t="b">
        <v>0</v>
      </c>
      <c r="J4088" s="133" t="s">
        <v>867</v>
      </c>
      <c r="K4088" s="91">
        <v>1000</v>
      </c>
      <c r="L4088" s="278">
        <v>1000</v>
      </c>
      <c r="M4088" s="278">
        <f t="shared" si="63"/>
        <v>0</v>
      </c>
    </row>
    <row r="4089" spans="1:13" hidden="1" x14ac:dyDescent="0.3">
      <c r="A4089" s="108">
        <v>850117</v>
      </c>
      <c r="B4089" s="133" t="s">
        <v>8234</v>
      </c>
      <c r="C4089" s="133" t="s">
        <v>14</v>
      </c>
      <c r="D4089" s="133" t="s">
        <v>8006</v>
      </c>
      <c r="E4089" s="133" t="s">
        <v>1240</v>
      </c>
      <c r="F4089" s="133" t="s">
        <v>7954</v>
      </c>
      <c r="G4089" s="133" t="s">
        <v>928</v>
      </c>
      <c r="H4089" s="133" t="s">
        <v>8235</v>
      </c>
      <c r="I4089" t="b">
        <v>0</v>
      </c>
      <c r="J4089" s="133" t="s">
        <v>867</v>
      </c>
      <c r="K4089" s="91">
        <v>2500</v>
      </c>
      <c r="L4089" s="278">
        <v>2500</v>
      </c>
      <c r="M4089" s="278">
        <f t="shared" si="63"/>
        <v>0</v>
      </c>
    </row>
    <row r="4090" spans="1:13" hidden="1" x14ac:dyDescent="0.3">
      <c r="A4090" s="108">
        <v>851307</v>
      </c>
      <c r="B4090" s="133" t="s">
        <v>8236</v>
      </c>
      <c r="C4090" s="133" t="s">
        <v>14</v>
      </c>
      <c r="D4090" s="133" t="s">
        <v>8006</v>
      </c>
      <c r="E4090" s="133" t="s">
        <v>1240</v>
      </c>
      <c r="F4090" s="133" t="s">
        <v>7954</v>
      </c>
      <c r="G4090" s="133" t="s">
        <v>931</v>
      </c>
      <c r="H4090" s="133" t="s">
        <v>8237</v>
      </c>
      <c r="I4090" t="b">
        <v>0</v>
      </c>
      <c r="J4090" s="133" t="s">
        <v>867</v>
      </c>
      <c r="K4090" s="91">
        <v>1000</v>
      </c>
      <c r="L4090" s="278">
        <v>1000</v>
      </c>
      <c r="M4090" s="278">
        <f t="shared" si="63"/>
        <v>0</v>
      </c>
    </row>
    <row r="4091" spans="1:13" hidden="1" x14ac:dyDescent="0.3">
      <c r="A4091" s="108">
        <v>850604</v>
      </c>
      <c r="B4091" s="133" t="s">
        <v>8238</v>
      </c>
      <c r="C4091" s="133" t="s">
        <v>14</v>
      </c>
      <c r="D4091" s="133" t="s">
        <v>8006</v>
      </c>
      <c r="E4091" s="133" t="s">
        <v>1240</v>
      </c>
      <c r="F4091" s="133" t="s">
        <v>7961</v>
      </c>
      <c r="G4091" s="133" t="s">
        <v>865</v>
      </c>
      <c r="H4091" s="133" t="s">
        <v>8235</v>
      </c>
      <c r="I4091" t="b">
        <v>0</v>
      </c>
      <c r="J4091" s="133" t="s">
        <v>867</v>
      </c>
      <c r="K4091" s="91">
        <v>0</v>
      </c>
      <c r="L4091" s="278">
        <v>0</v>
      </c>
      <c r="M4091" s="278">
        <f t="shared" si="63"/>
        <v>0</v>
      </c>
    </row>
    <row r="4092" spans="1:13" hidden="1" x14ac:dyDescent="0.3">
      <c r="A4092" s="108">
        <v>597441</v>
      </c>
      <c r="B4092" s="133" t="s">
        <v>8239</v>
      </c>
      <c r="C4092" s="133" t="s">
        <v>14</v>
      </c>
      <c r="D4092" s="133" t="s">
        <v>8006</v>
      </c>
      <c r="E4092" s="133" t="s">
        <v>1240</v>
      </c>
      <c r="F4092" s="133" t="s">
        <v>7961</v>
      </c>
      <c r="G4092" s="133" t="s">
        <v>925</v>
      </c>
      <c r="H4092" s="133" t="s">
        <v>8240</v>
      </c>
      <c r="I4092" t="b">
        <v>0</v>
      </c>
      <c r="J4092" s="133" t="s">
        <v>867</v>
      </c>
      <c r="K4092" s="91">
        <v>0</v>
      </c>
      <c r="L4092" s="278">
        <v>0</v>
      </c>
      <c r="M4092" s="278">
        <f t="shared" si="63"/>
        <v>0</v>
      </c>
    </row>
    <row r="4093" spans="1:13" hidden="1" x14ac:dyDescent="0.3">
      <c r="A4093" s="108">
        <v>851477</v>
      </c>
      <c r="B4093" s="133" t="s">
        <v>8241</v>
      </c>
      <c r="C4093" s="133" t="s">
        <v>14</v>
      </c>
      <c r="D4093" s="133" t="s">
        <v>8006</v>
      </c>
      <c r="E4093" s="133" t="s">
        <v>1240</v>
      </c>
      <c r="F4093" s="133" t="s">
        <v>7964</v>
      </c>
      <c r="G4093" s="133" t="s">
        <v>865</v>
      </c>
      <c r="H4093" s="133" t="s">
        <v>8242</v>
      </c>
      <c r="I4093" t="b">
        <v>0</v>
      </c>
      <c r="J4093" s="133" t="s">
        <v>867</v>
      </c>
      <c r="K4093" s="91">
        <v>0</v>
      </c>
      <c r="L4093" s="278">
        <v>0</v>
      </c>
      <c r="M4093" s="278">
        <f t="shared" si="63"/>
        <v>0</v>
      </c>
    </row>
    <row r="4094" spans="1:13" hidden="1" x14ac:dyDescent="0.3">
      <c r="A4094" s="108">
        <v>586962</v>
      </c>
      <c r="B4094" s="133" t="s">
        <v>8243</v>
      </c>
      <c r="C4094" s="133" t="s">
        <v>14</v>
      </c>
      <c r="D4094" s="133" t="s">
        <v>8006</v>
      </c>
      <c r="E4094" s="133" t="s">
        <v>1240</v>
      </c>
      <c r="F4094" s="133" t="s">
        <v>7968</v>
      </c>
      <c r="G4094" s="133" t="s">
        <v>865</v>
      </c>
      <c r="H4094" s="133" t="s">
        <v>1259</v>
      </c>
      <c r="I4094" t="b">
        <v>0</v>
      </c>
      <c r="J4094" s="133" t="s">
        <v>867</v>
      </c>
      <c r="K4094" s="91">
        <v>0</v>
      </c>
      <c r="L4094" s="278">
        <v>0</v>
      </c>
      <c r="M4094" s="278">
        <f t="shared" si="63"/>
        <v>0</v>
      </c>
    </row>
    <row r="4095" spans="1:13" hidden="1" x14ac:dyDescent="0.3">
      <c r="A4095" s="108">
        <v>590327</v>
      </c>
      <c r="B4095" s="133" t="s">
        <v>8244</v>
      </c>
      <c r="C4095" s="133" t="s">
        <v>14</v>
      </c>
      <c r="D4095" s="133" t="s">
        <v>8006</v>
      </c>
      <c r="E4095" s="133" t="s">
        <v>1240</v>
      </c>
      <c r="F4095" s="133" t="s">
        <v>7968</v>
      </c>
      <c r="G4095" s="133" t="s">
        <v>925</v>
      </c>
      <c r="H4095" s="133" t="s">
        <v>8235</v>
      </c>
      <c r="I4095" t="b">
        <v>0</v>
      </c>
      <c r="J4095" s="133" t="s">
        <v>867</v>
      </c>
      <c r="K4095" s="91">
        <v>220</v>
      </c>
      <c r="L4095" s="278">
        <v>220</v>
      </c>
      <c r="M4095" s="278">
        <f t="shared" si="63"/>
        <v>0</v>
      </c>
    </row>
    <row r="4096" spans="1:13" hidden="1" x14ac:dyDescent="0.3">
      <c r="A4096" s="108">
        <v>588709</v>
      </c>
      <c r="B4096" s="133" t="s">
        <v>8245</v>
      </c>
      <c r="C4096" s="133" t="s">
        <v>14</v>
      </c>
      <c r="D4096" s="133" t="s">
        <v>8006</v>
      </c>
      <c r="E4096" s="133" t="s">
        <v>1240</v>
      </c>
      <c r="F4096" s="133" t="s">
        <v>8002</v>
      </c>
      <c r="G4096" s="133" t="s">
        <v>865</v>
      </c>
      <c r="H4096" s="133" t="s">
        <v>8246</v>
      </c>
      <c r="I4096" t="b">
        <v>0</v>
      </c>
      <c r="J4096" s="133" t="s">
        <v>867</v>
      </c>
      <c r="K4096" s="91">
        <v>10000</v>
      </c>
      <c r="L4096" s="278">
        <v>10000</v>
      </c>
      <c r="M4096" s="278">
        <f t="shared" si="63"/>
        <v>0</v>
      </c>
    </row>
    <row r="4097" spans="1:13" hidden="1" x14ac:dyDescent="0.3">
      <c r="A4097" s="108">
        <v>591770</v>
      </c>
      <c r="B4097" s="133" t="s">
        <v>8247</v>
      </c>
      <c r="C4097" s="133" t="s">
        <v>14</v>
      </c>
      <c r="D4097" s="133" t="s">
        <v>8006</v>
      </c>
      <c r="E4097" s="133" t="s">
        <v>1240</v>
      </c>
      <c r="F4097" s="133" t="s">
        <v>8285</v>
      </c>
      <c r="G4097" s="133" t="s">
        <v>865</v>
      </c>
      <c r="H4097" s="133" t="s">
        <v>8248</v>
      </c>
      <c r="I4097" t="b">
        <v>0</v>
      </c>
      <c r="J4097" s="133" t="s">
        <v>867</v>
      </c>
      <c r="K4097" s="91">
        <v>12500</v>
      </c>
      <c r="L4097" s="278">
        <v>12500</v>
      </c>
      <c r="M4097" s="278">
        <f t="shared" si="63"/>
        <v>0</v>
      </c>
    </row>
    <row r="4098" spans="1:13" hidden="1" x14ac:dyDescent="0.3">
      <c r="A4098" s="108">
        <v>602772</v>
      </c>
      <c r="B4098" s="133" t="s">
        <v>8249</v>
      </c>
      <c r="C4098" s="133" t="s">
        <v>14</v>
      </c>
      <c r="D4098" s="133" t="s">
        <v>8006</v>
      </c>
      <c r="E4098" s="133" t="s">
        <v>2045</v>
      </c>
      <c r="F4098" s="133" t="s">
        <v>7961</v>
      </c>
      <c r="G4098" s="133" t="s">
        <v>865</v>
      </c>
      <c r="H4098" s="133" t="s">
        <v>8250</v>
      </c>
      <c r="I4098" t="b">
        <v>0</v>
      </c>
      <c r="J4098" s="133" t="s">
        <v>867</v>
      </c>
      <c r="K4098" s="91">
        <v>0</v>
      </c>
      <c r="L4098" s="278">
        <v>0</v>
      </c>
      <c r="M4098" s="278">
        <f t="shared" si="63"/>
        <v>0</v>
      </c>
    </row>
    <row r="4099" spans="1:13" hidden="1" x14ac:dyDescent="0.3">
      <c r="A4099" s="108">
        <v>850108</v>
      </c>
      <c r="B4099" s="133" t="s">
        <v>8251</v>
      </c>
      <c r="C4099" s="133" t="s">
        <v>14</v>
      </c>
      <c r="D4099" s="133" t="s">
        <v>8006</v>
      </c>
      <c r="E4099" s="133" t="s">
        <v>2045</v>
      </c>
      <c r="F4099" s="133" t="s">
        <v>7968</v>
      </c>
      <c r="G4099" s="133" t="s">
        <v>865</v>
      </c>
      <c r="H4099" s="133" t="s">
        <v>8250</v>
      </c>
      <c r="I4099" t="b">
        <v>0</v>
      </c>
      <c r="J4099" s="133" t="s">
        <v>867</v>
      </c>
      <c r="K4099" s="91">
        <v>26400</v>
      </c>
      <c r="L4099" s="278">
        <v>26400</v>
      </c>
      <c r="M4099" s="278">
        <f t="shared" si="63"/>
        <v>0</v>
      </c>
    </row>
    <row r="4100" spans="1:13" hidden="1" x14ac:dyDescent="0.3">
      <c r="A4100" s="108">
        <v>586358</v>
      </c>
      <c r="B4100" s="133" t="s">
        <v>8252</v>
      </c>
      <c r="C4100" s="133" t="s">
        <v>14</v>
      </c>
      <c r="D4100" s="133" t="s">
        <v>8006</v>
      </c>
      <c r="E4100" s="133" t="s">
        <v>2045</v>
      </c>
      <c r="F4100" s="133" t="s">
        <v>8002</v>
      </c>
      <c r="G4100" s="133" t="s">
        <v>865</v>
      </c>
      <c r="H4100" s="133" t="s">
        <v>8253</v>
      </c>
      <c r="I4100" t="b">
        <v>0</v>
      </c>
      <c r="J4100" s="133" t="s">
        <v>867</v>
      </c>
      <c r="K4100" s="91">
        <v>0</v>
      </c>
      <c r="L4100" s="278">
        <v>0</v>
      </c>
      <c r="M4100" s="278">
        <f t="shared" si="63"/>
        <v>0</v>
      </c>
    </row>
    <row r="4101" spans="1:13" hidden="1" x14ac:dyDescent="0.3">
      <c r="A4101" s="108">
        <v>591090</v>
      </c>
      <c r="B4101" s="133" t="s">
        <v>8254</v>
      </c>
      <c r="C4101" s="133" t="s">
        <v>14</v>
      </c>
      <c r="D4101" s="133" t="s">
        <v>8006</v>
      </c>
      <c r="E4101" s="133" t="s">
        <v>2045</v>
      </c>
      <c r="F4101" s="133" t="s">
        <v>7976</v>
      </c>
      <c r="G4101" s="133" t="s">
        <v>865</v>
      </c>
      <c r="H4101" s="133" t="s">
        <v>8255</v>
      </c>
      <c r="I4101" t="b">
        <v>0</v>
      </c>
      <c r="J4101" s="133" t="s">
        <v>867</v>
      </c>
      <c r="K4101" s="91">
        <v>0</v>
      </c>
      <c r="L4101" s="278">
        <v>0</v>
      </c>
      <c r="M4101" s="278">
        <f t="shared" si="63"/>
        <v>0</v>
      </c>
    </row>
    <row r="4102" spans="1:13" hidden="1" x14ac:dyDescent="0.3">
      <c r="A4102" s="108">
        <v>585299</v>
      </c>
      <c r="B4102" s="133" t="s">
        <v>8256</v>
      </c>
      <c r="C4102" s="133" t="s">
        <v>14</v>
      </c>
      <c r="D4102" s="133" t="s">
        <v>8006</v>
      </c>
      <c r="E4102" s="133" t="s">
        <v>1243</v>
      </c>
      <c r="F4102" s="133" t="s">
        <v>7976</v>
      </c>
      <c r="G4102" s="133" t="s">
        <v>865</v>
      </c>
      <c r="H4102" s="133" t="s">
        <v>1244</v>
      </c>
      <c r="I4102" t="b">
        <v>0</v>
      </c>
      <c r="J4102" s="133" t="s">
        <v>867</v>
      </c>
      <c r="K4102" s="91">
        <v>0</v>
      </c>
      <c r="L4102" s="278">
        <v>0</v>
      </c>
      <c r="M4102" s="278">
        <f t="shared" ref="M4102:M4165" si="64">+L4102-K4102</f>
        <v>0</v>
      </c>
    </row>
    <row r="4103" spans="1:13" hidden="1" x14ac:dyDescent="0.3">
      <c r="A4103" s="108">
        <v>583503</v>
      </c>
      <c r="B4103" s="133" t="s">
        <v>8257</v>
      </c>
      <c r="C4103" s="133" t="s">
        <v>14</v>
      </c>
      <c r="D4103" s="133" t="s">
        <v>8006</v>
      </c>
      <c r="E4103" s="133" t="s">
        <v>1243</v>
      </c>
      <c r="F4103" s="133" t="s">
        <v>7976</v>
      </c>
      <c r="G4103" s="133" t="s">
        <v>925</v>
      </c>
      <c r="H4103" s="133" t="s">
        <v>8258</v>
      </c>
      <c r="I4103" t="b">
        <v>0</v>
      </c>
      <c r="J4103" s="133" t="s">
        <v>867</v>
      </c>
      <c r="K4103" s="91">
        <v>56000</v>
      </c>
      <c r="L4103" s="278">
        <v>56000</v>
      </c>
      <c r="M4103" s="278">
        <f t="shared" si="64"/>
        <v>0</v>
      </c>
    </row>
    <row r="4104" spans="1:13" hidden="1" x14ac:dyDescent="0.3">
      <c r="A4104" s="108">
        <v>582933</v>
      </c>
      <c r="B4104" s="133" t="s">
        <v>8259</v>
      </c>
      <c r="C4104" s="133" t="s">
        <v>14</v>
      </c>
      <c r="D4104" s="133" t="s">
        <v>8006</v>
      </c>
      <c r="E4104" s="133" t="s">
        <v>1246</v>
      </c>
      <c r="F4104" s="133" t="s">
        <v>7954</v>
      </c>
      <c r="G4104" s="133" t="s">
        <v>865</v>
      </c>
      <c r="H4104" s="133" t="s">
        <v>1326</v>
      </c>
      <c r="I4104" t="b">
        <v>0</v>
      </c>
      <c r="J4104" s="133" t="s">
        <v>867</v>
      </c>
      <c r="K4104" s="91">
        <v>3600</v>
      </c>
      <c r="L4104" s="278">
        <v>4320</v>
      </c>
      <c r="M4104" s="278">
        <f t="shared" si="64"/>
        <v>720</v>
      </c>
    </row>
    <row r="4105" spans="1:13" hidden="1" x14ac:dyDescent="0.3">
      <c r="A4105" s="108">
        <v>597416</v>
      </c>
      <c r="B4105" s="133" t="s">
        <v>8260</v>
      </c>
      <c r="C4105" s="133" t="s">
        <v>14</v>
      </c>
      <c r="D4105" s="133" t="s">
        <v>8006</v>
      </c>
      <c r="E4105" s="133" t="s">
        <v>1246</v>
      </c>
      <c r="F4105" s="133" t="s">
        <v>7954</v>
      </c>
      <c r="G4105" s="133" t="s">
        <v>925</v>
      </c>
      <c r="H4105" s="268" t="s">
        <v>1251</v>
      </c>
      <c r="I4105" t="b">
        <v>0</v>
      </c>
      <c r="J4105" s="133" t="s">
        <v>867</v>
      </c>
      <c r="K4105" s="91">
        <v>720</v>
      </c>
      <c r="L4105" s="278">
        <v>0</v>
      </c>
      <c r="M4105" s="278">
        <f t="shared" si="64"/>
        <v>-720</v>
      </c>
    </row>
    <row r="4106" spans="1:13" hidden="1" x14ac:dyDescent="0.3">
      <c r="A4106" s="108">
        <v>586963</v>
      </c>
      <c r="B4106" s="133" t="s">
        <v>8261</v>
      </c>
      <c r="C4106" s="133" t="s">
        <v>14</v>
      </c>
      <c r="D4106" s="133" t="s">
        <v>8006</v>
      </c>
      <c r="E4106" s="133" t="s">
        <v>1246</v>
      </c>
      <c r="F4106" s="133" t="s">
        <v>7991</v>
      </c>
      <c r="G4106" s="133" t="s">
        <v>865</v>
      </c>
      <c r="H4106" s="133" t="s">
        <v>1326</v>
      </c>
      <c r="I4106" t="b">
        <v>0</v>
      </c>
      <c r="J4106" s="133" t="s">
        <v>867</v>
      </c>
      <c r="K4106" s="91">
        <v>0</v>
      </c>
      <c r="L4106" s="278">
        <v>0</v>
      </c>
      <c r="M4106" s="278">
        <f t="shared" si="64"/>
        <v>0</v>
      </c>
    </row>
    <row r="4107" spans="1:13" hidden="1" x14ac:dyDescent="0.3">
      <c r="A4107" s="108">
        <v>590328</v>
      </c>
      <c r="B4107" s="133" t="s">
        <v>8262</v>
      </c>
      <c r="C4107" s="133" t="s">
        <v>14</v>
      </c>
      <c r="D4107" s="133" t="s">
        <v>8006</v>
      </c>
      <c r="E4107" s="133" t="s">
        <v>1246</v>
      </c>
      <c r="F4107" s="133" t="s">
        <v>7964</v>
      </c>
      <c r="G4107" s="133" t="s">
        <v>865</v>
      </c>
      <c r="H4107" s="133" t="s">
        <v>1326</v>
      </c>
      <c r="I4107" t="b">
        <v>0</v>
      </c>
      <c r="J4107" s="133" t="s">
        <v>867</v>
      </c>
      <c r="K4107" s="91">
        <v>5400</v>
      </c>
      <c r="L4107" s="278">
        <v>6480</v>
      </c>
      <c r="M4107" s="278">
        <f t="shared" si="64"/>
        <v>1080</v>
      </c>
    </row>
    <row r="4108" spans="1:13" hidden="1" x14ac:dyDescent="0.3">
      <c r="A4108" s="108">
        <v>602828</v>
      </c>
      <c r="B4108" s="133" t="s">
        <v>8263</v>
      </c>
      <c r="C4108" s="133" t="s">
        <v>14</v>
      </c>
      <c r="D4108" s="133" t="s">
        <v>8006</v>
      </c>
      <c r="E4108" s="133" t="s">
        <v>1246</v>
      </c>
      <c r="F4108" s="133" t="s">
        <v>7964</v>
      </c>
      <c r="G4108" s="133" t="s">
        <v>925</v>
      </c>
      <c r="H4108" s="268" t="s">
        <v>1251</v>
      </c>
      <c r="I4108" t="b">
        <v>0</v>
      </c>
      <c r="J4108" s="133" t="s">
        <v>867</v>
      </c>
      <c r="K4108" s="91">
        <v>1080</v>
      </c>
      <c r="L4108" s="278">
        <v>0</v>
      </c>
      <c r="M4108" s="278">
        <f t="shared" si="64"/>
        <v>-1080</v>
      </c>
    </row>
    <row r="4109" spans="1:13" hidden="1" x14ac:dyDescent="0.3">
      <c r="A4109" s="108">
        <v>590329</v>
      </c>
      <c r="B4109" s="133" t="s">
        <v>8264</v>
      </c>
      <c r="C4109" s="133" t="s">
        <v>14</v>
      </c>
      <c r="D4109" s="133" t="s">
        <v>8006</v>
      </c>
      <c r="E4109" s="133" t="s">
        <v>1246</v>
      </c>
      <c r="F4109" s="133" t="s">
        <v>8285</v>
      </c>
      <c r="G4109" s="133" t="s">
        <v>865</v>
      </c>
      <c r="H4109" s="133" t="s">
        <v>1326</v>
      </c>
      <c r="I4109" t="b">
        <v>0</v>
      </c>
      <c r="J4109" s="133" t="s">
        <v>867</v>
      </c>
      <c r="K4109" s="91">
        <v>1620</v>
      </c>
      <c r="L4109" s="278">
        <v>1980</v>
      </c>
      <c r="M4109" s="278">
        <f t="shared" si="64"/>
        <v>360</v>
      </c>
    </row>
    <row r="4110" spans="1:13" hidden="1" x14ac:dyDescent="0.3">
      <c r="A4110" s="108">
        <v>590330</v>
      </c>
      <c r="B4110" s="133" t="s">
        <v>8265</v>
      </c>
      <c r="C4110" s="133" t="s">
        <v>14</v>
      </c>
      <c r="D4110" s="133" t="s">
        <v>8006</v>
      </c>
      <c r="E4110" s="133" t="s">
        <v>1246</v>
      </c>
      <c r="F4110" s="133" t="s">
        <v>8285</v>
      </c>
      <c r="G4110" s="133" t="s">
        <v>925</v>
      </c>
      <c r="H4110" s="268" t="s">
        <v>1251</v>
      </c>
      <c r="I4110" t="b">
        <v>0</v>
      </c>
      <c r="J4110" s="133" t="s">
        <v>867</v>
      </c>
      <c r="K4110" s="91">
        <v>360</v>
      </c>
      <c r="L4110" s="278">
        <v>0</v>
      </c>
      <c r="M4110" s="278">
        <f t="shared" si="64"/>
        <v>-360</v>
      </c>
    </row>
    <row r="4111" spans="1:13" hidden="1" x14ac:dyDescent="0.3">
      <c r="A4111" s="108">
        <v>602773</v>
      </c>
      <c r="B4111" s="133" t="s">
        <v>8266</v>
      </c>
      <c r="C4111" s="133" t="s">
        <v>14</v>
      </c>
      <c r="D4111" s="133" t="s">
        <v>8006</v>
      </c>
      <c r="E4111" s="133" t="s">
        <v>1246</v>
      </c>
      <c r="F4111" s="133" t="s">
        <v>7984</v>
      </c>
      <c r="G4111" s="133" t="s">
        <v>865</v>
      </c>
      <c r="H4111" s="133" t="s">
        <v>1326</v>
      </c>
      <c r="I4111" t="b">
        <v>0</v>
      </c>
      <c r="J4111" s="133" t="s">
        <v>867</v>
      </c>
      <c r="K4111" s="91">
        <v>600</v>
      </c>
      <c r="L4111" s="278">
        <v>720</v>
      </c>
      <c r="M4111" s="278">
        <f t="shared" si="64"/>
        <v>120</v>
      </c>
    </row>
    <row r="4112" spans="1:13" hidden="1" x14ac:dyDescent="0.3">
      <c r="A4112" s="108">
        <v>602774</v>
      </c>
      <c r="B4112" s="133" t="s">
        <v>8267</v>
      </c>
      <c r="C4112" s="133" t="s">
        <v>14</v>
      </c>
      <c r="D4112" s="133" t="s">
        <v>8006</v>
      </c>
      <c r="E4112" s="133" t="s">
        <v>1246</v>
      </c>
      <c r="F4112" s="133" t="s">
        <v>7984</v>
      </c>
      <c r="G4112" s="133" t="s">
        <v>925</v>
      </c>
      <c r="H4112" s="268" t="s">
        <v>1251</v>
      </c>
      <c r="I4112" t="b">
        <v>0</v>
      </c>
      <c r="J4112" s="133" t="s">
        <v>867</v>
      </c>
      <c r="K4112" s="91">
        <v>120</v>
      </c>
      <c r="L4112" s="278">
        <v>0</v>
      </c>
      <c r="M4112" s="278">
        <f t="shared" si="64"/>
        <v>-120</v>
      </c>
    </row>
    <row r="4113" spans="1:13" hidden="1" x14ac:dyDescent="0.3">
      <c r="A4113" s="108">
        <v>586964</v>
      </c>
      <c r="B4113" s="133" t="s">
        <v>8268</v>
      </c>
      <c r="C4113" s="133" t="s">
        <v>14</v>
      </c>
      <c r="D4113" s="133" t="s">
        <v>8006</v>
      </c>
      <c r="E4113" s="133" t="s">
        <v>1253</v>
      </c>
      <c r="F4113" s="133" t="s">
        <v>7954</v>
      </c>
      <c r="G4113" s="133" t="s">
        <v>865</v>
      </c>
      <c r="H4113" s="133" t="s">
        <v>1254</v>
      </c>
      <c r="I4113" t="b">
        <v>0</v>
      </c>
      <c r="J4113" s="133" t="s">
        <v>867</v>
      </c>
      <c r="K4113" s="91">
        <v>23150</v>
      </c>
      <c r="L4113" s="278">
        <v>23150</v>
      </c>
      <c r="M4113" s="278">
        <f t="shared" si="64"/>
        <v>0</v>
      </c>
    </row>
    <row r="4114" spans="1:13" hidden="1" x14ac:dyDescent="0.3">
      <c r="A4114" s="108">
        <v>590331</v>
      </c>
      <c r="B4114" s="133" t="s">
        <v>8269</v>
      </c>
      <c r="C4114" s="133" t="s">
        <v>14</v>
      </c>
      <c r="D4114" s="133" t="s">
        <v>8006</v>
      </c>
      <c r="E4114" s="133" t="s">
        <v>1253</v>
      </c>
      <c r="F4114" s="133" t="s">
        <v>7954</v>
      </c>
      <c r="G4114" s="133" t="s">
        <v>931</v>
      </c>
      <c r="H4114" s="133" t="s">
        <v>8270</v>
      </c>
      <c r="I4114" t="b">
        <v>0</v>
      </c>
      <c r="J4114" s="133" t="s">
        <v>867</v>
      </c>
      <c r="K4114" s="91">
        <v>4000</v>
      </c>
      <c r="L4114" s="278">
        <v>4000</v>
      </c>
      <c r="M4114" s="278">
        <f t="shared" si="64"/>
        <v>0</v>
      </c>
    </row>
    <row r="4115" spans="1:13" hidden="1" x14ac:dyDescent="0.3">
      <c r="A4115" s="108">
        <v>598669</v>
      </c>
      <c r="B4115" s="133" t="s">
        <v>8271</v>
      </c>
      <c r="C4115" s="133" t="s">
        <v>14</v>
      </c>
      <c r="D4115" s="133" t="s">
        <v>8006</v>
      </c>
      <c r="E4115" s="133" t="s">
        <v>1253</v>
      </c>
      <c r="F4115" s="133" t="s">
        <v>7961</v>
      </c>
      <c r="G4115" s="133" t="s">
        <v>931</v>
      </c>
      <c r="H4115" s="133" t="s">
        <v>8270</v>
      </c>
      <c r="I4115" t="b">
        <v>0</v>
      </c>
      <c r="J4115" s="133" t="s">
        <v>867</v>
      </c>
      <c r="K4115" s="91">
        <v>0</v>
      </c>
      <c r="L4115" s="278">
        <v>0</v>
      </c>
      <c r="M4115" s="278">
        <f t="shared" si="64"/>
        <v>0</v>
      </c>
    </row>
    <row r="4116" spans="1:13" hidden="1" x14ac:dyDescent="0.3">
      <c r="A4116" s="108">
        <v>1191763</v>
      </c>
      <c r="B4116" s="133" t="s">
        <v>8272</v>
      </c>
      <c r="C4116" s="133" t="s">
        <v>14</v>
      </c>
      <c r="D4116" s="133" t="s">
        <v>8006</v>
      </c>
      <c r="E4116" s="133" t="s">
        <v>1253</v>
      </c>
      <c r="F4116" s="133" t="s">
        <v>7991</v>
      </c>
      <c r="G4116" s="133" t="s">
        <v>865</v>
      </c>
      <c r="H4116" s="133" t="s">
        <v>1254</v>
      </c>
      <c r="I4116" t="b">
        <v>0</v>
      </c>
      <c r="J4116" s="133" t="s">
        <v>867</v>
      </c>
      <c r="K4116" s="91">
        <v>0</v>
      </c>
      <c r="L4116" s="278">
        <v>0</v>
      </c>
      <c r="M4116" s="278">
        <f t="shared" si="64"/>
        <v>0</v>
      </c>
    </row>
    <row r="4117" spans="1:13" hidden="1" x14ac:dyDescent="0.3">
      <c r="A4117" s="108">
        <v>586965</v>
      </c>
      <c r="B4117" s="133" t="s">
        <v>8273</v>
      </c>
      <c r="C4117" s="133" t="s">
        <v>14</v>
      </c>
      <c r="D4117" s="133" t="s">
        <v>8006</v>
      </c>
      <c r="E4117" s="133" t="s">
        <v>1253</v>
      </c>
      <c r="F4117" s="133" t="s">
        <v>7964</v>
      </c>
      <c r="G4117" s="133" t="s">
        <v>865</v>
      </c>
      <c r="H4117" s="133" t="s">
        <v>1254</v>
      </c>
      <c r="I4117" t="b">
        <v>0</v>
      </c>
      <c r="J4117" s="133" t="s">
        <v>867</v>
      </c>
      <c r="K4117" s="91">
        <v>25800</v>
      </c>
      <c r="L4117" s="278">
        <v>25800</v>
      </c>
      <c r="M4117" s="278">
        <f t="shared" si="64"/>
        <v>0</v>
      </c>
    </row>
    <row r="4118" spans="1:13" hidden="1" x14ac:dyDescent="0.3">
      <c r="A4118" s="108">
        <v>590332</v>
      </c>
      <c r="B4118" s="133" t="s">
        <v>8275</v>
      </c>
      <c r="C4118" s="133" t="s">
        <v>14</v>
      </c>
      <c r="D4118" s="133" t="s">
        <v>8006</v>
      </c>
      <c r="E4118" s="133" t="s">
        <v>1253</v>
      </c>
      <c r="F4118" s="133" t="s">
        <v>7964</v>
      </c>
      <c r="G4118" s="133" t="s">
        <v>931</v>
      </c>
      <c r="H4118" s="133" t="s">
        <v>8270</v>
      </c>
      <c r="I4118" t="b">
        <v>0</v>
      </c>
      <c r="J4118" s="133" t="s">
        <v>867</v>
      </c>
      <c r="K4118" s="91">
        <v>0</v>
      </c>
      <c r="L4118" s="278">
        <v>0</v>
      </c>
      <c r="M4118" s="278">
        <f t="shared" si="64"/>
        <v>0</v>
      </c>
    </row>
    <row r="4119" spans="1:13" hidden="1" x14ac:dyDescent="0.3">
      <c r="A4119" s="108">
        <v>590333</v>
      </c>
      <c r="B4119" s="133" t="s">
        <v>8276</v>
      </c>
      <c r="C4119" s="133" t="s">
        <v>14</v>
      </c>
      <c r="D4119" s="133" t="s">
        <v>8006</v>
      </c>
      <c r="E4119" s="133" t="s">
        <v>1253</v>
      </c>
      <c r="F4119" s="133" t="s">
        <v>7968</v>
      </c>
      <c r="G4119" s="133" t="s">
        <v>865</v>
      </c>
      <c r="H4119" s="133" t="s">
        <v>8277</v>
      </c>
      <c r="I4119" t="b">
        <v>0</v>
      </c>
      <c r="J4119" s="133" t="s">
        <v>867</v>
      </c>
      <c r="K4119" s="91">
        <v>4020</v>
      </c>
      <c r="L4119" s="278">
        <v>4020</v>
      </c>
      <c r="M4119" s="278">
        <f t="shared" si="64"/>
        <v>0</v>
      </c>
    </row>
    <row r="4120" spans="1:13" hidden="1" x14ac:dyDescent="0.3">
      <c r="A4120" s="108">
        <v>586966</v>
      </c>
      <c r="B4120" s="133" t="s">
        <v>8279</v>
      </c>
      <c r="C4120" s="133" t="s">
        <v>14</v>
      </c>
      <c r="D4120" s="133" t="s">
        <v>8006</v>
      </c>
      <c r="E4120" s="133" t="s">
        <v>1253</v>
      </c>
      <c r="F4120" s="133" t="s">
        <v>7968</v>
      </c>
      <c r="G4120" s="133" t="s">
        <v>928</v>
      </c>
      <c r="H4120" s="133" t="s">
        <v>8280</v>
      </c>
      <c r="I4120" t="b">
        <v>0</v>
      </c>
      <c r="J4120" s="133" t="s">
        <v>867</v>
      </c>
      <c r="K4120" s="91">
        <v>2600</v>
      </c>
      <c r="L4120" s="278">
        <v>2600</v>
      </c>
      <c r="M4120" s="278">
        <f t="shared" si="64"/>
        <v>0</v>
      </c>
    </row>
    <row r="4121" spans="1:13" hidden="1" x14ac:dyDescent="0.3">
      <c r="A4121" s="108">
        <v>602775</v>
      </c>
      <c r="B4121" s="133" t="s">
        <v>8281</v>
      </c>
      <c r="C4121" s="133" t="s">
        <v>14</v>
      </c>
      <c r="D4121" s="133" t="s">
        <v>8006</v>
      </c>
      <c r="E4121" s="133" t="s">
        <v>1253</v>
      </c>
      <c r="F4121" s="133" t="s">
        <v>7968</v>
      </c>
      <c r="G4121" s="133" t="s">
        <v>931</v>
      </c>
      <c r="H4121" s="133" t="s">
        <v>8282</v>
      </c>
      <c r="I4121" t="b">
        <v>0</v>
      </c>
      <c r="J4121" s="133" t="s">
        <v>867</v>
      </c>
      <c r="K4121" s="91">
        <v>0</v>
      </c>
      <c r="L4121" s="278">
        <v>0</v>
      </c>
      <c r="M4121" s="278">
        <f t="shared" si="64"/>
        <v>0</v>
      </c>
    </row>
    <row r="4122" spans="1:13" hidden="1" x14ac:dyDescent="0.3">
      <c r="A4122" s="108">
        <v>602776</v>
      </c>
      <c r="B4122" s="133" t="s">
        <v>8283</v>
      </c>
      <c r="C4122" s="133" t="s">
        <v>14</v>
      </c>
      <c r="D4122" s="133" t="s">
        <v>8006</v>
      </c>
      <c r="E4122" s="133" t="s">
        <v>1253</v>
      </c>
      <c r="F4122" s="133" t="s">
        <v>8285</v>
      </c>
      <c r="G4122" s="133" t="s">
        <v>865</v>
      </c>
      <c r="H4122" s="133" t="s">
        <v>1254</v>
      </c>
      <c r="I4122" t="b">
        <v>0</v>
      </c>
      <c r="J4122" s="133" t="s">
        <v>867</v>
      </c>
      <c r="K4122" s="91">
        <v>5440</v>
      </c>
      <c r="L4122" s="278">
        <v>5440</v>
      </c>
      <c r="M4122" s="278">
        <f t="shared" si="64"/>
        <v>0</v>
      </c>
    </row>
    <row r="4123" spans="1:13" hidden="1" x14ac:dyDescent="0.3">
      <c r="A4123" s="108">
        <v>585300</v>
      </c>
      <c r="B4123" s="133" t="s">
        <v>8284</v>
      </c>
      <c r="C4123" s="133" t="s">
        <v>14</v>
      </c>
      <c r="D4123" s="133" t="s">
        <v>8006</v>
      </c>
      <c r="E4123" s="133" t="s">
        <v>1253</v>
      </c>
      <c r="F4123" s="133" t="s">
        <v>8285</v>
      </c>
      <c r="G4123" s="133" t="s">
        <v>931</v>
      </c>
      <c r="H4123" s="133" t="s">
        <v>8270</v>
      </c>
      <c r="I4123" t="b">
        <v>0</v>
      </c>
      <c r="J4123" s="133" t="s">
        <v>867</v>
      </c>
      <c r="K4123" s="91">
        <v>0</v>
      </c>
      <c r="L4123" s="278">
        <v>0</v>
      </c>
      <c r="M4123" s="278">
        <f t="shared" si="64"/>
        <v>0</v>
      </c>
    </row>
    <row r="4124" spans="1:13" hidden="1" x14ac:dyDescent="0.3">
      <c r="A4124" s="108">
        <v>850606</v>
      </c>
      <c r="B4124" s="133" t="s">
        <v>8286</v>
      </c>
      <c r="C4124" s="133" t="s">
        <v>14</v>
      </c>
      <c r="D4124" s="133" t="s">
        <v>8006</v>
      </c>
      <c r="E4124" s="133" t="s">
        <v>1253</v>
      </c>
      <c r="F4124" s="133" t="s">
        <v>7984</v>
      </c>
      <c r="G4124" s="133" t="s">
        <v>865</v>
      </c>
      <c r="H4124" s="133" t="s">
        <v>1254</v>
      </c>
      <c r="I4124" t="b">
        <v>0</v>
      </c>
      <c r="J4124" s="133" t="s">
        <v>867</v>
      </c>
      <c r="K4124" s="91">
        <v>19090</v>
      </c>
      <c r="L4124" s="278">
        <v>19090</v>
      </c>
      <c r="M4124" s="278">
        <f t="shared" si="64"/>
        <v>0</v>
      </c>
    </row>
    <row r="4125" spans="1:13" hidden="1" x14ac:dyDescent="0.3">
      <c r="A4125" s="108">
        <v>582934</v>
      </c>
      <c r="B4125" s="133" t="s">
        <v>8287</v>
      </c>
      <c r="C4125" s="133" t="s">
        <v>14</v>
      </c>
      <c r="D4125" s="133" t="s">
        <v>8006</v>
      </c>
      <c r="E4125" s="133" t="s">
        <v>1253</v>
      </c>
      <c r="F4125" s="133" t="s">
        <v>7976</v>
      </c>
      <c r="G4125" s="133" t="s">
        <v>865</v>
      </c>
      <c r="H4125" s="133" t="s">
        <v>1254</v>
      </c>
      <c r="I4125" t="b">
        <v>0</v>
      </c>
      <c r="J4125" s="133" t="s">
        <v>867</v>
      </c>
      <c r="K4125" s="91">
        <v>0</v>
      </c>
      <c r="L4125" s="278">
        <v>0</v>
      </c>
      <c r="M4125" s="278">
        <f t="shared" si="64"/>
        <v>0</v>
      </c>
    </row>
    <row r="4126" spans="1:13" hidden="1" x14ac:dyDescent="0.3">
      <c r="A4126" s="108">
        <v>587057</v>
      </c>
      <c r="B4126" s="133" t="s">
        <v>8288</v>
      </c>
      <c r="C4126" s="133" t="s">
        <v>14</v>
      </c>
      <c r="D4126" s="133" t="s">
        <v>8006</v>
      </c>
      <c r="E4126" s="133" t="s">
        <v>1253</v>
      </c>
      <c r="F4126" s="133" t="s">
        <v>7976</v>
      </c>
      <c r="G4126" s="133" t="s">
        <v>925</v>
      </c>
      <c r="H4126" s="133" t="s">
        <v>1256</v>
      </c>
      <c r="I4126" t="b">
        <v>0</v>
      </c>
      <c r="J4126" s="133" t="s">
        <v>867</v>
      </c>
      <c r="K4126" s="91">
        <v>12360</v>
      </c>
      <c r="L4126" s="278">
        <v>12360</v>
      </c>
      <c r="M4126" s="278">
        <f t="shared" si="64"/>
        <v>0</v>
      </c>
    </row>
    <row r="4127" spans="1:13" hidden="1" x14ac:dyDescent="0.3">
      <c r="A4127" s="108">
        <v>1726599</v>
      </c>
      <c r="B4127" s="133" t="s">
        <v>8289</v>
      </c>
      <c r="C4127" s="133" t="s">
        <v>14</v>
      </c>
      <c r="D4127" s="133" t="s">
        <v>8006</v>
      </c>
      <c r="E4127" s="133" t="s">
        <v>1253</v>
      </c>
      <c r="F4127" s="133" t="s">
        <v>7976</v>
      </c>
      <c r="G4127" s="133" t="s">
        <v>928</v>
      </c>
      <c r="H4127" s="133" t="s">
        <v>1259</v>
      </c>
      <c r="I4127" t="b">
        <v>0</v>
      </c>
      <c r="J4127" s="133" t="s">
        <v>867</v>
      </c>
      <c r="K4127" s="91">
        <v>0</v>
      </c>
      <c r="L4127" s="278">
        <v>0</v>
      </c>
      <c r="M4127" s="278">
        <f t="shared" si="64"/>
        <v>0</v>
      </c>
    </row>
    <row r="4128" spans="1:13" hidden="1" x14ac:dyDescent="0.3">
      <c r="A4128" s="108">
        <v>587062</v>
      </c>
      <c r="B4128" s="133" t="s">
        <v>8290</v>
      </c>
      <c r="C4128" s="133" t="s">
        <v>14</v>
      </c>
      <c r="D4128" s="133" t="s">
        <v>8006</v>
      </c>
      <c r="E4128" s="133" t="s">
        <v>1253</v>
      </c>
      <c r="F4128" s="133" t="s">
        <v>7976</v>
      </c>
      <c r="G4128" s="133" t="s">
        <v>931</v>
      </c>
      <c r="H4128" s="133" t="s">
        <v>8291</v>
      </c>
      <c r="I4128" t="b">
        <v>0</v>
      </c>
      <c r="J4128" s="133" t="s">
        <v>867</v>
      </c>
      <c r="K4128" s="91">
        <v>17540</v>
      </c>
      <c r="L4128" s="278">
        <v>17540</v>
      </c>
      <c r="M4128" s="278">
        <f t="shared" si="64"/>
        <v>0</v>
      </c>
    </row>
    <row r="4129" spans="1:13" hidden="1" x14ac:dyDescent="0.3">
      <c r="A4129" s="108">
        <v>590334</v>
      </c>
      <c r="B4129" s="133" t="s">
        <v>8292</v>
      </c>
      <c r="C4129" s="133" t="s">
        <v>14</v>
      </c>
      <c r="D4129" s="133" t="s">
        <v>8006</v>
      </c>
      <c r="E4129" s="133" t="s">
        <v>1265</v>
      </c>
      <c r="F4129" s="133" t="s">
        <v>7976</v>
      </c>
      <c r="G4129" s="133" t="s">
        <v>865</v>
      </c>
      <c r="H4129" s="133" t="s">
        <v>1266</v>
      </c>
      <c r="I4129" t="b">
        <v>0</v>
      </c>
      <c r="J4129" s="133" t="s">
        <v>867</v>
      </c>
      <c r="K4129" s="91">
        <v>96950</v>
      </c>
      <c r="L4129" s="278">
        <v>96950</v>
      </c>
      <c r="M4129" s="278">
        <f t="shared" si="64"/>
        <v>0</v>
      </c>
    </row>
    <row r="4130" spans="1:13" hidden="1" x14ac:dyDescent="0.3">
      <c r="A4130" s="108">
        <v>590335</v>
      </c>
      <c r="B4130" s="133" t="s">
        <v>8293</v>
      </c>
      <c r="C4130" s="133" t="s">
        <v>14</v>
      </c>
      <c r="D4130" s="133" t="s">
        <v>8006</v>
      </c>
      <c r="E4130" s="133" t="s">
        <v>1268</v>
      </c>
      <c r="F4130" s="133" t="s">
        <v>7954</v>
      </c>
      <c r="G4130" s="133" t="s">
        <v>865</v>
      </c>
      <c r="H4130" s="133" t="s">
        <v>1333</v>
      </c>
      <c r="I4130" t="b">
        <v>0</v>
      </c>
      <c r="J4130" s="133" t="s">
        <v>867</v>
      </c>
      <c r="K4130" s="91">
        <v>650</v>
      </c>
      <c r="L4130" s="278">
        <v>650</v>
      </c>
      <c r="M4130" s="278">
        <f t="shared" si="64"/>
        <v>0</v>
      </c>
    </row>
    <row r="4131" spans="1:13" hidden="1" x14ac:dyDescent="0.3">
      <c r="A4131" s="108">
        <v>590336</v>
      </c>
      <c r="B4131" s="133" t="s">
        <v>8294</v>
      </c>
      <c r="C4131" s="133" t="s">
        <v>14</v>
      </c>
      <c r="D4131" s="133" t="s">
        <v>8006</v>
      </c>
      <c r="E4131" s="133" t="s">
        <v>1268</v>
      </c>
      <c r="F4131" s="133" t="s">
        <v>7961</v>
      </c>
      <c r="G4131" s="133" t="s">
        <v>865</v>
      </c>
      <c r="H4131" s="133" t="s">
        <v>8295</v>
      </c>
      <c r="I4131" t="b">
        <v>0</v>
      </c>
      <c r="J4131" s="133" t="s">
        <v>867</v>
      </c>
      <c r="K4131" s="91">
        <v>650</v>
      </c>
      <c r="L4131" s="278">
        <v>650</v>
      </c>
      <c r="M4131" s="278">
        <f t="shared" si="64"/>
        <v>0</v>
      </c>
    </row>
    <row r="4132" spans="1:13" hidden="1" x14ac:dyDescent="0.3">
      <c r="A4132" s="108">
        <v>590337</v>
      </c>
      <c r="B4132" s="133" t="s">
        <v>8296</v>
      </c>
      <c r="C4132" s="133" t="s">
        <v>14</v>
      </c>
      <c r="D4132" s="133" t="s">
        <v>8006</v>
      </c>
      <c r="E4132" s="133" t="s">
        <v>1268</v>
      </c>
      <c r="F4132" s="133" t="s">
        <v>7968</v>
      </c>
      <c r="G4132" s="133" t="s">
        <v>865</v>
      </c>
      <c r="H4132" s="133" t="s">
        <v>1333</v>
      </c>
      <c r="I4132" t="b">
        <v>0</v>
      </c>
      <c r="J4132" s="133" t="s">
        <v>867</v>
      </c>
      <c r="K4132" s="91">
        <v>500</v>
      </c>
      <c r="L4132" s="278">
        <v>500</v>
      </c>
      <c r="M4132" s="278">
        <f t="shared" si="64"/>
        <v>0</v>
      </c>
    </row>
    <row r="4133" spans="1:13" hidden="1" x14ac:dyDescent="0.3">
      <c r="A4133" s="108">
        <v>850106</v>
      </c>
      <c r="B4133" s="133" t="s">
        <v>8297</v>
      </c>
      <c r="C4133" s="133" t="s">
        <v>14</v>
      </c>
      <c r="D4133" s="133" t="s">
        <v>8006</v>
      </c>
      <c r="E4133" s="133" t="s">
        <v>1268</v>
      </c>
      <c r="F4133" s="133" t="s">
        <v>8002</v>
      </c>
      <c r="G4133" s="133" t="s">
        <v>865</v>
      </c>
      <c r="H4133" s="133" t="s">
        <v>1333</v>
      </c>
      <c r="I4133" t="b">
        <v>0</v>
      </c>
      <c r="J4133" s="133" t="s">
        <v>867</v>
      </c>
      <c r="K4133" s="91">
        <v>4000</v>
      </c>
      <c r="L4133" s="278">
        <v>4000</v>
      </c>
      <c r="M4133" s="278">
        <f t="shared" si="64"/>
        <v>0</v>
      </c>
    </row>
    <row r="4134" spans="1:13" hidden="1" x14ac:dyDescent="0.3">
      <c r="A4134" s="108">
        <v>850107</v>
      </c>
      <c r="B4134" s="133" t="s">
        <v>8298</v>
      </c>
      <c r="C4134" s="133" t="s">
        <v>14</v>
      </c>
      <c r="D4134" s="133" t="s">
        <v>8006</v>
      </c>
      <c r="E4134" s="133" t="s">
        <v>1268</v>
      </c>
      <c r="F4134" s="133" t="s">
        <v>8285</v>
      </c>
      <c r="G4134" s="133" t="s">
        <v>865</v>
      </c>
      <c r="H4134" s="133" t="s">
        <v>8299</v>
      </c>
      <c r="I4134" t="b">
        <v>0</v>
      </c>
      <c r="J4134" s="133" t="s">
        <v>867</v>
      </c>
      <c r="K4134" s="91">
        <v>250</v>
      </c>
      <c r="L4134" s="278">
        <v>250</v>
      </c>
      <c r="M4134" s="278">
        <f t="shared" si="64"/>
        <v>0</v>
      </c>
    </row>
    <row r="4135" spans="1:13" hidden="1" x14ac:dyDescent="0.3">
      <c r="A4135" s="108">
        <v>598670</v>
      </c>
      <c r="B4135" s="133" t="s">
        <v>8300</v>
      </c>
      <c r="C4135" s="133" t="s">
        <v>14</v>
      </c>
      <c r="D4135" s="133" t="s">
        <v>8006</v>
      </c>
      <c r="E4135" s="133" t="s">
        <v>1268</v>
      </c>
      <c r="F4135" s="133" t="s">
        <v>7984</v>
      </c>
      <c r="G4135" s="133" t="s">
        <v>865</v>
      </c>
      <c r="H4135" s="133" t="s">
        <v>1333</v>
      </c>
      <c r="I4135" t="b">
        <v>0</v>
      </c>
      <c r="J4135" s="133" t="s">
        <v>867</v>
      </c>
      <c r="K4135" s="91">
        <v>0</v>
      </c>
      <c r="L4135" s="278">
        <v>0</v>
      </c>
      <c r="M4135" s="278">
        <f t="shared" si="64"/>
        <v>0</v>
      </c>
    </row>
    <row r="4136" spans="1:13" hidden="1" x14ac:dyDescent="0.3">
      <c r="A4136" s="108">
        <v>588710</v>
      </c>
      <c r="B4136" s="133" t="s">
        <v>8301</v>
      </c>
      <c r="C4136" s="133" t="s">
        <v>14</v>
      </c>
      <c r="D4136" s="133" t="s">
        <v>8006</v>
      </c>
      <c r="E4136" s="133" t="s">
        <v>8302</v>
      </c>
      <c r="F4136" s="133" t="s">
        <v>7961</v>
      </c>
      <c r="G4136" s="133" t="s">
        <v>865</v>
      </c>
      <c r="H4136" s="133" t="s">
        <v>8303</v>
      </c>
      <c r="I4136" t="b">
        <v>0</v>
      </c>
      <c r="J4136" s="133" t="s">
        <v>867</v>
      </c>
      <c r="K4136" s="91">
        <v>0</v>
      </c>
      <c r="L4136" s="278">
        <v>0</v>
      </c>
      <c r="M4136" s="278">
        <f t="shared" si="64"/>
        <v>0</v>
      </c>
    </row>
    <row r="4137" spans="1:13" hidden="1" x14ac:dyDescent="0.3">
      <c r="A4137" s="108">
        <v>588711</v>
      </c>
      <c r="B4137" s="133" t="s">
        <v>8304</v>
      </c>
      <c r="C4137" s="133" t="s">
        <v>14</v>
      </c>
      <c r="D4137" s="133" t="s">
        <v>8006</v>
      </c>
      <c r="E4137" s="133" t="s">
        <v>1617</v>
      </c>
      <c r="F4137" s="133" t="s">
        <v>7961</v>
      </c>
      <c r="G4137" s="133" t="s">
        <v>865</v>
      </c>
      <c r="H4137" s="133" t="s">
        <v>8305</v>
      </c>
      <c r="I4137" t="b">
        <v>0</v>
      </c>
      <c r="J4137" s="133" t="s">
        <v>867</v>
      </c>
      <c r="K4137" s="91">
        <v>0</v>
      </c>
      <c r="L4137" s="278">
        <v>0</v>
      </c>
      <c r="M4137" s="278">
        <f t="shared" si="64"/>
        <v>0</v>
      </c>
    </row>
    <row r="4138" spans="1:13" hidden="1" x14ac:dyDescent="0.3">
      <c r="A4138" s="108">
        <v>588712</v>
      </c>
      <c r="B4138" s="133" t="s">
        <v>8306</v>
      </c>
      <c r="C4138" s="133" t="s">
        <v>14</v>
      </c>
      <c r="D4138" s="133" t="s">
        <v>8006</v>
      </c>
      <c r="E4138" s="133" t="s">
        <v>1617</v>
      </c>
      <c r="F4138" s="133" t="s">
        <v>7980</v>
      </c>
      <c r="G4138" s="133" t="s">
        <v>865</v>
      </c>
      <c r="H4138" s="133" t="s">
        <v>8307</v>
      </c>
      <c r="I4138" t="b">
        <v>0</v>
      </c>
      <c r="J4138" s="133" t="s">
        <v>867</v>
      </c>
      <c r="K4138" s="91">
        <v>0</v>
      </c>
      <c r="L4138" s="278">
        <v>0</v>
      </c>
      <c r="M4138" s="278">
        <f t="shared" si="64"/>
        <v>0</v>
      </c>
    </row>
    <row r="4139" spans="1:13" hidden="1" x14ac:dyDescent="0.3">
      <c r="A4139" s="108">
        <v>588713</v>
      </c>
      <c r="B4139" s="133" t="s">
        <v>8308</v>
      </c>
      <c r="C4139" s="133" t="s">
        <v>14</v>
      </c>
      <c r="D4139" s="133" t="s">
        <v>8006</v>
      </c>
      <c r="E4139" s="133" t="s">
        <v>1273</v>
      </c>
      <c r="F4139" s="133" t="s">
        <v>7954</v>
      </c>
      <c r="G4139" s="133" t="s">
        <v>865</v>
      </c>
      <c r="H4139" s="133" t="s">
        <v>2469</v>
      </c>
      <c r="I4139" t="b">
        <v>0</v>
      </c>
      <c r="J4139" s="133" t="s">
        <v>867</v>
      </c>
      <c r="K4139" s="91">
        <v>500</v>
      </c>
      <c r="L4139" s="278">
        <v>500</v>
      </c>
      <c r="M4139" s="278">
        <f t="shared" si="64"/>
        <v>0</v>
      </c>
    </row>
    <row r="4140" spans="1:13" hidden="1" x14ac:dyDescent="0.3">
      <c r="A4140" s="108">
        <v>851474</v>
      </c>
      <c r="B4140" s="133" t="s">
        <v>8309</v>
      </c>
      <c r="C4140" s="133" t="s">
        <v>14</v>
      </c>
      <c r="D4140" s="133" t="s">
        <v>8006</v>
      </c>
      <c r="E4140" s="133" t="s">
        <v>1273</v>
      </c>
      <c r="F4140" s="133" t="s">
        <v>7954</v>
      </c>
      <c r="G4140" s="133" t="s">
        <v>925</v>
      </c>
      <c r="H4140" s="133" t="s">
        <v>8310</v>
      </c>
      <c r="I4140" t="b">
        <v>0</v>
      </c>
      <c r="J4140" s="133" t="s">
        <v>867</v>
      </c>
      <c r="K4140" s="91">
        <v>94000</v>
      </c>
      <c r="L4140" s="278">
        <v>94000</v>
      </c>
      <c r="M4140" s="278">
        <f t="shared" si="64"/>
        <v>0</v>
      </c>
    </row>
    <row r="4141" spans="1:13" hidden="1" x14ac:dyDescent="0.3">
      <c r="A4141" s="108">
        <v>586298</v>
      </c>
      <c r="B4141" s="133" t="s">
        <v>8311</v>
      </c>
      <c r="C4141" s="133" t="s">
        <v>14</v>
      </c>
      <c r="D4141" s="133" t="s">
        <v>8006</v>
      </c>
      <c r="E4141" s="133" t="s">
        <v>1273</v>
      </c>
      <c r="F4141" s="133" t="s">
        <v>7961</v>
      </c>
      <c r="G4141" s="133" t="s">
        <v>865</v>
      </c>
      <c r="H4141" s="133" t="s">
        <v>8312</v>
      </c>
      <c r="I4141" t="b">
        <v>0</v>
      </c>
      <c r="J4141" s="133" t="s">
        <v>867</v>
      </c>
      <c r="K4141" s="91">
        <v>0</v>
      </c>
      <c r="L4141" s="278">
        <v>0</v>
      </c>
      <c r="M4141" s="278">
        <f t="shared" si="64"/>
        <v>0</v>
      </c>
    </row>
    <row r="4142" spans="1:13" hidden="1" x14ac:dyDescent="0.3">
      <c r="A4142" s="108">
        <v>851475</v>
      </c>
      <c r="B4142" s="133" t="s">
        <v>8313</v>
      </c>
      <c r="C4142" s="133" t="s">
        <v>14</v>
      </c>
      <c r="D4142" s="133" t="s">
        <v>8006</v>
      </c>
      <c r="E4142" s="133" t="s">
        <v>1273</v>
      </c>
      <c r="F4142" s="133" t="s">
        <v>7961</v>
      </c>
      <c r="G4142" s="133" t="s">
        <v>925</v>
      </c>
      <c r="H4142" s="133" t="s">
        <v>8305</v>
      </c>
      <c r="I4142" t="b">
        <v>0</v>
      </c>
      <c r="J4142" s="133" t="s">
        <v>867</v>
      </c>
      <c r="K4142" s="91">
        <v>0</v>
      </c>
      <c r="L4142" s="278">
        <v>0</v>
      </c>
      <c r="M4142" s="278">
        <f t="shared" si="64"/>
        <v>0</v>
      </c>
    </row>
    <row r="4143" spans="1:13" hidden="1" x14ac:dyDescent="0.3">
      <c r="A4143" s="108">
        <v>1191506</v>
      </c>
      <c r="B4143" s="133" t="s">
        <v>8314</v>
      </c>
      <c r="C4143" s="133" t="s">
        <v>14</v>
      </c>
      <c r="D4143" s="133" t="s">
        <v>8006</v>
      </c>
      <c r="E4143" s="133" t="s">
        <v>1273</v>
      </c>
      <c r="F4143" s="133" t="s">
        <v>7961</v>
      </c>
      <c r="G4143" s="133" t="s">
        <v>928</v>
      </c>
      <c r="H4143" s="133" t="s">
        <v>8315</v>
      </c>
      <c r="I4143" t="b">
        <v>0</v>
      </c>
      <c r="J4143" s="133" t="s">
        <v>867</v>
      </c>
      <c r="K4143" s="91">
        <v>0</v>
      </c>
      <c r="L4143" s="278">
        <v>0</v>
      </c>
      <c r="M4143" s="278">
        <f t="shared" si="64"/>
        <v>0</v>
      </c>
    </row>
    <row r="4144" spans="1:13" hidden="1" x14ac:dyDescent="0.3">
      <c r="A4144" s="108">
        <v>602777</v>
      </c>
      <c r="B4144" s="133" t="s">
        <v>8316</v>
      </c>
      <c r="C4144" s="133" t="s">
        <v>14</v>
      </c>
      <c r="D4144" s="133" t="s">
        <v>8006</v>
      </c>
      <c r="E4144" s="133" t="s">
        <v>1273</v>
      </c>
      <c r="F4144" s="133" t="s">
        <v>7968</v>
      </c>
      <c r="G4144" s="133" t="s">
        <v>865</v>
      </c>
      <c r="H4144" s="133" t="s">
        <v>8317</v>
      </c>
      <c r="I4144" t="b">
        <v>0</v>
      </c>
      <c r="J4144" s="133" t="s">
        <v>867</v>
      </c>
      <c r="K4144" s="91">
        <v>10000</v>
      </c>
      <c r="L4144" s="278">
        <v>10000</v>
      </c>
      <c r="M4144" s="278">
        <f t="shared" si="64"/>
        <v>0</v>
      </c>
    </row>
    <row r="4145" spans="1:13" hidden="1" x14ac:dyDescent="0.3">
      <c r="A4145" s="108">
        <v>602778</v>
      </c>
      <c r="B4145" s="133" t="s">
        <v>8318</v>
      </c>
      <c r="C4145" s="133" t="s">
        <v>14</v>
      </c>
      <c r="D4145" s="133" t="s">
        <v>8006</v>
      </c>
      <c r="E4145" s="133" t="s">
        <v>1273</v>
      </c>
      <c r="F4145" s="133" t="s">
        <v>8002</v>
      </c>
      <c r="G4145" s="133" t="s">
        <v>865</v>
      </c>
      <c r="H4145" s="133" t="s">
        <v>8319</v>
      </c>
      <c r="I4145" t="b">
        <v>0</v>
      </c>
      <c r="J4145" s="133" t="s">
        <v>867</v>
      </c>
      <c r="K4145" s="91">
        <v>5000</v>
      </c>
      <c r="L4145" s="278">
        <v>5000</v>
      </c>
      <c r="M4145" s="278">
        <f t="shared" si="64"/>
        <v>0</v>
      </c>
    </row>
    <row r="4146" spans="1:13" hidden="1" x14ac:dyDescent="0.3">
      <c r="A4146" s="108">
        <v>602779</v>
      </c>
      <c r="B4146" s="133" t="s">
        <v>8320</v>
      </c>
      <c r="C4146" s="133" t="s">
        <v>14</v>
      </c>
      <c r="D4146" s="133" t="s">
        <v>8006</v>
      </c>
      <c r="E4146" s="133" t="s">
        <v>1273</v>
      </c>
      <c r="F4146" s="133" t="s">
        <v>8285</v>
      </c>
      <c r="G4146" s="133" t="s">
        <v>865</v>
      </c>
      <c r="H4146" s="133" t="s">
        <v>8315</v>
      </c>
      <c r="I4146" t="b">
        <v>0</v>
      </c>
      <c r="J4146" s="133" t="s">
        <v>867</v>
      </c>
      <c r="K4146" s="91">
        <v>1500</v>
      </c>
      <c r="L4146" s="278">
        <v>1500</v>
      </c>
      <c r="M4146" s="278">
        <f t="shared" si="64"/>
        <v>0</v>
      </c>
    </row>
    <row r="4147" spans="1:13" hidden="1" x14ac:dyDescent="0.3">
      <c r="A4147" s="108">
        <v>850109</v>
      </c>
      <c r="B4147" s="133" t="s">
        <v>8322</v>
      </c>
      <c r="C4147" s="133" t="s">
        <v>14</v>
      </c>
      <c r="D4147" s="133" t="s">
        <v>8006</v>
      </c>
      <c r="E4147" s="133" t="s">
        <v>1679</v>
      </c>
      <c r="F4147" s="133" t="s">
        <v>7954</v>
      </c>
      <c r="G4147" s="133" t="s">
        <v>865</v>
      </c>
      <c r="H4147" s="268" t="s">
        <v>1251</v>
      </c>
      <c r="I4147" t="b">
        <v>0</v>
      </c>
      <c r="J4147" s="133" t="s">
        <v>867</v>
      </c>
      <c r="K4147" s="91">
        <v>49850</v>
      </c>
      <c r="L4147" s="278">
        <v>0</v>
      </c>
      <c r="M4147" s="278">
        <f t="shared" si="64"/>
        <v>-49850</v>
      </c>
    </row>
    <row r="4148" spans="1:13" hidden="1" x14ac:dyDescent="0.3">
      <c r="A4148" s="108">
        <v>850110</v>
      </c>
      <c r="B4148" s="133" t="s">
        <v>8323</v>
      </c>
      <c r="C4148" s="133" t="s">
        <v>14</v>
      </c>
      <c r="D4148" s="133" t="s">
        <v>8006</v>
      </c>
      <c r="E4148" s="133" t="s">
        <v>1679</v>
      </c>
      <c r="F4148" s="133" t="s">
        <v>7976</v>
      </c>
      <c r="G4148" s="133" t="s">
        <v>865</v>
      </c>
      <c r="H4148" s="133" t="s">
        <v>8324</v>
      </c>
      <c r="I4148" t="b">
        <v>0</v>
      </c>
      <c r="J4148" s="133" t="s">
        <v>867</v>
      </c>
      <c r="K4148" s="91">
        <v>372890</v>
      </c>
      <c r="L4148" s="278">
        <v>372890</v>
      </c>
      <c r="M4148" s="278">
        <f t="shared" si="64"/>
        <v>0</v>
      </c>
    </row>
    <row r="4149" spans="1:13" hidden="1" x14ac:dyDescent="0.3">
      <c r="A4149" s="108">
        <v>851304</v>
      </c>
      <c r="B4149" s="261" t="s">
        <v>11977</v>
      </c>
      <c r="C4149" s="262" t="s">
        <v>14</v>
      </c>
      <c r="D4149" s="262" t="s">
        <v>8006</v>
      </c>
      <c r="E4149" s="262" t="s">
        <v>1679</v>
      </c>
      <c r="F4149" s="262" t="s">
        <v>7976</v>
      </c>
      <c r="G4149" s="262" t="s">
        <v>925</v>
      </c>
      <c r="H4149" s="262" t="s">
        <v>3690</v>
      </c>
      <c r="I4149" s="263" t="b">
        <v>0</v>
      </c>
      <c r="J4149" s="261" t="s">
        <v>867</v>
      </c>
      <c r="K4149" s="264"/>
      <c r="L4149" s="278">
        <v>52750</v>
      </c>
      <c r="M4149" s="285">
        <f t="shared" si="64"/>
        <v>52750</v>
      </c>
    </row>
    <row r="4150" spans="1:13" hidden="1" x14ac:dyDescent="0.3">
      <c r="A4150" s="108">
        <v>602121</v>
      </c>
      <c r="B4150" s="261" t="s">
        <v>11978</v>
      </c>
      <c r="C4150" s="262" t="s">
        <v>14</v>
      </c>
      <c r="D4150" s="262" t="s">
        <v>8006</v>
      </c>
      <c r="E4150" s="262" t="s">
        <v>1679</v>
      </c>
      <c r="F4150" s="262" t="s">
        <v>7976</v>
      </c>
      <c r="G4150" s="262" t="s">
        <v>928</v>
      </c>
      <c r="H4150" s="262" t="s">
        <v>7857</v>
      </c>
      <c r="I4150" s="263" t="b">
        <v>0</v>
      </c>
      <c r="J4150" s="261" t="s">
        <v>867</v>
      </c>
      <c r="K4150" s="264"/>
      <c r="L4150" s="278">
        <v>30080</v>
      </c>
      <c r="M4150" s="285">
        <f t="shared" si="64"/>
        <v>30080</v>
      </c>
    </row>
    <row r="4151" spans="1:13" hidden="1" x14ac:dyDescent="0.3">
      <c r="A4151" s="108">
        <v>586967</v>
      </c>
      <c r="B4151" s="133" t="s">
        <v>8325</v>
      </c>
      <c r="C4151" s="133" t="s">
        <v>15</v>
      </c>
      <c r="D4151" s="133" t="s">
        <v>8326</v>
      </c>
      <c r="E4151" s="133" t="s">
        <v>863</v>
      </c>
      <c r="F4151" s="133" t="s">
        <v>8327</v>
      </c>
      <c r="G4151" s="133" t="s">
        <v>865</v>
      </c>
      <c r="H4151" s="133" t="s">
        <v>8328</v>
      </c>
      <c r="I4151" t="b">
        <v>0</v>
      </c>
      <c r="J4151" s="133" t="s">
        <v>867</v>
      </c>
      <c r="K4151" s="91">
        <v>292700</v>
      </c>
      <c r="L4151" s="278">
        <v>292700</v>
      </c>
      <c r="M4151" s="278">
        <f t="shared" si="64"/>
        <v>0</v>
      </c>
    </row>
    <row r="4152" spans="1:13" hidden="1" x14ac:dyDescent="0.3">
      <c r="A4152" s="108">
        <v>586968</v>
      </c>
      <c r="B4152" s="133" t="s">
        <v>8329</v>
      </c>
      <c r="C4152" s="133" t="s">
        <v>15</v>
      </c>
      <c r="D4152" s="133" t="s">
        <v>8326</v>
      </c>
      <c r="E4152" s="133" t="s">
        <v>935</v>
      </c>
      <c r="F4152" s="133" t="s">
        <v>8327</v>
      </c>
      <c r="G4152" s="133" t="s">
        <v>865</v>
      </c>
      <c r="H4152" s="133" t="s">
        <v>8330</v>
      </c>
      <c r="I4152" t="b">
        <v>0</v>
      </c>
      <c r="J4152" s="133" t="s">
        <v>867</v>
      </c>
      <c r="K4152" s="91">
        <v>4000</v>
      </c>
      <c r="L4152" s="278">
        <v>4000</v>
      </c>
      <c r="M4152" s="278">
        <f t="shared" si="64"/>
        <v>0</v>
      </c>
    </row>
    <row r="4153" spans="1:13" hidden="1" x14ac:dyDescent="0.3">
      <c r="A4153" s="108">
        <v>586969</v>
      </c>
      <c r="B4153" s="133" t="s">
        <v>8331</v>
      </c>
      <c r="C4153" s="133" t="s">
        <v>15</v>
      </c>
      <c r="D4153" s="133" t="s">
        <v>8326</v>
      </c>
      <c r="E4153" s="133" t="s">
        <v>947</v>
      </c>
      <c r="F4153" s="133" t="s">
        <v>8327</v>
      </c>
      <c r="G4153" s="133" t="s">
        <v>865</v>
      </c>
      <c r="H4153" s="133" t="s">
        <v>8332</v>
      </c>
      <c r="I4153" t="b">
        <v>0</v>
      </c>
      <c r="J4153" s="133" t="s">
        <v>867</v>
      </c>
      <c r="K4153" s="91">
        <v>0</v>
      </c>
      <c r="L4153" s="278">
        <v>0</v>
      </c>
      <c r="M4153" s="278">
        <f t="shared" si="64"/>
        <v>0</v>
      </c>
    </row>
    <row r="4154" spans="1:13" hidden="1" x14ac:dyDescent="0.3">
      <c r="A4154" s="108">
        <v>587060</v>
      </c>
      <c r="B4154" s="133" t="s">
        <v>8333</v>
      </c>
      <c r="C4154" s="133" t="s">
        <v>15</v>
      </c>
      <c r="D4154" s="133" t="s">
        <v>8326</v>
      </c>
      <c r="E4154" s="133" t="s">
        <v>6474</v>
      </c>
      <c r="F4154" s="133" t="s">
        <v>8327</v>
      </c>
      <c r="G4154" s="133" t="s">
        <v>865</v>
      </c>
      <c r="H4154" s="133" t="s">
        <v>8334</v>
      </c>
      <c r="I4154" t="b">
        <v>0</v>
      </c>
      <c r="J4154" s="133" t="s">
        <v>867</v>
      </c>
      <c r="K4154" s="91">
        <v>7170</v>
      </c>
      <c r="L4154" s="278">
        <v>7170</v>
      </c>
      <c r="M4154" s="278">
        <f t="shared" si="64"/>
        <v>0</v>
      </c>
    </row>
    <row r="4155" spans="1:13" hidden="1" x14ac:dyDescent="0.3">
      <c r="A4155" s="108">
        <v>1191333</v>
      </c>
      <c r="B4155" s="133" t="s">
        <v>8335</v>
      </c>
      <c r="C4155" s="133" t="s">
        <v>15</v>
      </c>
      <c r="D4155" s="133" t="s">
        <v>1132</v>
      </c>
      <c r="E4155" s="133" t="s">
        <v>882</v>
      </c>
      <c r="F4155" s="133" t="s">
        <v>8327</v>
      </c>
      <c r="G4155" s="133" t="s">
        <v>865</v>
      </c>
      <c r="H4155" s="133" t="s">
        <v>1133</v>
      </c>
      <c r="I4155" t="b">
        <v>0</v>
      </c>
      <c r="J4155" s="133" t="s">
        <v>867</v>
      </c>
      <c r="K4155" s="91">
        <v>0</v>
      </c>
      <c r="L4155" s="278">
        <v>0</v>
      </c>
      <c r="M4155" s="278">
        <f t="shared" si="64"/>
        <v>0</v>
      </c>
    </row>
    <row r="4156" spans="1:13" hidden="1" x14ac:dyDescent="0.3">
      <c r="A4156" s="108">
        <v>1191548</v>
      </c>
      <c r="B4156" s="133" t="s">
        <v>8336</v>
      </c>
      <c r="C4156" s="133" t="s">
        <v>15</v>
      </c>
      <c r="D4156" s="133" t="s">
        <v>4253</v>
      </c>
      <c r="E4156" s="133" t="s">
        <v>882</v>
      </c>
      <c r="F4156" s="133" t="s">
        <v>8327</v>
      </c>
      <c r="G4156" s="133" t="s">
        <v>865</v>
      </c>
      <c r="H4156" s="133" t="s">
        <v>8337</v>
      </c>
      <c r="I4156" t="b">
        <v>0</v>
      </c>
      <c r="J4156" s="133" t="s">
        <v>867</v>
      </c>
      <c r="K4156" s="91">
        <v>50000</v>
      </c>
      <c r="L4156" s="278">
        <v>50000</v>
      </c>
      <c r="M4156" s="278">
        <f t="shared" si="64"/>
        <v>0</v>
      </c>
    </row>
    <row r="4157" spans="1:13" hidden="1" x14ac:dyDescent="0.3">
      <c r="A4157" s="108">
        <v>590338</v>
      </c>
      <c r="B4157" s="133" t="s">
        <v>8339</v>
      </c>
      <c r="C4157" s="133" t="s">
        <v>15</v>
      </c>
      <c r="D4157" s="133" t="s">
        <v>8340</v>
      </c>
      <c r="E4157" s="133" t="s">
        <v>1165</v>
      </c>
      <c r="F4157" s="133" t="s">
        <v>8327</v>
      </c>
      <c r="G4157" s="133" t="s">
        <v>865</v>
      </c>
      <c r="H4157" s="133">
        <v>0</v>
      </c>
      <c r="I4157" t="b">
        <v>0</v>
      </c>
      <c r="J4157" s="133" t="s">
        <v>1166</v>
      </c>
      <c r="K4157" s="91">
        <v>48410</v>
      </c>
      <c r="L4157" s="278">
        <v>46330</v>
      </c>
      <c r="M4157" s="278">
        <f t="shared" si="64"/>
        <v>-2080</v>
      </c>
    </row>
    <row r="4158" spans="1:13" hidden="1" x14ac:dyDescent="0.3">
      <c r="A4158" s="108">
        <v>590339</v>
      </c>
      <c r="B4158" s="133" t="s">
        <v>8341</v>
      </c>
      <c r="C4158" s="133" t="s">
        <v>15</v>
      </c>
      <c r="D4158" s="133" t="s">
        <v>8340</v>
      </c>
      <c r="E4158" s="133" t="s">
        <v>1286</v>
      </c>
      <c r="F4158" s="133" t="s">
        <v>8327</v>
      </c>
      <c r="G4158" s="133" t="s">
        <v>865</v>
      </c>
      <c r="H4158" s="133" t="s">
        <v>1287</v>
      </c>
      <c r="I4158" t="b">
        <v>0</v>
      </c>
      <c r="J4158" s="133" t="s">
        <v>867</v>
      </c>
      <c r="K4158" s="91">
        <v>145000</v>
      </c>
      <c r="L4158" s="278">
        <v>145000</v>
      </c>
      <c r="M4158" s="278">
        <f t="shared" si="64"/>
        <v>0</v>
      </c>
    </row>
    <row r="4159" spans="1:13" hidden="1" x14ac:dyDescent="0.3">
      <c r="A4159" s="108">
        <v>586299</v>
      </c>
      <c r="B4159" s="133" t="s">
        <v>8342</v>
      </c>
      <c r="C4159" s="133" t="s">
        <v>15</v>
      </c>
      <c r="D4159" s="133" t="s">
        <v>8340</v>
      </c>
      <c r="E4159" s="133" t="s">
        <v>1176</v>
      </c>
      <c r="F4159" s="133" t="s">
        <v>8327</v>
      </c>
      <c r="G4159" s="133" t="s">
        <v>865</v>
      </c>
      <c r="H4159" s="133">
        <v>0</v>
      </c>
      <c r="I4159" t="b">
        <v>0</v>
      </c>
      <c r="J4159" s="133" t="s">
        <v>1166</v>
      </c>
      <c r="K4159" s="91">
        <v>34010</v>
      </c>
      <c r="L4159" s="278">
        <v>33450</v>
      </c>
      <c r="M4159" s="278">
        <f t="shared" si="64"/>
        <v>-560</v>
      </c>
    </row>
    <row r="4160" spans="1:13" hidden="1" x14ac:dyDescent="0.3">
      <c r="A4160" s="108">
        <v>602780</v>
      </c>
      <c r="B4160" s="133" t="s">
        <v>8345</v>
      </c>
      <c r="C4160" s="133" t="s">
        <v>15</v>
      </c>
      <c r="D4160" s="133" t="s">
        <v>8340</v>
      </c>
      <c r="E4160" s="133" t="s">
        <v>1624</v>
      </c>
      <c r="F4160" s="133" t="s">
        <v>8327</v>
      </c>
      <c r="G4160" s="133" t="s">
        <v>865</v>
      </c>
      <c r="H4160" s="133" t="s">
        <v>1625</v>
      </c>
      <c r="I4160" t="b">
        <v>0</v>
      </c>
      <c r="J4160" s="133" t="s">
        <v>867</v>
      </c>
      <c r="K4160" s="91">
        <v>0</v>
      </c>
      <c r="L4160" s="278">
        <v>0</v>
      </c>
      <c r="M4160" s="278">
        <f t="shared" si="64"/>
        <v>0</v>
      </c>
    </row>
    <row r="4161" spans="1:13" hidden="1" x14ac:dyDescent="0.3">
      <c r="A4161" s="108">
        <v>602781</v>
      </c>
      <c r="B4161" s="133" t="s">
        <v>8346</v>
      </c>
      <c r="C4161" s="133" t="s">
        <v>15</v>
      </c>
      <c r="D4161" s="133" t="s">
        <v>8340</v>
      </c>
      <c r="E4161" s="133" t="s">
        <v>1726</v>
      </c>
      <c r="F4161" s="133" t="s">
        <v>8327</v>
      </c>
      <c r="G4161" s="133" t="s">
        <v>865</v>
      </c>
      <c r="H4161" s="133" t="s">
        <v>8347</v>
      </c>
      <c r="I4161" t="b">
        <v>0</v>
      </c>
      <c r="J4161" s="133" t="s">
        <v>867</v>
      </c>
      <c r="K4161" s="91">
        <v>19830</v>
      </c>
      <c r="L4161" s="278">
        <v>19830</v>
      </c>
      <c r="M4161" s="278">
        <f t="shared" si="64"/>
        <v>0</v>
      </c>
    </row>
    <row r="4162" spans="1:13" hidden="1" x14ac:dyDescent="0.3">
      <c r="A4162" s="108">
        <v>583504</v>
      </c>
      <c r="B4162" s="133" t="s">
        <v>8348</v>
      </c>
      <c r="C4162" s="133" t="s">
        <v>15</v>
      </c>
      <c r="D4162" s="133" t="s">
        <v>8340</v>
      </c>
      <c r="E4162" s="133" t="s">
        <v>1185</v>
      </c>
      <c r="F4162" s="133" t="s">
        <v>8327</v>
      </c>
      <c r="G4162" s="133" t="s">
        <v>865</v>
      </c>
      <c r="H4162" s="133" t="s">
        <v>1186</v>
      </c>
      <c r="I4162" t="b">
        <v>0</v>
      </c>
      <c r="J4162" s="133" t="s">
        <v>867</v>
      </c>
      <c r="K4162" s="91">
        <v>6150</v>
      </c>
      <c r="L4162" s="278">
        <v>6150</v>
      </c>
      <c r="M4162" s="278">
        <f t="shared" si="64"/>
        <v>0</v>
      </c>
    </row>
    <row r="4163" spans="1:13" hidden="1" x14ac:dyDescent="0.3">
      <c r="A4163" s="108">
        <v>586970</v>
      </c>
      <c r="B4163" s="133" t="s">
        <v>8349</v>
      </c>
      <c r="C4163" s="133" t="s">
        <v>15</v>
      </c>
      <c r="D4163" s="133" t="s">
        <v>8340</v>
      </c>
      <c r="E4163" s="133" t="s">
        <v>1185</v>
      </c>
      <c r="F4163" s="133" t="s">
        <v>8327</v>
      </c>
      <c r="G4163" s="133" t="s">
        <v>925</v>
      </c>
      <c r="H4163" s="133" t="s">
        <v>8350</v>
      </c>
      <c r="I4163" t="b">
        <v>0</v>
      </c>
      <c r="J4163" s="133" t="s">
        <v>867</v>
      </c>
      <c r="K4163" s="91">
        <v>5790</v>
      </c>
      <c r="L4163" s="278">
        <v>5790</v>
      </c>
      <c r="M4163" s="278">
        <f t="shared" si="64"/>
        <v>0</v>
      </c>
    </row>
    <row r="4164" spans="1:13" hidden="1" x14ac:dyDescent="0.3">
      <c r="A4164" s="108">
        <v>586971</v>
      </c>
      <c r="B4164" s="133" t="s">
        <v>8351</v>
      </c>
      <c r="C4164" s="133" t="s">
        <v>15</v>
      </c>
      <c r="D4164" s="133" t="s">
        <v>8340</v>
      </c>
      <c r="E4164" s="133" t="s">
        <v>1185</v>
      </c>
      <c r="F4164" s="133" t="s">
        <v>8327</v>
      </c>
      <c r="G4164" s="133" t="s">
        <v>928</v>
      </c>
      <c r="H4164" s="133" t="s">
        <v>8352</v>
      </c>
      <c r="I4164" t="b">
        <v>0</v>
      </c>
      <c r="J4164" s="133" t="s">
        <v>867</v>
      </c>
      <c r="K4164" s="91">
        <v>1000</v>
      </c>
      <c r="L4164" s="278">
        <v>1000</v>
      </c>
      <c r="M4164" s="278">
        <f t="shared" si="64"/>
        <v>0</v>
      </c>
    </row>
    <row r="4165" spans="1:13" hidden="1" x14ac:dyDescent="0.3">
      <c r="A4165" s="108">
        <v>586972</v>
      </c>
      <c r="B4165" s="133" t="s">
        <v>8353</v>
      </c>
      <c r="C4165" s="133" t="s">
        <v>15</v>
      </c>
      <c r="D4165" s="133" t="s">
        <v>8340</v>
      </c>
      <c r="E4165" s="133" t="s">
        <v>1191</v>
      </c>
      <c r="F4165" s="133" t="s">
        <v>8327</v>
      </c>
      <c r="G4165" s="133" t="s">
        <v>865</v>
      </c>
      <c r="H4165" s="133" t="s">
        <v>2130</v>
      </c>
      <c r="I4165" t="b">
        <v>0</v>
      </c>
      <c r="J4165" s="133" t="s">
        <v>867</v>
      </c>
      <c r="K4165" s="91">
        <v>100</v>
      </c>
      <c r="L4165" s="278">
        <v>100</v>
      </c>
      <c r="M4165" s="278">
        <f t="shared" si="64"/>
        <v>0</v>
      </c>
    </row>
    <row r="4166" spans="1:13" hidden="1" x14ac:dyDescent="0.3">
      <c r="A4166" s="108">
        <v>586973</v>
      </c>
      <c r="B4166" s="133" t="s">
        <v>8354</v>
      </c>
      <c r="C4166" s="133" t="s">
        <v>15</v>
      </c>
      <c r="D4166" s="133" t="s">
        <v>8340</v>
      </c>
      <c r="E4166" s="133" t="s">
        <v>1202</v>
      </c>
      <c r="F4166" s="133" t="s">
        <v>8327</v>
      </c>
      <c r="G4166" s="133" t="s">
        <v>865</v>
      </c>
      <c r="H4166" s="133" t="s">
        <v>1203</v>
      </c>
      <c r="I4166" t="b">
        <v>0</v>
      </c>
      <c r="J4166" s="133" t="s">
        <v>867</v>
      </c>
      <c r="K4166" s="91">
        <v>5000</v>
      </c>
      <c r="L4166" s="278">
        <v>5000</v>
      </c>
      <c r="M4166" s="278">
        <f t="shared" ref="M4166:M4229" si="65">+L4166-K4166</f>
        <v>0</v>
      </c>
    </row>
    <row r="4167" spans="1:13" hidden="1" x14ac:dyDescent="0.3">
      <c r="A4167" s="108">
        <v>587063</v>
      </c>
      <c r="B4167" s="133" t="s">
        <v>8355</v>
      </c>
      <c r="C4167" s="133" t="s">
        <v>15</v>
      </c>
      <c r="D4167" s="133" t="s">
        <v>8340</v>
      </c>
      <c r="E4167" s="133" t="s">
        <v>1354</v>
      </c>
      <c r="F4167" s="133" t="s">
        <v>8327</v>
      </c>
      <c r="G4167" s="133" t="s">
        <v>865</v>
      </c>
      <c r="H4167" s="133" t="s">
        <v>1355</v>
      </c>
      <c r="I4167" t="b">
        <v>0</v>
      </c>
      <c r="J4167" s="133" t="s">
        <v>867</v>
      </c>
      <c r="K4167" s="91">
        <v>720</v>
      </c>
      <c r="L4167" s="278">
        <v>720</v>
      </c>
      <c r="M4167" s="278">
        <f t="shared" si="65"/>
        <v>0</v>
      </c>
    </row>
    <row r="4168" spans="1:13" hidden="1" x14ac:dyDescent="0.3">
      <c r="A4168" s="108">
        <v>587064</v>
      </c>
      <c r="B4168" s="133" t="s">
        <v>8356</v>
      </c>
      <c r="C4168" s="133" t="s">
        <v>15</v>
      </c>
      <c r="D4168" s="133" t="s">
        <v>8340</v>
      </c>
      <c r="E4168" s="133" t="s">
        <v>1212</v>
      </c>
      <c r="F4168" s="133" t="s">
        <v>8327</v>
      </c>
      <c r="G4168" s="133" t="s">
        <v>865</v>
      </c>
      <c r="H4168" s="133" t="s">
        <v>8357</v>
      </c>
      <c r="I4168" t="b">
        <v>0</v>
      </c>
      <c r="J4168" s="133" t="s">
        <v>867</v>
      </c>
      <c r="K4168" s="91">
        <v>1400</v>
      </c>
      <c r="L4168" s="278">
        <v>1400</v>
      </c>
      <c r="M4168" s="278">
        <f t="shared" si="65"/>
        <v>0</v>
      </c>
    </row>
    <row r="4169" spans="1:13" hidden="1" x14ac:dyDescent="0.3">
      <c r="A4169" s="108">
        <v>587065</v>
      </c>
      <c r="B4169" s="133" t="s">
        <v>8358</v>
      </c>
      <c r="C4169" s="133" t="s">
        <v>15</v>
      </c>
      <c r="D4169" s="133" t="s">
        <v>8340</v>
      </c>
      <c r="E4169" s="133" t="s">
        <v>1229</v>
      </c>
      <c r="F4169" s="133" t="s">
        <v>8327</v>
      </c>
      <c r="G4169" s="133" t="s">
        <v>865</v>
      </c>
      <c r="H4169" s="133" t="s">
        <v>8359</v>
      </c>
      <c r="I4169" t="b">
        <v>0</v>
      </c>
      <c r="J4169" s="133" t="s">
        <v>867</v>
      </c>
      <c r="K4169" s="91">
        <v>9600</v>
      </c>
      <c r="L4169" s="278">
        <v>9600</v>
      </c>
      <c r="M4169" s="278">
        <f t="shared" si="65"/>
        <v>0</v>
      </c>
    </row>
    <row r="4170" spans="1:13" hidden="1" x14ac:dyDescent="0.3">
      <c r="A4170" s="108">
        <v>587066</v>
      </c>
      <c r="B4170" s="133" t="s">
        <v>8360</v>
      </c>
      <c r="C4170" s="133" t="s">
        <v>15</v>
      </c>
      <c r="D4170" s="133" t="s">
        <v>8340</v>
      </c>
      <c r="E4170" s="133" t="s">
        <v>1229</v>
      </c>
      <c r="F4170" s="133" t="s">
        <v>8327</v>
      </c>
      <c r="G4170" s="133" t="s">
        <v>1807</v>
      </c>
      <c r="H4170" s="133" t="s">
        <v>1799</v>
      </c>
      <c r="I4170" t="b">
        <v>0</v>
      </c>
      <c r="J4170" s="133" t="s">
        <v>867</v>
      </c>
      <c r="K4170" s="91">
        <v>20</v>
      </c>
      <c r="L4170" s="278">
        <v>20</v>
      </c>
      <c r="M4170" s="278">
        <f t="shared" si="65"/>
        <v>0</v>
      </c>
    </row>
    <row r="4171" spans="1:13" hidden="1" x14ac:dyDescent="0.3">
      <c r="A4171" s="108">
        <v>587067</v>
      </c>
      <c r="B4171" s="133" t="s">
        <v>8361</v>
      </c>
      <c r="C4171" s="133" t="s">
        <v>15</v>
      </c>
      <c r="D4171" s="133" t="s">
        <v>8340</v>
      </c>
      <c r="E4171" s="133" t="s">
        <v>1229</v>
      </c>
      <c r="F4171" s="133" t="s">
        <v>8327</v>
      </c>
      <c r="G4171" s="133" t="s">
        <v>925</v>
      </c>
      <c r="H4171" s="133" t="s">
        <v>8362</v>
      </c>
      <c r="I4171" t="b">
        <v>0</v>
      </c>
      <c r="J4171" s="133" t="s">
        <v>867</v>
      </c>
      <c r="K4171" s="91">
        <v>15000</v>
      </c>
      <c r="L4171" s="278">
        <v>15000</v>
      </c>
      <c r="M4171" s="278">
        <f t="shared" si="65"/>
        <v>0</v>
      </c>
    </row>
    <row r="4172" spans="1:13" hidden="1" x14ac:dyDescent="0.3">
      <c r="A4172" s="108">
        <v>590340</v>
      </c>
      <c r="B4172" s="133" t="s">
        <v>8363</v>
      </c>
      <c r="C4172" s="133" t="s">
        <v>15</v>
      </c>
      <c r="D4172" s="133" t="s">
        <v>8340</v>
      </c>
      <c r="E4172" s="133" t="s">
        <v>1229</v>
      </c>
      <c r="F4172" s="133" t="s">
        <v>8327</v>
      </c>
      <c r="G4172" s="133" t="s">
        <v>928</v>
      </c>
      <c r="H4172" s="133" t="s">
        <v>8364</v>
      </c>
      <c r="I4172" t="b">
        <v>0</v>
      </c>
      <c r="J4172" s="133" t="s">
        <v>867</v>
      </c>
      <c r="K4172" s="91">
        <v>2000</v>
      </c>
      <c r="L4172" s="278">
        <v>2000</v>
      </c>
      <c r="M4172" s="278">
        <f t="shared" si="65"/>
        <v>0</v>
      </c>
    </row>
    <row r="4173" spans="1:13" hidden="1" x14ac:dyDescent="0.3">
      <c r="A4173" s="108">
        <v>590341</v>
      </c>
      <c r="B4173" s="133" t="s">
        <v>8365</v>
      </c>
      <c r="C4173" s="133" t="s">
        <v>15</v>
      </c>
      <c r="D4173" s="133" t="s">
        <v>8340</v>
      </c>
      <c r="E4173" s="133" t="s">
        <v>1229</v>
      </c>
      <c r="F4173" s="133" t="s">
        <v>8327</v>
      </c>
      <c r="G4173" s="133" t="s">
        <v>931</v>
      </c>
      <c r="H4173" s="133" t="s">
        <v>1308</v>
      </c>
      <c r="I4173" t="b">
        <v>0</v>
      </c>
      <c r="J4173" s="133" t="s">
        <v>867</v>
      </c>
      <c r="K4173" s="91">
        <v>310</v>
      </c>
      <c r="L4173" s="278">
        <v>310</v>
      </c>
      <c r="M4173" s="278">
        <f t="shared" si="65"/>
        <v>0</v>
      </c>
    </row>
    <row r="4174" spans="1:13" hidden="1" x14ac:dyDescent="0.3">
      <c r="A4174" s="108">
        <v>590342</v>
      </c>
      <c r="B4174" s="133" t="s">
        <v>8366</v>
      </c>
      <c r="C4174" s="133" t="s">
        <v>15</v>
      </c>
      <c r="D4174" s="133" t="s">
        <v>8340</v>
      </c>
      <c r="E4174" s="133" t="s">
        <v>1229</v>
      </c>
      <c r="F4174" s="133" t="s">
        <v>8327</v>
      </c>
      <c r="G4174" s="133" t="s">
        <v>944</v>
      </c>
      <c r="H4174" s="133" t="s">
        <v>8367</v>
      </c>
      <c r="I4174" t="b">
        <v>0</v>
      </c>
      <c r="J4174" s="133" t="s">
        <v>867</v>
      </c>
      <c r="K4174" s="91">
        <v>500</v>
      </c>
      <c r="L4174" s="278">
        <v>500</v>
      </c>
      <c r="M4174" s="278">
        <f t="shared" si="65"/>
        <v>0</v>
      </c>
    </row>
    <row r="4175" spans="1:13" hidden="1" x14ac:dyDescent="0.3">
      <c r="A4175" s="108">
        <v>590989</v>
      </c>
      <c r="B4175" s="133" t="s">
        <v>8368</v>
      </c>
      <c r="C4175" s="133" t="s">
        <v>15</v>
      </c>
      <c r="D4175" s="133" t="s">
        <v>8340</v>
      </c>
      <c r="E4175" s="133" t="s">
        <v>1229</v>
      </c>
      <c r="F4175" s="133" t="s">
        <v>8327</v>
      </c>
      <c r="G4175" s="133" t="s">
        <v>1060</v>
      </c>
      <c r="H4175" s="133" t="s">
        <v>8369</v>
      </c>
      <c r="I4175" t="b">
        <v>0</v>
      </c>
      <c r="J4175" s="133" t="s">
        <v>867</v>
      </c>
      <c r="K4175" s="91">
        <v>1000</v>
      </c>
      <c r="L4175" s="278">
        <v>1000</v>
      </c>
      <c r="M4175" s="278">
        <f t="shared" si="65"/>
        <v>0</v>
      </c>
    </row>
    <row r="4176" spans="1:13" hidden="1" x14ac:dyDescent="0.3">
      <c r="A4176" s="108">
        <v>588714</v>
      </c>
      <c r="B4176" s="133" t="s">
        <v>8370</v>
      </c>
      <c r="C4176" s="133" t="s">
        <v>15</v>
      </c>
      <c r="D4176" s="133" t="s">
        <v>8340</v>
      </c>
      <c r="E4176" s="133" t="s">
        <v>1229</v>
      </c>
      <c r="F4176" s="133" t="s">
        <v>8327</v>
      </c>
      <c r="G4176" s="133" t="s">
        <v>1063</v>
      </c>
      <c r="H4176" s="133" t="s">
        <v>8371</v>
      </c>
      <c r="I4176" t="b">
        <v>0</v>
      </c>
      <c r="J4176" s="133" t="s">
        <v>867</v>
      </c>
      <c r="K4176" s="91">
        <v>300</v>
      </c>
      <c r="L4176" s="278">
        <v>300</v>
      </c>
      <c r="M4176" s="278">
        <f t="shared" si="65"/>
        <v>0</v>
      </c>
    </row>
    <row r="4177" spans="1:13" hidden="1" x14ac:dyDescent="0.3">
      <c r="A4177" s="108">
        <v>584117</v>
      </c>
      <c r="B4177" s="133" t="s">
        <v>8372</v>
      </c>
      <c r="C4177" s="133" t="s">
        <v>15</v>
      </c>
      <c r="D4177" s="133" t="s">
        <v>8340</v>
      </c>
      <c r="E4177" s="133" t="s">
        <v>1229</v>
      </c>
      <c r="F4177" s="133" t="s">
        <v>8327</v>
      </c>
      <c r="G4177" s="133" t="s">
        <v>1088</v>
      </c>
      <c r="H4177" s="133" t="s">
        <v>8373</v>
      </c>
      <c r="I4177" t="b">
        <v>0</v>
      </c>
      <c r="J4177" s="133" t="s">
        <v>867</v>
      </c>
      <c r="K4177" s="91">
        <v>1000</v>
      </c>
      <c r="L4177" s="278">
        <v>1000</v>
      </c>
      <c r="M4177" s="278">
        <f t="shared" si="65"/>
        <v>0</v>
      </c>
    </row>
    <row r="4178" spans="1:13" hidden="1" x14ac:dyDescent="0.3">
      <c r="A4178" s="108">
        <v>602782</v>
      </c>
      <c r="B4178" s="133" t="s">
        <v>8374</v>
      </c>
      <c r="C4178" s="133" t="s">
        <v>15</v>
      </c>
      <c r="D4178" s="133" t="s">
        <v>8340</v>
      </c>
      <c r="E4178" s="133" t="s">
        <v>1229</v>
      </c>
      <c r="F4178" s="133" t="s">
        <v>8327</v>
      </c>
      <c r="G4178" s="133" t="s">
        <v>1066</v>
      </c>
      <c r="H4178" s="133" t="s">
        <v>8375</v>
      </c>
      <c r="I4178" t="b">
        <v>0</v>
      </c>
      <c r="J4178" s="133" t="s">
        <v>867</v>
      </c>
      <c r="K4178" s="91">
        <v>1000</v>
      </c>
      <c r="L4178" s="278">
        <v>1000</v>
      </c>
      <c r="M4178" s="278">
        <f t="shared" si="65"/>
        <v>0</v>
      </c>
    </row>
    <row r="4179" spans="1:13" hidden="1" x14ac:dyDescent="0.3">
      <c r="A4179" s="108">
        <v>602783</v>
      </c>
      <c r="B4179" s="133" t="s">
        <v>8376</v>
      </c>
      <c r="C4179" s="133" t="s">
        <v>15</v>
      </c>
      <c r="D4179" s="133" t="s">
        <v>8340</v>
      </c>
      <c r="E4179" s="133" t="s">
        <v>1265</v>
      </c>
      <c r="F4179" s="133" t="s">
        <v>8327</v>
      </c>
      <c r="G4179" s="133" t="s">
        <v>865</v>
      </c>
      <c r="H4179" s="133" t="s">
        <v>1266</v>
      </c>
      <c r="I4179" t="b">
        <v>0</v>
      </c>
      <c r="J4179" s="133" t="s">
        <v>867</v>
      </c>
      <c r="K4179" s="91">
        <v>13760</v>
      </c>
      <c r="L4179" s="278">
        <v>13760</v>
      </c>
      <c r="M4179" s="278">
        <f t="shared" si="65"/>
        <v>0</v>
      </c>
    </row>
    <row r="4180" spans="1:13" hidden="1" x14ac:dyDescent="0.3">
      <c r="A4180" s="108">
        <v>602784</v>
      </c>
      <c r="B4180" s="133" t="s">
        <v>8377</v>
      </c>
      <c r="C4180" s="133" t="s">
        <v>15</v>
      </c>
      <c r="D4180" s="133" t="s">
        <v>8340</v>
      </c>
      <c r="E4180" s="133" t="s">
        <v>1265</v>
      </c>
      <c r="F4180" s="133" t="s">
        <v>8327</v>
      </c>
      <c r="G4180" s="133" t="s">
        <v>925</v>
      </c>
      <c r="H4180" s="133" t="s">
        <v>1391</v>
      </c>
      <c r="I4180" t="b">
        <v>0</v>
      </c>
      <c r="J4180" s="133" t="s">
        <v>867</v>
      </c>
      <c r="K4180" s="91">
        <v>3650</v>
      </c>
      <c r="L4180" s="278">
        <v>3650</v>
      </c>
      <c r="M4180" s="278">
        <f t="shared" si="65"/>
        <v>0</v>
      </c>
    </row>
    <row r="4181" spans="1:13" hidden="1" x14ac:dyDescent="0.3">
      <c r="A4181" s="108">
        <v>602785</v>
      </c>
      <c r="B4181" s="133" t="s">
        <v>8378</v>
      </c>
      <c r="C4181" s="133" t="s">
        <v>15</v>
      </c>
      <c r="D4181" s="133" t="s">
        <v>8340</v>
      </c>
      <c r="E4181" s="133" t="s">
        <v>1268</v>
      </c>
      <c r="F4181" s="133" t="s">
        <v>8327</v>
      </c>
      <c r="G4181" s="133" t="s">
        <v>865</v>
      </c>
      <c r="H4181" s="133" t="s">
        <v>8379</v>
      </c>
      <c r="I4181" t="b">
        <v>0</v>
      </c>
      <c r="J4181" s="133" t="s">
        <v>867</v>
      </c>
      <c r="K4181" s="91">
        <v>1500</v>
      </c>
      <c r="L4181" s="278">
        <v>1500</v>
      </c>
      <c r="M4181" s="278">
        <f t="shared" si="65"/>
        <v>0</v>
      </c>
    </row>
    <row r="4182" spans="1:13" hidden="1" x14ac:dyDescent="0.3">
      <c r="A4182" s="108">
        <v>602786</v>
      </c>
      <c r="B4182" s="133" t="s">
        <v>8380</v>
      </c>
      <c r="C4182" s="133" t="s">
        <v>15</v>
      </c>
      <c r="D4182" s="133" t="s">
        <v>8340</v>
      </c>
      <c r="E4182" s="133" t="s">
        <v>1273</v>
      </c>
      <c r="F4182" s="133" t="s">
        <v>8327</v>
      </c>
      <c r="G4182" s="133" t="s">
        <v>865</v>
      </c>
      <c r="H4182" s="133" t="s">
        <v>8381</v>
      </c>
      <c r="I4182" t="b">
        <v>0</v>
      </c>
      <c r="J4182" s="133" t="s">
        <v>867</v>
      </c>
      <c r="K4182" s="91">
        <v>400</v>
      </c>
      <c r="L4182" s="278">
        <v>400</v>
      </c>
      <c r="M4182" s="278">
        <f t="shared" si="65"/>
        <v>0</v>
      </c>
    </row>
    <row r="4183" spans="1:13" hidden="1" x14ac:dyDescent="0.3">
      <c r="A4183" s="108">
        <v>602787</v>
      </c>
      <c r="B4183" s="133" t="s">
        <v>8382</v>
      </c>
      <c r="C4183" s="133" t="s">
        <v>15</v>
      </c>
      <c r="D4183" s="133" t="s">
        <v>8340</v>
      </c>
      <c r="E4183" s="133" t="s">
        <v>1273</v>
      </c>
      <c r="F4183" s="133" t="s">
        <v>8327</v>
      </c>
      <c r="G4183" s="133" t="s">
        <v>925</v>
      </c>
      <c r="H4183" s="133" t="s">
        <v>8383</v>
      </c>
      <c r="I4183" t="b">
        <v>0</v>
      </c>
      <c r="J4183" s="133" t="s">
        <v>867</v>
      </c>
      <c r="K4183" s="91">
        <v>0</v>
      </c>
      <c r="L4183" s="278">
        <v>0</v>
      </c>
      <c r="M4183" s="278">
        <f t="shared" si="65"/>
        <v>0</v>
      </c>
    </row>
    <row r="4184" spans="1:13" hidden="1" x14ac:dyDescent="0.3">
      <c r="A4184" s="108">
        <v>850111</v>
      </c>
      <c r="B4184" s="133" t="s">
        <v>8385</v>
      </c>
      <c r="C4184" s="133" t="s">
        <v>15</v>
      </c>
      <c r="D4184" s="133" t="s">
        <v>8340</v>
      </c>
      <c r="E4184" s="133" t="s">
        <v>1679</v>
      </c>
      <c r="F4184" s="133" t="s">
        <v>8327</v>
      </c>
      <c r="G4184" s="133" t="s">
        <v>865</v>
      </c>
      <c r="H4184" s="133" t="s">
        <v>326</v>
      </c>
      <c r="I4184" t="b">
        <v>0</v>
      </c>
      <c r="J4184" s="133" t="s">
        <v>867</v>
      </c>
      <c r="K4184" s="91">
        <v>23270</v>
      </c>
      <c r="L4184" s="278">
        <v>23270</v>
      </c>
      <c r="M4184" s="278">
        <f t="shared" si="65"/>
        <v>0</v>
      </c>
    </row>
    <row r="4185" spans="1:13" hidden="1" x14ac:dyDescent="0.3">
      <c r="A4185" s="108">
        <v>586359</v>
      </c>
      <c r="B4185" s="133" t="s">
        <v>8386</v>
      </c>
      <c r="C4185" s="133" t="s">
        <v>15</v>
      </c>
      <c r="D4185" s="133" t="s">
        <v>8340</v>
      </c>
      <c r="E4185" s="133" t="s">
        <v>1679</v>
      </c>
      <c r="F4185" s="133" t="s">
        <v>8327</v>
      </c>
      <c r="G4185" s="133" t="s">
        <v>925</v>
      </c>
      <c r="H4185" s="133" t="s">
        <v>3690</v>
      </c>
      <c r="I4185" t="b">
        <v>0</v>
      </c>
      <c r="J4185" s="133" t="s">
        <v>867</v>
      </c>
      <c r="K4185" s="91">
        <v>3150</v>
      </c>
      <c r="L4185" s="278">
        <v>3340</v>
      </c>
      <c r="M4185" s="278">
        <f t="shared" si="65"/>
        <v>190</v>
      </c>
    </row>
    <row r="4186" spans="1:13" hidden="1" x14ac:dyDescent="0.3">
      <c r="A4186" s="108">
        <v>586360</v>
      </c>
      <c r="B4186" s="261" t="s">
        <v>11980</v>
      </c>
      <c r="C4186" s="262" t="s">
        <v>15</v>
      </c>
      <c r="D4186" s="262" t="s">
        <v>8340</v>
      </c>
      <c r="E4186" s="262" t="s">
        <v>1679</v>
      </c>
      <c r="F4186" s="262" t="s">
        <v>8327</v>
      </c>
      <c r="G4186" s="262" t="s">
        <v>928</v>
      </c>
      <c r="H4186" s="262" t="s">
        <v>7857</v>
      </c>
      <c r="I4186" s="263" t="b">
        <v>0</v>
      </c>
      <c r="J4186" s="261" t="s">
        <v>867</v>
      </c>
      <c r="K4186" s="264"/>
      <c r="L4186" s="278">
        <v>1900</v>
      </c>
      <c r="M4186" s="285">
        <f t="shared" si="65"/>
        <v>1900</v>
      </c>
    </row>
    <row r="4187" spans="1:13" hidden="1" x14ac:dyDescent="0.3">
      <c r="A4187" s="108">
        <v>591091</v>
      </c>
      <c r="B4187" s="133" t="s">
        <v>8387</v>
      </c>
      <c r="C4187" s="133" t="s">
        <v>15</v>
      </c>
      <c r="D4187" s="133" t="s">
        <v>8340</v>
      </c>
      <c r="E4187" s="133" t="s">
        <v>1694</v>
      </c>
      <c r="F4187" s="133" t="s">
        <v>8327</v>
      </c>
      <c r="G4187" s="133" t="s">
        <v>865</v>
      </c>
      <c r="H4187" s="133" t="s">
        <v>8388</v>
      </c>
      <c r="I4187" t="b">
        <v>0</v>
      </c>
      <c r="J4187" s="133" t="s">
        <v>867</v>
      </c>
      <c r="K4187" s="91">
        <v>10000</v>
      </c>
      <c r="L4187" s="278">
        <v>10000</v>
      </c>
      <c r="M4187" s="278">
        <f t="shared" si="65"/>
        <v>0</v>
      </c>
    </row>
    <row r="4188" spans="1:13" hidden="1" x14ac:dyDescent="0.3">
      <c r="A4188" s="108">
        <v>591092</v>
      </c>
      <c r="B4188" s="133" t="s">
        <v>8389</v>
      </c>
      <c r="C4188" s="133" t="s">
        <v>15</v>
      </c>
      <c r="D4188" s="133" t="s">
        <v>8340</v>
      </c>
      <c r="E4188" s="133" t="s">
        <v>1694</v>
      </c>
      <c r="F4188" s="133" t="s">
        <v>8327</v>
      </c>
      <c r="G4188" s="133" t="s">
        <v>925</v>
      </c>
      <c r="H4188" s="133" t="s">
        <v>8390</v>
      </c>
      <c r="I4188" t="b">
        <v>0</v>
      </c>
      <c r="J4188" s="133" t="s">
        <v>867</v>
      </c>
      <c r="K4188" s="91">
        <v>0</v>
      </c>
      <c r="L4188" s="278">
        <v>0</v>
      </c>
      <c r="M4188" s="278">
        <f t="shared" si="65"/>
        <v>0</v>
      </c>
    </row>
    <row r="4189" spans="1:13" hidden="1" x14ac:dyDescent="0.3">
      <c r="A4189" s="108">
        <v>585301</v>
      </c>
      <c r="B4189" s="133" t="s">
        <v>8391</v>
      </c>
      <c r="C4189" s="133" t="s">
        <v>16</v>
      </c>
      <c r="D4189" s="133" t="s">
        <v>7065</v>
      </c>
      <c r="E4189" s="133" t="s">
        <v>935</v>
      </c>
      <c r="F4189" s="133" t="s">
        <v>8392</v>
      </c>
      <c r="G4189" s="133" t="s">
        <v>865</v>
      </c>
      <c r="H4189" s="133" t="s">
        <v>8393</v>
      </c>
      <c r="I4189" t="b">
        <v>0</v>
      </c>
      <c r="J4189" s="133" t="s">
        <v>867</v>
      </c>
      <c r="K4189" s="91">
        <v>112200</v>
      </c>
      <c r="L4189" s="278">
        <v>112200</v>
      </c>
      <c r="M4189" s="278">
        <f t="shared" si="65"/>
        <v>0</v>
      </c>
    </row>
    <row r="4190" spans="1:13" hidden="1" x14ac:dyDescent="0.3">
      <c r="A4190" s="108">
        <v>585302</v>
      </c>
      <c r="B4190" s="133" t="s">
        <v>8394</v>
      </c>
      <c r="C4190" s="133" t="s">
        <v>16</v>
      </c>
      <c r="D4190" s="133" t="s">
        <v>7065</v>
      </c>
      <c r="E4190" s="133" t="s">
        <v>947</v>
      </c>
      <c r="F4190" s="133" t="s">
        <v>8392</v>
      </c>
      <c r="G4190" s="133" t="s">
        <v>865</v>
      </c>
      <c r="H4190" s="133" t="s">
        <v>8395</v>
      </c>
      <c r="I4190" t="b">
        <v>0</v>
      </c>
      <c r="J4190" s="133" t="s">
        <v>867</v>
      </c>
      <c r="K4190" s="91">
        <v>15270</v>
      </c>
      <c r="L4190" s="278">
        <v>15270</v>
      </c>
      <c r="M4190" s="278">
        <f t="shared" si="65"/>
        <v>0</v>
      </c>
    </row>
    <row r="4191" spans="1:13" hidden="1" x14ac:dyDescent="0.3">
      <c r="A4191" s="108">
        <v>585303</v>
      </c>
      <c r="B4191" s="133" t="s">
        <v>8396</v>
      </c>
      <c r="C4191" s="133" t="s">
        <v>16</v>
      </c>
      <c r="D4191" s="133" t="s">
        <v>7065</v>
      </c>
      <c r="E4191" s="133" t="s">
        <v>952</v>
      </c>
      <c r="F4191" s="133" t="s">
        <v>8397</v>
      </c>
      <c r="G4191" s="133" t="s">
        <v>865</v>
      </c>
      <c r="H4191" s="133" t="s">
        <v>8398</v>
      </c>
      <c r="I4191" t="b">
        <v>0</v>
      </c>
      <c r="J4191" s="133" t="s">
        <v>867</v>
      </c>
      <c r="K4191" s="91">
        <v>4638620</v>
      </c>
      <c r="L4191" s="278">
        <v>4638620</v>
      </c>
      <c r="M4191" s="278">
        <f t="shared" si="65"/>
        <v>0</v>
      </c>
    </row>
    <row r="4192" spans="1:13" hidden="1" x14ac:dyDescent="0.3">
      <c r="A4192" s="108">
        <v>1191220</v>
      </c>
      <c r="B4192" s="133" t="s">
        <v>8399</v>
      </c>
      <c r="C4192" s="133" t="s">
        <v>16</v>
      </c>
      <c r="D4192" s="133" t="s">
        <v>7065</v>
      </c>
      <c r="E4192" s="133" t="s">
        <v>6477</v>
      </c>
      <c r="F4192" s="133" t="s">
        <v>8392</v>
      </c>
      <c r="G4192" s="133" t="s">
        <v>865</v>
      </c>
      <c r="H4192" s="133" t="s">
        <v>8400</v>
      </c>
      <c r="I4192" t="b">
        <v>0</v>
      </c>
      <c r="J4192" s="133" t="s">
        <v>867</v>
      </c>
      <c r="K4192" s="91">
        <v>17560</v>
      </c>
      <c r="L4192" s="278">
        <v>17560</v>
      </c>
      <c r="M4192" s="278">
        <f t="shared" si="65"/>
        <v>0</v>
      </c>
    </row>
    <row r="4193" spans="1:13" hidden="1" x14ac:dyDescent="0.3">
      <c r="A4193" s="108">
        <v>583505</v>
      </c>
      <c r="B4193" s="133" t="s">
        <v>8401</v>
      </c>
      <c r="C4193" s="133" t="s">
        <v>16</v>
      </c>
      <c r="D4193" s="133" t="s">
        <v>7065</v>
      </c>
      <c r="E4193" s="133" t="s">
        <v>8402</v>
      </c>
      <c r="F4193" s="133" t="s">
        <v>8392</v>
      </c>
      <c r="G4193" s="133" t="s">
        <v>865</v>
      </c>
      <c r="H4193" s="133" t="s">
        <v>8403</v>
      </c>
      <c r="I4193" t="b">
        <v>0</v>
      </c>
      <c r="J4193" s="133" t="s">
        <v>867</v>
      </c>
      <c r="K4193" s="91">
        <v>55000</v>
      </c>
      <c r="L4193" s="278">
        <v>55000</v>
      </c>
      <c r="M4193" s="278">
        <f t="shared" si="65"/>
        <v>0</v>
      </c>
    </row>
    <row r="4194" spans="1:13" hidden="1" x14ac:dyDescent="0.3">
      <c r="A4194" s="108">
        <v>588755</v>
      </c>
      <c r="B4194" s="133" t="s">
        <v>8404</v>
      </c>
      <c r="C4194" s="133" t="s">
        <v>16</v>
      </c>
      <c r="D4194" s="133" t="s">
        <v>7065</v>
      </c>
      <c r="E4194" s="133" t="s">
        <v>8405</v>
      </c>
      <c r="F4194" s="133" t="s">
        <v>8392</v>
      </c>
      <c r="G4194" s="133" t="s">
        <v>865</v>
      </c>
      <c r="H4194" s="133" t="s">
        <v>8406</v>
      </c>
      <c r="I4194" t="b">
        <v>0</v>
      </c>
      <c r="J4194" s="133" t="s">
        <v>867</v>
      </c>
      <c r="K4194" s="91">
        <v>14600</v>
      </c>
      <c r="L4194" s="278">
        <v>14600</v>
      </c>
      <c r="M4194" s="278">
        <f t="shared" si="65"/>
        <v>0</v>
      </c>
    </row>
    <row r="4195" spans="1:13" hidden="1" x14ac:dyDescent="0.3">
      <c r="A4195" s="108">
        <v>850113</v>
      </c>
      <c r="B4195" s="133" t="s">
        <v>8407</v>
      </c>
      <c r="C4195" s="133" t="s">
        <v>16</v>
      </c>
      <c r="D4195" s="133" t="s">
        <v>7065</v>
      </c>
      <c r="E4195" s="133" t="s">
        <v>8408</v>
      </c>
      <c r="F4195" s="133" t="s">
        <v>8409</v>
      </c>
      <c r="G4195" s="133" t="s">
        <v>865</v>
      </c>
      <c r="H4195" s="133" t="s">
        <v>8410</v>
      </c>
      <c r="I4195" t="b">
        <v>0</v>
      </c>
      <c r="J4195" s="133" t="s">
        <v>867</v>
      </c>
      <c r="K4195" s="91">
        <v>2398730</v>
      </c>
      <c r="L4195" s="278">
        <v>2398730</v>
      </c>
      <c r="M4195" s="278">
        <f t="shared" si="65"/>
        <v>0</v>
      </c>
    </row>
    <row r="4196" spans="1:13" hidden="1" x14ac:dyDescent="0.3">
      <c r="A4196" s="108">
        <v>583340</v>
      </c>
      <c r="B4196" s="133" t="s">
        <v>8411</v>
      </c>
      <c r="C4196" s="133" t="s">
        <v>16</v>
      </c>
      <c r="D4196" s="133" t="s">
        <v>1135</v>
      </c>
      <c r="E4196" s="133" t="s">
        <v>882</v>
      </c>
      <c r="F4196" s="133" t="s">
        <v>8397</v>
      </c>
      <c r="G4196" s="133" t="s">
        <v>865</v>
      </c>
      <c r="H4196" s="133" t="s">
        <v>8412</v>
      </c>
      <c r="I4196" t="b">
        <v>0</v>
      </c>
      <c r="J4196" s="133" t="s">
        <v>867</v>
      </c>
      <c r="K4196" s="91">
        <v>0</v>
      </c>
      <c r="L4196" s="278">
        <v>0</v>
      </c>
      <c r="M4196" s="278">
        <f t="shared" si="65"/>
        <v>0</v>
      </c>
    </row>
    <row r="4197" spans="1:13" hidden="1" x14ac:dyDescent="0.3">
      <c r="A4197" s="108">
        <v>850605</v>
      </c>
      <c r="B4197" s="133" t="s">
        <v>8413</v>
      </c>
      <c r="C4197" s="133" t="s">
        <v>16</v>
      </c>
      <c r="D4197" s="133" t="s">
        <v>1135</v>
      </c>
      <c r="E4197" s="133" t="s">
        <v>882</v>
      </c>
      <c r="F4197" s="133" t="s">
        <v>8409</v>
      </c>
      <c r="G4197" s="133" t="s">
        <v>865</v>
      </c>
      <c r="H4197" s="133" t="s">
        <v>8414</v>
      </c>
      <c r="I4197" t="b">
        <v>0</v>
      </c>
      <c r="J4197" s="133" t="s">
        <v>867</v>
      </c>
      <c r="K4197" s="91">
        <v>0</v>
      </c>
      <c r="L4197" s="278">
        <v>0</v>
      </c>
      <c r="M4197" s="278">
        <f t="shared" si="65"/>
        <v>0</v>
      </c>
    </row>
    <row r="4198" spans="1:13" hidden="1" x14ac:dyDescent="0.3">
      <c r="A4198" s="108">
        <v>850607</v>
      </c>
      <c r="B4198" s="133" t="s">
        <v>8415</v>
      </c>
      <c r="C4198" s="133" t="s">
        <v>16</v>
      </c>
      <c r="D4198" s="133" t="s">
        <v>1154</v>
      </c>
      <c r="E4198" s="133" t="s">
        <v>882</v>
      </c>
      <c r="F4198" s="133" t="s">
        <v>8392</v>
      </c>
      <c r="G4198" s="133" t="s">
        <v>865</v>
      </c>
      <c r="H4198" s="133" t="s">
        <v>3699</v>
      </c>
      <c r="I4198" t="b">
        <v>0</v>
      </c>
      <c r="J4198" s="133" t="s">
        <v>867</v>
      </c>
      <c r="K4198" s="91">
        <v>99030</v>
      </c>
      <c r="L4198" s="278">
        <v>99030</v>
      </c>
      <c r="M4198" s="278">
        <f t="shared" si="65"/>
        <v>0</v>
      </c>
    </row>
    <row r="4199" spans="1:13" hidden="1" x14ac:dyDescent="0.3">
      <c r="A4199" s="108">
        <v>602122</v>
      </c>
      <c r="B4199" s="133" t="s">
        <v>8416</v>
      </c>
      <c r="C4199" s="133" t="s">
        <v>16</v>
      </c>
      <c r="D4199" s="133" t="s">
        <v>1154</v>
      </c>
      <c r="E4199" s="133" t="s">
        <v>882</v>
      </c>
      <c r="F4199" s="133" t="s">
        <v>8397</v>
      </c>
      <c r="G4199" s="133" t="s">
        <v>865</v>
      </c>
      <c r="H4199" s="133" t="s">
        <v>3699</v>
      </c>
      <c r="I4199" t="b">
        <v>0</v>
      </c>
      <c r="J4199" s="133" t="s">
        <v>867</v>
      </c>
      <c r="K4199" s="91">
        <v>0</v>
      </c>
      <c r="L4199" s="278">
        <v>0</v>
      </c>
      <c r="M4199" s="278">
        <f t="shared" si="65"/>
        <v>0</v>
      </c>
    </row>
    <row r="4200" spans="1:13" hidden="1" x14ac:dyDescent="0.3">
      <c r="A4200" s="108">
        <v>602123</v>
      </c>
      <c r="B4200" s="133" t="s">
        <v>8417</v>
      </c>
      <c r="C4200" s="133" t="s">
        <v>16</v>
      </c>
      <c r="D4200" s="133" t="s">
        <v>1154</v>
      </c>
      <c r="E4200" s="133" t="s">
        <v>882</v>
      </c>
      <c r="F4200" s="133" t="s">
        <v>8409</v>
      </c>
      <c r="G4200" s="133" t="s">
        <v>865</v>
      </c>
      <c r="H4200" s="133" t="s">
        <v>3699</v>
      </c>
      <c r="I4200" t="b">
        <v>0</v>
      </c>
      <c r="J4200" s="133" t="s">
        <v>867</v>
      </c>
      <c r="K4200" s="91">
        <v>0</v>
      </c>
      <c r="L4200" s="278">
        <v>0</v>
      </c>
      <c r="M4200" s="278">
        <f t="shared" si="65"/>
        <v>0</v>
      </c>
    </row>
    <row r="4201" spans="1:13" hidden="1" x14ac:dyDescent="0.3">
      <c r="A4201" s="108">
        <v>587243</v>
      </c>
      <c r="B4201" s="133" t="s">
        <v>8418</v>
      </c>
      <c r="C4201" s="133" t="s">
        <v>16</v>
      </c>
      <c r="D4201" s="133" t="s">
        <v>8419</v>
      </c>
      <c r="E4201" s="133" t="s">
        <v>1165</v>
      </c>
      <c r="F4201" s="133" t="s">
        <v>8392</v>
      </c>
      <c r="G4201" s="133" t="s">
        <v>865</v>
      </c>
      <c r="H4201" s="133">
        <v>0</v>
      </c>
      <c r="I4201" t="b">
        <v>0</v>
      </c>
      <c r="J4201" s="133" t="s">
        <v>1166</v>
      </c>
      <c r="K4201" s="91">
        <v>140700</v>
      </c>
      <c r="L4201" s="278">
        <v>134650</v>
      </c>
      <c r="M4201" s="278">
        <f t="shared" si="65"/>
        <v>-6050</v>
      </c>
    </row>
    <row r="4202" spans="1:13" hidden="1" x14ac:dyDescent="0.3">
      <c r="A4202" s="108">
        <v>1191328</v>
      </c>
      <c r="B4202" s="133" t="s">
        <v>8420</v>
      </c>
      <c r="C4202" s="133" t="s">
        <v>16</v>
      </c>
      <c r="D4202" s="133" t="s">
        <v>8419</v>
      </c>
      <c r="E4202" s="133" t="s">
        <v>1165</v>
      </c>
      <c r="F4202" s="133" t="s">
        <v>8397</v>
      </c>
      <c r="G4202" s="133" t="s">
        <v>865</v>
      </c>
      <c r="H4202" s="133">
        <v>0</v>
      </c>
      <c r="I4202" t="b">
        <v>0</v>
      </c>
      <c r="J4202" s="133" t="s">
        <v>1166</v>
      </c>
      <c r="K4202" s="91">
        <v>1474920</v>
      </c>
      <c r="L4202" s="278">
        <v>1416700</v>
      </c>
      <c r="M4202" s="278">
        <f t="shared" si="65"/>
        <v>-58220</v>
      </c>
    </row>
    <row r="4203" spans="1:13" hidden="1" x14ac:dyDescent="0.3">
      <c r="A4203" s="108">
        <v>582905</v>
      </c>
      <c r="B4203" s="133" t="s">
        <v>8421</v>
      </c>
      <c r="C4203" s="133" t="s">
        <v>16</v>
      </c>
      <c r="D4203" s="133" t="s">
        <v>8419</v>
      </c>
      <c r="E4203" s="133" t="s">
        <v>1165</v>
      </c>
      <c r="F4203" s="133" t="s">
        <v>8409</v>
      </c>
      <c r="G4203" s="133" t="s">
        <v>865</v>
      </c>
      <c r="H4203" s="133">
        <v>0</v>
      </c>
      <c r="I4203" t="b">
        <v>0</v>
      </c>
      <c r="J4203" s="133" t="s">
        <v>1166</v>
      </c>
      <c r="K4203" s="91">
        <v>678740</v>
      </c>
      <c r="L4203" s="278">
        <v>649520</v>
      </c>
      <c r="M4203" s="278">
        <f t="shared" si="65"/>
        <v>-29220</v>
      </c>
    </row>
    <row r="4204" spans="1:13" hidden="1" x14ac:dyDescent="0.3">
      <c r="A4204" s="108">
        <v>850115</v>
      </c>
      <c r="B4204" s="133" t="s">
        <v>8424</v>
      </c>
      <c r="C4204" s="133" t="s">
        <v>16</v>
      </c>
      <c r="D4204" s="133" t="s">
        <v>8419</v>
      </c>
      <c r="E4204" s="133" t="s">
        <v>1173</v>
      </c>
      <c r="F4204" s="133" t="s">
        <v>8392</v>
      </c>
      <c r="G4204" s="133" t="s">
        <v>865</v>
      </c>
      <c r="H4204" s="133" t="s">
        <v>1174</v>
      </c>
      <c r="I4204" t="b">
        <v>0</v>
      </c>
      <c r="J4204" s="133" t="s">
        <v>867</v>
      </c>
      <c r="K4204" s="91">
        <v>15000</v>
      </c>
      <c r="L4204" s="278">
        <v>15000</v>
      </c>
      <c r="M4204" s="278">
        <f t="shared" si="65"/>
        <v>0</v>
      </c>
    </row>
    <row r="4205" spans="1:13" hidden="1" x14ac:dyDescent="0.3">
      <c r="A4205" s="108">
        <v>851306</v>
      </c>
      <c r="B4205" s="133" t="s">
        <v>8425</v>
      </c>
      <c r="C4205" s="133" t="s">
        <v>16</v>
      </c>
      <c r="D4205" s="133" t="s">
        <v>8419</v>
      </c>
      <c r="E4205" s="133" t="s">
        <v>1173</v>
      </c>
      <c r="F4205" s="133" t="s">
        <v>8397</v>
      </c>
      <c r="G4205" s="133" t="s">
        <v>865</v>
      </c>
      <c r="H4205" s="133" t="s">
        <v>1174</v>
      </c>
      <c r="I4205" t="b">
        <v>0</v>
      </c>
      <c r="J4205" s="133" t="s">
        <v>867</v>
      </c>
      <c r="K4205" s="91">
        <v>110000</v>
      </c>
      <c r="L4205" s="278">
        <v>110000</v>
      </c>
      <c r="M4205" s="278">
        <f t="shared" si="65"/>
        <v>0</v>
      </c>
    </row>
    <row r="4206" spans="1:13" hidden="1" x14ac:dyDescent="0.3">
      <c r="A4206" s="108">
        <v>850118</v>
      </c>
      <c r="B4206" s="133" t="s">
        <v>8426</v>
      </c>
      <c r="C4206" s="133" t="s">
        <v>16</v>
      </c>
      <c r="D4206" s="133" t="s">
        <v>8419</v>
      </c>
      <c r="E4206" s="133" t="s">
        <v>1173</v>
      </c>
      <c r="F4206" s="133" t="s">
        <v>8409</v>
      </c>
      <c r="G4206" s="133" t="s">
        <v>865</v>
      </c>
      <c r="H4206" s="133" t="s">
        <v>1174</v>
      </c>
      <c r="I4206" t="b">
        <v>0</v>
      </c>
      <c r="J4206" s="133" t="s">
        <v>867</v>
      </c>
      <c r="K4206" s="91">
        <v>42500</v>
      </c>
      <c r="L4206" s="278">
        <v>42500</v>
      </c>
      <c r="M4206" s="278">
        <f t="shared" si="65"/>
        <v>0</v>
      </c>
    </row>
    <row r="4207" spans="1:13" hidden="1" x14ac:dyDescent="0.3">
      <c r="A4207" s="108">
        <v>586974</v>
      </c>
      <c r="B4207" s="133" t="s">
        <v>8427</v>
      </c>
      <c r="C4207" s="133" t="s">
        <v>16</v>
      </c>
      <c r="D4207" s="133" t="s">
        <v>8419</v>
      </c>
      <c r="E4207" s="133" t="s">
        <v>2117</v>
      </c>
      <c r="F4207" s="133" t="s">
        <v>8397</v>
      </c>
      <c r="G4207" s="133" t="s">
        <v>865</v>
      </c>
      <c r="H4207" s="268" t="s">
        <v>1251</v>
      </c>
      <c r="I4207" t="b">
        <v>0</v>
      </c>
      <c r="J4207" s="133" t="s">
        <v>867</v>
      </c>
      <c r="K4207" s="91">
        <v>0</v>
      </c>
      <c r="L4207" s="278">
        <v>0</v>
      </c>
      <c r="M4207" s="278">
        <f t="shared" si="65"/>
        <v>0</v>
      </c>
    </row>
    <row r="4208" spans="1:13" hidden="1" x14ac:dyDescent="0.3">
      <c r="A4208" s="108">
        <v>586975</v>
      </c>
      <c r="B4208" s="133" t="s">
        <v>8428</v>
      </c>
      <c r="C4208" s="133" t="s">
        <v>16</v>
      </c>
      <c r="D4208" s="133" t="s">
        <v>8419</v>
      </c>
      <c r="E4208" s="133" t="s">
        <v>1286</v>
      </c>
      <c r="F4208" s="133" t="s">
        <v>8392</v>
      </c>
      <c r="G4208" s="133" t="s">
        <v>865</v>
      </c>
      <c r="H4208" s="133" t="s">
        <v>1287</v>
      </c>
      <c r="I4208" t="b">
        <v>0</v>
      </c>
      <c r="J4208" s="133" t="s">
        <v>867</v>
      </c>
      <c r="K4208" s="91">
        <v>0</v>
      </c>
      <c r="L4208" s="278">
        <v>0</v>
      </c>
      <c r="M4208" s="278">
        <f t="shared" si="65"/>
        <v>0</v>
      </c>
    </row>
    <row r="4209" spans="1:13" hidden="1" x14ac:dyDescent="0.3">
      <c r="A4209" s="108">
        <v>586976</v>
      </c>
      <c r="B4209" s="133" t="s">
        <v>8429</v>
      </c>
      <c r="C4209" s="133" t="s">
        <v>16</v>
      </c>
      <c r="D4209" s="133" t="s">
        <v>8419</v>
      </c>
      <c r="E4209" s="133" t="s">
        <v>1286</v>
      </c>
      <c r="F4209" s="133" t="s">
        <v>8397</v>
      </c>
      <c r="G4209" s="133" t="s">
        <v>865</v>
      </c>
      <c r="H4209" s="133" t="s">
        <v>1287</v>
      </c>
      <c r="I4209" t="b">
        <v>0</v>
      </c>
      <c r="J4209" s="133" t="s">
        <v>867</v>
      </c>
      <c r="K4209" s="91">
        <v>41600</v>
      </c>
      <c r="L4209" s="278">
        <v>41600</v>
      </c>
      <c r="M4209" s="278">
        <f t="shared" si="65"/>
        <v>0</v>
      </c>
    </row>
    <row r="4210" spans="1:13" hidden="1" x14ac:dyDescent="0.3">
      <c r="A4210" s="108">
        <v>587068</v>
      </c>
      <c r="B4210" s="133" t="s">
        <v>8430</v>
      </c>
      <c r="C4210" s="133" t="s">
        <v>16</v>
      </c>
      <c r="D4210" s="133" t="s">
        <v>8419</v>
      </c>
      <c r="E4210" s="133" t="s">
        <v>1286</v>
      </c>
      <c r="F4210" s="133" t="s">
        <v>8409</v>
      </c>
      <c r="G4210" s="133" t="s">
        <v>865</v>
      </c>
      <c r="H4210" s="133" t="s">
        <v>1287</v>
      </c>
      <c r="I4210" t="b">
        <v>0</v>
      </c>
      <c r="J4210" s="133" t="s">
        <v>867</v>
      </c>
      <c r="K4210" s="91">
        <v>30000</v>
      </c>
      <c r="L4210" s="278">
        <v>30000</v>
      </c>
      <c r="M4210" s="278">
        <f t="shared" si="65"/>
        <v>0</v>
      </c>
    </row>
    <row r="4211" spans="1:13" hidden="1" x14ac:dyDescent="0.3">
      <c r="A4211" s="108">
        <v>1191549</v>
      </c>
      <c r="B4211" s="133" t="s">
        <v>8431</v>
      </c>
      <c r="C4211" s="133" t="s">
        <v>16</v>
      </c>
      <c r="D4211" s="133" t="s">
        <v>8419</v>
      </c>
      <c r="E4211" s="133" t="s">
        <v>1176</v>
      </c>
      <c r="F4211" s="133" t="s">
        <v>8392</v>
      </c>
      <c r="G4211" s="133" t="s">
        <v>865</v>
      </c>
      <c r="H4211" s="133">
        <v>0</v>
      </c>
      <c r="I4211" t="b">
        <v>0</v>
      </c>
      <c r="J4211" s="133" t="s">
        <v>1166</v>
      </c>
      <c r="K4211" s="91">
        <v>96220</v>
      </c>
      <c r="L4211" s="278">
        <v>93980</v>
      </c>
      <c r="M4211" s="278">
        <f t="shared" si="65"/>
        <v>-2240</v>
      </c>
    </row>
    <row r="4212" spans="1:13" hidden="1" x14ac:dyDescent="0.3">
      <c r="A4212" s="108">
        <v>590343</v>
      </c>
      <c r="B4212" s="133" t="s">
        <v>8432</v>
      </c>
      <c r="C4212" s="133" t="s">
        <v>16</v>
      </c>
      <c r="D4212" s="133" t="s">
        <v>8419</v>
      </c>
      <c r="E4212" s="133" t="s">
        <v>1176</v>
      </c>
      <c r="F4212" s="133" t="s">
        <v>8397</v>
      </c>
      <c r="G4212" s="133" t="s">
        <v>865</v>
      </c>
      <c r="H4212" s="133">
        <v>0</v>
      </c>
      <c r="I4212" t="b">
        <v>0</v>
      </c>
      <c r="J4212" s="133" t="s">
        <v>1166</v>
      </c>
      <c r="K4212" s="91">
        <v>1053030</v>
      </c>
      <c r="L4212" s="278">
        <v>1030160</v>
      </c>
      <c r="M4212" s="278">
        <f t="shared" si="65"/>
        <v>-22870</v>
      </c>
    </row>
    <row r="4213" spans="1:13" hidden="1" x14ac:dyDescent="0.3">
      <c r="A4213" s="108">
        <v>590344</v>
      </c>
      <c r="B4213" s="133" t="s">
        <v>8433</v>
      </c>
      <c r="C4213" s="133" t="s">
        <v>16</v>
      </c>
      <c r="D4213" s="133" t="s">
        <v>8419</v>
      </c>
      <c r="E4213" s="133" t="s">
        <v>1176</v>
      </c>
      <c r="F4213" s="133" t="s">
        <v>8409</v>
      </c>
      <c r="G4213" s="133" t="s">
        <v>865</v>
      </c>
      <c r="H4213" s="133">
        <v>0</v>
      </c>
      <c r="I4213" t="b">
        <v>0</v>
      </c>
      <c r="J4213" s="133" t="s">
        <v>1166</v>
      </c>
      <c r="K4213" s="91">
        <v>489370</v>
      </c>
      <c r="L4213" s="278">
        <v>477790</v>
      </c>
      <c r="M4213" s="278">
        <f t="shared" si="65"/>
        <v>-11580</v>
      </c>
    </row>
    <row r="4214" spans="1:13" hidden="1" x14ac:dyDescent="0.3">
      <c r="A4214" s="108">
        <v>590345</v>
      </c>
      <c r="B4214" s="133" t="s">
        <v>8435</v>
      </c>
      <c r="C4214" s="133" t="s">
        <v>16</v>
      </c>
      <c r="D4214" s="133" t="s">
        <v>8419</v>
      </c>
      <c r="E4214" s="133" t="s">
        <v>1525</v>
      </c>
      <c r="F4214" s="133" t="s">
        <v>8392</v>
      </c>
      <c r="G4214" s="133" t="s">
        <v>865</v>
      </c>
      <c r="H4214" s="133" t="s">
        <v>1526</v>
      </c>
      <c r="I4214" t="b">
        <v>0</v>
      </c>
      <c r="J4214" s="133" t="s">
        <v>867</v>
      </c>
      <c r="K4214" s="91">
        <v>2040</v>
      </c>
      <c r="L4214" s="278">
        <v>2040</v>
      </c>
      <c r="M4214" s="278">
        <f t="shared" si="65"/>
        <v>0</v>
      </c>
    </row>
    <row r="4215" spans="1:13" hidden="1" x14ac:dyDescent="0.3">
      <c r="A4215" s="108">
        <v>590346</v>
      </c>
      <c r="B4215" s="133" t="s">
        <v>8436</v>
      </c>
      <c r="C4215" s="133" t="s">
        <v>16</v>
      </c>
      <c r="D4215" s="133" t="s">
        <v>8419</v>
      </c>
      <c r="E4215" s="133" t="s">
        <v>1525</v>
      </c>
      <c r="F4215" s="133" t="s">
        <v>8397</v>
      </c>
      <c r="G4215" s="133" t="s">
        <v>865</v>
      </c>
      <c r="H4215" s="133" t="s">
        <v>1526</v>
      </c>
      <c r="I4215" t="b">
        <v>0</v>
      </c>
      <c r="J4215" s="133" t="s">
        <v>867</v>
      </c>
      <c r="K4215" s="91">
        <v>20400</v>
      </c>
      <c r="L4215" s="278">
        <v>20400</v>
      </c>
      <c r="M4215" s="278">
        <f t="shared" si="65"/>
        <v>0</v>
      </c>
    </row>
    <row r="4216" spans="1:13" hidden="1" x14ac:dyDescent="0.3">
      <c r="A4216" s="108">
        <v>583506</v>
      </c>
      <c r="B4216" s="133" t="s">
        <v>8437</v>
      </c>
      <c r="C4216" s="133" t="s">
        <v>16</v>
      </c>
      <c r="D4216" s="133" t="s">
        <v>8419</v>
      </c>
      <c r="E4216" s="133" t="s">
        <v>1525</v>
      </c>
      <c r="F4216" s="133" t="s">
        <v>8409</v>
      </c>
      <c r="G4216" s="133" t="s">
        <v>865</v>
      </c>
      <c r="H4216" s="133" t="s">
        <v>1526</v>
      </c>
      <c r="I4216" t="b">
        <v>0</v>
      </c>
      <c r="J4216" s="133" t="s">
        <v>867</v>
      </c>
      <c r="K4216" s="91">
        <v>10200</v>
      </c>
      <c r="L4216" s="278">
        <v>10200</v>
      </c>
      <c r="M4216" s="278">
        <f t="shared" si="65"/>
        <v>0</v>
      </c>
    </row>
    <row r="4217" spans="1:13" hidden="1" x14ac:dyDescent="0.3">
      <c r="A4217" s="108">
        <v>590347</v>
      </c>
      <c r="B4217" s="133" t="s">
        <v>8438</v>
      </c>
      <c r="C4217" s="133" t="s">
        <v>16</v>
      </c>
      <c r="D4217" s="133" t="s">
        <v>8419</v>
      </c>
      <c r="E4217" s="133" t="s">
        <v>1182</v>
      </c>
      <c r="F4217" s="133" t="s">
        <v>8392</v>
      </c>
      <c r="G4217" s="133" t="s">
        <v>865</v>
      </c>
      <c r="H4217" s="133" t="s">
        <v>1183</v>
      </c>
      <c r="I4217" t="b">
        <v>0</v>
      </c>
      <c r="J4217" s="133" t="s">
        <v>867</v>
      </c>
      <c r="K4217" s="91">
        <v>0</v>
      </c>
      <c r="L4217" s="278">
        <v>0</v>
      </c>
      <c r="M4217" s="278">
        <f t="shared" si="65"/>
        <v>0</v>
      </c>
    </row>
    <row r="4218" spans="1:13" hidden="1" x14ac:dyDescent="0.3">
      <c r="A4218" s="108">
        <v>586977</v>
      </c>
      <c r="B4218" s="133" t="s">
        <v>8439</v>
      </c>
      <c r="C4218" s="133" t="s">
        <v>16</v>
      </c>
      <c r="D4218" s="133" t="s">
        <v>8419</v>
      </c>
      <c r="E4218" s="133" t="s">
        <v>1182</v>
      </c>
      <c r="F4218" s="133" t="s">
        <v>8397</v>
      </c>
      <c r="G4218" s="133" t="s">
        <v>865</v>
      </c>
      <c r="H4218" s="133" t="s">
        <v>1183</v>
      </c>
      <c r="I4218" t="b">
        <v>0</v>
      </c>
      <c r="J4218" s="133" t="s">
        <v>867</v>
      </c>
      <c r="K4218" s="91">
        <v>0</v>
      </c>
      <c r="L4218" s="278">
        <v>0</v>
      </c>
      <c r="M4218" s="278">
        <f t="shared" si="65"/>
        <v>0</v>
      </c>
    </row>
    <row r="4219" spans="1:13" hidden="1" x14ac:dyDescent="0.3">
      <c r="A4219" s="108">
        <v>590348</v>
      </c>
      <c r="B4219" s="133" t="s">
        <v>8440</v>
      </c>
      <c r="C4219" s="133" t="s">
        <v>16</v>
      </c>
      <c r="D4219" s="133" t="s">
        <v>8419</v>
      </c>
      <c r="E4219" s="133" t="s">
        <v>1182</v>
      </c>
      <c r="F4219" s="133" t="s">
        <v>8409</v>
      </c>
      <c r="G4219" s="133" t="s">
        <v>865</v>
      </c>
      <c r="H4219" s="133" t="s">
        <v>1183</v>
      </c>
      <c r="I4219" t="b">
        <v>0</v>
      </c>
      <c r="J4219" s="133" t="s">
        <v>867</v>
      </c>
      <c r="K4219" s="91">
        <v>0</v>
      </c>
      <c r="L4219" s="278">
        <v>0</v>
      </c>
      <c r="M4219" s="278">
        <f t="shared" si="65"/>
        <v>0</v>
      </c>
    </row>
    <row r="4220" spans="1:13" hidden="1" x14ac:dyDescent="0.3">
      <c r="A4220" s="108">
        <v>590349</v>
      </c>
      <c r="B4220" s="133" t="s">
        <v>8441</v>
      </c>
      <c r="C4220" s="133" t="s">
        <v>16</v>
      </c>
      <c r="D4220" s="133" t="s">
        <v>8419</v>
      </c>
      <c r="E4220" s="133" t="s">
        <v>1185</v>
      </c>
      <c r="F4220" s="133" t="s">
        <v>8392</v>
      </c>
      <c r="G4220" s="133" t="s">
        <v>865</v>
      </c>
      <c r="H4220" s="133" t="s">
        <v>8442</v>
      </c>
      <c r="I4220" t="b">
        <v>0</v>
      </c>
      <c r="J4220" s="133" t="s">
        <v>867</v>
      </c>
      <c r="K4220" s="91">
        <v>10</v>
      </c>
      <c r="L4220" s="278">
        <v>10</v>
      </c>
      <c r="M4220" s="278">
        <f t="shared" si="65"/>
        <v>0</v>
      </c>
    </row>
    <row r="4221" spans="1:13" hidden="1" x14ac:dyDescent="0.3">
      <c r="A4221" s="108">
        <v>590350</v>
      </c>
      <c r="B4221" s="133" t="s">
        <v>8443</v>
      </c>
      <c r="C4221" s="133" t="s">
        <v>16</v>
      </c>
      <c r="D4221" s="133" t="s">
        <v>8419</v>
      </c>
      <c r="E4221" s="133" t="s">
        <v>1185</v>
      </c>
      <c r="F4221" s="133" t="s">
        <v>8397</v>
      </c>
      <c r="G4221" s="133" t="s">
        <v>865</v>
      </c>
      <c r="H4221" s="133" t="s">
        <v>8444</v>
      </c>
      <c r="I4221" t="b">
        <v>0</v>
      </c>
      <c r="J4221" s="133" t="s">
        <v>867</v>
      </c>
      <c r="K4221" s="91">
        <v>500</v>
      </c>
      <c r="L4221" s="278">
        <v>500</v>
      </c>
      <c r="M4221" s="278">
        <f t="shared" si="65"/>
        <v>0</v>
      </c>
    </row>
    <row r="4222" spans="1:13" hidden="1" x14ac:dyDescent="0.3">
      <c r="A4222" s="108">
        <v>590351</v>
      </c>
      <c r="B4222" s="133" t="s">
        <v>8445</v>
      </c>
      <c r="C4222" s="133" t="s">
        <v>16</v>
      </c>
      <c r="D4222" s="133" t="s">
        <v>8419</v>
      </c>
      <c r="E4222" s="133" t="s">
        <v>1185</v>
      </c>
      <c r="F4222" s="133" t="s">
        <v>8397</v>
      </c>
      <c r="G4222" s="133" t="s">
        <v>925</v>
      </c>
      <c r="H4222" s="133" t="s">
        <v>8446</v>
      </c>
      <c r="I4222" t="b">
        <v>0</v>
      </c>
      <c r="J4222" s="133" t="s">
        <v>867</v>
      </c>
      <c r="K4222" s="91">
        <v>100</v>
      </c>
      <c r="L4222" s="278">
        <v>100</v>
      </c>
      <c r="M4222" s="278">
        <f t="shared" si="65"/>
        <v>0</v>
      </c>
    </row>
    <row r="4223" spans="1:13" hidden="1" x14ac:dyDescent="0.3">
      <c r="A4223" s="108">
        <v>850105</v>
      </c>
      <c r="B4223" s="133" t="s">
        <v>8447</v>
      </c>
      <c r="C4223" s="133" t="s">
        <v>16</v>
      </c>
      <c r="D4223" s="133" t="s">
        <v>8419</v>
      </c>
      <c r="E4223" s="133" t="s">
        <v>1185</v>
      </c>
      <c r="F4223" s="133" t="s">
        <v>8409</v>
      </c>
      <c r="G4223" s="133" t="s">
        <v>865</v>
      </c>
      <c r="H4223" s="133" t="s">
        <v>8448</v>
      </c>
      <c r="I4223" t="b">
        <v>0</v>
      </c>
      <c r="J4223" s="133" t="s">
        <v>867</v>
      </c>
      <c r="K4223" s="91">
        <v>200</v>
      </c>
      <c r="L4223" s="278">
        <v>200</v>
      </c>
      <c r="M4223" s="278">
        <f t="shared" si="65"/>
        <v>0</v>
      </c>
    </row>
    <row r="4224" spans="1:13" hidden="1" x14ac:dyDescent="0.3">
      <c r="A4224" s="108">
        <v>2617417</v>
      </c>
      <c r="B4224" s="133" t="s">
        <v>8449</v>
      </c>
      <c r="C4224" s="133" t="s">
        <v>16</v>
      </c>
      <c r="D4224" s="133" t="s">
        <v>8419</v>
      </c>
      <c r="E4224" s="133" t="s">
        <v>1185</v>
      </c>
      <c r="F4224" s="133" t="s">
        <v>8409</v>
      </c>
      <c r="G4224" s="133" t="s">
        <v>925</v>
      </c>
      <c r="H4224" s="133" t="s">
        <v>8450</v>
      </c>
      <c r="I4224" t="b">
        <v>0</v>
      </c>
      <c r="J4224" s="133" t="s">
        <v>867</v>
      </c>
      <c r="K4224" s="91">
        <v>100</v>
      </c>
      <c r="L4224" s="278">
        <v>100</v>
      </c>
      <c r="M4224" s="278">
        <f t="shared" si="65"/>
        <v>0</v>
      </c>
    </row>
    <row r="4225" spans="1:13" hidden="1" x14ac:dyDescent="0.3">
      <c r="A4225" s="108">
        <v>587055</v>
      </c>
      <c r="B4225" s="133" t="s">
        <v>8451</v>
      </c>
      <c r="C4225" s="133" t="s">
        <v>16</v>
      </c>
      <c r="D4225" s="133" t="s">
        <v>8419</v>
      </c>
      <c r="E4225" s="133" t="s">
        <v>1188</v>
      </c>
      <c r="F4225" s="133" t="s">
        <v>8397</v>
      </c>
      <c r="G4225" s="133" t="s">
        <v>865</v>
      </c>
      <c r="H4225" s="133" t="s">
        <v>1189</v>
      </c>
      <c r="I4225" t="b">
        <v>0</v>
      </c>
      <c r="J4225" s="133" t="s">
        <v>867</v>
      </c>
      <c r="K4225" s="91">
        <v>200</v>
      </c>
      <c r="L4225" s="278">
        <v>200</v>
      </c>
      <c r="M4225" s="278">
        <f t="shared" si="65"/>
        <v>0</v>
      </c>
    </row>
    <row r="4226" spans="1:13" hidden="1" x14ac:dyDescent="0.3">
      <c r="A4226" s="108">
        <v>1191330</v>
      </c>
      <c r="B4226" s="133" t="s">
        <v>8452</v>
      </c>
      <c r="C4226" s="133" t="s">
        <v>16</v>
      </c>
      <c r="D4226" s="133" t="s">
        <v>8419</v>
      </c>
      <c r="E4226" s="133" t="s">
        <v>1191</v>
      </c>
      <c r="F4226" s="133" t="s">
        <v>8392</v>
      </c>
      <c r="G4226" s="133" t="s">
        <v>865</v>
      </c>
      <c r="H4226" s="133" t="s">
        <v>1192</v>
      </c>
      <c r="I4226" t="b">
        <v>0</v>
      </c>
      <c r="J4226" s="133" t="s">
        <v>867</v>
      </c>
      <c r="K4226" s="91">
        <v>2000</v>
      </c>
      <c r="L4226" s="278">
        <v>2000</v>
      </c>
      <c r="M4226" s="278">
        <f t="shared" si="65"/>
        <v>0</v>
      </c>
    </row>
    <row r="4227" spans="1:13" hidden="1" x14ac:dyDescent="0.3">
      <c r="A4227" s="108">
        <v>1191331</v>
      </c>
      <c r="B4227" s="133" t="s">
        <v>8453</v>
      </c>
      <c r="C4227" s="133" t="s">
        <v>16</v>
      </c>
      <c r="D4227" s="133" t="s">
        <v>8419</v>
      </c>
      <c r="E4227" s="133" t="s">
        <v>1191</v>
      </c>
      <c r="F4227" s="133" t="s">
        <v>8397</v>
      </c>
      <c r="G4227" s="133" t="s">
        <v>865</v>
      </c>
      <c r="H4227" s="133" t="s">
        <v>1192</v>
      </c>
      <c r="I4227" t="b">
        <v>0</v>
      </c>
      <c r="J4227" s="133" t="s">
        <v>867</v>
      </c>
      <c r="K4227" s="91">
        <v>7000</v>
      </c>
      <c r="L4227" s="278">
        <v>7000</v>
      </c>
      <c r="M4227" s="278">
        <f t="shared" si="65"/>
        <v>0</v>
      </c>
    </row>
    <row r="4228" spans="1:13" hidden="1" x14ac:dyDescent="0.3">
      <c r="A4228" s="108">
        <v>2617684</v>
      </c>
      <c r="B4228" s="133" t="s">
        <v>8454</v>
      </c>
      <c r="C4228" s="133" t="s">
        <v>16</v>
      </c>
      <c r="D4228" s="133" t="s">
        <v>8419</v>
      </c>
      <c r="E4228" s="133" t="s">
        <v>1191</v>
      </c>
      <c r="F4228" s="133" t="s">
        <v>8409</v>
      </c>
      <c r="G4228" s="133" t="s">
        <v>865</v>
      </c>
      <c r="H4228" s="133" t="s">
        <v>1192</v>
      </c>
      <c r="I4228" t="b">
        <v>0</v>
      </c>
      <c r="J4228" s="133" t="s">
        <v>867</v>
      </c>
      <c r="K4228" s="91">
        <v>4500</v>
      </c>
      <c r="L4228" s="278">
        <v>4500</v>
      </c>
      <c r="M4228" s="278">
        <f t="shared" si="65"/>
        <v>0</v>
      </c>
    </row>
    <row r="4229" spans="1:13" hidden="1" x14ac:dyDescent="0.3">
      <c r="A4229" s="108">
        <v>590352</v>
      </c>
      <c r="B4229" s="133" t="s">
        <v>8455</v>
      </c>
      <c r="C4229" s="133" t="s">
        <v>16</v>
      </c>
      <c r="D4229" s="133" t="s">
        <v>8419</v>
      </c>
      <c r="E4229" s="133" t="s">
        <v>1202</v>
      </c>
      <c r="F4229" s="133" t="s">
        <v>8392</v>
      </c>
      <c r="G4229" s="133" t="s">
        <v>865</v>
      </c>
      <c r="H4229" s="133" t="s">
        <v>1203</v>
      </c>
      <c r="I4229" t="b">
        <v>0</v>
      </c>
      <c r="J4229" s="133" t="s">
        <v>867</v>
      </c>
      <c r="K4229" s="91">
        <v>8000</v>
      </c>
      <c r="L4229" s="278">
        <v>8000</v>
      </c>
      <c r="M4229" s="278">
        <f t="shared" si="65"/>
        <v>0</v>
      </c>
    </row>
    <row r="4230" spans="1:13" hidden="1" x14ac:dyDescent="0.3">
      <c r="A4230" s="108">
        <v>583341</v>
      </c>
      <c r="B4230" s="133" t="s">
        <v>8456</v>
      </c>
      <c r="C4230" s="133" t="s">
        <v>16</v>
      </c>
      <c r="D4230" s="133" t="s">
        <v>8419</v>
      </c>
      <c r="E4230" s="133" t="s">
        <v>1202</v>
      </c>
      <c r="F4230" s="133" t="s">
        <v>8397</v>
      </c>
      <c r="G4230" s="133" t="s">
        <v>865</v>
      </c>
      <c r="H4230" s="133" t="s">
        <v>1203</v>
      </c>
      <c r="I4230" t="b">
        <v>0</v>
      </c>
      <c r="J4230" s="133" t="s">
        <v>867</v>
      </c>
      <c r="K4230" s="91">
        <v>8000</v>
      </c>
      <c r="L4230" s="278">
        <v>8000</v>
      </c>
      <c r="M4230" s="278">
        <f t="shared" ref="M4230:M4293" si="66">+L4230-K4230</f>
        <v>0</v>
      </c>
    </row>
    <row r="4231" spans="1:13" hidden="1" x14ac:dyDescent="0.3">
      <c r="A4231" s="108">
        <v>587253</v>
      </c>
      <c r="B4231" s="133" t="s">
        <v>8457</v>
      </c>
      <c r="C4231" s="133" t="s">
        <v>16</v>
      </c>
      <c r="D4231" s="133" t="s">
        <v>8419</v>
      </c>
      <c r="E4231" s="133" t="s">
        <v>1202</v>
      </c>
      <c r="F4231" s="133" t="s">
        <v>8397</v>
      </c>
      <c r="G4231" s="133" t="s">
        <v>925</v>
      </c>
      <c r="H4231" s="133" t="s">
        <v>8458</v>
      </c>
      <c r="I4231" t="b">
        <v>0</v>
      </c>
      <c r="J4231" s="133" t="s">
        <v>867</v>
      </c>
      <c r="K4231" s="91">
        <v>5000</v>
      </c>
      <c r="L4231" s="278">
        <v>5000</v>
      </c>
      <c r="M4231" s="278">
        <f t="shared" si="66"/>
        <v>0</v>
      </c>
    </row>
    <row r="4232" spans="1:13" hidden="1" x14ac:dyDescent="0.3">
      <c r="A4232" s="108">
        <v>602758</v>
      </c>
      <c r="B4232" s="133" t="s">
        <v>8459</v>
      </c>
      <c r="C4232" s="133" t="s">
        <v>16</v>
      </c>
      <c r="D4232" s="133" t="s">
        <v>8419</v>
      </c>
      <c r="E4232" s="133" t="s">
        <v>1202</v>
      </c>
      <c r="F4232" s="133" t="s">
        <v>8409</v>
      </c>
      <c r="G4232" s="133" t="s">
        <v>865</v>
      </c>
      <c r="H4232" s="133" t="s">
        <v>8460</v>
      </c>
      <c r="I4232" t="b">
        <v>0</v>
      </c>
      <c r="J4232" s="133" t="s">
        <v>867</v>
      </c>
      <c r="K4232" s="91">
        <v>6500</v>
      </c>
      <c r="L4232" s="278">
        <v>6500</v>
      </c>
      <c r="M4232" s="278">
        <f t="shared" si="66"/>
        <v>0</v>
      </c>
    </row>
    <row r="4233" spans="1:13" hidden="1" x14ac:dyDescent="0.3">
      <c r="A4233" s="108">
        <v>602759</v>
      </c>
      <c r="B4233" s="133" t="s">
        <v>8461</v>
      </c>
      <c r="C4233" s="133" t="s">
        <v>16</v>
      </c>
      <c r="D4233" s="133" t="s">
        <v>8419</v>
      </c>
      <c r="E4233" s="133" t="s">
        <v>1202</v>
      </c>
      <c r="F4233" s="133" t="s">
        <v>8409</v>
      </c>
      <c r="G4233" s="133" t="s">
        <v>925</v>
      </c>
      <c r="H4233" s="133" t="s">
        <v>8458</v>
      </c>
      <c r="I4233" t="b">
        <v>0</v>
      </c>
      <c r="J4233" s="133" t="s">
        <v>867</v>
      </c>
      <c r="K4233" s="91">
        <v>3500</v>
      </c>
      <c r="L4233" s="278">
        <v>3500</v>
      </c>
      <c r="M4233" s="278">
        <f t="shared" si="66"/>
        <v>0</v>
      </c>
    </row>
    <row r="4234" spans="1:13" hidden="1" x14ac:dyDescent="0.3">
      <c r="A4234" s="108">
        <v>587245</v>
      </c>
      <c r="B4234" s="133" t="s">
        <v>8462</v>
      </c>
      <c r="C4234" s="133" t="s">
        <v>16</v>
      </c>
      <c r="D4234" s="133" t="s">
        <v>8419</v>
      </c>
      <c r="E4234" s="133" t="s">
        <v>1354</v>
      </c>
      <c r="F4234" s="133" t="s">
        <v>8392</v>
      </c>
      <c r="G4234" s="133" t="s">
        <v>865</v>
      </c>
      <c r="H4234" s="133" t="s">
        <v>1893</v>
      </c>
      <c r="I4234" t="b">
        <v>0</v>
      </c>
      <c r="J4234" s="133" t="s">
        <v>867</v>
      </c>
      <c r="K4234" s="91">
        <v>1440</v>
      </c>
      <c r="L4234" s="278">
        <v>1440</v>
      </c>
      <c r="M4234" s="278">
        <f t="shared" si="66"/>
        <v>0</v>
      </c>
    </row>
    <row r="4235" spans="1:13" hidden="1" x14ac:dyDescent="0.3">
      <c r="A4235" s="108">
        <v>587246</v>
      </c>
      <c r="B4235" s="133" t="s">
        <v>8463</v>
      </c>
      <c r="C4235" s="133" t="s">
        <v>16</v>
      </c>
      <c r="D4235" s="133" t="s">
        <v>8419</v>
      </c>
      <c r="E4235" s="133" t="s">
        <v>1354</v>
      </c>
      <c r="F4235" s="133" t="s">
        <v>8392</v>
      </c>
      <c r="G4235" s="133" t="s">
        <v>925</v>
      </c>
      <c r="H4235" s="133" t="s">
        <v>1355</v>
      </c>
      <c r="I4235" t="b">
        <v>0</v>
      </c>
      <c r="J4235" s="133" t="s">
        <v>867</v>
      </c>
      <c r="K4235" s="91">
        <v>1100</v>
      </c>
      <c r="L4235" s="278">
        <v>1100</v>
      </c>
      <c r="M4235" s="278">
        <f t="shared" si="66"/>
        <v>0</v>
      </c>
    </row>
    <row r="4236" spans="1:13" hidden="1" x14ac:dyDescent="0.3">
      <c r="A4236" s="108">
        <v>1191329</v>
      </c>
      <c r="B4236" s="133" t="s">
        <v>8464</v>
      </c>
      <c r="C4236" s="133" t="s">
        <v>16</v>
      </c>
      <c r="D4236" s="133" t="s">
        <v>8419</v>
      </c>
      <c r="E4236" s="133" t="s">
        <v>1354</v>
      </c>
      <c r="F4236" s="133" t="s">
        <v>8397</v>
      </c>
      <c r="G4236" s="133" t="s">
        <v>865</v>
      </c>
      <c r="H4236" s="133" t="s">
        <v>1893</v>
      </c>
      <c r="I4236" t="b">
        <v>0</v>
      </c>
      <c r="J4236" s="133" t="s">
        <v>867</v>
      </c>
      <c r="K4236" s="91">
        <v>12600</v>
      </c>
      <c r="L4236" s="278">
        <v>12600</v>
      </c>
      <c r="M4236" s="278">
        <f t="shared" si="66"/>
        <v>0</v>
      </c>
    </row>
    <row r="4237" spans="1:13" hidden="1" x14ac:dyDescent="0.3">
      <c r="A4237" s="108">
        <v>586978</v>
      </c>
      <c r="B4237" s="133" t="s">
        <v>8465</v>
      </c>
      <c r="C4237" s="133" t="s">
        <v>16</v>
      </c>
      <c r="D4237" s="133" t="s">
        <v>8419</v>
      </c>
      <c r="E4237" s="133" t="s">
        <v>1354</v>
      </c>
      <c r="F4237" s="133" t="s">
        <v>8397</v>
      </c>
      <c r="G4237" s="133" t="s">
        <v>925</v>
      </c>
      <c r="H4237" s="133" t="s">
        <v>1355</v>
      </c>
      <c r="I4237" t="b">
        <v>0</v>
      </c>
      <c r="J4237" s="133" t="s">
        <v>867</v>
      </c>
      <c r="K4237" s="91">
        <v>12600</v>
      </c>
      <c r="L4237" s="278">
        <v>12600</v>
      </c>
      <c r="M4237" s="278">
        <f t="shared" si="66"/>
        <v>0</v>
      </c>
    </row>
    <row r="4238" spans="1:13" hidden="1" x14ac:dyDescent="0.3">
      <c r="A4238" s="108">
        <v>586979</v>
      </c>
      <c r="B4238" s="133" t="s">
        <v>8466</v>
      </c>
      <c r="C4238" s="133" t="s">
        <v>16</v>
      </c>
      <c r="D4238" s="133" t="s">
        <v>8419</v>
      </c>
      <c r="E4238" s="133" t="s">
        <v>1354</v>
      </c>
      <c r="F4238" s="133" t="s">
        <v>8409</v>
      </c>
      <c r="G4238" s="133" t="s">
        <v>865</v>
      </c>
      <c r="H4238" s="133" t="s">
        <v>1893</v>
      </c>
      <c r="I4238" t="b">
        <v>0</v>
      </c>
      <c r="J4238" s="133" t="s">
        <v>867</v>
      </c>
      <c r="K4238" s="91">
        <v>5500</v>
      </c>
      <c r="L4238" s="278">
        <v>5500</v>
      </c>
      <c r="M4238" s="278">
        <f t="shared" si="66"/>
        <v>0</v>
      </c>
    </row>
    <row r="4239" spans="1:13" hidden="1" x14ac:dyDescent="0.3">
      <c r="A4239" s="108">
        <v>586980</v>
      </c>
      <c r="B4239" s="133" t="s">
        <v>8467</v>
      </c>
      <c r="C4239" s="133" t="s">
        <v>16</v>
      </c>
      <c r="D4239" s="133" t="s">
        <v>8419</v>
      </c>
      <c r="E4239" s="133" t="s">
        <v>1354</v>
      </c>
      <c r="F4239" s="133" t="s">
        <v>8409</v>
      </c>
      <c r="G4239" s="133" t="s">
        <v>925</v>
      </c>
      <c r="H4239" s="133" t="s">
        <v>1355</v>
      </c>
      <c r="I4239" t="b">
        <v>0</v>
      </c>
      <c r="J4239" s="133" t="s">
        <v>867</v>
      </c>
      <c r="K4239" s="91">
        <v>5000</v>
      </c>
      <c r="L4239" s="278">
        <v>5000</v>
      </c>
      <c r="M4239" s="278">
        <f t="shared" si="66"/>
        <v>0</v>
      </c>
    </row>
    <row r="4240" spans="1:13" hidden="1" x14ac:dyDescent="0.3">
      <c r="A4240" s="108">
        <v>586981</v>
      </c>
      <c r="B4240" s="133" t="s">
        <v>8468</v>
      </c>
      <c r="C4240" s="133" t="s">
        <v>16</v>
      </c>
      <c r="D4240" s="133" t="s">
        <v>8419</v>
      </c>
      <c r="E4240" s="133" t="s">
        <v>1212</v>
      </c>
      <c r="F4240" s="133" t="s">
        <v>8392</v>
      </c>
      <c r="G4240" s="133" t="s">
        <v>865</v>
      </c>
      <c r="H4240" s="133" t="s">
        <v>8469</v>
      </c>
      <c r="I4240" t="b">
        <v>0</v>
      </c>
      <c r="J4240" s="133" t="s">
        <v>867</v>
      </c>
      <c r="K4240" s="91">
        <v>3140</v>
      </c>
      <c r="L4240" s="278">
        <v>0</v>
      </c>
      <c r="M4240" s="278">
        <f t="shared" si="66"/>
        <v>-3140</v>
      </c>
    </row>
    <row r="4241" spans="1:13" hidden="1" x14ac:dyDescent="0.3">
      <c r="A4241" s="108">
        <v>586982</v>
      </c>
      <c r="B4241" s="133" t="s">
        <v>8470</v>
      </c>
      <c r="C4241" s="133" t="s">
        <v>16</v>
      </c>
      <c r="D4241" s="133" t="s">
        <v>8419</v>
      </c>
      <c r="E4241" s="133" t="s">
        <v>1212</v>
      </c>
      <c r="F4241" s="133" t="s">
        <v>8392</v>
      </c>
      <c r="G4241" s="133" t="s">
        <v>925</v>
      </c>
      <c r="H4241" s="133" t="s">
        <v>8471</v>
      </c>
      <c r="I4241" t="b">
        <v>0</v>
      </c>
      <c r="J4241" s="133" t="s">
        <v>867</v>
      </c>
      <c r="K4241" s="91">
        <v>1440</v>
      </c>
      <c r="L4241" s="278">
        <v>0</v>
      </c>
      <c r="M4241" s="278">
        <f t="shared" si="66"/>
        <v>-1440</v>
      </c>
    </row>
    <row r="4242" spans="1:13" hidden="1" x14ac:dyDescent="0.3">
      <c r="A4242" s="108">
        <v>586983</v>
      </c>
      <c r="B4242" s="133" t="s">
        <v>8472</v>
      </c>
      <c r="C4242" s="133" t="s">
        <v>16</v>
      </c>
      <c r="D4242" s="133" t="s">
        <v>8419</v>
      </c>
      <c r="E4242" s="133" t="s">
        <v>1212</v>
      </c>
      <c r="F4242" s="133" t="s">
        <v>8392</v>
      </c>
      <c r="G4242" s="133" t="s">
        <v>928</v>
      </c>
      <c r="H4242" s="133" t="s">
        <v>8473</v>
      </c>
      <c r="I4242" t="b">
        <v>0</v>
      </c>
      <c r="J4242" s="133" t="s">
        <v>867</v>
      </c>
      <c r="K4242" s="91">
        <v>4800</v>
      </c>
      <c r="L4242" s="278">
        <v>4800</v>
      </c>
      <c r="M4242" s="278">
        <f t="shared" si="66"/>
        <v>0</v>
      </c>
    </row>
    <row r="4243" spans="1:13" hidden="1" x14ac:dyDescent="0.3">
      <c r="A4243" s="108">
        <v>586984</v>
      </c>
      <c r="B4243" s="133" t="s">
        <v>8474</v>
      </c>
      <c r="C4243" s="133" t="s">
        <v>16</v>
      </c>
      <c r="D4243" s="133" t="s">
        <v>8419</v>
      </c>
      <c r="E4243" s="133" t="s">
        <v>1212</v>
      </c>
      <c r="F4243" s="133" t="s">
        <v>8392</v>
      </c>
      <c r="G4243" s="133" t="s">
        <v>931</v>
      </c>
      <c r="H4243" s="133" t="s">
        <v>8475</v>
      </c>
      <c r="I4243" t="b">
        <v>0</v>
      </c>
      <c r="J4243" s="133" t="s">
        <v>867</v>
      </c>
      <c r="K4243" s="91">
        <v>2360</v>
      </c>
      <c r="L4243" s="278">
        <v>2360</v>
      </c>
      <c r="M4243" s="278">
        <f t="shared" si="66"/>
        <v>0</v>
      </c>
    </row>
    <row r="4244" spans="1:13" hidden="1" x14ac:dyDescent="0.3">
      <c r="A4244" s="108">
        <v>586985</v>
      </c>
      <c r="B4244" s="133" t="s">
        <v>8476</v>
      </c>
      <c r="C4244" s="133" t="s">
        <v>16</v>
      </c>
      <c r="D4244" s="133" t="s">
        <v>8419</v>
      </c>
      <c r="E4244" s="133" t="s">
        <v>1212</v>
      </c>
      <c r="F4244" s="133" t="s">
        <v>8397</v>
      </c>
      <c r="G4244" s="133" t="s">
        <v>865</v>
      </c>
      <c r="H4244" s="133" t="s">
        <v>8469</v>
      </c>
      <c r="I4244" t="b">
        <v>0</v>
      </c>
      <c r="J4244" s="133" t="s">
        <v>867</v>
      </c>
      <c r="K4244" s="91">
        <v>45800</v>
      </c>
      <c r="L4244" s="278">
        <v>0</v>
      </c>
      <c r="M4244" s="278">
        <f t="shared" si="66"/>
        <v>-45800</v>
      </c>
    </row>
    <row r="4245" spans="1:13" hidden="1" x14ac:dyDescent="0.3">
      <c r="A4245" s="108">
        <v>1191764</v>
      </c>
      <c r="B4245" s="133" t="s">
        <v>8477</v>
      </c>
      <c r="C4245" s="133" t="s">
        <v>16</v>
      </c>
      <c r="D4245" s="133" t="s">
        <v>8419</v>
      </c>
      <c r="E4245" s="133" t="s">
        <v>1212</v>
      </c>
      <c r="F4245" s="133" t="s">
        <v>8397</v>
      </c>
      <c r="G4245" s="133" t="s">
        <v>925</v>
      </c>
      <c r="H4245" s="133" t="s">
        <v>8471</v>
      </c>
      <c r="I4245" t="b">
        <v>0</v>
      </c>
      <c r="J4245" s="133" t="s">
        <v>867</v>
      </c>
      <c r="K4245" s="91">
        <v>27990</v>
      </c>
      <c r="L4245" s="278">
        <v>0</v>
      </c>
      <c r="M4245" s="278">
        <f t="shared" si="66"/>
        <v>-27990</v>
      </c>
    </row>
    <row r="4246" spans="1:13" hidden="1" x14ac:dyDescent="0.3">
      <c r="A4246" s="108">
        <v>1210084</v>
      </c>
      <c r="B4246" s="133" t="s">
        <v>8478</v>
      </c>
      <c r="C4246" s="133" t="s">
        <v>16</v>
      </c>
      <c r="D4246" s="133" t="s">
        <v>8419</v>
      </c>
      <c r="E4246" s="133" t="s">
        <v>1212</v>
      </c>
      <c r="F4246" s="133" t="s">
        <v>8397</v>
      </c>
      <c r="G4246" s="133" t="s">
        <v>928</v>
      </c>
      <c r="H4246" s="133" t="s">
        <v>8473</v>
      </c>
      <c r="I4246" t="b">
        <v>0</v>
      </c>
      <c r="J4246" s="133" t="s">
        <v>867</v>
      </c>
      <c r="K4246" s="91">
        <v>53440</v>
      </c>
      <c r="L4246" s="278">
        <v>53440</v>
      </c>
      <c r="M4246" s="278">
        <f t="shared" si="66"/>
        <v>0</v>
      </c>
    </row>
    <row r="4247" spans="1:13" hidden="1" x14ac:dyDescent="0.3">
      <c r="A4247" s="108">
        <v>594969</v>
      </c>
      <c r="B4247" s="133" t="s">
        <v>8479</v>
      </c>
      <c r="C4247" s="133" t="s">
        <v>16</v>
      </c>
      <c r="D4247" s="133" t="s">
        <v>8419</v>
      </c>
      <c r="E4247" s="133" t="s">
        <v>1212</v>
      </c>
      <c r="F4247" s="133" t="s">
        <v>8397</v>
      </c>
      <c r="G4247" s="133" t="s">
        <v>931</v>
      </c>
      <c r="H4247" s="133" t="s">
        <v>8475</v>
      </c>
      <c r="I4247" t="b">
        <v>0</v>
      </c>
      <c r="J4247" s="133" t="s">
        <v>867</v>
      </c>
      <c r="K4247" s="91">
        <v>27100</v>
      </c>
      <c r="L4247" s="278">
        <v>27100</v>
      </c>
      <c r="M4247" s="278">
        <f t="shared" si="66"/>
        <v>0</v>
      </c>
    </row>
    <row r="4248" spans="1:13" hidden="1" x14ac:dyDescent="0.3">
      <c r="A4248" s="108">
        <v>1210083</v>
      </c>
      <c r="B4248" s="133" t="s">
        <v>8480</v>
      </c>
      <c r="C4248" s="133" t="s">
        <v>16</v>
      </c>
      <c r="D4248" s="133" t="s">
        <v>8419</v>
      </c>
      <c r="E4248" s="133" t="s">
        <v>1212</v>
      </c>
      <c r="F4248" s="133" t="s">
        <v>8409</v>
      </c>
      <c r="G4248" s="133" t="s">
        <v>865</v>
      </c>
      <c r="H4248" s="133" t="s">
        <v>8469</v>
      </c>
      <c r="I4248" t="b">
        <v>0</v>
      </c>
      <c r="J4248" s="133" t="s">
        <v>867</v>
      </c>
      <c r="K4248" s="91">
        <v>20150</v>
      </c>
      <c r="L4248" s="278">
        <v>0</v>
      </c>
      <c r="M4248" s="278">
        <f t="shared" si="66"/>
        <v>-20150</v>
      </c>
    </row>
    <row r="4249" spans="1:13" hidden="1" x14ac:dyDescent="0.3">
      <c r="A4249" s="108">
        <v>595024</v>
      </c>
      <c r="B4249" s="133" t="s">
        <v>8481</v>
      </c>
      <c r="C4249" s="133" t="s">
        <v>16</v>
      </c>
      <c r="D4249" s="133" t="s">
        <v>8419</v>
      </c>
      <c r="E4249" s="133" t="s">
        <v>1212</v>
      </c>
      <c r="F4249" s="133" t="s">
        <v>8409</v>
      </c>
      <c r="G4249" s="133" t="s">
        <v>925</v>
      </c>
      <c r="H4249" s="133" t="s">
        <v>8471</v>
      </c>
      <c r="I4249" t="b">
        <v>0</v>
      </c>
      <c r="J4249" s="133" t="s">
        <v>867</v>
      </c>
      <c r="K4249" s="91">
        <v>12310</v>
      </c>
      <c r="L4249" s="278">
        <v>0</v>
      </c>
      <c r="M4249" s="278">
        <f t="shared" si="66"/>
        <v>-12310</v>
      </c>
    </row>
    <row r="4250" spans="1:13" hidden="1" x14ac:dyDescent="0.3">
      <c r="A4250" s="108">
        <v>594972</v>
      </c>
      <c r="B4250" s="133" t="s">
        <v>8482</v>
      </c>
      <c r="C4250" s="133" t="s">
        <v>16</v>
      </c>
      <c r="D4250" s="133" t="s">
        <v>8419</v>
      </c>
      <c r="E4250" s="133" t="s">
        <v>1212</v>
      </c>
      <c r="F4250" s="133" t="s">
        <v>8409</v>
      </c>
      <c r="G4250" s="133" t="s">
        <v>928</v>
      </c>
      <c r="H4250" s="133" t="s">
        <v>8473</v>
      </c>
      <c r="I4250" t="b">
        <v>0</v>
      </c>
      <c r="J4250" s="133" t="s">
        <v>867</v>
      </c>
      <c r="K4250" s="91">
        <v>23510</v>
      </c>
      <c r="L4250" s="278">
        <v>23510</v>
      </c>
      <c r="M4250" s="278">
        <f t="shared" si="66"/>
        <v>0</v>
      </c>
    </row>
    <row r="4251" spans="1:13" hidden="1" x14ac:dyDescent="0.3">
      <c r="A4251" s="108">
        <v>850016</v>
      </c>
      <c r="B4251" s="133" t="s">
        <v>8483</v>
      </c>
      <c r="C4251" s="133" t="s">
        <v>16</v>
      </c>
      <c r="D4251" s="133" t="s">
        <v>8419</v>
      </c>
      <c r="E4251" s="133" t="s">
        <v>1212</v>
      </c>
      <c r="F4251" s="133" t="s">
        <v>8409</v>
      </c>
      <c r="G4251" s="133" t="s">
        <v>931</v>
      </c>
      <c r="H4251" s="133" t="s">
        <v>8475</v>
      </c>
      <c r="I4251" t="b">
        <v>0</v>
      </c>
      <c r="J4251" s="133" t="s">
        <v>867</v>
      </c>
      <c r="K4251" s="91">
        <v>12950</v>
      </c>
      <c r="L4251" s="278">
        <v>12950</v>
      </c>
      <c r="M4251" s="278">
        <f t="shared" si="66"/>
        <v>0</v>
      </c>
    </row>
    <row r="4252" spans="1:13" hidden="1" x14ac:dyDescent="0.3">
      <c r="A4252" s="108">
        <v>594973</v>
      </c>
      <c r="B4252" s="133" t="s">
        <v>8484</v>
      </c>
      <c r="C4252" s="133" t="s">
        <v>16</v>
      </c>
      <c r="D4252" s="133" t="s">
        <v>8419</v>
      </c>
      <c r="E4252" s="133" t="s">
        <v>1215</v>
      </c>
      <c r="F4252" s="133" t="s">
        <v>8392</v>
      </c>
      <c r="G4252" s="133" t="s">
        <v>865</v>
      </c>
      <c r="H4252" s="133" t="s">
        <v>1994</v>
      </c>
      <c r="I4252" t="b">
        <v>0</v>
      </c>
      <c r="J4252" s="133" t="s">
        <v>867</v>
      </c>
      <c r="K4252" s="91">
        <v>4000</v>
      </c>
      <c r="L4252" s="278">
        <v>4000</v>
      </c>
      <c r="M4252" s="278">
        <f t="shared" si="66"/>
        <v>0</v>
      </c>
    </row>
    <row r="4253" spans="1:13" hidden="1" x14ac:dyDescent="0.3">
      <c r="A4253" s="108">
        <v>594974</v>
      </c>
      <c r="B4253" s="133" t="s">
        <v>8485</v>
      </c>
      <c r="C4253" s="133" t="s">
        <v>16</v>
      </c>
      <c r="D4253" s="133" t="s">
        <v>8419</v>
      </c>
      <c r="E4253" s="133" t="s">
        <v>1215</v>
      </c>
      <c r="F4253" s="133" t="s">
        <v>8392</v>
      </c>
      <c r="G4253" s="133" t="s">
        <v>925</v>
      </c>
      <c r="H4253" s="133" t="s">
        <v>3034</v>
      </c>
      <c r="I4253" t="b">
        <v>0</v>
      </c>
      <c r="J4253" s="133" t="s">
        <v>867</v>
      </c>
      <c r="K4253" s="91">
        <v>0</v>
      </c>
      <c r="L4253" s="278">
        <v>0</v>
      </c>
      <c r="M4253" s="278">
        <f t="shared" si="66"/>
        <v>0</v>
      </c>
    </row>
    <row r="4254" spans="1:13" hidden="1" x14ac:dyDescent="0.3">
      <c r="A4254" s="108">
        <v>594975</v>
      </c>
      <c r="B4254" s="133" t="s">
        <v>8486</v>
      </c>
      <c r="C4254" s="133" t="s">
        <v>16</v>
      </c>
      <c r="D4254" s="133" t="s">
        <v>8419</v>
      </c>
      <c r="E4254" s="133" t="s">
        <v>1215</v>
      </c>
      <c r="F4254" s="133" t="s">
        <v>8397</v>
      </c>
      <c r="G4254" s="133" t="s">
        <v>865</v>
      </c>
      <c r="H4254" s="133" t="s">
        <v>1992</v>
      </c>
      <c r="I4254" t="b">
        <v>0</v>
      </c>
      <c r="J4254" s="133" t="s">
        <v>867</v>
      </c>
      <c r="K4254" s="91">
        <v>3000</v>
      </c>
      <c r="L4254" s="278">
        <v>3000</v>
      </c>
      <c r="M4254" s="278">
        <f t="shared" si="66"/>
        <v>0</v>
      </c>
    </row>
    <row r="4255" spans="1:13" hidden="1" x14ac:dyDescent="0.3">
      <c r="A4255" s="108">
        <v>594976</v>
      </c>
      <c r="B4255" s="133" t="s">
        <v>8487</v>
      </c>
      <c r="C4255" s="133" t="s">
        <v>16</v>
      </c>
      <c r="D4255" s="133" t="s">
        <v>8419</v>
      </c>
      <c r="E4255" s="133" t="s">
        <v>1215</v>
      </c>
      <c r="F4255" s="133" t="s">
        <v>8397</v>
      </c>
      <c r="G4255" s="133" t="s">
        <v>925</v>
      </c>
      <c r="H4255" s="133" t="s">
        <v>1994</v>
      </c>
      <c r="I4255" t="b">
        <v>0</v>
      </c>
      <c r="J4255" s="133" t="s">
        <v>867</v>
      </c>
      <c r="K4255" s="91">
        <v>8000</v>
      </c>
      <c r="L4255" s="278">
        <v>8000</v>
      </c>
      <c r="M4255" s="278">
        <f t="shared" si="66"/>
        <v>0</v>
      </c>
    </row>
    <row r="4256" spans="1:13" hidden="1" x14ac:dyDescent="0.3">
      <c r="A4256" s="108">
        <v>594977</v>
      </c>
      <c r="B4256" s="133" t="s">
        <v>8488</v>
      </c>
      <c r="C4256" s="133" t="s">
        <v>16</v>
      </c>
      <c r="D4256" s="133" t="s">
        <v>8419</v>
      </c>
      <c r="E4256" s="133" t="s">
        <v>1215</v>
      </c>
      <c r="F4256" s="133" t="s">
        <v>8397</v>
      </c>
      <c r="G4256" s="133" t="s">
        <v>928</v>
      </c>
      <c r="H4256" s="133" t="s">
        <v>1996</v>
      </c>
      <c r="I4256" t="b">
        <v>0</v>
      </c>
      <c r="J4256" s="133" t="s">
        <v>867</v>
      </c>
      <c r="K4256" s="91">
        <v>1000</v>
      </c>
      <c r="L4256" s="278">
        <v>1000</v>
      </c>
      <c r="M4256" s="278">
        <f t="shared" si="66"/>
        <v>0</v>
      </c>
    </row>
    <row r="4257" spans="1:13" hidden="1" x14ac:dyDescent="0.3">
      <c r="A4257" s="108">
        <v>594978</v>
      </c>
      <c r="B4257" s="133" t="s">
        <v>8489</v>
      </c>
      <c r="C4257" s="133" t="s">
        <v>16</v>
      </c>
      <c r="D4257" s="133" t="s">
        <v>8419</v>
      </c>
      <c r="E4257" s="133" t="s">
        <v>1215</v>
      </c>
      <c r="F4257" s="133" t="s">
        <v>8397</v>
      </c>
      <c r="G4257" s="133" t="s">
        <v>931</v>
      </c>
      <c r="H4257" s="133" t="s">
        <v>8490</v>
      </c>
      <c r="I4257" t="b">
        <v>0</v>
      </c>
      <c r="J4257" s="133" t="s">
        <v>867</v>
      </c>
      <c r="K4257" s="91">
        <v>1200</v>
      </c>
      <c r="L4257" s="278">
        <v>1200</v>
      </c>
      <c r="M4257" s="278">
        <f t="shared" si="66"/>
        <v>0</v>
      </c>
    </row>
    <row r="4258" spans="1:13" hidden="1" x14ac:dyDescent="0.3">
      <c r="A4258" s="108">
        <v>594979</v>
      </c>
      <c r="B4258" s="133" t="s">
        <v>8491</v>
      </c>
      <c r="C4258" s="133" t="s">
        <v>16</v>
      </c>
      <c r="D4258" s="133" t="s">
        <v>8419</v>
      </c>
      <c r="E4258" s="133" t="s">
        <v>1215</v>
      </c>
      <c r="F4258" s="133" t="s">
        <v>8397</v>
      </c>
      <c r="G4258" s="133" t="s">
        <v>944</v>
      </c>
      <c r="H4258" s="133" t="s">
        <v>3034</v>
      </c>
      <c r="I4258" t="b">
        <v>0</v>
      </c>
      <c r="J4258" s="133" t="s">
        <v>867</v>
      </c>
      <c r="K4258" s="91">
        <v>0</v>
      </c>
      <c r="L4258" s="278">
        <v>0</v>
      </c>
      <c r="M4258" s="278">
        <f t="shared" si="66"/>
        <v>0</v>
      </c>
    </row>
    <row r="4259" spans="1:13" hidden="1" x14ac:dyDescent="0.3">
      <c r="A4259" s="108">
        <v>2617424</v>
      </c>
      <c r="B4259" s="133" t="s">
        <v>8492</v>
      </c>
      <c r="C4259" s="133" t="s">
        <v>16</v>
      </c>
      <c r="D4259" s="133" t="s">
        <v>8419</v>
      </c>
      <c r="E4259" s="133" t="s">
        <v>1215</v>
      </c>
      <c r="F4259" s="133" t="s">
        <v>8409</v>
      </c>
      <c r="G4259" s="133" t="s">
        <v>865</v>
      </c>
      <c r="H4259" s="133" t="s">
        <v>1992</v>
      </c>
      <c r="I4259" t="b">
        <v>0</v>
      </c>
      <c r="J4259" s="133" t="s">
        <v>867</v>
      </c>
      <c r="K4259" s="91">
        <v>750</v>
      </c>
      <c r="L4259" s="278">
        <v>750</v>
      </c>
      <c r="M4259" s="278">
        <f t="shared" si="66"/>
        <v>0</v>
      </c>
    </row>
    <row r="4260" spans="1:13" hidden="1" x14ac:dyDescent="0.3">
      <c r="A4260" s="108">
        <v>594980</v>
      </c>
      <c r="B4260" s="133" t="s">
        <v>8493</v>
      </c>
      <c r="C4260" s="133" t="s">
        <v>16</v>
      </c>
      <c r="D4260" s="133" t="s">
        <v>8419</v>
      </c>
      <c r="E4260" s="133" t="s">
        <v>1215</v>
      </c>
      <c r="F4260" s="133" t="s">
        <v>8409</v>
      </c>
      <c r="G4260" s="133" t="s">
        <v>925</v>
      </c>
      <c r="H4260" s="133" t="s">
        <v>1994</v>
      </c>
      <c r="I4260" t="b">
        <v>0</v>
      </c>
      <c r="J4260" s="133" t="s">
        <v>867</v>
      </c>
      <c r="K4260" s="91">
        <v>3500</v>
      </c>
      <c r="L4260" s="278">
        <v>3500</v>
      </c>
      <c r="M4260" s="278">
        <f t="shared" si="66"/>
        <v>0</v>
      </c>
    </row>
    <row r="4261" spans="1:13" hidden="1" x14ac:dyDescent="0.3">
      <c r="A4261" s="108">
        <v>594981</v>
      </c>
      <c r="B4261" s="133" t="s">
        <v>8494</v>
      </c>
      <c r="C4261" s="133" t="s">
        <v>16</v>
      </c>
      <c r="D4261" s="133" t="s">
        <v>8419</v>
      </c>
      <c r="E4261" s="133" t="s">
        <v>1215</v>
      </c>
      <c r="F4261" s="133" t="s">
        <v>8409</v>
      </c>
      <c r="G4261" s="133" t="s">
        <v>928</v>
      </c>
      <c r="H4261" s="133" t="s">
        <v>3034</v>
      </c>
      <c r="I4261" t="b">
        <v>0</v>
      </c>
      <c r="J4261" s="133" t="s">
        <v>867</v>
      </c>
      <c r="K4261" s="91">
        <v>0</v>
      </c>
      <c r="L4261" s="278">
        <v>0</v>
      </c>
      <c r="M4261" s="278">
        <f t="shared" si="66"/>
        <v>0</v>
      </c>
    </row>
    <row r="4262" spans="1:13" hidden="1" x14ac:dyDescent="0.3">
      <c r="A4262" s="108">
        <v>850017</v>
      </c>
      <c r="B4262" s="133" t="s">
        <v>8495</v>
      </c>
      <c r="C4262" s="133" t="s">
        <v>16</v>
      </c>
      <c r="D4262" s="133" t="s">
        <v>8419</v>
      </c>
      <c r="E4262" s="133" t="s">
        <v>1215</v>
      </c>
      <c r="F4262" s="133" t="s">
        <v>8409</v>
      </c>
      <c r="G4262" s="133" t="s">
        <v>931</v>
      </c>
      <c r="H4262" s="133" t="s">
        <v>1996</v>
      </c>
      <c r="I4262" t="b">
        <v>0</v>
      </c>
      <c r="J4262" s="133" t="s">
        <v>867</v>
      </c>
      <c r="K4262" s="91">
        <v>1000</v>
      </c>
      <c r="L4262" s="278">
        <v>1000</v>
      </c>
      <c r="M4262" s="278">
        <f t="shared" si="66"/>
        <v>0</v>
      </c>
    </row>
    <row r="4263" spans="1:13" hidden="1" x14ac:dyDescent="0.3">
      <c r="A4263" s="108">
        <v>594982</v>
      </c>
      <c r="B4263" s="133" t="s">
        <v>8496</v>
      </c>
      <c r="C4263" s="133" t="s">
        <v>16</v>
      </c>
      <c r="D4263" s="133" t="s">
        <v>8419</v>
      </c>
      <c r="E4263" s="133" t="s">
        <v>1220</v>
      </c>
      <c r="F4263" s="133" t="s">
        <v>8392</v>
      </c>
      <c r="G4263" s="133" t="s">
        <v>865</v>
      </c>
      <c r="H4263" s="133" t="s">
        <v>2006</v>
      </c>
      <c r="I4263" t="b">
        <v>0</v>
      </c>
      <c r="J4263" s="133" t="s">
        <v>867</v>
      </c>
      <c r="K4263" s="91">
        <v>6000</v>
      </c>
      <c r="L4263" s="278">
        <v>6000</v>
      </c>
      <c r="M4263" s="278">
        <f t="shared" si="66"/>
        <v>0</v>
      </c>
    </row>
    <row r="4264" spans="1:13" hidden="1" x14ac:dyDescent="0.3">
      <c r="A4264" s="108">
        <v>594983</v>
      </c>
      <c r="B4264" s="133" t="s">
        <v>8497</v>
      </c>
      <c r="C4264" s="133" t="s">
        <v>16</v>
      </c>
      <c r="D4264" s="133" t="s">
        <v>8419</v>
      </c>
      <c r="E4264" s="133" t="s">
        <v>1220</v>
      </c>
      <c r="F4264" s="133" t="s">
        <v>8397</v>
      </c>
      <c r="G4264" s="133" t="s">
        <v>865</v>
      </c>
      <c r="H4264" s="133" t="s">
        <v>1371</v>
      </c>
      <c r="I4264" t="b">
        <v>0</v>
      </c>
      <c r="J4264" s="133" t="s">
        <v>867</v>
      </c>
      <c r="K4264" s="91">
        <v>2000</v>
      </c>
      <c r="L4264" s="278">
        <v>2000</v>
      </c>
      <c r="M4264" s="278">
        <f t="shared" si="66"/>
        <v>0</v>
      </c>
    </row>
    <row r="4265" spans="1:13" hidden="1" x14ac:dyDescent="0.3">
      <c r="A4265" s="108">
        <v>2617419</v>
      </c>
      <c r="B4265" s="133" t="s">
        <v>8498</v>
      </c>
      <c r="C4265" s="133" t="s">
        <v>16</v>
      </c>
      <c r="D4265" s="133" t="s">
        <v>8419</v>
      </c>
      <c r="E4265" s="133" t="s">
        <v>1220</v>
      </c>
      <c r="F4265" s="133" t="s">
        <v>8397</v>
      </c>
      <c r="G4265" s="133" t="s">
        <v>925</v>
      </c>
      <c r="H4265" s="133" t="s">
        <v>2004</v>
      </c>
      <c r="I4265" t="b">
        <v>0</v>
      </c>
      <c r="J4265" s="133" t="s">
        <v>867</v>
      </c>
      <c r="K4265" s="91">
        <v>6000</v>
      </c>
      <c r="L4265" s="278">
        <v>6000</v>
      </c>
      <c r="M4265" s="278">
        <f t="shared" si="66"/>
        <v>0</v>
      </c>
    </row>
    <row r="4266" spans="1:13" hidden="1" x14ac:dyDescent="0.3">
      <c r="A4266" s="108">
        <v>594984</v>
      </c>
      <c r="B4266" s="133" t="s">
        <v>8499</v>
      </c>
      <c r="C4266" s="133" t="s">
        <v>16</v>
      </c>
      <c r="D4266" s="133" t="s">
        <v>8419</v>
      </c>
      <c r="E4266" s="133" t="s">
        <v>1220</v>
      </c>
      <c r="F4266" s="133" t="s">
        <v>8397</v>
      </c>
      <c r="G4266" s="133" t="s">
        <v>928</v>
      </c>
      <c r="H4266" s="133" t="s">
        <v>2006</v>
      </c>
      <c r="I4266" t="b">
        <v>0</v>
      </c>
      <c r="J4266" s="133" t="s">
        <v>867</v>
      </c>
      <c r="K4266" s="91">
        <v>16000</v>
      </c>
      <c r="L4266" s="278">
        <v>16000</v>
      </c>
      <c r="M4266" s="278">
        <f t="shared" si="66"/>
        <v>0</v>
      </c>
    </row>
    <row r="4267" spans="1:13" hidden="1" x14ac:dyDescent="0.3">
      <c r="A4267" s="108">
        <v>594985</v>
      </c>
      <c r="B4267" s="133" t="s">
        <v>8500</v>
      </c>
      <c r="C4267" s="133" t="s">
        <v>16</v>
      </c>
      <c r="D4267" s="133" t="s">
        <v>8419</v>
      </c>
      <c r="E4267" s="133" t="s">
        <v>1220</v>
      </c>
      <c r="F4267" s="133" t="s">
        <v>8397</v>
      </c>
      <c r="G4267" s="133" t="s">
        <v>931</v>
      </c>
      <c r="H4267" s="133" t="s">
        <v>2008</v>
      </c>
      <c r="I4267" t="b">
        <v>0</v>
      </c>
      <c r="J4267" s="133" t="s">
        <v>867</v>
      </c>
      <c r="K4267" s="91">
        <v>1500</v>
      </c>
      <c r="L4267" s="278">
        <v>1500</v>
      </c>
      <c r="M4267" s="278">
        <f t="shared" si="66"/>
        <v>0</v>
      </c>
    </row>
    <row r="4268" spans="1:13" hidden="1" x14ac:dyDescent="0.3">
      <c r="A4268" s="108">
        <v>594986</v>
      </c>
      <c r="B4268" s="133" t="s">
        <v>8501</v>
      </c>
      <c r="C4268" s="133" t="s">
        <v>16</v>
      </c>
      <c r="D4268" s="133" t="s">
        <v>8419</v>
      </c>
      <c r="E4268" s="133" t="s">
        <v>1220</v>
      </c>
      <c r="F4268" s="133" t="s">
        <v>8397</v>
      </c>
      <c r="G4268" s="133" t="s">
        <v>944</v>
      </c>
      <c r="H4268" s="133" t="s">
        <v>8502</v>
      </c>
      <c r="I4268" t="b">
        <v>0</v>
      </c>
      <c r="J4268" s="133" t="s">
        <v>867</v>
      </c>
      <c r="K4268" s="91">
        <v>1500</v>
      </c>
      <c r="L4268" s="278">
        <v>1500</v>
      </c>
      <c r="M4268" s="278">
        <f t="shared" si="66"/>
        <v>0</v>
      </c>
    </row>
    <row r="4269" spans="1:13" hidden="1" x14ac:dyDescent="0.3">
      <c r="A4269" s="108">
        <v>594987</v>
      </c>
      <c r="B4269" s="133" t="s">
        <v>8503</v>
      </c>
      <c r="C4269" s="133" t="s">
        <v>16</v>
      </c>
      <c r="D4269" s="133" t="s">
        <v>8419</v>
      </c>
      <c r="E4269" s="133" t="s">
        <v>1220</v>
      </c>
      <c r="F4269" s="133" t="s">
        <v>8409</v>
      </c>
      <c r="G4269" s="133" t="s">
        <v>865</v>
      </c>
      <c r="H4269" s="133" t="s">
        <v>2004</v>
      </c>
      <c r="I4269" t="b">
        <v>0</v>
      </c>
      <c r="J4269" s="133" t="s">
        <v>867</v>
      </c>
      <c r="K4269" s="91">
        <v>1500</v>
      </c>
      <c r="L4269" s="278">
        <v>1500</v>
      </c>
      <c r="M4269" s="278">
        <f t="shared" si="66"/>
        <v>0</v>
      </c>
    </row>
    <row r="4270" spans="1:13" hidden="1" x14ac:dyDescent="0.3">
      <c r="A4270" s="108">
        <v>2617420</v>
      </c>
      <c r="B4270" s="133" t="s">
        <v>8504</v>
      </c>
      <c r="C4270" s="133" t="s">
        <v>16</v>
      </c>
      <c r="D4270" s="133" t="s">
        <v>8419</v>
      </c>
      <c r="E4270" s="133" t="s">
        <v>1220</v>
      </c>
      <c r="F4270" s="133" t="s">
        <v>8409</v>
      </c>
      <c r="G4270" s="133" t="s">
        <v>925</v>
      </c>
      <c r="H4270" s="133" t="s">
        <v>2006</v>
      </c>
      <c r="I4270" t="b">
        <v>0</v>
      </c>
      <c r="J4270" s="133" t="s">
        <v>867</v>
      </c>
      <c r="K4270" s="91">
        <v>7000</v>
      </c>
      <c r="L4270" s="278">
        <v>7000</v>
      </c>
      <c r="M4270" s="278">
        <f t="shared" si="66"/>
        <v>0</v>
      </c>
    </row>
    <row r="4271" spans="1:13" hidden="1" x14ac:dyDescent="0.3">
      <c r="A4271" s="108">
        <v>2617421</v>
      </c>
      <c r="B4271" s="133" t="s">
        <v>8505</v>
      </c>
      <c r="C4271" s="133" t="s">
        <v>16</v>
      </c>
      <c r="D4271" s="133" t="s">
        <v>8419</v>
      </c>
      <c r="E4271" s="133" t="s">
        <v>1229</v>
      </c>
      <c r="F4271" s="133" t="s">
        <v>8392</v>
      </c>
      <c r="G4271" s="133" t="s">
        <v>865</v>
      </c>
      <c r="H4271" s="133" t="s">
        <v>1308</v>
      </c>
      <c r="I4271" t="b">
        <v>0</v>
      </c>
      <c r="J4271" s="133" t="s">
        <v>867</v>
      </c>
      <c r="K4271" s="91">
        <v>8000</v>
      </c>
      <c r="L4271" s="278">
        <v>8000</v>
      </c>
      <c r="M4271" s="278">
        <f t="shared" si="66"/>
        <v>0</v>
      </c>
    </row>
    <row r="4272" spans="1:13" hidden="1" x14ac:dyDescent="0.3">
      <c r="A4272" s="108">
        <v>594988</v>
      </c>
      <c r="B4272" s="133" t="s">
        <v>8506</v>
      </c>
      <c r="C4272" s="133" t="s">
        <v>16</v>
      </c>
      <c r="D4272" s="133" t="s">
        <v>8419</v>
      </c>
      <c r="E4272" s="133" t="s">
        <v>1229</v>
      </c>
      <c r="F4272" s="133" t="s">
        <v>8392</v>
      </c>
      <c r="G4272" s="133" t="s">
        <v>925</v>
      </c>
      <c r="H4272" s="133" t="s">
        <v>2779</v>
      </c>
      <c r="I4272" t="b">
        <v>0</v>
      </c>
      <c r="J4272" s="133" t="s">
        <v>867</v>
      </c>
      <c r="K4272" s="91">
        <v>40</v>
      </c>
      <c r="L4272" s="278">
        <v>40</v>
      </c>
      <c r="M4272" s="278">
        <f t="shared" si="66"/>
        <v>0</v>
      </c>
    </row>
    <row r="4273" spans="1:13" hidden="1" x14ac:dyDescent="0.3">
      <c r="A4273" s="108">
        <v>594997</v>
      </c>
      <c r="B4273" s="133" t="s">
        <v>8507</v>
      </c>
      <c r="C4273" s="133" t="s">
        <v>16</v>
      </c>
      <c r="D4273" s="133" t="s">
        <v>8419</v>
      </c>
      <c r="E4273" s="133" t="s">
        <v>1229</v>
      </c>
      <c r="F4273" s="133" t="s">
        <v>8392</v>
      </c>
      <c r="G4273" s="133" t="s">
        <v>928</v>
      </c>
      <c r="H4273" s="133" t="s">
        <v>8508</v>
      </c>
      <c r="I4273" t="b">
        <v>0</v>
      </c>
      <c r="J4273" s="133" t="s">
        <v>867</v>
      </c>
      <c r="K4273" s="91">
        <v>1000</v>
      </c>
      <c r="L4273" s="278">
        <v>1000</v>
      </c>
      <c r="M4273" s="278">
        <f t="shared" si="66"/>
        <v>0</v>
      </c>
    </row>
    <row r="4274" spans="1:13" hidden="1" x14ac:dyDescent="0.3">
      <c r="A4274" s="108">
        <v>594998</v>
      </c>
      <c r="B4274" s="133" t="s">
        <v>8509</v>
      </c>
      <c r="C4274" s="133" t="s">
        <v>16</v>
      </c>
      <c r="D4274" s="133" t="s">
        <v>8419</v>
      </c>
      <c r="E4274" s="133" t="s">
        <v>1229</v>
      </c>
      <c r="F4274" s="133" t="s">
        <v>8392</v>
      </c>
      <c r="G4274" s="133" t="s">
        <v>931</v>
      </c>
      <c r="H4274" s="133" t="s">
        <v>1912</v>
      </c>
      <c r="I4274" t="b">
        <v>0</v>
      </c>
      <c r="J4274" s="133" t="s">
        <v>867</v>
      </c>
      <c r="K4274" s="91">
        <v>50</v>
      </c>
      <c r="L4274" s="278">
        <v>50</v>
      </c>
      <c r="M4274" s="278">
        <f t="shared" si="66"/>
        <v>0</v>
      </c>
    </row>
    <row r="4275" spans="1:13" hidden="1" x14ac:dyDescent="0.3">
      <c r="A4275" s="108">
        <v>594999</v>
      </c>
      <c r="B4275" s="133" t="s">
        <v>8510</v>
      </c>
      <c r="C4275" s="133" t="s">
        <v>16</v>
      </c>
      <c r="D4275" s="133" t="s">
        <v>8419</v>
      </c>
      <c r="E4275" s="133" t="s">
        <v>1229</v>
      </c>
      <c r="F4275" s="133" t="s">
        <v>8397</v>
      </c>
      <c r="G4275" s="133" t="s">
        <v>865</v>
      </c>
      <c r="H4275" s="133" t="s">
        <v>1308</v>
      </c>
      <c r="I4275" t="b">
        <v>0</v>
      </c>
      <c r="J4275" s="133" t="s">
        <v>867</v>
      </c>
      <c r="K4275" s="91">
        <v>10000</v>
      </c>
      <c r="L4275" s="278">
        <v>10000</v>
      </c>
      <c r="M4275" s="278">
        <f t="shared" si="66"/>
        <v>0</v>
      </c>
    </row>
    <row r="4276" spans="1:13" hidden="1" x14ac:dyDescent="0.3">
      <c r="A4276" s="108">
        <v>2617418</v>
      </c>
      <c r="B4276" s="133" t="s">
        <v>8511</v>
      </c>
      <c r="C4276" s="133" t="s">
        <v>16</v>
      </c>
      <c r="D4276" s="133" t="s">
        <v>8419</v>
      </c>
      <c r="E4276" s="133" t="s">
        <v>1229</v>
      </c>
      <c r="F4276" s="133" t="s">
        <v>8397</v>
      </c>
      <c r="G4276" s="133" t="s">
        <v>925</v>
      </c>
      <c r="H4276" s="133" t="s">
        <v>8512</v>
      </c>
      <c r="I4276" t="b">
        <v>0</v>
      </c>
      <c r="J4276" s="133" t="s">
        <v>867</v>
      </c>
      <c r="K4276" s="91">
        <v>440</v>
      </c>
      <c r="L4276" s="278">
        <v>440</v>
      </c>
      <c r="M4276" s="278">
        <f t="shared" si="66"/>
        <v>0</v>
      </c>
    </row>
    <row r="4277" spans="1:13" hidden="1" x14ac:dyDescent="0.3">
      <c r="A4277" s="108">
        <v>2617422</v>
      </c>
      <c r="B4277" s="133" t="s">
        <v>8513</v>
      </c>
      <c r="C4277" s="133" t="s">
        <v>16</v>
      </c>
      <c r="D4277" s="133" t="s">
        <v>8419</v>
      </c>
      <c r="E4277" s="133" t="s">
        <v>1229</v>
      </c>
      <c r="F4277" s="133" t="s">
        <v>8397</v>
      </c>
      <c r="G4277" s="133" t="s">
        <v>928</v>
      </c>
      <c r="H4277" s="133" t="s">
        <v>1314</v>
      </c>
      <c r="I4277" t="b">
        <v>0</v>
      </c>
      <c r="J4277" s="133" t="s">
        <v>867</v>
      </c>
      <c r="K4277" s="91">
        <v>500</v>
      </c>
      <c r="L4277" s="278">
        <v>500</v>
      </c>
      <c r="M4277" s="278">
        <f t="shared" si="66"/>
        <v>0</v>
      </c>
    </row>
    <row r="4278" spans="1:13" hidden="1" x14ac:dyDescent="0.3">
      <c r="A4278" s="108">
        <v>594989</v>
      </c>
      <c r="B4278" s="133" t="s">
        <v>8514</v>
      </c>
      <c r="C4278" s="133" t="s">
        <v>16</v>
      </c>
      <c r="D4278" s="133" t="s">
        <v>8419</v>
      </c>
      <c r="E4278" s="133" t="s">
        <v>1229</v>
      </c>
      <c r="F4278" s="133" t="s">
        <v>8397</v>
      </c>
      <c r="G4278" s="133" t="s">
        <v>931</v>
      </c>
      <c r="H4278" s="133" t="s">
        <v>1912</v>
      </c>
      <c r="I4278" t="b">
        <v>0</v>
      </c>
      <c r="J4278" s="133" t="s">
        <v>867</v>
      </c>
      <c r="K4278" s="91">
        <v>350</v>
      </c>
      <c r="L4278" s="278">
        <v>350</v>
      </c>
      <c r="M4278" s="278">
        <f t="shared" si="66"/>
        <v>0</v>
      </c>
    </row>
    <row r="4279" spans="1:13" hidden="1" x14ac:dyDescent="0.3">
      <c r="A4279" s="108">
        <v>594990</v>
      </c>
      <c r="B4279" s="133" t="s">
        <v>8515</v>
      </c>
      <c r="C4279" s="133" t="s">
        <v>16</v>
      </c>
      <c r="D4279" s="133" t="s">
        <v>8419</v>
      </c>
      <c r="E4279" s="133" t="s">
        <v>1229</v>
      </c>
      <c r="F4279" s="133" t="s">
        <v>8409</v>
      </c>
      <c r="G4279" s="133" t="s">
        <v>865</v>
      </c>
      <c r="H4279" s="133" t="s">
        <v>1457</v>
      </c>
      <c r="I4279" t="b">
        <v>0</v>
      </c>
      <c r="J4279" s="133" t="s">
        <v>867</v>
      </c>
      <c r="K4279" s="91">
        <v>7000</v>
      </c>
      <c r="L4279" s="278">
        <v>7000</v>
      </c>
      <c r="M4279" s="278">
        <f t="shared" si="66"/>
        <v>0</v>
      </c>
    </row>
    <row r="4280" spans="1:13" hidden="1" x14ac:dyDescent="0.3">
      <c r="A4280" s="108">
        <v>594991</v>
      </c>
      <c r="B4280" s="133" t="s">
        <v>8516</v>
      </c>
      <c r="C4280" s="133" t="s">
        <v>16</v>
      </c>
      <c r="D4280" s="133" t="s">
        <v>8419</v>
      </c>
      <c r="E4280" s="133" t="s">
        <v>1229</v>
      </c>
      <c r="F4280" s="133" t="s">
        <v>8409</v>
      </c>
      <c r="G4280" s="133" t="s">
        <v>925</v>
      </c>
      <c r="H4280" s="133" t="s">
        <v>1799</v>
      </c>
      <c r="I4280" t="b">
        <v>0</v>
      </c>
      <c r="J4280" s="133" t="s">
        <v>867</v>
      </c>
      <c r="K4280" s="91">
        <v>200</v>
      </c>
      <c r="L4280" s="278">
        <v>200</v>
      </c>
      <c r="M4280" s="278">
        <f t="shared" si="66"/>
        <v>0</v>
      </c>
    </row>
    <row r="4281" spans="1:13" hidden="1" x14ac:dyDescent="0.3">
      <c r="A4281" s="108">
        <v>594992</v>
      </c>
      <c r="B4281" s="133" t="s">
        <v>8517</v>
      </c>
      <c r="C4281" s="133" t="s">
        <v>16</v>
      </c>
      <c r="D4281" s="133" t="s">
        <v>8419</v>
      </c>
      <c r="E4281" s="133" t="s">
        <v>1229</v>
      </c>
      <c r="F4281" s="133" t="s">
        <v>8409</v>
      </c>
      <c r="G4281" s="133" t="s">
        <v>928</v>
      </c>
      <c r="H4281" s="133" t="s">
        <v>8518</v>
      </c>
      <c r="I4281" t="b">
        <v>0</v>
      </c>
      <c r="J4281" s="133" t="s">
        <v>867</v>
      </c>
      <c r="K4281" s="91">
        <v>3500</v>
      </c>
      <c r="L4281" s="278">
        <v>3500</v>
      </c>
      <c r="M4281" s="278">
        <f t="shared" si="66"/>
        <v>0</v>
      </c>
    </row>
    <row r="4282" spans="1:13" hidden="1" x14ac:dyDescent="0.3">
      <c r="A4282" s="108">
        <v>594993</v>
      </c>
      <c r="B4282" s="133" t="s">
        <v>8519</v>
      </c>
      <c r="C4282" s="133" t="s">
        <v>16</v>
      </c>
      <c r="D4282" s="133" t="s">
        <v>8419</v>
      </c>
      <c r="E4282" s="133" t="s">
        <v>1229</v>
      </c>
      <c r="F4282" s="133" t="s">
        <v>8409</v>
      </c>
      <c r="G4282" s="133" t="s">
        <v>931</v>
      </c>
      <c r="H4282" s="133" t="s">
        <v>8520</v>
      </c>
      <c r="I4282" t="b">
        <v>0</v>
      </c>
      <c r="J4282" s="133" t="s">
        <v>867</v>
      </c>
      <c r="K4282" s="91">
        <v>2500</v>
      </c>
      <c r="L4282" s="278">
        <v>2500</v>
      </c>
      <c r="M4282" s="278">
        <f t="shared" si="66"/>
        <v>0</v>
      </c>
    </row>
    <row r="4283" spans="1:13" hidden="1" x14ac:dyDescent="0.3">
      <c r="A4283" s="108">
        <v>594994</v>
      </c>
      <c r="B4283" s="133" t="s">
        <v>8521</v>
      </c>
      <c r="C4283" s="133" t="s">
        <v>16</v>
      </c>
      <c r="D4283" s="133" t="s">
        <v>8419</v>
      </c>
      <c r="E4283" s="133" t="s">
        <v>1229</v>
      </c>
      <c r="F4283" s="133" t="s">
        <v>8409</v>
      </c>
      <c r="G4283" s="133" t="s">
        <v>944</v>
      </c>
      <c r="H4283" s="133" t="s">
        <v>1314</v>
      </c>
      <c r="I4283" t="b">
        <v>0</v>
      </c>
      <c r="J4283" s="133" t="s">
        <v>867</v>
      </c>
      <c r="K4283" s="91">
        <v>250</v>
      </c>
      <c r="L4283" s="278">
        <v>250</v>
      </c>
      <c r="M4283" s="278">
        <f t="shared" si="66"/>
        <v>0</v>
      </c>
    </row>
    <row r="4284" spans="1:13" hidden="1" x14ac:dyDescent="0.3">
      <c r="A4284" s="108">
        <v>594995</v>
      </c>
      <c r="B4284" s="133" t="s">
        <v>8522</v>
      </c>
      <c r="C4284" s="133" t="s">
        <v>16</v>
      </c>
      <c r="D4284" s="133" t="s">
        <v>8419</v>
      </c>
      <c r="E4284" s="133" t="s">
        <v>1229</v>
      </c>
      <c r="F4284" s="133" t="s">
        <v>8409</v>
      </c>
      <c r="G4284" s="133" t="s">
        <v>1060</v>
      </c>
      <c r="H4284" s="133" t="s">
        <v>1912</v>
      </c>
      <c r="I4284" t="b">
        <v>0</v>
      </c>
      <c r="J4284" s="133" t="s">
        <v>867</v>
      </c>
      <c r="K4284" s="91">
        <v>250</v>
      </c>
      <c r="L4284" s="278">
        <v>250</v>
      </c>
      <c r="M4284" s="278">
        <f t="shared" si="66"/>
        <v>0</v>
      </c>
    </row>
    <row r="4285" spans="1:13" hidden="1" x14ac:dyDescent="0.3">
      <c r="A4285" s="108">
        <v>594996</v>
      </c>
      <c r="B4285" s="133" t="s">
        <v>8523</v>
      </c>
      <c r="C4285" s="133" t="s">
        <v>16</v>
      </c>
      <c r="D4285" s="133" t="s">
        <v>8419</v>
      </c>
      <c r="E4285" s="133" t="s">
        <v>1240</v>
      </c>
      <c r="F4285" s="133" t="s">
        <v>8392</v>
      </c>
      <c r="G4285" s="133" t="s">
        <v>865</v>
      </c>
      <c r="H4285" s="133" t="s">
        <v>8524</v>
      </c>
      <c r="I4285" t="b">
        <v>0</v>
      </c>
      <c r="J4285" s="133" t="s">
        <v>867</v>
      </c>
      <c r="K4285" s="91">
        <v>830</v>
      </c>
      <c r="L4285" s="278">
        <v>830</v>
      </c>
      <c r="M4285" s="278">
        <f t="shared" si="66"/>
        <v>0</v>
      </c>
    </row>
    <row r="4286" spans="1:13" hidden="1" x14ac:dyDescent="0.3">
      <c r="A4286" s="108">
        <v>595000</v>
      </c>
      <c r="B4286" s="133" t="s">
        <v>8525</v>
      </c>
      <c r="C4286" s="133" t="s">
        <v>16</v>
      </c>
      <c r="D4286" s="133" t="s">
        <v>8419</v>
      </c>
      <c r="E4286" s="133" t="s">
        <v>1240</v>
      </c>
      <c r="F4286" s="133" t="s">
        <v>8397</v>
      </c>
      <c r="G4286" s="133" t="s">
        <v>865</v>
      </c>
      <c r="H4286" s="133" t="s">
        <v>8524</v>
      </c>
      <c r="I4286" t="b">
        <v>0</v>
      </c>
      <c r="J4286" s="133" t="s">
        <v>867</v>
      </c>
      <c r="K4286" s="91">
        <v>10000</v>
      </c>
      <c r="L4286" s="278">
        <v>10000</v>
      </c>
      <c r="M4286" s="278">
        <f t="shared" si="66"/>
        <v>0</v>
      </c>
    </row>
    <row r="4287" spans="1:13" hidden="1" x14ac:dyDescent="0.3">
      <c r="A4287" s="108">
        <v>595001</v>
      </c>
      <c r="B4287" s="133" t="s">
        <v>8526</v>
      </c>
      <c r="C4287" s="133" t="s">
        <v>16</v>
      </c>
      <c r="D4287" s="133" t="s">
        <v>8419</v>
      </c>
      <c r="E4287" s="133" t="s">
        <v>1240</v>
      </c>
      <c r="F4287" s="133" t="s">
        <v>8397</v>
      </c>
      <c r="G4287" s="133" t="s">
        <v>925</v>
      </c>
      <c r="H4287" s="133" t="s">
        <v>2043</v>
      </c>
      <c r="I4287" t="b">
        <v>0</v>
      </c>
      <c r="J4287" s="133" t="s">
        <v>867</v>
      </c>
      <c r="K4287" s="91">
        <v>150</v>
      </c>
      <c r="L4287" s="278">
        <v>150</v>
      </c>
      <c r="M4287" s="278">
        <f t="shared" si="66"/>
        <v>0</v>
      </c>
    </row>
    <row r="4288" spans="1:13" hidden="1" x14ac:dyDescent="0.3">
      <c r="A4288" s="108">
        <v>595002</v>
      </c>
      <c r="B4288" s="133" t="s">
        <v>8527</v>
      </c>
      <c r="C4288" s="133" t="s">
        <v>16</v>
      </c>
      <c r="D4288" s="133" t="s">
        <v>8419</v>
      </c>
      <c r="E4288" s="133" t="s">
        <v>1240</v>
      </c>
      <c r="F4288" s="133" t="s">
        <v>8397</v>
      </c>
      <c r="G4288" s="133" t="s">
        <v>928</v>
      </c>
      <c r="H4288" s="133" t="s">
        <v>2041</v>
      </c>
      <c r="I4288" t="b">
        <v>0</v>
      </c>
      <c r="J4288" s="133" t="s">
        <v>867</v>
      </c>
      <c r="K4288" s="91">
        <v>350</v>
      </c>
      <c r="L4288" s="278">
        <v>350</v>
      </c>
      <c r="M4288" s="278">
        <f t="shared" si="66"/>
        <v>0</v>
      </c>
    </row>
    <row r="4289" spans="1:13" hidden="1" x14ac:dyDescent="0.3">
      <c r="A4289" s="108">
        <v>1820525</v>
      </c>
      <c r="B4289" s="133" t="s">
        <v>8528</v>
      </c>
      <c r="C4289" s="133" t="s">
        <v>16</v>
      </c>
      <c r="D4289" s="133" t="s">
        <v>8419</v>
      </c>
      <c r="E4289" s="133" t="s">
        <v>1240</v>
      </c>
      <c r="F4289" s="133" t="s">
        <v>8409</v>
      </c>
      <c r="G4289" s="133" t="s">
        <v>865</v>
      </c>
      <c r="H4289" s="133" t="s">
        <v>8524</v>
      </c>
      <c r="I4289" t="b">
        <v>0</v>
      </c>
      <c r="J4289" s="133" t="s">
        <v>867</v>
      </c>
      <c r="K4289" s="91">
        <v>5000</v>
      </c>
      <c r="L4289" s="278">
        <v>5000</v>
      </c>
      <c r="M4289" s="278">
        <f t="shared" si="66"/>
        <v>0</v>
      </c>
    </row>
    <row r="4290" spans="1:13" hidden="1" x14ac:dyDescent="0.3">
      <c r="A4290" s="108">
        <v>595027</v>
      </c>
      <c r="B4290" s="133" t="s">
        <v>8529</v>
      </c>
      <c r="C4290" s="133" t="s">
        <v>16</v>
      </c>
      <c r="D4290" s="133" t="s">
        <v>8419</v>
      </c>
      <c r="E4290" s="133" t="s">
        <v>1240</v>
      </c>
      <c r="F4290" s="133" t="s">
        <v>8409</v>
      </c>
      <c r="G4290" s="133" t="s">
        <v>928</v>
      </c>
      <c r="H4290" s="133" t="s">
        <v>2041</v>
      </c>
      <c r="I4290" t="b">
        <v>0</v>
      </c>
      <c r="J4290" s="133" t="s">
        <v>867</v>
      </c>
      <c r="K4290" s="91">
        <v>350</v>
      </c>
      <c r="L4290" s="278">
        <v>350</v>
      </c>
      <c r="M4290" s="278">
        <f t="shared" si="66"/>
        <v>0</v>
      </c>
    </row>
    <row r="4291" spans="1:13" hidden="1" x14ac:dyDescent="0.3">
      <c r="A4291" s="108">
        <v>595003</v>
      </c>
      <c r="B4291" s="133" t="s">
        <v>8530</v>
      </c>
      <c r="C4291" s="133" t="s">
        <v>16</v>
      </c>
      <c r="D4291" s="133" t="s">
        <v>8419</v>
      </c>
      <c r="E4291" s="133" t="s">
        <v>1240</v>
      </c>
      <c r="F4291" s="133" t="s">
        <v>8409</v>
      </c>
      <c r="G4291" s="133" t="s">
        <v>931</v>
      </c>
      <c r="H4291" s="133" t="s">
        <v>2043</v>
      </c>
      <c r="I4291" t="b">
        <v>0</v>
      </c>
      <c r="J4291" s="133" t="s">
        <v>867</v>
      </c>
      <c r="K4291" s="91">
        <v>150</v>
      </c>
      <c r="L4291" s="278">
        <v>150</v>
      </c>
      <c r="M4291" s="278">
        <f t="shared" si="66"/>
        <v>0</v>
      </c>
    </row>
    <row r="4292" spans="1:13" hidden="1" x14ac:dyDescent="0.3">
      <c r="A4292" s="108">
        <v>595047</v>
      </c>
      <c r="B4292" s="133" t="s">
        <v>8531</v>
      </c>
      <c r="C4292" s="133" t="s">
        <v>16</v>
      </c>
      <c r="D4292" s="133" t="s">
        <v>8419</v>
      </c>
      <c r="E4292" s="133" t="s">
        <v>1576</v>
      </c>
      <c r="F4292" s="133" t="s">
        <v>8392</v>
      </c>
      <c r="G4292" s="133" t="s">
        <v>865</v>
      </c>
      <c r="H4292" s="133" t="s">
        <v>1577</v>
      </c>
      <c r="I4292" t="b">
        <v>0</v>
      </c>
      <c r="J4292" s="133" t="s">
        <v>867</v>
      </c>
      <c r="K4292" s="91">
        <v>0</v>
      </c>
      <c r="L4292" s="278">
        <v>0</v>
      </c>
      <c r="M4292" s="278">
        <f t="shared" si="66"/>
        <v>0</v>
      </c>
    </row>
    <row r="4293" spans="1:13" hidden="1" x14ac:dyDescent="0.3">
      <c r="A4293" s="108">
        <v>2617425</v>
      </c>
      <c r="B4293" s="133" t="s">
        <v>8532</v>
      </c>
      <c r="C4293" s="133" t="s">
        <v>16</v>
      </c>
      <c r="D4293" s="133" t="s">
        <v>8419</v>
      </c>
      <c r="E4293" s="133" t="s">
        <v>1576</v>
      </c>
      <c r="F4293" s="133" t="s">
        <v>8397</v>
      </c>
      <c r="G4293" s="133" t="s">
        <v>865</v>
      </c>
      <c r="H4293" s="133" t="s">
        <v>1577</v>
      </c>
      <c r="I4293" t="b">
        <v>0</v>
      </c>
      <c r="J4293" s="133" t="s">
        <v>867</v>
      </c>
      <c r="K4293" s="91">
        <v>474690</v>
      </c>
      <c r="L4293" s="278">
        <v>474690</v>
      </c>
      <c r="M4293" s="278">
        <f t="shared" si="66"/>
        <v>0</v>
      </c>
    </row>
    <row r="4294" spans="1:13" hidden="1" x14ac:dyDescent="0.3">
      <c r="A4294" s="108">
        <v>2617673</v>
      </c>
      <c r="B4294" s="133" t="s">
        <v>8533</v>
      </c>
      <c r="C4294" s="133" t="s">
        <v>16</v>
      </c>
      <c r="D4294" s="133" t="s">
        <v>8419</v>
      </c>
      <c r="E4294" s="133" t="s">
        <v>1576</v>
      </c>
      <c r="F4294" s="133" t="s">
        <v>8397</v>
      </c>
      <c r="G4294" s="133" t="s">
        <v>925</v>
      </c>
      <c r="H4294" s="133" t="s">
        <v>8534</v>
      </c>
      <c r="I4294" t="b">
        <v>0</v>
      </c>
      <c r="J4294" s="133" t="s">
        <v>867</v>
      </c>
      <c r="K4294" s="91">
        <v>0</v>
      </c>
      <c r="L4294" s="278">
        <v>0</v>
      </c>
      <c r="M4294" s="278">
        <f t="shared" ref="M4294:M4357" si="67">+L4294-K4294</f>
        <v>0</v>
      </c>
    </row>
    <row r="4295" spans="1:13" hidden="1" x14ac:dyDescent="0.3">
      <c r="A4295" s="108">
        <v>2617674</v>
      </c>
      <c r="B4295" s="133" t="s">
        <v>8535</v>
      </c>
      <c r="C4295" s="133" t="s">
        <v>16</v>
      </c>
      <c r="D4295" s="133" t="s">
        <v>8419</v>
      </c>
      <c r="E4295" s="133" t="s">
        <v>1576</v>
      </c>
      <c r="F4295" s="133" t="s">
        <v>8397</v>
      </c>
      <c r="G4295" s="133" t="s">
        <v>928</v>
      </c>
      <c r="H4295" s="133" t="s">
        <v>8536</v>
      </c>
      <c r="I4295" t="b">
        <v>0</v>
      </c>
      <c r="J4295" s="133" t="s">
        <v>867</v>
      </c>
      <c r="K4295" s="91">
        <v>8000</v>
      </c>
      <c r="L4295" s="278">
        <v>8000</v>
      </c>
      <c r="M4295" s="278">
        <f t="shared" si="67"/>
        <v>0</v>
      </c>
    </row>
    <row r="4296" spans="1:13" hidden="1" x14ac:dyDescent="0.3">
      <c r="A4296" s="108">
        <v>595005</v>
      </c>
      <c r="B4296" s="133" t="s">
        <v>8537</v>
      </c>
      <c r="C4296" s="133" t="s">
        <v>16</v>
      </c>
      <c r="D4296" s="133" t="s">
        <v>8419</v>
      </c>
      <c r="E4296" s="133" t="s">
        <v>1576</v>
      </c>
      <c r="F4296" s="133" t="s">
        <v>8409</v>
      </c>
      <c r="G4296" s="133" t="s">
        <v>865</v>
      </c>
      <c r="H4296" s="133" t="s">
        <v>1577</v>
      </c>
      <c r="I4296" t="b">
        <v>0</v>
      </c>
      <c r="J4296" s="133" t="s">
        <v>867</v>
      </c>
      <c r="K4296" s="91">
        <v>307350</v>
      </c>
      <c r="L4296" s="278">
        <v>307350</v>
      </c>
      <c r="M4296" s="278">
        <f t="shared" si="67"/>
        <v>0</v>
      </c>
    </row>
    <row r="4297" spans="1:13" hidden="1" x14ac:dyDescent="0.3">
      <c r="A4297" s="108">
        <v>595006</v>
      </c>
      <c r="B4297" s="133" t="s">
        <v>8538</v>
      </c>
      <c r="C4297" s="133" t="s">
        <v>16</v>
      </c>
      <c r="D4297" s="133" t="s">
        <v>8419</v>
      </c>
      <c r="E4297" s="133" t="s">
        <v>1576</v>
      </c>
      <c r="F4297" s="133" t="s">
        <v>8409</v>
      </c>
      <c r="G4297" s="133" t="s">
        <v>925</v>
      </c>
      <c r="H4297" s="133" t="s">
        <v>8534</v>
      </c>
      <c r="I4297" t="b">
        <v>0</v>
      </c>
      <c r="J4297" s="133" t="s">
        <v>867</v>
      </c>
      <c r="K4297" s="91">
        <v>19460</v>
      </c>
      <c r="L4297" s="278">
        <v>19460</v>
      </c>
      <c r="M4297" s="278">
        <f t="shared" si="67"/>
        <v>0</v>
      </c>
    </row>
    <row r="4298" spans="1:13" hidden="1" x14ac:dyDescent="0.3">
      <c r="A4298" s="108">
        <v>595007</v>
      </c>
      <c r="B4298" s="133" t="s">
        <v>8539</v>
      </c>
      <c r="C4298" s="133" t="s">
        <v>16</v>
      </c>
      <c r="D4298" s="133" t="s">
        <v>8419</v>
      </c>
      <c r="E4298" s="133" t="s">
        <v>1586</v>
      </c>
      <c r="F4298" s="133" t="s">
        <v>8392</v>
      </c>
      <c r="G4298" s="133" t="s">
        <v>865</v>
      </c>
      <c r="H4298" s="133" t="s">
        <v>1922</v>
      </c>
      <c r="I4298" t="b">
        <v>0</v>
      </c>
      <c r="J4298" s="133" t="s">
        <v>867</v>
      </c>
      <c r="K4298" s="91">
        <v>1200</v>
      </c>
      <c r="L4298" s="278">
        <v>1200</v>
      </c>
      <c r="M4298" s="278">
        <f t="shared" si="67"/>
        <v>0</v>
      </c>
    </row>
    <row r="4299" spans="1:13" hidden="1" x14ac:dyDescent="0.3">
      <c r="A4299" s="108">
        <v>595008</v>
      </c>
      <c r="B4299" s="133" t="s">
        <v>8540</v>
      </c>
      <c r="C4299" s="133" t="s">
        <v>16</v>
      </c>
      <c r="D4299" s="133" t="s">
        <v>8419</v>
      </c>
      <c r="E4299" s="133" t="s">
        <v>1586</v>
      </c>
      <c r="F4299" s="133" t="s">
        <v>8397</v>
      </c>
      <c r="G4299" s="133" t="s">
        <v>865</v>
      </c>
      <c r="H4299" s="133" t="s">
        <v>1922</v>
      </c>
      <c r="I4299" t="b">
        <v>0</v>
      </c>
      <c r="J4299" s="133" t="s">
        <v>867</v>
      </c>
      <c r="K4299" s="91">
        <v>50700</v>
      </c>
      <c r="L4299" s="278">
        <v>50700</v>
      </c>
      <c r="M4299" s="278">
        <f t="shared" si="67"/>
        <v>0</v>
      </c>
    </row>
    <row r="4300" spans="1:13" hidden="1" x14ac:dyDescent="0.3">
      <c r="A4300" s="108">
        <v>2617423</v>
      </c>
      <c r="B4300" s="133" t="s">
        <v>8541</v>
      </c>
      <c r="C4300" s="133" t="s">
        <v>16</v>
      </c>
      <c r="D4300" s="133" t="s">
        <v>8419</v>
      </c>
      <c r="E4300" s="133" t="s">
        <v>1586</v>
      </c>
      <c r="F4300" s="133" t="s">
        <v>8397</v>
      </c>
      <c r="G4300" s="133" t="s">
        <v>925</v>
      </c>
      <c r="H4300" s="133" t="s">
        <v>8542</v>
      </c>
      <c r="I4300" t="b">
        <v>0</v>
      </c>
      <c r="J4300" s="133" t="s">
        <v>867</v>
      </c>
      <c r="K4300" s="91">
        <v>8250</v>
      </c>
      <c r="L4300" s="278">
        <v>8250</v>
      </c>
      <c r="M4300" s="278">
        <f t="shared" si="67"/>
        <v>0</v>
      </c>
    </row>
    <row r="4301" spans="1:13" hidden="1" x14ac:dyDescent="0.3">
      <c r="A4301" s="108">
        <v>599147</v>
      </c>
      <c r="B4301" s="133" t="s">
        <v>8543</v>
      </c>
      <c r="C4301" s="133" t="s">
        <v>16</v>
      </c>
      <c r="D4301" s="133" t="s">
        <v>8419</v>
      </c>
      <c r="E4301" s="133" t="s">
        <v>1586</v>
      </c>
      <c r="F4301" s="133" t="s">
        <v>8397</v>
      </c>
      <c r="G4301" s="133" t="s">
        <v>928</v>
      </c>
      <c r="H4301" s="133" t="s">
        <v>3304</v>
      </c>
      <c r="I4301" t="b">
        <v>0</v>
      </c>
      <c r="J4301" s="133" t="s">
        <v>867</v>
      </c>
      <c r="K4301" s="91">
        <v>500</v>
      </c>
      <c r="L4301" s="278">
        <v>500</v>
      </c>
      <c r="M4301" s="278">
        <f t="shared" si="67"/>
        <v>0</v>
      </c>
    </row>
    <row r="4302" spans="1:13" hidden="1" x14ac:dyDescent="0.3">
      <c r="A4302" s="108">
        <v>850257</v>
      </c>
      <c r="B4302" s="133" t="s">
        <v>8544</v>
      </c>
      <c r="C4302" s="133" t="s">
        <v>16</v>
      </c>
      <c r="D4302" s="133" t="s">
        <v>8419</v>
      </c>
      <c r="E4302" s="133" t="s">
        <v>1586</v>
      </c>
      <c r="F4302" s="133" t="s">
        <v>8409</v>
      </c>
      <c r="G4302" s="133" t="s">
        <v>865</v>
      </c>
      <c r="H4302" s="133" t="s">
        <v>1922</v>
      </c>
      <c r="I4302" t="b">
        <v>0</v>
      </c>
      <c r="J4302" s="133" t="s">
        <v>867</v>
      </c>
      <c r="K4302" s="91">
        <v>24750</v>
      </c>
      <c r="L4302" s="278">
        <v>24750</v>
      </c>
      <c r="M4302" s="278">
        <f t="shared" si="67"/>
        <v>0</v>
      </c>
    </row>
    <row r="4303" spans="1:13" hidden="1" x14ac:dyDescent="0.3">
      <c r="A4303" s="108">
        <v>850258</v>
      </c>
      <c r="B4303" s="133" t="s">
        <v>8545</v>
      </c>
      <c r="C4303" s="133" t="s">
        <v>16</v>
      </c>
      <c r="D4303" s="133" t="s">
        <v>8419</v>
      </c>
      <c r="E4303" s="133" t="s">
        <v>1586</v>
      </c>
      <c r="F4303" s="133" t="s">
        <v>8409</v>
      </c>
      <c r="G4303" s="133" t="s">
        <v>925</v>
      </c>
      <c r="H4303" s="133" t="s">
        <v>8546</v>
      </c>
      <c r="I4303" t="b">
        <v>0</v>
      </c>
      <c r="J4303" s="133" t="s">
        <v>867</v>
      </c>
      <c r="K4303" s="91">
        <v>2750</v>
      </c>
      <c r="L4303" s="278">
        <v>2750</v>
      </c>
      <c r="M4303" s="278">
        <f t="shared" si="67"/>
        <v>0</v>
      </c>
    </row>
    <row r="4304" spans="1:13" hidden="1" x14ac:dyDescent="0.3">
      <c r="A4304" s="108">
        <v>595506</v>
      </c>
      <c r="B4304" s="133" t="s">
        <v>8547</v>
      </c>
      <c r="C4304" s="133" t="s">
        <v>16</v>
      </c>
      <c r="D4304" s="133" t="s">
        <v>8419</v>
      </c>
      <c r="E4304" s="133" t="s">
        <v>1253</v>
      </c>
      <c r="F4304" s="133" t="s">
        <v>8392</v>
      </c>
      <c r="G4304" s="133" t="s">
        <v>865</v>
      </c>
      <c r="H4304" s="133" t="s">
        <v>1254</v>
      </c>
      <c r="I4304" t="b">
        <v>0</v>
      </c>
      <c r="J4304" s="133" t="s">
        <v>867</v>
      </c>
      <c r="K4304" s="91">
        <v>0</v>
      </c>
      <c r="L4304" s="278">
        <v>0</v>
      </c>
      <c r="M4304" s="278">
        <f t="shared" si="67"/>
        <v>0</v>
      </c>
    </row>
    <row r="4305" spans="1:13" hidden="1" x14ac:dyDescent="0.3">
      <c r="A4305" s="108">
        <v>2617645</v>
      </c>
      <c r="B4305" s="133" t="s">
        <v>8548</v>
      </c>
      <c r="C4305" s="133" t="s">
        <v>16</v>
      </c>
      <c r="D4305" s="133" t="s">
        <v>8419</v>
      </c>
      <c r="E4305" s="133" t="s">
        <v>1253</v>
      </c>
      <c r="F4305" s="133" t="s">
        <v>8397</v>
      </c>
      <c r="G4305" s="133" t="s">
        <v>865</v>
      </c>
      <c r="H4305" s="133" t="s">
        <v>1254</v>
      </c>
      <c r="I4305" t="b">
        <v>0</v>
      </c>
      <c r="J4305" s="133" t="s">
        <v>867</v>
      </c>
      <c r="K4305" s="91">
        <v>74390</v>
      </c>
      <c r="L4305" s="278">
        <v>74390</v>
      </c>
      <c r="M4305" s="278">
        <f t="shared" si="67"/>
        <v>0</v>
      </c>
    </row>
    <row r="4306" spans="1:13" hidden="1" x14ac:dyDescent="0.3">
      <c r="A4306" s="108">
        <v>1210129</v>
      </c>
      <c r="B4306" s="133" t="s">
        <v>8549</v>
      </c>
      <c r="C4306" s="133" t="s">
        <v>16</v>
      </c>
      <c r="D4306" s="133" t="s">
        <v>8419</v>
      </c>
      <c r="E4306" s="133" t="s">
        <v>1253</v>
      </c>
      <c r="F4306" s="133" t="s">
        <v>8397</v>
      </c>
      <c r="G4306" s="133" t="s">
        <v>925</v>
      </c>
      <c r="H4306" s="133" t="s">
        <v>1256</v>
      </c>
      <c r="I4306" t="b">
        <v>0</v>
      </c>
      <c r="J4306" s="133" t="s">
        <v>867</v>
      </c>
      <c r="K4306" s="91">
        <v>0</v>
      </c>
      <c r="L4306" s="278">
        <v>0</v>
      </c>
      <c r="M4306" s="278">
        <f t="shared" si="67"/>
        <v>0</v>
      </c>
    </row>
    <row r="4307" spans="1:13" hidden="1" x14ac:dyDescent="0.3">
      <c r="A4307" s="108">
        <v>1337442</v>
      </c>
      <c r="B4307" s="133" t="s">
        <v>8550</v>
      </c>
      <c r="C4307" s="133" t="s">
        <v>16</v>
      </c>
      <c r="D4307" s="133" t="s">
        <v>8419</v>
      </c>
      <c r="E4307" s="133" t="s">
        <v>1253</v>
      </c>
      <c r="F4307" s="133" t="s">
        <v>8397</v>
      </c>
      <c r="G4307" s="133" t="s">
        <v>928</v>
      </c>
      <c r="H4307" s="133" t="s">
        <v>1259</v>
      </c>
      <c r="I4307" t="b">
        <v>0</v>
      </c>
      <c r="J4307" s="133" t="s">
        <v>867</v>
      </c>
      <c r="K4307" s="91">
        <v>0</v>
      </c>
      <c r="L4307" s="278">
        <v>0</v>
      </c>
      <c r="M4307" s="278">
        <f t="shared" si="67"/>
        <v>0</v>
      </c>
    </row>
    <row r="4308" spans="1:13" hidden="1" x14ac:dyDescent="0.3">
      <c r="A4308" s="108">
        <v>600587</v>
      </c>
      <c r="B4308" s="133" t="s">
        <v>8551</v>
      </c>
      <c r="C4308" s="133" t="s">
        <v>16</v>
      </c>
      <c r="D4308" s="133" t="s">
        <v>8419</v>
      </c>
      <c r="E4308" s="133" t="s">
        <v>1253</v>
      </c>
      <c r="F4308" s="133" t="s">
        <v>8397</v>
      </c>
      <c r="G4308" s="133" t="s">
        <v>931</v>
      </c>
      <c r="H4308" s="133" t="s">
        <v>8552</v>
      </c>
      <c r="I4308" t="b">
        <v>0</v>
      </c>
      <c r="J4308" s="133" t="s">
        <v>867</v>
      </c>
      <c r="K4308" s="91">
        <v>7560</v>
      </c>
      <c r="L4308" s="278">
        <v>7560</v>
      </c>
      <c r="M4308" s="278">
        <f t="shared" si="67"/>
        <v>0</v>
      </c>
    </row>
    <row r="4309" spans="1:13" hidden="1" x14ac:dyDescent="0.3">
      <c r="A4309" s="108">
        <v>600558</v>
      </c>
      <c r="B4309" s="133" t="s">
        <v>8553</v>
      </c>
      <c r="C4309" s="133" t="s">
        <v>16</v>
      </c>
      <c r="D4309" s="133" t="s">
        <v>8419</v>
      </c>
      <c r="E4309" s="133" t="s">
        <v>1253</v>
      </c>
      <c r="F4309" s="133" t="s">
        <v>8397</v>
      </c>
      <c r="G4309" s="133" t="s">
        <v>944</v>
      </c>
      <c r="H4309" s="133" t="s">
        <v>8554</v>
      </c>
      <c r="I4309" t="b">
        <v>0</v>
      </c>
      <c r="J4309" s="133" t="s">
        <v>867</v>
      </c>
      <c r="K4309" s="91">
        <v>6000</v>
      </c>
      <c r="L4309" s="278">
        <v>6000</v>
      </c>
      <c r="M4309" s="278">
        <f t="shared" si="67"/>
        <v>0</v>
      </c>
    </row>
    <row r="4310" spans="1:13" hidden="1" x14ac:dyDescent="0.3">
      <c r="A4310" s="108">
        <v>2617442</v>
      </c>
      <c r="B4310" s="133" t="s">
        <v>8555</v>
      </c>
      <c r="C4310" s="133" t="s">
        <v>16</v>
      </c>
      <c r="D4310" s="133" t="s">
        <v>8419</v>
      </c>
      <c r="E4310" s="133" t="s">
        <v>1253</v>
      </c>
      <c r="F4310" s="133" t="s">
        <v>8397</v>
      </c>
      <c r="G4310" s="133" t="s">
        <v>1060</v>
      </c>
      <c r="H4310" s="133" t="s">
        <v>8556</v>
      </c>
      <c r="I4310" t="b">
        <v>0</v>
      </c>
      <c r="J4310" s="133" t="s">
        <v>867</v>
      </c>
      <c r="K4310" s="91">
        <v>1000</v>
      </c>
      <c r="L4310" s="278">
        <v>1000</v>
      </c>
      <c r="M4310" s="278">
        <f t="shared" si="67"/>
        <v>0</v>
      </c>
    </row>
    <row r="4311" spans="1:13" hidden="1" x14ac:dyDescent="0.3">
      <c r="A4311" s="108">
        <v>851283</v>
      </c>
      <c r="B4311" s="133" t="s">
        <v>8557</v>
      </c>
      <c r="C4311" s="133" t="s">
        <v>16</v>
      </c>
      <c r="D4311" s="133" t="s">
        <v>8419</v>
      </c>
      <c r="E4311" s="133" t="s">
        <v>1253</v>
      </c>
      <c r="F4311" s="133" t="s">
        <v>8409</v>
      </c>
      <c r="G4311" s="133" t="s">
        <v>865</v>
      </c>
      <c r="H4311" s="133" t="s">
        <v>1254</v>
      </c>
      <c r="I4311" t="b">
        <v>0</v>
      </c>
      <c r="J4311" s="133" t="s">
        <v>867</v>
      </c>
      <c r="K4311" s="91">
        <v>34710</v>
      </c>
      <c r="L4311" s="278">
        <v>34710</v>
      </c>
      <c r="M4311" s="278">
        <f t="shared" si="67"/>
        <v>0</v>
      </c>
    </row>
    <row r="4312" spans="1:13" hidden="1" x14ac:dyDescent="0.3">
      <c r="A4312" s="108">
        <v>1210130</v>
      </c>
      <c r="B4312" s="133" t="s">
        <v>8558</v>
      </c>
      <c r="C4312" s="133" t="s">
        <v>16</v>
      </c>
      <c r="D4312" s="133" t="s">
        <v>8419</v>
      </c>
      <c r="E4312" s="133" t="s">
        <v>1253</v>
      </c>
      <c r="F4312" s="133" t="s">
        <v>8409</v>
      </c>
      <c r="G4312" s="133" t="s">
        <v>925</v>
      </c>
      <c r="H4312" s="133" t="s">
        <v>1256</v>
      </c>
      <c r="I4312" t="b">
        <v>0</v>
      </c>
      <c r="J4312" s="133" t="s">
        <v>867</v>
      </c>
      <c r="K4312" s="91">
        <v>0</v>
      </c>
      <c r="L4312" s="278">
        <v>0</v>
      </c>
      <c r="M4312" s="278">
        <f t="shared" si="67"/>
        <v>0</v>
      </c>
    </row>
    <row r="4313" spans="1:13" hidden="1" x14ac:dyDescent="0.3">
      <c r="A4313" s="108">
        <v>1337443</v>
      </c>
      <c r="B4313" s="133" t="s">
        <v>8559</v>
      </c>
      <c r="C4313" s="133" t="s">
        <v>16</v>
      </c>
      <c r="D4313" s="133" t="s">
        <v>8419</v>
      </c>
      <c r="E4313" s="133" t="s">
        <v>1253</v>
      </c>
      <c r="F4313" s="133" t="s">
        <v>8409</v>
      </c>
      <c r="G4313" s="133" t="s">
        <v>928</v>
      </c>
      <c r="H4313" s="133" t="s">
        <v>1259</v>
      </c>
      <c r="I4313" t="b">
        <v>0</v>
      </c>
      <c r="J4313" s="133" t="s">
        <v>867</v>
      </c>
      <c r="K4313" s="91">
        <v>0</v>
      </c>
      <c r="L4313" s="278">
        <v>0</v>
      </c>
      <c r="M4313" s="278">
        <f t="shared" si="67"/>
        <v>0</v>
      </c>
    </row>
    <row r="4314" spans="1:13" hidden="1" x14ac:dyDescent="0.3">
      <c r="A4314" s="108">
        <v>600625</v>
      </c>
      <c r="B4314" s="133" t="s">
        <v>8560</v>
      </c>
      <c r="C4314" s="133" t="s">
        <v>16</v>
      </c>
      <c r="D4314" s="133" t="s">
        <v>8419</v>
      </c>
      <c r="E4314" s="133" t="s">
        <v>1253</v>
      </c>
      <c r="F4314" s="133" t="s">
        <v>8409</v>
      </c>
      <c r="G4314" s="133" t="s">
        <v>931</v>
      </c>
      <c r="H4314" s="133" t="s">
        <v>8561</v>
      </c>
      <c r="I4314" t="b">
        <v>0</v>
      </c>
      <c r="J4314" s="133" t="s">
        <v>867</v>
      </c>
      <c r="K4314" s="91">
        <v>5120</v>
      </c>
      <c r="L4314" s="278">
        <v>5120</v>
      </c>
      <c r="M4314" s="278">
        <f t="shared" si="67"/>
        <v>0</v>
      </c>
    </row>
    <row r="4315" spans="1:13" hidden="1" x14ac:dyDescent="0.3">
      <c r="A4315" s="108">
        <v>600589</v>
      </c>
      <c r="B4315" s="133" t="s">
        <v>8562</v>
      </c>
      <c r="C4315" s="133" t="s">
        <v>16</v>
      </c>
      <c r="D4315" s="133" t="s">
        <v>8419</v>
      </c>
      <c r="E4315" s="133" t="s">
        <v>1265</v>
      </c>
      <c r="F4315" s="133" t="s">
        <v>8392</v>
      </c>
      <c r="G4315" s="133" t="s">
        <v>865</v>
      </c>
      <c r="H4315" s="133" t="s">
        <v>1266</v>
      </c>
      <c r="I4315" t="b">
        <v>0</v>
      </c>
      <c r="J4315" s="133" t="s">
        <v>867</v>
      </c>
      <c r="K4315" s="91">
        <v>9600</v>
      </c>
      <c r="L4315" s="278">
        <v>9600</v>
      </c>
      <c r="M4315" s="278">
        <f t="shared" si="67"/>
        <v>0</v>
      </c>
    </row>
    <row r="4316" spans="1:13" hidden="1" x14ac:dyDescent="0.3">
      <c r="A4316" s="108">
        <v>600590</v>
      </c>
      <c r="B4316" s="261" t="s">
        <v>11979</v>
      </c>
      <c r="C4316" s="262" t="s">
        <v>16</v>
      </c>
      <c r="D4316" s="262" t="s">
        <v>8419</v>
      </c>
      <c r="E4316" s="262" t="s">
        <v>1265</v>
      </c>
      <c r="F4316" s="262" t="s">
        <v>8392</v>
      </c>
      <c r="G4316" s="262" t="s">
        <v>925</v>
      </c>
      <c r="H4316" s="262" t="s">
        <v>1266</v>
      </c>
      <c r="I4316" s="263" t="b">
        <v>0</v>
      </c>
      <c r="J4316" s="261" t="s">
        <v>867</v>
      </c>
      <c r="K4316" s="264"/>
      <c r="L4316" s="278">
        <v>190</v>
      </c>
      <c r="M4316" s="285">
        <f t="shared" si="67"/>
        <v>190</v>
      </c>
    </row>
    <row r="4317" spans="1:13" hidden="1" x14ac:dyDescent="0.3">
      <c r="A4317" s="108">
        <v>600657</v>
      </c>
      <c r="B4317" s="133" t="s">
        <v>8563</v>
      </c>
      <c r="C4317" s="133" t="s">
        <v>16</v>
      </c>
      <c r="D4317" s="133" t="s">
        <v>8419</v>
      </c>
      <c r="E4317" s="133" t="s">
        <v>1265</v>
      </c>
      <c r="F4317" s="133" t="s">
        <v>8397</v>
      </c>
      <c r="G4317" s="133" t="s">
        <v>865</v>
      </c>
      <c r="H4317" s="133" t="s">
        <v>1266</v>
      </c>
      <c r="I4317" t="b">
        <v>0</v>
      </c>
      <c r="J4317" s="133" t="s">
        <v>867</v>
      </c>
      <c r="K4317" s="91">
        <v>111990</v>
      </c>
      <c r="L4317" s="278">
        <v>111990</v>
      </c>
      <c r="M4317" s="278">
        <f t="shared" si="67"/>
        <v>0</v>
      </c>
    </row>
    <row r="4318" spans="1:13" hidden="1" x14ac:dyDescent="0.3">
      <c r="A4318" s="108">
        <v>850129</v>
      </c>
      <c r="B4318" s="133" t="s">
        <v>8564</v>
      </c>
      <c r="C4318" s="133" t="s">
        <v>16</v>
      </c>
      <c r="D4318" s="133" t="s">
        <v>8419</v>
      </c>
      <c r="E4318" s="133" t="s">
        <v>1265</v>
      </c>
      <c r="F4318" s="133" t="s">
        <v>8409</v>
      </c>
      <c r="G4318" s="133" t="s">
        <v>865</v>
      </c>
      <c r="H4318" s="133" t="s">
        <v>1266</v>
      </c>
      <c r="I4318" t="b">
        <v>0</v>
      </c>
      <c r="J4318" s="133" t="s">
        <v>867</v>
      </c>
      <c r="K4318" s="91">
        <v>58860</v>
      </c>
      <c r="L4318" s="278">
        <v>58860</v>
      </c>
      <c r="M4318" s="278">
        <f t="shared" si="67"/>
        <v>0</v>
      </c>
    </row>
    <row r="4319" spans="1:13" hidden="1" x14ac:dyDescent="0.3">
      <c r="A4319" s="108">
        <v>600662</v>
      </c>
      <c r="B4319" s="133" t="s">
        <v>8565</v>
      </c>
      <c r="C4319" s="133" t="s">
        <v>16</v>
      </c>
      <c r="D4319" s="133" t="s">
        <v>8419</v>
      </c>
      <c r="E4319" s="133" t="s">
        <v>1268</v>
      </c>
      <c r="F4319" s="133" t="s">
        <v>8397</v>
      </c>
      <c r="G4319" s="133" t="s">
        <v>865</v>
      </c>
      <c r="H4319" s="133" t="s">
        <v>2065</v>
      </c>
      <c r="I4319" t="b">
        <v>0</v>
      </c>
      <c r="J4319" s="133" t="s">
        <v>867</v>
      </c>
      <c r="K4319" s="91">
        <v>100</v>
      </c>
      <c r="L4319" s="278">
        <v>100</v>
      </c>
      <c r="M4319" s="278">
        <f t="shared" si="67"/>
        <v>0</v>
      </c>
    </row>
    <row r="4320" spans="1:13" hidden="1" x14ac:dyDescent="0.3">
      <c r="A4320" s="108">
        <v>600666</v>
      </c>
      <c r="B4320" s="133" t="s">
        <v>8566</v>
      </c>
      <c r="C4320" s="133" t="s">
        <v>16</v>
      </c>
      <c r="D4320" s="133" t="s">
        <v>8419</v>
      </c>
      <c r="E4320" s="133" t="s">
        <v>1273</v>
      </c>
      <c r="F4320" s="133" t="s">
        <v>8392</v>
      </c>
      <c r="G4320" s="133" t="s">
        <v>865</v>
      </c>
      <c r="H4320" s="133" t="s">
        <v>8567</v>
      </c>
      <c r="I4320" t="b">
        <v>0</v>
      </c>
      <c r="J4320" s="133" t="s">
        <v>867</v>
      </c>
      <c r="K4320" s="91">
        <v>1000</v>
      </c>
      <c r="L4320" s="278">
        <v>1000</v>
      </c>
      <c r="M4320" s="278">
        <f t="shared" si="67"/>
        <v>0</v>
      </c>
    </row>
    <row r="4321" spans="1:13" hidden="1" x14ac:dyDescent="0.3">
      <c r="A4321" s="108">
        <v>600674</v>
      </c>
      <c r="B4321" s="133" t="s">
        <v>8568</v>
      </c>
      <c r="C4321" s="133" t="s">
        <v>16</v>
      </c>
      <c r="D4321" s="133" t="s">
        <v>8419</v>
      </c>
      <c r="E4321" s="133" t="s">
        <v>1273</v>
      </c>
      <c r="F4321" s="133" t="s">
        <v>8392</v>
      </c>
      <c r="G4321" s="133" t="s">
        <v>925</v>
      </c>
      <c r="H4321" s="133" t="s">
        <v>8569</v>
      </c>
      <c r="I4321" t="b">
        <v>0</v>
      </c>
      <c r="J4321" s="133" t="s">
        <v>867</v>
      </c>
      <c r="K4321" s="91">
        <v>1200</v>
      </c>
      <c r="L4321" s="278">
        <v>1200</v>
      </c>
      <c r="M4321" s="278">
        <f t="shared" si="67"/>
        <v>0</v>
      </c>
    </row>
    <row r="4322" spans="1:13" hidden="1" x14ac:dyDescent="0.3">
      <c r="A4322" s="108">
        <v>600676</v>
      </c>
      <c r="B4322" s="133" t="s">
        <v>8570</v>
      </c>
      <c r="C4322" s="133" t="s">
        <v>16</v>
      </c>
      <c r="D4322" s="133" t="s">
        <v>8419</v>
      </c>
      <c r="E4322" s="133" t="s">
        <v>1273</v>
      </c>
      <c r="F4322" s="133" t="s">
        <v>8397</v>
      </c>
      <c r="G4322" s="133" t="s">
        <v>865</v>
      </c>
      <c r="H4322" s="133" t="s">
        <v>2199</v>
      </c>
      <c r="I4322" t="b">
        <v>0</v>
      </c>
      <c r="J4322" s="133" t="s">
        <v>867</v>
      </c>
      <c r="K4322" s="91">
        <v>6000</v>
      </c>
      <c r="L4322" s="278">
        <v>6000</v>
      </c>
      <c r="M4322" s="278">
        <f t="shared" si="67"/>
        <v>0</v>
      </c>
    </row>
    <row r="4323" spans="1:13" hidden="1" x14ac:dyDescent="0.3">
      <c r="A4323" s="108">
        <v>850608</v>
      </c>
      <c r="B4323" s="133" t="s">
        <v>8571</v>
      </c>
      <c r="C4323" s="133" t="s">
        <v>16</v>
      </c>
      <c r="D4323" s="133" t="s">
        <v>8419</v>
      </c>
      <c r="E4323" s="133" t="s">
        <v>1273</v>
      </c>
      <c r="F4323" s="133" t="s">
        <v>8397</v>
      </c>
      <c r="G4323" s="133" t="s">
        <v>925</v>
      </c>
      <c r="H4323" s="133" t="s">
        <v>8567</v>
      </c>
      <c r="I4323" t="b">
        <v>0</v>
      </c>
      <c r="J4323" s="133" t="s">
        <v>867</v>
      </c>
      <c r="K4323" s="91">
        <v>2500</v>
      </c>
      <c r="L4323" s="278">
        <v>2500</v>
      </c>
      <c r="M4323" s="278">
        <f t="shared" si="67"/>
        <v>0</v>
      </c>
    </row>
    <row r="4324" spans="1:13" hidden="1" x14ac:dyDescent="0.3">
      <c r="A4324" s="108">
        <v>2617443</v>
      </c>
      <c r="B4324" s="133" t="s">
        <v>8572</v>
      </c>
      <c r="C4324" s="133" t="s">
        <v>16</v>
      </c>
      <c r="D4324" s="133" t="s">
        <v>8419</v>
      </c>
      <c r="E4324" s="133" t="s">
        <v>1273</v>
      </c>
      <c r="F4324" s="133" t="s">
        <v>8397</v>
      </c>
      <c r="G4324" s="133" t="s">
        <v>928</v>
      </c>
      <c r="H4324" s="133" t="s">
        <v>2083</v>
      </c>
      <c r="I4324" t="b">
        <v>0</v>
      </c>
      <c r="J4324" s="133" t="s">
        <v>867</v>
      </c>
      <c r="K4324" s="91">
        <v>1000</v>
      </c>
      <c r="L4324" s="278">
        <v>1000</v>
      </c>
      <c r="M4324" s="278">
        <f t="shared" si="67"/>
        <v>0</v>
      </c>
    </row>
    <row r="4325" spans="1:13" hidden="1" x14ac:dyDescent="0.3">
      <c r="A4325" s="108">
        <v>600591</v>
      </c>
      <c r="B4325" s="133" t="s">
        <v>8573</v>
      </c>
      <c r="C4325" s="133" t="s">
        <v>16</v>
      </c>
      <c r="D4325" s="133" t="s">
        <v>8419</v>
      </c>
      <c r="E4325" s="133" t="s">
        <v>1273</v>
      </c>
      <c r="F4325" s="133" t="s">
        <v>8397</v>
      </c>
      <c r="G4325" s="133" t="s">
        <v>931</v>
      </c>
      <c r="H4325" s="133" t="s">
        <v>8574</v>
      </c>
      <c r="I4325" t="b">
        <v>0</v>
      </c>
      <c r="J4325" s="133" t="s">
        <v>867</v>
      </c>
      <c r="K4325" s="91">
        <v>1600</v>
      </c>
      <c r="L4325" s="278">
        <v>1600</v>
      </c>
      <c r="M4325" s="278">
        <f t="shared" si="67"/>
        <v>0</v>
      </c>
    </row>
    <row r="4326" spans="1:13" hidden="1" x14ac:dyDescent="0.3">
      <c r="A4326" s="108">
        <v>600592</v>
      </c>
      <c r="B4326" s="133" t="s">
        <v>8575</v>
      </c>
      <c r="C4326" s="133" t="s">
        <v>16</v>
      </c>
      <c r="D4326" s="133" t="s">
        <v>8419</v>
      </c>
      <c r="E4326" s="133" t="s">
        <v>1273</v>
      </c>
      <c r="F4326" s="133" t="s">
        <v>8397</v>
      </c>
      <c r="G4326" s="133" t="s">
        <v>944</v>
      </c>
      <c r="H4326" s="133" t="s">
        <v>1936</v>
      </c>
      <c r="I4326" t="b">
        <v>0</v>
      </c>
      <c r="J4326" s="133" t="s">
        <v>867</v>
      </c>
      <c r="K4326" s="91">
        <v>1500</v>
      </c>
      <c r="L4326" s="278">
        <v>1500</v>
      </c>
      <c r="M4326" s="278">
        <f t="shared" si="67"/>
        <v>0</v>
      </c>
    </row>
    <row r="4327" spans="1:13" hidden="1" x14ac:dyDescent="0.3">
      <c r="A4327" s="108">
        <v>2617445</v>
      </c>
      <c r="B4327" s="133" t="s">
        <v>8576</v>
      </c>
      <c r="C4327" s="133" t="s">
        <v>16</v>
      </c>
      <c r="D4327" s="133" t="s">
        <v>8419</v>
      </c>
      <c r="E4327" s="133" t="s">
        <v>1273</v>
      </c>
      <c r="F4327" s="133" t="s">
        <v>8397</v>
      </c>
      <c r="G4327" s="133" t="s">
        <v>1060</v>
      </c>
      <c r="H4327" s="133" t="s">
        <v>8577</v>
      </c>
      <c r="I4327" t="b">
        <v>0</v>
      </c>
      <c r="J4327" s="133" t="s">
        <v>867</v>
      </c>
      <c r="K4327" s="91">
        <v>0</v>
      </c>
      <c r="L4327" s="278">
        <v>0</v>
      </c>
      <c r="M4327" s="278">
        <f t="shared" si="67"/>
        <v>0</v>
      </c>
    </row>
    <row r="4328" spans="1:13" hidden="1" x14ac:dyDescent="0.3">
      <c r="A4328" s="108">
        <v>600593</v>
      </c>
      <c r="B4328" s="133" t="s">
        <v>8578</v>
      </c>
      <c r="C4328" s="133" t="s">
        <v>16</v>
      </c>
      <c r="D4328" s="133" t="s">
        <v>8419</v>
      </c>
      <c r="E4328" s="133" t="s">
        <v>1273</v>
      </c>
      <c r="F4328" s="133" t="s">
        <v>8397</v>
      </c>
      <c r="G4328" s="133" t="s">
        <v>1063</v>
      </c>
      <c r="H4328" s="133" t="s">
        <v>8579</v>
      </c>
      <c r="I4328" t="b">
        <v>0</v>
      </c>
      <c r="J4328" s="133" t="s">
        <v>867</v>
      </c>
      <c r="K4328" s="91">
        <v>2800</v>
      </c>
      <c r="L4328" s="278">
        <v>2800</v>
      </c>
      <c r="M4328" s="278">
        <f t="shared" si="67"/>
        <v>0</v>
      </c>
    </row>
    <row r="4329" spans="1:13" hidden="1" x14ac:dyDescent="0.3">
      <c r="A4329" s="108">
        <v>600594</v>
      </c>
      <c r="B4329" s="133" t="s">
        <v>8580</v>
      </c>
      <c r="C4329" s="133" t="s">
        <v>16</v>
      </c>
      <c r="D4329" s="133" t="s">
        <v>8419</v>
      </c>
      <c r="E4329" s="133" t="s">
        <v>1273</v>
      </c>
      <c r="F4329" s="133" t="s">
        <v>8409</v>
      </c>
      <c r="G4329" s="133" t="s">
        <v>865</v>
      </c>
      <c r="H4329" s="133" t="s">
        <v>8581</v>
      </c>
      <c r="I4329" t="b">
        <v>0</v>
      </c>
      <c r="J4329" s="133" t="s">
        <v>867</v>
      </c>
      <c r="K4329" s="91">
        <v>7500</v>
      </c>
      <c r="L4329" s="278">
        <v>7500</v>
      </c>
      <c r="M4329" s="278">
        <f t="shared" si="67"/>
        <v>0</v>
      </c>
    </row>
    <row r="4330" spans="1:13" hidden="1" x14ac:dyDescent="0.3">
      <c r="A4330" s="108">
        <v>850134</v>
      </c>
      <c r="B4330" s="133" t="s">
        <v>8582</v>
      </c>
      <c r="C4330" s="133" t="s">
        <v>16</v>
      </c>
      <c r="D4330" s="133" t="s">
        <v>8419</v>
      </c>
      <c r="E4330" s="133" t="s">
        <v>2109</v>
      </c>
      <c r="F4330" s="133" t="s">
        <v>8409</v>
      </c>
      <c r="G4330" s="133" t="s">
        <v>865</v>
      </c>
      <c r="H4330" s="133" t="s">
        <v>8583</v>
      </c>
      <c r="I4330" t="b">
        <v>0</v>
      </c>
      <c r="J4330" s="133" t="s">
        <v>867</v>
      </c>
      <c r="K4330" s="91">
        <v>300</v>
      </c>
      <c r="L4330" s="278">
        <v>300</v>
      </c>
      <c r="M4330" s="278">
        <f t="shared" si="67"/>
        <v>0</v>
      </c>
    </row>
    <row r="4331" spans="1:13" x14ac:dyDescent="0.3">
      <c r="A4331" s="108">
        <v>600595</v>
      </c>
      <c r="B4331" s="133" t="s">
        <v>8584</v>
      </c>
      <c r="C4331" s="133" t="s">
        <v>16</v>
      </c>
      <c r="D4331" s="133" t="s">
        <v>8419</v>
      </c>
      <c r="E4331" s="133" t="s">
        <v>1679</v>
      </c>
      <c r="F4331" s="133" t="s">
        <v>8392</v>
      </c>
      <c r="G4331" s="133" t="s">
        <v>925</v>
      </c>
      <c r="H4331" s="133" t="s">
        <v>8585</v>
      </c>
      <c r="I4331" t="b">
        <v>0</v>
      </c>
      <c r="J4331" s="133" t="s">
        <v>867</v>
      </c>
      <c r="K4331" s="91">
        <v>0</v>
      </c>
      <c r="L4331" s="278">
        <v>0</v>
      </c>
      <c r="M4331" s="278">
        <f t="shared" si="67"/>
        <v>0</v>
      </c>
    </row>
    <row r="4332" spans="1:13" x14ac:dyDescent="0.3">
      <c r="A4332" s="108">
        <v>600596</v>
      </c>
      <c r="B4332" s="133" t="s">
        <v>8586</v>
      </c>
      <c r="C4332" s="133" t="s">
        <v>16</v>
      </c>
      <c r="D4332" s="133" t="s">
        <v>8419</v>
      </c>
      <c r="E4332" s="133" t="s">
        <v>1679</v>
      </c>
      <c r="F4332" s="133" t="s">
        <v>8397</v>
      </c>
      <c r="G4332" s="133" t="s">
        <v>865</v>
      </c>
      <c r="H4332" s="133" t="s">
        <v>8587</v>
      </c>
      <c r="I4332" t="b">
        <v>0</v>
      </c>
      <c r="J4332" s="133" t="s">
        <v>867</v>
      </c>
      <c r="K4332" s="91">
        <v>248220</v>
      </c>
      <c r="L4332" s="278">
        <v>248220</v>
      </c>
      <c r="M4332" s="278">
        <f t="shared" si="67"/>
        <v>0</v>
      </c>
    </row>
    <row r="4333" spans="1:13" x14ac:dyDescent="0.3">
      <c r="A4333" s="108">
        <v>600597</v>
      </c>
      <c r="B4333" s="133" t="s">
        <v>8588</v>
      </c>
      <c r="C4333" s="133" t="s">
        <v>16</v>
      </c>
      <c r="D4333" s="133" t="s">
        <v>8419</v>
      </c>
      <c r="E4333" s="133" t="s">
        <v>1679</v>
      </c>
      <c r="F4333" s="133" t="s">
        <v>8397</v>
      </c>
      <c r="G4333" s="133" t="s">
        <v>925</v>
      </c>
      <c r="H4333" s="133" t="s">
        <v>3690</v>
      </c>
      <c r="I4333" t="b">
        <v>0</v>
      </c>
      <c r="J4333" s="133" t="s">
        <v>867</v>
      </c>
      <c r="K4333" s="91">
        <v>170790</v>
      </c>
      <c r="L4333" s="278">
        <v>180440</v>
      </c>
      <c r="M4333" s="278">
        <f t="shared" si="67"/>
        <v>9650</v>
      </c>
    </row>
    <row r="4334" spans="1:13" x14ac:dyDescent="0.3">
      <c r="A4334" s="108">
        <v>600598</v>
      </c>
      <c r="B4334" s="133" t="s">
        <v>8589</v>
      </c>
      <c r="C4334" s="133" t="s">
        <v>16</v>
      </c>
      <c r="D4334" s="133" t="s">
        <v>8419</v>
      </c>
      <c r="E4334" s="133" t="s">
        <v>1679</v>
      </c>
      <c r="F4334" s="133" t="s">
        <v>8397</v>
      </c>
      <c r="G4334" s="133" t="s">
        <v>928</v>
      </c>
      <c r="H4334" s="133" t="s">
        <v>7857</v>
      </c>
      <c r="I4334" t="b">
        <v>0</v>
      </c>
      <c r="J4334" s="133" t="s">
        <v>867</v>
      </c>
      <c r="K4334" s="91">
        <v>0</v>
      </c>
      <c r="L4334" s="278">
        <v>102390</v>
      </c>
      <c r="M4334" s="278">
        <f t="shared" si="67"/>
        <v>102390</v>
      </c>
    </row>
    <row r="4335" spans="1:13" x14ac:dyDescent="0.3">
      <c r="A4335" s="108">
        <v>600599</v>
      </c>
      <c r="B4335" s="133" t="s">
        <v>8590</v>
      </c>
      <c r="C4335" s="133" t="s">
        <v>16</v>
      </c>
      <c r="D4335" s="133" t="s">
        <v>8419</v>
      </c>
      <c r="E4335" s="133" t="s">
        <v>1679</v>
      </c>
      <c r="F4335" s="133" t="s">
        <v>8409</v>
      </c>
      <c r="G4335" s="133" t="s">
        <v>865</v>
      </c>
      <c r="H4335" s="133" t="s">
        <v>326</v>
      </c>
      <c r="I4335" t="b">
        <v>0</v>
      </c>
      <c r="J4335" s="133" t="s">
        <v>867</v>
      </c>
      <c r="K4335" s="91">
        <v>380150</v>
      </c>
      <c r="L4335" s="278">
        <v>380150</v>
      </c>
      <c r="M4335" s="278">
        <f t="shared" si="67"/>
        <v>0</v>
      </c>
    </row>
    <row r="4336" spans="1:13" hidden="1" x14ac:dyDescent="0.3">
      <c r="A4336" s="108">
        <v>850132</v>
      </c>
      <c r="B4336" s="133" t="s">
        <v>8594</v>
      </c>
      <c r="C4336" s="133" t="s">
        <v>16</v>
      </c>
      <c r="D4336" s="133" t="s">
        <v>8595</v>
      </c>
      <c r="E4336" s="133" t="s">
        <v>1165</v>
      </c>
      <c r="F4336" s="133" t="s">
        <v>8397</v>
      </c>
      <c r="G4336" s="133" t="s">
        <v>865</v>
      </c>
      <c r="H4336" s="133">
        <v>0</v>
      </c>
      <c r="I4336" t="b">
        <v>0</v>
      </c>
      <c r="J4336" s="133" t="s">
        <v>1166</v>
      </c>
      <c r="K4336" s="91">
        <v>72790</v>
      </c>
      <c r="L4336" s="278">
        <v>69660</v>
      </c>
      <c r="M4336" s="278">
        <f t="shared" si="67"/>
        <v>-3130</v>
      </c>
    </row>
    <row r="4337" spans="1:13" hidden="1" x14ac:dyDescent="0.3">
      <c r="A4337" s="108">
        <v>2617446</v>
      </c>
      <c r="B4337" s="133" t="s">
        <v>8596</v>
      </c>
      <c r="C4337" s="133" t="s">
        <v>16</v>
      </c>
      <c r="D4337" s="133" t="s">
        <v>8595</v>
      </c>
      <c r="E4337" s="133" t="s">
        <v>1165</v>
      </c>
      <c r="F4337" s="133" t="s">
        <v>8409</v>
      </c>
      <c r="G4337" s="133" t="s">
        <v>865</v>
      </c>
      <c r="H4337" s="133">
        <v>0</v>
      </c>
      <c r="I4337" t="b">
        <v>0</v>
      </c>
      <c r="J4337" s="133" t="s">
        <v>1166</v>
      </c>
      <c r="K4337" s="91">
        <v>76890</v>
      </c>
      <c r="L4337" s="278">
        <v>73580</v>
      </c>
      <c r="M4337" s="278">
        <f t="shared" si="67"/>
        <v>-3310</v>
      </c>
    </row>
    <row r="4338" spans="1:13" hidden="1" x14ac:dyDescent="0.3">
      <c r="A4338" s="108">
        <v>2617447</v>
      </c>
      <c r="B4338" s="133" t="s">
        <v>8597</v>
      </c>
      <c r="C4338" s="133" t="s">
        <v>16</v>
      </c>
      <c r="D4338" s="133" t="s">
        <v>8595</v>
      </c>
      <c r="E4338" s="133" t="s">
        <v>1173</v>
      </c>
      <c r="F4338" s="133" t="s">
        <v>8397</v>
      </c>
      <c r="G4338" s="133" t="s">
        <v>865</v>
      </c>
      <c r="H4338" s="133" t="s">
        <v>1174</v>
      </c>
      <c r="I4338" t="b">
        <v>0</v>
      </c>
      <c r="J4338" s="133" t="s">
        <v>867</v>
      </c>
      <c r="K4338" s="91">
        <v>5000</v>
      </c>
      <c r="L4338" s="278">
        <v>5000</v>
      </c>
      <c r="M4338" s="278">
        <f t="shared" si="67"/>
        <v>0</v>
      </c>
    </row>
    <row r="4339" spans="1:13" hidden="1" x14ac:dyDescent="0.3">
      <c r="A4339" s="108">
        <v>600600</v>
      </c>
      <c r="B4339" s="133" t="s">
        <v>8598</v>
      </c>
      <c r="C4339" s="133" t="s">
        <v>16</v>
      </c>
      <c r="D4339" s="133" t="s">
        <v>8595</v>
      </c>
      <c r="E4339" s="133" t="s">
        <v>1173</v>
      </c>
      <c r="F4339" s="133" t="s">
        <v>8409</v>
      </c>
      <c r="G4339" s="133" t="s">
        <v>865</v>
      </c>
      <c r="H4339" s="133" t="s">
        <v>1174</v>
      </c>
      <c r="I4339" t="b">
        <v>0</v>
      </c>
      <c r="J4339" s="133" t="s">
        <v>867</v>
      </c>
      <c r="K4339" s="91">
        <v>5000</v>
      </c>
      <c r="L4339" s="278">
        <v>5000</v>
      </c>
      <c r="M4339" s="278">
        <f t="shared" si="67"/>
        <v>0</v>
      </c>
    </row>
    <row r="4340" spans="1:13" hidden="1" x14ac:dyDescent="0.3">
      <c r="A4340" s="108">
        <v>600601</v>
      </c>
      <c r="B4340" s="133" t="s">
        <v>8599</v>
      </c>
      <c r="C4340" s="133" t="s">
        <v>16</v>
      </c>
      <c r="D4340" s="133" t="s">
        <v>8595</v>
      </c>
      <c r="E4340" s="133" t="s">
        <v>2117</v>
      </c>
      <c r="F4340" s="133" t="s">
        <v>8397</v>
      </c>
      <c r="G4340" s="133" t="s">
        <v>865</v>
      </c>
      <c r="H4340" s="133" t="s">
        <v>2118</v>
      </c>
      <c r="I4340" t="b">
        <v>0</v>
      </c>
      <c r="J4340" s="133" t="s">
        <v>867</v>
      </c>
      <c r="K4340" s="91">
        <v>2500</v>
      </c>
      <c r="L4340" s="278">
        <v>2500</v>
      </c>
      <c r="M4340" s="278">
        <f t="shared" si="67"/>
        <v>0</v>
      </c>
    </row>
    <row r="4341" spans="1:13" hidden="1" x14ac:dyDescent="0.3">
      <c r="A4341" s="108">
        <v>600602</v>
      </c>
      <c r="B4341" s="133" t="s">
        <v>8600</v>
      </c>
      <c r="C4341" s="133" t="s">
        <v>16</v>
      </c>
      <c r="D4341" s="133" t="s">
        <v>8595</v>
      </c>
      <c r="E4341" s="133" t="s">
        <v>2117</v>
      </c>
      <c r="F4341" s="133" t="s">
        <v>8409</v>
      </c>
      <c r="G4341" s="133" t="s">
        <v>865</v>
      </c>
      <c r="H4341" s="133" t="s">
        <v>8601</v>
      </c>
      <c r="I4341" t="b">
        <v>0</v>
      </c>
      <c r="J4341" s="133" t="s">
        <v>867</v>
      </c>
      <c r="K4341" s="91">
        <v>3650</v>
      </c>
      <c r="L4341" s="278">
        <v>3650</v>
      </c>
      <c r="M4341" s="278">
        <f t="shared" si="67"/>
        <v>0</v>
      </c>
    </row>
    <row r="4342" spans="1:13" hidden="1" x14ac:dyDescent="0.3">
      <c r="A4342" s="108">
        <v>600603</v>
      </c>
      <c r="B4342" s="133" t="s">
        <v>8602</v>
      </c>
      <c r="C4342" s="133" t="s">
        <v>16</v>
      </c>
      <c r="D4342" s="133" t="s">
        <v>8595</v>
      </c>
      <c r="E4342" s="133" t="s">
        <v>1176</v>
      </c>
      <c r="F4342" s="133" t="s">
        <v>8397</v>
      </c>
      <c r="G4342" s="133" t="s">
        <v>865</v>
      </c>
      <c r="H4342" s="133">
        <v>0</v>
      </c>
      <c r="I4342" t="b">
        <v>0</v>
      </c>
      <c r="J4342" s="133" t="s">
        <v>1166</v>
      </c>
      <c r="K4342" s="91">
        <v>53980</v>
      </c>
      <c r="L4342" s="278">
        <v>52620</v>
      </c>
      <c r="M4342" s="278">
        <f t="shared" si="67"/>
        <v>-1360</v>
      </c>
    </row>
    <row r="4343" spans="1:13" hidden="1" x14ac:dyDescent="0.3">
      <c r="A4343" s="108">
        <v>600604</v>
      </c>
      <c r="B4343" s="133" t="s">
        <v>8603</v>
      </c>
      <c r="C4343" s="133" t="s">
        <v>16</v>
      </c>
      <c r="D4343" s="133" t="s">
        <v>8595</v>
      </c>
      <c r="E4343" s="133" t="s">
        <v>1176</v>
      </c>
      <c r="F4343" s="133" t="s">
        <v>8409</v>
      </c>
      <c r="G4343" s="133" t="s">
        <v>865</v>
      </c>
      <c r="H4343" s="133">
        <v>0</v>
      </c>
      <c r="I4343" t="b">
        <v>0</v>
      </c>
      <c r="J4343" s="133" t="s">
        <v>1166</v>
      </c>
      <c r="K4343" s="91">
        <v>55760</v>
      </c>
      <c r="L4343" s="278">
        <v>54330</v>
      </c>
      <c r="M4343" s="278">
        <f t="shared" si="67"/>
        <v>-1430</v>
      </c>
    </row>
    <row r="4344" spans="1:13" hidden="1" x14ac:dyDescent="0.3">
      <c r="A4344" s="108">
        <v>850130</v>
      </c>
      <c r="B4344" s="133" t="s">
        <v>8604</v>
      </c>
      <c r="C4344" s="133" t="s">
        <v>16</v>
      </c>
      <c r="D4344" s="133" t="s">
        <v>8595</v>
      </c>
      <c r="E4344" s="133" t="s">
        <v>1525</v>
      </c>
      <c r="F4344" s="133" t="s">
        <v>8397</v>
      </c>
      <c r="G4344" s="133" t="s">
        <v>865</v>
      </c>
      <c r="H4344" s="133" t="s">
        <v>1526</v>
      </c>
      <c r="I4344" t="b">
        <v>0</v>
      </c>
      <c r="J4344" s="133" t="s">
        <v>867</v>
      </c>
      <c r="K4344" s="91">
        <v>1020</v>
      </c>
      <c r="L4344" s="278">
        <v>1020</v>
      </c>
      <c r="M4344" s="278">
        <f t="shared" si="67"/>
        <v>0</v>
      </c>
    </row>
    <row r="4345" spans="1:13" hidden="1" x14ac:dyDescent="0.3">
      <c r="A4345" s="108">
        <v>850131</v>
      </c>
      <c r="B4345" s="133" t="s">
        <v>8605</v>
      </c>
      <c r="C4345" s="133" t="s">
        <v>16</v>
      </c>
      <c r="D4345" s="133" t="s">
        <v>8595</v>
      </c>
      <c r="E4345" s="133" t="s">
        <v>1525</v>
      </c>
      <c r="F4345" s="133" t="s">
        <v>8409</v>
      </c>
      <c r="G4345" s="133" t="s">
        <v>865</v>
      </c>
      <c r="H4345" s="133" t="s">
        <v>1526</v>
      </c>
      <c r="I4345" t="b">
        <v>0</v>
      </c>
      <c r="J4345" s="133" t="s">
        <v>867</v>
      </c>
      <c r="K4345" s="91">
        <v>1020</v>
      </c>
      <c r="L4345" s="278">
        <v>1020</v>
      </c>
      <c r="M4345" s="278">
        <f t="shared" si="67"/>
        <v>0</v>
      </c>
    </row>
    <row r="4346" spans="1:13" hidden="1" x14ac:dyDescent="0.3">
      <c r="A4346" s="108">
        <v>600663</v>
      </c>
      <c r="B4346" s="133" t="s">
        <v>8606</v>
      </c>
      <c r="C4346" s="133" t="s">
        <v>16</v>
      </c>
      <c r="D4346" s="133" t="s">
        <v>8595</v>
      </c>
      <c r="E4346" s="133" t="s">
        <v>1185</v>
      </c>
      <c r="F4346" s="133" t="s">
        <v>8392</v>
      </c>
      <c r="G4346" s="133" t="s">
        <v>865</v>
      </c>
      <c r="H4346" s="133" t="s">
        <v>8607</v>
      </c>
      <c r="I4346" t="b">
        <v>0</v>
      </c>
      <c r="J4346" s="133" t="s">
        <v>867</v>
      </c>
      <c r="K4346" s="91">
        <v>2300</v>
      </c>
      <c r="L4346" s="278">
        <v>2300</v>
      </c>
      <c r="M4346" s="278">
        <f t="shared" si="67"/>
        <v>0</v>
      </c>
    </row>
    <row r="4347" spans="1:13" hidden="1" x14ac:dyDescent="0.3">
      <c r="A4347" s="108">
        <v>600667</v>
      </c>
      <c r="B4347" s="133" t="s">
        <v>8608</v>
      </c>
      <c r="C4347" s="133" t="s">
        <v>16</v>
      </c>
      <c r="D4347" s="133" t="s">
        <v>8595</v>
      </c>
      <c r="E4347" s="133" t="s">
        <v>1185</v>
      </c>
      <c r="F4347" s="133" t="s">
        <v>8397</v>
      </c>
      <c r="G4347" s="133" t="s">
        <v>865</v>
      </c>
      <c r="H4347" s="133" t="s">
        <v>8609</v>
      </c>
      <c r="I4347" t="b">
        <v>0</v>
      </c>
      <c r="J4347" s="133" t="s">
        <v>867</v>
      </c>
      <c r="K4347" s="91">
        <v>12000</v>
      </c>
      <c r="L4347" s="278">
        <v>12000</v>
      </c>
      <c r="M4347" s="278">
        <f t="shared" si="67"/>
        <v>0</v>
      </c>
    </row>
    <row r="4348" spans="1:13" hidden="1" x14ac:dyDescent="0.3">
      <c r="A4348" s="108">
        <v>603849</v>
      </c>
      <c r="B4348" s="133" t="s">
        <v>8610</v>
      </c>
      <c r="C4348" s="133" t="s">
        <v>16</v>
      </c>
      <c r="D4348" s="133" t="s">
        <v>8595</v>
      </c>
      <c r="E4348" s="133" t="s">
        <v>1185</v>
      </c>
      <c r="F4348" s="133" t="s">
        <v>8409</v>
      </c>
      <c r="G4348" s="133" t="s">
        <v>865</v>
      </c>
      <c r="H4348" s="133" t="s">
        <v>8611</v>
      </c>
      <c r="I4348" t="b">
        <v>0</v>
      </c>
      <c r="J4348" s="133" t="s">
        <v>867</v>
      </c>
      <c r="K4348" s="91">
        <v>3000</v>
      </c>
      <c r="L4348" s="278">
        <v>3000</v>
      </c>
      <c r="M4348" s="278">
        <f t="shared" si="67"/>
        <v>0</v>
      </c>
    </row>
    <row r="4349" spans="1:13" hidden="1" x14ac:dyDescent="0.3">
      <c r="A4349" s="108">
        <v>603850</v>
      </c>
      <c r="B4349" s="133" t="s">
        <v>8612</v>
      </c>
      <c r="C4349" s="133" t="s">
        <v>16</v>
      </c>
      <c r="D4349" s="133" t="s">
        <v>8595</v>
      </c>
      <c r="E4349" s="133" t="s">
        <v>1191</v>
      </c>
      <c r="F4349" s="133" t="s">
        <v>8397</v>
      </c>
      <c r="G4349" s="133" t="s">
        <v>865</v>
      </c>
      <c r="H4349" s="133" t="s">
        <v>2130</v>
      </c>
      <c r="I4349" t="b">
        <v>0</v>
      </c>
      <c r="J4349" s="133" t="s">
        <v>867</v>
      </c>
      <c r="K4349" s="91">
        <v>1000</v>
      </c>
      <c r="L4349" s="278">
        <v>1000</v>
      </c>
      <c r="M4349" s="278">
        <f t="shared" si="67"/>
        <v>0</v>
      </c>
    </row>
    <row r="4350" spans="1:13" hidden="1" x14ac:dyDescent="0.3">
      <c r="A4350" s="108">
        <v>600670</v>
      </c>
      <c r="B4350" s="133" t="s">
        <v>8613</v>
      </c>
      <c r="C4350" s="133" t="s">
        <v>16</v>
      </c>
      <c r="D4350" s="133" t="s">
        <v>8595</v>
      </c>
      <c r="E4350" s="133" t="s">
        <v>1202</v>
      </c>
      <c r="F4350" s="133" t="s">
        <v>8397</v>
      </c>
      <c r="G4350" s="133" t="s">
        <v>865</v>
      </c>
      <c r="H4350" s="133" t="s">
        <v>2831</v>
      </c>
      <c r="I4350" t="b">
        <v>0</v>
      </c>
      <c r="J4350" s="133" t="s">
        <v>867</v>
      </c>
      <c r="K4350" s="91">
        <v>1000</v>
      </c>
      <c r="L4350" s="278">
        <v>1000</v>
      </c>
      <c r="M4350" s="278">
        <f t="shared" si="67"/>
        <v>0</v>
      </c>
    </row>
    <row r="4351" spans="1:13" hidden="1" x14ac:dyDescent="0.3">
      <c r="A4351" s="108">
        <v>850127</v>
      </c>
      <c r="B4351" s="133" t="s">
        <v>8614</v>
      </c>
      <c r="C4351" s="133" t="s">
        <v>16</v>
      </c>
      <c r="D4351" s="133" t="s">
        <v>8595</v>
      </c>
      <c r="E4351" s="133" t="s">
        <v>1202</v>
      </c>
      <c r="F4351" s="133" t="s">
        <v>8409</v>
      </c>
      <c r="G4351" s="133" t="s">
        <v>865</v>
      </c>
      <c r="H4351" s="133" t="s">
        <v>2512</v>
      </c>
      <c r="I4351" t="b">
        <v>0</v>
      </c>
      <c r="J4351" s="133" t="s">
        <v>867</v>
      </c>
      <c r="K4351" s="91">
        <v>350</v>
      </c>
      <c r="L4351" s="278">
        <v>350</v>
      </c>
      <c r="M4351" s="278">
        <f t="shared" si="67"/>
        <v>0</v>
      </c>
    </row>
    <row r="4352" spans="1:13" hidden="1" x14ac:dyDescent="0.3">
      <c r="A4352" s="108">
        <v>600672</v>
      </c>
      <c r="B4352" s="133" t="s">
        <v>8615</v>
      </c>
      <c r="C4352" s="133" t="s">
        <v>16</v>
      </c>
      <c r="D4352" s="133" t="s">
        <v>8595</v>
      </c>
      <c r="E4352" s="133" t="s">
        <v>1354</v>
      </c>
      <c r="F4352" s="133" t="s">
        <v>8397</v>
      </c>
      <c r="G4352" s="133" t="s">
        <v>865</v>
      </c>
      <c r="H4352" s="133" t="s">
        <v>1893</v>
      </c>
      <c r="I4352" t="b">
        <v>0</v>
      </c>
      <c r="J4352" s="133" t="s">
        <v>867</v>
      </c>
      <c r="K4352" s="91">
        <v>600</v>
      </c>
      <c r="L4352" s="278">
        <v>600</v>
      </c>
      <c r="M4352" s="278">
        <f t="shared" si="67"/>
        <v>0</v>
      </c>
    </row>
    <row r="4353" spans="1:13" hidden="1" x14ac:dyDescent="0.3">
      <c r="A4353" s="108">
        <v>600605</v>
      </c>
      <c r="B4353" s="133" t="s">
        <v>8616</v>
      </c>
      <c r="C4353" s="133" t="s">
        <v>16</v>
      </c>
      <c r="D4353" s="133" t="s">
        <v>8595</v>
      </c>
      <c r="E4353" s="133" t="s">
        <v>1354</v>
      </c>
      <c r="F4353" s="133" t="s">
        <v>8397</v>
      </c>
      <c r="G4353" s="133" t="s">
        <v>925</v>
      </c>
      <c r="H4353" s="133" t="s">
        <v>1355</v>
      </c>
      <c r="I4353" t="b">
        <v>0</v>
      </c>
      <c r="J4353" s="133" t="s">
        <v>867</v>
      </c>
      <c r="K4353" s="91">
        <v>600</v>
      </c>
      <c r="L4353" s="278">
        <v>600</v>
      </c>
      <c r="M4353" s="278">
        <f t="shared" si="67"/>
        <v>0</v>
      </c>
    </row>
    <row r="4354" spans="1:13" hidden="1" x14ac:dyDescent="0.3">
      <c r="A4354" s="108">
        <v>600606</v>
      </c>
      <c r="B4354" s="133" t="s">
        <v>8617</v>
      </c>
      <c r="C4354" s="133" t="s">
        <v>16</v>
      </c>
      <c r="D4354" s="133" t="s">
        <v>8595</v>
      </c>
      <c r="E4354" s="133" t="s">
        <v>1354</v>
      </c>
      <c r="F4354" s="133" t="s">
        <v>8409</v>
      </c>
      <c r="G4354" s="133" t="s">
        <v>865</v>
      </c>
      <c r="H4354" s="133" t="s">
        <v>1355</v>
      </c>
      <c r="I4354" t="b">
        <v>0</v>
      </c>
      <c r="J4354" s="133" t="s">
        <v>867</v>
      </c>
      <c r="K4354" s="91">
        <v>500</v>
      </c>
      <c r="L4354" s="278">
        <v>500</v>
      </c>
      <c r="M4354" s="278">
        <f t="shared" si="67"/>
        <v>0</v>
      </c>
    </row>
    <row r="4355" spans="1:13" hidden="1" x14ac:dyDescent="0.3">
      <c r="A4355" s="108">
        <v>600664</v>
      </c>
      <c r="B4355" s="133" t="s">
        <v>8618</v>
      </c>
      <c r="C4355" s="133" t="s">
        <v>16</v>
      </c>
      <c r="D4355" s="133" t="s">
        <v>8595</v>
      </c>
      <c r="E4355" s="133" t="s">
        <v>1354</v>
      </c>
      <c r="F4355" s="133" t="s">
        <v>8409</v>
      </c>
      <c r="G4355" s="133" t="s">
        <v>925</v>
      </c>
      <c r="H4355" s="133" t="s">
        <v>8619</v>
      </c>
      <c r="I4355" t="b">
        <v>0</v>
      </c>
      <c r="J4355" s="133" t="s">
        <v>867</v>
      </c>
      <c r="K4355" s="91">
        <v>550</v>
      </c>
      <c r="L4355" s="278">
        <v>550</v>
      </c>
      <c r="M4355" s="278">
        <f t="shared" si="67"/>
        <v>0</v>
      </c>
    </row>
    <row r="4356" spans="1:13" hidden="1" x14ac:dyDescent="0.3">
      <c r="A4356" s="108">
        <v>600668</v>
      </c>
      <c r="B4356" s="133" t="s">
        <v>8620</v>
      </c>
      <c r="C4356" s="133" t="s">
        <v>16</v>
      </c>
      <c r="D4356" s="133" t="s">
        <v>8595</v>
      </c>
      <c r="E4356" s="133" t="s">
        <v>1215</v>
      </c>
      <c r="F4356" s="133" t="s">
        <v>8397</v>
      </c>
      <c r="G4356" s="133" t="s">
        <v>865</v>
      </c>
      <c r="H4356" s="133" t="s">
        <v>8621</v>
      </c>
      <c r="I4356" t="b">
        <v>0</v>
      </c>
      <c r="J4356" s="133" t="s">
        <v>867</v>
      </c>
      <c r="K4356" s="91">
        <v>1500</v>
      </c>
      <c r="L4356" s="278">
        <v>1500</v>
      </c>
      <c r="M4356" s="278">
        <f t="shared" si="67"/>
        <v>0</v>
      </c>
    </row>
    <row r="4357" spans="1:13" hidden="1" x14ac:dyDescent="0.3">
      <c r="A4357" s="108">
        <v>600584</v>
      </c>
      <c r="B4357" s="133" t="s">
        <v>8622</v>
      </c>
      <c r="C4357" s="133" t="s">
        <v>16</v>
      </c>
      <c r="D4357" s="133" t="s">
        <v>8595</v>
      </c>
      <c r="E4357" s="133" t="s">
        <v>1215</v>
      </c>
      <c r="F4357" s="133" t="s">
        <v>8409</v>
      </c>
      <c r="G4357" s="133" t="s">
        <v>865</v>
      </c>
      <c r="H4357" s="133" t="s">
        <v>1994</v>
      </c>
      <c r="I4357" t="b">
        <v>0</v>
      </c>
      <c r="J4357" s="133" t="s">
        <v>867</v>
      </c>
      <c r="K4357" s="91">
        <v>750</v>
      </c>
      <c r="L4357" s="278">
        <v>750</v>
      </c>
      <c r="M4357" s="278">
        <f t="shared" si="67"/>
        <v>0</v>
      </c>
    </row>
    <row r="4358" spans="1:13" hidden="1" x14ac:dyDescent="0.3">
      <c r="A4358" s="108">
        <v>603851</v>
      </c>
      <c r="B4358" s="133" t="s">
        <v>8623</v>
      </c>
      <c r="C4358" s="133" t="s">
        <v>16</v>
      </c>
      <c r="D4358" s="133" t="s">
        <v>8595</v>
      </c>
      <c r="E4358" s="133" t="s">
        <v>1220</v>
      </c>
      <c r="F4358" s="133" t="s">
        <v>8397</v>
      </c>
      <c r="G4358" s="133" t="s">
        <v>865</v>
      </c>
      <c r="H4358" s="133" t="s">
        <v>2006</v>
      </c>
      <c r="I4358" t="b">
        <v>0</v>
      </c>
      <c r="J4358" s="133" t="s">
        <v>867</v>
      </c>
      <c r="K4358" s="91">
        <v>2500</v>
      </c>
      <c r="L4358" s="278">
        <v>2500</v>
      </c>
      <c r="M4358" s="278">
        <f t="shared" ref="M4358:M4421" si="68">+L4358-K4358</f>
        <v>0</v>
      </c>
    </row>
    <row r="4359" spans="1:13" hidden="1" x14ac:dyDescent="0.3">
      <c r="A4359" s="108">
        <v>600607</v>
      </c>
      <c r="B4359" s="133" t="s">
        <v>8624</v>
      </c>
      <c r="C4359" s="133" t="s">
        <v>16</v>
      </c>
      <c r="D4359" s="133" t="s">
        <v>8595</v>
      </c>
      <c r="E4359" s="133" t="s">
        <v>1220</v>
      </c>
      <c r="F4359" s="133" t="s">
        <v>8409</v>
      </c>
      <c r="G4359" s="133" t="s">
        <v>865</v>
      </c>
      <c r="H4359" s="133" t="s">
        <v>2006</v>
      </c>
      <c r="I4359" t="b">
        <v>0</v>
      </c>
      <c r="J4359" s="133" t="s">
        <v>867</v>
      </c>
      <c r="K4359" s="91">
        <v>1500</v>
      </c>
      <c r="L4359" s="278">
        <v>1500</v>
      </c>
      <c r="M4359" s="278">
        <f t="shared" si="68"/>
        <v>0</v>
      </c>
    </row>
    <row r="4360" spans="1:13" hidden="1" x14ac:dyDescent="0.3">
      <c r="A4360" s="108">
        <v>600608</v>
      </c>
      <c r="B4360" s="133" t="s">
        <v>8625</v>
      </c>
      <c r="C4360" s="133" t="s">
        <v>16</v>
      </c>
      <c r="D4360" s="133" t="s">
        <v>8595</v>
      </c>
      <c r="E4360" s="133" t="s">
        <v>1229</v>
      </c>
      <c r="F4360" s="133" t="s">
        <v>8397</v>
      </c>
      <c r="G4360" s="133" t="s">
        <v>865</v>
      </c>
      <c r="H4360" s="133" t="s">
        <v>1308</v>
      </c>
      <c r="I4360" t="b">
        <v>0</v>
      </c>
      <c r="J4360" s="133" t="s">
        <v>867</v>
      </c>
      <c r="K4360" s="91">
        <v>1000</v>
      </c>
      <c r="L4360" s="278">
        <v>1000</v>
      </c>
      <c r="M4360" s="278">
        <f t="shared" si="68"/>
        <v>0</v>
      </c>
    </row>
    <row r="4361" spans="1:13" hidden="1" x14ac:dyDescent="0.3">
      <c r="A4361" s="108">
        <v>600609</v>
      </c>
      <c r="B4361" s="133" t="s">
        <v>8626</v>
      </c>
      <c r="C4361" s="133" t="s">
        <v>16</v>
      </c>
      <c r="D4361" s="133" t="s">
        <v>8595</v>
      </c>
      <c r="E4361" s="133" t="s">
        <v>1229</v>
      </c>
      <c r="F4361" s="133" t="s">
        <v>8397</v>
      </c>
      <c r="G4361" s="133" t="s">
        <v>925</v>
      </c>
      <c r="H4361" s="133" t="s">
        <v>8627</v>
      </c>
      <c r="I4361" t="b">
        <v>0</v>
      </c>
      <c r="J4361" s="133" t="s">
        <v>867</v>
      </c>
      <c r="K4361" s="91">
        <v>20</v>
      </c>
      <c r="L4361" s="278">
        <v>20</v>
      </c>
      <c r="M4361" s="278">
        <f t="shared" si="68"/>
        <v>0</v>
      </c>
    </row>
    <row r="4362" spans="1:13" hidden="1" x14ac:dyDescent="0.3">
      <c r="A4362" s="108">
        <v>600610</v>
      </c>
      <c r="B4362" s="133" t="s">
        <v>8628</v>
      </c>
      <c r="C4362" s="133" t="s">
        <v>16</v>
      </c>
      <c r="D4362" s="133" t="s">
        <v>8595</v>
      </c>
      <c r="E4362" s="133" t="s">
        <v>1229</v>
      </c>
      <c r="F4362" s="133" t="s">
        <v>8397</v>
      </c>
      <c r="G4362" s="133" t="s">
        <v>928</v>
      </c>
      <c r="H4362" s="133" t="s">
        <v>1314</v>
      </c>
      <c r="I4362" t="b">
        <v>0</v>
      </c>
      <c r="J4362" s="133" t="s">
        <v>867</v>
      </c>
      <c r="K4362" s="91">
        <v>50</v>
      </c>
      <c r="L4362" s="278">
        <v>50</v>
      </c>
      <c r="M4362" s="278">
        <f t="shared" si="68"/>
        <v>0</v>
      </c>
    </row>
    <row r="4363" spans="1:13" hidden="1" x14ac:dyDescent="0.3">
      <c r="A4363" s="108">
        <v>1820498</v>
      </c>
      <c r="B4363" s="133" t="s">
        <v>8629</v>
      </c>
      <c r="C4363" s="133" t="s">
        <v>16</v>
      </c>
      <c r="D4363" s="133" t="s">
        <v>8595</v>
      </c>
      <c r="E4363" s="133" t="s">
        <v>1229</v>
      </c>
      <c r="F4363" s="133" t="s">
        <v>8409</v>
      </c>
      <c r="G4363" s="133" t="s">
        <v>865</v>
      </c>
      <c r="H4363" s="133" t="s">
        <v>1457</v>
      </c>
      <c r="I4363" t="b">
        <v>0</v>
      </c>
      <c r="J4363" s="133" t="s">
        <v>867</v>
      </c>
      <c r="K4363" s="91">
        <v>400</v>
      </c>
      <c r="L4363" s="278">
        <v>400</v>
      </c>
      <c r="M4363" s="278">
        <f t="shared" si="68"/>
        <v>0</v>
      </c>
    </row>
    <row r="4364" spans="1:13" hidden="1" x14ac:dyDescent="0.3">
      <c r="A4364" s="108">
        <v>600611</v>
      </c>
      <c r="B4364" s="133" t="s">
        <v>8630</v>
      </c>
      <c r="C4364" s="133" t="s">
        <v>16</v>
      </c>
      <c r="D4364" s="133" t="s">
        <v>8595</v>
      </c>
      <c r="E4364" s="133" t="s">
        <v>1229</v>
      </c>
      <c r="F4364" s="133" t="s">
        <v>8409</v>
      </c>
      <c r="G4364" s="133" t="s">
        <v>925</v>
      </c>
      <c r="H4364" s="133" t="s">
        <v>1799</v>
      </c>
      <c r="I4364" t="b">
        <v>0</v>
      </c>
      <c r="J4364" s="133" t="s">
        <v>867</v>
      </c>
      <c r="K4364" s="91">
        <v>0</v>
      </c>
      <c r="L4364" s="278">
        <v>0</v>
      </c>
      <c r="M4364" s="278">
        <f t="shared" si="68"/>
        <v>0</v>
      </c>
    </row>
    <row r="4365" spans="1:13" hidden="1" x14ac:dyDescent="0.3">
      <c r="A4365" s="108">
        <v>850128</v>
      </c>
      <c r="B4365" s="133" t="s">
        <v>8631</v>
      </c>
      <c r="C4365" s="133" t="s">
        <v>16</v>
      </c>
      <c r="D4365" s="133" t="s">
        <v>8595</v>
      </c>
      <c r="E4365" s="133" t="s">
        <v>1576</v>
      </c>
      <c r="F4365" s="133" t="s">
        <v>8397</v>
      </c>
      <c r="G4365" s="133" t="s">
        <v>865</v>
      </c>
      <c r="H4365" s="133" t="s">
        <v>1577</v>
      </c>
      <c r="I4365" t="b">
        <v>0</v>
      </c>
      <c r="J4365" s="133" t="s">
        <v>867</v>
      </c>
      <c r="K4365" s="91">
        <v>15750</v>
      </c>
      <c r="L4365" s="278">
        <v>15750</v>
      </c>
      <c r="M4365" s="278">
        <f t="shared" si="68"/>
        <v>0</v>
      </c>
    </row>
    <row r="4366" spans="1:13" hidden="1" x14ac:dyDescent="0.3">
      <c r="A4366" s="108">
        <v>850133</v>
      </c>
      <c r="B4366" s="133" t="s">
        <v>8632</v>
      </c>
      <c r="C4366" s="133" t="s">
        <v>16</v>
      </c>
      <c r="D4366" s="133" t="s">
        <v>8595</v>
      </c>
      <c r="E4366" s="133" t="s">
        <v>1576</v>
      </c>
      <c r="F4366" s="133" t="s">
        <v>8409</v>
      </c>
      <c r="G4366" s="133" t="s">
        <v>865</v>
      </c>
      <c r="H4366" s="133" t="s">
        <v>1577</v>
      </c>
      <c r="I4366" t="b">
        <v>0</v>
      </c>
      <c r="J4366" s="133" t="s">
        <v>867</v>
      </c>
      <c r="K4366" s="91">
        <v>18000</v>
      </c>
      <c r="L4366" s="278">
        <v>18000</v>
      </c>
      <c r="M4366" s="278">
        <f t="shared" si="68"/>
        <v>0</v>
      </c>
    </row>
    <row r="4367" spans="1:13" hidden="1" x14ac:dyDescent="0.3">
      <c r="A4367" s="108">
        <v>600560</v>
      </c>
      <c r="B4367" s="133" t="s">
        <v>8633</v>
      </c>
      <c r="C4367" s="133" t="s">
        <v>16</v>
      </c>
      <c r="D4367" s="133" t="s">
        <v>8595</v>
      </c>
      <c r="E4367" s="133" t="s">
        <v>1576</v>
      </c>
      <c r="F4367" s="133" t="s">
        <v>8409</v>
      </c>
      <c r="G4367" s="133" t="s">
        <v>925</v>
      </c>
      <c r="H4367" s="133" t="s">
        <v>8534</v>
      </c>
      <c r="I4367" t="b">
        <v>0</v>
      </c>
      <c r="J4367" s="133" t="s">
        <v>867</v>
      </c>
      <c r="K4367" s="91">
        <v>0</v>
      </c>
      <c r="L4367" s="278">
        <v>0</v>
      </c>
      <c r="M4367" s="278">
        <f t="shared" si="68"/>
        <v>0</v>
      </c>
    </row>
    <row r="4368" spans="1:13" hidden="1" x14ac:dyDescent="0.3">
      <c r="A4368" s="108">
        <v>2617444</v>
      </c>
      <c r="B4368" s="133" t="s">
        <v>8634</v>
      </c>
      <c r="C4368" s="133" t="s">
        <v>16</v>
      </c>
      <c r="D4368" s="133" t="s">
        <v>8595</v>
      </c>
      <c r="E4368" s="133" t="s">
        <v>1246</v>
      </c>
      <c r="F4368" s="133" t="s">
        <v>8397</v>
      </c>
      <c r="G4368" s="133" t="s">
        <v>865</v>
      </c>
      <c r="H4368" s="133" t="s">
        <v>1326</v>
      </c>
      <c r="I4368" t="b">
        <v>0</v>
      </c>
      <c r="J4368" s="133" t="s">
        <v>867</v>
      </c>
      <c r="K4368" s="91">
        <v>600</v>
      </c>
      <c r="L4368" s="278">
        <v>720</v>
      </c>
      <c r="M4368" s="278">
        <f t="shared" si="68"/>
        <v>120</v>
      </c>
    </row>
    <row r="4369" spans="1:13" hidden="1" x14ac:dyDescent="0.3">
      <c r="A4369" s="108">
        <v>2617687</v>
      </c>
      <c r="B4369" s="133" t="s">
        <v>8635</v>
      </c>
      <c r="C4369" s="133" t="s">
        <v>16</v>
      </c>
      <c r="D4369" s="133" t="s">
        <v>8595</v>
      </c>
      <c r="E4369" s="133" t="s">
        <v>1246</v>
      </c>
      <c r="F4369" s="133" t="s">
        <v>8397</v>
      </c>
      <c r="G4369" s="133" t="s">
        <v>925</v>
      </c>
      <c r="H4369" s="268" t="s">
        <v>1251</v>
      </c>
      <c r="I4369" t="b">
        <v>0</v>
      </c>
      <c r="J4369" s="133" t="s">
        <v>867</v>
      </c>
      <c r="K4369" s="91">
        <v>120</v>
      </c>
      <c r="L4369" s="278">
        <v>0</v>
      </c>
      <c r="M4369" s="278">
        <f t="shared" si="68"/>
        <v>-120</v>
      </c>
    </row>
    <row r="4370" spans="1:13" hidden="1" x14ac:dyDescent="0.3">
      <c r="A4370" s="108">
        <v>600612</v>
      </c>
      <c r="B4370" s="133" t="s">
        <v>8636</v>
      </c>
      <c r="C4370" s="133" t="s">
        <v>16</v>
      </c>
      <c r="D4370" s="133" t="s">
        <v>8595</v>
      </c>
      <c r="E4370" s="133" t="s">
        <v>1246</v>
      </c>
      <c r="F4370" s="133" t="s">
        <v>8409</v>
      </c>
      <c r="G4370" s="133" t="s">
        <v>865</v>
      </c>
      <c r="H4370" s="133" t="s">
        <v>1326</v>
      </c>
      <c r="I4370" t="b">
        <v>0</v>
      </c>
      <c r="J4370" s="133" t="s">
        <v>867</v>
      </c>
      <c r="K4370" s="91">
        <v>600</v>
      </c>
      <c r="L4370" s="278">
        <v>720</v>
      </c>
      <c r="M4370" s="278">
        <f t="shared" si="68"/>
        <v>120</v>
      </c>
    </row>
    <row r="4371" spans="1:13" hidden="1" x14ac:dyDescent="0.3">
      <c r="A4371" s="108">
        <v>600658</v>
      </c>
      <c r="B4371" s="133" t="s">
        <v>8637</v>
      </c>
      <c r="C4371" s="133" t="s">
        <v>16</v>
      </c>
      <c r="D4371" s="133" t="s">
        <v>8595</v>
      </c>
      <c r="E4371" s="133" t="s">
        <v>1246</v>
      </c>
      <c r="F4371" s="133" t="s">
        <v>8409</v>
      </c>
      <c r="G4371" s="133" t="s">
        <v>925</v>
      </c>
      <c r="H4371" s="268" t="s">
        <v>1251</v>
      </c>
      <c r="I4371" t="b">
        <v>0</v>
      </c>
      <c r="J4371" s="133" t="s">
        <v>867</v>
      </c>
      <c r="K4371" s="91">
        <v>120</v>
      </c>
      <c r="L4371" s="278">
        <v>0</v>
      </c>
      <c r="M4371" s="278">
        <f t="shared" si="68"/>
        <v>-120</v>
      </c>
    </row>
    <row r="4372" spans="1:13" hidden="1" x14ac:dyDescent="0.3">
      <c r="A4372" s="108">
        <v>1210165</v>
      </c>
      <c r="B4372" s="133" t="s">
        <v>8638</v>
      </c>
      <c r="C4372" s="133" t="s">
        <v>16</v>
      </c>
      <c r="D4372" s="133" t="s">
        <v>8595</v>
      </c>
      <c r="E4372" s="133" t="s">
        <v>1586</v>
      </c>
      <c r="F4372" s="133" t="s">
        <v>8397</v>
      </c>
      <c r="G4372" s="133" t="s">
        <v>865</v>
      </c>
      <c r="H4372" s="133" t="s">
        <v>1922</v>
      </c>
      <c r="I4372" t="b">
        <v>0</v>
      </c>
      <c r="J4372" s="133" t="s">
        <v>867</v>
      </c>
      <c r="K4372" s="91">
        <v>2750</v>
      </c>
      <c r="L4372" s="278">
        <v>2750</v>
      </c>
      <c r="M4372" s="278">
        <f t="shared" si="68"/>
        <v>0</v>
      </c>
    </row>
    <row r="4373" spans="1:13" hidden="1" x14ac:dyDescent="0.3">
      <c r="A4373" s="108">
        <v>603505</v>
      </c>
      <c r="B4373" s="133" t="s">
        <v>8639</v>
      </c>
      <c r="C4373" s="133" t="s">
        <v>16</v>
      </c>
      <c r="D4373" s="133" t="s">
        <v>8595</v>
      </c>
      <c r="E4373" s="133" t="s">
        <v>1586</v>
      </c>
      <c r="F4373" s="133" t="s">
        <v>8409</v>
      </c>
      <c r="G4373" s="133" t="s">
        <v>865</v>
      </c>
      <c r="H4373" s="133" t="s">
        <v>1587</v>
      </c>
      <c r="I4373" t="b">
        <v>0</v>
      </c>
      <c r="J4373" s="133" t="s">
        <v>867</v>
      </c>
      <c r="K4373" s="91">
        <v>2750</v>
      </c>
      <c r="L4373" s="278">
        <v>2750</v>
      </c>
      <c r="M4373" s="278">
        <f t="shared" si="68"/>
        <v>0</v>
      </c>
    </row>
    <row r="4374" spans="1:13" hidden="1" x14ac:dyDescent="0.3">
      <c r="A4374" s="108">
        <v>1191515</v>
      </c>
      <c r="B4374" s="133" t="s">
        <v>8640</v>
      </c>
      <c r="C4374" s="133" t="s">
        <v>16</v>
      </c>
      <c r="D4374" s="133" t="s">
        <v>8595</v>
      </c>
      <c r="E4374" s="133" t="s">
        <v>1253</v>
      </c>
      <c r="F4374" s="133" t="s">
        <v>8397</v>
      </c>
      <c r="G4374" s="133" t="s">
        <v>865</v>
      </c>
      <c r="H4374" s="133" t="s">
        <v>1254</v>
      </c>
      <c r="I4374" t="b">
        <v>0</v>
      </c>
      <c r="J4374" s="133" t="s">
        <v>867</v>
      </c>
      <c r="K4374" s="91">
        <v>2730</v>
      </c>
      <c r="L4374" s="278">
        <v>2730</v>
      </c>
      <c r="M4374" s="278">
        <f t="shared" si="68"/>
        <v>0</v>
      </c>
    </row>
    <row r="4375" spans="1:13" hidden="1" x14ac:dyDescent="0.3">
      <c r="A4375" s="108">
        <v>1191516</v>
      </c>
      <c r="B4375" s="133" t="s">
        <v>8641</v>
      </c>
      <c r="C4375" s="133" t="s">
        <v>16</v>
      </c>
      <c r="D4375" s="133" t="s">
        <v>8595</v>
      </c>
      <c r="E4375" s="133" t="s">
        <v>1253</v>
      </c>
      <c r="F4375" s="133" t="s">
        <v>8409</v>
      </c>
      <c r="G4375" s="133" t="s">
        <v>865</v>
      </c>
      <c r="H4375" s="133" t="s">
        <v>1254</v>
      </c>
      <c r="I4375" t="b">
        <v>0</v>
      </c>
      <c r="J4375" s="133" t="s">
        <v>867</v>
      </c>
      <c r="K4375" s="91">
        <v>2730</v>
      </c>
      <c r="L4375" s="278">
        <v>2730</v>
      </c>
      <c r="M4375" s="278">
        <f t="shared" si="68"/>
        <v>0</v>
      </c>
    </row>
    <row r="4376" spans="1:13" hidden="1" x14ac:dyDescent="0.3">
      <c r="A4376" s="108">
        <v>1191517</v>
      </c>
      <c r="B4376" s="133" t="s">
        <v>8642</v>
      </c>
      <c r="C4376" s="133" t="s">
        <v>16</v>
      </c>
      <c r="D4376" s="133" t="s">
        <v>8595</v>
      </c>
      <c r="E4376" s="133" t="s">
        <v>1253</v>
      </c>
      <c r="F4376" s="133" t="s">
        <v>8409</v>
      </c>
      <c r="G4376" s="133" t="s">
        <v>925</v>
      </c>
      <c r="H4376" s="133" t="s">
        <v>8643</v>
      </c>
      <c r="I4376" t="b">
        <v>0</v>
      </c>
      <c r="J4376" s="133" t="s">
        <v>867</v>
      </c>
      <c r="K4376" s="91">
        <v>0</v>
      </c>
      <c r="L4376" s="278">
        <v>0</v>
      </c>
      <c r="M4376" s="278">
        <f t="shared" si="68"/>
        <v>0</v>
      </c>
    </row>
    <row r="4377" spans="1:13" hidden="1" x14ac:dyDescent="0.3">
      <c r="A4377" s="108">
        <v>1191158</v>
      </c>
      <c r="B4377" s="133" t="s">
        <v>8644</v>
      </c>
      <c r="C4377" s="133" t="s">
        <v>16</v>
      </c>
      <c r="D4377" s="133" t="s">
        <v>8595</v>
      </c>
      <c r="E4377" s="133" t="s">
        <v>1265</v>
      </c>
      <c r="F4377" s="133" t="s">
        <v>8397</v>
      </c>
      <c r="G4377" s="133" t="s">
        <v>865</v>
      </c>
      <c r="H4377" s="133" t="s">
        <v>1266</v>
      </c>
      <c r="I4377" t="b">
        <v>0</v>
      </c>
      <c r="J4377" s="133" t="s">
        <v>867</v>
      </c>
      <c r="K4377" s="91">
        <v>5640</v>
      </c>
      <c r="L4377" s="278">
        <v>5640</v>
      </c>
      <c r="M4377" s="278">
        <f t="shared" si="68"/>
        <v>0</v>
      </c>
    </row>
    <row r="4378" spans="1:13" hidden="1" x14ac:dyDescent="0.3">
      <c r="A4378" s="108">
        <v>1210164</v>
      </c>
      <c r="B4378" s="133" t="s">
        <v>8645</v>
      </c>
      <c r="C4378" s="133" t="s">
        <v>16</v>
      </c>
      <c r="D4378" s="133" t="s">
        <v>8595</v>
      </c>
      <c r="E4378" s="133" t="s">
        <v>1265</v>
      </c>
      <c r="F4378" s="133" t="s">
        <v>8409</v>
      </c>
      <c r="G4378" s="133" t="s">
        <v>865</v>
      </c>
      <c r="H4378" s="133" t="s">
        <v>1266</v>
      </c>
      <c r="I4378" t="b">
        <v>0</v>
      </c>
      <c r="J4378" s="133" t="s">
        <v>867</v>
      </c>
      <c r="K4378" s="91">
        <v>6230</v>
      </c>
      <c r="L4378" s="278">
        <v>6230</v>
      </c>
      <c r="M4378" s="278">
        <f t="shared" si="68"/>
        <v>0</v>
      </c>
    </row>
    <row r="4379" spans="1:13" hidden="1" x14ac:dyDescent="0.3">
      <c r="A4379" s="108">
        <v>603557</v>
      </c>
      <c r="B4379" s="133" t="s">
        <v>8646</v>
      </c>
      <c r="C4379" s="133" t="s">
        <v>16</v>
      </c>
      <c r="D4379" s="133" t="s">
        <v>8595</v>
      </c>
      <c r="E4379" s="133" t="s">
        <v>1268</v>
      </c>
      <c r="F4379" s="133" t="s">
        <v>8397</v>
      </c>
      <c r="G4379" s="133" t="s">
        <v>865</v>
      </c>
      <c r="H4379" s="133" t="s">
        <v>8647</v>
      </c>
      <c r="I4379" t="b">
        <v>0</v>
      </c>
      <c r="J4379" s="133" t="s">
        <v>867</v>
      </c>
      <c r="K4379" s="91">
        <v>100</v>
      </c>
      <c r="L4379" s="278">
        <v>100</v>
      </c>
      <c r="M4379" s="278">
        <f t="shared" si="68"/>
        <v>0</v>
      </c>
    </row>
    <row r="4380" spans="1:13" hidden="1" x14ac:dyDescent="0.3">
      <c r="A4380" s="108">
        <v>603507</v>
      </c>
      <c r="B4380" s="133" t="s">
        <v>8648</v>
      </c>
      <c r="C4380" s="133" t="s">
        <v>16</v>
      </c>
      <c r="D4380" s="133" t="s">
        <v>8595</v>
      </c>
      <c r="E4380" s="133" t="s">
        <v>1268</v>
      </c>
      <c r="F4380" s="133" t="s">
        <v>8397</v>
      </c>
      <c r="G4380" s="133" t="s">
        <v>925</v>
      </c>
      <c r="H4380" s="133" t="s">
        <v>8649</v>
      </c>
      <c r="I4380" t="b">
        <v>0</v>
      </c>
      <c r="J4380" s="133" t="s">
        <v>867</v>
      </c>
      <c r="K4380" s="91">
        <v>100</v>
      </c>
      <c r="L4380" s="278">
        <v>100</v>
      </c>
      <c r="M4380" s="278">
        <f t="shared" si="68"/>
        <v>0</v>
      </c>
    </row>
    <row r="4381" spans="1:13" hidden="1" x14ac:dyDescent="0.3">
      <c r="A4381" s="108">
        <v>597362</v>
      </c>
      <c r="B4381" s="133" t="s">
        <v>8650</v>
      </c>
      <c r="C4381" s="133" t="s">
        <v>16</v>
      </c>
      <c r="D4381" s="133" t="s">
        <v>8651</v>
      </c>
      <c r="E4381" s="133" t="s">
        <v>1165</v>
      </c>
      <c r="F4381" s="133" t="s">
        <v>8397</v>
      </c>
      <c r="G4381" s="133" t="s">
        <v>865</v>
      </c>
      <c r="H4381" s="133">
        <v>0</v>
      </c>
      <c r="I4381" t="b">
        <v>0</v>
      </c>
      <c r="J4381" s="133" t="s">
        <v>1166</v>
      </c>
      <c r="K4381" s="91">
        <v>47250</v>
      </c>
      <c r="L4381" s="278">
        <v>45220</v>
      </c>
      <c r="M4381" s="278">
        <f t="shared" si="68"/>
        <v>-2030</v>
      </c>
    </row>
    <row r="4382" spans="1:13" hidden="1" x14ac:dyDescent="0.3">
      <c r="A4382" s="108">
        <v>585060</v>
      </c>
      <c r="B4382" s="133" t="s">
        <v>8652</v>
      </c>
      <c r="C4382" s="133" t="s">
        <v>16</v>
      </c>
      <c r="D4382" s="133" t="s">
        <v>8651</v>
      </c>
      <c r="E4382" s="133" t="s">
        <v>1173</v>
      </c>
      <c r="F4382" s="133" t="s">
        <v>8397</v>
      </c>
      <c r="G4382" s="133" t="s">
        <v>865</v>
      </c>
      <c r="H4382" s="133" t="s">
        <v>1174</v>
      </c>
      <c r="I4382" t="b">
        <v>0</v>
      </c>
      <c r="J4382" s="133" t="s">
        <v>867</v>
      </c>
      <c r="K4382" s="91">
        <v>5000</v>
      </c>
      <c r="L4382" s="278">
        <v>5000</v>
      </c>
      <c r="M4382" s="278">
        <f t="shared" si="68"/>
        <v>0</v>
      </c>
    </row>
    <row r="4383" spans="1:13" hidden="1" x14ac:dyDescent="0.3">
      <c r="A4383" s="108">
        <v>598546</v>
      </c>
      <c r="B4383" s="133" t="s">
        <v>8653</v>
      </c>
      <c r="C4383" s="133" t="s">
        <v>16</v>
      </c>
      <c r="D4383" s="133" t="s">
        <v>8651</v>
      </c>
      <c r="E4383" s="133" t="s">
        <v>2117</v>
      </c>
      <c r="F4383" s="133" t="s">
        <v>8397</v>
      </c>
      <c r="G4383" s="133" t="s">
        <v>865</v>
      </c>
      <c r="H4383" s="133" t="s">
        <v>2118</v>
      </c>
      <c r="I4383" t="b">
        <v>0</v>
      </c>
      <c r="J4383" s="133" t="s">
        <v>867</v>
      </c>
      <c r="K4383" s="91">
        <v>4000</v>
      </c>
      <c r="L4383" s="278">
        <v>4000</v>
      </c>
      <c r="M4383" s="278">
        <f t="shared" si="68"/>
        <v>0</v>
      </c>
    </row>
    <row r="4384" spans="1:13" hidden="1" x14ac:dyDescent="0.3">
      <c r="A4384" s="108">
        <v>603508</v>
      </c>
      <c r="B4384" s="133" t="s">
        <v>8654</v>
      </c>
      <c r="C4384" s="133" t="s">
        <v>16</v>
      </c>
      <c r="D4384" s="133" t="s">
        <v>8651</v>
      </c>
      <c r="E4384" s="133" t="s">
        <v>1176</v>
      </c>
      <c r="F4384" s="133" t="s">
        <v>8397</v>
      </c>
      <c r="G4384" s="133" t="s">
        <v>865</v>
      </c>
      <c r="H4384" s="133">
        <v>0</v>
      </c>
      <c r="I4384" t="b">
        <v>0</v>
      </c>
      <c r="J4384" s="133" t="s">
        <v>1166</v>
      </c>
      <c r="K4384" s="91">
        <v>34360</v>
      </c>
      <c r="L4384" s="278">
        <v>33800</v>
      </c>
      <c r="M4384" s="278">
        <f t="shared" si="68"/>
        <v>-560</v>
      </c>
    </row>
    <row r="4385" spans="1:13" hidden="1" x14ac:dyDescent="0.3">
      <c r="A4385" s="108">
        <v>603509</v>
      </c>
      <c r="B4385" s="133" t="s">
        <v>8655</v>
      </c>
      <c r="C4385" s="133" t="s">
        <v>16</v>
      </c>
      <c r="D4385" s="133" t="s">
        <v>8651</v>
      </c>
      <c r="E4385" s="133" t="s">
        <v>1525</v>
      </c>
      <c r="F4385" s="133" t="s">
        <v>8397</v>
      </c>
      <c r="G4385" s="133" t="s">
        <v>865</v>
      </c>
      <c r="H4385" s="133" t="s">
        <v>1526</v>
      </c>
      <c r="I4385" t="b">
        <v>0</v>
      </c>
      <c r="J4385" s="133" t="s">
        <v>867</v>
      </c>
      <c r="K4385" s="91">
        <v>1020</v>
      </c>
      <c r="L4385" s="278">
        <v>1020</v>
      </c>
      <c r="M4385" s="278">
        <f t="shared" si="68"/>
        <v>0</v>
      </c>
    </row>
    <row r="4386" spans="1:13" hidden="1" x14ac:dyDescent="0.3">
      <c r="A4386" s="108">
        <v>603510</v>
      </c>
      <c r="B4386" s="133" t="s">
        <v>8656</v>
      </c>
      <c r="C4386" s="133" t="s">
        <v>16</v>
      </c>
      <c r="D4386" s="133" t="s">
        <v>8651</v>
      </c>
      <c r="E4386" s="133" t="s">
        <v>1188</v>
      </c>
      <c r="F4386" s="133" t="s">
        <v>8397</v>
      </c>
      <c r="G4386" s="133" t="s">
        <v>865</v>
      </c>
      <c r="H4386" s="133" t="s">
        <v>1189</v>
      </c>
      <c r="I4386" t="b">
        <v>0</v>
      </c>
      <c r="J4386" s="133" t="s">
        <v>867</v>
      </c>
      <c r="K4386" s="91">
        <v>200</v>
      </c>
      <c r="L4386" s="278">
        <v>200</v>
      </c>
      <c r="M4386" s="278">
        <f t="shared" si="68"/>
        <v>0</v>
      </c>
    </row>
    <row r="4387" spans="1:13" hidden="1" x14ac:dyDescent="0.3">
      <c r="A4387" s="108">
        <v>851478</v>
      </c>
      <c r="B4387" s="133" t="s">
        <v>8657</v>
      </c>
      <c r="C4387" s="133" t="s">
        <v>16</v>
      </c>
      <c r="D4387" s="133" t="s">
        <v>8651</v>
      </c>
      <c r="E4387" s="133" t="s">
        <v>1191</v>
      </c>
      <c r="F4387" s="133" t="s">
        <v>8397</v>
      </c>
      <c r="G4387" s="133" t="s">
        <v>865</v>
      </c>
      <c r="H4387" s="133" t="s">
        <v>1192</v>
      </c>
      <c r="I4387" t="b">
        <v>0</v>
      </c>
      <c r="J4387" s="133" t="s">
        <v>867</v>
      </c>
      <c r="K4387" s="91">
        <v>1000</v>
      </c>
      <c r="L4387" s="278">
        <v>1000</v>
      </c>
      <c r="M4387" s="278">
        <f t="shared" si="68"/>
        <v>0</v>
      </c>
    </row>
    <row r="4388" spans="1:13" hidden="1" x14ac:dyDescent="0.3">
      <c r="A4388" s="108">
        <v>851318</v>
      </c>
      <c r="B4388" s="133" t="s">
        <v>8658</v>
      </c>
      <c r="C4388" s="133" t="s">
        <v>16</v>
      </c>
      <c r="D4388" s="133" t="s">
        <v>8651</v>
      </c>
      <c r="E4388" s="133" t="s">
        <v>1202</v>
      </c>
      <c r="F4388" s="133" t="s">
        <v>8397</v>
      </c>
      <c r="G4388" s="133" t="s">
        <v>865</v>
      </c>
      <c r="H4388" s="133" t="s">
        <v>1203</v>
      </c>
      <c r="I4388" t="b">
        <v>0</v>
      </c>
      <c r="J4388" s="133" t="s">
        <v>867</v>
      </c>
      <c r="K4388" s="91">
        <v>1000</v>
      </c>
      <c r="L4388" s="278">
        <v>1000</v>
      </c>
      <c r="M4388" s="278">
        <f t="shared" si="68"/>
        <v>0</v>
      </c>
    </row>
    <row r="4389" spans="1:13" hidden="1" x14ac:dyDescent="0.3">
      <c r="A4389" s="108">
        <v>850120</v>
      </c>
      <c r="B4389" s="133" t="s">
        <v>8659</v>
      </c>
      <c r="C4389" s="133" t="s">
        <v>16</v>
      </c>
      <c r="D4389" s="133" t="s">
        <v>8651</v>
      </c>
      <c r="E4389" s="133" t="s">
        <v>1354</v>
      </c>
      <c r="F4389" s="133" t="s">
        <v>8397</v>
      </c>
      <c r="G4389" s="133" t="s">
        <v>865</v>
      </c>
      <c r="H4389" s="133" t="s">
        <v>1893</v>
      </c>
      <c r="I4389" t="b">
        <v>0</v>
      </c>
      <c r="J4389" s="133" t="s">
        <v>867</v>
      </c>
      <c r="K4389" s="91">
        <v>1200</v>
      </c>
      <c r="L4389" s="278">
        <v>1200</v>
      </c>
      <c r="M4389" s="278">
        <f t="shared" si="68"/>
        <v>0</v>
      </c>
    </row>
    <row r="4390" spans="1:13" hidden="1" x14ac:dyDescent="0.3">
      <c r="A4390" s="108">
        <v>851479</v>
      </c>
      <c r="B4390" s="133" t="s">
        <v>8660</v>
      </c>
      <c r="C4390" s="133" t="s">
        <v>16</v>
      </c>
      <c r="D4390" s="133" t="s">
        <v>8651</v>
      </c>
      <c r="E4390" s="133" t="s">
        <v>1354</v>
      </c>
      <c r="F4390" s="133" t="s">
        <v>8397</v>
      </c>
      <c r="G4390" s="133" t="s">
        <v>925</v>
      </c>
      <c r="H4390" s="133" t="s">
        <v>1355</v>
      </c>
      <c r="I4390" t="b">
        <v>0</v>
      </c>
      <c r="J4390" s="133" t="s">
        <v>867</v>
      </c>
      <c r="K4390" s="91">
        <v>1200</v>
      </c>
      <c r="L4390" s="278">
        <v>1200</v>
      </c>
      <c r="M4390" s="278">
        <f t="shared" si="68"/>
        <v>0</v>
      </c>
    </row>
    <row r="4391" spans="1:13" hidden="1" x14ac:dyDescent="0.3">
      <c r="A4391" s="108">
        <v>851480</v>
      </c>
      <c r="B4391" s="133" t="s">
        <v>8661</v>
      </c>
      <c r="C4391" s="133" t="s">
        <v>16</v>
      </c>
      <c r="D4391" s="133" t="s">
        <v>8651</v>
      </c>
      <c r="E4391" s="133" t="s">
        <v>1215</v>
      </c>
      <c r="F4391" s="133" t="s">
        <v>8397</v>
      </c>
      <c r="G4391" s="133" t="s">
        <v>865</v>
      </c>
      <c r="H4391" s="133" t="s">
        <v>3621</v>
      </c>
      <c r="I4391" t="b">
        <v>0</v>
      </c>
      <c r="J4391" s="133" t="s">
        <v>867</v>
      </c>
      <c r="K4391" s="91">
        <v>2000</v>
      </c>
      <c r="L4391" s="278">
        <v>2000</v>
      </c>
      <c r="M4391" s="278">
        <f t="shared" si="68"/>
        <v>0</v>
      </c>
    </row>
    <row r="4392" spans="1:13" hidden="1" x14ac:dyDescent="0.3">
      <c r="A4392" s="108">
        <v>603511</v>
      </c>
      <c r="B4392" s="133" t="s">
        <v>8662</v>
      </c>
      <c r="C4392" s="133" t="s">
        <v>16</v>
      </c>
      <c r="D4392" s="133" t="s">
        <v>8651</v>
      </c>
      <c r="E4392" s="133" t="s">
        <v>1220</v>
      </c>
      <c r="F4392" s="133" t="s">
        <v>8397</v>
      </c>
      <c r="G4392" s="133" t="s">
        <v>865</v>
      </c>
      <c r="H4392" s="133" t="s">
        <v>2006</v>
      </c>
      <c r="I4392" t="b">
        <v>0</v>
      </c>
      <c r="J4392" s="133" t="s">
        <v>867</v>
      </c>
      <c r="K4392" s="91">
        <v>4000</v>
      </c>
      <c r="L4392" s="278">
        <v>4000</v>
      </c>
      <c r="M4392" s="278">
        <f t="shared" si="68"/>
        <v>0</v>
      </c>
    </row>
    <row r="4393" spans="1:13" hidden="1" x14ac:dyDescent="0.3">
      <c r="A4393" s="108">
        <v>850119</v>
      </c>
      <c r="B4393" s="133" t="s">
        <v>8663</v>
      </c>
      <c r="C4393" s="133" t="s">
        <v>16</v>
      </c>
      <c r="D4393" s="133" t="s">
        <v>8651</v>
      </c>
      <c r="E4393" s="133" t="s">
        <v>1229</v>
      </c>
      <c r="F4393" s="133" t="s">
        <v>8397</v>
      </c>
      <c r="G4393" s="133" t="s">
        <v>865</v>
      </c>
      <c r="H4393" s="133" t="s">
        <v>1457</v>
      </c>
      <c r="I4393" t="b">
        <v>0</v>
      </c>
      <c r="J4393" s="133" t="s">
        <v>867</v>
      </c>
      <c r="K4393" s="91">
        <v>1000</v>
      </c>
      <c r="L4393" s="278">
        <v>1000</v>
      </c>
      <c r="M4393" s="278">
        <f t="shared" si="68"/>
        <v>0</v>
      </c>
    </row>
    <row r="4394" spans="1:13" hidden="1" x14ac:dyDescent="0.3">
      <c r="A4394" s="108">
        <v>851308</v>
      </c>
      <c r="B4394" s="133" t="s">
        <v>8664</v>
      </c>
      <c r="C4394" s="133" t="s">
        <v>16</v>
      </c>
      <c r="D4394" s="133" t="s">
        <v>8651</v>
      </c>
      <c r="E4394" s="133" t="s">
        <v>1229</v>
      </c>
      <c r="F4394" s="133" t="s">
        <v>8397</v>
      </c>
      <c r="G4394" s="133" t="s">
        <v>925</v>
      </c>
      <c r="H4394" s="133" t="s">
        <v>8627</v>
      </c>
      <c r="I4394" t="b">
        <v>0</v>
      </c>
      <c r="J4394" s="133" t="s">
        <v>867</v>
      </c>
      <c r="K4394" s="91">
        <v>20</v>
      </c>
      <c r="L4394" s="278">
        <v>20</v>
      </c>
      <c r="M4394" s="278">
        <f t="shared" si="68"/>
        <v>0</v>
      </c>
    </row>
    <row r="4395" spans="1:13" hidden="1" x14ac:dyDescent="0.3">
      <c r="A4395" s="108">
        <v>603512</v>
      </c>
      <c r="B4395" s="133" t="s">
        <v>8665</v>
      </c>
      <c r="C4395" s="133" t="s">
        <v>16</v>
      </c>
      <c r="D4395" s="133" t="s">
        <v>8651</v>
      </c>
      <c r="E4395" s="133" t="s">
        <v>1229</v>
      </c>
      <c r="F4395" s="133" t="s">
        <v>8397</v>
      </c>
      <c r="G4395" s="133" t="s">
        <v>928</v>
      </c>
      <c r="H4395" s="133" t="s">
        <v>1314</v>
      </c>
      <c r="I4395" t="b">
        <v>0</v>
      </c>
      <c r="J4395" s="133" t="s">
        <v>867</v>
      </c>
      <c r="K4395" s="91">
        <v>50</v>
      </c>
      <c r="L4395" s="278">
        <v>50</v>
      </c>
      <c r="M4395" s="278">
        <f t="shared" si="68"/>
        <v>0</v>
      </c>
    </row>
    <row r="4396" spans="1:13" hidden="1" x14ac:dyDescent="0.3">
      <c r="A4396" s="108">
        <v>603513</v>
      </c>
      <c r="B4396" s="133" t="s">
        <v>8666</v>
      </c>
      <c r="C4396" s="133" t="s">
        <v>16</v>
      </c>
      <c r="D4396" s="133" t="s">
        <v>8651</v>
      </c>
      <c r="E4396" s="133" t="s">
        <v>1576</v>
      </c>
      <c r="F4396" s="133" t="s">
        <v>8397</v>
      </c>
      <c r="G4396" s="133" t="s">
        <v>865</v>
      </c>
      <c r="H4396" s="133" t="s">
        <v>1577</v>
      </c>
      <c r="I4396" t="b">
        <v>0</v>
      </c>
      <c r="J4396" s="133" t="s">
        <v>867</v>
      </c>
      <c r="K4396" s="91">
        <v>11290</v>
      </c>
      <c r="L4396" s="278">
        <v>11290</v>
      </c>
      <c r="M4396" s="278">
        <f t="shared" si="68"/>
        <v>0</v>
      </c>
    </row>
    <row r="4397" spans="1:13" hidden="1" x14ac:dyDescent="0.3">
      <c r="A4397" s="108">
        <v>603514</v>
      </c>
      <c r="B4397" s="133" t="s">
        <v>8667</v>
      </c>
      <c r="C4397" s="133" t="s">
        <v>16</v>
      </c>
      <c r="D4397" s="133" t="s">
        <v>8651</v>
      </c>
      <c r="E4397" s="133" t="s">
        <v>1246</v>
      </c>
      <c r="F4397" s="133" t="s">
        <v>8397</v>
      </c>
      <c r="G4397" s="133" t="s">
        <v>865</v>
      </c>
      <c r="H4397" s="133" t="s">
        <v>1326</v>
      </c>
      <c r="I4397" t="b">
        <v>0</v>
      </c>
      <c r="J4397" s="133" t="s">
        <v>867</v>
      </c>
      <c r="K4397" s="91">
        <v>1200</v>
      </c>
      <c r="L4397" s="278">
        <v>1440</v>
      </c>
      <c r="M4397" s="278">
        <f t="shared" si="68"/>
        <v>240</v>
      </c>
    </row>
    <row r="4398" spans="1:13" hidden="1" x14ac:dyDescent="0.3">
      <c r="A4398" s="108">
        <v>603515</v>
      </c>
      <c r="B4398" s="133" t="s">
        <v>8668</v>
      </c>
      <c r="C4398" s="133" t="s">
        <v>16</v>
      </c>
      <c r="D4398" s="133" t="s">
        <v>8651</v>
      </c>
      <c r="E4398" s="133" t="s">
        <v>1246</v>
      </c>
      <c r="F4398" s="133" t="s">
        <v>8397</v>
      </c>
      <c r="G4398" s="133" t="s">
        <v>925</v>
      </c>
      <c r="H4398" s="268" t="s">
        <v>1251</v>
      </c>
      <c r="I4398" t="b">
        <v>0</v>
      </c>
      <c r="J4398" s="133" t="s">
        <v>867</v>
      </c>
      <c r="K4398" s="91">
        <v>240</v>
      </c>
      <c r="L4398" s="278">
        <v>0</v>
      </c>
      <c r="M4398" s="278">
        <f t="shared" si="68"/>
        <v>-240</v>
      </c>
    </row>
    <row r="4399" spans="1:13" hidden="1" x14ac:dyDescent="0.3">
      <c r="A4399" s="108">
        <v>851309</v>
      </c>
      <c r="B4399" s="133" t="s">
        <v>8669</v>
      </c>
      <c r="C4399" s="133" t="s">
        <v>16</v>
      </c>
      <c r="D4399" s="133" t="s">
        <v>8651</v>
      </c>
      <c r="E4399" s="133" t="s">
        <v>1586</v>
      </c>
      <c r="F4399" s="133" t="s">
        <v>8397</v>
      </c>
      <c r="G4399" s="133" t="s">
        <v>865</v>
      </c>
      <c r="H4399" s="133" t="s">
        <v>1922</v>
      </c>
      <c r="I4399" t="b">
        <v>0</v>
      </c>
      <c r="J4399" s="133" t="s">
        <v>867</v>
      </c>
      <c r="K4399" s="91">
        <v>2750</v>
      </c>
      <c r="L4399" s="278">
        <v>2750</v>
      </c>
      <c r="M4399" s="278">
        <f t="shared" si="68"/>
        <v>0</v>
      </c>
    </row>
    <row r="4400" spans="1:13" hidden="1" x14ac:dyDescent="0.3">
      <c r="A4400" s="108">
        <v>603516</v>
      </c>
      <c r="B4400" s="133" t="s">
        <v>8670</v>
      </c>
      <c r="C4400" s="133" t="s">
        <v>16</v>
      </c>
      <c r="D4400" s="133" t="s">
        <v>8651</v>
      </c>
      <c r="E4400" s="133" t="s">
        <v>1253</v>
      </c>
      <c r="F4400" s="133" t="s">
        <v>8397</v>
      </c>
      <c r="G4400" s="133" t="s">
        <v>865</v>
      </c>
      <c r="H4400" s="133" t="s">
        <v>1254</v>
      </c>
      <c r="I4400" t="b">
        <v>0</v>
      </c>
      <c r="J4400" s="133" t="s">
        <v>867</v>
      </c>
      <c r="K4400" s="91">
        <v>5520</v>
      </c>
      <c r="L4400" s="278">
        <v>5520</v>
      </c>
      <c r="M4400" s="278">
        <f t="shared" si="68"/>
        <v>0</v>
      </c>
    </row>
    <row r="4401" spans="1:13" hidden="1" x14ac:dyDescent="0.3">
      <c r="A4401" s="108">
        <v>603517</v>
      </c>
      <c r="B4401" s="133" t="s">
        <v>8671</v>
      </c>
      <c r="C4401" s="133" t="s">
        <v>16</v>
      </c>
      <c r="D4401" s="133" t="s">
        <v>8651</v>
      </c>
      <c r="E4401" s="133" t="s">
        <v>1253</v>
      </c>
      <c r="F4401" s="133" t="s">
        <v>8397</v>
      </c>
      <c r="G4401" s="133" t="s">
        <v>925</v>
      </c>
      <c r="H4401" s="133" t="s">
        <v>1256</v>
      </c>
      <c r="I4401" t="b">
        <v>0</v>
      </c>
      <c r="J4401" s="133" t="s">
        <v>867</v>
      </c>
      <c r="K4401" s="91">
        <v>0</v>
      </c>
      <c r="L4401" s="278">
        <v>0</v>
      </c>
      <c r="M4401" s="278">
        <f t="shared" si="68"/>
        <v>0</v>
      </c>
    </row>
    <row r="4402" spans="1:13" hidden="1" x14ac:dyDescent="0.3">
      <c r="A4402" s="108">
        <v>603518</v>
      </c>
      <c r="B4402" s="133" t="s">
        <v>8672</v>
      </c>
      <c r="C4402" s="133" t="s">
        <v>16</v>
      </c>
      <c r="D4402" s="133" t="s">
        <v>8651</v>
      </c>
      <c r="E4402" s="133" t="s">
        <v>1253</v>
      </c>
      <c r="F4402" s="133" t="s">
        <v>8397</v>
      </c>
      <c r="G4402" s="133" t="s">
        <v>928</v>
      </c>
      <c r="H4402" s="133" t="s">
        <v>1259</v>
      </c>
      <c r="I4402" t="b">
        <v>0</v>
      </c>
      <c r="J4402" s="133" t="s">
        <v>867</v>
      </c>
      <c r="K4402" s="91">
        <v>0</v>
      </c>
      <c r="L4402" s="278">
        <v>0</v>
      </c>
      <c r="M4402" s="278">
        <f t="shared" si="68"/>
        <v>0</v>
      </c>
    </row>
    <row r="4403" spans="1:13" hidden="1" x14ac:dyDescent="0.3">
      <c r="A4403" s="108">
        <v>603519</v>
      </c>
      <c r="B4403" s="133" t="s">
        <v>8673</v>
      </c>
      <c r="C4403" s="133" t="s">
        <v>16</v>
      </c>
      <c r="D4403" s="133" t="s">
        <v>8651</v>
      </c>
      <c r="E4403" s="133" t="s">
        <v>1253</v>
      </c>
      <c r="F4403" s="133" t="s">
        <v>8397</v>
      </c>
      <c r="G4403" s="133" t="s">
        <v>931</v>
      </c>
      <c r="H4403" s="133" t="s">
        <v>8674</v>
      </c>
      <c r="I4403" t="b">
        <v>0</v>
      </c>
      <c r="J4403" s="133" t="s">
        <v>867</v>
      </c>
      <c r="K4403" s="91">
        <v>2600</v>
      </c>
      <c r="L4403" s="278">
        <v>2600</v>
      </c>
      <c r="M4403" s="278">
        <f t="shared" si="68"/>
        <v>0</v>
      </c>
    </row>
    <row r="4404" spans="1:13" hidden="1" x14ac:dyDescent="0.3">
      <c r="A4404" s="108">
        <v>603520</v>
      </c>
      <c r="B4404" s="133" t="s">
        <v>8675</v>
      </c>
      <c r="C4404" s="133" t="s">
        <v>16</v>
      </c>
      <c r="D4404" s="133" t="s">
        <v>8651</v>
      </c>
      <c r="E4404" s="133" t="s">
        <v>1265</v>
      </c>
      <c r="F4404" s="133" t="s">
        <v>8397</v>
      </c>
      <c r="G4404" s="133" t="s">
        <v>865</v>
      </c>
      <c r="H4404" s="133" t="s">
        <v>1266</v>
      </c>
      <c r="I4404" t="b">
        <v>0</v>
      </c>
      <c r="J4404" s="133" t="s">
        <v>867</v>
      </c>
      <c r="K4404" s="91">
        <v>6350</v>
      </c>
      <c r="L4404" s="278">
        <v>6350</v>
      </c>
      <c r="M4404" s="278">
        <f t="shared" si="68"/>
        <v>0</v>
      </c>
    </row>
    <row r="4405" spans="1:13" hidden="1" x14ac:dyDescent="0.3">
      <c r="A4405" s="108">
        <v>603521</v>
      </c>
      <c r="B4405" s="133" t="s">
        <v>8676</v>
      </c>
      <c r="C4405" s="133" t="s">
        <v>16</v>
      </c>
      <c r="D4405" s="133" t="s">
        <v>8677</v>
      </c>
      <c r="E4405" s="133" t="s">
        <v>1165</v>
      </c>
      <c r="F4405" s="133" t="s">
        <v>8397</v>
      </c>
      <c r="G4405" s="133" t="s">
        <v>865</v>
      </c>
      <c r="H4405" s="133">
        <v>0</v>
      </c>
      <c r="I4405" t="b">
        <v>0</v>
      </c>
      <c r="J4405" s="133" t="s">
        <v>1166</v>
      </c>
      <c r="K4405" s="91">
        <v>79000</v>
      </c>
      <c r="L4405" s="278">
        <v>75600</v>
      </c>
      <c r="M4405" s="278">
        <f t="shared" si="68"/>
        <v>-3400</v>
      </c>
    </row>
    <row r="4406" spans="1:13" hidden="1" x14ac:dyDescent="0.3">
      <c r="A4406" s="108">
        <v>603522</v>
      </c>
      <c r="B4406" s="133" t="s">
        <v>8678</v>
      </c>
      <c r="C4406" s="133" t="s">
        <v>16</v>
      </c>
      <c r="D4406" s="133" t="s">
        <v>8677</v>
      </c>
      <c r="E4406" s="133" t="s">
        <v>1173</v>
      </c>
      <c r="F4406" s="133" t="s">
        <v>8392</v>
      </c>
      <c r="G4406" s="133" t="s">
        <v>865</v>
      </c>
      <c r="H4406" s="133" t="s">
        <v>1174</v>
      </c>
      <c r="I4406" t="b">
        <v>0</v>
      </c>
      <c r="J4406" s="133" t="s">
        <v>867</v>
      </c>
      <c r="K4406" s="91">
        <v>0</v>
      </c>
      <c r="L4406" s="278">
        <v>0</v>
      </c>
      <c r="M4406" s="278">
        <f t="shared" si="68"/>
        <v>0</v>
      </c>
    </row>
    <row r="4407" spans="1:13" hidden="1" x14ac:dyDescent="0.3">
      <c r="A4407" s="108">
        <v>603523</v>
      </c>
      <c r="B4407" s="133" t="s">
        <v>8679</v>
      </c>
      <c r="C4407" s="133" t="s">
        <v>16</v>
      </c>
      <c r="D4407" s="133" t="s">
        <v>8677</v>
      </c>
      <c r="E4407" s="133" t="s">
        <v>1173</v>
      </c>
      <c r="F4407" s="133" t="s">
        <v>8397</v>
      </c>
      <c r="G4407" s="133" t="s">
        <v>865</v>
      </c>
      <c r="H4407" s="133" t="s">
        <v>1174</v>
      </c>
      <c r="I4407" t="b">
        <v>0</v>
      </c>
      <c r="J4407" s="133" t="s">
        <v>867</v>
      </c>
      <c r="K4407" s="91">
        <v>3500</v>
      </c>
      <c r="L4407" s="278">
        <v>3500</v>
      </c>
      <c r="M4407" s="278">
        <f t="shared" si="68"/>
        <v>0</v>
      </c>
    </row>
    <row r="4408" spans="1:13" hidden="1" x14ac:dyDescent="0.3">
      <c r="A4408" s="108">
        <v>603524</v>
      </c>
      <c r="B4408" s="133" t="s">
        <v>8680</v>
      </c>
      <c r="C4408" s="133" t="s">
        <v>16</v>
      </c>
      <c r="D4408" s="133" t="s">
        <v>8677</v>
      </c>
      <c r="E4408" s="133" t="s">
        <v>1176</v>
      </c>
      <c r="F4408" s="133" t="s">
        <v>8397</v>
      </c>
      <c r="G4408" s="133" t="s">
        <v>865</v>
      </c>
      <c r="H4408" s="133">
        <v>0</v>
      </c>
      <c r="I4408" t="b">
        <v>0</v>
      </c>
      <c r="J4408" s="133" t="s">
        <v>1166</v>
      </c>
      <c r="K4408" s="91">
        <v>55900</v>
      </c>
      <c r="L4408" s="278">
        <v>54430</v>
      </c>
      <c r="M4408" s="278">
        <f t="shared" si="68"/>
        <v>-1470</v>
      </c>
    </row>
    <row r="4409" spans="1:13" hidden="1" x14ac:dyDescent="0.3">
      <c r="A4409" s="108">
        <v>603525</v>
      </c>
      <c r="B4409" s="133" t="s">
        <v>8681</v>
      </c>
      <c r="C4409" s="133" t="s">
        <v>16</v>
      </c>
      <c r="D4409" s="133" t="s">
        <v>8677</v>
      </c>
      <c r="E4409" s="133" t="s">
        <v>1525</v>
      </c>
      <c r="F4409" s="133" t="s">
        <v>8397</v>
      </c>
      <c r="G4409" s="133" t="s">
        <v>865</v>
      </c>
      <c r="H4409" s="133" t="s">
        <v>1526</v>
      </c>
      <c r="I4409" t="b">
        <v>0</v>
      </c>
      <c r="J4409" s="133" t="s">
        <v>867</v>
      </c>
      <c r="K4409" s="91">
        <v>1020</v>
      </c>
      <c r="L4409" s="278">
        <v>1020</v>
      </c>
      <c r="M4409" s="278">
        <f t="shared" si="68"/>
        <v>0</v>
      </c>
    </row>
    <row r="4410" spans="1:13" hidden="1" x14ac:dyDescent="0.3">
      <c r="A4410" s="108">
        <v>603526</v>
      </c>
      <c r="B4410" s="133" t="s">
        <v>8682</v>
      </c>
      <c r="C4410" s="133" t="s">
        <v>16</v>
      </c>
      <c r="D4410" s="133" t="s">
        <v>8677</v>
      </c>
      <c r="E4410" s="133" t="s">
        <v>1191</v>
      </c>
      <c r="F4410" s="133" t="s">
        <v>8397</v>
      </c>
      <c r="G4410" s="133" t="s">
        <v>865</v>
      </c>
      <c r="H4410" s="133" t="s">
        <v>1192</v>
      </c>
      <c r="I4410" t="b">
        <v>0</v>
      </c>
      <c r="J4410" s="133" t="s">
        <v>867</v>
      </c>
      <c r="K4410" s="91">
        <v>1000</v>
      </c>
      <c r="L4410" s="278">
        <v>1000</v>
      </c>
      <c r="M4410" s="278">
        <f t="shared" si="68"/>
        <v>0</v>
      </c>
    </row>
    <row r="4411" spans="1:13" hidden="1" x14ac:dyDescent="0.3">
      <c r="A4411" s="108">
        <v>598531</v>
      </c>
      <c r="B4411" s="133" t="s">
        <v>8683</v>
      </c>
      <c r="C4411" s="133" t="s">
        <v>16</v>
      </c>
      <c r="D4411" s="133" t="s">
        <v>8677</v>
      </c>
      <c r="E4411" s="133" t="s">
        <v>1202</v>
      </c>
      <c r="F4411" s="133" t="s">
        <v>8397</v>
      </c>
      <c r="G4411" s="133" t="s">
        <v>865</v>
      </c>
      <c r="H4411" s="133" t="s">
        <v>1203</v>
      </c>
      <c r="I4411" t="b">
        <v>0</v>
      </c>
      <c r="J4411" s="133" t="s">
        <v>867</v>
      </c>
      <c r="K4411" s="91">
        <v>1000</v>
      </c>
      <c r="L4411" s="278">
        <v>1000</v>
      </c>
      <c r="M4411" s="278">
        <f t="shared" si="68"/>
        <v>0</v>
      </c>
    </row>
    <row r="4412" spans="1:13" hidden="1" x14ac:dyDescent="0.3">
      <c r="A4412" s="108">
        <v>603527</v>
      </c>
      <c r="B4412" s="133" t="s">
        <v>8684</v>
      </c>
      <c r="C4412" s="133" t="s">
        <v>16</v>
      </c>
      <c r="D4412" s="133" t="s">
        <v>8677</v>
      </c>
      <c r="E4412" s="133" t="s">
        <v>1354</v>
      </c>
      <c r="F4412" s="133" t="s">
        <v>8397</v>
      </c>
      <c r="G4412" s="133" t="s">
        <v>865</v>
      </c>
      <c r="H4412" s="133" t="s">
        <v>1893</v>
      </c>
      <c r="I4412" t="b">
        <v>0</v>
      </c>
      <c r="J4412" s="133" t="s">
        <v>867</v>
      </c>
      <c r="K4412" s="91">
        <v>600</v>
      </c>
      <c r="L4412" s="278">
        <v>600</v>
      </c>
      <c r="M4412" s="278">
        <f t="shared" si="68"/>
        <v>0</v>
      </c>
    </row>
    <row r="4413" spans="1:13" hidden="1" x14ac:dyDescent="0.3">
      <c r="A4413" s="108">
        <v>603528</v>
      </c>
      <c r="B4413" s="133" t="s">
        <v>8685</v>
      </c>
      <c r="C4413" s="133" t="s">
        <v>16</v>
      </c>
      <c r="D4413" s="133" t="s">
        <v>8677</v>
      </c>
      <c r="E4413" s="133" t="s">
        <v>1354</v>
      </c>
      <c r="F4413" s="133" t="s">
        <v>8397</v>
      </c>
      <c r="G4413" s="133" t="s">
        <v>925</v>
      </c>
      <c r="H4413" s="133" t="s">
        <v>1355</v>
      </c>
      <c r="I4413" t="b">
        <v>0</v>
      </c>
      <c r="J4413" s="133" t="s">
        <v>867</v>
      </c>
      <c r="K4413" s="91">
        <v>600</v>
      </c>
      <c r="L4413" s="278">
        <v>600</v>
      </c>
      <c r="M4413" s="278">
        <f t="shared" si="68"/>
        <v>0</v>
      </c>
    </row>
    <row r="4414" spans="1:13" hidden="1" x14ac:dyDescent="0.3">
      <c r="A4414" s="108">
        <v>603529</v>
      </c>
      <c r="B4414" s="133" t="s">
        <v>8686</v>
      </c>
      <c r="C4414" s="133" t="s">
        <v>16</v>
      </c>
      <c r="D4414" s="133" t="s">
        <v>8677</v>
      </c>
      <c r="E4414" s="133" t="s">
        <v>1215</v>
      </c>
      <c r="F4414" s="133" t="s">
        <v>8397</v>
      </c>
      <c r="G4414" s="133" t="s">
        <v>865</v>
      </c>
      <c r="H4414" s="133" t="s">
        <v>1994</v>
      </c>
      <c r="I4414" t="b">
        <v>0</v>
      </c>
      <c r="J4414" s="133" t="s">
        <v>867</v>
      </c>
      <c r="K4414" s="91">
        <v>1000</v>
      </c>
      <c r="L4414" s="278">
        <v>1000</v>
      </c>
      <c r="M4414" s="278">
        <f t="shared" si="68"/>
        <v>0</v>
      </c>
    </row>
    <row r="4415" spans="1:13" hidden="1" x14ac:dyDescent="0.3">
      <c r="A4415" s="108">
        <v>603530</v>
      </c>
      <c r="B4415" s="133" t="s">
        <v>8687</v>
      </c>
      <c r="C4415" s="133" t="s">
        <v>16</v>
      </c>
      <c r="D4415" s="133" t="s">
        <v>8677</v>
      </c>
      <c r="E4415" s="133" t="s">
        <v>1220</v>
      </c>
      <c r="F4415" s="133" t="s">
        <v>8397</v>
      </c>
      <c r="G4415" s="133" t="s">
        <v>865</v>
      </c>
      <c r="H4415" s="133" t="s">
        <v>2006</v>
      </c>
      <c r="I4415" t="b">
        <v>0</v>
      </c>
      <c r="J4415" s="133" t="s">
        <v>867</v>
      </c>
      <c r="K4415" s="91">
        <v>2000</v>
      </c>
      <c r="L4415" s="278">
        <v>2000</v>
      </c>
      <c r="M4415" s="278">
        <f t="shared" si="68"/>
        <v>0</v>
      </c>
    </row>
    <row r="4416" spans="1:13" hidden="1" x14ac:dyDescent="0.3">
      <c r="A4416" s="108">
        <v>603942</v>
      </c>
      <c r="B4416" s="133" t="s">
        <v>8688</v>
      </c>
      <c r="C4416" s="133" t="s">
        <v>16</v>
      </c>
      <c r="D4416" s="133" t="s">
        <v>8677</v>
      </c>
      <c r="E4416" s="133" t="s">
        <v>1229</v>
      </c>
      <c r="F4416" s="133" t="s">
        <v>8397</v>
      </c>
      <c r="G4416" s="133" t="s">
        <v>865</v>
      </c>
      <c r="H4416" s="133" t="s">
        <v>1457</v>
      </c>
      <c r="I4416" t="b">
        <v>0</v>
      </c>
      <c r="J4416" s="133" t="s">
        <v>867</v>
      </c>
      <c r="K4416" s="91">
        <v>1000</v>
      </c>
      <c r="L4416" s="278">
        <v>1000</v>
      </c>
      <c r="M4416" s="278">
        <f t="shared" si="68"/>
        <v>0</v>
      </c>
    </row>
    <row r="4417" spans="1:13" hidden="1" x14ac:dyDescent="0.3">
      <c r="A4417" s="108">
        <v>603531</v>
      </c>
      <c r="B4417" s="133" t="s">
        <v>8689</v>
      </c>
      <c r="C4417" s="133" t="s">
        <v>16</v>
      </c>
      <c r="D4417" s="133" t="s">
        <v>8677</v>
      </c>
      <c r="E4417" s="133" t="s">
        <v>1229</v>
      </c>
      <c r="F4417" s="133" t="s">
        <v>8397</v>
      </c>
      <c r="G4417" s="133" t="s">
        <v>925</v>
      </c>
      <c r="H4417" s="133" t="s">
        <v>8690</v>
      </c>
      <c r="I4417" t="b">
        <v>0</v>
      </c>
      <c r="J4417" s="133" t="s">
        <v>867</v>
      </c>
      <c r="K4417" s="91">
        <v>100</v>
      </c>
      <c r="L4417" s="278">
        <v>100</v>
      </c>
      <c r="M4417" s="278">
        <f t="shared" si="68"/>
        <v>0</v>
      </c>
    </row>
    <row r="4418" spans="1:13" hidden="1" x14ac:dyDescent="0.3">
      <c r="A4418" s="108">
        <v>603828</v>
      </c>
      <c r="B4418" s="133" t="s">
        <v>8691</v>
      </c>
      <c r="C4418" s="133" t="s">
        <v>16</v>
      </c>
      <c r="D4418" s="133" t="s">
        <v>8677</v>
      </c>
      <c r="E4418" s="133" t="s">
        <v>1229</v>
      </c>
      <c r="F4418" s="133" t="s">
        <v>8397</v>
      </c>
      <c r="G4418" s="133" t="s">
        <v>928</v>
      </c>
      <c r="H4418" s="133" t="s">
        <v>3348</v>
      </c>
      <c r="I4418" t="b">
        <v>0</v>
      </c>
      <c r="J4418" s="133" t="s">
        <v>867</v>
      </c>
      <c r="K4418" s="91">
        <v>250</v>
      </c>
      <c r="L4418" s="278">
        <v>250</v>
      </c>
      <c r="M4418" s="278">
        <f t="shared" si="68"/>
        <v>0</v>
      </c>
    </row>
    <row r="4419" spans="1:13" hidden="1" x14ac:dyDescent="0.3">
      <c r="A4419" s="108">
        <v>850122</v>
      </c>
      <c r="B4419" s="133" t="s">
        <v>8692</v>
      </c>
      <c r="C4419" s="133" t="s">
        <v>16</v>
      </c>
      <c r="D4419" s="133" t="s">
        <v>8677</v>
      </c>
      <c r="E4419" s="133" t="s">
        <v>1229</v>
      </c>
      <c r="F4419" s="133" t="s">
        <v>8397</v>
      </c>
      <c r="G4419" s="133" t="s">
        <v>931</v>
      </c>
      <c r="H4419" s="133" t="s">
        <v>8627</v>
      </c>
      <c r="I4419" t="b">
        <v>0</v>
      </c>
      <c r="J4419" s="133" t="s">
        <v>867</v>
      </c>
      <c r="K4419" s="91">
        <v>20</v>
      </c>
      <c r="L4419" s="278">
        <v>20</v>
      </c>
      <c r="M4419" s="278">
        <f t="shared" si="68"/>
        <v>0</v>
      </c>
    </row>
    <row r="4420" spans="1:13" hidden="1" x14ac:dyDescent="0.3">
      <c r="A4420" s="108">
        <v>850123</v>
      </c>
      <c r="B4420" s="133" t="s">
        <v>8693</v>
      </c>
      <c r="C4420" s="133" t="s">
        <v>16</v>
      </c>
      <c r="D4420" s="133" t="s">
        <v>8677</v>
      </c>
      <c r="E4420" s="133" t="s">
        <v>1576</v>
      </c>
      <c r="F4420" s="133" t="s">
        <v>8397</v>
      </c>
      <c r="G4420" s="133" t="s">
        <v>865</v>
      </c>
      <c r="H4420" s="133" t="s">
        <v>1577</v>
      </c>
      <c r="I4420" t="b">
        <v>0</v>
      </c>
      <c r="J4420" s="133" t="s">
        <v>867</v>
      </c>
      <c r="K4420" s="91">
        <v>21050</v>
      </c>
      <c r="L4420" s="278">
        <v>21050</v>
      </c>
      <c r="M4420" s="278">
        <f t="shared" si="68"/>
        <v>0</v>
      </c>
    </row>
    <row r="4421" spans="1:13" hidden="1" x14ac:dyDescent="0.3">
      <c r="A4421" s="108">
        <v>597363</v>
      </c>
      <c r="B4421" s="133" t="s">
        <v>8694</v>
      </c>
      <c r="C4421" s="133" t="s">
        <v>16</v>
      </c>
      <c r="D4421" s="133" t="s">
        <v>8677</v>
      </c>
      <c r="E4421" s="133" t="s">
        <v>1586</v>
      </c>
      <c r="F4421" s="133" t="s">
        <v>8397</v>
      </c>
      <c r="G4421" s="133" t="s">
        <v>865</v>
      </c>
      <c r="H4421" s="133" t="s">
        <v>1922</v>
      </c>
      <c r="I4421" t="b">
        <v>0</v>
      </c>
      <c r="J4421" s="133" t="s">
        <v>867</v>
      </c>
      <c r="K4421" s="91">
        <v>2750</v>
      </c>
      <c r="L4421" s="278">
        <v>2750</v>
      </c>
      <c r="M4421" s="278">
        <f t="shared" si="68"/>
        <v>0</v>
      </c>
    </row>
    <row r="4422" spans="1:13" hidden="1" x14ac:dyDescent="0.3">
      <c r="A4422" s="108">
        <v>851313</v>
      </c>
      <c r="B4422" s="133" t="s">
        <v>8695</v>
      </c>
      <c r="C4422" s="133" t="s">
        <v>16</v>
      </c>
      <c r="D4422" s="133" t="s">
        <v>8677</v>
      </c>
      <c r="E4422" s="133" t="s">
        <v>1253</v>
      </c>
      <c r="F4422" s="133" t="s">
        <v>8397</v>
      </c>
      <c r="G4422" s="133" t="s">
        <v>865</v>
      </c>
      <c r="H4422" s="133" t="s">
        <v>1254</v>
      </c>
      <c r="I4422" t="b">
        <v>0</v>
      </c>
      <c r="J4422" s="133" t="s">
        <v>867</v>
      </c>
      <c r="K4422" s="91">
        <v>2670</v>
      </c>
      <c r="L4422" s="278">
        <v>2670</v>
      </c>
      <c r="M4422" s="278">
        <f t="shared" ref="M4422:M4485" si="69">+L4422-K4422</f>
        <v>0</v>
      </c>
    </row>
    <row r="4423" spans="1:13" hidden="1" x14ac:dyDescent="0.3">
      <c r="A4423" s="108">
        <v>851314</v>
      </c>
      <c r="B4423" s="133" t="s">
        <v>8696</v>
      </c>
      <c r="C4423" s="133" t="s">
        <v>16</v>
      </c>
      <c r="D4423" s="133" t="s">
        <v>8677</v>
      </c>
      <c r="E4423" s="133" t="s">
        <v>1265</v>
      </c>
      <c r="F4423" s="133" t="s">
        <v>8392</v>
      </c>
      <c r="G4423" s="133" t="s">
        <v>865</v>
      </c>
      <c r="H4423" s="268" t="s">
        <v>1251</v>
      </c>
      <c r="I4423" t="b">
        <v>0</v>
      </c>
      <c r="J4423" s="133" t="s">
        <v>867</v>
      </c>
      <c r="K4423" s="91">
        <v>190</v>
      </c>
      <c r="L4423" s="278">
        <v>0</v>
      </c>
      <c r="M4423" s="278">
        <f t="shared" si="69"/>
        <v>-190</v>
      </c>
    </row>
    <row r="4424" spans="1:13" hidden="1" x14ac:dyDescent="0.3">
      <c r="A4424" s="108">
        <v>851315</v>
      </c>
      <c r="B4424" s="133" t="s">
        <v>8697</v>
      </c>
      <c r="C4424" s="133" t="s">
        <v>16</v>
      </c>
      <c r="D4424" s="133" t="s">
        <v>8677</v>
      </c>
      <c r="E4424" s="133" t="s">
        <v>1265</v>
      </c>
      <c r="F4424" s="133" t="s">
        <v>8397</v>
      </c>
      <c r="G4424" s="133" t="s">
        <v>865</v>
      </c>
      <c r="H4424" s="133" t="s">
        <v>1266</v>
      </c>
      <c r="I4424" t="b">
        <v>0</v>
      </c>
      <c r="J4424" s="133" t="s">
        <v>867</v>
      </c>
      <c r="K4424" s="91">
        <v>6200</v>
      </c>
      <c r="L4424" s="278">
        <v>6200</v>
      </c>
      <c r="M4424" s="278">
        <f t="shared" si="69"/>
        <v>0</v>
      </c>
    </row>
    <row r="4425" spans="1:13" hidden="1" x14ac:dyDescent="0.3">
      <c r="A4425" s="108">
        <v>851316</v>
      </c>
      <c r="B4425" s="133" t="s">
        <v>8698</v>
      </c>
      <c r="C4425" s="133" t="s">
        <v>16</v>
      </c>
      <c r="D4425" s="133" t="s">
        <v>8677</v>
      </c>
      <c r="E4425" s="133" t="s">
        <v>1268</v>
      </c>
      <c r="F4425" s="133" t="s">
        <v>8397</v>
      </c>
      <c r="G4425" s="133" t="s">
        <v>865</v>
      </c>
      <c r="H4425" s="133" t="s">
        <v>3359</v>
      </c>
      <c r="I4425" t="b">
        <v>0</v>
      </c>
      <c r="J4425" s="133" t="s">
        <v>867</v>
      </c>
      <c r="K4425" s="91">
        <v>100</v>
      </c>
      <c r="L4425" s="278">
        <v>100</v>
      </c>
      <c r="M4425" s="278">
        <f t="shared" si="69"/>
        <v>0</v>
      </c>
    </row>
    <row r="4426" spans="1:13" hidden="1" x14ac:dyDescent="0.3">
      <c r="A4426" s="108">
        <v>851317</v>
      </c>
      <c r="B4426" s="133" t="s">
        <v>8699</v>
      </c>
      <c r="C4426" s="133" t="s">
        <v>16</v>
      </c>
      <c r="D4426" s="133" t="s">
        <v>8677</v>
      </c>
      <c r="E4426" s="133" t="s">
        <v>1273</v>
      </c>
      <c r="F4426" s="133" t="s">
        <v>8397</v>
      </c>
      <c r="G4426" s="133" t="s">
        <v>865</v>
      </c>
      <c r="H4426" s="133" t="s">
        <v>8700</v>
      </c>
      <c r="I4426" t="b">
        <v>0</v>
      </c>
      <c r="J4426" s="133" t="s">
        <v>867</v>
      </c>
      <c r="K4426" s="91">
        <v>1200</v>
      </c>
      <c r="L4426" s="278">
        <v>1200</v>
      </c>
      <c r="M4426" s="278">
        <f t="shared" si="69"/>
        <v>0</v>
      </c>
    </row>
    <row r="4427" spans="1:13" hidden="1" x14ac:dyDescent="0.3">
      <c r="A4427" s="108">
        <v>585061</v>
      </c>
      <c r="B4427" s="133" t="s">
        <v>8701</v>
      </c>
      <c r="C4427" s="133" t="s">
        <v>16</v>
      </c>
      <c r="D4427" s="133" t="s">
        <v>8677</v>
      </c>
      <c r="E4427" s="133" t="s">
        <v>1273</v>
      </c>
      <c r="F4427" s="133" t="s">
        <v>8397</v>
      </c>
      <c r="G4427" s="133" t="s">
        <v>925</v>
      </c>
      <c r="H4427" s="133" t="s">
        <v>8567</v>
      </c>
      <c r="I4427" t="b">
        <v>0</v>
      </c>
      <c r="J4427" s="133" t="s">
        <v>867</v>
      </c>
      <c r="K4427" s="91">
        <v>1200</v>
      </c>
      <c r="L4427" s="278">
        <v>1200</v>
      </c>
      <c r="M4427" s="278">
        <f t="shared" si="69"/>
        <v>0</v>
      </c>
    </row>
    <row r="4428" spans="1:13" hidden="1" x14ac:dyDescent="0.3">
      <c r="A4428" s="108">
        <v>598545</v>
      </c>
      <c r="B4428" s="133" t="s">
        <v>8702</v>
      </c>
      <c r="C4428" s="133" t="s">
        <v>17</v>
      </c>
      <c r="D4428" s="133" t="s">
        <v>8703</v>
      </c>
      <c r="E4428" s="133" t="s">
        <v>882</v>
      </c>
      <c r="F4428" s="133" t="s">
        <v>8704</v>
      </c>
      <c r="G4428" s="133" t="s">
        <v>865</v>
      </c>
      <c r="H4428" s="133" t="s">
        <v>8705</v>
      </c>
      <c r="I4428" t="b">
        <v>0</v>
      </c>
      <c r="J4428" s="133" t="s">
        <v>867</v>
      </c>
      <c r="K4428" s="91">
        <v>3106000</v>
      </c>
      <c r="L4428" s="278">
        <v>3106000</v>
      </c>
      <c r="M4428" s="278">
        <f t="shared" si="69"/>
        <v>0</v>
      </c>
    </row>
    <row r="4429" spans="1:13" hidden="1" x14ac:dyDescent="0.3">
      <c r="A4429" s="108">
        <v>603532</v>
      </c>
      <c r="B4429" s="133" t="s">
        <v>8706</v>
      </c>
      <c r="C4429" s="133" t="s">
        <v>17</v>
      </c>
      <c r="D4429" s="133" t="s">
        <v>8703</v>
      </c>
      <c r="E4429" s="133" t="s">
        <v>863</v>
      </c>
      <c r="F4429" s="133" t="s">
        <v>8704</v>
      </c>
      <c r="G4429" s="133" t="s">
        <v>865</v>
      </c>
      <c r="H4429" s="133" t="s">
        <v>8707</v>
      </c>
      <c r="I4429" t="b">
        <v>0</v>
      </c>
      <c r="J4429" s="133" t="s">
        <v>867</v>
      </c>
      <c r="K4429" s="91">
        <v>1294000</v>
      </c>
      <c r="L4429" s="278">
        <v>1294000</v>
      </c>
      <c r="M4429" s="278">
        <f t="shared" si="69"/>
        <v>0</v>
      </c>
    </row>
    <row r="4430" spans="1:13" hidden="1" x14ac:dyDescent="0.3">
      <c r="A4430" s="108">
        <v>597364</v>
      </c>
      <c r="B4430" s="133" t="s">
        <v>8708</v>
      </c>
      <c r="C4430" s="133" t="s">
        <v>17</v>
      </c>
      <c r="D4430" s="133" t="s">
        <v>1132</v>
      </c>
      <c r="E4430" s="133" t="s">
        <v>882</v>
      </c>
      <c r="F4430" s="133" t="s">
        <v>8704</v>
      </c>
      <c r="G4430" s="133" t="s">
        <v>865</v>
      </c>
      <c r="H4430" s="133" t="s">
        <v>1133</v>
      </c>
      <c r="I4430" t="b">
        <v>0</v>
      </c>
      <c r="J4430" s="133" t="s">
        <v>867</v>
      </c>
      <c r="K4430" s="91">
        <v>0</v>
      </c>
      <c r="L4430" s="278">
        <v>0</v>
      </c>
      <c r="M4430" s="278">
        <f t="shared" si="69"/>
        <v>0</v>
      </c>
    </row>
    <row r="4431" spans="1:13" hidden="1" x14ac:dyDescent="0.3">
      <c r="A4431" s="108">
        <v>585062</v>
      </c>
      <c r="B4431" s="133" t="s">
        <v>8709</v>
      </c>
      <c r="C4431" s="133" t="s">
        <v>17</v>
      </c>
      <c r="D4431" s="133" t="s">
        <v>8710</v>
      </c>
      <c r="E4431" s="133" t="s">
        <v>1212</v>
      </c>
      <c r="F4431" s="133" t="s">
        <v>8704</v>
      </c>
      <c r="G4431" s="133" t="s">
        <v>865</v>
      </c>
      <c r="H4431" s="133" t="s">
        <v>8711</v>
      </c>
      <c r="I4431" t="b">
        <v>0</v>
      </c>
      <c r="J4431" s="133" t="s">
        <v>867</v>
      </c>
      <c r="K4431" s="91">
        <v>1134840</v>
      </c>
      <c r="L4431" s="278">
        <v>1134840</v>
      </c>
      <c r="M4431" s="278">
        <f t="shared" si="69"/>
        <v>0</v>
      </c>
    </row>
    <row r="4432" spans="1:13" hidden="1" x14ac:dyDescent="0.3">
      <c r="A4432" s="108">
        <v>598592</v>
      </c>
      <c r="B4432" s="133" t="s">
        <v>8712</v>
      </c>
      <c r="C4432" s="133" t="s">
        <v>17</v>
      </c>
      <c r="D4432" s="133" t="s">
        <v>8710</v>
      </c>
      <c r="E4432" s="133" t="s">
        <v>1212</v>
      </c>
      <c r="F4432" s="133" t="s">
        <v>8704</v>
      </c>
      <c r="G4432" s="133" t="s">
        <v>928</v>
      </c>
      <c r="H4432" s="133" t="s">
        <v>8713</v>
      </c>
      <c r="I4432" t="b">
        <v>0</v>
      </c>
      <c r="J4432" s="133" t="s">
        <v>867</v>
      </c>
      <c r="K4432" s="91">
        <v>113000</v>
      </c>
      <c r="L4432" s="278">
        <v>113000</v>
      </c>
      <c r="M4432" s="278">
        <f t="shared" si="69"/>
        <v>0</v>
      </c>
    </row>
    <row r="4433" spans="1:13" hidden="1" x14ac:dyDescent="0.3">
      <c r="A4433" s="108">
        <v>603943</v>
      </c>
      <c r="B4433" s="133" t="s">
        <v>8714</v>
      </c>
      <c r="C4433" s="133" t="s">
        <v>17</v>
      </c>
      <c r="D4433" s="133" t="s">
        <v>8710</v>
      </c>
      <c r="E4433" s="133" t="s">
        <v>1229</v>
      </c>
      <c r="F4433" s="133" t="s">
        <v>8704</v>
      </c>
      <c r="G4433" s="133" t="s">
        <v>865</v>
      </c>
      <c r="H4433" s="133" t="s">
        <v>8715</v>
      </c>
      <c r="I4433" t="b">
        <v>0</v>
      </c>
      <c r="J4433" s="133" t="s">
        <v>867</v>
      </c>
      <c r="K4433" s="91">
        <v>500</v>
      </c>
      <c r="L4433" s="278">
        <v>500</v>
      </c>
      <c r="M4433" s="278">
        <f t="shared" si="69"/>
        <v>0</v>
      </c>
    </row>
    <row r="4434" spans="1:13" hidden="1" x14ac:dyDescent="0.3">
      <c r="A4434" s="108">
        <v>603533</v>
      </c>
      <c r="B4434" s="133" t="s">
        <v>8716</v>
      </c>
      <c r="C4434" s="133" t="s">
        <v>17</v>
      </c>
      <c r="D4434" s="133" t="s">
        <v>8710</v>
      </c>
      <c r="E4434" s="133" t="s">
        <v>1265</v>
      </c>
      <c r="F4434" s="133" t="s">
        <v>8704</v>
      </c>
      <c r="G4434" s="133" t="s">
        <v>865</v>
      </c>
      <c r="H4434" s="133" t="s">
        <v>1266</v>
      </c>
      <c r="I4434" t="b">
        <v>0</v>
      </c>
      <c r="J4434" s="133" t="s">
        <v>867</v>
      </c>
      <c r="K4434" s="91">
        <v>61810</v>
      </c>
      <c r="L4434" s="278">
        <v>61810</v>
      </c>
      <c r="M4434" s="278">
        <f t="shared" si="69"/>
        <v>0</v>
      </c>
    </row>
    <row r="4435" spans="1:13" hidden="1" x14ac:dyDescent="0.3">
      <c r="A4435" s="108">
        <v>603534</v>
      </c>
      <c r="B4435" s="133" t="s">
        <v>8717</v>
      </c>
      <c r="C4435" s="133" t="s">
        <v>17</v>
      </c>
      <c r="D4435" s="133" t="s">
        <v>8710</v>
      </c>
      <c r="E4435" s="133" t="s">
        <v>3658</v>
      </c>
      <c r="F4435" s="133" t="s">
        <v>8704</v>
      </c>
      <c r="G4435" s="133" t="s">
        <v>865</v>
      </c>
      <c r="H4435" s="133" t="s">
        <v>8718</v>
      </c>
      <c r="I4435" t="b">
        <v>0</v>
      </c>
      <c r="J4435" s="133" t="s">
        <v>867</v>
      </c>
      <c r="K4435" s="91">
        <v>2124100</v>
      </c>
      <c r="L4435" s="278">
        <v>2124100</v>
      </c>
      <c r="M4435" s="278">
        <f t="shared" si="69"/>
        <v>0</v>
      </c>
    </row>
    <row r="4436" spans="1:13" hidden="1" x14ac:dyDescent="0.3">
      <c r="A4436" s="108">
        <v>603535</v>
      </c>
      <c r="B4436" s="133" t="s">
        <v>8719</v>
      </c>
      <c r="C4436" s="133" t="s">
        <v>17</v>
      </c>
      <c r="D4436" s="133" t="s">
        <v>8710</v>
      </c>
      <c r="E4436" s="133" t="s">
        <v>1679</v>
      </c>
      <c r="F4436" s="133" t="s">
        <v>8704</v>
      </c>
      <c r="G4436" s="133" t="s">
        <v>865</v>
      </c>
      <c r="H4436" s="133" t="s">
        <v>326</v>
      </c>
      <c r="I4436" t="b">
        <v>0</v>
      </c>
      <c r="J4436" s="133" t="s">
        <v>867</v>
      </c>
      <c r="K4436" s="91">
        <v>918750</v>
      </c>
      <c r="L4436" s="278">
        <v>918750</v>
      </c>
      <c r="M4436" s="278">
        <f t="shared" si="69"/>
        <v>0</v>
      </c>
    </row>
    <row r="4437" spans="1:13" hidden="1" x14ac:dyDescent="0.3">
      <c r="A4437" s="108">
        <v>597365</v>
      </c>
      <c r="B4437" s="133" t="s">
        <v>8720</v>
      </c>
      <c r="C4437" s="133" t="s">
        <v>17</v>
      </c>
      <c r="D4437" s="133" t="s">
        <v>8710</v>
      </c>
      <c r="E4437" s="133" t="s">
        <v>1694</v>
      </c>
      <c r="F4437" s="133" t="s">
        <v>8704</v>
      </c>
      <c r="G4437" s="133" t="s">
        <v>865</v>
      </c>
      <c r="H4437" s="133" t="s">
        <v>8721</v>
      </c>
      <c r="I4437" t="b">
        <v>0</v>
      </c>
      <c r="J4437" s="133" t="s">
        <v>867</v>
      </c>
      <c r="K4437" s="91">
        <v>47000</v>
      </c>
      <c r="L4437" s="278">
        <v>47000</v>
      </c>
      <c r="M4437" s="278">
        <f t="shared" si="69"/>
        <v>0</v>
      </c>
    </row>
    <row r="4438" spans="1:13" hidden="1" x14ac:dyDescent="0.3">
      <c r="A4438" s="108">
        <v>585063</v>
      </c>
      <c r="B4438" s="133" t="s">
        <v>8722</v>
      </c>
      <c r="C4438" s="133" t="s">
        <v>18</v>
      </c>
      <c r="D4438" s="133" t="s">
        <v>8723</v>
      </c>
      <c r="E4438" s="133" t="s">
        <v>882</v>
      </c>
      <c r="F4438" s="133" t="s">
        <v>8724</v>
      </c>
      <c r="G4438" s="133" t="s">
        <v>865</v>
      </c>
      <c r="H4438" s="133" t="s">
        <v>8725</v>
      </c>
      <c r="I4438" t="b">
        <v>0</v>
      </c>
      <c r="J4438" s="133" t="s">
        <v>867</v>
      </c>
      <c r="K4438" s="91">
        <v>12700000</v>
      </c>
      <c r="L4438" s="278">
        <v>12700000</v>
      </c>
      <c r="M4438" s="278">
        <f t="shared" si="69"/>
        <v>0</v>
      </c>
    </row>
    <row r="4439" spans="1:13" hidden="1" x14ac:dyDescent="0.3">
      <c r="A4439" s="108">
        <v>585064</v>
      </c>
      <c r="B4439" s="133" t="s">
        <v>8726</v>
      </c>
      <c r="C4439" s="133" t="s">
        <v>18</v>
      </c>
      <c r="D4439" s="133" t="s">
        <v>8727</v>
      </c>
      <c r="E4439" s="133" t="s">
        <v>882</v>
      </c>
      <c r="F4439" s="133" t="s">
        <v>8724</v>
      </c>
      <c r="G4439" s="133" t="s">
        <v>865</v>
      </c>
      <c r="H4439" s="133" t="s">
        <v>8728</v>
      </c>
      <c r="I4439" t="b">
        <v>0</v>
      </c>
      <c r="J4439" s="133" t="s">
        <v>867</v>
      </c>
      <c r="K4439" s="91">
        <v>1400000</v>
      </c>
      <c r="L4439" s="278">
        <v>1400000</v>
      </c>
      <c r="M4439" s="278">
        <f t="shared" si="69"/>
        <v>0</v>
      </c>
    </row>
    <row r="4440" spans="1:13" hidden="1" x14ac:dyDescent="0.3">
      <c r="A4440" s="108">
        <v>851310</v>
      </c>
      <c r="B4440" s="133" t="s">
        <v>8729</v>
      </c>
      <c r="C4440" s="133" t="s">
        <v>18</v>
      </c>
      <c r="D4440" s="133" t="s">
        <v>8730</v>
      </c>
      <c r="E4440" s="133" t="s">
        <v>882</v>
      </c>
      <c r="F4440" s="133" t="s">
        <v>8731</v>
      </c>
      <c r="G4440" s="133" t="s">
        <v>865</v>
      </c>
      <c r="H4440" s="133" t="s">
        <v>8732</v>
      </c>
      <c r="I4440" t="b">
        <v>0</v>
      </c>
      <c r="J4440" s="133" t="s">
        <v>867</v>
      </c>
      <c r="K4440" s="91">
        <v>1000</v>
      </c>
      <c r="L4440" s="278">
        <v>1000</v>
      </c>
      <c r="M4440" s="278">
        <f t="shared" si="69"/>
        <v>0</v>
      </c>
    </row>
    <row r="4441" spans="1:13" hidden="1" x14ac:dyDescent="0.3">
      <c r="A4441" s="108">
        <v>603944</v>
      </c>
      <c r="B4441" s="133" t="s">
        <v>8733</v>
      </c>
      <c r="C4441" s="133" t="s">
        <v>18</v>
      </c>
      <c r="D4441" s="133" t="s">
        <v>8730</v>
      </c>
      <c r="E4441" s="133" t="s">
        <v>882</v>
      </c>
      <c r="F4441" s="133" t="s">
        <v>8734</v>
      </c>
      <c r="G4441" s="133" t="s">
        <v>865</v>
      </c>
      <c r="H4441" s="133" t="s">
        <v>8735</v>
      </c>
      <c r="I4441" t="b">
        <v>0</v>
      </c>
      <c r="J4441" s="133" t="s">
        <v>867</v>
      </c>
      <c r="K4441" s="91">
        <v>6500</v>
      </c>
      <c r="L4441" s="278">
        <v>6500</v>
      </c>
      <c r="M4441" s="278">
        <f t="shared" si="69"/>
        <v>0</v>
      </c>
    </row>
    <row r="4442" spans="1:13" hidden="1" x14ac:dyDescent="0.3">
      <c r="A4442" s="108">
        <v>598544</v>
      </c>
      <c r="B4442" s="133" t="s">
        <v>8736</v>
      </c>
      <c r="C4442" s="133" t="s">
        <v>18</v>
      </c>
      <c r="D4442" s="133" t="s">
        <v>8730</v>
      </c>
      <c r="E4442" s="133" t="s">
        <v>882</v>
      </c>
      <c r="F4442" s="133" t="s">
        <v>8737</v>
      </c>
      <c r="G4442" s="133" t="s">
        <v>865</v>
      </c>
      <c r="H4442" s="133" t="s">
        <v>8738</v>
      </c>
      <c r="I4442" t="b">
        <v>0</v>
      </c>
      <c r="J4442" s="133" t="s">
        <v>867</v>
      </c>
      <c r="K4442" s="91">
        <v>40000</v>
      </c>
      <c r="L4442" s="278">
        <v>40000</v>
      </c>
      <c r="M4442" s="278">
        <f t="shared" si="69"/>
        <v>0</v>
      </c>
    </row>
    <row r="4443" spans="1:13" hidden="1" x14ac:dyDescent="0.3">
      <c r="A4443" s="108">
        <v>603840</v>
      </c>
      <c r="B4443" s="133" t="s">
        <v>8739</v>
      </c>
      <c r="C4443" s="133" t="s">
        <v>18</v>
      </c>
      <c r="D4443" s="133" t="s">
        <v>8730</v>
      </c>
      <c r="E4443" s="133" t="s">
        <v>882</v>
      </c>
      <c r="F4443" s="133" t="s">
        <v>8740</v>
      </c>
      <c r="G4443" s="133" t="s">
        <v>865</v>
      </c>
      <c r="H4443" s="133" t="s">
        <v>8741</v>
      </c>
      <c r="I4443" t="b">
        <v>0</v>
      </c>
      <c r="J4443" s="133" t="s">
        <v>867</v>
      </c>
      <c r="K4443" s="91">
        <v>1000</v>
      </c>
      <c r="L4443" s="278">
        <v>1000</v>
      </c>
      <c r="M4443" s="278">
        <f t="shared" si="69"/>
        <v>0</v>
      </c>
    </row>
    <row r="4444" spans="1:13" hidden="1" x14ac:dyDescent="0.3">
      <c r="A4444" s="108">
        <v>603536</v>
      </c>
      <c r="B4444" s="133" t="s">
        <v>8742</v>
      </c>
      <c r="C4444" s="133" t="s">
        <v>18</v>
      </c>
      <c r="D4444" s="133" t="s">
        <v>8730</v>
      </c>
      <c r="E4444" s="133" t="s">
        <v>882</v>
      </c>
      <c r="F4444" s="133" t="s">
        <v>8743</v>
      </c>
      <c r="G4444" s="133" t="s">
        <v>865</v>
      </c>
      <c r="H4444" s="133" t="s">
        <v>8744</v>
      </c>
      <c r="I4444" t="b">
        <v>0</v>
      </c>
      <c r="J4444" s="133" t="s">
        <v>867</v>
      </c>
      <c r="K4444" s="91">
        <v>6000</v>
      </c>
      <c r="L4444" s="278">
        <v>6000</v>
      </c>
      <c r="M4444" s="278">
        <f t="shared" si="69"/>
        <v>0</v>
      </c>
    </row>
    <row r="4445" spans="1:13" hidden="1" x14ac:dyDescent="0.3">
      <c r="A4445" s="108">
        <v>603537</v>
      </c>
      <c r="B4445" s="133" t="s">
        <v>8745</v>
      </c>
      <c r="C4445" s="133" t="s">
        <v>18</v>
      </c>
      <c r="D4445" s="133" t="s">
        <v>8730</v>
      </c>
      <c r="E4445" s="133" t="s">
        <v>882</v>
      </c>
      <c r="F4445" s="133" t="s">
        <v>8746</v>
      </c>
      <c r="G4445" s="133" t="s">
        <v>865</v>
      </c>
      <c r="H4445" s="133" t="s">
        <v>8747</v>
      </c>
      <c r="I4445" t="b">
        <v>0</v>
      </c>
      <c r="J4445" s="133" t="s">
        <v>867</v>
      </c>
      <c r="K4445" s="91">
        <v>500</v>
      </c>
      <c r="L4445" s="278">
        <v>500</v>
      </c>
      <c r="M4445" s="278">
        <f t="shared" si="69"/>
        <v>0</v>
      </c>
    </row>
    <row r="4446" spans="1:13" hidden="1" x14ac:dyDescent="0.3">
      <c r="A4446" s="108">
        <v>603538</v>
      </c>
      <c r="B4446" s="133" t="s">
        <v>8748</v>
      </c>
      <c r="C4446" s="133" t="s">
        <v>18</v>
      </c>
      <c r="D4446" s="133" t="s">
        <v>8730</v>
      </c>
      <c r="E4446" s="133" t="s">
        <v>882</v>
      </c>
      <c r="F4446" s="133" t="s">
        <v>8749</v>
      </c>
      <c r="G4446" s="133" t="s">
        <v>865</v>
      </c>
      <c r="H4446" s="133" t="s">
        <v>8750</v>
      </c>
      <c r="I4446" t="b">
        <v>0</v>
      </c>
      <c r="J4446" s="133" t="s">
        <v>867</v>
      </c>
      <c r="K4446" s="91">
        <v>2000</v>
      </c>
      <c r="L4446" s="278">
        <v>2000</v>
      </c>
      <c r="M4446" s="278">
        <f t="shared" si="69"/>
        <v>0</v>
      </c>
    </row>
    <row r="4447" spans="1:13" hidden="1" x14ac:dyDescent="0.3">
      <c r="A4447" s="108">
        <v>603539</v>
      </c>
      <c r="B4447" s="133" t="s">
        <v>8751</v>
      </c>
      <c r="C4447" s="133" t="s">
        <v>18</v>
      </c>
      <c r="D4447" s="133" t="s">
        <v>8730</v>
      </c>
      <c r="E4447" s="133" t="s">
        <v>882</v>
      </c>
      <c r="F4447" s="133" t="s">
        <v>8752</v>
      </c>
      <c r="G4447" s="133" t="s">
        <v>865</v>
      </c>
      <c r="H4447" s="133" t="s">
        <v>8753</v>
      </c>
      <c r="I4447" t="b">
        <v>0</v>
      </c>
      <c r="J4447" s="133" t="s">
        <v>867</v>
      </c>
      <c r="K4447" s="91">
        <v>1000</v>
      </c>
      <c r="L4447" s="278">
        <v>1000</v>
      </c>
      <c r="M4447" s="278">
        <f t="shared" si="69"/>
        <v>0</v>
      </c>
    </row>
    <row r="4448" spans="1:13" hidden="1" x14ac:dyDescent="0.3">
      <c r="A4448" s="108">
        <v>603540</v>
      </c>
      <c r="B4448" s="133" t="s">
        <v>8754</v>
      </c>
      <c r="C4448" s="133" t="s">
        <v>18</v>
      </c>
      <c r="D4448" s="133" t="s">
        <v>8730</v>
      </c>
      <c r="E4448" s="133" t="s">
        <v>882</v>
      </c>
      <c r="F4448" s="133" t="s">
        <v>8755</v>
      </c>
      <c r="G4448" s="133" t="s">
        <v>865</v>
      </c>
      <c r="H4448" s="133" t="s">
        <v>8756</v>
      </c>
      <c r="I4448" t="b">
        <v>0</v>
      </c>
      <c r="J4448" s="133" t="s">
        <v>867</v>
      </c>
      <c r="K4448" s="91">
        <v>8000</v>
      </c>
      <c r="L4448" s="278">
        <v>8000</v>
      </c>
      <c r="M4448" s="278">
        <f t="shared" si="69"/>
        <v>0</v>
      </c>
    </row>
    <row r="4449" spans="1:13" hidden="1" x14ac:dyDescent="0.3">
      <c r="A4449" s="108">
        <v>603541</v>
      </c>
      <c r="B4449" s="133" t="s">
        <v>8757</v>
      </c>
      <c r="C4449" s="133" t="s">
        <v>18</v>
      </c>
      <c r="D4449" s="133" t="s">
        <v>8730</v>
      </c>
      <c r="E4449" s="133" t="s">
        <v>882</v>
      </c>
      <c r="F4449" s="133" t="s">
        <v>8755</v>
      </c>
      <c r="G4449" s="133" t="s">
        <v>925</v>
      </c>
      <c r="H4449" s="133" t="s">
        <v>8758</v>
      </c>
      <c r="I4449" t="b">
        <v>0</v>
      </c>
      <c r="J4449" s="133" t="s">
        <v>867</v>
      </c>
      <c r="K4449" s="91">
        <v>1050</v>
      </c>
      <c r="L4449" s="278">
        <v>1050</v>
      </c>
      <c r="M4449" s="278">
        <f t="shared" si="69"/>
        <v>0</v>
      </c>
    </row>
    <row r="4450" spans="1:13" hidden="1" x14ac:dyDescent="0.3">
      <c r="A4450" s="108">
        <v>603829</v>
      </c>
      <c r="B4450" s="133" t="s">
        <v>8759</v>
      </c>
      <c r="C4450" s="133" t="s">
        <v>18</v>
      </c>
      <c r="D4450" s="133" t="s">
        <v>8730</v>
      </c>
      <c r="E4450" s="133" t="s">
        <v>882</v>
      </c>
      <c r="F4450" s="133" t="s">
        <v>8760</v>
      </c>
      <c r="G4450" s="133" t="s">
        <v>865</v>
      </c>
      <c r="H4450" s="133" t="s">
        <v>8761</v>
      </c>
      <c r="I4450" t="b">
        <v>0</v>
      </c>
      <c r="J4450" s="133" t="s">
        <v>867</v>
      </c>
      <c r="K4450" s="91">
        <v>35000</v>
      </c>
      <c r="L4450" s="278">
        <v>35000</v>
      </c>
      <c r="M4450" s="278">
        <f t="shared" si="69"/>
        <v>0</v>
      </c>
    </row>
    <row r="4451" spans="1:13" hidden="1" x14ac:dyDescent="0.3">
      <c r="A4451" s="108">
        <v>850124</v>
      </c>
      <c r="B4451" s="133" t="s">
        <v>8762</v>
      </c>
      <c r="C4451" s="133" t="s">
        <v>18</v>
      </c>
      <c r="D4451" s="133" t="s">
        <v>8730</v>
      </c>
      <c r="E4451" s="133" t="s">
        <v>882</v>
      </c>
      <c r="F4451" s="133" t="s">
        <v>8763</v>
      </c>
      <c r="G4451" s="133" t="s">
        <v>865</v>
      </c>
      <c r="H4451" s="133" t="s">
        <v>8764</v>
      </c>
      <c r="I4451" t="b">
        <v>0</v>
      </c>
      <c r="J4451" s="133" t="s">
        <v>867</v>
      </c>
      <c r="K4451" s="91">
        <v>100</v>
      </c>
      <c r="L4451" s="278">
        <v>100</v>
      </c>
      <c r="M4451" s="278">
        <f t="shared" si="69"/>
        <v>0</v>
      </c>
    </row>
    <row r="4452" spans="1:13" hidden="1" x14ac:dyDescent="0.3">
      <c r="A4452" s="108">
        <v>1190898</v>
      </c>
      <c r="B4452" s="133" t="s">
        <v>8765</v>
      </c>
      <c r="C4452" s="133" t="s">
        <v>18</v>
      </c>
      <c r="D4452" s="133" t="s">
        <v>8766</v>
      </c>
      <c r="E4452" s="133" t="s">
        <v>882</v>
      </c>
      <c r="F4452" s="133" t="s">
        <v>8740</v>
      </c>
      <c r="G4452" s="133" t="s">
        <v>865</v>
      </c>
      <c r="H4452" s="133" t="s">
        <v>8767</v>
      </c>
      <c r="I4452" t="b">
        <v>0</v>
      </c>
      <c r="J4452" s="133" t="s">
        <v>867</v>
      </c>
      <c r="K4452" s="91">
        <v>45000</v>
      </c>
      <c r="L4452" s="278">
        <v>45000</v>
      </c>
      <c r="M4452" s="278">
        <f t="shared" si="69"/>
        <v>0</v>
      </c>
    </row>
    <row r="4453" spans="1:13" hidden="1" x14ac:dyDescent="0.3">
      <c r="A4453" s="108">
        <v>851311</v>
      </c>
      <c r="B4453" s="133" t="s">
        <v>8770</v>
      </c>
      <c r="C4453" s="133" t="s">
        <v>18</v>
      </c>
      <c r="D4453" s="133" t="s">
        <v>8771</v>
      </c>
      <c r="E4453" s="133" t="s">
        <v>882</v>
      </c>
      <c r="F4453" s="133" t="s">
        <v>8772</v>
      </c>
      <c r="G4453" s="133" t="s">
        <v>865</v>
      </c>
      <c r="H4453" s="133" t="s">
        <v>8773</v>
      </c>
      <c r="I4453" t="b">
        <v>0</v>
      </c>
      <c r="J4453" s="133" t="s">
        <v>867</v>
      </c>
      <c r="K4453" s="91">
        <v>2000</v>
      </c>
      <c r="L4453" s="278">
        <v>2000</v>
      </c>
      <c r="M4453" s="278">
        <f t="shared" si="69"/>
        <v>0</v>
      </c>
    </row>
    <row r="4454" spans="1:13" hidden="1" x14ac:dyDescent="0.3">
      <c r="A4454" s="108">
        <v>603542</v>
      </c>
      <c r="B4454" s="133" t="s">
        <v>8774</v>
      </c>
      <c r="C4454" s="133" t="s">
        <v>18</v>
      </c>
      <c r="D4454" s="133" t="s">
        <v>8771</v>
      </c>
      <c r="E4454" s="133" t="s">
        <v>882</v>
      </c>
      <c r="F4454" s="133" t="s">
        <v>8772</v>
      </c>
      <c r="G4454" s="133" t="s">
        <v>925</v>
      </c>
      <c r="H4454" s="133" t="s">
        <v>8775</v>
      </c>
      <c r="I4454" t="b">
        <v>0</v>
      </c>
      <c r="J4454" s="133" t="s">
        <v>867</v>
      </c>
      <c r="K4454" s="91">
        <v>7000</v>
      </c>
      <c r="L4454" s="278">
        <v>7000</v>
      </c>
      <c r="M4454" s="278">
        <f t="shared" si="69"/>
        <v>0</v>
      </c>
    </row>
    <row r="4455" spans="1:13" hidden="1" x14ac:dyDescent="0.3">
      <c r="A4455" s="108">
        <v>603826</v>
      </c>
      <c r="B4455" s="133" t="s">
        <v>8776</v>
      </c>
      <c r="C4455" s="133" t="s">
        <v>18</v>
      </c>
      <c r="D4455" s="133" t="s">
        <v>8771</v>
      </c>
      <c r="E4455" s="133" t="s">
        <v>882</v>
      </c>
      <c r="F4455" s="133" t="s">
        <v>8772</v>
      </c>
      <c r="G4455" s="133" t="s">
        <v>944</v>
      </c>
      <c r="H4455" s="133" t="s">
        <v>8777</v>
      </c>
      <c r="I4455" t="b">
        <v>0</v>
      </c>
      <c r="J4455" s="133" t="s">
        <v>867</v>
      </c>
      <c r="K4455" s="91">
        <v>12500</v>
      </c>
      <c r="L4455" s="278">
        <v>12500</v>
      </c>
      <c r="M4455" s="278">
        <f t="shared" si="69"/>
        <v>0</v>
      </c>
    </row>
    <row r="4456" spans="1:13" hidden="1" x14ac:dyDescent="0.3">
      <c r="A4456" s="108">
        <v>851312</v>
      </c>
      <c r="B4456" s="133" t="s">
        <v>8778</v>
      </c>
      <c r="C4456" s="133" t="s">
        <v>18</v>
      </c>
      <c r="D4456" s="133" t="s">
        <v>8771</v>
      </c>
      <c r="E4456" s="133" t="s">
        <v>882</v>
      </c>
      <c r="F4456" s="133" t="s">
        <v>8772</v>
      </c>
      <c r="G4456" s="133" t="s">
        <v>1060</v>
      </c>
      <c r="H4456" s="133" t="s">
        <v>8779</v>
      </c>
      <c r="I4456" t="b">
        <v>0</v>
      </c>
      <c r="J4456" s="133" t="s">
        <v>867</v>
      </c>
      <c r="K4456" s="91">
        <v>150000</v>
      </c>
      <c r="L4456" s="278">
        <v>150000</v>
      </c>
      <c r="M4456" s="278">
        <f t="shared" si="69"/>
        <v>0</v>
      </c>
    </row>
    <row r="4457" spans="1:13" hidden="1" x14ac:dyDescent="0.3">
      <c r="A4457" s="108">
        <v>603543</v>
      </c>
      <c r="B4457" s="133" t="s">
        <v>8780</v>
      </c>
      <c r="C4457" s="133" t="s">
        <v>18</v>
      </c>
      <c r="D4457" s="133" t="s">
        <v>8771</v>
      </c>
      <c r="E4457" s="133" t="s">
        <v>882</v>
      </c>
      <c r="F4457" s="133" t="s">
        <v>8772</v>
      </c>
      <c r="G4457" s="133" t="s">
        <v>1063</v>
      </c>
      <c r="H4457" s="133" t="s">
        <v>8781</v>
      </c>
      <c r="I4457" t="b">
        <v>0</v>
      </c>
      <c r="J4457" s="133" t="s">
        <v>867</v>
      </c>
      <c r="K4457" s="91">
        <v>25000</v>
      </c>
      <c r="L4457" s="278">
        <v>25000</v>
      </c>
      <c r="M4457" s="278">
        <f t="shared" si="69"/>
        <v>0</v>
      </c>
    </row>
    <row r="4458" spans="1:13" hidden="1" x14ac:dyDescent="0.3">
      <c r="A4458" s="108">
        <v>1858176</v>
      </c>
      <c r="B4458" s="133" t="s">
        <v>8782</v>
      </c>
      <c r="C4458" s="133" t="s">
        <v>18</v>
      </c>
      <c r="D4458" s="133" t="s">
        <v>8783</v>
      </c>
      <c r="E4458" s="133" t="s">
        <v>882</v>
      </c>
      <c r="F4458" s="133" t="s">
        <v>8724</v>
      </c>
      <c r="G4458" s="133" t="s">
        <v>865</v>
      </c>
      <c r="H4458" s="133" t="s">
        <v>8784</v>
      </c>
      <c r="I4458" t="b">
        <v>0</v>
      </c>
      <c r="J4458" s="133" t="s">
        <v>867</v>
      </c>
      <c r="K4458" s="91">
        <v>19000</v>
      </c>
      <c r="L4458" s="278">
        <v>19000</v>
      </c>
      <c r="M4458" s="278">
        <f t="shared" si="69"/>
        <v>0</v>
      </c>
    </row>
    <row r="4459" spans="1:13" hidden="1" x14ac:dyDescent="0.3">
      <c r="A4459" s="108">
        <v>603544</v>
      </c>
      <c r="B4459" s="133" t="s">
        <v>8785</v>
      </c>
      <c r="C4459" s="133" t="s">
        <v>18</v>
      </c>
      <c r="D4459" s="133" t="s">
        <v>8786</v>
      </c>
      <c r="E4459" s="133" t="s">
        <v>882</v>
      </c>
      <c r="F4459" s="133" t="s">
        <v>8724</v>
      </c>
      <c r="G4459" s="133" t="s">
        <v>865</v>
      </c>
      <c r="H4459" s="133" t="s">
        <v>8787</v>
      </c>
      <c r="I4459" t="b">
        <v>0</v>
      </c>
      <c r="J4459" s="133" t="s">
        <v>867</v>
      </c>
      <c r="K4459" s="91">
        <v>10</v>
      </c>
      <c r="L4459" s="278">
        <v>10</v>
      </c>
      <c r="M4459" s="278">
        <f t="shared" si="69"/>
        <v>0</v>
      </c>
    </row>
    <row r="4460" spans="1:13" hidden="1" x14ac:dyDescent="0.3">
      <c r="A4460" s="108">
        <v>603545</v>
      </c>
      <c r="B4460" s="133" t="s">
        <v>8788</v>
      </c>
      <c r="C4460" s="133" t="s">
        <v>18</v>
      </c>
      <c r="D4460" s="133" t="s">
        <v>8786</v>
      </c>
      <c r="E4460" s="133" t="s">
        <v>882</v>
      </c>
      <c r="F4460" s="133" t="s">
        <v>8724</v>
      </c>
      <c r="G4460" s="133" t="s">
        <v>925</v>
      </c>
      <c r="H4460" s="133" t="s">
        <v>8789</v>
      </c>
      <c r="I4460" t="b">
        <v>0</v>
      </c>
      <c r="J4460" s="133" t="s">
        <v>867</v>
      </c>
      <c r="K4460" s="91">
        <v>10</v>
      </c>
      <c r="L4460" s="278">
        <v>10</v>
      </c>
      <c r="M4460" s="278">
        <f t="shared" si="69"/>
        <v>0</v>
      </c>
    </row>
    <row r="4461" spans="1:13" hidden="1" x14ac:dyDescent="0.3">
      <c r="A4461" s="108">
        <v>850121</v>
      </c>
      <c r="B4461" s="133" t="s">
        <v>8790</v>
      </c>
      <c r="C4461" s="133" t="s">
        <v>18</v>
      </c>
      <c r="D4461" s="133" t="s">
        <v>8791</v>
      </c>
      <c r="E4461" s="133" t="s">
        <v>882</v>
      </c>
      <c r="F4461" s="133" t="s">
        <v>8792</v>
      </c>
      <c r="G4461" s="133" t="s">
        <v>865</v>
      </c>
      <c r="H4461" s="133" t="s">
        <v>8793</v>
      </c>
      <c r="I4461" t="b">
        <v>0</v>
      </c>
      <c r="J4461" s="133" t="s">
        <v>867</v>
      </c>
      <c r="K4461" s="91">
        <v>0</v>
      </c>
      <c r="L4461" s="278">
        <v>0</v>
      </c>
      <c r="M4461" s="278">
        <f t="shared" si="69"/>
        <v>0</v>
      </c>
    </row>
    <row r="4462" spans="1:13" hidden="1" x14ac:dyDescent="0.3">
      <c r="A4462" s="108">
        <v>850125</v>
      </c>
      <c r="B4462" s="133" t="s">
        <v>8794</v>
      </c>
      <c r="C4462" s="133" t="s">
        <v>18</v>
      </c>
      <c r="D4462" s="133" t="s">
        <v>1132</v>
      </c>
      <c r="E4462" s="133" t="s">
        <v>882</v>
      </c>
      <c r="F4462" s="133" t="s">
        <v>8724</v>
      </c>
      <c r="G4462" s="133" t="s">
        <v>865</v>
      </c>
      <c r="H4462" s="133" t="s">
        <v>1133</v>
      </c>
      <c r="I4462" t="b">
        <v>0</v>
      </c>
      <c r="J4462" s="133" t="s">
        <v>867</v>
      </c>
      <c r="K4462" s="91">
        <v>400000</v>
      </c>
      <c r="L4462" s="278">
        <v>400000</v>
      </c>
      <c r="M4462" s="278">
        <f t="shared" si="69"/>
        <v>0</v>
      </c>
    </row>
    <row r="4463" spans="1:13" hidden="1" x14ac:dyDescent="0.3">
      <c r="A4463" s="108">
        <v>1190899</v>
      </c>
      <c r="B4463" s="133" t="s">
        <v>8795</v>
      </c>
      <c r="C4463" s="133" t="s">
        <v>18</v>
      </c>
      <c r="D4463" s="133" t="s">
        <v>1135</v>
      </c>
      <c r="E4463" s="133" t="s">
        <v>882</v>
      </c>
      <c r="F4463" s="133" t="s">
        <v>8724</v>
      </c>
      <c r="G4463" s="133" t="s">
        <v>865</v>
      </c>
      <c r="H4463" s="133" t="s">
        <v>6267</v>
      </c>
      <c r="I4463" t="b">
        <v>0</v>
      </c>
      <c r="J4463" s="133" t="s">
        <v>867</v>
      </c>
      <c r="K4463" s="91">
        <v>0</v>
      </c>
      <c r="L4463" s="278">
        <v>0</v>
      </c>
      <c r="M4463" s="278">
        <f t="shared" si="69"/>
        <v>0</v>
      </c>
    </row>
    <row r="4464" spans="1:13" hidden="1" x14ac:dyDescent="0.3">
      <c r="A4464" s="108">
        <v>598532</v>
      </c>
      <c r="B4464" s="133" t="s">
        <v>8796</v>
      </c>
      <c r="C4464" s="133" t="s">
        <v>18</v>
      </c>
      <c r="D4464" s="133" t="s">
        <v>1146</v>
      </c>
      <c r="E4464" s="133" t="s">
        <v>882</v>
      </c>
      <c r="F4464" s="133" t="s">
        <v>8724</v>
      </c>
      <c r="G4464" s="133" t="s">
        <v>865</v>
      </c>
      <c r="H4464" s="133" t="s">
        <v>8797</v>
      </c>
      <c r="I4464" t="b">
        <v>0</v>
      </c>
      <c r="J4464" s="133" t="s">
        <v>867</v>
      </c>
      <c r="K4464" s="91">
        <v>0</v>
      </c>
      <c r="L4464" s="278">
        <v>0</v>
      </c>
      <c r="M4464" s="278">
        <f t="shared" si="69"/>
        <v>0</v>
      </c>
    </row>
    <row r="4465" spans="1:13" hidden="1" x14ac:dyDescent="0.3">
      <c r="A4465" s="108">
        <v>1191765</v>
      </c>
      <c r="B4465" s="133" t="s">
        <v>8798</v>
      </c>
      <c r="C4465" s="133" t="s">
        <v>18</v>
      </c>
      <c r="D4465" s="133" t="s">
        <v>1146</v>
      </c>
      <c r="E4465" s="133" t="s">
        <v>882</v>
      </c>
      <c r="F4465" s="133" t="s">
        <v>7055</v>
      </c>
      <c r="G4465" s="133" t="s">
        <v>865</v>
      </c>
      <c r="H4465" s="133" t="s">
        <v>8799</v>
      </c>
      <c r="I4465" t="b">
        <v>0</v>
      </c>
      <c r="J4465" s="133" t="s">
        <v>867</v>
      </c>
      <c r="K4465" s="91">
        <v>0</v>
      </c>
      <c r="L4465" s="278">
        <v>0</v>
      </c>
      <c r="M4465" s="278">
        <f t="shared" si="69"/>
        <v>0</v>
      </c>
    </row>
    <row r="4466" spans="1:13" hidden="1" x14ac:dyDescent="0.3">
      <c r="A4466" s="108">
        <v>2617685</v>
      </c>
      <c r="B4466" s="133" t="s">
        <v>8800</v>
      </c>
      <c r="C4466" s="133" t="s">
        <v>18</v>
      </c>
      <c r="D4466" s="133" t="s">
        <v>1149</v>
      </c>
      <c r="E4466" s="133" t="s">
        <v>882</v>
      </c>
      <c r="F4466" s="133" t="s">
        <v>8724</v>
      </c>
      <c r="G4466" s="133" t="s">
        <v>865</v>
      </c>
      <c r="H4466" s="133" t="s">
        <v>3697</v>
      </c>
      <c r="I4466" t="b">
        <v>0</v>
      </c>
      <c r="J4466" s="133" t="s">
        <v>867</v>
      </c>
      <c r="K4466" s="91">
        <v>0</v>
      </c>
      <c r="L4466" s="278">
        <v>0</v>
      </c>
      <c r="M4466" s="278">
        <f t="shared" si="69"/>
        <v>0</v>
      </c>
    </row>
    <row r="4467" spans="1:13" hidden="1" x14ac:dyDescent="0.3">
      <c r="A4467" s="108">
        <v>603546</v>
      </c>
      <c r="B4467" s="133" t="s">
        <v>8801</v>
      </c>
      <c r="C4467" s="133" t="s">
        <v>18</v>
      </c>
      <c r="D4467" s="133" t="s">
        <v>8802</v>
      </c>
      <c r="E4467" s="133" t="s">
        <v>882</v>
      </c>
      <c r="F4467" s="133" t="s">
        <v>8772</v>
      </c>
      <c r="G4467" s="133" t="s">
        <v>865</v>
      </c>
      <c r="H4467" s="133" t="s">
        <v>8803</v>
      </c>
      <c r="I4467" t="b">
        <v>0</v>
      </c>
      <c r="J4467" s="133" t="s">
        <v>867</v>
      </c>
      <c r="K4467" s="91">
        <v>0</v>
      </c>
      <c r="L4467" s="278">
        <v>0</v>
      </c>
      <c r="M4467" s="278">
        <f t="shared" si="69"/>
        <v>0</v>
      </c>
    </row>
    <row r="4468" spans="1:13" hidden="1" x14ac:dyDescent="0.3">
      <c r="A4468" s="108">
        <v>603547</v>
      </c>
      <c r="B4468" s="133" t="s">
        <v>8804</v>
      </c>
      <c r="C4468" s="133" t="s">
        <v>18</v>
      </c>
      <c r="D4468" s="133" t="s">
        <v>4253</v>
      </c>
      <c r="E4468" s="133" t="s">
        <v>882</v>
      </c>
      <c r="F4468" s="133" t="s">
        <v>8724</v>
      </c>
      <c r="G4468" s="133" t="s">
        <v>865</v>
      </c>
      <c r="H4468" s="133" t="s">
        <v>8805</v>
      </c>
      <c r="I4468" t="b">
        <v>0</v>
      </c>
      <c r="J4468" s="133" t="s">
        <v>867</v>
      </c>
      <c r="K4468" s="91">
        <v>33100000</v>
      </c>
      <c r="L4468" s="278">
        <v>33100000</v>
      </c>
      <c r="M4468" s="278">
        <f t="shared" si="69"/>
        <v>0</v>
      </c>
    </row>
    <row r="4469" spans="1:13" hidden="1" x14ac:dyDescent="0.3">
      <c r="A4469" s="108">
        <v>598593</v>
      </c>
      <c r="B4469" s="133" t="s">
        <v>8806</v>
      </c>
      <c r="C4469" s="133" t="s">
        <v>18</v>
      </c>
      <c r="D4469" s="133" t="s">
        <v>7950</v>
      </c>
      <c r="E4469" s="133" t="s">
        <v>1165</v>
      </c>
      <c r="F4469" s="133" t="s">
        <v>7055</v>
      </c>
      <c r="G4469" s="133" t="s">
        <v>865</v>
      </c>
      <c r="H4469" s="133">
        <v>0</v>
      </c>
      <c r="I4469" t="b">
        <v>0</v>
      </c>
      <c r="J4469" s="133" t="s">
        <v>1166</v>
      </c>
      <c r="K4469" s="91">
        <v>470550</v>
      </c>
      <c r="L4469" s="278">
        <v>451630</v>
      </c>
      <c r="M4469" s="278">
        <f t="shared" si="69"/>
        <v>-18920</v>
      </c>
    </row>
    <row r="4470" spans="1:13" hidden="1" x14ac:dyDescent="0.3">
      <c r="A4470" s="108">
        <v>1191766</v>
      </c>
      <c r="B4470" s="133" t="s">
        <v>8807</v>
      </c>
      <c r="C4470" s="133" t="s">
        <v>18</v>
      </c>
      <c r="D4470" s="133" t="s">
        <v>7950</v>
      </c>
      <c r="E4470" s="133" t="s">
        <v>1165</v>
      </c>
      <c r="F4470" s="133" t="s">
        <v>7055</v>
      </c>
      <c r="G4470" s="133" t="s">
        <v>925</v>
      </c>
      <c r="H4470" s="133" t="s">
        <v>8808</v>
      </c>
      <c r="I4470" t="b">
        <v>0</v>
      </c>
      <c r="J4470" s="133" t="s">
        <v>867</v>
      </c>
      <c r="K4470" s="91">
        <v>7480</v>
      </c>
      <c r="L4470" s="278">
        <v>7480</v>
      </c>
      <c r="M4470" s="278">
        <f t="shared" si="69"/>
        <v>0</v>
      </c>
    </row>
    <row r="4471" spans="1:13" hidden="1" x14ac:dyDescent="0.3">
      <c r="A4471" s="108">
        <v>599738</v>
      </c>
      <c r="B4471" s="133" t="s">
        <v>8812</v>
      </c>
      <c r="C4471" s="133" t="s">
        <v>18</v>
      </c>
      <c r="D4471" s="133" t="s">
        <v>7950</v>
      </c>
      <c r="E4471" s="133" t="s">
        <v>1173</v>
      </c>
      <c r="F4471" s="133" t="s">
        <v>7055</v>
      </c>
      <c r="G4471" s="133" t="s">
        <v>865</v>
      </c>
      <c r="H4471" s="133" t="s">
        <v>1174</v>
      </c>
      <c r="I4471" t="b">
        <v>0</v>
      </c>
      <c r="J4471" s="133" t="s">
        <v>867</v>
      </c>
      <c r="K4471" s="91">
        <v>2000</v>
      </c>
      <c r="L4471" s="278">
        <v>2000</v>
      </c>
      <c r="M4471" s="278">
        <f t="shared" si="69"/>
        <v>0</v>
      </c>
    </row>
    <row r="4472" spans="1:13" hidden="1" x14ac:dyDescent="0.3">
      <c r="A4472" s="108">
        <v>599739</v>
      </c>
      <c r="B4472" s="133" t="s">
        <v>8813</v>
      </c>
      <c r="C4472" s="133" t="s">
        <v>18</v>
      </c>
      <c r="D4472" s="133" t="s">
        <v>7950</v>
      </c>
      <c r="E4472" s="133" t="s">
        <v>1173</v>
      </c>
      <c r="F4472" s="133" t="s">
        <v>8737</v>
      </c>
      <c r="G4472" s="133" t="s">
        <v>865</v>
      </c>
      <c r="H4472" s="133" t="s">
        <v>1174</v>
      </c>
      <c r="I4472" t="b">
        <v>0</v>
      </c>
      <c r="J4472" s="133" t="s">
        <v>867</v>
      </c>
      <c r="K4472" s="91">
        <v>0</v>
      </c>
      <c r="L4472" s="278">
        <v>0</v>
      </c>
      <c r="M4472" s="278">
        <f t="shared" si="69"/>
        <v>0</v>
      </c>
    </row>
    <row r="4473" spans="1:13" hidden="1" x14ac:dyDescent="0.3">
      <c r="A4473" s="108">
        <v>599740</v>
      </c>
      <c r="B4473" s="133" t="s">
        <v>8814</v>
      </c>
      <c r="C4473" s="133" t="s">
        <v>18</v>
      </c>
      <c r="D4473" s="133" t="s">
        <v>7950</v>
      </c>
      <c r="E4473" s="133" t="s">
        <v>1173</v>
      </c>
      <c r="F4473" s="133" t="s">
        <v>8740</v>
      </c>
      <c r="G4473" s="133" t="s">
        <v>865</v>
      </c>
      <c r="H4473" s="133" t="s">
        <v>1174</v>
      </c>
      <c r="I4473" t="b">
        <v>0</v>
      </c>
      <c r="J4473" s="133" t="s">
        <v>867</v>
      </c>
      <c r="K4473" s="91">
        <v>0</v>
      </c>
      <c r="L4473" s="278">
        <v>0</v>
      </c>
      <c r="M4473" s="278">
        <f t="shared" si="69"/>
        <v>0</v>
      </c>
    </row>
    <row r="4474" spans="1:13" hidden="1" x14ac:dyDescent="0.3">
      <c r="A4474" s="108">
        <v>599741</v>
      </c>
      <c r="B4474" s="133" t="s">
        <v>8815</v>
      </c>
      <c r="C4474" s="133" t="s">
        <v>18</v>
      </c>
      <c r="D4474" s="133" t="s">
        <v>7950</v>
      </c>
      <c r="E4474" s="133" t="s">
        <v>1173</v>
      </c>
      <c r="F4474" s="133" t="s">
        <v>8816</v>
      </c>
      <c r="G4474" s="133" t="s">
        <v>865</v>
      </c>
      <c r="H4474" s="133" t="s">
        <v>1174</v>
      </c>
      <c r="I4474" t="b">
        <v>0</v>
      </c>
      <c r="J4474" s="133" t="s">
        <v>867</v>
      </c>
      <c r="K4474" s="91">
        <v>0</v>
      </c>
      <c r="L4474" s="278">
        <v>0</v>
      </c>
      <c r="M4474" s="278">
        <f t="shared" si="69"/>
        <v>0</v>
      </c>
    </row>
    <row r="4475" spans="1:13" hidden="1" x14ac:dyDescent="0.3">
      <c r="A4475" s="108">
        <v>599742</v>
      </c>
      <c r="B4475" s="133" t="s">
        <v>8817</v>
      </c>
      <c r="C4475" s="133" t="s">
        <v>18</v>
      </c>
      <c r="D4475" s="133" t="s">
        <v>7950</v>
      </c>
      <c r="E4475" s="133" t="s">
        <v>1173</v>
      </c>
      <c r="F4475" s="133" t="s">
        <v>8743</v>
      </c>
      <c r="G4475" s="133" t="s">
        <v>865</v>
      </c>
      <c r="H4475" s="133" t="s">
        <v>1174</v>
      </c>
      <c r="I4475" t="b">
        <v>0</v>
      </c>
      <c r="J4475" s="133" t="s">
        <v>867</v>
      </c>
      <c r="K4475" s="91">
        <v>0</v>
      </c>
      <c r="L4475" s="278">
        <v>0</v>
      </c>
      <c r="M4475" s="278">
        <f t="shared" si="69"/>
        <v>0</v>
      </c>
    </row>
    <row r="4476" spans="1:13" hidden="1" x14ac:dyDescent="0.3">
      <c r="A4476" s="108">
        <v>599743</v>
      </c>
      <c r="B4476" s="133" t="s">
        <v>8818</v>
      </c>
      <c r="C4476" s="133" t="s">
        <v>18</v>
      </c>
      <c r="D4476" s="133" t="s">
        <v>7950</v>
      </c>
      <c r="E4476" s="133" t="s">
        <v>1173</v>
      </c>
      <c r="F4476" s="133" t="s">
        <v>8755</v>
      </c>
      <c r="G4476" s="133" t="s">
        <v>865</v>
      </c>
      <c r="H4476" s="133" t="s">
        <v>1174</v>
      </c>
      <c r="I4476" t="b">
        <v>0</v>
      </c>
      <c r="J4476" s="133" t="s">
        <v>867</v>
      </c>
      <c r="K4476" s="91">
        <v>0</v>
      </c>
      <c r="L4476" s="278">
        <v>0</v>
      </c>
      <c r="M4476" s="278">
        <f t="shared" si="69"/>
        <v>0</v>
      </c>
    </row>
    <row r="4477" spans="1:13" hidden="1" x14ac:dyDescent="0.3">
      <c r="A4477" s="108">
        <v>599744</v>
      </c>
      <c r="B4477" s="133" t="s">
        <v>8819</v>
      </c>
      <c r="C4477" s="133" t="s">
        <v>18</v>
      </c>
      <c r="D4477" s="133" t="s">
        <v>7950</v>
      </c>
      <c r="E4477" s="133" t="s">
        <v>2117</v>
      </c>
      <c r="F4477" s="133" t="s">
        <v>7055</v>
      </c>
      <c r="G4477" s="133" t="s">
        <v>865</v>
      </c>
      <c r="H4477" s="133" t="s">
        <v>2118</v>
      </c>
      <c r="I4477" t="b">
        <v>0</v>
      </c>
      <c r="J4477" s="133" t="s">
        <v>867</v>
      </c>
      <c r="K4477" s="91">
        <v>2000</v>
      </c>
      <c r="L4477" s="278">
        <v>2000</v>
      </c>
      <c r="M4477" s="278">
        <f t="shared" si="69"/>
        <v>0</v>
      </c>
    </row>
    <row r="4478" spans="1:13" hidden="1" x14ac:dyDescent="0.3">
      <c r="A4478" s="108">
        <v>599745</v>
      </c>
      <c r="B4478" s="133" t="s">
        <v>8820</v>
      </c>
      <c r="C4478" s="133" t="s">
        <v>18</v>
      </c>
      <c r="D4478" s="133" t="s">
        <v>7950</v>
      </c>
      <c r="E4478" s="133" t="s">
        <v>1286</v>
      </c>
      <c r="F4478" s="133" t="s">
        <v>7055</v>
      </c>
      <c r="G4478" s="133" t="s">
        <v>865</v>
      </c>
      <c r="H4478" s="133" t="s">
        <v>1287</v>
      </c>
      <c r="I4478" t="b">
        <v>0</v>
      </c>
      <c r="J4478" s="133" t="s">
        <v>867</v>
      </c>
      <c r="K4478" s="91">
        <v>160000</v>
      </c>
      <c r="L4478" s="278">
        <v>160000</v>
      </c>
      <c r="M4478" s="278">
        <f t="shared" si="69"/>
        <v>0</v>
      </c>
    </row>
    <row r="4479" spans="1:13" hidden="1" x14ac:dyDescent="0.3">
      <c r="A4479" s="108">
        <v>1210108</v>
      </c>
      <c r="B4479" s="133" t="s">
        <v>8821</v>
      </c>
      <c r="C4479" s="133" t="s">
        <v>18</v>
      </c>
      <c r="D4479" s="133" t="s">
        <v>7950</v>
      </c>
      <c r="E4479" s="133" t="s">
        <v>1286</v>
      </c>
      <c r="F4479" s="133" t="s">
        <v>8731</v>
      </c>
      <c r="G4479" s="133" t="s">
        <v>865</v>
      </c>
      <c r="H4479" s="133" t="s">
        <v>1287</v>
      </c>
      <c r="I4479" t="b">
        <v>0</v>
      </c>
      <c r="J4479" s="133" t="s">
        <v>867</v>
      </c>
      <c r="K4479" s="91">
        <v>0</v>
      </c>
      <c r="L4479" s="278">
        <v>0</v>
      </c>
      <c r="M4479" s="278">
        <f t="shared" si="69"/>
        <v>0</v>
      </c>
    </row>
    <row r="4480" spans="1:13" hidden="1" x14ac:dyDescent="0.3">
      <c r="A4480" s="108">
        <v>1210107</v>
      </c>
      <c r="B4480" s="133" t="s">
        <v>8822</v>
      </c>
      <c r="C4480" s="133" t="s">
        <v>18</v>
      </c>
      <c r="D4480" s="133" t="s">
        <v>7950</v>
      </c>
      <c r="E4480" s="133" t="s">
        <v>1286</v>
      </c>
      <c r="F4480" s="133" t="s">
        <v>8734</v>
      </c>
      <c r="G4480" s="133" t="s">
        <v>865</v>
      </c>
      <c r="H4480" s="133" t="s">
        <v>1287</v>
      </c>
      <c r="I4480" t="b">
        <v>0</v>
      </c>
      <c r="J4480" s="133" t="s">
        <v>867</v>
      </c>
      <c r="K4480" s="91">
        <v>0</v>
      </c>
      <c r="L4480" s="278">
        <v>0</v>
      </c>
      <c r="M4480" s="278">
        <f t="shared" si="69"/>
        <v>0</v>
      </c>
    </row>
    <row r="4481" spans="1:13" hidden="1" x14ac:dyDescent="0.3">
      <c r="A4481" s="108">
        <v>599195</v>
      </c>
      <c r="B4481" s="133" t="s">
        <v>8823</v>
      </c>
      <c r="C4481" s="133" t="s">
        <v>18</v>
      </c>
      <c r="D4481" s="133" t="s">
        <v>7950</v>
      </c>
      <c r="E4481" s="133" t="s">
        <v>1286</v>
      </c>
      <c r="F4481" s="133" t="s">
        <v>8737</v>
      </c>
      <c r="G4481" s="133" t="s">
        <v>865</v>
      </c>
      <c r="H4481" s="133" t="s">
        <v>1287</v>
      </c>
      <c r="I4481" t="b">
        <v>0</v>
      </c>
      <c r="J4481" s="133" t="s">
        <v>867</v>
      </c>
      <c r="K4481" s="91">
        <v>0</v>
      </c>
      <c r="L4481" s="278">
        <v>0</v>
      </c>
      <c r="M4481" s="278">
        <f t="shared" si="69"/>
        <v>0</v>
      </c>
    </row>
    <row r="4482" spans="1:13" hidden="1" x14ac:dyDescent="0.3">
      <c r="A4482" s="108">
        <v>851274</v>
      </c>
      <c r="B4482" s="133" t="s">
        <v>8824</v>
      </c>
      <c r="C4482" s="133" t="s">
        <v>18</v>
      </c>
      <c r="D4482" s="133" t="s">
        <v>7950</v>
      </c>
      <c r="E4482" s="133" t="s">
        <v>1286</v>
      </c>
      <c r="F4482" s="133" t="s">
        <v>8740</v>
      </c>
      <c r="G4482" s="133" t="s">
        <v>865</v>
      </c>
      <c r="H4482" s="133" t="s">
        <v>1287</v>
      </c>
      <c r="I4482" t="b">
        <v>0</v>
      </c>
      <c r="J4482" s="133" t="s">
        <v>867</v>
      </c>
      <c r="K4482" s="91">
        <v>0</v>
      </c>
      <c r="L4482" s="278">
        <v>0</v>
      </c>
      <c r="M4482" s="278">
        <f t="shared" si="69"/>
        <v>0</v>
      </c>
    </row>
    <row r="4483" spans="1:13" hidden="1" x14ac:dyDescent="0.3">
      <c r="A4483" s="108">
        <v>599292</v>
      </c>
      <c r="B4483" s="133" t="s">
        <v>8825</v>
      </c>
      <c r="C4483" s="133" t="s">
        <v>18</v>
      </c>
      <c r="D4483" s="133" t="s">
        <v>7950</v>
      </c>
      <c r="E4483" s="133" t="s">
        <v>1286</v>
      </c>
      <c r="F4483" s="133" t="s">
        <v>8826</v>
      </c>
      <c r="G4483" s="133" t="s">
        <v>865</v>
      </c>
      <c r="H4483" s="133" t="s">
        <v>1287</v>
      </c>
      <c r="I4483" t="b">
        <v>0</v>
      </c>
      <c r="J4483" s="133" t="s">
        <v>867</v>
      </c>
      <c r="K4483" s="91">
        <v>0</v>
      </c>
      <c r="L4483" s="278">
        <v>0</v>
      </c>
      <c r="M4483" s="278">
        <f t="shared" si="69"/>
        <v>0</v>
      </c>
    </row>
    <row r="4484" spans="1:13" hidden="1" x14ac:dyDescent="0.3">
      <c r="A4484" s="108">
        <v>599196</v>
      </c>
      <c r="B4484" s="133" t="s">
        <v>8827</v>
      </c>
      <c r="C4484" s="133" t="s">
        <v>18</v>
      </c>
      <c r="D4484" s="133" t="s">
        <v>7950</v>
      </c>
      <c r="E4484" s="133" t="s">
        <v>1286</v>
      </c>
      <c r="F4484" s="133" t="s">
        <v>8816</v>
      </c>
      <c r="G4484" s="133" t="s">
        <v>865</v>
      </c>
      <c r="H4484" s="133" t="s">
        <v>1287</v>
      </c>
      <c r="I4484" t="b">
        <v>0</v>
      </c>
      <c r="J4484" s="133" t="s">
        <v>867</v>
      </c>
      <c r="K4484" s="91">
        <v>0</v>
      </c>
      <c r="L4484" s="278">
        <v>0</v>
      </c>
      <c r="M4484" s="278">
        <f t="shared" si="69"/>
        <v>0</v>
      </c>
    </row>
    <row r="4485" spans="1:13" hidden="1" x14ac:dyDescent="0.3">
      <c r="A4485" s="108">
        <v>595619</v>
      </c>
      <c r="B4485" s="133" t="s">
        <v>8828</v>
      </c>
      <c r="C4485" s="133" t="s">
        <v>18</v>
      </c>
      <c r="D4485" s="133" t="s">
        <v>7950</v>
      </c>
      <c r="E4485" s="133" t="s">
        <v>1286</v>
      </c>
      <c r="F4485" s="133" t="s">
        <v>8829</v>
      </c>
      <c r="G4485" s="133" t="s">
        <v>865</v>
      </c>
      <c r="H4485" s="133" t="s">
        <v>1287</v>
      </c>
      <c r="I4485" t="b">
        <v>0</v>
      </c>
      <c r="J4485" s="133" t="s">
        <v>867</v>
      </c>
      <c r="K4485" s="91">
        <v>0</v>
      </c>
      <c r="L4485" s="278">
        <v>0</v>
      </c>
      <c r="M4485" s="278">
        <f t="shared" si="69"/>
        <v>0</v>
      </c>
    </row>
    <row r="4486" spans="1:13" hidden="1" x14ac:dyDescent="0.3">
      <c r="A4486" s="108">
        <v>595620</v>
      </c>
      <c r="B4486" s="133" t="s">
        <v>8830</v>
      </c>
      <c r="C4486" s="133" t="s">
        <v>18</v>
      </c>
      <c r="D4486" s="133" t="s">
        <v>7950</v>
      </c>
      <c r="E4486" s="133" t="s">
        <v>1286</v>
      </c>
      <c r="F4486" s="133" t="s">
        <v>8743</v>
      </c>
      <c r="G4486" s="133" t="s">
        <v>865</v>
      </c>
      <c r="H4486" s="133" t="s">
        <v>1287</v>
      </c>
      <c r="I4486" t="b">
        <v>0</v>
      </c>
      <c r="J4486" s="133" t="s">
        <v>867</v>
      </c>
      <c r="K4486" s="91">
        <v>0</v>
      </c>
      <c r="L4486" s="278">
        <v>0</v>
      </c>
      <c r="M4486" s="278">
        <f t="shared" ref="M4486:M4549" si="70">+L4486-K4486</f>
        <v>0</v>
      </c>
    </row>
    <row r="4487" spans="1:13" hidden="1" x14ac:dyDescent="0.3">
      <c r="A4487" s="108">
        <v>599197</v>
      </c>
      <c r="B4487" s="133" t="s">
        <v>8831</v>
      </c>
      <c r="C4487" s="133" t="s">
        <v>18</v>
      </c>
      <c r="D4487" s="133" t="s">
        <v>7950</v>
      </c>
      <c r="E4487" s="133" t="s">
        <v>1286</v>
      </c>
      <c r="F4487" s="133" t="s">
        <v>8746</v>
      </c>
      <c r="G4487" s="133" t="s">
        <v>865</v>
      </c>
      <c r="H4487" s="133" t="s">
        <v>1287</v>
      </c>
      <c r="I4487" t="b">
        <v>0</v>
      </c>
      <c r="J4487" s="133" t="s">
        <v>867</v>
      </c>
      <c r="K4487" s="91">
        <v>0</v>
      </c>
      <c r="L4487" s="278">
        <v>0</v>
      </c>
      <c r="M4487" s="278">
        <f t="shared" si="70"/>
        <v>0</v>
      </c>
    </row>
    <row r="4488" spans="1:13" hidden="1" x14ac:dyDescent="0.3">
      <c r="A4488" s="108">
        <v>599198</v>
      </c>
      <c r="B4488" s="133" t="s">
        <v>8832</v>
      </c>
      <c r="C4488" s="133" t="s">
        <v>18</v>
      </c>
      <c r="D4488" s="133" t="s">
        <v>7950</v>
      </c>
      <c r="E4488" s="133" t="s">
        <v>1286</v>
      </c>
      <c r="F4488" s="133" t="s">
        <v>8833</v>
      </c>
      <c r="G4488" s="133" t="s">
        <v>865</v>
      </c>
      <c r="H4488" s="133" t="s">
        <v>1287</v>
      </c>
      <c r="I4488" t="b">
        <v>0</v>
      </c>
      <c r="J4488" s="133" t="s">
        <v>867</v>
      </c>
      <c r="K4488" s="91">
        <v>0</v>
      </c>
      <c r="L4488" s="278">
        <v>0</v>
      </c>
      <c r="M4488" s="278">
        <f t="shared" si="70"/>
        <v>0</v>
      </c>
    </row>
    <row r="4489" spans="1:13" hidden="1" x14ac:dyDescent="0.3">
      <c r="A4489" s="108">
        <v>599199</v>
      </c>
      <c r="B4489" s="133" t="s">
        <v>8834</v>
      </c>
      <c r="C4489" s="133" t="s">
        <v>18</v>
      </c>
      <c r="D4489" s="133" t="s">
        <v>7950</v>
      </c>
      <c r="E4489" s="133" t="s">
        <v>1286</v>
      </c>
      <c r="F4489" s="133" t="s">
        <v>8749</v>
      </c>
      <c r="G4489" s="133" t="s">
        <v>865</v>
      </c>
      <c r="H4489" s="133" t="s">
        <v>1287</v>
      </c>
      <c r="I4489" t="b">
        <v>0</v>
      </c>
      <c r="J4489" s="133" t="s">
        <v>867</v>
      </c>
      <c r="K4489" s="91">
        <v>0</v>
      </c>
      <c r="L4489" s="278">
        <v>0</v>
      </c>
      <c r="M4489" s="278">
        <f t="shared" si="70"/>
        <v>0</v>
      </c>
    </row>
    <row r="4490" spans="1:13" hidden="1" x14ac:dyDescent="0.3">
      <c r="A4490" s="108">
        <v>595621</v>
      </c>
      <c r="B4490" s="133" t="s">
        <v>8835</v>
      </c>
      <c r="C4490" s="133" t="s">
        <v>18</v>
      </c>
      <c r="D4490" s="133" t="s">
        <v>7950</v>
      </c>
      <c r="E4490" s="133" t="s">
        <v>1286</v>
      </c>
      <c r="F4490" s="133" t="s">
        <v>8836</v>
      </c>
      <c r="G4490" s="133" t="s">
        <v>865</v>
      </c>
      <c r="H4490" s="133" t="s">
        <v>1287</v>
      </c>
      <c r="I4490" t="b">
        <v>0</v>
      </c>
      <c r="J4490" s="133" t="s">
        <v>867</v>
      </c>
      <c r="K4490" s="91">
        <v>0</v>
      </c>
      <c r="L4490" s="278">
        <v>0</v>
      </c>
      <c r="M4490" s="278">
        <f t="shared" si="70"/>
        <v>0</v>
      </c>
    </row>
    <row r="4491" spans="1:13" hidden="1" x14ac:dyDescent="0.3">
      <c r="A4491" s="108">
        <v>599200</v>
      </c>
      <c r="B4491" s="133" t="s">
        <v>8837</v>
      </c>
      <c r="C4491" s="133" t="s">
        <v>18</v>
      </c>
      <c r="D4491" s="133" t="s">
        <v>7950</v>
      </c>
      <c r="E4491" s="133" t="s">
        <v>1286</v>
      </c>
      <c r="F4491" s="133" t="s">
        <v>8752</v>
      </c>
      <c r="G4491" s="133" t="s">
        <v>865</v>
      </c>
      <c r="H4491" s="133" t="s">
        <v>1287</v>
      </c>
      <c r="I4491" t="b">
        <v>0</v>
      </c>
      <c r="J4491" s="133" t="s">
        <v>867</v>
      </c>
      <c r="K4491" s="91">
        <v>0</v>
      </c>
      <c r="L4491" s="278">
        <v>0</v>
      </c>
      <c r="M4491" s="278">
        <f t="shared" si="70"/>
        <v>0</v>
      </c>
    </row>
    <row r="4492" spans="1:13" hidden="1" x14ac:dyDescent="0.3">
      <c r="A4492" s="108">
        <v>599201</v>
      </c>
      <c r="B4492" s="133" t="s">
        <v>8838</v>
      </c>
      <c r="C4492" s="133" t="s">
        <v>18</v>
      </c>
      <c r="D4492" s="133" t="s">
        <v>7950</v>
      </c>
      <c r="E4492" s="133" t="s">
        <v>1286</v>
      </c>
      <c r="F4492" s="133" t="s">
        <v>8755</v>
      </c>
      <c r="G4492" s="133" t="s">
        <v>865</v>
      </c>
      <c r="H4492" s="133" t="s">
        <v>1287</v>
      </c>
      <c r="I4492" t="b">
        <v>0</v>
      </c>
      <c r="J4492" s="133" t="s">
        <v>867</v>
      </c>
      <c r="K4492" s="91">
        <v>0</v>
      </c>
      <c r="L4492" s="278">
        <v>0</v>
      </c>
      <c r="M4492" s="278">
        <f t="shared" si="70"/>
        <v>0</v>
      </c>
    </row>
    <row r="4493" spans="1:13" hidden="1" x14ac:dyDescent="0.3">
      <c r="A4493" s="108">
        <v>599202</v>
      </c>
      <c r="B4493" s="133" t="s">
        <v>8839</v>
      </c>
      <c r="C4493" s="133" t="s">
        <v>18</v>
      </c>
      <c r="D4493" s="133" t="s">
        <v>7950</v>
      </c>
      <c r="E4493" s="133" t="s">
        <v>1286</v>
      </c>
      <c r="F4493" s="133" t="s">
        <v>8760</v>
      </c>
      <c r="G4493" s="133" t="s">
        <v>865</v>
      </c>
      <c r="H4493" s="133" t="s">
        <v>1287</v>
      </c>
      <c r="I4493" t="b">
        <v>0</v>
      </c>
      <c r="J4493" s="133" t="s">
        <v>867</v>
      </c>
      <c r="K4493" s="91">
        <v>0</v>
      </c>
      <c r="L4493" s="278">
        <v>0</v>
      </c>
      <c r="M4493" s="278">
        <f t="shared" si="70"/>
        <v>0</v>
      </c>
    </row>
    <row r="4494" spans="1:13" hidden="1" x14ac:dyDescent="0.3">
      <c r="A4494" s="108">
        <v>599203</v>
      </c>
      <c r="B4494" s="133" t="s">
        <v>8840</v>
      </c>
      <c r="C4494" s="133" t="s">
        <v>18</v>
      </c>
      <c r="D4494" s="133" t="s">
        <v>7950</v>
      </c>
      <c r="E4494" s="133" t="s">
        <v>1286</v>
      </c>
      <c r="F4494" s="133" t="s">
        <v>8841</v>
      </c>
      <c r="G4494" s="133" t="s">
        <v>865</v>
      </c>
      <c r="H4494" s="133" t="s">
        <v>1287</v>
      </c>
      <c r="I4494" t="b">
        <v>0</v>
      </c>
      <c r="J4494" s="133" t="s">
        <v>867</v>
      </c>
      <c r="K4494" s="91">
        <v>0</v>
      </c>
      <c r="L4494" s="278">
        <v>0</v>
      </c>
      <c r="M4494" s="278">
        <f t="shared" si="70"/>
        <v>0</v>
      </c>
    </row>
    <row r="4495" spans="1:13" hidden="1" x14ac:dyDescent="0.3">
      <c r="A4495" s="108">
        <v>599204</v>
      </c>
      <c r="B4495" s="133" t="s">
        <v>8842</v>
      </c>
      <c r="C4495" s="133" t="s">
        <v>18</v>
      </c>
      <c r="D4495" s="133" t="s">
        <v>7950</v>
      </c>
      <c r="E4495" s="133" t="s">
        <v>1286</v>
      </c>
      <c r="F4495" s="133" t="s">
        <v>8843</v>
      </c>
      <c r="G4495" s="133" t="s">
        <v>865</v>
      </c>
      <c r="H4495" s="133" t="s">
        <v>1287</v>
      </c>
      <c r="I4495" t="b">
        <v>0</v>
      </c>
      <c r="J4495" s="133" t="s">
        <v>867</v>
      </c>
      <c r="K4495" s="91">
        <v>0</v>
      </c>
      <c r="L4495" s="278">
        <v>0</v>
      </c>
      <c r="M4495" s="278">
        <f t="shared" si="70"/>
        <v>0</v>
      </c>
    </row>
    <row r="4496" spans="1:13" hidden="1" x14ac:dyDescent="0.3">
      <c r="A4496" s="108">
        <v>599205</v>
      </c>
      <c r="B4496" s="133" t="s">
        <v>8844</v>
      </c>
      <c r="C4496" s="133" t="s">
        <v>18</v>
      </c>
      <c r="D4496" s="133" t="s">
        <v>7950</v>
      </c>
      <c r="E4496" s="133" t="s">
        <v>1286</v>
      </c>
      <c r="F4496" s="133" t="s">
        <v>8763</v>
      </c>
      <c r="G4496" s="133" t="s">
        <v>865</v>
      </c>
      <c r="H4496" s="133" t="s">
        <v>1287</v>
      </c>
      <c r="I4496" t="b">
        <v>0</v>
      </c>
      <c r="J4496" s="133" t="s">
        <v>867</v>
      </c>
      <c r="K4496" s="91">
        <v>0</v>
      </c>
      <c r="L4496" s="278">
        <v>0</v>
      </c>
      <c r="M4496" s="278">
        <f t="shared" si="70"/>
        <v>0</v>
      </c>
    </row>
    <row r="4497" spans="1:13" hidden="1" x14ac:dyDescent="0.3">
      <c r="A4497" s="108">
        <v>1689104</v>
      </c>
      <c r="B4497" s="133" t="s">
        <v>8845</v>
      </c>
      <c r="C4497" s="133" t="s">
        <v>18</v>
      </c>
      <c r="D4497" s="133" t="s">
        <v>7950</v>
      </c>
      <c r="E4497" s="133" t="s">
        <v>1176</v>
      </c>
      <c r="F4497" s="133" t="s">
        <v>7055</v>
      </c>
      <c r="G4497" s="133" t="s">
        <v>865</v>
      </c>
      <c r="H4497" s="133">
        <v>0</v>
      </c>
      <c r="I4497" t="b">
        <v>0</v>
      </c>
      <c r="J4497" s="133" t="s">
        <v>1166</v>
      </c>
      <c r="K4497" s="91">
        <v>272180</v>
      </c>
      <c r="L4497" s="278">
        <v>266950</v>
      </c>
      <c r="M4497" s="278">
        <f t="shared" si="70"/>
        <v>-5230</v>
      </c>
    </row>
    <row r="4498" spans="1:13" hidden="1" x14ac:dyDescent="0.3">
      <c r="A4498" s="108">
        <v>595622</v>
      </c>
      <c r="B4498" s="133" t="s">
        <v>8846</v>
      </c>
      <c r="C4498" s="133" t="s">
        <v>18</v>
      </c>
      <c r="D4498" s="133" t="s">
        <v>7950</v>
      </c>
      <c r="E4498" s="133" t="s">
        <v>1176</v>
      </c>
      <c r="F4498" s="133" t="s">
        <v>7055</v>
      </c>
      <c r="G4498" s="133" t="s">
        <v>925</v>
      </c>
      <c r="H4498" s="133" t="s">
        <v>8847</v>
      </c>
      <c r="I4498" t="b">
        <v>0</v>
      </c>
      <c r="J4498" s="133" t="s">
        <v>867</v>
      </c>
      <c r="K4498" s="91">
        <v>2110</v>
      </c>
      <c r="L4498" s="278">
        <v>2110</v>
      </c>
      <c r="M4498" s="278">
        <f t="shared" si="70"/>
        <v>0</v>
      </c>
    </row>
    <row r="4499" spans="1:13" hidden="1" x14ac:dyDescent="0.3">
      <c r="A4499" s="108">
        <v>595623</v>
      </c>
      <c r="B4499" s="133" t="s">
        <v>8848</v>
      </c>
      <c r="C4499" s="133" t="s">
        <v>18</v>
      </c>
      <c r="D4499" s="133" t="s">
        <v>7950</v>
      </c>
      <c r="E4499" s="133" t="s">
        <v>1182</v>
      </c>
      <c r="F4499" s="133" t="s">
        <v>7055</v>
      </c>
      <c r="G4499" s="133" t="s">
        <v>865</v>
      </c>
      <c r="H4499" s="133" t="s">
        <v>1183</v>
      </c>
      <c r="I4499" t="b">
        <v>0</v>
      </c>
      <c r="J4499" s="133" t="s">
        <v>867</v>
      </c>
      <c r="K4499" s="91">
        <v>0</v>
      </c>
      <c r="L4499" s="278">
        <v>0</v>
      </c>
      <c r="M4499" s="278">
        <f t="shared" si="70"/>
        <v>0</v>
      </c>
    </row>
    <row r="4500" spans="1:13" hidden="1" x14ac:dyDescent="0.3">
      <c r="A4500" s="108">
        <v>599206</v>
      </c>
      <c r="B4500" s="133" t="s">
        <v>8849</v>
      </c>
      <c r="C4500" s="133" t="s">
        <v>18</v>
      </c>
      <c r="D4500" s="133" t="s">
        <v>7950</v>
      </c>
      <c r="E4500" s="133" t="s">
        <v>1185</v>
      </c>
      <c r="F4500" s="133" t="s">
        <v>7055</v>
      </c>
      <c r="G4500" s="133" t="s">
        <v>865</v>
      </c>
      <c r="H4500" s="133" t="s">
        <v>1186</v>
      </c>
      <c r="I4500" t="b">
        <v>0</v>
      </c>
      <c r="J4500" s="133" t="s">
        <v>867</v>
      </c>
      <c r="K4500" s="91">
        <v>500</v>
      </c>
      <c r="L4500" s="278">
        <v>500</v>
      </c>
      <c r="M4500" s="278">
        <f t="shared" si="70"/>
        <v>0</v>
      </c>
    </row>
    <row r="4501" spans="1:13" hidden="1" x14ac:dyDescent="0.3">
      <c r="A4501" s="108">
        <v>599207</v>
      </c>
      <c r="B4501" s="133" t="s">
        <v>8850</v>
      </c>
      <c r="C4501" s="133" t="s">
        <v>18</v>
      </c>
      <c r="D4501" s="133" t="s">
        <v>7950</v>
      </c>
      <c r="E4501" s="133" t="s">
        <v>1418</v>
      </c>
      <c r="F4501" s="133" t="s">
        <v>7055</v>
      </c>
      <c r="G4501" s="133" t="s">
        <v>865</v>
      </c>
      <c r="H4501" s="133" t="s">
        <v>1636</v>
      </c>
      <c r="I4501" t="b">
        <v>0</v>
      </c>
      <c r="J4501" s="133" t="s">
        <v>867</v>
      </c>
      <c r="K4501" s="91">
        <v>100</v>
      </c>
      <c r="L4501" s="278">
        <v>100</v>
      </c>
      <c r="M4501" s="278">
        <f t="shared" si="70"/>
        <v>0</v>
      </c>
    </row>
    <row r="4502" spans="1:13" hidden="1" x14ac:dyDescent="0.3">
      <c r="A4502" s="108">
        <v>599208</v>
      </c>
      <c r="B4502" s="133" t="s">
        <v>8851</v>
      </c>
      <c r="C4502" s="133" t="s">
        <v>18</v>
      </c>
      <c r="D4502" s="133" t="s">
        <v>7950</v>
      </c>
      <c r="E4502" s="133" t="s">
        <v>1188</v>
      </c>
      <c r="F4502" s="133" t="s">
        <v>7055</v>
      </c>
      <c r="G4502" s="133" t="s">
        <v>865</v>
      </c>
      <c r="H4502" s="133" t="s">
        <v>1189</v>
      </c>
      <c r="I4502" t="b">
        <v>0</v>
      </c>
      <c r="J4502" s="133" t="s">
        <v>867</v>
      </c>
      <c r="K4502" s="91">
        <v>6000</v>
      </c>
      <c r="L4502" s="278">
        <v>6000</v>
      </c>
      <c r="M4502" s="278">
        <f t="shared" si="70"/>
        <v>0</v>
      </c>
    </row>
    <row r="4503" spans="1:13" hidden="1" x14ac:dyDescent="0.3">
      <c r="A4503" s="108">
        <v>595658</v>
      </c>
      <c r="B4503" s="133" t="s">
        <v>8852</v>
      </c>
      <c r="C4503" s="133" t="s">
        <v>18</v>
      </c>
      <c r="D4503" s="133" t="s">
        <v>7950</v>
      </c>
      <c r="E4503" s="133" t="s">
        <v>1188</v>
      </c>
      <c r="F4503" s="133" t="s">
        <v>8734</v>
      </c>
      <c r="G4503" s="133" t="s">
        <v>865</v>
      </c>
      <c r="H4503" s="133" t="s">
        <v>1189</v>
      </c>
      <c r="I4503" t="b">
        <v>0</v>
      </c>
      <c r="J4503" s="133" t="s">
        <v>867</v>
      </c>
      <c r="K4503" s="91">
        <v>0</v>
      </c>
      <c r="L4503" s="278">
        <v>0</v>
      </c>
      <c r="M4503" s="278">
        <f t="shared" si="70"/>
        <v>0</v>
      </c>
    </row>
    <row r="4504" spans="1:13" hidden="1" x14ac:dyDescent="0.3">
      <c r="A4504" s="108">
        <v>599209</v>
      </c>
      <c r="B4504" s="133" t="s">
        <v>8853</v>
      </c>
      <c r="C4504" s="133" t="s">
        <v>18</v>
      </c>
      <c r="D4504" s="133" t="s">
        <v>7950</v>
      </c>
      <c r="E4504" s="133" t="s">
        <v>1188</v>
      </c>
      <c r="F4504" s="133" t="s">
        <v>8737</v>
      </c>
      <c r="G4504" s="133" t="s">
        <v>865</v>
      </c>
      <c r="H4504" s="133" t="s">
        <v>1189</v>
      </c>
      <c r="I4504" t="b">
        <v>0</v>
      </c>
      <c r="J4504" s="133" t="s">
        <v>867</v>
      </c>
      <c r="K4504" s="91">
        <v>0</v>
      </c>
      <c r="L4504" s="278">
        <v>0</v>
      </c>
      <c r="M4504" s="278">
        <f t="shared" si="70"/>
        <v>0</v>
      </c>
    </row>
    <row r="4505" spans="1:13" hidden="1" x14ac:dyDescent="0.3">
      <c r="A4505" s="108">
        <v>599210</v>
      </c>
      <c r="B4505" s="133" t="s">
        <v>8854</v>
      </c>
      <c r="C4505" s="133" t="s">
        <v>18</v>
      </c>
      <c r="D4505" s="133" t="s">
        <v>7950</v>
      </c>
      <c r="E4505" s="133" t="s">
        <v>1188</v>
      </c>
      <c r="F4505" s="133" t="s">
        <v>8743</v>
      </c>
      <c r="G4505" s="133" t="s">
        <v>865</v>
      </c>
      <c r="H4505" s="133" t="s">
        <v>1189</v>
      </c>
      <c r="I4505" t="b">
        <v>0</v>
      </c>
      <c r="J4505" s="133" t="s">
        <v>867</v>
      </c>
      <c r="K4505" s="91">
        <v>0</v>
      </c>
      <c r="L4505" s="278">
        <v>0</v>
      </c>
      <c r="M4505" s="278">
        <f t="shared" si="70"/>
        <v>0</v>
      </c>
    </row>
    <row r="4506" spans="1:13" hidden="1" x14ac:dyDescent="0.3">
      <c r="A4506" s="108">
        <v>599211</v>
      </c>
      <c r="B4506" s="133" t="s">
        <v>8856</v>
      </c>
      <c r="C4506" s="133" t="s">
        <v>18</v>
      </c>
      <c r="D4506" s="133" t="s">
        <v>7950</v>
      </c>
      <c r="E4506" s="133" t="s">
        <v>1188</v>
      </c>
      <c r="F4506" s="133" t="s">
        <v>8749</v>
      </c>
      <c r="G4506" s="133" t="s">
        <v>865</v>
      </c>
      <c r="H4506" s="133" t="s">
        <v>1189</v>
      </c>
      <c r="I4506" t="b">
        <v>0</v>
      </c>
      <c r="J4506" s="133" t="s">
        <v>867</v>
      </c>
      <c r="K4506" s="91">
        <v>0</v>
      </c>
      <c r="L4506" s="278">
        <v>0</v>
      </c>
      <c r="M4506" s="278">
        <f t="shared" si="70"/>
        <v>0</v>
      </c>
    </row>
    <row r="4507" spans="1:13" hidden="1" x14ac:dyDescent="0.3">
      <c r="A4507" s="108">
        <v>595624</v>
      </c>
      <c r="B4507" s="133" t="s">
        <v>8857</v>
      </c>
      <c r="C4507" s="133" t="s">
        <v>18</v>
      </c>
      <c r="D4507" s="133" t="s">
        <v>7950</v>
      </c>
      <c r="E4507" s="133" t="s">
        <v>1188</v>
      </c>
      <c r="F4507" s="133" t="s">
        <v>8752</v>
      </c>
      <c r="G4507" s="133" t="s">
        <v>865</v>
      </c>
      <c r="H4507" s="133" t="s">
        <v>1189</v>
      </c>
      <c r="I4507" t="b">
        <v>0</v>
      </c>
      <c r="J4507" s="133" t="s">
        <v>867</v>
      </c>
      <c r="K4507" s="91">
        <v>0</v>
      </c>
      <c r="L4507" s="278">
        <v>0</v>
      </c>
      <c r="M4507" s="278">
        <f t="shared" si="70"/>
        <v>0</v>
      </c>
    </row>
    <row r="4508" spans="1:13" hidden="1" x14ac:dyDescent="0.3">
      <c r="A4508" s="108">
        <v>595625</v>
      </c>
      <c r="B4508" s="133" t="s">
        <v>8858</v>
      </c>
      <c r="C4508" s="133" t="s">
        <v>18</v>
      </c>
      <c r="D4508" s="133" t="s">
        <v>7950</v>
      </c>
      <c r="E4508" s="133" t="s">
        <v>1188</v>
      </c>
      <c r="F4508" s="133" t="s">
        <v>8755</v>
      </c>
      <c r="G4508" s="133" t="s">
        <v>865</v>
      </c>
      <c r="H4508" s="133" t="s">
        <v>1189</v>
      </c>
      <c r="I4508" t="b">
        <v>0</v>
      </c>
      <c r="J4508" s="133" t="s">
        <v>867</v>
      </c>
      <c r="K4508" s="91">
        <v>0</v>
      </c>
      <c r="L4508" s="278">
        <v>0</v>
      </c>
      <c r="M4508" s="278">
        <f t="shared" si="70"/>
        <v>0</v>
      </c>
    </row>
    <row r="4509" spans="1:13" hidden="1" x14ac:dyDescent="0.3">
      <c r="A4509" s="108">
        <v>595626</v>
      </c>
      <c r="B4509" s="133" t="s">
        <v>8859</v>
      </c>
      <c r="C4509" s="133" t="s">
        <v>18</v>
      </c>
      <c r="D4509" s="133" t="s">
        <v>7950</v>
      </c>
      <c r="E4509" s="133" t="s">
        <v>1188</v>
      </c>
      <c r="F4509" s="133" t="s">
        <v>8760</v>
      </c>
      <c r="G4509" s="133" t="s">
        <v>865</v>
      </c>
      <c r="H4509" s="133" t="s">
        <v>1189</v>
      </c>
      <c r="I4509" t="b">
        <v>0</v>
      </c>
      <c r="J4509" s="133" t="s">
        <v>867</v>
      </c>
      <c r="K4509" s="91">
        <v>0</v>
      </c>
      <c r="L4509" s="278">
        <v>0</v>
      </c>
      <c r="M4509" s="278">
        <f t="shared" si="70"/>
        <v>0</v>
      </c>
    </row>
    <row r="4510" spans="1:13" hidden="1" x14ac:dyDescent="0.3">
      <c r="A4510" s="108">
        <v>599212</v>
      </c>
      <c r="B4510" s="133" t="s">
        <v>8860</v>
      </c>
      <c r="C4510" s="133" t="s">
        <v>18</v>
      </c>
      <c r="D4510" s="133" t="s">
        <v>7950</v>
      </c>
      <c r="E4510" s="133" t="s">
        <v>1188</v>
      </c>
      <c r="F4510" s="133" t="s">
        <v>8843</v>
      </c>
      <c r="G4510" s="133" t="s">
        <v>865</v>
      </c>
      <c r="H4510" s="133" t="s">
        <v>1189</v>
      </c>
      <c r="I4510" t="b">
        <v>0</v>
      </c>
      <c r="J4510" s="133" t="s">
        <v>867</v>
      </c>
      <c r="K4510" s="91">
        <v>0</v>
      </c>
      <c r="L4510" s="278">
        <v>0</v>
      </c>
      <c r="M4510" s="278">
        <f t="shared" si="70"/>
        <v>0</v>
      </c>
    </row>
    <row r="4511" spans="1:13" hidden="1" x14ac:dyDescent="0.3">
      <c r="A4511" s="108">
        <v>595627</v>
      </c>
      <c r="B4511" s="133" t="s">
        <v>8861</v>
      </c>
      <c r="C4511" s="133" t="s">
        <v>18</v>
      </c>
      <c r="D4511" s="133" t="s">
        <v>7950</v>
      </c>
      <c r="E4511" s="133" t="s">
        <v>1191</v>
      </c>
      <c r="F4511" s="133" t="s">
        <v>7055</v>
      </c>
      <c r="G4511" s="133" t="s">
        <v>865</v>
      </c>
      <c r="H4511" s="133" t="s">
        <v>2130</v>
      </c>
      <c r="I4511" t="b">
        <v>0</v>
      </c>
      <c r="J4511" s="133" t="s">
        <v>867</v>
      </c>
      <c r="K4511" s="91">
        <v>1000</v>
      </c>
      <c r="L4511" s="278">
        <v>1000</v>
      </c>
      <c r="M4511" s="278">
        <f t="shared" si="70"/>
        <v>0</v>
      </c>
    </row>
    <row r="4512" spans="1:13" hidden="1" x14ac:dyDescent="0.3">
      <c r="A4512" s="108">
        <v>599213</v>
      </c>
      <c r="B4512" s="133" t="s">
        <v>8862</v>
      </c>
      <c r="C4512" s="133" t="s">
        <v>18</v>
      </c>
      <c r="D4512" s="133" t="s">
        <v>7950</v>
      </c>
      <c r="E4512" s="133" t="s">
        <v>1197</v>
      </c>
      <c r="F4512" s="133" t="s">
        <v>7055</v>
      </c>
      <c r="G4512" s="133" t="s">
        <v>865</v>
      </c>
      <c r="H4512" s="133" t="s">
        <v>1198</v>
      </c>
      <c r="I4512" t="b">
        <v>0</v>
      </c>
      <c r="J4512" s="133" t="s">
        <v>867</v>
      </c>
      <c r="K4512" s="91">
        <v>2000</v>
      </c>
      <c r="L4512" s="278">
        <v>2000</v>
      </c>
      <c r="M4512" s="278">
        <f t="shared" si="70"/>
        <v>0</v>
      </c>
    </row>
    <row r="4513" spans="1:13" hidden="1" x14ac:dyDescent="0.3">
      <c r="A4513" s="108">
        <v>599214</v>
      </c>
      <c r="B4513" s="133" t="s">
        <v>8863</v>
      </c>
      <c r="C4513" s="133" t="s">
        <v>18</v>
      </c>
      <c r="D4513" s="133" t="s">
        <v>7950</v>
      </c>
      <c r="E4513" s="133" t="s">
        <v>1202</v>
      </c>
      <c r="F4513" s="133" t="s">
        <v>7055</v>
      </c>
      <c r="G4513" s="133" t="s">
        <v>865</v>
      </c>
      <c r="H4513" s="133" t="s">
        <v>1203</v>
      </c>
      <c r="I4513" t="b">
        <v>0</v>
      </c>
      <c r="J4513" s="133" t="s">
        <v>867</v>
      </c>
      <c r="K4513" s="91">
        <v>4500</v>
      </c>
      <c r="L4513" s="278">
        <v>4500</v>
      </c>
      <c r="M4513" s="278">
        <f t="shared" si="70"/>
        <v>0</v>
      </c>
    </row>
    <row r="4514" spans="1:13" hidden="1" x14ac:dyDescent="0.3">
      <c r="A4514" s="108">
        <v>1300871</v>
      </c>
      <c r="B4514" s="133" t="s">
        <v>8864</v>
      </c>
      <c r="C4514" s="133" t="s">
        <v>18</v>
      </c>
      <c r="D4514" s="133" t="s">
        <v>7950</v>
      </c>
      <c r="E4514" s="133" t="s">
        <v>1202</v>
      </c>
      <c r="F4514" s="133" t="s">
        <v>8737</v>
      </c>
      <c r="G4514" s="133" t="s">
        <v>865</v>
      </c>
      <c r="H4514" s="133" t="s">
        <v>1203</v>
      </c>
      <c r="I4514" t="b">
        <v>0</v>
      </c>
      <c r="J4514" s="133" t="s">
        <v>867</v>
      </c>
      <c r="K4514" s="91">
        <v>0</v>
      </c>
      <c r="L4514" s="278">
        <v>0</v>
      </c>
      <c r="M4514" s="278">
        <f t="shared" si="70"/>
        <v>0</v>
      </c>
    </row>
    <row r="4515" spans="1:13" hidden="1" x14ac:dyDescent="0.3">
      <c r="A4515" s="108">
        <v>599215</v>
      </c>
      <c r="B4515" s="133" t="s">
        <v>8865</v>
      </c>
      <c r="C4515" s="133" t="s">
        <v>18</v>
      </c>
      <c r="D4515" s="133" t="s">
        <v>7950</v>
      </c>
      <c r="E4515" s="133" t="s">
        <v>1202</v>
      </c>
      <c r="F4515" s="133" t="s">
        <v>8743</v>
      </c>
      <c r="G4515" s="133" t="s">
        <v>865</v>
      </c>
      <c r="H4515" s="133" t="s">
        <v>1203</v>
      </c>
      <c r="I4515" t="b">
        <v>0</v>
      </c>
      <c r="J4515" s="133" t="s">
        <v>867</v>
      </c>
      <c r="K4515" s="91">
        <v>100</v>
      </c>
      <c r="L4515" s="278">
        <v>100</v>
      </c>
      <c r="M4515" s="278">
        <f t="shared" si="70"/>
        <v>0</v>
      </c>
    </row>
    <row r="4516" spans="1:13" hidden="1" x14ac:dyDescent="0.3">
      <c r="A4516" s="108">
        <v>599216</v>
      </c>
      <c r="B4516" s="133" t="s">
        <v>8866</v>
      </c>
      <c r="C4516" s="133" t="s">
        <v>18</v>
      </c>
      <c r="D4516" s="133" t="s">
        <v>7950</v>
      </c>
      <c r="E4516" s="133" t="s">
        <v>1202</v>
      </c>
      <c r="F4516" s="133" t="s">
        <v>8755</v>
      </c>
      <c r="G4516" s="133" t="s">
        <v>865</v>
      </c>
      <c r="H4516" s="133" t="s">
        <v>1203</v>
      </c>
      <c r="I4516" t="b">
        <v>0</v>
      </c>
      <c r="J4516" s="133" t="s">
        <v>867</v>
      </c>
      <c r="K4516" s="91">
        <v>300</v>
      </c>
      <c r="L4516" s="278">
        <v>300</v>
      </c>
      <c r="M4516" s="278">
        <f t="shared" si="70"/>
        <v>0</v>
      </c>
    </row>
    <row r="4517" spans="1:13" hidden="1" x14ac:dyDescent="0.3">
      <c r="A4517" s="108">
        <v>599217</v>
      </c>
      <c r="B4517" s="133" t="s">
        <v>8867</v>
      </c>
      <c r="C4517" s="133" t="s">
        <v>18</v>
      </c>
      <c r="D4517" s="133" t="s">
        <v>7950</v>
      </c>
      <c r="E4517" s="133" t="s">
        <v>1202</v>
      </c>
      <c r="F4517" s="133" t="s">
        <v>8760</v>
      </c>
      <c r="G4517" s="133" t="s">
        <v>865</v>
      </c>
      <c r="H4517" s="133" t="s">
        <v>2831</v>
      </c>
      <c r="I4517" t="b">
        <v>0</v>
      </c>
      <c r="J4517" s="133" t="s">
        <v>867</v>
      </c>
      <c r="K4517" s="91">
        <v>0</v>
      </c>
      <c r="L4517" s="278">
        <v>0</v>
      </c>
      <c r="M4517" s="278">
        <f t="shared" si="70"/>
        <v>0</v>
      </c>
    </row>
    <row r="4518" spans="1:13" hidden="1" x14ac:dyDescent="0.3">
      <c r="A4518" s="108">
        <v>1558740</v>
      </c>
      <c r="B4518" s="133" t="s">
        <v>8868</v>
      </c>
      <c r="C4518" s="133" t="s">
        <v>18</v>
      </c>
      <c r="D4518" s="133" t="s">
        <v>7950</v>
      </c>
      <c r="E4518" s="133" t="s">
        <v>2668</v>
      </c>
      <c r="F4518" s="133" t="s">
        <v>7055</v>
      </c>
      <c r="G4518" s="133" t="s">
        <v>865</v>
      </c>
      <c r="H4518" s="133" t="s">
        <v>8110</v>
      </c>
      <c r="I4518" t="b">
        <v>0</v>
      </c>
      <c r="J4518" s="133" t="s">
        <v>867</v>
      </c>
      <c r="K4518" s="91">
        <v>1000</v>
      </c>
      <c r="L4518" s="278">
        <v>1000</v>
      </c>
      <c r="M4518" s="278">
        <f t="shared" si="70"/>
        <v>0</v>
      </c>
    </row>
    <row r="4519" spans="1:13" hidden="1" x14ac:dyDescent="0.3">
      <c r="A4519" s="108">
        <v>2617675</v>
      </c>
      <c r="B4519" s="133" t="s">
        <v>8869</v>
      </c>
      <c r="C4519" s="133" t="s">
        <v>18</v>
      </c>
      <c r="D4519" s="133" t="s">
        <v>7950</v>
      </c>
      <c r="E4519" s="133" t="s">
        <v>2668</v>
      </c>
      <c r="F4519" s="133" t="s">
        <v>8731</v>
      </c>
      <c r="G4519" s="133" t="s">
        <v>865</v>
      </c>
      <c r="H4519" s="133" t="s">
        <v>8110</v>
      </c>
      <c r="I4519" t="b">
        <v>0</v>
      </c>
      <c r="J4519" s="133" t="s">
        <v>867</v>
      </c>
      <c r="K4519" s="91">
        <v>500</v>
      </c>
      <c r="L4519" s="278">
        <v>500</v>
      </c>
      <c r="M4519" s="278">
        <f t="shared" si="70"/>
        <v>0</v>
      </c>
    </row>
    <row r="4520" spans="1:13" hidden="1" x14ac:dyDescent="0.3">
      <c r="A4520" s="108">
        <v>2617676</v>
      </c>
      <c r="B4520" s="133" t="s">
        <v>8870</v>
      </c>
      <c r="C4520" s="133" t="s">
        <v>18</v>
      </c>
      <c r="D4520" s="133" t="s">
        <v>7950</v>
      </c>
      <c r="E4520" s="133" t="s">
        <v>2668</v>
      </c>
      <c r="F4520" s="133" t="s">
        <v>8734</v>
      </c>
      <c r="G4520" s="133" t="s">
        <v>865</v>
      </c>
      <c r="H4520" s="133" t="s">
        <v>8110</v>
      </c>
      <c r="I4520" t="b">
        <v>0</v>
      </c>
      <c r="J4520" s="133" t="s">
        <v>867</v>
      </c>
      <c r="K4520" s="91">
        <v>5000</v>
      </c>
      <c r="L4520" s="278">
        <v>5000</v>
      </c>
      <c r="M4520" s="278">
        <f t="shared" si="70"/>
        <v>0</v>
      </c>
    </row>
    <row r="4521" spans="1:13" hidden="1" x14ac:dyDescent="0.3">
      <c r="A4521" s="108">
        <v>2617704</v>
      </c>
      <c r="B4521" s="133" t="s">
        <v>8871</v>
      </c>
      <c r="C4521" s="133" t="s">
        <v>18</v>
      </c>
      <c r="D4521" s="133" t="s">
        <v>7950</v>
      </c>
      <c r="E4521" s="133" t="s">
        <v>2668</v>
      </c>
      <c r="F4521" s="133" t="s">
        <v>8737</v>
      </c>
      <c r="G4521" s="133" t="s">
        <v>865</v>
      </c>
      <c r="H4521" s="133" t="s">
        <v>8110</v>
      </c>
      <c r="I4521" t="b">
        <v>0</v>
      </c>
      <c r="J4521" s="133" t="s">
        <v>867</v>
      </c>
      <c r="K4521" s="91">
        <v>3000</v>
      </c>
      <c r="L4521" s="278">
        <v>3000</v>
      </c>
      <c r="M4521" s="278">
        <f t="shared" si="70"/>
        <v>0</v>
      </c>
    </row>
    <row r="4522" spans="1:13" hidden="1" x14ac:dyDescent="0.3">
      <c r="A4522" s="108">
        <v>2617705</v>
      </c>
      <c r="B4522" s="133" t="s">
        <v>8872</v>
      </c>
      <c r="C4522" s="133" t="s">
        <v>18</v>
      </c>
      <c r="D4522" s="133" t="s">
        <v>7950</v>
      </c>
      <c r="E4522" s="133" t="s">
        <v>2668</v>
      </c>
      <c r="F4522" s="133" t="s">
        <v>8740</v>
      </c>
      <c r="G4522" s="133" t="s">
        <v>865</v>
      </c>
      <c r="H4522" s="133" t="s">
        <v>8110</v>
      </c>
      <c r="I4522" t="b">
        <v>0</v>
      </c>
      <c r="J4522" s="133" t="s">
        <v>867</v>
      </c>
      <c r="K4522" s="91">
        <v>4700</v>
      </c>
      <c r="L4522" s="278">
        <v>4700</v>
      </c>
      <c r="M4522" s="278">
        <f t="shared" si="70"/>
        <v>0</v>
      </c>
    </row>
    <row r="4523" spans="1:13" hidden="1" x14ac:dyDescent="0.3">
      <c r="A4523" s="108">
        <v>1210123</v>
      </c>
      <c r="B4523" s="133" t="s">
        <v>8875</v>
      </c>
      <c r="C4523" s="133" t="s">
        <v>18</v>
      </c>
      <c r="D4523" s="133" t="s">
        <v>7950</v>
      </c>
      <c r="E4523" s="133" t="s">
        <v>2668</v>
      </c>
      <c r="F4523" s="133" t="s">
        <v>8826</v>
      </c>
      <c r="G4523" s="133" t="s">
        <v>865</v>
      </c>
      <c r="H4523" s="133" t="s">
        <v>8110</v>
      </c>
      <c r="I4523" t="b">
        <v>0</v>
      </c>
      <c r="J4523" s="133" t="s">
        <v>867</v>
      </c>
      <c r="K4523" s="91">
        <v>1700</v>
      </c>
      <c r="L4523" s="278">
        <v>1700</v>
      </c>
      <c r="M4523" s="278">
        <f t="shared" si="70"/>
        <v>0</v>
      </c>
    </row>
    <row r="4524" spans="1:13" hidden="1" x14ac:dyDescent="0.3">
      <c r="A4524" s="108">
        <v>599809</v>
      </c>
      <c r="B4524" s="133" t="s">
        <v>8876</v>
      </c>
      <c r="C4524" s="133" t="s">
        <v>18</v>
      </c>
      <c r="D4524" s="133" t="s">
        <v>7950</v>
      </c>
      <c r="E4524" s="133" t="s">
        <v>2668</v>
      </c>
      <c r="F4524" s="133" t="s">
        <v>8816</v>
      </c>
      <c r="G4524" s="133" t="s">
        <v>865</v>
      </c>
      <c r="H4524" s="133" t="s">
        <v>8110</v>
      </c>
      <c r="I4524" t="b">
        <v>0</v>
      </c>
      <c r="J4524" s="133" t="s">
        <v>867</v>
      </c>
      <c r="K4524" s="91">
        <v>500</v>
      </c>
      <c r="L4524" s="278">
        <v>500</v>
      </c>
      <c r="M4524" s="278">
        <f t="shared" si="70"/>
        <v>0</v>
      </c>
    </row>
    <row r="4525" spans="1:13" hidden="1" x14ac:dyDescent="0.3">
      <c r="A4525" s="108">
        <v>1191165</v>
      </c>
      <c r="B4525" s="133" t="s">
        <v>8877</v>
      </c>
      <c r="C4525" s="133" t="s">
        <v>18</v>
      </c>
      <c r="D4525" s="133" t="s">
        <v>7950</v>
      </c>
      <c r="E4525" s="133" t="s">
        <v>2668</v>
      </c>
      <c r="F4525" s="133" t="s">
        <v>8829</v>
      </c>
      <c r="G4525" s="133" t="s">
        <v>865</v>
      </c>
      <c r="H4525" s="133" t="s">
        <v>8110</v>
      </c>
      <c r="I4525" t="b">
        <v>0</v>
      </c>
      <c r="J4525" s="133" t="s">
        <v>867</v>
      </c>
      <c r="K4525" s="91">
        <v>0</v>
      </c>
      <c r="L4525" s="278">
        <v>0</v>
      </c>
      <c r="M4525" s="278">
        <f t="shared" si="70"/>
        <v>0</v>
      </c>
    </row>
    <row r="4526" spans="1:13" hidden="1" x14ac:dyDescent="0.3">
      <c r="A4526" s="108">
        <v>850634</v>
      </c>
      <c r="B4526" s="133" t="s">
        <v>8878</v>
      </c>
      <c r="C4526" s="133" t="s">
        <v>18</v>
      </c>
      <c r="D4526" s="133" t="s">
        <v>7950</v>
      </c>
      <c r="E4526" s="133" t="s">
        <v>2668</v>
      </c>
      <c r="F4526" s="133" t="s">
        <v>8743</v>
      </c>
      <c r="G4526" s="133" t="s">
        <v>865</v>
      </c>
      <c r="H4526" s="133" t="s">
        <v>8110</v>
      </c>
      <c r="I4526" t="b">
        <v>0</v>
      </c>
      <c r="J4526" s="133" t="s">
        <v>867</v>
      </c>
      <c r="K4526" s="91">
        <v>3800</v>
      </c>
      <c r="L4526" s="278">
        <v>3800</v>
      </c>
      <c r="M4526" s="278">
        <f t="shared" si="70"/>
        <v>0</v>
      </c>
    </row>
    <row r="4527" spans="1:13" hidden="1" x14ac:dyDescent="0.3">
      <c r="A4527" s="108">
        <v>850639</v>
      </c>
      <c r="B4527" s="133" t="s">
        <v>8879</v>
      </c>
      <c r="C4527" s="133" t="s">
        <v>18</v>
      </c>
      <c r="D4527" s="133" t="s">
        <v>7950</v>
      </c>
      <c r="E4527" s="133" t="s">
        <v>2668</v>
      </c>
      <c r="F4527" s="133" t="s">
        <v>8746</v>
      </c>
      <c r="G4527" s="133" t="s">
        <v>865</v>
      </c>
      <c r="H4527" s="133" t="s">
        <v>8110</v>
      </c>
      <c r="I4527" t="b">
        <v>0</v>
      </c>
      <c r="J4527" s="133" t="s">
        <v>867</v>
      </c>
      <c r="K4527" s="91">
        <v>2750</v>
      </c>
      <c r="L4527" s="278">
        <v>2750</v>
      </c>
      <c r="M4527" s="278">
        <f t="shared" si="70"/>
        <v>0</v>
      </c>
    </row>
    <row r="4528" spans="1:13" hidden="1" x14ac:dyDescent="0.3">
      <c r="A4528" s="108">
        <v>850733</v>
      </c>
      <c r="B4528" s="133" t="s">
        <v>8883</v>
      </c>
      <c r="C4528" s="133" t="s">
        <v>18</v>
      </c>
      <c r="D4528" s="133" t="s">
        <v>7950</v>
      </c>
      <c r="E4528" s="133" t="s">
        <v>2668</v>
      </c>
      <c r="F4528" s="133" t="s">
        <v>8833</v>
      </c>
      <c r="G4528" s="133" t="s">
        <v>865</v>
      </c>
      <c r="H4528" s="133" t="s">
        <v>8110</v>
      </c>
      <c r="I4528" t="b">
        <v>0</v>
      </c>
      <c r="J4528" s="133" t="s">
        <v>867</v>
      </c>
      <c r="K4528" s="91">
        <v>500</v>
      </c>
      <c r="L4528" s="278">
        <v>500</v>
      </c>
      <c r="M4528" s="278">
        <f t="shared" si="70"/>
        <v>0</v>
      </c>
    </row>
    <row r="4529" spans="1:13" hidden="1" x14ac:dyDescent="0.3">
      <c r="A4529" s="108">
        <v>599810</v>
      </c>
      <c r="B4529" s="133" t="s">
        <v>8884</v>
      </c>
      <c r="C4529" s="133" t="s">
        <v>18</v>
      </c>
      <c r="D4529" s="133" t="s">
        <v>7950</v>
      </c>
      <c r="E4529" s="133" t="s">
        <v>2668</v>
      </c>
      <c r="F4529" s="133" t="s">
        <v>8749</v>
      </c>
      <c r="G4529" s="133" t="s">
        <v>865</v>
      </c>
      <c r="H4529" s="133" t="s">
        <v>8110</v>
      </c>
      <c r="I4529" t="b">
        <v>0</v>
      </c>
      <c r="J4529" s="133" t="s">
        <v>867</v>
      </c>
      <c r="K4529" s="91">
        <v>5000</v>
      </c>
      <c r="L4529" s="278">
        <v>5000</v>
      </c>
      <c r="M4529" s="278">
        <f t="shared" si="70"/>
        <v>0</v>
      </c>
    </row>
    <row r="4530" spans="1:13" hidden="1" x14ac:dyDescent="0.3">
      <c r="A4530" s="108">
        <v>599811</v>
      </c>
      <c r="B4530" s="133" t="s">
        <v>8885</v>
      </c>
      <c r="C4530" s="133" t="s">
        <v>18</v>
      </c>
      <c r="D4530" s="133" t="s">
        <v>7950</v>
      </c>
      <c r="E4530" s="133" t="s">
        <v>2668</v>
      </c>
      <c r="F4530" s="133" t="s">
        <v>8752</v>
      </c>
      <c r="G4530" s="133" t="s">
        <v>865</v>
      </c>
      <c r="H4530" s="133" t="s">
        <v>8110</v>
      </c>
      <c r="I4530" t="b">
        <v>0</v>
      </c>
      <c r="J4530" s="133" t="s">
        <v>867</v>
      </c>
      <c r="K4530" s="91">
        <v>2500</v>
      </c>
      <c r="L4530" s="278">
        <v>2500</v>
      </c>
      <c r="M4530" s="278">
        <f t="shared" si="70"/>
        <v>0</v>
      </c>
    </row>
    <row r="4531" spans="1:13" hidden="1" x14ac:dyDescent="0.3">
      <c r="A4531" s="108">
        <v>1210122</v>
      </c>
      <c r="B4531" s="133" t="s">
        <v>8886</v>
      </c>
      <c r="C4531" s="133" t="s">
        <v>18</v>
      </c>
      <c r="D4531" s="133" t="s">
        <v>7950</v>
      </c>
      <c r="E4531" s="133" t="s">
        <v>2668</v>
      </c>
      <c r="F4531" s="133" t="s">
        <v>8755</v>
      </c>
      <c r="G4531" s="133" t="s">
        <v>865</v>
      </c>
      <c r="H4531" s="133" t="s">
        <v>8110</v>
      </c>
      <c r="I4531" t="b">
        <v>0</v>
      </c>
      <c r="J4531" s="133" t="s">
        <v>867</v>
      </c>
      <c r="K4531" s="91">
        <v>4000</v>
      </c>
      <c r="L4531" s="278">
        <v>4000</v>
      </c>
      <c r="M4531" s="278">
        <f t="shared" si="70"/>
        <v>0</v>
      </c>
    </row>
    <row r="4532" spans="1:13" hidden="1" x14ac:dyDescent="0.3">
      <c r="A4532" s="108">
        <v>850180</v>
      </c>
      <c r="B4532" s="133" t="s">
        <v>8887</v>
      </c>
      <c r="C4532" s="133" t="s">
        <v>18</v>
      </c>
      <c r="D4532" s="133" t="s">
        <v>7950</v>
      </c>
      <c r="E4532" s="133" t="s">
        <v>2668</v>
      </c>
      <c r="F4532" s="133" t="s">
        <v>8760</v>
      </c>
      <c r="G4532" s="133" t="s">
        <v>865</v>
      </c>
      <c r="H4532" s="133" t="s">
        <v>8110</v>
      </c>
      <c r="I4532" t="b">
        <v>0</v>
      </c>
      <c r="J4532" s="133" t="s">
        <v>867</v>
      </c>
      <c r="K4532" s="91">
        <v>12000</v>
      </c>
      <c r="L4532" s="278">
        <v>12000</v>
      </c>
      <c r="M4532" s="278">
        <f t="shared" si="70"/>
        <v>0</v>
      </c>
    </row>
    <row r="4533" spans="1:13" hidden="1" x14ac:dyDescent="0.3">
      <c r="A4533" s="108">
        <v>599858</v>
      </c>
      <c r="B4533" s="133" t="s">
        <v>8890</v>
      </c>
      <c r="C4533" s="133" t="s">
        <v>18</v>
      </c>
      <c r="D4533" s="133" t="s">
        <v>7950</v>
      </c>
      <c r="E4533" s="133" t="s">
        <v>2668</v>
      </c>
      <c r="F4533" s="133" t="s">
        <v>8841</v>
      </c>
      <c r="G4533" s="133" t="s">
        <v>865</v>
      </c>
      <c r="H4533" s="133" t="s">
        <v>8110</v>
      </c>
      <c r="I4533" t="b">
        <v>0</v>
      </c>
      <c r="J4533" s="133" t="s">
        <v>867</v>
      </c>
      <c r="K4533" s="91">
        <v>500</v>
      </c>
      <c r="L4533" s="278">
        <v>500</v>
      </c>
      <c r="M4533" s="278">
        <f t="shared" si="70"/>
        <v>0</v>
      </c>
    </row>
    <row r="4534" spans="1:13" hidden="1" x14ac:dyDescent="0.3">
      <c r="A4534" s="108">
        <v>599818</v>
      </c>
      <c r="B4534" s="133" t="s">
        <v>8893</v>
      </c>
      <c r="C4534" s="133" t="s">
        <v>18</v>
      </c>
      <c r="D4534" s="133" t="s">
        <v>7950</v>
      </c>
      <c r="E4534" s="133" t="s">
        <v>2668</v>
      </c>
      <c r="F4534" s="133" t="s">
        <v>8843</v>
      </c>
      <c r="G4534" s="133" t="s">
        <v>865</v>
      </c>
      <c r="H4534" s="133" t="s">
        <v>8110</v>
      </c>
      <c r="I4534" t="b">
        <v>0</v>
      </c>
      <c r="J4534" s="133" t="s">
        <v>867</v>
      </c>
      <c r="K4534" s="91">
        <v>1500</v>
      </c>
      <c r="L4534" s="278">
        <v>1500</v>
      </c>
      <c r="M4534" s="278">
        <f t="shared" si="70"/>
        <v>0</v>
      </c>
    </row>
    <row r="4535" spans="1:13" hidden="1" x14ac:dyDescent="0.3">
      <c r="A4535" s="108">
        <v>600427</v>
      </c>
      <c r="B4535" s="133" t="s">
        <v>8896</v>
      </c>
      <c r="C4535" s="133" t="s">
        <v>18</v>
      </c>
      <c r="D4535" s="133" t="s">
        <v>7950</v>
      </c>
      <c r="E4535" s="133" t="s">
        <v>2668</v>
      </c>
      <c r="F4535" s="133" t="s">
        <v>8763</v>
      </c>
      <c r="G4535" s="133" t="s">
        <v>865</v>
      </c>
      <c r="H4535" s="133" t="s">
        <v>8110</v>
      </c>
      <c r="I4535" t="b">
        <v>0</v>
      </c>
      <c r="J4535" s="133" t="s">
        <v>867</v>
      </c>
      <c r="K4535" s="91">
        <v>500</v>
      </c>
      <c r="L4535" s="278">
        <v>500</v>
      </c>
      <c r="M4535" s="278">
        <f t="shared" si="70"/>
        <v>0</v>
      </c>
    </row>
    <row r="4536" spans="1:13" hidden="1" x14ac:dyDescent="0.3">
      <c r="A4536" s="108">
        <v>599819</v>
      </c>
      <c r="B4536" s="133" t="s">
        <v>8897</v>
      </c>
      <c r="C4536" s="133" t="s">
        <v>18</v>
      </c>
      <c r="D4536" s="133" t="s">
        <v>7950</v>
      </c>
      <c r="E4536" s="133" t="s">
        <v>2514</v>
      </c>
      <c r="F4536" s="133" t="s">
        <v>8734</v>
      </c>
      <c r="G4536" s="133" t="s">
        <v>865</v>
      </c>
      <c r="H4536" s="133" t="s">
        <v>8120</v>
      </c>
      <c r="I4536" t="b">
        <v>0</v>
      </c>
      <c r="J4536" s="133" t="s">
        <v>867</v>
      </c>
      <c r="K4536" s="91">
        <v>4000</v>
      </c>
      <c r="L4536" s="278">
        <v>4000</v>
      </c>
      <c r="M4536" s="278">
        <f t="shared" si="70"/>
        <v>0</v>
      </c>
    </row>
    <row r="4537" spans="1:13" hidden="1" x14ac:dyDescent="0.3">
      <c r="A4537" s="108">
        <v>599820</v>
      </c>
      <c r="B4537" s="133" t="s">
        <v>8898</v>
      </c>
      <c r="C4537" s="133" t="s">
        <v>18</v>
      </c>
      <c r="D4537" s="133" t="s">
        <v>7950</v>
      </c>
      <c r="E4537" s="133" t="s">
        <v>2514</v>
      </c>
      <c r="F4537" s="133" t="s">
        <v>8734</v>
      </c>
      <c r="G4537" s="133" t="s">
        <v>925</v>
      </c>
      <c r="H4537" s="133" t="s">
        <v>8899</v>
      </c>
      <c r="I4537" t="b">
        <v>0</v>
      </c>
      <c r="J4537" s="133" t="s">
        <v>867</v>
      </c>
      <c r="K4537" s="91">
        <v>5300</v>
      </c>
      <c r="L4537" s="278">
        <v>5300</v>
      </c>
      <c r="M4537" s="278">
        <f t="shared" si="70"/>
        <v>0</v>
      </c>
    </row>
    <row r="4538" spans="1:13" hidden="1" x14ac:dyDescent="0.3">
      <c r="A4538" s="108">
        <v>850190</v>
      </c>
      <c r="B4538" s="133" t="s">
        <v>8900</v>
      </c>
      <c r="C4538" s="133" t="s">
        <v>18</v>
      </c>
      <c r="D4538" s="133" t="s">
        <v>7950</v>
      </c>
      <c r="E4538" s="133" t="s">
        <v>2514</v>
      </c>
      <c r="F4538" s="133" t="s">
        <v>8737</v>
      </c>
      <c r="G4538" s="133" t="s">
        <v>865</v>
      </c>
      <c r="H4538" s="133" t="s">
        <v>8120</v>
      </c>
      <c r="I4538" t="b">
        <v>0</v>
      </c>
      <c r="J4538" s="133" t="s">
        <v>867</v>
      </c>
      <c r="K4538" s="91">
        <v>3000</v>
      </c>
      <c r="L4538" s="278">
        <v>3000</v>
      </c>
      <c r="M4538" s="278">
        <f t="shared" si="70"/>
        <v>0</v>
      </c>
    </row>
    <row r="4539" spans="1:13" hidden="1" x14ac:dyDescent="0.3">
      <c r="A4539" s="108">
        <v>850193</v>
      </c>
      <c r="B4539" s="133" t="s">
        <v>8901</v>
      </c>
      <c r="C4539" s="133" t="s">
        <v>18</v>
      </c>
      <c r="D4539" s="133" t="s">
        <v>7950</v>
      </c>
      <c r="E4539" s="133" t="s">
        <v>2514</v>
      </c>
      <c r="F4539" s="133" t="s">
        <v>8737</v>
      </c>
      <c r="G4539" s="133" t="s">
        <v>925</v>
      </c>
      <c r="H4539" s="133" t="s">
        <v>8899</v>
      </c>
      <c r="I4539" t="b">
        <v>0</v>
      </c>
      <c r="J4539" s="133" t="s">
        <v>867</v>
      </c>
      <c r="K4539" s="91">
        <v>11500</v>
      </c>
      <c r="L4539" s="278">
        <v>11500</v>
      </c>
      <c r="M4539" s="278">
        <f t="shared" si="70"/>
        <v>0</v>
      </c>
    </row>
    <row r="4540" spans="1:13" hidden="1" x14ac:dyDescent="0.3">
      <c r="A4540" s="108">
        <v>850640</v>
      </c>
      <c r="B4540" s="133" t="s">
        <v>8902</v>
      </c>
      <c r="C4540" s="133" t="s">
        <v>18</v>
      </c>
      <c r="D4540" s="133" t="s">
        <v>7950</v>
      </c>
      <c r="E4540" s="133" t="s">
        <v>2514</v>
      </c>
      <c r="F4540" s="133" t="s">
        <v>8740</v>
      </c>
      <c r="G4540" s="133" t="s">
        <v>865</v>
      </c>
      <c r="H4540" s="133" t="s">
        <v>8120</v>
      </c>
      <c r="I4540" t="b">
        <v>0</v>
      </c>
      <c r="J4540" s="133" t="s">
        <v>867</v>
      </c>
      <c r="K4540" s="91">
        <v>15100</v>
      </c>
      <c r="L4540" s="278">
        <v>15100</v>
      </c>
      <c r="M4540" s="278">
        <f t="shared" si="70"/>
        <v>0</v>
      </c>
    </row>
    <row r="4541" spans="1:13" hidden="1" x14ac:dyDescent="0.3">
      <c r="A4541" s="108">
        <v>850769</v>
      </c>
      <c r="B4541" s="133" t="s">
        <v>8903</v>
      </c>
      <c r="C4541" s="133" t="s">
        <v>18</v>
      </c>
      <c r="D4541" s="133" t="s">
        <v>7950</v>
      </c>
      <c r="E4541" s="133" t="s">
        <v>2514</v>
      </c>
      <c r="F4541" s="133" t="s">
        <v>8816</v>
      </c>
      <c r="G4541" s="133" t="s">
        <v>865</v>
      </c>
      <c r="H4541" s="133" t="s">
        <v>8120</v>
      </c>
      <c r="I4541" t="b">
        <v>0</v>
      </c>
      <c r="J4541" s="133" t="s">
        <v>867</v>
      </c>
      <c r="K4541" s="91">
        <v>500</v>
      </c>
      <c r="L4541" s="278">
        <v>500</v>
      </c>
      <c r="M4541" s="278">
        <f t="shared" si="70"/>
        <v>0</v>
      </c>
    </row>
    <row r="4542" spans="1:13" hidden="1" x14ac:dyDescent="0.3">
      <c r="A4542" s="108">
        <v>850732</v>
      </c>
      <c r="B4542" s="133" t="s">
        <v>8904</v>
      </c>
      <c r="C4542" s="133" t="s">
        <v>18</v>
      </c>
      <c r="D4542" s="133" t="s">
        <v>7950</v>
      </c>
      <c r="E4542" s="133" t="s">
        <v>2514</v>
      </c>
      <c r="F4542" s="133" t="s">
        <v>8743</v>
      </c>
      <c r="G4542" s="133" t="s">
        <v>865</v>
      </c>
      <c r="H4542" s="133" t="s">
        <v>8120</v>
      </c>
      <c r="I4542" t="b">
        <v>0</v>
      </c>
      <c r="J4542" s="133" t="s">
        <v>867</v>
      </c>
      <c r="K4542" s="91">
        <v>4750</v>
      </c>
      <c r="L4542" s="278">
        <v>4750</v>
      </c>
      <c r="M4542" s="278">
        <f t="shared" si="70"/>
        <v>0</v>
      </c>
    </row>
    <row r="4543" spans="1:13" hidden="1" x14ac:dyDescent="0.3">
      <c r="A4543" s="108">
        <v>595464</v>
      </c>
      <c r="B4543" s="133" t="s">
        <v>8905</v>
      </c>
      <c r="C4543" s="133" t="s">
        <v>18</v>
      </c>
      <c r="D4543" s="133" t="s">
        <v>7950</v>
      </c>
      <c r="E4543" s="133" t="s">
        <v>2514</v>
      </c>
      <c r="F4543" s="133" t="s">
        <v>8743</v>
      </c>
      <c r="G4543" s="133" t="s">
        <v>925</v>
      </c>
      <c r="H4543" s="133" t="s">
        <v>8899</v>
      </c>
      <c r="I4543" t="b">
        <v>0</v>
      </c>
      <c r="J4543" s="133" t="s">
        <v>867</v>
      </c>
      <c r="K4543" s="91">
        <v>2750</v>
      </c>
      <c r="L4543" s="278">
        <v>2750</v>
      </c>
      <c r="M4543" s="278">
        <f t="shared" si="70"/>
        <v>0</v>
      </c>
    </row>
    <row r="4544" spans="1:13" hidden="1" x14ac:dyDescent="0.3">
      <c r="A4544" s="108">
        <v>599821</v>
      </c>
      <c r="B4544" s="133" t="s">
        <v>8907</v>
      </c>
      <c r="C4544" s="133" t="s">
        <v>18</v>
      </c>
      <c r="D4544" s="133" t="s">
        <v>7950</v>
      </c>
      <c r="E4544" s="133" t="s">
        <v>2514</v>
      </c>
      <c r="F4544" s="133" t="s">
        <v>8833</v>
      </c>
      <c r="G4544" s="133" t="s">
        <v>865</v>
      </c>
      <c r="H4544" s="133" t="s">
        <v>8120</v>
      </c>
      <c r="I4544" t="b">
        <v>0</v>
      </c>
      <c r="J4544" s="133" t="s">
        <v>867</v>
      </c>
      <c r="K4544" s="91">
        <v>4000</v>
      </c>
      <c r="L4544" s="278">
        <v>4000</v>
      </c>
      <c r="M4544" s="278">
        <f t="shared" si="70"/>
        <v>0</v>
      </c>
    </row>
    <row r="4545" spans="1:13" hidden="1" x14ac:dyDescent="0.3">
      <c r="A4545" s="108">
        <v>599822</v>
      </c>
      <c r="B4545" s="133" t="s">
        <v>8908</v>
      </c>
      <c r="C4545" s="133" t="s">
        <v>18</v>
      </c>
      <c r="D4545" s="133" t="s">
        <v>7950</v>
      </c>
      <c r="E4545" s="133" t="s">
        <v>2514</v>
      </c>
      <c r="F4545" s="133" t="s">
        <v>8749</v>
      </c>
      <c r="G4545" s="133" t="s">
        <v>865</v>
      </c>
      <c r="H4545" s="133" t="s">
        <v>8120</v>
      </c>
      <c r="I4545" t="b">
        <v>0</v>
      </c>
      <c r="J4545" s="133" t="s">
        <v>867</v>
      </c>
      <c r="K4545" s="91">
        <v>3500</v>
      </c>
      <c r="L4545" s="278">
        <v>3500</v>
      </c>
      <c r="M4545" s="278">
        <f t="shared" si="70"/>
        <v>0</v>
      </c>
    </row>
    <row r="4546" spans="1:13" hidden="1" x14ac:dyDescent="0.3">
      <c r="A4546" s="108">
        <v>599823</v>
      </c>
      <c r="B4546" s="133" t="s">
        <v>8909</v>
      </c>
      <c r="C4546" s="133" t="s">
        <v>18</v>
      </c>
      <c r="D4546" s="133" t="s">
        <v>7950</v>
      </c>
      <c r="E4546" s="133" t="s">
        <v>2514</v>
      </c>
      <c r="F4546" s="133" t="s">
        <v>8752</v>
      </c>
      <c r="G4546" s="133" t="s">
        <v>865</v>
      </c>
      <c r="H4546" s="133" t="s">
        <v>8120</v>
      </c>
      <c r="I4546" t="b">
        <v>0</v>
      </c>
      <c r="J4546" s="133" t="s">
        <v>867</v>
      </c>
      <c r="K4546" s="91">
        <v>3000</v>
      </c>
      <c r="L4546" s="278">
        <v>3000</v>
      </c>
      <c r="M4546" s="278">
        <f t="shared" si="70"/>
        <v>0</v>
      </c>
    </row>
    <row r="4547" spans="1:13" hidden="1" x14ac:dyDescent="0.3">
      <c r="A4547" s="108">
        <v>599824</v>
      </c>
      <c r="B4547" s="133" t="s">
        <v>8910</v>
      </c>
      <c r="C4547" s="133" t="s">
        <v>18</v>
      </c>
      <c r="D4547" s="133" t="s">
        <v>7950</v>
      </c>
      <c r="E4547" s="133" t="s">
        <v>2514</v>
      </c>
      <c r="F4547" s="133" t="s">
        <v>8752</v>
      </c>
      <c r="G4547" s="133" t="s">
        <v>925</v>
      </c>
      <c r="H4547" s="133" t="s">
        <v>8899</v>
      </c>
      <c r="I4547" t="b">
        <v>0</v>
      </c>
      <c r="J4547" s="133" t="s">
        <v>867</v>
      </c>
      <c r="K4547" s="91">
        <v>2700</v>
      </c>
      <c r="L4547" s="278">
        <v>2700</v>
      </c>
      <c r="M4547" s="278">
        <f t="shared" si="70"/>
        <v>0</v>
      </c>
    </row>
    <row r="4548" spans="1:13" hidden="1" x14ac:dyDescent="0.3">
      <c r="A4548" s="108">
        <v>599825</v>
      </c>
      <c r="B4548" s="133" t="s">
        <v>8911</v>
      </c>
      <c r="C4548" s="133" t="s">
        <v>18</v>
      </c>
      <c r="D4548" s="133" t="s">
        <v>7950</v>
      </c>
      <c r="E4548" s="133" t="s">
        <v>2514</v>
      </c>
      <c r="F4548" s="133" t="s">
        <v>8755</v>
      </c>
      <c r="G4548" s="133" t="s">
        <v>865</v>
      </c>
      <c r="H4548" s="133" t="s">
        <v>8120</v>
      </c>
      <c r="I4548" t="b">
        <v>0</v>
      </c>
      <c r="J4548" s="133" t="s">
        <v>867</v>
      </c>
      <c r="K4548" s="91">
        <v>14600</v>
      </c>
      <c r="L4548" s="278">
        <v>14600</v>
      </c>
      <c r="M4548" s="278">
        <f t="shared" si="70"/>
        <v>0</v>
      </c>
    </row>
    <row r="4549" spans="1:13" hidden="1" x14ac:dyDescent="0.3">
      <c r="A4549" s="108">
        <v>599826</v>
      </c>
      <c r="B4549" s="133" t="s">
        <v>8912</v>
      </c>
      <c r="C4549" s="133" t="s">
        <v>18</v>
      </c>
      <c r="D4549" s="133" t="s">
        <v>7950</v>
      </c>
      <c r="E4549" s="133" t="s">
        <v>2514</v>
      </c>
      <c r="F4549" s="133" t="s">
        <v>8760</v>
      </c>
      <c r="G4549" s="133" t="s">
        <v>865</v>
      </c>
      <c r="H4549" s="133" t="s">
        <v>8120</v>
      </c>
      <c r="I4549" t="b">
        <v>0</v>
      </c>
      <c r="J4549" s="133" t="s">
        <v>867</v>
      </c>
      <c r="K4549" s="91">
        <v>8500</v>
      </c>
      <c r="L4549" s="278">
        <v>8500</v>
      </c>
      <c r="M4549" s="278">
        <f t="shared" si="70"/>
        <v>0</v>
      </c>
    </row>
    <row r="4550" spans="1:13" hidden="1" x14ac:dyDescent="0.3">
      <c r="A4550" s="108">
        <v>599827</v>
      </c>
      <c r="B4550" s="133" t="s">
        <v>8913</v>
      </c>
      <c r="C4550" s="133" t="s">
        <v>18</v>
      </c>
      <c r="D4550" s="133" t="s">
        <v>7950</v>
      </c>
      <c r="E4550" s="133" t="s">
        <v>2514</v>
      </c>
      <c r="F4550" s="133" t="s">
        <v>8760</v>
      </c>
      <c r="G4550" s="133" t="s">
        <v>925</v>
      </c>
      <c r="H4550" s="133" t="s">
        <v>8899</v>
      </c>
      <c r="I4550" t="b">
        <v>0</v>
      </c>
      <c r="J4550" s="133" t="s">
        <v>867</v>
      </c>
      <c r="K4550" s="91">
        <v>3500</v>
      </c>
      <c r="L4550" s="278">
        <v>3500</v>
      </c>
      <c r="M4550" s="278">
        <f t="shared" ref="M4550:M4613" si="71">+L4550-K4550</f>
        <v>0</v>
      </c>
    </row>
    <row r="4551" spans="1:13" hidden="1" x14ac:dyDescent="0.3">
      <c r="A4551" s="108">
        <v>599828</v>
      </c>
      <c r="B4551" s="133" t="s">
        <v>8914</v>
      </c>
      <c r="C4551" s="133" t="s">
        <v>18</v>
      </c>
      <c r="D4551" s="133" t="s">
        <v>7950</v>
      </c>
      <c r="E4551" s="133" t="s">
        <v>2514</v>
      </c>
      <c r="F4551" s="133" t="s">
        <v>8841</v>
      </c>
      <c r="G4551" s="133" t="s">
        <v>865</v>
      </c>
      <c r="H4551" s="133" t="s">
        <v>8120</v>
      </c>
      <c r="I4551" t="b">
        <v>0</v>
      </c>
      <c r="J4551" s="133" t="s">
        <v>867</v>
      </c>
      <c r="K4551" s="91">
        <v>2000</v>
      </c>
      <c r="L4551" s="278">
        <v>2000</v>
      </c>
      <c r="M4551" s="278">
        <f t="shared" si="71"/>
        <v>0</v>
      </c>
    </row>
    <row r="4552" spans="1:13" hidden="1" x14ac:dyDescent="0.3">
      <c r="A4552" s="108">
        <v>599829</v>
      </c>
      <c r="B4552" s="133" t="s">
        <v>8915</v>
      </c>
      <c r="C4552" s="133" t="s">
        <v>18</v>
      </c>
      <c r="D4552" s="133" t="s">
        <v>7950</v>
      </c>
      <c r="E4552" s="133" t="s">
        <v>2514</v>
      </c>
      <c r="F4552" s="133" t="s">
        <v>8843</v>
      </c>
      <c r="G4552" s="133" t="s">
        <v>865</v>
      </c>
      <c r="H4552" s="133" t="s">
        <v>8120</v>
      </c>
      <c r="I4552" t="b">
        <v>0</v>
      </c>
      <c r="J4552" s="133" t="s">
        <v>867</v>
      </c>
      <c r="K4552" s="91">
        <v>600</v>
      </c>
      <c r="L4552" s="278">
        <v>600</v>
      </c>
      <c r="M4552" s="278">
        <f t="shared" si="71"/>
        <v>0</v>
      </c>
    </row>
    <row r="4553" spans="1:13" hidden="1" x14ac:dyDescent="0.3">
      <c r="A4553" s="108">
        <v>599830</v>
      </c>
      <c r="B4553" s="133" t="s">
        <v>8916</v>
      </c>
      <c r="C4553" s="133" t="s">
        <v>18</v>
      </c>
      <c r="D4553" s="133" t="s">
        <v>7950</v>
      </c>
      <c r="E4553" s="133" t="s">
        <v>2514</v>
      </c>
      <c r="F4553" s="133" t="s">
        <v>8763</v>
      </c>
      <c r="G4553" s="133" t="s">
        <v>865</v>
      </c>
      <c r="H4553" s="133" t="s">
        <v>8120</v>
      </c>
      <c r="I4553" t="b">
        <v>0</v>
      </c>
      <c r="J4553" s="133" t="s">
        <v>867</v>
      </c>
      <c r="K4553" s="91">
        <v>0</v>
      </c>
      <c r="L4553" s="278">
        <v>0</v>
      </c>
      <c r="M4553" s="278">
        <f t="shared" si="71"/>
        <v>0</v>
      </c>
    </row>
    <row r="4554" spans="1:13" hidden="1" x14ac:dyDescent="0.3">
      <c r="A4554" s="108">
        <v>599831</v>
      </c>
      <c r="B4554" s="133" t="s">
        <v>8917</v>
      </c>
      <c r="C4554" s="133" t="s">
        <v>18</v>
      </c>
      <c r="D4554" s="133" t="s">
        <v>7950</v>
      </c>
      <c r="E4554" s="133" t="s">
        <v>1354</v>
      </c>
      <c r="F4554" s="133" t="s">
        <v>7055</v>
      </c>
      <c r="G4554" s="133" t="s">
        <v>865</v>
      </c>
      <c r="H4554" s="133" t="s">
        <v>3572</v>
      </c>
      <c r="I4554" t="b">
        <v>0</v>
      </c>
      <c r="J4554" s="133" t="s">
        <v>867</v>
      </c>
      <c r="K4554" s="91">
        <v>700</v>
      </c>
      <c r="L4554" s="278">
        <v>700</v>
      </c>
      <c r="M4554" s="278">
        <f t="shared" si="71"/>
        <v>0</v>
      </c>
    </row>
    <row r="4555" spans="1:13" hidden="1" x14ac:dyDescent="0.3">
      <c r="A4555" s="108">
        <v>851327</v>
      </c>
      <c r="B4555" s="133" t="s">
        <v>8918</v>
      </c>
      <c r="C4555" s="133" t="s">
        <v>18</v>
      </c>
      <c r="D4555" s="133" t="s">
        <v>7950</v>
      </c>
      <c r="E4555" s="133" t="s">
        <v>1354</v>
      </c>
      <c r="F4555" s="133" t="s">
        <v>7055</v>
      </c>
      <c r="G4555" s="133" t="s">
        <v>925</v>
      </c>
      <c r="H4555" s="133" t="s">
        <v>8919</v>
      </c>
      <c r="I4555" t="b">
        <v>0</v>
      </c>
      <c r="J4555" s="133" t="s">
        <v>867</v>
      </c>
      <c r="K4555" s="91">
        <v>5700</v>
      </c>
      <c r="L4555" s="278">
        <v>5700</v>
      </c>
      <c r="M4555" s="278">
        <f t="shared" si="71"/>
        <v>0</v>
      </c>
    </row>
    <row r="4556" spans="1:13" hidden="1" x14ac:dyDescent="0.3">
      <c r="A4556" s="108">
        <v>851328</v>
      </c>
      <c r="B4556" s="133" t="s">
        <v>8920</v>
      </c>
      <c r="C4556" s="133" t="s">
        <v>18</v>
      </c>
      <c r="D4556" s="133" t="s">
        <v>7950</v>
      </c>
      <c r="E4556" s="133" t="s">
        <v>1354</v>
      </c>
      <c r="F4556" s="133" t="s">
        <v>7055</v>
      </c>
      <c r="G4556" s="133" t="s">
        <v>928</v>
      </c>
      <c r="H4556" s="133" t="s">
        <v>3503</v>
      </c>
      <c r="I4556" t="b">
        <v>0</v>
      </c>
      <c r="J4556" s="133" t="s">
        <v>867</v>
      </c>
      <c r="K4556" s="91">
        <v>720</v>
      </c>
      <c r="L4556" s="278">
        <v>720</v>
      </c>
      <c r="M4556" s="278">
        <f t="shared" si="71"/>
        <v>0</v>
      </c>
    </row>
    <row r="4557" spans="1:13" hidden="1" x14ac:dyDescent="0.3">
      <c r="A4557" s="108">
        <v>599832</v>
      </c>
      <c r="B4557" s="133" t="s">
        <v>8921</v>
      </c>
      <c r="C4557" s="133" t="s">
        <v>18</v>
      </c>
      <c r="D4557" s="133" t="s">
        <v>7950</v>
      </c>
      <c r="E4557" s="133" t="s">
        <v>1354</v>
      </c>
      <c r="F4557" s="133" t="s">
        <v>8737</v>
      </c>
      <c r="G4557" s="133" t="s">
        <v>865</v>
      </c>
      <c r="H4557" s="133" t="s">
        <v>8922</v>
      </c>
      <c r="I4557" t="b">
        <v>0</v>
      </c>
      <c r="J4557" s="133" t="s">
        <v>867</v>
      </c>
      <c r="K4557" s="91">
        <v>620</v>
      </c>
      <c r="L4557" s="278">
        <v>620</v>
      </c>
      <c r="M4557" s="278">
        <f t="shared" si="71"/>
        <v>0</v>
      </c>
    </row>
    <row r="4558" spans="1:13" hidden="1" x14ac:dyDescent="0.3">
      <c r="A4558" s="108">
        <v>599833</v>
      </c>
      <c r="B4558" s="133" t="s">
        <v>8924</v>
      </c>
      <c r="C4558" s="133" t="s">
        <v>18</v>
      </c>
      <c r="D4558" s="133" t="s">
        <v>7950</v>
      </c>
      <c r="E4558" s="133" t="s">
        <v>1354</v>
      </c>
      <c r="F4558" s="133" t="s">
        <v>8755</v>
      </c>
      <c r="G4558" s="133" t="s">
        <v>865</v>
      </c>
      <c r="H4558" s="133" t="s">
        <v>8925</v>
      </c>
      <c r="I4558" t="b">
        <v>0</v>
      </c>
      <c r="J4558" s="133" t="s">
        <v>867</v>
      </c>
      <c r="K4558" s="91">
        <v>500</v>
      </c>
      <c r="L4558" s="278">
        <v>500</v>
      </c>
      <c r="M4558" s="278">
        <f t="shared" si="71"/>
        <v>0</v>
      </c>
    </row>
    <row r="4559" spans="1:13" hidden="1" x14ac:dyDescent="0.3">
      <c r="A4559" s="108">
        <v>599834</v>
      </c>
      <c r="B4559" s="133" t="s">
        <v>8926</v>
      </c>
      <c r="C4559" s="133" t="s">
        <v>18</v>
      </c>
      <c r="D4559" s="133" t="s">
        <v>7950</v>
      </c>
      <c r="E4559" s="133" t="s">
        <v>1354</v>
      </c>
      <c r="F4559" s="133" t="s">
        <v>8760</v>
      </c>
      <c r="G4559" s="133" t="s">
        <v>865</v>
      </c>
      <c r="H4559" s="133" t="s">
        <v>8927</v>
      </c>
      <c r="I4559" t="b">
        <v>0</v>
      </c>
      <c r="J4559" s="133" t="s">
        <v>867</v>
      </c>
      <c r="K4559" s="91">
        <v>1230</v>
      </c>
      <c r="L4559" s="278">
        <v>1230</v>
      </c>
      <c r="M4559" s="278">
        <f t="shared" si="71"/>
        <v>0</v>
      </c>
    </row>
    <row r="4560" spans="1:13" hidden="1" x14ac:dyDescent="0.3">
      <c r="A4560" s="108">
        <v>599835</v>
      </c>
      <c r="B4560" s="133" t="s">
        <v>8928</v>
      </c>
      <c r="C4560" s="133" t="s">
        <v>18</v>
      </c>
      <c r="D4560" s="133" t="s">
        <v>7950</v>
      </c>
      <c r="E4560" s="133" t="s">
        <v>1207</v>
      </c>
      <c r="F4560" s="133" t="s">
        <v>7055</v>
      </c>
      <c r="G4560" s="133" t="s">
        <v>865</v>
      </c>
      <c r="H4560" s="133" t="s">
        <v>3505</v>
      </c>
      <c r="I4560" t="b">
        <v>0</v>
      </c>
      <c r="J4560" s="133" t="s">
        <v>867</v>
      </c>
      <c r="K4560" s="91">
        <v>650</v>
      </c>
      <c r="L4560" s="278">
        <v>650</v>
      </c>
      <c r="M4560" s="278">
        <f t="shared" si="71"/>
        <v>0</v>
      </c>
    </row>
    <row r="4561" spans="1:13" hidden="1" x14ac:dyDescent="0.3">
      <c r="A4561" s="108">
        <v>599836</v>
      </c>
      <c r="B4561" s="133" t="s">
        <v>8929</v>
      </c>
      <c r="C4561" s="133" t="s">
        <v>18</v>
      </c>
      <c r="D4561" s="133" t="s">
        <v>7950</v>
      </c>
      <c r="E4561" s="133" t="s">
        <v>1212</v>
      </c>
      <c r="F4561" s="133" t="s">
        <v>7055</v>
      </c>
      <c r="G4561" s="133" t="s">
        <v>865</v>
      </c>
      <c r="H4561" s="133" t="s">
        <v>8930</v>
      </c>
      <c r="I4561" t="b">
        <v>0</v>
      </c>
      <c r="J4561" s="133" t="s">
        <v>867</v>
      </c>
      <c r="K4561" s="91">
        <v>200</v>
      </c>
      <c r="L4561" s="278">
        <v>200</v>
      </c>
      <c r="M4561" s="278">
        <f t="shared" si="71"/>
        <v>0</v>
      </c>
    </row>
    <row r="4562" spans="1:13" hidden="1" x14ac:dyDescent="0.3">
      <c r="A4562" s="108">
        <v>850641</v>
      </c>
      <c r="B4562" s="133" t="s">
        <v>8931</v>
      </c>
      <c r="C4562" s="133" t="s">
        <v>18</v>
      </c>
      <c r="D4562" s="133" t="s">
        <v>7950</v>
      </c>
      <c r="E4562" s="133" t="s">
        <v>1212</v>
      </c>
      <c r="F4562" s="133" t="s">
        <v>8743</v>
      </c>
      <c r="G4562" s="133" t="s">
        <v>865</v>
      </c>
      <c r="H4562" s="133" t="s">
        <v>8932</v>
      </c>
      <c r="I4562" t="b">
        <v>0</v>
      </c>
      <c r="J4562" s="133" t="s">
        <v>867</v>
      </c>
      <c r="K4562" s="91">
        <v>350</v>
      </c>
      <c r="L4562" s="278">
        <v>350</v>
      </c>
      <c r="M4562" s="278">
        <f t="shared" si="71"/>
        <v>0</v>
      </c>
    </row>
    <row r="4563" spans="1:13" hidden="1" x14ac:dyDescent="0.3">
      <c r="A4563" s="108">
        <v>851331</v>
      </c>
      <c r="B4563" s="133" t="s">
        <v>8934</v>
      </c>
      <c r="C4563" s="133" t="s">
        <v>18</v>
      </c>
      <c r="D4563" s="133" t="s">
        <v>7950</v>
      </c>
      <c r="E4563" s="133" t="s">
        <v>1212</v>
      </c>
      <c r="F4563" s="133" t="s">
        <v>8752</v>
      </c>
      <c r="G4563" s="133" t="s">
        <v>865</v>
      </c>
      <c r="H4563" s="133" t="s">
        <v>8935</v>
      </c>
      <c r="I4563" t="b">
        <v>0</v>
      </c>
      <c r="J4563" s="133" t="s">
        <v>867</v>
      </c>
      <c r="K4563" s="91">
        <v>300</v>
      </c>
      <c r="L4563" s="278">
        <v>300</v>
      </c>
      <c r="M4563" s="278">
        <f t="shared" si="71"/>
        <v>0</v>
      </c>
    </row>
    <row r="4564" spans="1:13" hidden="1" x14ac:dyDescent="0.3">
      <c r="A4564" s="108">
        <v>851329</v>
      </c>
      <c r="B4564" s="133" t="s">
        <v>8936</v>
      </c>
      <c r="C4564" s="133" t="s">
        <v>18</v>
      </c>
      <c r="D4564" s="133" t="s">
        <v>7950</v>
      </c>
      <c r="E4564" s="133" t="s">
        <v>1212</v>
      </c>
      <c r="F4564" s="133" t="s">
        <v>8760</v>
      </c>
      <c r="G4564" s="133" t="s">
        <v>865</v>
      </c>
      <c r="H4564" s="133" t="s">
        <v>8937</v>
      </c>
      <c r="I4564" t="b">
        <v>0</v>
      </c>
      <c r="J4564" s="133" t="s">
        <v>867</v>
      </c>
      <c r="K4564" s="91">
        <v>320</v>
      </c>
      <c r="L4564" s="278">
        <v>320</v>
      </c>
      <c r="M4564" s="278">
        <f t="shared" si="71"/>
        <v>0</v>
      </c>
    </row>
    <row r="4565" spans="1:13" hidden="1" x14ac:dyDescent="0.3">
      <c r="A4565" s="108">
        <v>599837</v>
      </c>
      <c r="B4565" s="133" t="s">
        <v>8938</v>
      </c>
      <c r="C4565" s="133" t="s">
        <v>18</v>
      </c>
      <c r="D4565" s="133" t="s">
        <v>7950</v>
      </c>
      <c r="E4565" s="133" t="s">
        <v>1212</v>
      </c>
      <c r="F4565" s="133" t="s">
        <v>8843</v>
      </c>
      <c r="G4565" s="133" t="s">
        <v>865</v>
      </c>
      <c r="H4565" s="133" t="s">
        <v>8939</v>
      </c>
      <c r="I4565" t="b">
        <v>0</v>
      </c>
      <c r="J4565" s="133" t="s">
        <v>867</v>
      </c>
      <c r="K4565" s="91">
        <v>320</v>
      </c>
      <c r="L4565" s="278">
        <v>320</v>
      </c>
      <c r="M4565" s="278">
        <f t="shared" si="71"/>
        <v>0</v>
      </c>
    </row>
    <row r="4566" spans="1:13" hidden="1" x14ac:dyDescent="0.3">
      <c r="A4566" s="108">
        <v>599838</v>
      </c>
      <c r="B4566" s="133" t="s">
        <v>8940</v>
      </c>
      <c r="C4566" s="133" t="s">
        <v>18</v>
      </c>
      <c r="D4566" s="133" t="s">
        <v>7950</v>
      </c>
      <c r="E4566" s="133" t="s">
        <v>1215</v>
      </c>
      <c r="F4566" s="133" t="s">
        <v>7055</v>
      </c>
      <c r="G4566" s="133" t="s">
        <v>865</v>
      </c>
      <c r="H4566" s="133" t="s">
        <v>3577</v>
      </c>
      <c r="I4566" t="b">
        <v>0</v>
      </c>
      <c r="J4566" s="133" t="s">
        <v>867</v>
      </c>
      <c r="K4566" s="91">
        <v>1500</v>
      </c>
      <c r="L4566" s="278">
        <v>1500</v>
      </c>
      <c r="M4566" s="278">
        <f t="shared" si="71"/>
        <v>0</v>
      </c>
    </row>
    <row r="4567" spans="1:13" hidden="1" x14ac:dyDescent="0.3">
      <c r="A4567" s="108">
        <v>599839</v>
      </c>
      <c r="B4567" s="133" t="s">
        <v>8941</v>
      </c>
      <c r="C4567" s="133" t="s">
        <v>18</v>
      </c>
      <c r="D4567" s="133" t="s">
        <v>7950</v>
      </c>
      <c r="E4567" s="133" t="s">
        <v>1215</v>
      </c>
      <c r="F4567" s="133" t="s">
        <v>7055</v>
      </c>
      <c r="G4567" s="133" t="s">
        <v>925</v>
      </c>
      <c r="H4567" s="133" t="s">
        <v>8942</v>
      </c>
      <c r="I4567" t="b">
        <v>0</v>
      </c>
      <c r="J4567" s="133" t="s">
        <v>867</v>
      </c>
      <c r="K4567" s="91">
        <v>2000</v>
      </c>
      <c r="L4567" s="278">
        <v>2000</v>
      </c>
      <c r="M4567" s="278">
        <f t="shared" si="71"/>
        <v>0</v>
      </c>
    </row>
    <row r="4568" spans="1:13" hidden="1" x14ac:dyDescent="0.3">
      <c r="A4568" s="108">
        <v>599840</v>
      </c>
      <c r="B4568" s="133" t="s">
        <v>8943</v>
      </c>
      <c r="C4568" s="133" t="s">
        <v>18</v>
      </c>
      <c r="D4568" s="133" t="s">
        <v>7950</v>
      </c>
      <c r="E4568" s="133" t="s">
        <v>1215</v>
      </c>
      <c r="F4568" s="133" t="s">
        <v>7055</v>
      </c>
      <c r="G4568" s="133" t="s">
        <v>928</v>
      </c>
      <c r="H4568" s="133" t="s">
        <v>8944</v>
      </c>
      <c r="I4568" t="b">
        <v>0</v>
      </c>
      <c r="J4568" s="133" t="s">
        <v>867</v>
      </c>
      <c r="K4568" s="91">
        <v>500</v>
      </c>
      <c r="L4568" s="278">
        <v>500</v>
      </c>
      <c r="M4568" s="278">
        <f t="shared" si="71"/>
        <v>0</v>
      </c>
    </row>
    <row r="4569" spans="1:13" hidden="1" x14ac:dyDescent="0.3">
      <c r="A4569" s="108">
        <v>1558732</v>
      </c>
      <c r="B4569" s="133" t="s">
        <v>8945</v>
      </c>
      <c r="C4569" s="133" t="s">
        <v>18</v>
      </c>
      <c r="D4569" s="133" t="s">
        <v>7950</v>
      </c>
      <c r="E4569" s="133" t="s">
        <v>1220</v>
      </c>
      <c r="F4569" s="133" t="s">
        <v>7055</v>
      </c>
      <c r="G4569" s="133" t="s">
        <v>865</v>
      </c>
      <c r="H4569" s="133" t="s">
        <v>6505</v>
      </c>
      <c r="I4569" t="b">
        <v>0</v>
      </c>
      <c r="J4569" s="133" t="s">
        <v>867</v>
      </c>
      <c r="K4569" s="91">
        <v>1200</v>
      </c>
      <c r="L4569" s="278">
        <v>1200</v>
      </c>
      <c r="M4569" s="278">
        <f t="shared" si="71"/>
        <v>0</v>
      </c>
    </row>
    <row r="4570" spans="1:13" hidden="1" x14ac:dyDescent="0.3">
      <c r="A4570" s="108">
        <v>1558734</v>
      </c>
      <c r="B4570" s="133" t="s">
        <v>8946</v>
      </c>
      <c r="C4570" s="133" t="s">
        <v>18</v>
      </c>
      <c r="D4570" s="133" t="s">
        <v>7950</v>
      </c>
      <c r="E4570" s="133" t="s">
        <v>1220</v>
      </c>
      <c r="F4570" s="133" t="s">
        <v>7055</v>
      </c>
      <c r="G4570" s="133" t="s">
        <v>925</v>
      </c>
      <c r="H4570" s="133" t="s">
        <v>8947</v>
      </c>
      <c r="I4570" t="b">
        <v>0</v>
      </c>
      <c r="J4570" s="133" t="s">
        <v>867</v>
      </c>
      <c r="K4570" s="91">
        <v>1000</v>
      </c>
      <c r="L4570" s="278">
        <v>1000</v>
      </c>
      <c r="M4570" s="278">
        <f t="shared" si="71"/>
        <v>0</v>
      </c>
    </row>
    <row r="4571" spans="1:13" hidden="1" x14ac:dyDescent="0.3">
      <c r="A4571" s="108">
        <v>1558735</v>
      </c>
      <c r="B4571" s="133" t="s">
        <v>8948</v>
      </c>
      <c r="C4571" s="133" t="s">
        <v>18</v>
      </c>
      <c r="D4571" s="133" t="s">
        <v>7950</v>
      </c>
      <c r="E4571" s="133" t="s">
        <v>6443</v>
      </c>
      <c r="F4571" s="133" t="s">
        <v>8731</v>
      </c>
      <c r="G4571" s="133" t="s">
        <v>865</v>
      </c>
      <c r="H4571" s="133" t="s">
        <v>8949</v>
      </c>
      <c r="I4571" t="b">
        <v>0</v>
      </c>
      <c r="J4571" s="133" t="s">
        <v>867</v>
      </c>
      <c r="K4571" s="91">
        <v>0</v>
      </c>
      <c r="L4571" s="278">
        <v>0</v>
      </c>
      <c r="M4571" s="278">
        <f t="shared" si="71"/>
        <v>0</v>
      </c>
    </row>
    <row r="4572" spans="1:13" hidden="1" x14ac:dyDescent="0.3">
      <c r="A4572" s="108">
        <v>1558736</v>
      </c>
      <c r="B4572" s="133" t="s">
        <v>8950</v>
      </c>
      <c r="C4572" s="133" t="s">
        <v>18</v>
      </c>
      <c r="D4572" s="133" t="s">
        <v>7950</v>
      </c>
      <c r="E4572" s="133" t="s">
        <v>6443</v>
      </c>
      <c r="F4572" s="133" t="s">
        <v>8734</v>
      </c>
      <c r="G4572" s="133" t="s">
        <v>865</v>
      </c>
      <c r="H4572" s="133" t="s">
        <v>8951</v>
      </c>
      <c r="I4572" t="b">
        <v>0</v>
      </c>
      <c r="J4572" s="133" t="s">
        <v>867</v>
      </c>
      <c r="K4572" s="91">
        <v>0</v>
      </c>
      <c r="L4572" s="278">
        <v>0</v>
      </c>
      <c r="M4572" s="278">
        <f t="shared" si="71"/>
        <v>0</v>
      </c>
    </row>
    <row r="4573" spans="1:13" hidden="1" x14ac:dyDescent="0.3">
      <c r="A4573" s="108">
        <v>851330</v>
      </c>
      <c r="B4573" s="133" t="s">
        <v>8952</v>
      </c>
      <c r="C4573" s="133" t="s">
        <v>18</v>
      </c>
      <c r="D4573" s="133" t="s">
        <v>7950</v>
      </c>
      <c r="E4573" s="133" t="s">
        <v>6443</v>
      </c>
      <c r="F4573" s="133" t="s">
        <v>8734</v>
      </c>
      <c r="G4573" s="133" t="s">
        <v>925</v>
      </c>
      <c r="H4573" s="133" t="s">
        <v>8953</v>
      </c>
      <c r="I4573" t="b">
        <v>0</v>
      </c>
      <c r="J4573" s="133" t="s">
        <v>867</v>
      </c>
      <c r="K4573" s="91">
        <v>0</v>
      </c>
      <c r="L4573" s="278">
        <v>0</v>
      </c>
      <c r="M4573" s="278">
        <f t="shared" si="71"/>
        <v>0</v>
      </c>
    </row>
    <row r="4574" spans="1:13" hidden="1" x14ac:dyDescent="0.3">
      <c r="A4574" s="108">
        <v>599841</v>
      </c>
      <c r="B4574" s="133" t="s">
        <v>8954</v>
      </c>
      <c r="C4574" s="133" t="s">
        <v>18</v>
      </c>
      <c r="D4574" s="133" t="s">
        <v>7950</v>
      </c>
      <c r="E4574" s="133" t="s">
        <v>6443</v>
      </c>
      <c r="F4574" s="133" t="s">
        <v>8734</v>
      </c>
      <c r="G4574" s="133" t="s">
        <v>928</v>
      </c>
      <c r="H4574" s="133" t="s">
        <v>8955</v>
      </c>
      <c r="I4574" t="b">
        <v>0</v>
      </c>
      <c r="J4574" s="133" t="s">
        <v>867</v>
      </c>
      <c r="K4574" s="91">
        <v>0</v>
      </c>
      <c r="L4574" s="278">
        <v>0</v>
      </c>
      <c r="M4574" s="278">
        <f t="shared" si="71"/>
        <v>0</v>
      </c>
    </row>
    <row r="4575" spans="1:13" hidden="1" x14ac:dyDescent="0.3">
      <c r="A4575" s="108">
        <v>599842</v>
      </c>
      <c r="B4575" s="133" t="s">
        <v>8956</v>
      </c>
      <c r="C4575" s="133" t="s">
        <v>18</v>
      </c>
      <c r="D4575" s="133" t="s">
        <v>7950</v>
      </c>
      <c r="E4575" s="133" t="s">
        <v>6443</v>
      </c>
      <c r="F4575" s="133" t="s">
        <v>8734</v>
      </c>
      <c r="G4575" s="133" t="s">
        <v>931</v>
      </c>
      <c r="H4575" s="133" t="s">
        <v>8957</v>
      </c>
      <c r="I4575" t="b">
        <v>0</v>
      </c>
      <c r="J4575" s="133" t="s">
        <v>867</v>
      </c>
      <c r="K4575" s="91">
        <v>85000</v>
      </c>
      <c r="L4575" s="278">
        <v>85000</v>
      </c>
      <c r="M4575" s="278">
        <f t="shared" si="71"/>
        <v>0</v>
      </c>
    </row>
    <row r="4576" spans="1:13" hidden="1" x14ac:dyDescent="0.3">
      <c r="A4576" s="108">
        <v>599843</v>
      </c>
      <c r="B4576" s="133" t="s">
        <v>8958</v>
      </c>
      <c r="C4576" s="133" t="s">
        <v>18</v>
      </c>
      <c r="D4576" s="133" t="s">
        <v>7950</v>
      </c>
      <c r="E4576" s="133" t="s">
        <v>6443</v>
      </c>
      <c r="F4576" s="133" t="s">
        <v>8737</v>
      </c>
      <c r="G4576" s="133" t="s">
        <v>865</v>
      </c>
      <c r="H4576" s="133" t="s">
        <v>8959</v>
      </c>
      <c r="I4576" t="b">
        <v>0</v>
      </c>
      <c r="J4576" s="133" t="s">
        <v>867</v>
      </c>
      <c r="K4576" s="91">
        <v>12500</v>
      </c>
      <c r="L4576" s="278">
        <v>12500</v>
      </c>
      <c r="M4576" s="278">
        <f t="shared" si="71"/>
        <v>0</v>
      </c>
    </row>
    <row r="4577" spans="1:13" hidden="1" x14ac:dyDescent="0.3">
      <c r="A4577" s="108">
        <v>1540194</v>
      </c>
      <c r="B4577" s="133" t="s">
        <v>8960</v>
      </c>
      <c r="C4577" s="133" t="s">
        <v>18</v>
      </c>
      <c r="D4577" s="133" t="s">
        <v>7950</v>
      </c>
      <c r="E4577" s="133" t="s">
        <v>6443</v>
      </c>
      <c r="F4577" s="133" t="s">
        <v>8743</v>
      </c>
      <c r="G4577" s="133" t="s">
        <v>865</v>
      </c>
      <c r="H4577" s="133" t="s">
        <v>8961</v>
      </c>
      <c r="I4577" t="b">
        <v>0</v>
      </c>
      <c r="J4577" s="133" t="s">
        <v>867</v>
      </c>
      <c r="K4577" s="91">
        <v>0</v>
      </c>
      <c r="L4577" s="278">
        <v>0</v>
      </c>
      <c r="M4577" s="278">
        <f t="shared" si="71"/>
        <v>0</v>
      </c>
    </row>
    <row r="4578" spans="1:13" hidden="1" x14ac:dyDescent="0.3">
      <c r="A4578" s="108">
        <v>1540195</v>
      </c>
      <c r="B4578" s="133" t="s">
        <v>8962</v>
      </c>
      <c r="C4578" s="133" t="s">
        <v>18</v>
      </c>
      <c r="D4578" s="133" t="s">
        <v>7950</v>
      </c>
      <c r="E4578" s="133" t="s">
        <v>6443</v>
      </c>
      <c r="F4578" s="133" t="s">
        <v>8743</v>
      </c>
      <c r="G4578" s="133" t="s">
        <v>925</v>
      </c>
      <c r="H4578" s="133" t="s">
        <v>8963</v>
      </c>
      <c r="I4578" t="b">
        <v>0</v>
      </c>
      <c r="J4578" s="133" t="s">
        <v>867</v>
      </c>
      <c r="K4578" s="91">
        <v>0</v>
      </c>
      <c r="L4578" s="278">
        <v>0</v>
      </c>
      <c r="M4578" s="278">
        <f t="shared" si="71"/>
        <v>0</v>
      </c>
    </row>
    <row r="4579" spans="1:13" hidden="1" x14ac:dyDescent="0.3">
      <c r="A4579" s="108">
        <v>1540196</v>
      </c>
      <c r="B4579" s="133" t="s">
        <v>8964</v>
      </c>
      <c r="C4579" s="133" t="s">
        <v>18</v>
      </c>
      <c r="D4579" s="133" t="s">
        <v>7950</v>
      </c>
      <c r="E4579" s="133" t="s">
        <v>6443</v>
      </c>
      <c r="F4579" s="133" t="s">
        <v>8743</v>
      </c>
      <c r="G4579" s="133" t="s">
        <v>928</v>
      </c>
      <c r="H4579" s="133" t="s">
        <v>8965</v>
      </c>
      <c r="I4579" t="b">
        <v>0</v>
      </c>
      <c r="J4579" s="133" t="s">
        <v>867</v>
      </c>
      <c r="K4579" s="91">
        <v>0</v>
      </c>
      <c r="L4579" s="278">
        <v>0</v>
      </c>
      <c r="M4579" s="278">
        <f t="shared" si="71"/>
        <v>0</v>
      </c>
    </row>
    <row r="4580" spans="1:13" hidden="1" x14ac:dyDescent="0.3">
      <c r="A4580" s="108">
        <v>599846</v>
      </c>
      <c r="B4580" s="133" t="s">
        <v>8966</v>
      </c>
      <c r="C4580" s="133" t="s">
        <v>18</v>
      </c>
      <c r="D4580" s="133" t="s">
        <v>7950</v>
      </c>
      <c r="E4580" s="133" t="s">
        <v>6443</v>
      </c>
      <c r="F4580" s="133" t="s">
        <v>8743</v>
      </c>
      <c r="G4580" s="133" t="s">
        <v>931</v>
      </c>
      <c r="H4580" s="133" t="s">
        <v>8967</v>
      </c>
      <c r="I4580" t="b">
        <v>0</v>
      </c>
      <c r="J4580" s="133" t="s">
        <v>867</v>
      </c>
      <c r="K4580" s="91">
        <v>224000</v>
      </c>
      <c r="L4580" s="278">
        <v>224000</v>
      </c>
      <c r="M4580" s="278">
        <f t="shared" si="71"/>
        <v>0</v>
      </c>
    </row>
    <row r="4581" spans="1:13" hidden="1" x14ac:dyDescent="0.3">
      <c r="A4581" s="108">
        <v>599847</v>
      </c>
      <c r="B4581" s="133" t="s">
        <v>8968</v>
      </c>
      <c r="C4581" s="133" t="s">
        <v>18</v>
      </c>
      <c r="D4581" s="133" t="s">
        <v>7950</v>
      </c>
      <c r="E4581" s="133" t="s">
        <v>6443</v>
      </c>
      <c r="F4581" s="133" t="s">
        <v>8755</v>
      </c>
      <c r="G4581" s="133" t="s">
        <v>865</v>
      </c>
      <c r="H4581" s="133" t="s">
        <v>8970</v>
      </c>
      <c r="I4581" t="b">
        <v>0</v>
      </c>
      <c r="J4581" s="133" t="s">
        <v>867</v>
      </c>
      <c r="K4581" s="91">
        <v>183500</v>
      </c>
      <c r="L4581" s="278">
        <v>183500</v>
      </c>
      <c r="M4581" s="278">
        <f t="shared" si="71"/>
        <v>0</v>
      </c>
    </row>
    <row r="4582" spans="1:13" hidden="1" x14ac:dyDescent="0.3">
      <c r="A4582" s="108">
        <v>1300875</v>
      </c>
      <c r="B4582" s="133" t="s">
        <v>8973</v>
      </c>
      <c r="C4582" s="133" t="s">
        <v>18</v>
      </c>
      <c r="D4582" s="133" t="s">
        <v>7950</v>
      </c>
      <c r="E4582" s="133" t="s">
        <v>6443</v>
      </c>
      <c r="F4582" s="133" t="s">
        <v>8760</v>
      </c>
      <c r="G4582" s="133" t="s">
        <v>865</v>
      </c>
      <c r="H4582" s="133" t="s">
        <v>8974</v>
      </c>
      <c r="I4582" t="b">
        <v>0</v>
      </c>
      <c r="J4582" s="133" t="s">
        <v>867</v>
      </c>
      <c r="K4582" s="91">
        <v>85500</v>
      </c>
      <c r="L4582" s="278">
        <v>85500</v>
      </c>
      <c r="M4582" s="278">
        <f t="shared" si="71"/>
        <v>0</v>
      </c>
    </row>
    <row r="4583" spans="1:13" hidden="1" x14ac:dyDescent="0.3">
      <c r="A4583" s="108">
        <v>599848</v>
      </c>
      <c r="B4583" s="133" t="s">
        <v>8976</v>
      </c>
      <c r="C4583" s="133" t="s">
        <v>18</v>
      </c>
      <c r="D4583" s="133" t="s">
        <v>7950</v>
      </c>
      <c r="E4583" s="133" t="s">
        <v>6443</v>
      </c>
      <c r="F4583" s="133" t="s">
        <v>8841</v>
      </c>
      <c r="G4583" s="133" t="s">
        <v>865</v>
      </c>
      <c r="H4583" s="133" t="s">
        <v>8977</v>
      </c>
      <c r="I4583" t="b">
        <v>0</v>
      </c>
      <c r="J4583" s="133" t="s">
        <v>867</v>
      </c>
      <c r="K4583" s="91">
        <v>10000</v>
      </c>
      <c r="L4583" s="278">
        <v>10000</v>
      </c>
      <c r="M4583" s="278">
        <f t="shared" si="71"/>
        <v>0</v>
      </c>
    </row>
    <row r="4584" spans="1:13" hidden="1" x14ac:dyDescent="0.3">
      <c r="A4584" s="108">
        <v>850181</v>
      </c>
      <c r="B4584" s="133" t="s">
        <v>8978</v>
      </c>
      <c r="C4584" s="133" t="s">
        <v>18</v>
      </c>
      <c r="D4584" s="133" t="s">
        <v>7950</v>
      </c>
      <c r="E4584" s="133" t="s">
        <v>1229</v>
      </c>
      <c r="F4584" s="133" t="s">
        <v>7055</v>
      </c>
      <c r="G4584" s="133" t="s">
        <v>865</v>
      </c>
      <c r="H4584" s="133" t="s">
        <v>1457</v>
      </c>
      <c r="I4584" t="b">
        <v>0</v>
      </c>
      <c r="J4584" s="133" t="s">
        <v>867</v>
      </c>
      <c r="K4584" s="91">
        <v>2000</v>
      </c>
      <c r="L4584" s="278">
        <v>2000</v>
      </c>
      <c r="M4584" s="278">
        <f t="shared" si="71"/>
        <v>0</v>
      </c>
    </row>
    <row r="4585" spans="1:13" hidden="1" x14ac:dyDescent="0.3">
      <c r="A4585" s="108">
        <v>600064</v>
      </c>
      <c r="B4585" s="133" t="s">
        <v>8979</v>
      </c>
      <c r="C4585" s="133" t="s">
        <v>18</v>
      </c>
      <c r="D4585" s="133" t="s">
        <v>7950</v>
      </c>
      <c r="E4585" s="133" t="s">
        <v>1229</v>
      </c>
      <c r="F4585" s="133" t="s">
        <v>7055</v>
      </c>
      <c r="G4585" s="133" t="s">
        <v>925</v>
      </c>
      <c r="H4585" s="133" t="s">
        <v>8980</v>
      </c>
      <c r="I4585" t="b">
        <v>0</v>
      </c>
      <c r="J4585" s="133" t="s">
        <v>867</v>
      </c>
      <c r="K4585" s="91">
        <v>1000</v>
      </c>
      <c r="L4585" s="278">
        <v>1000</v>
      </c>
      <c r="M4585" s="278">
        <f t="shared" si="71"/>
        <v>0</v>
      </c>
    </row>
    <row r="4586" spans="1:13" hidden="1" x14ac:dyDescent="0.3">
      <c r="A4586" s="108">
        <v>2617699</v>
      </c>
      <c r="B4586" s="133" t="s">
        <v>8981</v>
      </c>
      <c r="C4586" s="133" t="s">
        <v>18</v>
      </c>
      <c r="D4586" s="133" t="s">
        <v>7950</v>
      </c>
      <c r="E4586" s="133" t="s">
        <v>1229</v>
      </c>
      <c r="F4586" s="133" t="s">
        <v>7055</v>
      </c>
      <c r="G4586" s="133" t="s">
        <v>928</v>
      </c>
      <c r="H4586" s="133" t="s">
        <v>3526</v>
      </c>
      <c r="I4586" t="b">
        <v>0</v>
      </c>
      <c r="J4586" s="133" t="s">
        <v>867</v>
      </c>
      <c r="K4586" s="91">
        <v>180</v>
      </c>
      <c r="L4586" s="278">
        <v>180</v>
      </c>
      <c r="M4586" s="278">
        <f t="shared" si="71"/>
        <v>0</v>
      </c>
    </row>
    <row r="4587" spans="1:13" hidden="1" x14ac:dyDescent="0.3">
      <c r="A4587" s="108">
        <v>2617700</v>
      </c>
      <c r="B4587" s="133" t="s">
        <v>8982</v>
      </c>
      <c r="C4587" s="133" t="s">
        <v>18</v>
      </c>
      <c r="D4587" s="133" t="s">
        <v>7950</v>
      </c>
      <c r="E4587" s="133" t="s">
        <v>1229</v>
      </c>
      <c r="F4587" s="133" t="s">
        <v>7055</v>
      </c>
      <c r="G4587" s="133" t="s">
        <v>931</v>
      </c>
      <c r="H4587" s="133" t="s">
        <v>3528</v>
      </c>
      <c r="I4587" t="b">
        <v>0</v>
      </c>
      <c r="J4587" s="133" t="s">
        <v>867</v>
      </c>
      <c r="K4587" s="91">
        <v>2500</v>
      </c>
      <c r="L4587" s="278">
        <v>2500</v>
      </c>
      <c r="M4587" s="278">
        <f t="shared" si="71"/>
        <v>0</v>
      </c>
    </row>
    <row r="4588" spans="1:13" hidden="1" x14ac:dyDescent="0.3">
      <c r="A4588" s="108">
        <v>599850</v>
      </c>
      <c r="B4588" s="133" t="s">
        <v>8983</v>
      </c>
      <c r="C4588" s="133" t="s">
        <v>18</v>
      </c>
      <c r="D4588" s="133" t="s">
        <v>7950</v>
      </c>
      <c r="E4588" s="133" t="s">
        <v>1229</v>
      </c>
      <c r="F4588" s="133" t="s">
        <v>7055</v>
      </c>
      <c r="G4588" s="133" t="s">
        <v>944</v>
      </c>
      <c r="H4588" s="133" t="s">
        <v>8984</v>
      </c>
      <c r="I4588" t="b">
        <v>0</v>
      </c>
      <c r="J4588" s="133" t="s">
        <v>867</v>
      </c>
      <c r="K4588" s="91">
        <v>2000</v>
      </c>
      <c r="L4588" s="278">
        <v>2000</v>
      </c>
      <c r="M4588" s="278">
        <f t="shared" si="71"/>
        <v>0</v>
      </c>
    </row>
    <row r="4589" spans="1:13" hidden="1" x14ac:dyDescent="0.3">
      <c r="A4589" s="108">
        <v>599851</v>
      </c>
      <c r="B4589" s="133" t="s">
        <v>8985</v>
      </c>
      <c r="C4589" s="133" t="s">
        <v>18</v>
      </c>
      <c r="D4589" s="133" t="s">
        <v>7950</v>
      </c>
      <c r="E4589" s="133" t="s">
        <v>1229</v>
      </c>
      <c r="F4589" s="133" t="s">
        <v>8731</v>
      </c>
      <c r="G4589" s="133" t="s">
        <v>865</v>
      </c>
      <c r="H4589" s="133" t="s">
        <v>1457</v>
      </c>
      <c r="I4589" t="b">
        <v>0</v>
      </c>
      <c r="J4589" s="133" t="s">
        <v>867</v>
      </c>
      <c r="K4589" s="91">
        <v>20</v>
      </c>
      <c r="L4589" s="278">
        <v>20</v>
      </c>
      <c r="M4589" s="278">
        <f t="shared" si="71"/>
        <v>0</v>
      </c>
    </row>
    <row r="4590" spans="1:13" hidden="1" x14ac:dyDescent="0.3">
      <c r="A4590" s="108">
        <v>1300876</v>
      </c>
      <c r="B4590" s="133" t="s">
        <v>8986</v>
      </c>
      <c r="C4590" s="133" t="s">
        <v>18</v>
      </c>
      <c r="D4590" s="133" t="s">
        <v>7950</v>
      </c>
      <c r="E4590" s="133" t="s">
        <v>1229</v>
      </c>
      <c r="F4590" s="133" t="s">
        <v>8734</v>
      </c>
      <c r="G4590" s="133" t="s">
        <v>865</v>
      </c>
      <c r="H4590" s="133" t="s">
        <v>1457</v>
      </c>
      <c r="I4590" t="b">
        <v>0</v>
      </c>
      <c r="J4590" s="133" t="s">
        <v>867</v>
      </c>
      <c r="K4590" s="91">
        <v>500</v>
      </c>
      <c r="L4590" s="278">
        <v>500</v>
      </c>
      <c r="M4590" s="278">
        <f t="shared" si="71"/>
        <v>0</v>
      </c>
    </row>
    <row r="4591" spans="1:13" hidden="1" x14ac:dyDescent="0.3">
      <c r="A4591" s="108">
        <v>1558733</v>
      </c>
      <c r="B4591" s="133" t="s">
        <v>8987</v>
      </c>
      <c r="C4591" s="133" t="s">
        <v>18</v>
      </c>
      <c r="D4591" s="133" t="s">
        <v>7950</v>
      </c>
      <c r="E4591" s="133" t="s">
        <v>1229</v>
      </c>
      <c r="F4591" s="133" t="s">
        <v>8737</v>
      </c>
      <c r="G4591" s="133" t="s">
        <v>865</v>
      </c>
      <c r="H4591" s="133" t="s">
        <v>1457</v>
      </c>
      <c r="I4591" t="b">
        <v>0</v>
      </c>
      <c r="J4591" s="133" t="s">
        <v>867</v>
      </c>
      <c r="K4591" s="91">
        <v>500</v>
      </c>
      <c r="L4591" s="278">
        <v>500</v>
      </c>
      <c r="M4591" s="278">
        <f t="shared" si="71"/>
        <v>0</v>
      </c>
    </row>
    <row r="4592" spans="1:13" hidden="1" x14ac:dyDescent="0.3">
      <c r="A4592" s="108">
        <v>599852</v>
      </c>
      <c r="B4592" s="133" t="s">
        <v>8988</v>
      </c>
      <c r="C4592" s="133" t="s">
        <v>18</v>
      </c>
      <c r="D4592" s="133" t="s">
        <v>7950</v>
      </c>
      <c r="E4592" s="133" t="s">
        <v>1229</v>
      </c>
      <c r="F4592" s="133" t="s">
        <v>8816</v>
      </c>
      <c r="G4592" s="133" t="s">
        <v>865</v>
      </c>
      <c r="H4592" s="133" t="s">
        <v>1457</v>
      </c>
      <c r="I4592" t="b">
        <v>0</v>
      </c>
      <c r="J4592" s="133" t="s">
        <v>867</v>
      </c>
      <c r="K4592" s="91">
        <v>500</v>
      </c>
      <c r="L4592" s="278">
        <v>500</v>
      </c>
      <c r="M4592" s="278">
        <f t="shared" si="71"/>
        <v>0</v>
      </c>
    </row>
    <row r="4593" spans="1:13" hidden="1" x14ac:dyDescent="0.3">
      <c r="A4593" s="108">
        <v>599853</v>
      </c>
      <c r="B4593" s="133" t="s">
        <v>8989</v>
      </c>
      <c r="C4593" s="133" t="s">
        <v>18</v>
      </c>
      <c r="D4593" s="133" t="s">
        <v>7950</v>
      </c>
      <c r="E4593" s="133" t="s">
        <v>1229</v>
      </c>
      <c r="F4593" s="133" t="s">
        <v>8743</v>
      </c>
      <c r="G4593" s="133" t="s">
        <v>865</v>
      </c>
      <c r="H4593" s="133" t="s">
        <v>1457</v>
      </c>
      <c r="I4593" t="b">
        <v>0</v>
      </c>
      <c r="J4593" s="133" t="s">
        <v>867</v>
      </c>
      <c r="K4593" s="91">
        <v>500</v>
      </c>
      <c r="L4593" s="278">
        <v>500</v>
      </c>
      <c r="M4593" s="278">
        <f t="shared" si="71"/>
        <v>0</v>
      </c>
    </row>
    <row r="4594" spans="1:13" hidden="1" x14ac:dyDescent="0.3">
      <c r="A4594" s="108">
        <v>1707858</v>
      </c>
      <c r="B4594" s="133" t="s">
        <v>8990</v>
      </c>
      <c r="C4594" s="133" t="s">
        <v>18</v>
      </c>
      <c r="D4594" s="133" t="s">
        <v>7950</v>
      </c>
      <c r="E4594" s="133" t="s">
        <v>1229</v>
      </c>
      <c r="F4594" s="133" t="s">
        <v>8746</v>
      </c>
      <c r="G4594" s="133" t="s">
        <v>865</v>
      </c>
      <c r="H4594" s="133" t="s">
        <v>1457</v>
      </c>
      <c r="I4594" t="b">
        <v>0</v>
      </c>
      <c r="J4594" s="133" t="s">
        <v>867</v>
      </c>
      <c r="K4594" s="91">
        <v>250</v>
      </c>
      <c r="L4594" s="278">
        <v>250</v>
      </c>
      <c r="M4594" s="278">
        <f t="shared" si="71"/>
        <v>0</v>
      </c>
    </row>
    <row r="4595" spans="1:13" hidden="1" x14ac:dyDescent="0.3">
      <c r="A4595" s="108">
        <v>1707859</v>
      </c>
      <c r="B4595" s="133" t="s">
        <v>8992</v>
      </c>
      <c r="C4595" s="133" t="s">
        <v>18</v>
      </c>
      <c r="D4595" s="133" t="s">
        <v>7950</v>
      </c>
      <c r="E4595" s="133" t="s">
        <v>1229</v>
      </c>
      <c r="F4595" s="133" t="s">
        <v>8752</v>
      </c>
      <c r="G4595" s="133" t="s">
        <v>865</v>
      </c>
      <c r="H4595" s="133" t="s">
        <v>1457</v>
      </c>
      <c r="I4595" t="b">
        <v>0</v>
      </c>
      <c r="J4595" s="133" t="s">
        <v>867</v>
      </c>
      <c r="K4595" s="91">
        <v>100</v>
      </c>
      <c r="L4595" s="278">
        <v>100</v>
      </c>
      <c r="M4595" s="278">
        <f t="shared" si="71"/>
        <v>0</v>
      </c>
    </row>
    <row r="4596" spans="1:13" hidden="1" x14ac:dyDescent="0.3">
      <c r="A4596" s="108">
        <v>1707860</v>
      </c>
      <c r="B4596" s="133" t="s">
        <v>8993</v>
      </c>
      <c r="C4596" s="133" t="s">
        <v>18</v>
      </c>
      <c r="D4596" s="133" t="s">
        <v>7950</v>
      </c>
      <c r="E4596" s="133" t="s">
        <v>1229</v>
      </c>
      <c r="F4596" s="133" t="s">
        <v>8755</v>
      </c>
      <c r="G4596" s="133" t="s">
        <v>865</v>
      </c>
      <c r="H4596" s="133" t="s">
        <v>1457</v>
      </c>
      <c r="I4596" t="b">
        <v>0</v>
      </c>
      <c r="J4596" s="133" t="s">
        <v>867</v>
      </c>
      <c r="K4596" s="91">
        <v>100</v>
      </c>
      <c r="L4596" s="278">
        <v>100</v>
      </c>
      <c r="M4596" s="278">
        <f t="shared" si="71"/>
        <v>0</v>
      </c>
    </row>
    <row r="4597" spans="1:13" hidden="1" x14ac:dyDescent="0.3">
      <c r="A4597" s="108">
        <v>850187</v>
      </c>
      <c r="B4597" s="133" t="s">
        <v>8994</v>
      </c>
      <c r="C4597" s="133" t="s">
        <v>18</v>
      </c>
      <c r="D4597" s="133" t="s">
        <v>7950</v>
      </c>
      <c r="E4597" s="133" t="s">
        <v>1229</v>
      </c>
      <c r="F4597" s="133" t="s">
        <v>8760</v>
      </c>
      <c r="G4597" s="133" t="s">
        <v>865</v>
      </c>
      <c r="H4597" s="133" t="s">
        <v>1457</v>
      </c>
      <c r="I4597" t="b">
        <v>0</v>
      </c>
      <c r="J4597" s="133" t="s">
        <v>867</v>
      </c>
      <c r="K4597" s="91">
        <v>100</v>
      </c>
      <c r="L4597" s="278">
        <v>100</v>
      </c>
      <c r="M4597" s="278">
        <f t="shared" si="71"/>
        <v>0</v>
      </c>
    </row>
    <row r="4598" spans="1:13" hidden="1" x14ac:dyDescent="0.3">
      <c r="A4598" s="108">
        <v>587648</v>
      </c>
      <c r="B4598" s="133" t="s">
        <v>8995</v>
      </c>
      <c r="C4598" s="133" t="s">
        <v>18</v>
      </c>
      <c r="D4598" s="133" t="s">
        <v>7950</v>
      </c>
      <c r="E4598" s="133" t="s">
        <v>1240</v>
      </c>
      <c r="F4598" s="133" t="s">
        <v>7055</v>
      </c>
      <c r="G4598" s="133" t="s">
        <v>865</v>
      </c>
      <c r="H4598" s="133" t="s">
        <v>3586</v>
      </c>
      <c r="I4598" t="b">
        <v>0</v>
      </c>
      <c r="J4598" s="133" t="s">
        <v>867</v>
      </c>
      <c r="K4598" s="91">
        <v>1500</v>
      </c>
      <c r="L4598" s="278">
        <v>1500</v>
      </c>
      <c r="M4598" s="278">
        <f t="shared" si="71"/>
        <v>0</v>
      </c>
    </row>
    <row r="4599" spans="1:13" hidden="1" x14ac:dyDescent="0.3">
      <c r="A4599" s="108">
        <v>587649</v>
      </c>
      <c r="B4599" s="133" t="s">
        <v>8996</v>
      </c>
      <c r="C4599" s="133" t="s">
        <v>18</v>
      </c>
      <c r="D4599" s="133" t="s">
        <v>7950</v>
      </c>
      <c r="E4599" s="133" t="s">
        <v>1240</v>
      </c>
      <c r="F4599" s="133" t="s">
        <v>7055</v>
      </c>
      <c r="G4599" s="133" t="s">
        <v>925</v>
      </c>
      <c r="H4599" s="133" t="s">
        <v>8997</v>
      </c>
      <c r="I4599" t="b">
        <v>0</v>
      </c>
      <c r="J4599" s="133" t="s">
        <v>867</v>
      </c>
      <c r="K4599" s="91">
        <v>3000</v>
      </c>
      <c r="L4599" s="278">
        <v>3000</v>
      </c>
      <c r="M4599" s="278">
        <f t="shared" si="71"/>
        <v>0</v>
      </c>
    </row>
    <row r="4600" spans="1:13" hidden="1" x14ac:dyDescent="0.3">
      <c r="A4600" s="108">
        <v>602057</v>
      </c>
      <c r="B4600" s="133" t="s">
        <v>8998</v>
      </c>
      <c r="C4600" s="133" t="s">
        <v>18</v>
      </c>
      <c r="D4600" s="133" t="s">
        <v>7950</v>
      </c>
      <c r="E4600" s="133" t="s">
        <v>2045</v>
      </c>
      <c r="F4600" s="133" t="s">
        <v>8731</v>
      </c>
      <c r="G4600" s="133" t="s">
        <v>865</v>
      </c>
      <c r="H4600" s="133" t="s">
        <v>8999</v>
      </c>
      <c r="I4600" t="b">
        <v>0</v>
      </c>
      <c r="J4600" s="133" t="s">
        <v>867</v>
      </c>
      <c r="K4600" s="91">
        <v>530</v>
      </c>
      <c r="L4600" s="278">
        <v>530</v>
      </c>
      <c r="M4600" s="278">
        <f t="shared" si="71"/>
        <v>0</v>
      </c>
    </row>
    <row r="4601" spans="1:13" hidden="1" x14ac:dyDescent="0.3">
      <c r="A4601" s="108">
        <v>1191063</v>
      </c>
      <c r="B4601" s="133" t="s">
        <v>9000</v>
      </c>
      <c r="C4601" s="133" t="s">
        <v>18</v>
      </c>
      <c r="D4601" s="133" t="s">
        <v>7950</v>
      </c>
      <c r="E4601" s="133" t="s">
        <v>1668</v>
      </c>
      <c r="F4601" s="133" t="s">
        <v>8740</v>
      </c>
      <c r="G4601" s="133" t="s">
        <v>865</v>
      </c>
      <c r="H4601" s="133" t="s">
        <v>9001</v>
      </c>
      <c r="I4601" t="b">
        <v>0</v>
      </c>
      <c r="J4601" s="133" t="s">
        <v>867</v>
      </c>
      <c r="K4601" s="91">
        <v>6100</v>
      </c>
      <c r="L4601" s="278">
        <v>6100</v>
      </c>
      <c r="M4601" s="278">
        <f t="shared" si="71"/>
        <v>0</v>
      </c>
    </row>
    <row r="4602" spans="1:13" hidden="1" x14ac:dyDescent="0.3">
      <c r="A4602" s="108">
        <v>850206</v>
      </c>
      <c r="B4602" s="133" t="s">
        <v>9002</v>
      </c>
      <c r="C4602" s="133" t="s">
        <v>18</v>
      </c>
      <c r="D4602" s="133" t="s">
        <v>7950</v>
      </c>
      <c r="E4602" s="133" t="s">
        <v>1576</v>
      </c>
      <c r="F4602" s="133" t="s">
        <v>7055</v>
      </c>
      <c r="G4602" s="133" t="s">
        <v>865</v>
      </c>
      <c r="H4602" s="133" t="s">
        <v>1577</v>
      </c>
      <c r="I4602" t="b">
        <v>0</v>
      </c>
      <c r="J4602" s="133" t="s">
        <v>867</v>
      </c>
      <c r="K4602" s="91">
        <v>172290</v>
      </c>
      <c r="L4602" s="278">
        <v>172290</v>
      </c>
      <c r="M4602" s="278">
        <f t="shared" si="71"/>
        <v>0</v>
      </c>
    </row>
    <row r="4603" spans="1:13" hidden="1" x14ac:dyDescent="0.3">
      <c r="A4603" s="108">
        <v>1191065</v>
      </c>
      <c r="B4603" s="133" t="s">
        <v>9003</v>
      </c>
      <c r="C4603" s="133" t="s">
        <v>18</v>
      </c>
      <c r="D4603" s="133" t="s">
        <v>7950</v>
      </c>
      <c r="E4603" s="133" t="s">
        <v>1576</v>
      </c>
      <c r="F4603" s="133" t="s">
        <v>7055</v>
      </c>
      <c r="G4603" s="133" t="s">
        <v>925</v>
      </c>
      <c r="H4603" s="133" t="s">
        <v>9004</v>
      </c>
      <c r="I4603" t="b">
        <v>0</v>
      </c>
      <c r="J4603" s="133" t="s">
        <v>867</v>
      </c>
      <c r="K4603" s="91">
        <v>2000</v>
      </c>
      <c r="L4603" s="278">
        <v>2000</v>
      </c>
      <c r="M4603" s="278">
        <f t="shared" si="71"/>
        <v>0</v>
      </c>
    </row>
    <row r="4604" spans="1:13" hidden="1" x14ac:dyDescent="0.3">
      <c r="A4604" s="108">
        <v>850208</v>
      </c>
      <c r="B4604" s="133" t="s">
        <v>9006</v>
      </c>
      <c r="C4604" s="133" t="s">
        <v>18</v>
      </c>
      <c r="D4604" s="133" t="s">
        <v>7950</v>
      </c>
      <c r="E4604" s="133" t="s">
        <v>1243</v>
      </c>
      <c r="F4604" s="133" t="s">
        <v>7055</v>
      </c>
      <c r="G4604" s="133" t="s">
        <v>865</v>
      </c>
      <c r="H4604" s="133" t="s">
        <v>1244</v>
      </c>
      <c r="I4604" t="b">
        <v>0</v>
      </c>
      <c r="J4604" s="133" t="s">
        <v>867</v>
      </c>
      <c r="K4604" s="91">
        <v>28000</v>
      </c>
      <c r="L4604" s="278">
        <v>28000</v>
      </c>
      <c r="M4604" s="278">
        <f t="shared" si="71"/>
        <v>0</v>
      </c>
    </row>
    <row r="4605" spans="1:13" hidden="1" x14ac:dyDescent="0.3">
      <c r="A4605" s="108">
        <v>1191067</v>
      </c>
      <c r="B4605" s="133" t="s">
        <v>9007</v>
      </c>
      <c r="C4605" s="133" t="s">
        <v>18</v>
      </c>
      <c r="D4605" s="133" t="s">
        <v>7950</v>
      </c>
      <c r="E4605" s="133" t="s">
        <v>1246</v>
      </c>
      <c r="F4605" s="133" t="s">
        <v>7055</v>
      </c>
      <c r="G4605" s="133" t="s">
        <v>865</v>
      </c>
      <c r="H4605" s="133" t="s">
        <v>1326</v>
      </c>
      <c r="I4605" t="b">
        <v>0</v>
      </c>
      <c r="J4605" s="133" t="s">
        <v>867</v>
      </c>
      <c r="K4605" s="91">
        <v>1200</v>
      </c>
      <c r="L4605" s="278">
        <v>1440</v>
      </c>
      <c r="M4605" s="278">
        <f t="shared" si="71"/>
        <v>240</v>
      </c>
    </row>
    <row r="4606" spans="1:13" hidden="1" x14ac:dyDescent="0.3">
      <c r="A4606" s="108">
        <v>1210025</v>
      </c>
      <c r="B4606" s="133" t="s">
        <v>9008</v>
      </c>
      <c r="C4606" s="133" t="s">
        <v>18</v>
      </c>
      <c r="D4606" s="133" t="s">
        <v>7950</v>
      </c>
      <c r="E4606" s="133" t="s">
        <v>1246</v>
      </c>
      <c r="F4606" s="133" t="s">
        <v>7055</v>
      </c>
      <c r="G4606" s="133" t="s">
        <v>925</v>
      </c>
      <c r="H4606" s="268" t="s">
        <v>1251</v>
      </c>
      <c r="I4606" t="b">
        <v>0</v>
      </c>
      <c r="J4606" s="133" t="s">
        <v>867</v>
      </c>
      <c r="K4606" s="91">
        <v>240</v>
      </c>
      <c r="L4606" s="278">
        <v>0</v>
      </c>
      <c r="M4606" s="278">
        <f t="shared" si="71"/>
        <v>-240</v>
      </c>
    </row>
    <row r="4607" spans="1:13" hidden="1" x14ac:dyDescent="0.3">
      <c r="A4607" s="108">
        <v>587976</v>
      </c>
      <c r="B4607" s="133" t="s">
        <v>9009</v>
      </c>
      <c r="C4607" s="133" t="s">
        <v>18</v>
      </c>
      <c r="D4607" s="133" t="s">
        <v>7950</v>
      </c>
      <c r="E4607" s="133" t="s">
        <v>1586</v>
      </c>
      <c r="F4607" s="133" t="s">
        <v>7055</v>
      </c>
      <c r="G4607" s="133" t="s">
        <v>865</v>
      </c>
      <c r="H4607" s="133" t="s">
        <v>1922</v>
      </c>
      <c r="I4607" t="b">
        <v>0</v>
      </c>
      <c r="J4607" s="133" t="s">
        <v>867</v>
      </c>
      <c r="K4607" s="91">
        <v>0</v>
      </c>
      <c r="L4607" s="278">
        <v>0</v>
      </c>
      <c r="M4607" s="278">
        <f t="shared" si="71"/>
        <v>0</v>
      </c>
    </row>
    <row r="4608" spans="1:13" hidden="1" x14ac:dyDescent="0.3">
      <c r="A4608" s="108">
        <v>1210023</v>
      </c>
      <c r="B4608" s="133" t="s">
        <v>9010</v>
      </c>
      <c r="C4608" s="133" t="s">
        <v>18</v>
      </c>
      <c r="D4608" s="133" t="s">
        <v>7950</v>
      </c>
      <c r="E4608" s="133" t="s">
        <v>1253</v>
      </c>
      <c r="F4608" s="133" t="s">
        <v>7055</v>
      </c>
      <c r="G4608" s="133" t="s">
        <v>865</v>
      </c>
      <c r="H4608" s="133" t="s">
        <v>1254</v>
      </c>
      <c r="I4608" t="b">
        <v>0</v>
      </c>
      <c r="J4608" s="133" t="s">
        <v>867</v>
      </c>
      <c r="K4608" s="91">
        <v>7950</v>
      </c>
      <c r="L4608" s="278">
        <v>7950</v>
      </c>
      <c r="M4608" s="278">
        <f t="shared" si="71"/>
        <v>0</v>
      </c>
    </row>
    <row r="4609" spans="1:13" hidden="1" x14ac:dyDescent="0.3">
      <c r="A4609" s="108">
        <v>587984</v>
      </c>
      <c r="B4609" s="133" t="s">
        <v>9011</v>
      </c>
      <c r="C4609" s="133" t="s">
        <v>18</v>
      </c>
      <c r="D4609" s="133" t="s">
        <v>7950</v>
      </c>
      <c r="E4609" s="133" t="s">
        <v>1253</v>
      </c>
      <c r="F4609" s="133" t="s">
        <v>7055</v>
      </c>
      <c r="G4609" s="133" t="s">
        <v>925</v>
      </c>
      <c r="H4609" s="133" t="s">
        <v>1497</v>
      </c>
      <c r="I4609" t="b">
        <v>0</v>
      </c>
      <c r="J4609" s="133" t="s">
        <v>867</v>
      </c>
      <c r="K4609" s="91">
        <v>1240</v>
      </c>
      <c r="L4609" s="278">
        <v>1240</v>
      </c>
      <c r="M4609" s="278">
        <f t="shared" si="71"/>
        <v>0</v>
      </c>
    </row>
    <row r="4610" spans="1:13" hidden="1" x14ac:dyDescent="0.3">
      <c r="A4610" s="108">
        <v>588035</v>
      </c>
      <c r="B4610" s="133" t="s">
        <v>9012</v>
      </c>
      <c r="C4610" s="133" t="s">
        <v>18</v>
      </c>
      <c r="D4610" s="133" t="s">
        <v>7950</v>
      </c>
      <c r="E4610" s="133" t="s">
        <v>1253</v>
      </c>
      <c r="F4610" s="133" t="s">
        <v>7055</v>
      </c>
      <c r="G4610" s="133" t="s">
        <v>931</v>
      </c>
      <c r="H4610" s="133" t="s">
        <v>9013</v>
      </c>
      <c r="I4610" t="b">
        <v>0</v>
      </c>
      <c r="J4610" s="133" t="s">
        <v>867</v>
      </c>
      <c r="K4610" s="91">
        <v>500</v>
      </c>
      <c r="L4610" s="278">
        <v>500</v>
      </c>
      <c r="M4610" s="278">
        <f t="shared" si="71"/>
        <v>0</v>
      </c>
    </row>
    <row r="4611" spans="1:13" hidden="1" x14ac:dyDescent="0.3">
      <c r="A4611" s="108">
        <v>587985</v>
      </c>
      <c r="B4611" s="133" t="s">
        <v>9014</v>
      </c>
      <c r="C4611" s="133" t="s">
        <v>18</v>
      </c>
      <c r="D4611" s="133" t="s">
        <v>7950</v>
      </c>
      <c r="E4611" s="133" t="s">
        <v>1265</v>
      </c>
      <c r="F4611" s="133" t="s">
        <v>7055</v>
      </c>
      <c r="G4611" s="133" t="s">
        <v>865</v>
      </c>
      <c r="H4611" s="133" t="s">
        <v>1266</v>
      </c>
      <c r="I4611" t="b">
        <v>0</v>
      </c>
      <c r="J4611" s="133" t="s">
        <v>867</v>
      </c>
      <c r="K4611" s="91">
        <v>66960</v>
      </c>
      <c r="L4611" s="278">
        <v>66960</v>
      </c>
      <c r="M4611" s="278">
        <f t="shared" si="71"/>
        <v>0</v>
      </c>
    </row>
    <row r="4612" spans="1:13" hidden="1" x14ac:dyDescent="0.3">
      <c r="A4612" s="108">
        <v>587986</v>
      </c>
      <c r="B4612" s="133" t="s">
        <v>9015</v>
      </c>
      <c r="C4612" s="133" t="s">
        <v>18</v>
      </c>
      <c r="D4612" s="133" t="s">
        <v>7950</v>
      </c>
      <c r="E4612" s="133" t="s">
        <v>1265</v>
      </c>
      <c r="F4612" s="133" t="s">
        <v>7055</v>
      </c>
      <c r="G4612" s="133" t="s">
        <v>925</v>
      </c>
      <c r="H4612" s="133" t="s">
        <v>1391</v>
      </c>
      <c r="I4612" t="b">
        <v>0</v>
      </c>
      <c r="J4612" s="133" t="s">
        <v>867</v>
      </c>
      <c r="K4612" s="91">
        <v>9890</v>
      </c>
      <c r="L4612" s="278">
        <v>9890</v>
      </c>
      <c r="M4612" s="278">
        <f t="shared" si="71"/>
        <v>0</v>
      </c>
    </row>
    <row r="4613" spans="1:13" hidden="1" x14ac:dyDescent="0.3">
      <c r="A4613" s="108">
        <v>587987</v>
      </c>
      <c r="B4613" s="133" t="s">
        <v>9016</v>
      </c>
      <c r="C4613" s="133" t="s">
        <v>18</v>
      </c>
      <c r="D4613" s="133" t="s">
        <v>7950</v>
      </c>
      <c r="E4613" s="133" t="s">
        <v>1268</v>
      </c>
      <c r="F4613" s="133" t="s">
        <v>7055</v>
      </c>
      <c r="G4613" s="133" t="s">
        <v>865</v>
      </c>
      <c r="H4613" s="133" t="s">
        <v>1333</v>
      </c>
      <c r="I4613" t="b">
        <v>0</v>
      </c>
      <c r="J4613" s="133" t="s">
        <v>867</v>
      </c>
      <c r="K4613" s="91">
        <v>500</v>
      </c>
      <c r="L4613" s="278">
        <v>500</v>
      </c>
      <c r="M4613" s="278">
        <f t="shared" si="71"/>
        <v>0</v>
      </c>
    </row>
    <row r="4614" spans="1:13" hidden="1" x14ac:dyDescent="0.3">
      <c r="A4614" s="108">
        <v>587988</v>
      </c>
      <c r="B4614" s="133" t="s">
        <v>9017</v>
      </c>
      <c r="C4614" s="133" t="s">
        <v>18</v>
      </c>
      <c r="D4614" s="133" t="s">
        <v>7950</v>
      </c>
      <c r="E4614" s="133" t="s">
        <v>1268</v>
      </c>
      <c r="F4614" s="133" t="s">
        <v>7055</v>
      </c>
      <c r="G4614" s="133" t="s">
        <v>925</v>
      </c>
      <c r="H4614" s="133" t="s">
        <v>6693</v>
      </c>
      <c r="I4614" t="b">
        <v>0</v>
      </c>
      <c r="J4614" s="133" t="s">
        <v>867</v>
      </c>
      <c r="K4614" s="91">
        <v>5000</v>
      </c>
      <c r="L4614" s="278">
        <v>5000</v>
      </c>
      <c r="M4614" s="278">
        <f t="shared" ref="M4614:M4677" si="72">+L4614-K4614</f>
        <v>0</v>
      </c>
    </row>
    <row r="4615" spans="1:13" hidden="1" x14ac:dyDescent="0.3">
      <c r="A4615" s="108">
        <v>587989</v>
      </c>
      <c r="B4615" s="133" t="s">
        <v>9018</v>
      </c>
      <c r="C4615" s="133" t="s">
        <v>18</v>
      </c>
      <c r="D4615" s="133" t="s">
        <v>7950</v>
      </c>
      <c r="E4615" s="133" t="s">
        <v>1268</v>
      </c>
      <c r="F4615" s="133" t="s">
        <v>8755</v>
      </c>
      <c r="G4615" s="133" t="s">
        <v>865</v>
      </c>
      <c r="H4615" s="133" t="s">
        <v>9019</v>
      </c>
      <c r="I4615" t="b">
        <v>0</v>
      </c>
      <c r="J4615" s="133" t="s">
        <v>867</v>
      </c>
      <c r="K4615" s="91">
        <v>1050</v>
      </c>
      <c r="L4615" s="278">
        <v>1050</v>
      </c>
      <c r="M4615" s="278">
        <f t="shared" si="72"/>
        <v>0</v>
      </c>
    </row>
    <row r="4616" spans="1:13" hidden="1" x14ac:dyDescent="0.3">
      <c r="A4616" s="108">
        <v>587990</v>
      </c>
      <c r="B4616" s="133" t="s">
        <v>9020</v>
      </c>
      <c r="C4616" s="133" t="s">
        <v>18</v>
      </c>
      <c r="D4616" s="133" t="s">
        <v>7950</v>
      </c>
      <c r="E4616" s="133" t="s">
        <v>1273</v>
      </c>
      <c r="F4616" s="133" t="s">
        <v>7055</v>
      </c>
      <c r="G4616" s="133" t="s">
        <v>865</v>
      </c>
      <c r="H4616" s="133" t="s">
        <v>9021</v>
      </c>
      <c r="I4616" t="b">
        <v>0</v>
      </c>
      <c r="J4616" s="133" t="s">
        <v>867</v>
      </c>
      <c r="K4616" s="91">
        <v>2500</v>
      </c>
      <c r="L4616" s="278">
        <v>2500</v>
      </c>
      <c r="M4616" s="278">
        <f t="shared" si="72"/>
        <v>0</v>
      </c>
    </row>
    <row r="4617" spans="1:13" hidden="1" x14ac:dyDescent="0.3">
      <c r="A4617" s="108">
        <v>587991</v>
      </c>
      <c r="B4617" s="133" t="s">
        <v>9022</v>
      </c>
      <c r="C4617" s="133" t="s">
        <v>18</v>
      </c>
      <c r="D4617" s="133" t="s">
        <v>7950</v>
      </c>
      <c r="E4617" s="133" t="s">
        <v>1273</v>
      </c>
      <c r="F4617" s="133" t="s">
        <v>7055</v>
      </c>
      <c r="G4617" s="133" t="s">
        <v>925</v>
      </c>
      <c r="H4617" s="133" t="s">
        <v>9023</v>
      </c>
      <c r="I4617" t="b">
        <v>0</v>
      </c>
      <c r="J4617" s="133" t="s">
        <v>867</v>
      </c>
      <c r="K4617" s="91">
        <v>4000</v>
      </c>
      <c r="L4617" s="278">
        <v>4000</v>
      </c>
      <c r="M4617" s="278">
        <f t="shared" si="72"/>
        <v>0</v>
      </c>
    </row>
    <row r="4618" spans="1:13" hidden="1" x14ac:dyDescent="0.3">
      <c r="A4618" s="108">
        <v>587992</v>
      </c>
      <c r="B4618" s="133" t="s">
        <v>9024</v>
      </c>
      <c r="C4618" s="133" t="s">
        <v>18</v>
      </c>
      <c r="D4618" s="133" t="s">
        <v>7950</v>
      </c>
      <c r="E4618" s="133" t="s">
        <v>1694</v>
      </c>
      <c r="F4618" s="133" t="s">
        <v>9025</v>
      </c>
      <c r="G4618" s="133" t="s">
        <v>865</v>
      </c>
      <c r="H4618" s="133" t="s">
        <v>9026</v>
      </c>
      <c r="I4618" t="b">
        <v>0</v>
      </c>
      <c r="J4618" s="133" t="s">
        <v>867</v>
      </c>
      <c r="K4618" s="91">
        <v>0</v>
      </c>
      <c r="L4618" s="278">
        <v>0</v>
      </c>
      <c r="M4618" s="278">
        <f t="shared" si="72"/>
        <v>0</v>
      </c>
    </row>
    <row r="4619" spans="1:13" hidden="1" x14ac:dyDescent="0.3">
      <c r="A4619" s="108">
        <v>587993</v>
      </c>
      <c r="B4619" s="133" t="s">
        <v>9027</v>
      </c>
      <c r="C4619" s="133" t="s">
        <v>18</v>
      </c>
      <c r="D4619" s="133" t="s">
        <v>9028</v>
      </c>
      <c r="E4619" s="133" t="s">
        <v>1726</v>
      </c>
      <c r="F4619" s="133" t="s">
        <v>8792</v>
      </c>
      <c r="G4619" s="133" t="s">
        <v>865</v>
      </c>
      <c r="H4619" s="133" t="s">
        <v>9029</v>
      </c>
      <c r="I4619" t="b">
        <v>0</v>
      </c>
      <c r="J4619" s="133" t="s">
        <v>867</v>
      </c>
      <c r="K4619" s="91">
        <v>0</v>
      </c>
      <c r="L4619" s="278">
        <v>0</v>
      </c>
      <c r="M4619" s="278">
        <f t="shared" si="72"/>
        <v>0</v>
      </c>
    </row>
    <row r="4620" spans="1:13" hidden="1" x14ac:dyDescent="0.3">
      <c r="A4620" s="108">
        <v>587994</v>
      </c>
      <c r="B4620" s="133" t="s">
        <v>9030</v>
      </c>
      <c r="C4620" s="133" t="s">
        <v>18</v>
      </c>
      <c r="D4620" s="133" t="s">
        <v>9028</v>
      </c>
      <c r="E4620" s="133" t="s">
        <v>1354</v>
      </c>
      <c r="F4620" s="133" t="s">
        <v>8792</v>
      </c>
      <c r="G4620" s="133" t="s">
        <v>865</v>
      </c>
      <c r="H4620" s="133" t="s">
        <v>9031</v>
      </c>
      <c r="I4620" t="b">
        <v>0</v>
      </c>
      <c r="J4620" s="133" t="s">
        <v>867</v>
      </c>
      <c r="K4620" s="91">
        <v>4000</v>
      </c>
      <c r="L4620" s="278">
        <v>4000</v>
      </c>
      <c r="M4620" s="278">
        <f t="shared" si="72"/>
        <v>0</v>
      </c>
    </row>
    <row r="4621" spans="1:13" hidden="1" x14ac:dyDescent="0.3">
      <c r="A4621" s="108">
        <v>587995</v>
      </c>
      <c r="B4621" s="133" t="s">
        <v>9032</v>
      </c>
      <c r="C4621" s="133" t="s">
        <v>18</v>
      </c>
      <c r="D4621" s="133" t="s">
        <v>9028</v>
      </c>
      <c r="E4621" s="133" t="s">
        <v>1354</v>
      </c>
      <c r="F4621" s="133" t="s">
        <v>8792</v>
      </c>
      <c r="G4621" s="133" t="s">
        <v>925</v>
      </c>
      <c r="H4621" s="133" t="s">
        <v>9033</v>
      </c>
      <c r="I4621" t="b">
        <v>0</v>
      </c>
      <c r="J4621" s="133" t="s">
        <v>867</v>
      </c>
      <c r="K4621" s="91">
        <v>6000</v>
      </c>
      <c r="L4621" s="278">
        <v>6000</v>
      </c>
      <c r="M4621" s="278">
        <f t="shared" si="72"/>
        <v>0</v>
      </c>
    </row>
    <row r="4622" spans="1:13" hidden="1" x14ac:dyDescent="0.3">
      <c r="A4622" s="108">
        <v>587996</v>
      </c>
      <c r="B4622" s="133" t="s">
        <v>9034</v>
      </c>
      <c r="C4622" s="133" t="s">
        <v>18</v>
      </c>
      <c r="D4622" s="133" t="s">
        <v>9028</v>
      </c>
      <c r="E4622" s="133" t="s">
        <v>1354</v>
      </c>
      <c r="F4622" s="133" t="s">
        <v>8792</v>
      </c>
      <c r="G4622" s="133" t="s">
        <v>928</v>
      </c>
      <c r="H4622" s="133" t="s">
        <v>9035</v>
      </c>
      <c r="I4622" t="b">
        <v>0</v>
      </c>
      <c r="J4622" s="133" t="s">
        <v>867</v>
      </c>
      <c r="K4622" s="91">
        <v>1000</v>
      </c>
      <c r="L4622" s="278">
        <v>1000</v>
      </c>
      <c r="M4622" s="278">
        <f t="shared" si="72"/>
        <v>0</v>
      </c>
    </row>
    <row r="4623" spans="1:13" hidden="1" x14ac:dyDescent="0.3">
      <c r="A4623" s="108">
        <v>587997</v>
      </c>
      <c r="B4623" s="133" t="s">
        <v>9036</v>
      </c>
      <c r="C4623" s="133" t="s">
        <v>18</v>
      </c>
      <c r="D4623" s="133" t="s">
        <v>9028</v>
      </c>
      <c r="E4623" s="133" t="s">
        <v>1212</v>
      </c>
      <c r="F4623" s="133" t="s">
        <v>8724</v>
      </c>
      <c r="G4623" s="133" t="s">
        <v>865</v>
      </c>
      <c r="H4623" s="133" t="s">
        <v>9037</v>
      </c>
      <c r="I4623" t="b">
        <v>0</v>
      </c>
      <c r="J4623" s="133" t="s">
        <v>867</v>
      </c>
      <c r="K4623" s="91">
        <v>85790</v>
      </c>
      <c r="L4623" s="278">
        <v>85790</v>
      </c>
      <c r="M4623" s="278">
        <f t="shared" si="72"/>
        <v>0</v>
      </c>
    </row>
    <row r="4624" spans="1:13" hidden="1" x14ac:dyDescent="0.3">
      <c r="A4624" s="108">
        <v>851278</v>
      </c>
      <c r="B4624" s="133" t="s">
        <v>9038</v>
      </c>
      <c r="C4624" s="133" t="s">
        <v>18</v>
      </c>
      <c r="D4624" s="133" t="s">
        <v>9028</v>
      </c>
      <c r="E4624" s="133" t="s">
        <v>1212</v>
      </c>
      <c r="F4624" s="133" t="s">
        <v>8724</v>
      </c>
      <c r="G4624" s="133" t="s">
        <v>925</v>
      </c>
      <c r="H4624" s="133" t="s">
        <v>9039</v>
      </c>
      <c r="I4624" t="b">
        <v>0</v>
      </c>
      <c r="J4624" s="133" t="s">
        <v>867</v>
      </c>
      <c r="K4624" s="91">
        <v>250000</v>
      </c>
      <c r="L4624" s="278">
        <v>250000</v>
      </c>
      <c r="M4624" s="278">
        <f t="shared" si="72"/>
        <v>0</v>
      </c>
    </row>
    <row r="4625" spans="1:13" hidden="1" x14ac:dyDescent="0.3">
      <c r="A4625" s="108">
        <v>587998</v>
      </c>
      <c r="B4625" s="133" t="s">
        <v>9040</v>
      </c>
      <c r="C4625" s="133" t="s">
        <v>18</v>
      </c>
      <c r="D4625" s="133" t="s">
        <v>9028</v>
      </c>
      <c r="E4625" s="133" t="s">
        <v>1212</v>
      </c>
      <c r="F4625" s="133" t="s">
        <v>8792</v>
      </c>
      <c r="G4625" s="133" t="s">
        <v>865</v>
      </c>
      <c r="H4625" s="133" t="s">
        <v>9041</v>
      </c>
      <c r="I4625" t="b">
        <v>0</v>
      </c>
      <c r="J4625" s="133" t="s">
        <v>867</v>
      </c>
      <c r="K4625" s="91">
        <v>1500000</v>
      </c>
      <c r="L4625" s="278">
        <v>1500000</v>
      </c>
      <c r="M4625" s="278">
        <f t="shared" si="72"/>
        <v>0</v>
      </c>
    </row>
    <row r="4626" spans="1:13" hidden="1" x14ac:dyDescent="0.3">
      <c r="A4626" s="108">
        <v>587999</v>
      </c>
      <c r="B4626" s="133" t="s">
        <v>9042</v>
      </c>
      <c r="C4626" s="133" t="s">
        <v>18</v>
      </c>
      <c r="D4626" s="133" t="s">
        <v>9028</v>
      </c>
      <c r="E4626" s="133" t="s">
        <v>1212</v>
      </c>
      <c r="F4626" s="133" t="s">
        <v>8792</v>
      </c>
      <c r="G4626" s="133" t="s">
        <v>925</v>
      </c>
      <c r="H4626" s="133" t="s">
        <v>9043</v>
      </c>
      <c r="I4626" t="b">
        <v>0</v>
      </c>
      <c r="J4626" s="133" t="s">
        <v>867</v>
      </c>
      <c r="K4626" s="91">
        <v>120000</v>
      </c>
      <c r="L4626" s="278">
        <v>120000</v>
      </c>
      <c r="M4626" s="278">
        <f t="shared" si="72"/>
        <v>0</v>
      </c>
    </row>
    <row r="4627" spans="1:13" hidden="1" x14ac:dyDescent="0.3">
      <c r="A4627" s="108">
        <v>588000</v>
      </c>
      <c r="B4627" s="133" t="s">
        <v>9044</v>
      </c>
      <c r="C4627" s="133" t="s">
        <v>18</v>
      </c>
      <c r="D4627" s="133" t="s">
        <v>9028</v>
      </c>
      <c r="E4627" s="133" t="s">
        <v>1212</v>
      </c>
      <c r="F4627" s="133" t="s">
        <v>8792</v>
      </c>
      <c r="G4627" s="133" t="s">
        <v>928</v>
      </c>
      <c r="H4627" s="133" t="s">
        <v>9045</v>
      </c>
      <c r="I4627" t="b">
        <v>0</v>
      </c>
      <c r="J4627" s="133" t="s">
        <v>867</v>
      </c>
      <c r="K4627" s="91">
        <v>150000</v>
      </c>
      <c r="L4627" s="278">
        <v>150000</v>
      </c>
      <c r="M4627" s="278">
        <f t="shared" si="72"/>
        <v>0</v>
      </c>
    </row>
    <row r="4628" spans="1:13" hidden="1" x14ac:dyDescent="0.3">
      <c r="A4628" s="108">
        <v>1300872</v>
      </c>
      <c r="B4628" s="133" t="s">
        <v>9046</v>
      </c>
      <c r="C4628" s="133" t="s">
        <v>18</v>
      </c>
      <c r="D4628" s="133" t="s">
        <v>9028</v>
      </c>
      <c r="E4628" s="133" t="s">
        <v>1212</v>
      </c>
      <c r="F4628" s="133" t="s">
        <v>8792</v>
      </c>
      <c r="G4628" s="133" t="s">
        <v>931</v>
      </c>
      <c r="H4628" s="133" t="s">
        <v>9047</v>
      </c>
      <c r="I4628" t="b">
        <v>0</v>
      </c>
      <c r="J4628" s="133" t="s">
        <v>867</v>
      </c>
      <c r="K4628" s="91">
        <v>0</v>
      </c>
      <c r="L4628" s="278">
        <v>0</v>
      </c>
      <c r="M4628" s="278">
        <f t="shared" si="72"/>
        <v>0</v>
      </c>
    </row>
    <row r="4629" spans="1:13" hidden="1" x14ac:dyDescent="0.3">
      <c r="A4629" s="108">
        <v>588001</v>
      </c>
      <c r="B4629" s="133" t="s">
        <v>9048</v>
      </c>
      <c r="C4629" s="133" t="s">
        <v>18</v>
      </c>
      <c r="D4629" s="133" t="s">
        <v>9028</v>
      </c>
      <c r="E4629" s="133" t="s">
        <v>1229</v>
      </c>
      <c r="F4629" s="133" t="s">
        <v>8724</v>
      </c>
      <c r="G4629" s="133" t="s">
        <v>865</v>
      </c>
      <c r="H4629" s="133" t="s">
        <v>8715</v>
      </c>
      <c r="I4629" t="b">
        <v>0</v>
      </c>
      <c r="J4629" s="133" t="s">
        <v>867</v>
      </c>
      <c r="K4629" s="91">
        <v>500</v>
      </c>
      <c r="L4629" s="278">
        <v>500</v>
      </c>
      <c r="M4629" s="278">
        <f t="shared" si="72"/>
        <v>0</v>
      </c>
    </row>
    <row r="4630" spans="1:13" hidden="1" x14ac:dyDescent="0.3">
      <c r="A4630" s="108">
        <v>588002</v>
      </c>
      <c r="B4630" s="133" t="s">
        <v>9049</v>
      </c>
      <c r="C4630" s="133" t="s">
        <v>18</v>
      </c>
      <c r="D4630" s="133" t="s">
        <v>9028</v>
      </c>
      <c r="E4630" s="133" t="s">
        <v>1229</v>
      </c>
      <c r="F4630" s="133" t="s">
        <v>8724</v>
      </c>
      <c r="G4630" s="133" t="s">
        <v>925</v>
      </c>
      <c r="H4630" s="133" t="s">
        <v>9050</v>
      </c>
      <c r="I4630" t="b">
        <v>0</v>
      </c>
      <c r="J4630" s="133" t="s">
        <v>867</v>
      </c>
      <c r="K4630" s="91">
        <v>0</v>
      </c>
      <c r="L4630" s="278">
        <v>0</v>
      </c>
      <c r="M4630" s="278">
        <f t="shared" si="72"/>
        <v>0</v>
      </c>
    </row>
    <row r="4631" spans="1:13" hidden="1" x14ac:dyDescent="0.3">
      <c r="A4631" s="108">
        <v>588003</v>
      </c>
      <c r="B4631" s="133" t="s">
        <v>9051</v>
      </c>
      <c r="C4631" s="133" t="s">
        <v>18</v>
      </c>
      <c r="D4631" s="133" t="s">
        <v>9028</v>
      </c>
      <c r="E4631" s="133" t="s">
        <v>1576</v>
      </c>
      <c r="F4631" s="133" t="s">
        <v>8792</v>
      </c>
      <c r="G4631" s="133" t="s">
        <v>865</v>
      </c>
      <c r="H4631" s="133" t="s">
        <v>1577</v>
      </c>
      <c r="I4631" t="b">
        <v>0</v>
      </c>
      <c r="J4631" s="133" t="s">
        <v>867</v>
      </c>
      <c r="K4631" s="91">
        <v>0</v>
      </c>
      <c r="L4631" s="278">
        <v>0</v>
      </c>
      <c r="M4631" s="278">
        <f t="shared" si="72"/>
        <v>0</v>
      </c>
    </row>
    <row r="4632" spans="1:13" hidden="1" x14ac:dyDescent="0.3">
      <c r="A4632" s="108">
        <v>2617677</v>
      </c>
      <c r="B4632" s="133" t="s">
        <v>9052</v>
      </c>
      <c r="C4632" s="133" t="s">
        <v>18</v>
      </c>
      <c r="D4632" s="133" t="s">
        <v>9028</v>
      </c>
      <c r="E4632" s="133" t="s">
        <v>1243</v>
      </c>
      <c r="F4632" s="133" t="s">
        <v>8724</v>
      </c>
      <c r="G4632" s="133" t="s">
        <v>925</v>
      </c>
      <c r="H4632" s="133" t="s">
        <v>9053</v>
      </c>
      <c r="I4632" t="b">
        <v>0</v>
      </c>
      <c r="J4632" s="133" t="s">
        <v>867</v>
      </c>
      <c r="K4632" s="91">
        <v>319000</v>
      </c>
      <c r="L4632" s="278">
        <v>319000</v>
      </c>
      <c r="M4632" s="278">
        <f t="shared" si="72"/>
        <v>0</v>
      </c>
    </row>
    <row r="4633" spans="1:13" hidden="1" x14ac:dyDescent="0.3">
      <c r="A4633" s="108">
        <v>1210127</v>
      </c>
      <c r="B4633" s="133" t="s">
        <v>9054</v>
      </c>
      <c r="C4633" s="133" t="s">
        <v>18</v>
      </c>
      <c r="D4633" s="133" t="s">
        <v>9028</v>
      </c>
      <c r="E4633" s="133" t="s">
        <v>1243</v>
      </c>
      <c r="F4633" s="133" t="s">
        <v>8792</v>
      </c>
      <c r="G4633" s="133" t="s">
        <v>865</v>
      </c>
      <c r="H4633" s="133" t="s">
        <v>1244</v>
      </c>
      <c r="I4633" t="b">
        <v>0</v>
      </c>
      <c r="J4633" s="133" t="s">
        <v>867</v>
      </c>
      <c r="K4633" s="91">
        <v>6000</v>
      </c>
      <c r="L4633" s="278">
        <v>6000</v>
      </c>
      <c r="M4633" s="278">
        <f t="shared" si="72"/>
        <v>0</v>
      </c>
    </row>
    <row r="4634" spans="1:13" hidden="1" x14ac:dyDescent="0.3">
      <c r="A4634" s="108">
        <v>1210125</v>
      </c>
      <c r="B4634" s="133" t="s">
        <v>9055</v>
      </c>
      <c r="C4634" s="133" t="s">
        <v>18</v>
      </c>
      <c r="D4634" s="133" t="s">
        <v>9028</v>
      </c>
      <c r="E4634" s="133" t="s">
        <v>1265</v>
      </c>
      <c r="F4634" s="133" t="s">
        <v>8724</v>
      </c>
      <c r="G4634" s="133" t="s">
        <v>865</v>
      </c>
      <c r="H4634" s="133" t="s">
        <v>1266</v>
      </c>
      <c r="I4634" t="b">
        <v>0</v>
      </c>
      <c r="J4634" s="133" t="s">
        <v>867</v>
      </c>
      <c r="K4634" s="91">
        <v>686120</v>
      </c>
      <c r="L4634" s="278">
        <v>686120</v>
      </c>
      <c r="M4634" s="278">
        <f t="shared" si="72"/>
        <v>0</v>
      </c>
    </row>
    <row r="4635" spans="1:13" hidden="1" x14ac:dyDescent="0.3">
      <c r="A4635" s="108">
        <v>602061</v>
      </c>
      <c r="B4635" s="133" t="s">
        <v>9056</v>
      </c>
      <c r="C4635" s="133" t="s">
        <v>18</v>
      </c>
      <c r="D4635" s="133" t="s">
        <v>9028</v>
      </c>
      <c r="E4635" s="133" t="s">
        <v>3658</v>
      </c>
      <c r="F4635" s="133" t="s">
        <v>8724</v>
      </c>
      <c r="G4635" s="133" t="s">
        <v>865</v>
      </c>
      <c r="H4635" s="133" t="s">
        <v>9057</v>
      </c>
      <c r="I4635" t="b">
        <v>0</v>
      </c>
      <c r="J4635" s="133" t="s">
        <v>867</v>
      </c>
      <c r="K4635" s="91">
        <v>0</v>
      </c>
      <c r="L4635" s="278">
        <v>0</v>
      </c>
      <c r="M4635" s="278">
        <f t="shared" si="72"/>
        <v>0</v>
      </c>
    </row>
    <row r="4636" spans="1:13" hidden="1" x14ac:dyDescent="0.3">
      <c r="A4636" s="108">
        <v>1191795</v>
      </c>
      <c r="B4636" s="133" t="s">
        <v>9058</v>
      </c>
      <c r="C4636" s="133" t="s">
        <v>18</v>
      </c>
      <c r="D4636" s="133" t="s">
        <v>9028</v>
      </c>
      <c r="E4636" s="133" t="s">
        <v>3658</v>
      </c>
      <c r="F4636" s="133" t="s">
        <v>8724</v>
      </c>
      <c r="G4636" s="133" t="s">
        <v>925</v>
      </c>
      <c r="H4636" s="133" t="s">
        <v>9059</v>
      </c>
      <c r="I4636" t="b">
        <v>0</v>
      </c>
      <c r="J4636" s="133" t="s">
        <v>867</v>
      </c>
      <c r="K4636" s="91">
        <v>281880</v>
      </c>
      <c r="L4636" s="278">
        <v>281880</v>
      </c>
      <c r="M4636" s="278">
        <f t="shared" si="72"/>
        <v>0</v>
      </c>
    </row>
    <row r="4637" spans="1:13" hidden="1" x14ac:dyDescent="0.3">
      <c r="A4637" s="108">
        <v>1191796</v>
      </c>
      <c r="B4637" s="133" t="s">
        <v>9061</v>
      </c>
      <c r="C4637" s="133" t="s">
        <v>18</v>
      </c>
      <c r="D4637" s="133" t="s">
        <v>9028</v>
      </c>
      <c r="E4637" s="133" t="s">
        <v>1679</v>
      </c>
      <c r="F4637" s="133" t="s">
        <v>8724</v>
      </c>
      <c r="G4637" s="133" t="s">
        <v>865</v>
      </c>
      <c r="H4637" s="133" t="s">
        <v>326</v>
      </c>
      <c r="I4637" t="b">
        <v>0</v>
      </c>
      <c r="J4637" s="133" t="s">
        <v>867</v>
      </c>
      <c r="K4637" s="91">
        <v>23753230</v>
      </c>
      <c r="L4637" s="278">
        <v>23753230</v>
      </c>
      <c r="M4637" s="278">
        <f t="shared" si="72"/>
        <v>0</v>
      </c>
    </row>
    <row r="4638" spans="1:13" hidden="1" x14ac:dyDescent="0.3">
      <c r="A4638" s="108">
        <v>1191797</v>
      </c>
      <c r="B4638" s="133" t="s">
        <v>9062</v>
      </c>
      <c r="C4638" s="133" t="s">
        <v>18</v>
      </c>
      <c r="D4638" s="133" t="s">
        <v>9028</v>
      </c>
      <c r="E4638" s="133" t="s">
        <v>1679</v>
      </c>
      <c r="F4638" s="133" t="s">
        <v>8724</v>
      </c>
      <c r="G4638" s="133" t="s">
        <v>925</v>
      </c>
      <c r="H4638" s="133" t="s">
        <v>9063</v>
      </c>
      <c r="I4638" t="b">
        <v>0</v>
      </c>
      <c r="J4638" s="133" t="s">
        <v>867</v>
      </c>
      <c r="K4638" s="91">
        <v>150000</v>
      </c>
      <c r="L4638" s="278">
        <v>150000</v>
      </c>
      <c r="M4638" s="278">
        <f t="shared" si="72"/>
        <v>0</v>
      </c>
    </row>
    <row r="4639" spans="1:13" hidden="1" x14ac:dyDescent="0.3">
      <c r="A4639" s="108">
        <v>1191798</v>
      </c>
      <c r="B4639" s="133" t="s">
        <v>9064</v>
      </c>
      <c r="C4639" s="133" t="s">
        <v>18</v>
      </c>
      <c r="D4639" s="133" t="s">
        <v>9028</v>
      </c>
      <c r="E4639" s="133" t="s">
        <v>1679</v>
      </c>
      <c r="F4639" s="133" t="s">
        <v>8724</v>
      </c>
      <c r="G4639" s="133" t="s">
        <v>928</v>
      </c>
      <c r="H4639" s="133" t="s">
        <v>9065</v>
      </c>
      <c r="I4639" t="b">
        <v>0</v>
      </c>
      <c r="J4639" s="133" t="s">
        <v>867</v>
      </c>
      <c r="K4639" s="91">
        <v>150000</v>
      </c>
      <c r="L4639" s="278">
        <v>150000</v>
      </c>
      <c r="M4639" s="278">
        <f t="shared" si="72"/>
        <v>0</v>
      </c>
    </row>
    <row r="4640" spans="1:13" hidden="1" x14ac:dyDescent="0.3">
      <c r="A4640" s="108">
        <v>1191799</v>
      </c>
      <c r="B4640" s="133" t="s">
        <v>9066</v>
      </c>
      <c r="C4640" s="133" t="s">
        <v>18</v>
      </c>
      <c r="D4640" s="133" t="s">
        <v>9028</v>
      </c>
      <c r="E4640" s="133" t="s">
        <v>1679</v>
      </c>
      <c r="F4640" s="133" t="s">
        <v>8724</v>
      </c>
      <c r="G4640" s="133" t="s">
        <v>931</v>
      </c>
      <c r="H4640" s="133" t="s">
        <v>9067</v>
      </c>
      <c r="I4640" t="b">
        <v>0</v>
      </c>
      <c r="J4640" s="133" t="s">
        <v>867</v>
      </c>
      <c r="K4640" s="91">
        <v>150000</v>
      </c>
      <c r="L4640" s="278">
        <v>150000</v>
      </c>
      <c r="M4640" s="278">
        <f t="shared" si="72"/>
        <v>0</v>
      </c>
    </row>
    <row r="4641" spans="1:13" hidden="1" x14ac:dyDescent="0.3">
      <c r="A4641" s="108">
        <v>595690</v>
      </c>
      <c r="B4641" s="133" t="s">
        <v>9068</v>
      </c>
      <c r="C4641" s="133" t="s">
        <v>18</v>
      </c>
      <c r="D4641" s="133" t="s">
        <v>9028</v>
      </c>
      <c r="E4641" s="133" t="s">
        <v>1679</v>
      </c>
      <c r="F4641" s="133" t="s">
        <v>8724</v>
      </c>
      <c r="G4641" s="133" t="s">
        <v>944</v>
      </c>
      <c r="H4641" s="133" t="s">
        <v>9069</v>
      </c>
      <c r="I4641" t="b">
        <v>0</v>
      </c>
      <c r="J4641" s="133" t="s">
        <v>867</v>
      </c>
      <c r="K4641" s="91">
        <v>365000</v>
      </c>
      <c r="L4641" s="278">
        <v>365000</v>
      </c>
      <c r="M4641" s="278">
        <f t="shared" si="72"/>
        <v>0</v>
      </c>
    </row>
    <row r="4642" spans="1:13" hidden="1" x14ac:dyDescent="0.3">
      <c r="A4642" s="108">
        <v>1191068</v>
      </c>
      <c r="B4642" s="133" t="s">
        <v>9070</v>
      </c>
      <c r="C4642" s="133" t="s">
        <v>18</v>
      </c>
      <c r="D4642" s="133" t="s">
        <v>9028</v>
      </c>
      <c r="E4642" s="133" t="s">
        <v>1679</v>
      </c>
      <c r="F4642" s="133" t="s">
        <v>8724</v>
      </c>
      <c r="G4642" s="133" t="s">
        <v>1060</v>
      </c>
      <c r="H4642" s="133" t="s">
        <v>9071</v>
      </c>
      <c r="I4642" t="b">
        <v>0</v>
      </c>
      <c r="J4642" s="133" t="s">
        <v>867</v>
      </c>
      <c r="K4642" s="91">
        <v>250000</v>
      </c>
      <c r="L4642" s="278">
        <v>250000</v>
      </c>
      <c r="M4642" s="278">
        <f t="shared" si="72"/>
        <v>0</v>
      </c>
    </row>
    <row r="4643" spans="1:13" hidden="1" x14ac:dyDescent="0.3">
      <c r="A4643" s="108">
        <v>602062</v>
      </c>
      <c r="B4643" s="133" t="s">
        <v>9072</v>
      </c>
      <c r="C4643" s="133" t="s">
        <v>18</v>
      </c>
      <c r="D4643" s="133" t="s">
        <v>9028</v>
      </c>
      <c r="E4643" s="133" t="s">
        <v>1679</v>
      </c>
      <c r="F4643" s="133" t="s">
        <v>8724</v>
      </c>
      <c r="G4643" s="133" t="s">
        <v>1063</v>
      </c>
      <c r="H4643" s="133" t="s">
        <v>9073</v>
      </c>
      <c r="I4643" t="b">
        <v>0</v>
      </c>
      <c r="J4643" s="133" t="s">
        <v>867</v>
      </c>
      <c r="K4643" s="91">
        <v>1000000</v>
      </c>
      <c r="L4643" s="278">
        <v>1000000</v>
      </c>
      <c r="M4643" s="278">
        <f t="shared" si="72"/>
        <v>0</v>
      </c>
    </row>
    <row r="4644" spans="1:13" hidden="1" x14ac:dyDescent="0.3">
      <c r="A4644" s="108">
        <v>595691</v>
      </c>
      <c r="B4644" s="133" t="s">
        <v>9074</v>
      </c>
      <c r="C4644" s="133" t="s">
        <v>18</v>
      </c>
      <c r="D4644" s="133" t="s">
        <v>9028</v>
      </c>
      <c r="E4644" s="133" t="s">
        <v>1694</v>
      </c>
      <c r="F4644" s="133" t="s">
        <v>8724</v>
      </c>
      <c r="G4644" s="133" t="s">
        <v>865</v>
      </c>
      <c r="H4644" s="133" t="s">
        <v>9075</v>
      </c>
      <c r="I4644" t="b">
        <v>0</v>
      </c>
      <c r="J4644" s="133" t="s">
        <v>867</v>
      </c>
      <c r="K4644" s="91">
        <v>0</v>
      </c>
      <c r="L4644" s="278">
        <v>0</v>
      </c>
      <c r="M4644" s="278">
        <f t="shared" si="72"/>
        <v>0</v>
      </c>
    </row>
    <row r="4645" spans="1:13" hidden="1" x14ac:dyDescent="0.3">
      <c r="A4645" s="108">
        <v>850215</v>
      </c>
      <c r="B4645" s="133" t="s">
        <v>9076</v>
      </c>
      <c r="C4645" s="133" t="s">
        <v>18</v>
      </c>
      <c r="D4645" s="133" t="s">
        <v>9028</v>
      </c>
      <c r="E4645" s="133" t="s">
        <v>1694</v>
      </c>
      <c r="F4645" s="133" t="s">
        <v>8724</v>
      </c>
      <c r="G4645" s="133" t="s">
        <v>1807</v>
      </c>
      <c r="H4645" s="133" t="s">
        <v>9077</v>
      </c>
      <c r="I4645" t="b">
        <v>0</v>
      </c>
      <c r="J4645" s="133" t="s">
        <v>867</v>
      </c>
      <c r="K4645" s="91">
        <v>2954770</v>
      </c>
      <c r="L4645" s="278">
        <v>2954770</v>
      </c>
      <c r="M4645" s="278">
        <f t="shared" si="72"/>
        <v>0</v>
      </c>
    </row>
    <row r="4646" spans="1:13" hidden="1" x14ac:dyDescent="0.3">
      <c r="A4646" s="108">
        <v>850216</v>
      </c>
      <c r="B4646" s="133" t="s">
        <v>9078</v>
      </c>
      <c r="C4646" s="133" t="s">
        <v>18</v>
      </c>
      <c r="D4646" s="133" t="s">
        <v>9028</v>
      </c>
      <c r="E4646" s="133" t="s">
        <v>1694</v>
      </c>
      <c r="F4646" s="133" t="s">
        <v>8724</v>
      </c>
      <c r="G4646" s="133" t="s">
        <v>1072</v>
      </c>
      <c r="H4646" s="133" t="s">
        <v>9079</v>
      </c>
      <c r="I4646" t="b">
        <v>0</v>
      </c>
      <c r="J4646" s="133" t="s">
        <v>867</v>
      </c>
      <c r="K4646" s="91">
        <v>1066780</v>
      </c>
      <c r="L4646" s="278">
        <v>1066780</v>
      </c>
      <c r="M4646" s="278">
        <f t="shared" si="72"/>
        <v>0</v>
      </c>
    </row>
    <row r="4647" spans="1:13" hidden="1" x14ac:dyDescent="0.3">
      <c r="A4647" s="108">
        <v>850217</v>
      </c>
      <c r="B4647" s="133" t="s">
        <v>9080</v>
      </c>
      <c r="C4647" s="133" t="s">
        <v>18</v>
      </c>
      <c r="D4647" s="133" t="s">
        <v>9028</v>
      </c>
      <c r="E4647" s="133" t="s">
        <v>1694</v>
      </c>
      <c r="F4647" s="133" t="s">
        <v>8724</v>
      </c>
      <c r="G4647" s="133" t="s">
        <v>1075</v>
      </c>
      <c r="H4647" s="133" t="s">
        <v>9081</v>
      </c>
      <c r="I4647" t="b">
        <v>0</v>
      </c>
      <c r="J4647" s="133" t="s">
        <v>867</v>
      </c>
      <c r="K4647" s="91">
        <v>2500000</v>
      </c>
      <c r="L4647" s="278">
        <v>2500000</v>
      </c>
      <c r="M4647" s="278">
        <f t="shared" si="72"/>
        <v>0</v>
      </c>
    </row>
    <row r="4648" spans="1:13" hidden="1" x14ac:dyDescent="0.3">
      <c r="A4648" s="108">
        <v>595692</v>
      </c>
      <c r="B4648" s="133" t="s">
        <v>9082</v>
      </c>
      <c r="C4648" s="133" t="s">
        <v>18</v>
      </c>
      <c r="D4648" s="133" t="s">
        <v>9028</v>
      </c>
      <c r="E4648" s="133" t="s">
        <v>1694</v>
      </c>
      <c r="F4648" s="133" t="s">
        <v>8724</v>
      </c>
      <c r="G4648" s="133" t="s">
        <v>1814</v>
      </c>
      <c r="H4648" s="133" t="s">
        <v>9083</v>
      </c>
      <c r="I4648" t="b">
        <v>0</v>
      </c>
      <c r="J4648" s="133" t="s">
        <v>867</v>
      </c>
      <c r="K4648" s="91">
        <v>1500000</v>
      </c>
      <c r="L4648" s="278">
        <v>1500000</v>
      </c>
      <c r="M4648" s="278">
        <f t="shared" si="72"/>
        <v>0</v>
      </c>
    </row>
    <row r="4649" spans="1:13" hidden="1" x14ac:dyDescent="0.3">
      <c r="A4649" s="108">
        <v>850210</v>
      </c>
      <c r="B4649" s="133" t="s">
        <v>9084</v>
      </c>
      <c r="C4649" s="133" t="s">
        <v>18</v>
      </c>
      <c r="D4649" s="133" t="s">
        <v>9028</v>
      </c>
      <c r="E4649" s="133" t="s">
        <v>1694</v>
      </c>
      <c r="F4649" s="133" t="s">
        <v>8724</v>
      </c>
      <c r="G4649" s="133" t="s">
        <v>1817</v>
      </c>
      <c r="H4649" s="133" t="s">
        <v>9085</v>
      </c>
      <c r="I4649" t="b">
        <v>0</v>
      </c>
      <c r="J4649" s="133" t="s">
        <v>867</v>
      </c>
      <c r="K4649" s="91">
        <v>1456640</v>
      </c>
      <c r="L4649" s="278">
        <v>1456640</v>
      </c>
      <c r="M4649" s="278">
        <f t="shared" si="72"/>
        <v>0</v>
      </c>
    </row>
    <row r="4650" spans="1:13" hidden="1" x14ac:dyDescent="0.3">
      <c r="A4650" s="108">
        <v>850211</v>
      </c>
      <c r="B4650" s="133" t="s">
        <v>9086</v>
      </c>
      <c r="C4650" s="133" t="s">
        <v>18</v>
      </c>
      <c r="D4650" s="133" t="s">
        <v>9028</v>
      </c>
      <c r="E4650" s="133" t="s">
        <v>1694</v>
      </c>
      <c r="F4650" s="133" t="s">
        <v>8724</v>
      </c>
      <c r="G4650" s="133" t="s">
        <v>4455</v>
      </c>
      <c r="H4650" s="133" t="s">
        <v>9087</v>
      </c>
      <c r="I4650" t="b">
        <v>0</v>
      </c>
      <c r="J4650" s="133" t="s">
        <v>867</v>
      </c>
      <c r="K4650" s="91">
        <v>1800000</v>
      </c>
      <c r="L4650" s="278">
        <v>1800000</v>
      </c>
      <c r="M4650" s="278">
        <f t="shared" si="72"/>
        <v>0</v>
      </c>
    </row>
    <row r="4651" spans="1:13" hidden="1" x14ac:dyDescent="0.3">
      <c r="A4651" s="108">
        <v>850212</v>
      </c>
      <c r="B4651" s="133" t="s">
        <v>9088</v>
      </c>
      <c r="C4651" s="133" t="s">
        <v>18</v>
      </c>
      <c r="D4651" s="133" t="s">
        <v>9028</v>
      </c>
      <c r="E4651" s="133" t="s">
        <v>1694</v>
      </c>
      <c r="F4651" s="133" t="s">
        <v>8724</v>
      </c>
      <c r="G4651" s="133" t="s">
        <v>4021</v>
      </c>
      <c r="H4651" s="133" t="s">
        <v>9089</v>
      </c>
      <c r="I4651" t="b">
        <v>0</v>
      </c>
      <c r="J4651" s="133" t="s">
        <v>867</v>
      </c>
      <c r="K4651" s="91">
        <v>0</v>
      </c>
      <c r="L4651" s="278">
        <v>0</v>
      </c>
      <c r="M4651" s="278">
        <f t="shared" si="72"/>
        <v>0</v>
      </c>
    </row>
    <row r="4652" spans="1:13" hidden="1" x14ac:dyDescent="0.3">
      <c r="A4652" s="108">
        <v>850213</v>
      </c>
      <c r="B4652" s="133" t="s">
        <v>9090</v>
      </c>
      <c r="C4652" s="133" t="s">
        <v>18</v>
      </c>
      <c r="D4652" s="133" t="s">
        <v>9028</v>
      </c>
      <c r="E4652" s="133" t="s">
        <v>1694</v>
      </c>
      <c r="F4652" s="133" t="s">
        <v>8724</v>
      </c>
      <c r="G4652" s="133" t="s">
        <v>925</v>
      </c>
      <c r="H4652" s="133" t="s">
        <v>9091</v>
      </c>
      <c r="I4652" t="b">
        <v>0</v>
      </c>
      <c r="J4652" s="133" t="s">
        <v>867</v>
      </c>
      <c r="K4652" s="91">
        <v>50000</v>
      </c>
      <c r="L4652" s="278">
        <v>50000</v>
      </c>
      <c r="M4652" s="278">
        <f t="shared" si="72"/>
        <v>0</v>
      </c>
    </row>
    <row r="4653" spans="1:13" hidden="1" x14ac:dyDescent="0.3">
      <c r="A4653" s="108">
        <v>850214</v>
      </c>
      <c r="B4653" s="133" t="s">
        <v>9092</v>
      </c>
      <c r="C4653" s="133" t="s">
        <v>18</v>
      </c>
      <c r="D4653" s="133" t="s">
        <v>9028</v>
      </c>
      <c r="E4653" s="133" t="s">
        <v>1694</v>
      </c>
      <c r="F4653" s="133" t="s">
        <v>8724</v>
      </c>
      <c r="G4653" s="133" t="s">
        <v>928</v>
      </c>
      <c r="H4653" s="133" t="s">
        <v>9093</v>
      </c>
      <c r="I4653" t="b">
        <v>0</v>
      </c>
      <c r="J4653" s="133" t="s">
        <v>867</v>
      </c>
      <c r="K4653" s="91">
        <v>2400</v>
      </c>
      <c r="L4653" s="278">
        <v>2400</v>
      </c>
      <c r="M4653" s="278">
        <f t="shared" si="72"/>
        <v>0</v>
      </c>
    </row>
    <row r="4654" spans="1:13" hidden="1" x14ac:dyDescent="0.3">
      <c r="A4654" s="108">
        <v>601974</v>
      </c>
      <c r="B4654" s="133" t="s">
        <v>9094</v>
      </c>
      <c r="C4654" s="133" t="s">
        <v>18</v>
      </c>
      <c r="D4654" s="133" t="s">
        <v>9028</v>
      </c>
      <c r="E4654" s="133" t="s">
        <v>1694</v>
      </c>
      <c r="F4654" s="133" t="s">
        <v>8724</v>
      </c>
      <c r="G4654" s="133" t="s">
        <v>931</v>
      </c>
      <c r="H4654" s="133" t="s">
        <v>9095</v>
      </c>
      <c r="I4654" t="b">
        <v>0</v>
      </c>
      <c r="J4654" s="133" t="s">
        <v>867</v>
      </c>
      <c r="K4654" s="91">
        <v>300000</v>
      </c>
      <c r="L4654" s="278">
        <v>300000</v>
      </c>
      <c r="M4654" s="278">
        <f t="shared" si="72"/>
        <v>0</v>
      </c>
    </row>
    <row r="4655" spans="1:13" hidden="1" x14ac:dyDescent="0.3">
      <c r="A4655" s="108">
        <v>602063</v>
      </c>
      <c r="B4655" s="133" t="s">
        <v>9096</v>
      </c>
      <c r="C4655" s="133" t="s">
        <v>18</v>
      </c>
      <c r="D4655" s="133" t="s">
        <v>9028</v>
      </c>
      <c r="E4655" s="133" t="s">
        <v>1694</v>
      </c>
      <c r="F4655" s="133" t="s">
        <v>8724</v>
      </c>
      <c r="G4655" s="133" t="s">
        <v>944</v>
      </c>
      <c r="H4655" s="133" t="s">
        <v>8721</v>
      </c>
      <c r="I4655" t="b">
        <v>0</v>
      </c>
      <c r="J4655" s="133" t="s">
        <v>867</v>
      </c>
      <c r="K4655" s="91">
        <v>0</v>
      </c>
      <c r="L4655" s="278">
        <v>0</v>
      </c>
      <c r="M4655" s="278">
        <f t="shared" si="72"/>
        <v>0</v>
      </c>
    </row>
    <row r="4656" spans="1:13" hidden="1" x14ac:dyDescent="0.3">
      <c r="A4656" s="108">
        <v>602064</v>
      </c>
      <c r="B4656" s="133" t="s">
        <v>9097</v>
      </c>
      <c r="C4656" s="133" t="s">
        <v>18</v>
      </c>
      <c r="D4656" s="133" t="s">
        <v>9028</v>
      </c>
      <c r="E4656" s="133" t="s">
        <v>1694</v>
      </c>
      <c r="F4656" s="133" t="s">
        <v>8724</v>
      </c>
      <c r="G4656" s="133" t="s">
        <v>1060</v>
      </c>
      <c r="H4656" s="133" t="s">
        <v>9098</v>
      </c>
      <c r="I4656" t="b">
        <v>0</v>
      </c>
      <c r="J4656" s="133" t="s">
        <v>867</v>
      </c>
      <c r="K4656" s="91">
        <v>4000000</v>
      </c>
      <c r="L4656" s="278">
        <v>4000000</v>
      </c>
      <c r="M4656" s="278">
        <f t="shared" si="72"/>
        <v>0</v>
      </c>
    </row>
    <row r="4657" spans="1:13" hidden="1" x14ac:dyDescent="0.3">
      <c r="A4657" s="108">
        <v>602065</v>
      </c>
      <c r="B4657" s="133" t="s">
        <v>9099</v>
      </c>
      <c r="C4657" s="133" t="s">
        <v>18</v>
      </c>
      <c r="D4657" s="133" t="s">
        <v>9028</v>
      </c>
      <c r="E4657" s="133" t="s">
        <v>1694</v>
      </c>
      <c r="F4657" s="133" t="s">
        <v>8724</v>
      </c>
      <c r="G4657" s="133" t="s">
        <v>1063</v>
      </c>
      <c r="H4657" s="133" t="s">
        <v>9100</v>
      </c>
      <c r="I4657" t="b">
        <v>0</v>
      </c>
      <c r="J4657" s="133" t="s">
        <v>867</v>
      </c>
      <c r="K4657" s="91">
        <v>0</v>
      </c>
      <c r="L4657" s="278">
        <v>0</v>
      </c>
      <c r="M4657" s="278">
        <f t="shared" si="72"/>
        <v>0</v>
      </c>
    </row>
    <row r="4658" spans="1:13" hidden="1" x14ac:dyDescent="0.3">
      <c r="A4658" s="108">
        <v>599361</v>
      </c>
      <c r="B4658" s="133" t="s">
        <v>9101</v>
      </c>
      <c r="C4658" s="133" t="s">
        <v>18</v>
      </c>
      <c r="D4658" s="133" t="s">
        <v>9028</v>
      </c>
      <c r="E4658" s="133" t="s">
        <v>1694</v>
      </c>
      <c r="F4658" s="133" t="s">
        <v>8724</v>
      </c>
      <c r="G4658" s="133" t="s">
        <v>1088</v>
      </c>
      <c r="H4658" s="133" t="s">
        <v>9102</v>
      </c>
      <c r="I4658" t="b">
        <v>0</v>
      </c>
      <c r="J4658" s="133" t="s">
        <v>867</v>
      </c>
      <c r="K4658" s="91">
        <v>0</v>
      </c>
      <c r="L4658" s="278">
        <v>0</v>
      </c>
      <c r="M4658" s="278">
        <f t="shared" si="72"/>
        <v>0</v>
      </c>
    </row>
    <row r="4659" spans="1:13" hidden="1" x14ac:dyDescent="0.3">
      <c r="A4659" s="108">
        <v>599362</v>
      </c>
      <c r="B4659" s="133" t="s">
        <v>9103</v>
      </c>
      <c r="C4659" s="133" t="s">
        <v>18</v>
      </c>
      <c r="D4659" s="133" t="s">
        <v>9028</v>
      </c>
      <c r="E4659" s="133" t="s">
        <v>1694</v>
      </c>
      <c r="F4659" s="133" t="s">
        <v>8724</v>
      </c>
      <c r="G4659" s="133" t="s">
        <v>1066</v>
      </c>
      <c r="H4659" s="133" t="s">
        <v>9104</v>
      </c>
      <c r="I4659" t="b">
        <v>0</v>
      </c>
      <c r="J4659" s="133" t="s">
        <v>867</v>
      </c>
      <c r="K4659" s="91">
        <v>25000</v>
      </c>
      <c r="L4659" s="278">
        <v>25000</v>
      </c>
      <c r="M4659" s="278">
        <f t="shared" si="72"/>
        <v>0</v>
      </c>
    </row>
    <row r="4660" spans="1:13" hidden="1" x14ac:dyDescent="0.3">
      <c r="A4660" s="108">
        <v>584958</v>
      </c>
      <c r="B4660" s="133" t="s">
        <v>9105</v>
      </c>
      <c r="C4660" s="133" t="s">
        <v>18</v>
      </c>
      <c r="D4660" s="133" t="s">
        <v>9028</v>
      </c>
      <c r="E4660" s="133" t="s">
        <v>1694</v>
      </c>
      <c r="F4660" s="133" t="s">
        <v>9106</v>
      </c>
      <c r="G4660" s="133" t="s">
        <v>865</v>
      </c>
      <c r="H4660" s="133" t="s">
        <v>9107</v>
      </c>
      <c r="I4660" t="b">
        <v>0</v>
      </c>
      <c r="J4660" s="133" t="s">
        <v>867</v>
      </c>
      <c r="K4660" s="91">
        <v>14890</v>
      </c>
      <c r="L4660" s="278">
        <v>14890</v>
      </c>
      <c r="M4660" s="278">
        <f t="shared" si="72"/>
        <v>0</v>
      </c>
    </row>
    <row r="4661" spans="1:13" hidden="1" x14ac:dyDescent="0.3">
      <c r="A4661" s="108">
        <v>601972</v>
      </c>
      <c r="B4661" s="133" t="s">
        <v>9108</v>
      </c>
      <c r="C4661" s="133" t="s">
        <v>18</v>
      </c>
      <c r="D4661" s="133" t="s">
        <v>9028</v>
      </c>
      <c r="E4661" s="133" t="s">
        <v>1694</v>
      </c>
      <c r="F4661" s="133" t="s">
        <v>9106</v>
      </c>
      <c r="G4661" s="133" t="s">
        <v>1807</v>
      </c>
      <c r="H4661" s="133" t="s">
        <v>9109</v>
      </c>
      <c r="I4661" t="b">
        <v>0</v>
      </c>
      <c r="J4661" s="133" t="s">
        <v>867</v>
      </c>
      <c r="K4661" s="91">
        <v>18370</v>
      </c>
      <c r="L4661" s="278">
        <v>18370</v>
      </c>
      <c r="M4661" s="278">
        <f t="shared" si="72"/>
        <v>0</v>
      </c>
    </row>
    <row r="4662" spans="1:13" hidden="1" x14ac:dyDescent="0.3">
      <c r="A4662" s="108">
        <v>603161</v>
      </c>
      <c r="B4662" s="133" t="s">
        <v>9110</v>
      </c>
      <c r="C4662" s="133" t="s">
        <v>18</v>
      </c>
      <c r="D4662" s="133" t="s">
        <v>9028</v>
      </c>
      <c r="E4662" s="133" t="s">
        <v>1694</v>
      </c>
      <c r="F4662" s="133" t="s">
        <v>9106</v>
      </c>
      <c r="G4662" s="133" t="s">
        <v>1072</v>
      </c>
      <c r="H4662" s="133" t="s">
        <v>9111</v>
      </c>
      <c r="I4662" t="b">
        <v>0</v>
      </c>
      <c r="J4662" s="133" t="s">
        <v>867</v>
      </c>
      <c r="K4662" s="91">
        <v>68560</v>
      </c>
      <c r="L4662" s="278">
        <v>68560</v>
      </c>
      <c r="M4662" s="278">
        <f t="shared" si="72"/>
        <v>0</v>
      </c>
    </row>
    <row r="4663" spans="1:13" hidden="1" x14ac:dyDescent="0.3">
      <c r="A4663" s="108">
        <v>604269</v>
      </c>
      <c r="B4663" s="133" t="s">
        <v>9112</v>
      </c>
      <c r="C4663" s="133" t="s">
        <v>18</v>
      </c>
      <c r="D4663" s="133" t="s">
        <v>9028</v>
      </c>
      <c r="E4663" s="133" t="s">
        <v>1694</v>
      </c>
      <c r="F4663" s="133" t="s">
        <v>9106</v>
      </c>
      <c r="G4663" s="133" t="s">
        <v>1075</v>
      </c>
      <c r="H4663" s="133" t="s">
        <v>9113</v>
      </c>
      <c r="I4663" t="b">
        <v>0</v>
      </c>
      <c r="J4663" s="133" t="s">
        <v>867</v>
      </c>
      <c r="K4663" s="91">
        <v>11260</v>
      </c>
      <c r="L4663" s="278">
        <v>11260</v>
      </c>
      <c r="M4663" s="278">
        <f t="shared" si="72"/>
        <v>0</v>
      </c>
    </row>
    <row r="4664" spans="1:13" hidden="1" x14ac:dyDescent="0.3">
      <c r="A4664" s="108">
        <v>589201</v>
      </c>
      <c r="B4664" s="133" t="s">
        <v>9114</v>
      </c>
      <c r="C4664" s="133" t="s">
        <v>18</v>
      </c>
      <c r="D4664" s="133" t="s">
        <v>9028</v>
      </c>
      <c r="E4664" s="133" t="s">
        <v>1694</v>
      </c>
      <c r="F4664" s="133" t="s">
        <v>9106</v>
      </c>
      <c r="G4664" s="133" t="s">
        <v>1814</v>
      </c>
      <c r="H4664" s="133" t="s">
        <v>9115</v>
      </c>
      <c r="I4664" t="b">
        <v>0</v>
      </c>
      <c r="J4664" s="133" t="s">
        <v>867</v>
      </c>
      <c r="K4664" s="91">
        <v>10030</v>
      </c>
      <c r="L4664" s="278">
        <v>10030</v>
      </c>
      <c r="M4664" s="278">
        <f t="shared" si="72"/>
        <v>0</v>
      </c>
    </row>
    <row r="4665" spans="1:13" hidden="1" x14ac:dyDescent="0.3">
      <c r="A4665" s="108">
        <v>589202</v>
      </c>
      <c r="B4665" s="133" t="s">
        <v>9116</v>
      </c>
      <c r="C4665" s="133" t="s">
        <v>18</v>
      </c>
      <c r="D4665" s="133" t="s">
        <v>9028</v>
      </c>
      <c r="E4665" s="133" t="s">
        <v>1694</v>
      </c>
      <c r="F4665" s="133" t="s">
        <v>9106</v>
      </c>
      <c r="G4665" s="133" t="s">
        <v>1817</v>
      </c>
      <c r="H4665" s="133" t="s">
        <v>9117</v>
      </c>
      <c r="I4665" t="b">
        <v>0</v>
      </c>
      <c r="J4665" s="133" t="s">
        <v>867</v>
      </c>
      <c r="K4665" s="91">
        <v>93760</v>
      </c>
      <c r="L4665" s="278">
        <v>93760</v>
      </c>
      <c r="M4665" s="278">
        <f t="shared" si="72"/>
        <v>0</v>
      </c>
    </row>
    <row r="4666" spans="1:13" hidden="1" x14ac:dyDescent="0.3">
      <c r="A4666" s="108">
        <v>1191336</v>
      </c>
      <c r="B4666" s="133" t="s">
        <v>9118</v>
      </c>
      <c r="C4666" s="133" t="s">
        <v>18</v>
      </c>
      <c r="D4666" s="133" t="s">
        <v>9028</v>
      </c>
      <c r="E4666" s="133" t="s">
        <v>1694</v>
      </c>
      <c r="F4666" s="133" t="s">
        <v>9106</v>
      </c>
      <c r="G4666" s="133" t="s">
        <v>4455</v>
      </c>
      <c r="H4666" s="133" t="s">
        <v>9119</v>
      </c>
      <c r="I4666" t="b">
        <v>0</v>
      </c>
      <c r="J4666" s="133" t="s">
        <v>867</v>
      </c>
      <c r="K4666" s="91">
        <v>19600</v>
      </c>
      <c r="L4666" s="278">
        <v>19600</v>
      </c>
      <c r="M4666" s="278">
        <f t="shared" si="72"/>
        <v>0</v>
      </c>
    </row>
    <row r="4667" spans="1:13" hidden="1" x14ac:dyDescent="0.3">
      <c r="A4667" s="108">
        <v>589267</v>
      </c>
      <c r="B4667" s="133" t="s">
        <v>9120</v>
      </c>
      <c r="C4667" s="133" t="s">
        <v>18</v>
      </c>
      <c r="D4667" s="133" t="s">
        <v>9028</v>
      </c>
      <c r="E4667" s="133" t="s">
        <v>1694</v>
      </c>
      <c r="F4667" s="133" t="s">
        <v>9106</v>
      </c>
      <c r="G4667" s="133" t="s">
        <v>4021</v>
      </c>
      <c r="H4667" s="133" t="s">
        <v>9121</v>
      </c>
      <c r="I4667" t="b">
        <v>0</v>
      </c>
      <c r="J4667" s="133" t="s">
        <v>867</v>
      </c>
      <c r="K4667" s="91">
        <v>36440</v>
      </c>
      <c r="L4667" s="278">
        <v>36440</v>
      </c>
      <c r="M4667" s="278">
        <f t="shared" si="72"/>
        <v>0</v>
      </c>
    </row>
    <row r="4668" spans="1:13" hidden="1" x14ac:dyDescent="0.3">
      <c r="A4668" s="108">
        <v>587292</v>
      </c>
      <c r="B4668" s="133" t="s">
        <v>9122</v>
      </c>
      <c r="C4668" s="133" t="s">
        <v>18</v>
      </c>
      <c r="D4668" s="133" t="s">
        <v>9028</v>
      </c>
      <c r="E4668" s="133" t="s">
        <v>1694</v>
      </c>
      <c r="F4668" s="133" t="s">
        <v>9106</v>
      </c>
      <c r="G4668" s="133" t="s">
        <v>6771</v>
      </c>
      <c r="H4668" s="133" t="s">
        <v>9123</v>
      </c>
      <c r="I4668" t="b">
        <v>0</v>
      </c>
      <c r="J4668" s="133" t="s">
        <v>867</v>
      </c>
      <c r="K4668" s="91">
        <v>170390</v>
      </c>
      <c r="L4668" s="278">
        <v>170390</v>
      </c>
      <c r="M4668" s="278">
        <f t="shared" si="72"/>
        <v>0</v>
      </c>
    </row>
    <row r="4669" spans="1:13" hidden="1" x14ac:dyDescent="0.3">
      <c r="A4669" s="108">
        <v>601647</v>
      </c>
      <c r="B4669" s="133" t="s">
        <v>9124</v>
      </c>
      <c r="C4669" s="133" t="s">
        <v>18</v>
      </c>
      <c r="D4669" s="133" t="s">
        <v>9028</v>
      </c>
      <c r="E4669" s="133" t="s">
        <v>1694</v>
      </c>
      <c r="F4669" s="133" t="s">
        <v>9106</v>
      </c>
      <c r="G4669" s="133" t="s">
        <v>6774</v>
      </c>
      <c r="H4669" s="133" t="s">
        <v>9125</v>
      </c>
      <c r="I4669" t="b">
        <v>0</v>
      </c>
      <c r="J4669" s="133" t="s">
        <v>867</v>
      </c>
      <c r="K4669" s="91">
        <v>12650</v>
      </c>
      <c r="L4669" s="278">
        <v>12650</v>
      </c>
      <c r="M4669" s="278">
        <f t="shared" si="72"/>
        <v>0</v>
      </c>
    </row>
    <row r="4670" spans="1:13" hidden="1" x14ac:dyDescent="0.3">
      <c r="A4670" s="108">
        <v>602066</v>
      </c>
      <c r="B4670" s="133" t="s">
        <v>9126</v>
      </c>
      <c r="C4670" s="133" t="s">
        <v>18</v>
      </c>
      <c r="D4670" s="133" t="s">
        <v>9028</v>
      </c>
      <c r="E4670" s="133" t="s">
        <v>1694</v>
      </c>
      <c r="F4670" s="133" t="s">
        <v>9106</v>
      </c>
      <c r="G4670" s="133" t="s">
        <v>6777</v>
      </c>
      <c r="H4670" s="133" t="s">
        <v>9127</v>
      </c>
      <c r="I4670" t="b">
        <v>0</v>
      </c>
      <c r="J4670" s="133" t="s">
        <v>867</v>
      </c>
      <c r="K4670" s="91">
        <v>10800</v>
      </c>
      <c r="L4670" s="278">
        <v>10800</v>
      </c>
      <c r="M4670" s="278">
        <f t="shared" si="72"/>
        <v>0</v>
      </c>
    </row>
    <row r="4671" spans="1:13" hidden="1" x14ac:dyDescent="0.3">
      <c r="A4671" s="108">
        <v>850218</v>
      </c>
      <c r="B4671" s="133" t="s">
        <v>9128</v>
      </c>
      <c r="C4671" s="133" t="s">
        <v>18</v>
      </c>
      <c r="D4671" s="133" t="s">
        <v>9028</v>
      </c>
      <c r="E4671" s="133" t="s">
        <v>1694</v>
      </c>
      <c r="F4671" s="133" t="s">
        <v>9106</v>
      </c>
      <c r="G4671" s="133" t="s">
        <v>925</v>
      </c>
      <c r="H4671" s="133" t="s">
        <v>9129</v>
      </c>
      <c r="I4671" t="b">
        <v>0</v>
      </c>
      <c r="J4671" s="133" t="s">
        <v>867</v>
      </c>
      <c r="K4671" s="91">
        <v>31630</v>
      </c>
      <c r="L4671" s="278">
        <v>31630</v>
      </c>
      <c r="M4671" s="278">
        <f t="shared" si="72"/>
        <v>0</v>
      </c>
    </row>
    <row r="4672" spans="1:13" hidden="1" x14ac:dyDescent="0.3">
      <c r="A4672" s="108">
        <v>850219</v>
      </c>
      <c r="B4672" s="133" t="s">
        <v>9130</v>
      </c>
      <c r="C4672" s="133" t="s">
        <v>18</v>
      </c>
      <c r="D4672" s="133" t="s">
        <v>9028</v>
      </c>
      <c r="E4672" s="133" t="s">
        <v>1694</v>
      </c>
      <c r="F4672" s="133" t="s">
        <v>9106</v>
      </c>
      <c r="G4672" s="133" t="s">
        <v>6782</v>
      </c>
      <c r="H4672" s="133" t="s">
        <v>9131</v>
      </c>
      <c r="I4672" t="b">
        <v>0</v>
      </c>
      <c r="J4672" s="133" t="s">
        <v>867</v>
      </c>
      <c r="K4672" s="91">
        <v>32720</v>
      </c>
      <c r="L4672" s="278">
        <v>32720</v>
      </c>
      <c r="M4672" s="278">
        <f t="shared" si="72"/>
        <v>0</v>
      </c>
    </row>
    <row r="4673" spans="1:13" hidden="1" x14ac:dyDescent="0.3">
      <c r="A4673" s="108">
        <v>850220</v>
      </c>
      <c r="B4673" s="133" t="s">
        <v>9132</v>
      </c>
      <c r="C4673" s="133" t="s">
        <v>18</v>
      </c>
      <c r="D4673" s="133" t="s">
        <v>9028</v>
      </c>
      <c r="E4673" s="133" t="s">
        <v>1694</v>
      </c>
      <c r="F4673" s="133" t="s">
        <v>9106</v>
      </c>
      <c r="G4673" s="133" t="s">
        <v>6785</v>
      </c>
      <c r="H4673" s="133" t="s">
        <v>9133</v>
      </c>
      <c r="I4673" t="b">
        <v>0</v>
      </c>
      <c r="J4673" s="133" t="s">
        <v>867</v>
      </c>
      <c r="K4673" s="91">
        <v>60080</v>
      </c>
      <c r="L4673" s="278">
        <v>60080</v>
      </c>
      <c r="M4673" s="278">
        <f t="shared" si="72"/>
        <v>0</v>
      </c>
    </row>
    <row r="4674" spans="1:13" hidden="1" x14ac:dyDescent="0.3">
      <c r="A4674" s="108">
        <v>850221</v>
      </c>
      <c r="B4674" s="133" t="s">
        <v>9134</v>
      </c>
      <c r="C4674" s="133" t="s">
        <v>18</v>
      </c>
      <c r="D4674" s="133" t="s">
        <v>9028</v>
      </c>
      <c r="E4674" s="133" t="s">
        <v>1694</v>
      </c>
      <c r="F4674" s="133" t="s">
        <v>9106</v>
      </c>
      <c r="G4674" s="133" t="s">
        <v>6788</v>
      </c>
      <c r="H4674" s="133" t="s">
        <v>9135</v>
      </c>
      <c r="I4674" t="b">
        <v>0</v>
      </c>
      <c r="J4674" s="133" t="s">
        <v>867</v>
      </c>
      <c r="K4674" s="91">
        <v>32400</v>
      </c>
      <c r="L4674" s="278">
        <v>32400</v>
      </c>
      <c r="M4674" s="278">
        <f t="shared" si="72"/>
        <v>0</v>
      </c>
    </row>
    <row r="4675" spans="1:13" hidden="1" x14ac:dyDescent="0.3">
      <c r="A4675" s="108">
        <v>603153</v>
      </c>
      <c r="B4675" s="133" t="s">
        <v>9136</v>
      </c>
      <c r="C4675" s="133" t="s">
        <v>18</v>
      </c>
      <c r="D4675" s="133" t="s">
        <v>9028</v>
      </c>
      <c r="E4675" s="133" t="s">
        <v>1694</v>
      </c>
      <c r="F4675" s="133" t="s">
        <v>9106</v>
      </c>
      <c r="G4675" s="133" t="s">
        <v>7162</v>
      </c>
      <c r="H4675" s="133" t="s">
        <v>9137</v>
      </c>
      <c r="I4675" t="b">
        <v>0</v>
      </c>
      <c r="J4675" s="133" t="s">
        <v>867</v>
      </c>
      <c r="K4675" s="91">
        <v>15650</v>
      </c>
      <c r="L4675" s="278">
        <v>15650</v>
      </c>
      <c r="M4675" s="278">
        <f t="shared" si="72"/>
        <v>0</v>
      </c>
    </row>
    <row r="4676" spans="1:13" hidden="1" x14ac:dyDescent="0.3">
      <c r="A4676" s="108">
        <v>600678</v>
      </c>
      <c r="B4676" s="133" t="s">
        <v>9138</v>
      </c>
      <c r="C4676" s="133" t="s">
        <v>18</v>
      </c>
      <c r="D4676" s="133" t="s">
        <v>9028</v>
      </c>
      <c r="E4676" s="133" t="s">
        <v>1694</v>
      </c>
      <c r="F4676" s="133" t="s">
        <v>9106</v>
      </c>
      <c r="G4676" s="133" t="s">
        <v>7165</v>
      </c>
      <c r="H4676" s="133" t="s">
        <v>9139</v>
      </c>
      <c r="I4676" t="b">
        <v>0</v>
      </c>
      <c r="J4676" s="133" t="s">
        <v>867</v>
      </c>
      <c r="K4676" s="91">
        <v>3000</v>
      </c>
      <c r="L4676" s="278">
        <v>3000</v>
      </c>
      <c r="M4676" s="278">
        <f t="shared" si="72"/>
        <v>0</v>
      </c>
    </row>
    <row r="4677" spans="1:13" hidden="1" x14ac:dyDescent="0.3">
      <c r="A4677" s="108">
        <v>600679</v>
      </c>
      <c r="B4677" s="133" t="s">
        <v>9140</v>
      </c>
      <c r="C4677" s="133" t="s">
        <v>18</v>
      </c>
      <c r="D4677" s="133" t="s">
        <v>9028</v>
      </c>
      <c r="E4677" s="133" t="s">
        <v>1694</v>
      </c>
      <c r="F4677" s="133" t="s">
        <v>9106</v>
      </c>
      <c r="G4677" s="133" t="s">
        <v>928</v>
      </c>
      <c r="H4677" s="133" t="s">
        <v>9141</v>
      </c>
      <c r="I4677" t="b">
        <v>0</v>
      </c>
      <c r="J4677" s="133" t="s">
        <v>867</v>
      </c>
      <c r="K4677" s="91">
        <v>3000</v>
      </c>
      <c r="L4677" s="278">
        <v>3000</v>
      </c>
      <c r="M4677" s="278">
        <f t="shared" si="72"/>
        <v>0</v>
      </c>
    </row>
    <row r="4678" spans="1:13" hidden="1" x14ac:dyDescent="0.3">
      <c r="A4678" s="108">
        <v>600682</v>
      </c>
      <c r="B4678" s="133" t="s">
        <v>9142</v>
      </c>
      <c r="C4678" s="133" t="s">
        <v>18</v>
      </c>
      <c r="D4678" s="133" t="s">
        <v>9028</v>
      </c>
      <c r="E4678" s="133" t="s">
        <v>1694</v>
      </c>
      <c r="F4678" s="133" t="s">
        <v>9106</v>
      </c>
      <c r="G4678" s="133" t="s">
        <v>931</v>
      </c>
      <c r="H4678" s="133" t="s">
        <v>9143</v>
      </c>
      <c r="I4678" t="b">
        <v>0</v>
      </c>
      <c r="J4678" s="133" t="s">
        <v>867</v>
      </c>
      <c r="K4678" s="91">
        <v>9660</v>
      </c>
      <c r="L4678" s="278">
        <v>9660</v>
      </c>
      <c r="M4678" s="278">
        <f t="shared" ref="M4678:M4741" si="73">+L4678-K4678</f>
        <v>0</v>
      </c>
    </row>
    <row r="4679" spans="1:13" hidden="1" x14ac:dyDescent="0.3">
      <c r="A4679" s="108">
        <v>600683</v>
      </c>
      <c r="B4679" s="133" t="s">
        <v>9144</v>
      </c>
      <c r="C4679" s="133" t="s">
        <v>18</v>
      </c>
      <c r="D4679" s="133" t="s">
        <v>9028</v>
      </c>
      <c r="E4679" s="133" t="s">
        <v>1694</v>
      </c>
      <c r="F4679" s="133" t="s">
        <v>9106</v>
      </c>
      <c r="G4679" s="133" t="s">
        <v>944</v>
      </c>
      <c r="H4679" s="133" t="s">
        <v>9145</v>
      </c>
      <c r="I4679" t="b">
        <v>0</v>
      </c>
      <c r="J4679" s="133" t="s">
        <v>867</v>
      </c>
      <c r="K4679" s="91">
        <v>37140</v>
      </c>
      <c r="L4679" s="278">
        <v>37140</v>
      </c>
      <c r="M4679" s="278">
        <f t="shared" si="73"/>
        <v>0</v>
      </c>
    </row>
    <row r="4680" spans="1:13" hidden="1" x14ac:dyDescent="0.3">
      <c r="A4680" s="108">
        <v>600726</v>
      </c>
      <c r="B4680" s="133" t="s">
        <v>9146</v>
      </c>
      <c r="C4680" s="133" t="s">
        <v>18</v>
      </c>
      <c r="D4680" s="133" t="s">
        <v>9028</v>
      </c>
      <c r="E4680" s="133" t="s">
        <v>1694</v>
      </c>
      <c r="F4680" s="133" t="s">
        <v>9106</v>
      </c>
      <c r="G4680" s="133" t="s">
        <v>1060</v>
      </c>
      <c r="H4680" s="133" t="s">
        <v>9147</v>
      </c>
      <c r="I4680" t="b">
        <v>0</v>
      </c>
      <c r="J4680" s="133" t="s">
        <v>867</v>
      </c>
      <c r="K4680" s="91">
        <v>4200</v>
      </c>
      <c r="L4680" s="278">
        <v>4200</v>
      </c>
      <c r="M4680" s="278">
        <f t="shared" si="73"/>
        <v>0</v>
      </c>
    </row>
    <row r="4681" spans="1:13" hidden="1" x14ac:dyDescent="0.3">
      <c r="A4681" s="108">
        <v>600684</v>
      </c>
      <c r="B4681" s="133" t="s">
        <v>9148</v>
      </c>
      <c r="C4681" s="133" t="s">
        <v>18</v>
      </c>
      <c r="D4681" s="133" t="s">
        <v>9028</v>
      </c>
      <c r="E4681" s="133" t="s">
        <v>1694</v>
      </c>
      <c r="F4681" s="133" t="s">
        <v>9106</v>
      </c>
      <c r="G4681" s="133" t="s">
        <v>1063</v>
      </c>
      <c r="H4681" s="133" t="s">
        <v>9149</v>
      </c>
      <c r="I4681" t="b">
        <v>0</v>
      </c>
      <c r="J4681" s="133" t="s">
        <v>867</v>
      </c>
      <c r="K4681" s="91">
        <v>2000</v>
      </c>
      <c r="L4681" s="278">
        <v>2000</v>
      </c>
      <c r="M4681" s="278">
        <f t="shared" si="73"/>
        <v>0</v>
      </c>
    </row>
    <row r="4682" spans="1:13" hidden="1" x14ac:dyDescent="0.3">
      <c r="A4682" s="108">
        <v>600685</v>
      </c>
      <c r="B4682" s="133" t="s">
        <v>9150</v>
      </c>
      <c r="C4682" s="133" t="s">
        <v>18</v>
      </c>
      <c r="D4682" s="133" t="s">
        <v>9028</v>
      </c>
      <c r="E4682" s="133" t="s">
        <v>1694</v>
      </c>
      <c r="F4682" s="133" t="s">
        <v>9106</v>
      </c>
      <c r="G4682" s="133" t="s">
        <v>1088</v>
      </c>
      <c r="H4682" s="133" t="s">
        <v>9151</v>
      </c>
      <c r="I4682" t="b">
        <v>0</v>
      </c>
      <c r="J4682" s="133" t="s">
        <v>867</v>
      </c>
      <c r="K4682" s="91">
        <v>2000</v>
      </c>
      <c r="L4682" s="278">
        <v>2000</v>
      </c>
      <c r="M4682" s="278">
        <f t="shared" si="73"/>
        <v>0</v>
      </c>
    </row>
    <row r="4683" spans="1:13" hidden="1" x14ac:dyDescent="0.3">
      <c r="A4683" s="108">
        <v>600686</v>
      </c>
      <c r="B4683" s="133" t="s">
        <v>9152</v>
      </c>
      <c r="C4683" s="133" t="s">
        <v>18</v>
      </c>
      <c r="D4683" s="133" t="s">
        <v>9028</v>
      </c>
      <c r="E4683" s="133" t="s">
        <v>1694</v>
      </c>
      <c r="F4683" s="133" t="s">
        <v>9106</v>
      </c>
      <c r="G4683" s="133" t="s">
        <v>1066</v>
      </c>
      <c r="H4683" s="133" t="s">
        <v>9153</v>
      </c>
      <c r="I4683" t="b">
        <v>0</v>
      </c>
      <c r="J4683" s="133" t="s">
        <v>867</v>
      </c>
      <c r="K4683" s="91">
        <v>2000</v>
      </c>
      <c r="L4683" s="278">
        <v>2000</v>
      </c>
      <c r="M4683" s="278">
        <f t="shared" si="73"/>
        <v>0</v>
      </c>
    </row>
    <row r="4684" spans="1:13" hidden="1" x14ac:dyDescent="0.3">
      <c r="A4684" s="108">
        <v>600687</v>
      </c>
      <c r="B4684" s="133" t="s">
        <v>9154</v>
      </c>
      <c r="C4684" s="133" t="s">
        <v>18</v>
      </c>
      <c r="D4684" s="133" t="s">
        <v>9155</v>
      </c>
      <c r="E4684" s="133" t="s">
        <v>1212</v>
      </c>
      <c r="F4684" s="133" t="s">
        <v>8772</v>
      </c>
      <c r="G4684" s="133" t="s">
        <v>865</v>
      </c>
      <c r="H4684" s="133" t="s">
        <v>9156</v>
      </c>
      <c r="I4684" t="b">
        <v>0</v>
      </c>
      <c r="J4684" s="133" t="s">
        <v>867</v>
      </c>
      <c r="K4684" s="91">
        <v>97000</v>
      </c>
      <c r="L4684" s="278">
        <v>97000</v>
      </c>
      <c r="M4684" s="278">
        <f t="shared" si="73"/>
        <v>0</v>
      </c>
    </row>
    <row r="4685" spans="1:13" hidden="1" x14ac:dyDescent="0.3">
      <c r="A4685" s="108">
        <v>600688</v>
      </c>
      <c r="B4685" s="133" t="s">
        <v>9157</v>
      </c>
      <c r="C4685" s="133" t="s">
        <v>18</v>
      </c>
      <c r="D4685" s="133" t="s">
        <v>9155</v>
      </c>
      <c r="E4685" s="133" t="s">
        <v>1212</v>
      </c>
      <c r="F4685" s="133" t="s">
        <v>8772</v>
      </c>
      <c r="G4685" s="133" t="s">
        <v>1807</v>
      </c>
      <c r="H4685" s="133" t="s">
        <v>9158</v>
      </c>
      <c r="I4685" t="b">
        <v>0</v>
      </c>
      <c r="J4685" s="133" t="s">
        <v>867</v>
      </c>
      <c r="K4685" s="91">
        <v>10000</v>
      </c>
      <c r="L4685" s="278">
        <v>10000</v>
      </c>
      <c r="M4685" s="278">
        <f t="shared" si="73"/>
        <v>0</v>
      </c>
    </row>
    <row r="4686" spans="1:13" hidden="1" x14ac:dyDescent="0.3">
      <c r="A4686" s="108">
        <v>600689</v>
      </c>
      <c r="B4686" s="133" t="s">
        <v>9159</v>
      </c>
      <c r="C4686" s="133" t="s">
        <v>18</v>
      </c>
      <c r="D4686" s="133" t="s">
        <v>9155</v>
      </c>
      <c r="E4686" s="133" t="s">
        <v>1212</v>
      </c>
      <c r="F4686" s="133" t="s">
        <v>8772</v>
      </c>
      <c r="G4686" s="133" t="s">
        <v>1072</v>
      </c>
      <c r="H4686" s="133" t="s">
        <v>9160</v>
      </c>
      <c r="I4686" t="b">
        <v>0</v>
      </c>
      <c r="J4686" s="133" t="s">
        <v>867</v>
      </c>
      <c r="K4686" s="91">
        <v>37500</v>
      </c>
      <c r="L4686" s="278">
        <v>37500</v>
      </c>
      <c r="M4686" s="278">
        <f t="shared" si="73"/>
        <v>0</v>
      </c>
    </row>
    <row r="4687" spans="1:13" hidden="1" x14ac:dyDescent="0.3">
      <c r="A4687" s="108">
        <v>600690</v>
      </c>
      <c r="B4687" s="133" t="s">
        <v>9161</v>
      </c>
      <c r="C4687" s="133" t="s">
        <v>18</v>
      </c>
      <c r="D4687" s="133" t="s">
        <v>9155</v>
      </c>
      <c r="E4687" s="133" t="s">
        <v>1212</v>
      </c>
      <c r="F4687" s="133" t="s">
        <v>8772</v>
      </c>
      <c r="G4687" s="133" t="s">
        <v>1075</v>
      </c>
      <c r="H4687" s="133" t="s">
        <v>9162</v>
      </c>
      <c r="I4687" t="b">
        <v>0</v>
      </c>
      <c r="J4687" s="133" t="s">
        <v>867</v>
      </c>
      <c r="K4687" s="91">
        <v>4500</v>
      </c>
      <c r="L4687" s="278">
        <v>4500</v>
      </c>
      <c r="M4687" s="278">
        <f t="shared" si="73"/>
        <v>0</v>
      </c>
    </row>
    <row r="4688" spans="1:13" hidden="1" x14ac:dyDescent="0.3">
      <c r="A4688" s="108">
        <v>850172</v>
      </c>
      <c r="B4688" s="133" t="s">
        <v>9163</v>
      </c>
      <c r="C4688" s="133" t="s">
        <v>18</v>
      </c>
      <c r="D4688" s="133" t="s">
        <v>9155</v>
      </c>
      <c r="E4688" s="133" t="s">
        <v>1212</v>
      </c>
      <c r="F4688" s="133" t="s">
        <v>8772</v>
      </c>
      <c r="G4688" s="133" t="s">
        <v>1814</v>
      </c>
      <c r="H4688" s="133" t="s">
        <v>9164</v>
      </c>
      <c r="I4688" t="b">
        <v>0</v>
      </c>
      <c r="J4688" s="133" t="s">
        <v>867</v>
      </c>
      <c r="K4688" s="91">
        <v>3750</v>
      </c>
      <c r="L4688" s="278">
        <v>3750</v>
      </c>
      <c r="M4688" s="278">
        <f t="shared" si="73"/>
        <v>0</v>
      </c>
    </row>
    <row r="4689" spans="1:13" hidden="1" x14ac:dyDescent="0.3">
      <c r="A4689" s="108">
        <v>600727</v>
      </c>
      <c r="B4689" s="133" t="s">
        <v>9165</v>
      </c>
      <c r="C4689" s="133" t="s">
        <v>18</v>
      </c>
      <c r="D4689" s="133" t="s">
        <v>9155</v>
      </c>
      <c r="E4689" s="133" t="s">
        <v>1212</v>
      </c>
      <c r="F4689" s="133" t="s">
        <v>8772</v>
      </c>
      <c r="G4689" s="133" t="s">
        <v>925</v>
      </c>
      <c r="H4689" s="133" t="s">
        <v>9166</v>
      </c>
      <c r="I4689" t="b">
        <v>0</v>
      </c>
      <c r="J4689" s="133" t="s">
        <v>867</v>
      </c>
      <c r="K4689" s="91">
        <v>3000</v>
      </c>
      <c r="L4689" s="278">
        <v>3000</v>
      </c>
      <c r="M4689" s="278">
        <f t="shared" si="73"/>
        <v>0</v>
      </c>
    </row>
    <row r="4690" spans="1:13" hidden="1" x14ac:dyDescent="0.3">
      <c r="A4690" s="108">
        <v>850173</v>
      </c>
      <c r="B4690" s="133" t="s">
        <v>9167</v>
      </c>
      <c r="C4690" s="133" t="s">
        <v>18</v>
      </c>
      <c r="D4690" s="133" t="s">
        <v>9155</v>
      </c>
      <c r="E4690" s="133" t="s">
        <v>1212</v>
      </c>
      <c r="F4690" s="133" t="s">
        <v>8772</v>
      </c>
      <c r="G4690" s="133" t="s">
        <v>928</v>
      </c>
      <c r="H4690" s="133" t="s">
        <v>9168</v>
      </c>
      <c r="I4690" t="b">
        <v>0</v>
      </c>
      <c r="J4690" s="133" t="s">
        <v>867</v>
      </c>
      <c r="K4690" s="91">
        <v>5000</v>
      </c>
      <c r="L4690" s="278">
        <v>5000</v>
      </c>
      <c r="M4690" s="278">
        <f t="shared" si="73"/>
        <v>0</v>
      </c>
    </row>
    <row r="4691" spans="1:13" hidden="1" x14ac:dyDescent="0.3">
      <c r="A4691" s="108">
        <v>600691</v>
      </c>
      <c r="B4691" s="133" t="s">
        <v>9169</v>
      </c>
      <c r="C4691" s="133" t="s">
        <v>18</v>
      </c>
      <c r="D4691" s="133" t="s">
        <v>9155</v>
      </c>
      <c r="E4691" s="133" t="s">
        <v>1212</v>
      </c>
      <c r="F4691" s="133" t="s">
        <v>8772</v>
      </c>
      <c r="G4691" s="133" t="s">
        <v>931</v>
      </c>
      <c r="H4691" s="133" t="s">
        <v>9170</v>
      </c>
      <c r="I4691" t="b">
        <v>0</v>
      </c>
      <c r="J4691" s="133" t="s">
        <v>867</v>
      </c>
      <c r="K4691" s="91">
        <v>25000</v>
      </c>
      <c r="L4691" s="278">
        <v>25000</v>
      </c>
      <c r="M4691" s="278">
        <f t="shared" si="73"/>
        <v>0</v>
      </c>
    </row>
    <row r="4692" spans="1:13" hidden="1" x14ac:dyDescent="0.3">
      <c r="A4692" s="108">
        <v>600692</v>
      </c>
      <c r="B4692" s="133" t="s">
        <v>9171</v>
      </c>
      <c r="C4692" s="133" t="s">
        <v>18</v>
      </c>
      <c r="D4692" s="133" t="s">
        <v>9155</v>
      </c>
      <c r="E4692" s="133" t="s">
        <v>1212</v>
      </c>
      <c r="F4692" s="133" t="s">
        <v>8772</v>
      </c>
      <c r="G4692" s="133" t="s">
        <v>944</v>
      </c>
      <c r="H4692" s="133" t="s">
        <v>9172</v>
      </c>
      <c r="I4692" t="b">
        <v>0</v>
      </c>
      <c r="J4692" s="133" t="s">
        <v>867</v>
      </c>
      <c r="K4692" s="91">
        <v>35000</v>
      </c>
      <c r="L4692" s="278">
        <v>35000</v>
      </c>
      <c r="M4692" s="278">
        <f t="shared" si="73"/>
        <v>0</v>
      </c>
    </row>
    <row r="4693" spans="1:13" hidden="1" x14ac:dyDescent="0.3">
      <c r="A4693" s="108">
        <v>600693</v>
      </c>
      <c r="B4693" s="133" t="s">
        <v>9173</v>
      </c>
      <c r="C4693" s="133" t="s">
        <v>18</v>
      </c>
      <c r="D4693" s="133" t="s">
        <v>9155</v>
      </c>
      <c r="E4693" s="133" t="s">
        <v>1212</v>
      </c>
      <c r="F4693" s="133" t="s">
        <v>8772</v>
      </c>
      <c r="G4693" s="133" t="s">
        <v>1060</v>
      </c>
      <c r="H4693" s="133" t="s">
        <v>9174</v>
      </c>
      <c r="I4693" t="b">
        <v>0</v>
      </c>
      <c r="J4693" s="133" t="s">
        <v>867</v>
      </c>
      <c r="K4693" s="91">
        <v>25000</v>
      </c>
      <c r="L4693" s="278">
        <v>25000</v>
      </c>
      <c r="M4693" s="278">
        <f t="shared" si="73"/>
        <v>0</v>
      </c>
    </row>
    <row r="4694" spans="1:13" hidden="1" x14ac:dyDescent="0.3">
      <c r="A4694" s="108">
        <v>600702</v>
      </c>
      <c r="B4694" s="133" t="s">
        <v>9175</v>
      </c>
      <c r="C4694" s="133" t="s">
        <v>18</v>
      </c>
      <c r="D4694" s="133" t="s">
        <v>9155</v>
      </c>
      <c r="E4694" s="133" t="s">
        <v>1212</v>
      </c>
      <c r="F4694" s="133" t="s">
        <v>8772</v>
      </c>
      <c r="G4694" s="133" t="s">
        <v>1063</v>
      </c>
      <c r="H4694" s="133" t="s">
        <v>9176</v>
      </c>
      <c r="I4694" t="b">
        <v>0</v>
      </c>
      <c r="J4694" s="133" t="s">
        <v>867</v>
      </c>
      <c r="K4694" s="91">
        <v>25000</v>
      </c>
      <c r="L4694" s="278">
        <v>25000</v>
      </c>
      <c r="M4694" s="278">
        <f t="shared" si="73"/>
        <v>0</v>
      </c>
    </row>
    <row r="4695" spans="1:13" hidden="1" x14ac:dyDescent="0.3">
      <c r="A4695" s="108">
        <v>600703</v>
      </c>
      <c r="B4695" s="133" t="s">
        <v>9177</v>
      </c>
      <c r="C4695" s="133" t="s">
        <v>18</v>
      </c>
      <c r="D4695" s="133" t="s">
        <v>9155</v>
      </c>
      <c r="E4695" s="133" t="s">
        <v>1212</v>
      </c>
      <c r="F4695" s="133" t="s">
        <v>8772</v>
      </c>
      <c r="G4695" s="133" t="s">
        <v>1088</v>
      </c>
      <c r="H4695" s="133" t="s">
        <v>9178</v>
      </c>
      <c r="I4695" t="b">
        <v>0</v>
      </c>
      <c r="J4695" s="133" t="s">
        <v>867</v>
      </c>
      <c r="K4695" s="91">
        <v>4500</v>
      </c>
      <c r="L4695" s="278">
        <v>4500</v>
      </c>
      <c r="M4695" s="278">
        <f t="shared" si="73"/>
        <v>0</v>
      </c>
    </row>
    <row r="4696" spans="1:13" hidden="1" x14ac:dyDescent="0.3">
      <c r="A4696" s="108">
        <v>600704</v>
      </c>
      <c r="B4696" s="133" t="s">
        <v>9179</v>
      </c>
      <c r="C4696" s="133" t="s">
        <v>18</v>
      </c>
      <c r="D4696" s="133" t="s">
        <v>9155</v>
      </c>
      <c r="E4696" s="133" t="s">
        <v>1212</v>
      </c>
      <c r="F4696" s="133" t="s">
        <v>8772</v>
      </c>
      <c r="G4696" s="133" t="s">
        <v>1066</v>
      </c>
      <c r="H4696" s="133" t="s">
        <v>9180</v>
      </c>
      <c r="I4696" t="b">
        <v>0</v>
      </c>
      <c r="J4696" s="133" t="s">
        <v>867</v>
      </c>
      <c r="K4696" s="91">
        <v>14500</v>
      </c>
      <c r="L4696" s="278">
        <v>14500</v>
      </c>
      <c r="M4696" s="278">
        <f t="shared" si="73"/>
        <v>0</v>
      </c>
    </row>
    <row r="4697" spans="1:13" hidden="1" x14ac:dyDescent="0.3">
      <c r="A4697" s="108">
        <v>600705</v>
      </c>
      <c r="B4697" s="133" t="s">
        <v>9181</v>
      </c>
      <c r="C4697" s="133" t="s">
        <v>18</v>
      </c>
      <c r="D4697" s="133" t="s">
        <v>9155</v>
      </c>
      <c r="E4697" s="133" t="s">
        <v>1229</v>
      </c>
      <c r="F4697" s="133" t="s">
        <v>8772</v>
      </c>
      <c r="G4697" s="133" t="s">
        <v>865</v>
      </c>
      <c r="H4697" s="133" t="s">
        <v>1457</v>
      </c>
      <c r="I4697" t="b">
        <v>0</v>
      </c>
      <c r="J4697" s="133" t="s">
        <v>867</v>
      </c>
      <c r="K4697" s="91">
        <v>28300</v>
      </c>
      <c r="L4697" s="278">
        <v>28300</v>
      </c>
      <c r="M4697" s="278">
        <f t="shared" si="73"/>
        <v>0</v>
      </c>
    </row>
    <row r="4698" spans="1:13" hidden="1" x14ac:dyDescent="0.3">
      <c r="A4698" s="108">
        <v>600706</v>
      </c>
      <c r="B4698" s="133" t="s">
        <v>9182</v>
      </c>
      <c r="C4698" s="133" t="s">
        <v>18</v>
      </c>
      <c r="D4698" s="133" t="s">
        <v>9155</v>
      </c>
      <c r="E4698" s="133" t="s">
        <v>1229</v>
      </c>
      <c r="F4698" s="133" t="s">
        <v>8772</v>
      </c>
      <c r="G4698" s="133" t="s">
        <v>931</v>
      </c>
      <c r="H4698" s="133" t="s">
        <v>9183</v>
      </c>
      <c r="I4698" t="b">
        <v>0</v>
      </c>
      <c r="J4698" s="133" t="s">
        <v>867</v>
      </c>
      <c r="K4698" s="91">
        <v>38000</v>
      </c>
      <c r="L4698" s="278">
        <v>38000</v>
      </c>
      <c r="M4698" s="278">
        <f t="shared" si="73"/>
        <v>0</v>
      </c>
    </row>
    <row r="4699" spans="1:13" hidden="1" x14ac:dyDescent="0.3">
      <c r="A4699" s="108">
        <v>600707</v>
      </c>
      <c r="B4699" s="133" t="s">
        <v>9184</v>
      </c>
      <c r="C4699" s="133" t="s">
        <v>18</v>
      </c>
      <c r="D4699" s="133" t="s">
        <v>9155</v>
      </c>
      <c r="E4699" s="133" t="s">
        <v>1240</v>
      </c>
      <c r="F4699" s="133" t="s">
        <v>8772</v>
      </c>
      <c r="G4699" s="133" t="s">
        <v>865</v>
      </c>
      <c r="H4699" s="133" t="s">
        <v>9185</v>
      </c>
      <c r="I4699" t="b">
        <v>0</v>
      </c>
      <c r="J4699" s="133" t="s">
        <v>867</v>
      </c>
      <c r="K4699" s="91">
        <v>200</v>
      </c>
      <c r="L4699" s="278">
        <v>200</v>
      </c>
      <c r="M4699" s="278">
        <f t="shared" si="73"/>
        <v>0</v>
      </c>
    </row>
    <row r="4700" spans="1:13" hidden="1" x14ac:dyDescent="0.3">
      <c r="A4700" s="108">
        <v>600708</v>
      </c>
      <c r="B4700" s="133" t="s">
        <v>9186</v>
      </c>
      <c r="C4700" s="133" t="s">
        <v>18</v>
      </c>
      <c r="D4700" s="133" t="s">
        <v>9155</v>
      </c>
      <c r="E4700" s="133" t="s">
        <v>1668</v>
      </c>
      <c r="F4700" s="133" t="s">
        <v>8772</v>
      </c>
      <c r="G4700" s="133" t="s">
        <v>865</v>
      </c>
      <c r="H4700" s="133" t="s">
        <v>9187</v>
      </c>
      <c r="I4700" t="b">
        <v>0</v>
      </c>
      <c r="J4700" s="133" t="s">
        <v>867</v>
      </c>
      <c r="K4700" s="91">
        <v>7500</v>
      </c>
      <c r="L4700" s="278">
        <v>7500</v>
      </c>
      <c r="M4700" s="278">
        <f t="shared" si="73"/>
        <v>0</v>
      </c>
    </row>
    <row r="4701" spans="1:13" hidden="1" x14ac:dyDescent="0.3">
      <c r="A4701" s="108">
        <v>600709</v>
      </c>
      <c r="B4701" s="133" t="s">
        <v>9188</v>
      </c>
      <c r="C4701" s="133" t="s">
        <v>19</v>
      </c>
      <c r="D4701" s="133" t="s">
        <v>862</v>
      </c>
      <c r="E4701" s="133" t="s">
        <v>935</v>
      </c>
      <c r="F4701" s="133" t="s">
        <v>864</v>
      </c>
      <c r="G4701" s="133" t="s">
        <v>865</v>
      </c>
      <c r="H4701" s="133" t="s">
        <v>9189</v>
      </c>
      <c r="I4701" t="b">
        <v>0</v>
      </c>
      <c r="J4701" s="133" t="s">
        <v>867</v>
      </c>
      <c r="K4701" s="91">
        <v>8380810</v>
      </c>
      <c r="L4701" s="278">
        <v>8380810</v>
      </c>
      <c r="M4701" s="278">
        <f t="shared" si="73"/>
        <v>0</v>
      </c>
    </row>
    <row r="4702" spans="1:13" hidden="1" x14ac:dyDescent="0.3">
      <c r="A4702" s="108">
        <v>600710</v>
      </c>
      <c r="B4702" s="133" t="s">
        <v>9190</v>
      </c>
      <c r="C4702" s="133" t="s">
        <v>19</v>
      </c>
      <c r="D4702" s="133" t="s">
        <v>862</v>
      </c>
      <c r="E4702" s="133" t="s">
        <v>947</v>
      </c>
      <c r="F4702" s="133" t="s">
        <v>864</v>
      </c>
      <c r="G4702" s="133" t="s">
        <v>865</v>
      </c>
      <c r="H4702" s="133" t="s">
        <v>9191</v>
      </c>
      <c r="I4702" t="b">
        <v>0</v>
      </c>
      <c r="J4702" s="133" t="s">
        <v>867</v>
      </c>
      <c r="K4702" s="91">
        <v>708240</v>
      </c>
      <c r="L4702" s="278">
        <v>708240</v>
      </c>
      <c r="M4702" s="278">
        <f t="shared" si="73"/>
        <v>0</v>
      </c>
    </row>
    <row r="4703" spans="1:13" hidden="1" x14ac:dyDescent="0.3">
      <c r="A4703" s="108">
        <v>600711</v>
      </c>
      <c r="B4703" s="133" t="s">
        <v>9192</v>
      </c>
      <c r="C4703" s="133" t="s">
        <v>19</v>
      </c>
      <c r="D4703" s="133" t="s">
        <v>869</v>
      </c>
      <c r="E4703" s="133" t="s">
        <v>935</v>
      </c>
      <c r="F4703" s="133" t="s">
        <v>864</v>
      </c>
      <c r="G4703" s="133" t="s">
        <v>865</v>
      </c>
      <c r="H4703" s="133" t="s">
        <v>9193</v>
      </c>
      <c r="I4703" t="b">
        <v>0</v>
      </c>
      <c r="J4703" s="133" t="s">
        <v>867</v>
      </c>
      <c r="K4703" s="91">
        <v>472560</v>
      </c>
      <c r="L4703" s="278">
        <v>472560</v>
      </c>
      <c r="M4703" s="278">
        <f t="shared" si="73"/>
        <v>0</v>
      </c>
    </row>
    <row r="4704" spans="1:13" hidden="1" x14ac:dyDescent="0.3">
      <c r="A4704" s="108">
        <v>600694</v>
      </c>
      <c r="B4704" s="133" t="s">
        <v>9194</v>
      </c>
      <c r="C4704" s="133" t="s">
        <v>19</v>
      </c>
      <c r="D4704" s="133" t="s">
        <v>869</v>
      </c>
      <c r="E4704" s="133" t="s">
        <v>947</v>
      </c>
      <c r="F4704" s="133" t="s">
        <v>864</v>
      </c>
      <c r="G4704" s="133" t="s">
        <v>865</v>
      </c>
      <c r="H4704" s="133" t="s">
        <v>9195</v>
      </c>
      <c r="I4704" t="b">
        <v>0</v>
      </c>
      <c r="J4704" s="133" t="s">
        <v>867</v>
      </c>
      <c r="K4704" s="91">
        <v>38060</v>
      </c>
      <c r="L4704" s="278">
        <v>38060</v>
      </c>
      <c r="M4704" s="278">
        <f t="shared" si="73"/>
        <v>0</v>
      </c>
    </row>
    <row r="4705" spans="1:13" hidden="1" x14ac:dyDescent="0.3">
      <c r="A4705" s="108">
        <v>600712</v>
      </c>
      <c r="B4705" s="133" t="s">
        <v>9196</v>
      </c>
      <c r="C4705" s="133" t="s">
        <v>19</v>
      </c>
      <c r="D4705" s="133" t="s">
        <v>875</v>
      </c>
      <c r="E4705" s="133" t="s">
        <v>935</v>
      </c>
      <c r="F4705" s="133" t="s">
        <v>864</v>
      </c>
      <c r="G4705" s="133" t="s">
        <v>865</v>
      </c>
      <c r="H4705" s="133" t="s">
        <v>9197</v>
      </c>
      <c r="I4705" t="b">
        <v>0</v>
      </c>
      <c r="J4705" s="133" t="s">
        <v>867</v>
      </c>
      <c r="K4705" s="91">
        <v>483410</v>
      </c>
      <c r="L4705" s="278">
        <v>483410</v>
      </c>
      <c r="M4705" s="278">
        <f t="shared" si="73"/>
        <v>0</v>
      </c>
    </row>
    <row r="4706" spans="1:13" hidden="1" x14ac:dyDescent="0.3">
      <c r="A4706" s="108">
        <v>600713</v>
      </c>
      <c r="B4706" s="133" t="s">
        <v>9198</v>
      </c>
      <c r="C4706" s="133" t="s">
        <v>19</v>
      </c>
      <c r="D4706" s="133" t="s">
        <v>875</v>
      </c>
      <c r="E4706" s="133" t="s">
        <v>947</v>
      </c>
      <c r="F4706" s="133" t="s">
        <v>864</v>
      </c>
      <c r="G4706" s="133" t="s">
        <v>865</v>
      </c>
      <c r="H4706" s="133" t="s">
        <v>9199</v>
      </c>
      <c r="I4706" t="b">
        <v>0</v>
      </c>
      <c r="J4706" s="133" t="s">
        <v>867</v>
      </c>
      <c r="K4706" s="91">
        <v>31530</v>
      </c>
      <c r="L4706" s="278">
        <v>31530</v>
      </c>
      <c r="M4706" s="278">
        <f t="shared" si="73"/>
        <v>0</v>
      </c>
    </row>
    <row r="4707" spans="1:13" hidden="1" x14ac:dyDescent="0.3">
      <c r="A4707" s="108">
        <v>600714</v>
      </c>
      <c r="B4707" s="133" t="s">
        <v>9200</v>
      </c>
      <c r="C4707" s="133" t="s">
        <v>19</v>
      </c>
      <c r="D4707" s="133" t="s">
        <v>878</v>
      </c>
      <c r="E4707" s="133" t="s">
        <v>935</v>
      </c>
      <c r="F4707" s="133" t="s">
        <v>864</v>
      </c>
      <c r="G4707" s="133" t="s">
        <v>865</v>
      </c>
      <c r="H4707" s="133" t="s">
        <v>9201</v>
      </c>
      <c r="I4707" t="b">
        <v>0</v>
      </c>
      <c r="J4707" s="133" t="s">
        <v>867</v>
      </c>
      <c r="K4707" s="91">
        <v>12270</v>
      </c>
      <c r="L4707" s="278">
        <v>12270</v>
      </c>
      <c r="M4707" s="278">
        <f t="shared" si="73"/>
        <v>0</v>
      </c>
    </row>
    <row r="4708" spans="1:13" hidden="1" x14ac:dyDescent="0.3">
      <c r="A4708" s="108">
        <v>600695</v>
      </c>
      <c r="B4708" s="133" t="s">
        <v>9202</v>
      </c>
      <c r="C4708" s="133" t="s">
        <v>19</v>
      </c>
      <c r="D4708" s="133" t="s">
        <v>878</v>
      </c>
      <c r="E4708" s="133" t="s">
        <v>947</v>
      </c>
      <c r="F4708" s="133" t="s">
        <v>864</v>
      </c>
      <c r="G4708" s="133" t="s">
        <v>865</v>
      </c>
      <c r="H4708" s="133" t="s">
        <v>9203</v>
      </c>
      <c r="I4708" t="b">
        <v>0</v>
      </c>
      <c r="J4708" s="133" t="s">
        <v>867</v>
      </c>
      <c r="K4708" s="91">
        <v>780</v>
      </c>
      <c r="L4708" s="278">
        <v>780</v>
      </c>
      <c r="M4708" s="278">
        <f t="shared" si="73"/>
        <v>0</v>
      </c>
    </row>
    <row r="4709" spans="1:13" hidden="1" x14ac:dyDescent="0.3">
      <c r="A4709" s="108">
        <v>600696</v>
      </c>
      <c r="B4709" s="133" t="s">
        <v>9204</v>
      </c>
      <c r="C4709" s="133" t="s">
        <v>19</v>
      </c>
      <c r="D4709" s="133" t="s">
        <v>888</v>
      </c>
      <c r="E4709" s="133" t="s">
        <v>935</v>
      </c>
      <c r="F4709" s="133" t="s">
        <v>864</v>
      </c>
      <c r="G4709" s="133" t="s">
        <v>865</v>
      </c>
      <c r="H4709" s="133" t="s">
        <v>9205</v>
      </c>
      <c r="I4709" t="b">
        <v>0</v>
      </c>
      <c r="J4709" s="133" t="s">
        <v>867</v>
      </c>
      <c r="K4709" s="91">
        <v>0</v>
      </c>
      <c r="L4709" s="278">
        <v>0</v>
      </c>
      <c r="M4709" s="278">
        <f t="shared" si="73"/>
        <v>0</v>
      </c>
    </row>
    <row r="4710" spans="1:13" hidden="1" x14ac:dyDescent="0.3">
      <c r="A4710" s="108">
        <v>600697</v>
      </c>
      <c r="B4710" s="133" t="s">
        <v>9206</v>
      </c>
      <c r="C4710" s="133" t="s">
        <v>19</v>
      </c>
      <c r="D4710" s="133" t="s">
        <v>888</v>
      </c>
      <c r="E4710" s="133" t="s">
        <v>947</v>
      </c>
      <c r="F4710" s="133" t="s">
        <v>864</v>
      </c>
      <c r="G4710" s="133" t="s">
        <v>865</v>
      </c>
      <c r="H4710" s="133" t="s">
        <v>9207</v>
      </c>
      <c r="I4710" t="b">
        <v>0</v>
      </c>
      <c r="J4710" s="133" t="s">
        <v>867</v>
      </c>
      <c r="K4710" s="91">
        <v>0</v>
      </c>
      <c r="L4710" s="278">
        <v>0</v>
      </c>
      <c r="M4710" s="278">
        <f t="shared" si="73"/>
        <v>0</v>
      </c>
    </row>
    <row r="4711" spans="1:13" hidden="1" x14ac:dyDescent="0.3">
      <c r="A4711" s="108">
        <v>600698</v>
      </c>
      <c r="B4711" s="133" t="s">
        <v>9208</v>
      </c>
      <c r="C4711" s="133" t="s">
        <v>19</v>
      </c>
      <c r="D4711" s="133" t="s">
        <v>894</v>
      </c>
      <c r="E4711" s="133" t="s">
        <v>935</v>
      </c>
      <c r="F4711" s="133" t="s">
        <v>864</v>
      </c>
      <c r="G4711" s="133" t="s">
        <v>865</v>
      </c>
      <c r="H4711" s="133" t="s">
        <v>9209</v>
      </c>
      <c r="I4711" t="b">
        <v>0</v>
      </c>
      <c r="J4711" s="133" t="s">
        <v>867</v>
      </c>
      <c r="K4711" s="91">
        <v>126680</v>
      </c>
      <c r="L4711" s="278">
        <v>126680</v>
      </c>
      <c r="M4711" s="278">
        <f t="shared" si="73"/>
        <v>0</v>
      </c>
    </row>
    <row r="4712" spans="1:13" hidden="1" x14ac:dyDescent="0.3">
      <c r="A4712" s="108">
        <v>600699</v>
      </c>
      <c r="B4712" s="133" t="s">
        <v>9210</v>
      </c>
      <c r="C4712" s="133" t="s">
        <v>19</v>
      </c>
      <c r="D4712" s="133" t="s">
        <v>894</v>
      </c>
      <c r="E4712" s="133" t="s">
        <v>947</v>
      </c>
      <c r="F4712" s="133" t="s">
        <v>864</v>
      </c>
      <c r="G4712" s="133" t="s">
        <v>865</v>
      </c>
      <c r="H4712" s="133" t="s">
        <v>9211</v>
      </c>
      <c r="I4712" t="b">
        <v>0</v>
      </c>
      <c r="J4712" s="133" t="s">
        <v>867</v>
      </c>
      <c r="K4712" s="91">
        <v>10210</v>
      </c>
      <c r="L4712" s="278">
        <v>10210</v>
      </c>
      <c r="M4712" s="278">
        <f t="shared" si="73"/>
        <v>0</v>
      </c>
    </row>
    <row r="4713" spans="1:13" hidden="1" x14ac:dyDescent="0.3">
      <c r="A4713" s="108">
        <v>600700</v>
      </c>
      <c r="B4713" s="133" t="s">
        <v>9212</v>
      </c>
      <c r="C4713" s="133" t="s">
        <v>19</v>
      </c>
      <c r="D4713" s="133" t="s">
        <v>897</v>
      </c>
      <c r="E4713" s="133" t="s">
        <v>935</v>
      </c>
      <c r="F4713" s="133" t="s">
        <v>864</v>
      </c>
      <c r="G4713" s="133" t="s">
        <v>865</v>
      </c>
      <c r="H4713" s="133" t="s">
        <v>9213</v>
      </c>
      <c r="I4713" t="b">
        <v>0</v>
      </c>
      <c r="J4713" s="133" t="s">
        <v>867</v>
      </c>
      <c r="K4713" s="91">
        <v>0</v>
      </c>
      <c r="L4713" s="278">
        <v>0</v>
      </c>
      <c r="M4713" s="278">
        <f t="shared" si="73"/>
        <v>0</v>
      </c>
    </row>
    <row r="4714" spans="1:13" hidden="1" x14ac:dyDescent="0.3">
      <c r="A4714" s="108">
        <v>600701</v>
      </c>
      <c r="B4714" s="133" t="s">
        <v>9214</v>
      </c>
      <c r="C4714" s="133" t="s">
        <v>19</v>
      </c>
      <c r="D4714" s="133" t="s">
        <v>897</v>
      </c>
      <c r="E4714" s="133" t="s">
        <v>947</v>
      </c>
      <c r="F4714" s="133" t="s">
        <v>864</v>
      </c>
      <c r="G4714" s="133" t="s">
        <v>865</v>
      </c>
      <c r="H4714" s="133" t="s">
        <v>9215</v>
      </c>
      <c r="I4714" t="b">
        <v>0</v>
      </c>
      <c r="J4714" s="133" t="s">
        <v>867</v>
      </c>
      <c r="K4714" s="91">
        <v>0</v>
      </c>
      <c r="L4714" s="278">
        <v>0</v>
      </c>
      <c r="M4714" s="278">
        <f t="shared" si="73"/>
        <v>0</v>
      </c>
    </row>
    <row r="4715" spans="1:13" hidden="1" x14ac:dyDescent="0.3">
      <c r="A4715" s="108">
        <v>600758</v>
      </c>
      <c r="B4715" s="133" t="s">
        <v>9216</v>
      </c>
      <c r="C4715" s="133" t="s">
        <v>19</v>
      </c>
      <c r="D4715" s="133" t="s">
        <v>900</v>
      </c>
      <c r="E4715" s="133" t="s">
        <v>935</v>
      </c>
      <c r="F4715" s="133" t="s">
        <v>864</v>
      </c>
      <c r="G4715" s="133" t="s">
        <v>865</v>
      </c>
      <c r="H4715" s="133" t="s">
        <v>9217</v>
      </c>
      <c r="I4715" t="b">
        <v>0</v>
      </c>
      <c r="J4715" s="133" t="s">
        <v>867</v>
      </c>
      <c r="K4715" s="91">
        <v>0</v>
      </c>
      <c r="L4715" s="278">
        <v>0</v>
      </c>
      <c r="M4715" s="278">
        <f t="shared" si="73"/>
        <v>0</v>
      </c>
    </row>
    <row r="4716" spans="1:13" hidden="1" x14ac:dyDescent="0.3">
      <c r="A4716" s="108">
        <v>600728</v>
      </c>
      <c r="B4716" s="133" t="s">
        <v>9218</v>
      </c>
      <c r="C4716" s="133" t="s">
        <v>19</v>
      </c>
      <c r="D4716" s="133" t="s">
        <v>900</v>
      </c>
      <c r="E4716" s="133" t="s">
        <v>947</v>
      </c>
      <c r="F4716" s="133" t="s">
        <v>864</v>
      </c>
      <c r="G4716" s="133" t="s">
        <v>865</v>
      </c>
      <c r="H4716" s="133" t="s">
        <v>9219</v>
      </c>
      <c r="I4716" t="b">
        <v>0</v>
      </c>
      <c r="J4716" s="133" t="s">
        <v>867</v>
      </c>
      <c r="K4716" s="91">
        <v>0</v>
      </c>
      <c r="L4716" s="278">
        <v>0</v>
      </c>
      <c r="M4716" s="278">
        <f t="shared" si="73"/>
        <v>0</v>
      </c>
    </row>
    <row r="4717" spans="1:13" hidden="1" x14ac:dyDescent="0.3">
      <c r="A4717" s="108">
        <v>600729</v>
      </c>
      <c r="B4717" s="133" t="s">
        <v>9220</v>
      </c>
      <c r="C4717" s="133" t="s">
        <v>19</v>
      </c>
      <c r="D4717" s="133" t="s">
        <v>903</v>
      </c>
      <c r="E4717" s="133" t="s">
        <v>935</v>
      </c>
      <c r="F4717" s="133" t="s">
        <v>864</v>
      </c>
      <c r="G4717" s="133" t="s">
        <v>865</v>
      </c>
      <c r="H4717" s="133" t="s">
        <v>9221</v>
      </c>
      <c r="I4717" t="b">
        <v>0</v>
      </c>
      <c r="J4717" s="133" t="s">
        <v>867</v>
      </c>
      <c r="K4717" s="91">
        <v>0</v>
      </c>
      <c r="L4717" s="278">
        <v>0</v>
      </c>
      <c r="M4717" s="278">
        <f t="shared" si="73"/>
        <v>0</v>
      </c>
    </row>
    <row r="4718" spans="1:13" hidden="1" x14ac:dyDescent="0.3">
      <c r="A4718" s="108">
        <v>600730</v>
      </c>
      <c r="B4718" s="133" t="s">
        <v>9222</v>
      </c>
      <c r="C4718" s="133" t="s">
        <v>19</v>
      </c>
      <c r="D4718" s="133" t="s">
        <v>903</v>
      </c>
      <c r="E4718" s="133" t="s">
        <v>947</v>
      </c>
      <c r="F4718" s="133" t="s">
        <v>864</v>
      </c>
      <c r="G4718" s="133" t="s">
        <v>865</v>
      </c>
      <c r="H4718" s="133" t="s">
        <v>9223</v>
      </c>
      <c r="I4718" t="b">
        <v>0</v>
      </c>
      <c r="J4718" s="133" t="s">
        <v>867</v>
      </c>
      <c r="K4718" s="91">
        <v>0</v>
      </c>
      <c r="L4718" s="278">
        <v>0</v>
      </c>
      <c r="M4718" s="278">
        <f t="shared" si="73"/>
        <v>0</v>
      </c>
    </row>
    <row r="4719" spans="1:13" hidden="1" x14ac:dyDescent="0.3">
      <c r="A4719" s="108">
        <v>600731</v>
      </c>
      <c r="B4719" s="133" t="s">
        <v>9224</v>
      </c>
      <c r="C4719" s="133" t="s">
        <v>19</v>
      </c>
      <c r="D4719" s="133" t="s">
        <v>914</v>
      </c>
      <c r="E4719" s="133" t="s">
        <v>882</v>
      </c>
      <c r="F4719" s="133" t="s">
        <v>9225</v>
      </c>
      <c r="G4719" s="133" t="s">
        <v>865</v>
      </c>
      <c r="H4719" s="133" t="s">
        <v>9226</v>
      </c>
      <c r="I4719" t="b">
        <v>0</v>
      </c>
      <c r="J4719" s="133" t="s">
        <v>867</v>
      </c>
      <c r="K4719" s="91">
        <v>100000</v>
      </c>
      <c r="L4719" s="278">
        <v>100000</v>
      </c>
      <c r="M4719" s="278">
        <f t="shared" si="73"/>
        <v>0</v>
      </c>
    </row>
    <row r="4720" spans="1:13" hidden="1" x14ac:dyDescent="0.3">
      <c r="A4720" s="108">
        <v>600732</v>
      </c>
      <c r="B4720" s="133" t="s">
        <v>9227</v>
      </c>
      <c r="C4720" s="133" t="s">
        <v>19</v>
      </c>
      <c r="D4720" s="133" t="s">
        <v>9228</v>
      </c>
      <c r="E4720" s="133" t="s">
        <v>863</v>
      </c>
      <c r="F4720" s="133" t="s">
        <v>9229</v>
      </c>
      <c r="G4720" s="133" t="s">
        <v>865</v>
      </c>
      <c r="H4720" s="133" t="s">
        <v>9230</v>
      </c>
      <c r="I4720" t="b">
        <v>0</v>
      </c>
      <c r="J4720" s="133" t="s">
        <v>867</v>
      </c>
      <c r="K4720" s="91">
        <v>8397950</v>
      </c>
      <c r="L4720" s="278">
        <v>8397950</v>
      </c>
      <c r="M4720" s="278">
        <f t="shared" si="73"/>
        <v>0</v>
      </c>
    </row>
    <row r="4721" spans="1:13" hidden="1" x14ac:dyDescent="0.3">
      <c r="A4721" s="108">
        <v>600733</v>
      </c>
      <c r="B4721" s="133" t="s">
        <v>9231</v>
      </c>
      <c r="C4721" s="133" t="s">
        <v>19</v>
      </c>
      <c r="D4721" s="133" t="s">
        <v>9228</v>
      </c>
      <c r="E4721" s="133" t="s">
        <v>947</v>
      </c>
      <c r="F4721" s="133" t="s">
        <v>9229</v>
      </c>
      <c r="G4721" s="133" t="s">
        <v>865</v>
      </c>
      <c r="H4721" s="133" t="s">
        <v>9232</v>
      </c>
      <c r="I4721" t="b">
        <v>0</v>
      </c>
      <c r="J4721" s="133" t="s">
        <v>867</v>
      </c>
      <c r="K4721" s="91">
        <v>0</v>
      </c>
      <c r="L4721" s="278">
        <v>0</v>
      </c>
      <c r="M4721" s="278">
        <f t="shared" si="73"/>
        <v>0</v>
      </c>
    </row>
    <row r="4722" spans="1:13" hidden="1" x14ac:dyDescent="0.3">
      <c r="A4722" s="108">
        <v>600734</v>
      </c>
      <c r="B4722" s="133" t="s">
        <v>9233</v>
      </c>
      <c r="C4722" s="133" t="s">
        <v>19</v>
      </c>
      <c r="D4722" s="133" t="s">
        <v>934</v>
      </c>
      <c r="E4722" s="133" t="s">
        <v>882</v>
      </c>
      <c r="F4722" s="133" t="s">
        <v>9234</v>
      </c>
      <c r="G4722" s="133" t="s">
        <v>865</v>
      </c>
      <c r="H4722" s="133" t="s">
        <v>9235</v>
      </c>
      <c r="I4722" t="b">
        <v>0</v>
      </c>
      <c r="J4722" s="133" t="s">
        <v>867</v>
      </c>
      <c r="K4722" s="91">
        <v>25000</v>
      </c>
      <c r="L4722" s="278">
        <v>25000</v>
      </c>
      <c r="M4722" s="278">
        <f t="shared" si="73"/>
        <v>0</v>
      </c>
    </row>
    <row r="4723" spans="1:13" hidden="1" x14ac:dyDescent="0.3">
      <c r="A4723" s="108">
        <v>600735</v>
      </c>
      <c r="B4723" s="133" t="s">
        <v>9236</v>
      </c>
      <c r="C4723" s="133" t="s">
        <v>19</v>
      </c>
      <c r="D4723" s="133" t="s">
        <v>9237</v>
      </c>
      <c r="E4723" s="133" t="s">
        <v>882</v>
      </c>
      <c r="F4723" s="133" t="s">
        <v>9238</v>
      </c>
      <c r="G4723" s="133" t="s">
        <v>865</v>
      </c>
      <c r="H4723" s="133" t="s">
        <v>9239</v>
      </c>
      <c r="I4723" t="b">
        <v>0</v>
      </c>
      <c r="J4723" s="133" t="s">
        <v>867</v>
      </c>
      <c r="K4723" s="91">
        <v>6000</v>
      </c>
      <c r="L4723" s="278">
        <v>6000</v>
      </c>
      <c r="M4723" s="278">
        <f t="shared" si="73"/>
        <v>0</v>
      </c>
    </row>
    <row r="4724" spans="1:13" hidden="1" x14ac:dyDescent="0.3">
      <c r="A4724" s="108">
        <v>600736</v>
      </c>
      <c r="B4724" s="133" t="s">
        <v>9240</v>
      </c>
      <c r="C4724" s="133" t="s">
        <v>19</v>
      </c>
      <c r="D4724" s="133" t="s">
        <v>9241</v>
      </c>
      <c r="E4724" s="133" t="s">
        <v>882</v>
      </c>
      <c r="F4724" s="133" t="s">
        <v>9242</v>
      </c>
      <c r="G4724" s="133" t="s">
        <v>925</v>
      </c>
      <c r="H4724" s="133" t="s">
        <v>9243</v>
      </c>
      <c r="I4724" t="b">
        <v>0</v>
      </c>
      <c r="J4724" s="133" t="s">
        <v>867</v>
      </c>
      <c r="K4724" s="91">
        <v>21500</v>
      </c>
      <c r="L4724" s="278">
        <v>21500</v>
      </c>
      <c r="M4724" s="278">
        <f t="shared" si="73"/>
        <v>0</v>
      </c>
    </row>
    <row r="4725" spans="1:13" hidden="1" x14ac:dyDescent="0.3">
      <c r="A4725" s="108">
        <v>600737</v>
      </c>
      <c r="B4725" s="133" t="s">
        <v>9244</v>
      </c>
      <c r="C4725" s="133" t="s">
        <v>19</v>
      </c>
      <c r="D4725" s="133" t="s">
        <v>1132</v>
      </c>
      <c r="E4725" s="133" t="s">
        <v>882</v>
      </c>
      <c r="F4725" s="133" t="s">
        <v>9225</v>
      </c>
      <c r="G4725" s="133" t="s">
        <v>865</v>
      </c>
      <c r="H4725" s="133" t="s">
        <v>1133</v>
      </c>
      <c r="I4725" t="b">
        <v>0</v>
      </c>
      <c r="J4725" s="133" t="s">
        <v>867</v>
      </c>
      <c r="K4725" s="91">
        <v>0</v>
      </c>
      <c r="L4725" s="278">
        <v>0</v>
      </c>
      <c r="M4725" s="278">
        <f t="shared" si="73"/>
        <v>0</v>
      </c>
    </row>
    <row r="4726" spans="1:13" hidden="1" x14ac:dyDescent="0.3">
      <c r="A4726" s="108">
        <v>600738</v>
      </c>
      <c r="B4726" s="133" t="s">
        <v>9245</v>
      </c>
      <c r="C4726" s="133" t="s">
        <v>19</v>
      </c>
      <c r="D4726" s="133" t="s">
        <v>1149</v>
      </c>
      <c r="E4726" s="133" t="s">
        <v>882</v>
      </c>
      <c r="F4726" s="133" t="s">
        <v>9225</v>
      </c>
      <c r="G4726" s="133" t="s">
        <v>865</v>
      </c>
      <c r="H4726" s="133" t="s">
        <v>3697</v>
      </c>
      <c r="I4726" t="b">
        <v>0</v>
      </c>
      <c r="J4726" s="133" t="s">
        <v>867</v>
      </c>
      <c r="K4726" s="91">
        <v>0</v>
      </c>
      <c r="L4726" s="278">
        <v>0</v>
      </c>
      <c r="M4726" s="278">
        <f t="shared" si="73"/>
        <v>0</v>
      </c>
    </row>
    <row r="4727" spans="1:13" hidden="1" x14ac:dyDescent="0.3">
      <c r="A4727" s="108">
        <v>600739</v>
      </c>
      <c r="B4727" s="133" t="s">
        <v>9246</v>
      </c>
      <c r="C4727" s="133" t="s">
        <v>19</v>
      </c>
      <c r="D4727" s="133" t="s">
        <v>1149</v>
      </c>
      <c r="E4727" s="133" t="s">
        <v>882</v>
      </c>
      <c r="F4727" s="133" t="s">
        <v>9225</v>
      </c>
      <c r="G4727" s="133" t="s">
        <v>925</v>
      </c>
      <c r="H4727" s="133" t="s">
        <v>9247</v>
      </c>
      <c r="I4727" t="b">
        <v>0</v>
      </c>
      <c r="J4727" s="133" t="s">
        <v>867</v>
      </c>
      <c r="K4727" s="91">
        <v>0</v>
      </c>
      <c r="L4727" s="278">
        <v>0</v>
      </c>
      <c r="M4727" s="278">
        <f t="shared" si="73"/>
        <v>0</v>
      </c>
    </row>
    <row r="4728" spans="1:13" hidden="1" x14ac:dyDescent="0.3">
      <c r="A4728" s="108">
        <v>600740</v>
      </c>
      <c r="B4728" s="133" t="s">
        <v>9248</v>
      </c>
      <c r="C4728" s="133" t="s">
        <v>19</v>
      </c>
      <c r="D4728" s="133" t="s">
        <v>1154</v>
      </c>
      <c r="E4728" s="133" t="s">
        <v>882</v>
      </c>
      <c r="F4728" s="133" t="s">
        <v>9249</v>
      </c>
      <c r="G4728" s="133" t="s">
        <v>865</v>
      </c>
      <c r="H4728" s="133" t="s">
        <v>9250</v>
      </c>
      <c r="I4728" t="b">
        <v>0</v>
      </c>
      <c r="J4728" s="133" t="s">
        <v>867</v>
      </c>
      <c r="K4728" s="91">
        <v>2839020</v>
      </c>
      <c r="L4728" s="278">
        <v>2839020</v>
      </c>
      <c r="M4728" s="278">
        <f t="shared" si="73"/>
        <v>0</v>
      </c>
    </row>
    <row r="4729" spans="1:13" hidden="1" x14ac:dyDescent="0.3">
      <c r="A4729" s="108">
        <v>600741</v>
      </c>
      <c r="B4729" s="133" t="s">
        <v>9251</v>
      </c>
      <c r="C4729" s="133" t="s">
        <v>19</v>
      </c>
      <c r="D4729" s="133" t="s">
        <v>4253</v>
      </c>
      <c r="E4729" s="133" t="s">
        <v>882</v>
      </c>
      <c r="F4729" s="133" t="s">
        <v>9225</v>
      </c>
      <c r="G4729" s="133" t="s">
        <v>865</v>
      </c>
      <c r="H4729" s="133" t="s">
        <v>9252</v>
      </c>
      <c r="I4729" t="b">
        <v>0</v>
      </c>
      <c r="J4729" s="133" t="s">
        <v>867</v>
      </c>
      <c r="K4729" s="91">
        <v>0</v>
      </c>
      <c r="L4729" s="278">
        <v>0</v>
      </c>
      <c r="M4729" s="278">
        <f t="shared" si="73"/>
        <v>0</v>
      </c>
    </row>
    <row r="4730" spans="1:13" hidden="1" x14ac:dyDescent="0.3">
      <c r="A4730" s="108">
        <v>851481</v>
      </c>
      <c r="B4730" s="133" t="s">
        <v>9253</v>
      </c>
      <c r="C4730" s="133" t="s">
        <v>19</v>
      </c>
      <c r="D4730" s="133" t="s">
        <v>9254</v>
      </c>
      <c r="E4730" s="133" t="s">
        <v>1165</v>
      </c>
      <c r="F4730" s="133" t="s">
        <v>9234</v>
      </c>
      <c r="G4730" s="133" t="s">
        <v>865</v>
      </c>
      <c r="H4730" s="133">
        <v>0</v>
      </c>
      <c r="I4730" t="b">
        <v>0</v>
      </c>
      <c r="J4730" s="133" t="s">
        <v>1166</v>
      </c>
      <c r="K4730" s="91">
        <v>199430</v>
      </c>
      <c r="L4730" s="278">
        <v>191390</v>
      </c>
      <c r="M4730" s="278">
        <f t="shared" si="73"/>
        <v>-8040</v>
      </c>
    </row>
    <row r="4731" spans="1:13" hidden="1" x14ac:dyDescent="0.3">
      <c r="A4731" s="108">
        <v>1707861</v>
      </c>
      <c r="B4731" s="133" t="s">
        <v>9255</v>
      </c>
      <c r="C4731" s="133" t="s">
        <v>19</v>
      </c>
      <c r="D4731" s="133" t="s">
        <v>9254</v>
      </c>
      <c r="E4731" s="133" t="s">
        <v>1286</v>
      </c>
      <c r="F4731" s="133" t="s">
        <v>9234</v>
      </c>
      <c r="G4731" s="133" t="s">
        <v>865</v>
      </c>
      <c r="H4731" s="133" t="s">
        <v>1287</v>
      </c>
      <c r="I4731" t="b">
        <v>0</v>
      </c>
      <c r="J4731" s="133" t="s">
        <v>867</v>
      </c>
      <c r="K4731" s="91">
        <v>0</v>
      </c>
      <c r="L4731" s="278">
        <v>0</v>
      </c>
      <c r="M4731" s="278">
        <f t="shared" si="73"/>
        <v>0</v>
      </c>
    </row>
    <row r="4732" spans="1:13" hidden="1" x14ac:dyDescent="0.3">
      <c r="A4732" s="108">
        <v>600742</v>
      </c>
      <c r="B4732" s="133" t="s">
        <v>9256</v>
      </c>
      <c r="C4732" s="133" t="s">
        <v>19</v>
      </c>
      <c r="D4732" s="133" t="s">
        <v>9254</v>
      </c>
      <c r="E4732" s="133" t="s">
        <v>1176</v>
      </c>
      <c r="F4732" s="133" t="s">
        <v>9234</v>
      </c>
      <c r="G4732" s="133" t="s">
        <v>865</v>
      </c>
      <c r="H4732" s="133">
        <v>0</v>
      </c>
      <c r="I4732" t="b">
        <v>0</v>
      </c>
      <c r="J4732" s="133" t="s">
        <v>1166</v>
      </c>
      <c r="K4732" s="91">
        <v>93100</v>
      </c>
      <c r="L4732" s="278">
        <v>91090</v>
      </c>
      <c r="M4732" s="278">
        <f t="shared" si="73"/>
        <v>-2010</v>
      </c>
    </row>
    <row r="4733" spans="1:13" hidden="1" x14ac:dyDescent="0.3">
      <c r="A4733" s="108">
        <v>600761</v>
      </c>
      <c r="B4733" s="133" t="s">
        <v>9258</v>
      </c>
      <c r="C4733" s="133" t="s">
        <v>19</v>
      </c>
      <c r="D4733" s="133" t="s">
        <v>9254</v>
      </c>
      <c r="E4733" s="133" t="s">
        <v>1185</v>
      </c>
      <c r="F4733" s="133" t="s">
        <v>9234</v>
      </c>
      <c r="G4733" s="133" t="s">
        <v>865</v>
      </c>
      <c r="H4733" s="133" t="s">
        <v>9259</v>
      </c>
      <c r="I4733" t="b">
        <v>0</v>
      </c>
      <c r="J4733" s="133" t="s">
        <v>867</v>
      </c>
      <c r="K4733" s="91">
        <v>100</v>
      </c>
      <c r="L4733" s="278">
        <v>100</v>
      </c>
      <c r="M4733" s="278">
        <f t="shared" si="73"/>
        <v>0</v>
      </c>
    </row>
    <row r="4734" spans="1:13" hidden="1" x14ac:dyDescent="0.3">
      <c r="A4734" s="108">
        <v>851482</v>
      </c>
      <c r="B4734" s="133" t="s">
        <v>9260</v>
      </c>
      <c r="C4734" s="133" t="s">
        <v>19</v>
      </c>
      <c r="D4734" s="133" t="s">
        <v>9254</v>
      </c>
      <c r="E4734" s="133" t="s">
        <v>1185</v>
      </c>
      <c r="F4734" s="133" t="s">
        <v>9234</v>
      </c>
      <c r="G4734" s="133" t="s">
        <v>925</v>
      </c>
      <c r="H4734" s="133" t="s">
        <v>1186</v>
      </c>
      <c r="I4734" t="b">
        <v>0</v>
      </c>
      <c r="J4734" s="133" t="s">
        <v>867</v>
      </c>
      <c r="K4734" s="91">
        <v>0</v>
      </c>
      <c r="L4734" s="278">
        <v>0</v>
      </c>
      <c r="M4734" s="278">
        <f t="shared" si="73"/>
        <v>0</v>
      </c>
    </row>
    <row r="4735" spans="1:13" hidden="1" x14ac:dyDescent="0.3">
      <c r="A4735" s="108">
        <v>600743</v>
      </c>
      <c r="B4735" s="133" t="s">
        <v>9261</v>
      </c>
      <c r="C4735" s="133" t="s">
        <v>19</v>
      </c>
      <c r="D4735" s="133" t="s">
        <v>9254</v>
      </c>
      <c r="E4735" s="133" t="s">
        <v>1185</v>
      </c>
      <c r="F4735" s="133" t="s">
        <v>9234</v>
      </c>
      <c r="G4735" s="133" t="s">
        <v>928</v>
      </c>
      <c r="H4735" s="133" t="s">
        <v>9262</v>
      </c>
      <c r="I4735" t="b">
        <v>0</v>
      </c>
      <c r="J4735" s="133" t="s">
        <v>867</v>
      </c>
      <c r="K4735" s="91">
        <v>200</v>
      </c>
      <c r="L4735" s="278">
        <v>200</v>
      </c>
      <c r="M4735" s="278">
        <f t="shared" si="73"/>
        <v>0</v>
      </c>
    </row>
    <row r="4736" spans="1:13" hidden="1" x14ac:dyDescent="0.3">
      <c r="A4736" s="108">
        <v>600744</v>
      </c>
      <c r="B4736" s="133" t="s">
        <v>9263</v>
      </c>
      <c r="C4736" s="133" t="s">
        <v>19</v>
      </c>
      <c r="D4736" s="133" t="s">
        <v>9254</v>
      </c>
      <c r="E4736" s="133" t="s">
        <v>1418</v>
      </c>
      <c r="F4736" s="133" t="s">
        <v>9234</v>
      </c>
      <c r="G4736" s="133" t="s">
        <v>865</v>
      </c>
      <c r="H4736" s="133" t="s">
        <v>9264</v>
      </c>
      <c r="I4736" t="b">
        <v>0</v>
      </c>
      <c r="J4736" s="133" t="s">
        <v>867</v>
      </c>
      <c r="K4736" s="91">
        <v>4200</v>
      </c>
      <c r="L4736" s="278">
        <v>4200</v>
      </c>
      <c r="M4736" s="278">
        <f t="shared" si="73"/>
        <v>0</v>
      </c>
    </row>
    <row r="4737" spans="1:13" hidden="1" x14ac:dyDescent="0.3">
      <c r="A4737" s="108">
        <v>600745</v>
      </c>
      <c r="B4737" s="133" t="s">
        <v>9265</v>
      </c>
      <c r="C4737" s="133" t="s">
        <v>19</v>
      </c>
      <c r="D4737" s="133" t="s">
        <v>9254</v>
      </c>
      <c r="E4737" s="133" t="s">
        <v>1418</v>
      </c>
      <c r="F4737" s="133" t="s">
        <v>9234</v>
      </c>
      <c r="G4737" s="133" t="s">
        <v>925</v>
      </c>
      <c r="H4737" s="133" t="s">
        <v>9266</v>
      </c>
      <c r="I4737" t="b">
        <v>0</v>
      </c>
      <c r="J4737" s="133" t="s">
        <v>867</v>
      </c>
      <c r="K4737" s="91">
        <v>1300</v>
      </c>
      <c r="L4737" s="278">
        <v>1300</v>
      </c>
      <c r="M4737" s="278">
        <f t="shared" si="73"/>
        <v>0</v>
      </c>
    </row>
    <row r="4738" spans="1:13" hidden="1" x14ac:dyDescent="0.3">
      <c r="A4738" s="108">
        <v>1210148</v>
      </c>
      <c r="B4738" s="133" t="s">
        <v>9267</v>
      </c>
      <c r="C4738" s="133" t="s">
        <v>19</v>
      </c>
      <c r="D4738" s="133" t="s">
        <v>9254</v>
      </c>
      <c r="E4738" s="133" t="s">
        <v>1188</v>
      </c>
      <c r="F4738" s="133" t="s">
        <v>9234</v>
      </c>
      <c r="G4738" s="133" t="s">
        <v>865</v>
      </c>
      <c r="H4738" s="133" t="s">
        <v>1189</v>
      </c>
      <c r="I4738" t="b">
        <v>0</v>
      </c>
      <c r="J4738" s="133" t="s">
        <v>867</v>
      </c>
      <c r="K4738" s="91">
        <v>500</v>
      </c>
      <c r="L4738" s="278">
        <v>500</v>
      </c>
      <c r="M4738" s="278">
        <f t="shared" si="73"/>
        <v>0</v>
      </c>
    </row>
    <row r="4739" spans="1:13" hidden="1" x14ac:dyDescent="0.3">
      <c r="A4739" s="108">
        <v>1210147</v>
      </c>
      <c r="B4739" s="133" t="s">
        <v>9268</v>
      </c>
      <c r="C4739" s="133" t="s">
        <v>19</v>
      </c>
      <c r="D4739" s="133" t="s">
        <v>9254</v>
      </c>
      <c r="E4739" s="133" t="s">
        <v>1191</v>
      </c>
      <c r="F4739" s="133" t="s">
        <v>9234</v>
      </c>
      <c r="G4739" s="133" t="s">
        <v>865</v>
      </c>
      <c r="H4739" s="133" t="s">
        <v>1192</v>
      </c>
      <c r="I4739" t="b">
        <v>0</v>
      </c>
      <c r="J4739" s="133" t="s">
        <v>867</v>
      </c>
      <c r="K4739" s="91">
        <v>3100</v>
      </c>
      <c r="L4739" s="278">
        <v>3100</v>
      </c>
      <c r="M4739" s="278">
        <f t="shared" si="73"/>
        <v>0</v>
      </c>
    </row>
    <row r="4740" spans="1:13" hidden="1" x14ac:dyDescent="0.3">
      <c r="A4740" s="108">
        <v>602138</v>
      </c>
      <c r="B4740" s="133" t="s">
        <v>9269</v>
      </c>
      <c r="C4740" s="133" t="s">
        <v>19</v>
      </c>
      <c r="D4740" s="133" t="s">
        <v>9254</v>
      </c>
      <c r="E4740" s="133" t="s">
        <v>1194</v>
      </c>
      <c r="F4740" s="133" t="s">
        <v>9234</v>
      </c>
      <c r="G4740" s="133" t="s">
        <v>865</v>
      </c>
      <c r="H4740" s="133" t="s">
        <v>1195</v>
      </c>
      <c r="I4740" t="b">
        <v>0</v>
      </c>
      <c r="J4740" s="133" t="s">
        <v>867</v>
      </c>
      <c r="K4740" s="91">
        <v>4800</v>
      </c>
      <c r="L4740" s="278">
        <v>4800</v>
      </c>
      <c r="M4740" s="278">
        <f t="shared" si="73"/>
        <v>0</v>
      </c>
    </row>
    <row r="4741" spans="1:13" hidden="1" x14ac:dyDescent="0.3">
      <c r="A4741" s="108">
        <v>602139</v>
      </c>
      <c r="B4741" s="133" t="s">
        <v>9270</v>
      </c>
      <c r="C4741" s="133" t="s">
        <v>19</v>
      </c>
      <c r="D4741" s="133" t="s">
        <v>9254</v>
      </c>
      <c r="E4741" s="133" t="s">
        <v>1194</v>
      </c>
      <c r="F4741" s="133" t="s">
        <v>9234</v>
      </c>
      <c r="G4741" s="133" t="s">
        <v>925</v>
      </c>
      <c r="H4741" s="133" t="s">
        <v>9271</v>
      </c>
      <c r="I4741" t="b">
        <v>0</v>
      </c>
      <c r="J4741" s="133" t="s">
        <v>867</v>
      </c>
      <c r="K4741" s="91">
        <v>70000</v>
      </c>
      <c r="L4741" s="278">
        <v>70000</v>
      </c>
      <c r="M4741" s="278">
        <f t="shared" si="73"/>
        <v>0</v>
      </c>
    </row>
    <row r="4742" spans="1:13" hidden="1" x14ac:dyDescent="0.3">
      <c r="A4742" s="108">
        <v>602183</v>
      </c>
      <c r="B4742" s="133" t="s">
        <v>9272</v>
      </c>
      <c r="C4742" s="133" t="s">
        <v>19</v>
      </c>
      <c r="D4742" s="133" t="s">
        <v>9254</v>
      </c>
      <c r="E4742" s="133" t="s">
        <v>1202</v>
      </c>
      <c r="F4742" s="133" t="s">
        <v>9234</v>
      </c>
      <c r="G4742" s="133" t="s">
        <v>865</v>
      </c>
      <c r="H4742" s="133" t="s">
        <v>2831</v>
      </c>
      <c r="I4742" t="b">
        <v>0</v>
      </c>
      <c r="J4742" s="133" t="s">
        <v>867</v>
      </c>
      <c r="K4742" s="91">
        <v>1200</v>
      </c>
      <c r="L4742" s="278">
        <v>1200</v>
      </c>
      <c r="M4742" s="278">
        <f t="shared" ref="M4742:M4805" si="74">+L4742-K4742</f>
        <v>0</v>
      </c>
    </row>
    <row r="4743" spans="1:13" hidden="1" x14ac:dyDescent="0.3">
      <c r="A4743" s="108">
        <v>602140</v>
      </c>
      <c r="B4743" s="133" t="s">
        <v>9273</v>
      </c>
      <c r="C4743" s="133" t="s">
        <v>19</v>
      </c>
      <c r="D4743" s="133" t="s">
        <v>9254</v>
      </c>
      <c r="E4743" s="133" t="s">
        <v>1207</v>
      </c>
      <c r="F4743" s="133" t="s">
        <v>9234</v>
      </c>
      <c r="G4743" s="133" t="s">
        <v>865</v>
      </c>
      <c r="H4743" s="133" t="s">
        <v>1300</v>
      </c>
      <c r="I4743" t="b">
        <v>0</v>
      </c>
      <c r="J4743" s="133" t="s">
        <v>867</v>
      </c>
      <c r="K4743" s="91">
        <v>500</v>
      </c>
      <c r="L4743" s="278">
        <v>500</v>
      </c>
      <c r="M4743" s="278">
        <f t="shared" si="74"/>
        <v>0</v>
      </c>
    </row>
    <row r="4744" spans="1:13" hidden="1" x14ac:dyDescent="0.3">
      <c r="A4744" s="108">
        <v>602141</v>
      </c>
      <c r="B4744" s="133" t="s">
        <v>9274</v>
      </c>
      <c r="C4744" s="133" t="s">
        <v>19</v>
      </c>
      <c r="D4744" s="133" t="s">
        <v>9254</v>
      </c>
      <c r="E4744" s="133" t="s">
        <v>1207</v>
      </c>
      <c r="F4744" s="133" t="s">
        <v>9234</v>
      </c>
      <c r="G4744" s="133" t="s">
        <v>925</v>
      </c>
      <c r="H4744" s="133" t="s">
        <v>1300</v>
      </c>
      <c r="I4744" t="b">
        <v>0</v>
      </c>
      <c r="J4744" s="133" t="s">
        <v>867</v>
      </c>
      <c r="K4744" s="91">
        <v>0</v>
      </c>
      <c r="L4744" s="278">
        <v>0</v>
      </c>
      <c r="M4744" s="278">
        <f t="shared" si="74"/>
        <v>0</v>
      </c>
    </row>
    <row r="4745" spans="1:13" hidden="1" x14ac:dyDescent="0.3">
      <c r="A4745" s="108">
        <v>602142</v>
      </c>
      <c r="B4745" s="133" t="s">
        <v>9275</v>
      </c>
      <c r="C4745" s="133" t="s">
        <v>19</v>
      </c>
      <c r="D4745" s="133" t="s">
        <v>9254</v>
      </c>
      <c r="E4745" s="133" t="s">
        <v>1212</v>
      </c>
      <c r="F4745" s="133" t="s">
        <v>9234</v>
      </c>
      <c r="G4745" s="133" t="s">
        <v>865</v>
      </c>
      <c r="H4745" s="133" t="s">
        <v>9276</v>
      </c>
      <c r="I4745" t="b">
        <v>0</v>
      </c>
      <c r="J4745" s="133" t="s">
        <v>867</v>
      </c>
      <c r="K4745" s="91">
        <v>23000</v>
      </c>
      <c r="L4745" s="278">
        <v>23000</v>
      </c>
      <c r="M4745" s="278">
        <f t="shared" si="74"/>
        <v>0</v>
      </c>
    </row>
    <row r="4746" spans="1:13" hidden="1" x14ac:dyDescent="0.3">
      <c r="A4746" s="108">
        <v>602143</v>
      </c>
      <c r="B4746" s="133" t="s">
        <v>9277</v>
      </c>
      <c r="C4746" s="133" t="s">
        <v>19</v>
      </c>
      <c r="D4746" s="133" t="s">
        <v>9254</v>
      </c>
      <c r="E4746" s="133" t="s">
        <v>1212</v>
      </c>
      <c r="F4746" s="133" t="s">
        <v>9234</v>
      </c>
      <c r="G4746" s="133" t="s">
        <v>925</v>
      </c>
      <c r="H4746" s="133" t="s">
        <v>9278</v>
      </c>
      <c r="I4746" t="b">
        <v>0</v>
      </c>
      <c r="J4746" s="133" t="s">
        <v>867</v>
      </c>
      <c r="K4746" s="91">
        <v>3200</v>
      </c>
      <c r="L4746" s="278">
        <v>3200</v>
      </c>
      <c r="M4746" s="278">
        <f t="shared" si="74"/>
        <v>0</v>
      </c>
    </row>
    <row r="4747" spans="1:13" hidden="1" x14ac:dyDescent="0.3">
      <c r="A4747" s="108">
        <v>602144</v>
      </c>
      <c r="B4747" s="133" t="s">
        <v>9279</v>
      </c>
      <c r="C4747" s="133" t="s">
        <v>19</v>
      </c>
      <c r="D4747" s="133" t="s">
        <v>9254</v>
      </c>
      <c r="E4747" s="133" t="s">
        <v>1212</v>
      </c>
      <c r="F4747" s="133" t="s">
        <v>9234</v>
      </c>
      <c r="G4747" s="133" t="s">
        <v>928</v>
      </c>
      <c r="H4747" s="133" t="s">
        <v>9280</v>
      </c>
      <c r="I4747" t="b">
        <v>0</v>
      </c>
      <c r="J4747" s="133" t="s">
        <v>867</v>
      </c>
      <c r="K4747" s="91">
        <v>2500</v>
      </c>
      <c r="L4747" s="278">
        <v>2500</v>
      </c>
      <c r="M4747" s="278">
        <f t="shared" si="74"/>
        <v>0</v>
      </c>
    </row>
    <row r="4748" spans="1:13" hidden="1" x14ac:dyDescent="0.3">
      <c r="A4748" s="108">
        <v>602145</v>
      </c>
      <c r="B4748" s="133" t="s">
        <v>9281</v>
      </c>
      <c r="C4748" s="133" t="s">
        <v>19</v>
      </c>
      <c r="D4748" s="133" t="s">
        <v>9254</v>
      </c>
      <c r="E4748" s="133" t="s">
        <v>1212</v>
      </c>
      <c r="F4748" s="133" t="s">
        <v>9234</v>
      </c>
      <c r="G4748" s="133" t="s">
        <v>931</v>
      </c>
      <c r="H4748" s="133" t="s">
        <v>9282</v>
      </c>
      <c r="I4748" t="b">
        <v>0</v>
      </c>
      <c r="J4748" s="133" t="s">
        <v>867</v>
      </c>
      <c r="K4748" s="91">
        <v>32000</v>
      </c>
      <c r="L4748" s="278">
        <v>32000</v>
      </c>
      <c r="M4748" s="278">
        <f t="shared" si="74"/>
        <v>0</v>
      </c>
    </row>
    <row r="4749" spans="1:13" hidden="1" x14ac:dyDescent="0.3">
      <c r="A4749" s="108">
        <v>602146</v>
      </c>
      <c r="B4749" s="133" t="s">
        <v>9283</v>
      </c>
      <c r="C4749" s="133" t="s">
        <v>19</v>
      </c>
      <c r="D4749" s="133" t="s">
        <v>9254</v>
      </c>
      <c r="E4749" s="133" t="s">
        <v>1215</v>
      </c>
      <c r="F4749" s="133" t="s">
        <v>9234</v>
      </c>
      <c r="G4749" s="133" t="s">
        <v>865</v>
      </c>
      <c r="H4749" s="133" t="s">
        <v>9284</v>
      </c>
      <c r="I4749" t="b">
        <v>0</v>
      </c>
      <c r="J4749" s="133" t="s">
        <v>867</v>
      </c>
      <c r="K4749" s="91">
        <v>1500</v>
      </c>
      <c r="L4749" s="278">
        <v>1500</v>
      </c>
      <c r="M4749" s="278">
        <f t="shared" si="74"/>
        <v>0</v>
      </c>
    </row>
    <row r="4750" spans="1:13" hidden="1" x14ac:dyDescent="0.3">
      <c r="A4750" s="108">
        <v>602147</v>
      </c>
      <c r="B4750" s="133" t="s">
        <v>9285</v>
      </c>
      <c r="C4750" s="133" t="s">
        <v>19</v>
      </c>
      <c r="D4750" s="133" t="s">
        <v>9254</v>
      </c>
      <c r="E4750" s="133" t="s">
        <v>1215</v>
      </c>
      <c r="F4750" s="133" t="s">
        <v>9234</v>
      </c>
      <c r="G4750" s="133" t="s">
        <v>925</v>
      </c>
      <c r="H4750" s="133" t="s">
        <v>1306</v>
      </c>
      <c r="I4750" t="b">
        <v>0</v>
      </c>
      <c r="J4750" s="133" t="s">
        <v>867</v>
      </c>
      <c r="K4750" s="91">
        <v>0</v>
      </c>
      <c r="L4750" s="278">
        <v>0</v>
      </c>
      <c r="M4750" s="278">
        <f t="shared" si="74"/>
        <v>0</v>
      </c>
    </row>
    <row r="4751" spans="1:13" hidden="1" x14ac:dyDescent="0.3">
      <c r="A4751" s="108">
        <v>602148</v>
      </c>
      <c r="B4751" s="133" t="s">
        <v>9286</v>
      </c>
      <c r="C4751" s="133" t="s">
        <v>19</v>
      </c>
      <c r="D4751" s="133" t="s">
        <v>9254</v>
      </c>
      <c r="E4751" s="133" t="s">
        <v>1215</v>
      </c>
      <c r="F4751" s="133" t="s">
        <v>9234</v>
      </c>
      <c r="G4751" s="133" t="s">
        <v>931</v>
      </c>
      <c r="H4751" s="133" t="s">
        <v>9287</v>
      </c>
      <c r="I4751" t="b">
        <v>0</v>
      </c>
      <c r="J4751" s="133" t="s">
        <v>867</v>
      </c>
      <c r="K4751" s="91">
        <v>0</v>
      </c>
      <c r="L4751" s="278">
        <v>0</v>
      </c>
      <c r="M4751" s="278">
        <f t="shared" si="74"/>
        <v>0</v>
      </c>
    </row>
    <row r="4752" spans="1:13" hidden="1" x14ac:dyDescent="0.3">
      <c r="A4752" s="108">
        <v>602149</v>
      </c>
      <c r="B4752" s="133" t="s">
        <v>9288</v>
      </c>
      <c r="C4752" s="133" t="s">
        <v>19</v>
      </c>
      <c r="D4752" s="133" t="s">
        <v>9254</v>
      </c>
      <c r="E4752" s="133" t="s">
        <v>1229</v>
      </c>
      <c r="F4752" s="133" t="s">
        <v>9234</v>
      </c>
      <c r="G4752" s="133" t="s">
        <v>865</v>
      </c>
      <c r="H4752" s="133" t="s">
        <v>1457</v>
      </c>
      <c r="I4752" t="b">
        <v>0</v>
      </c>
      <c r="J4752" s="133" t="s">
        <v>867</v>
      </c>
      <c r="K4752" s="91">
        <v>500</v>
      </c>
      <c r="L4752" s="278">
        <v>500</v>
      </c>
      <c r="M4752" s="278">
        <f t="shared" si="74"/>
        <v>0</v>
      </c>
    </row>
    <row r="4753" spans="1:13" hidden="1" x14ac:dyDescent="0.3">
      <c r="A4753" s="108">
        <v>602150</v>
      </c>
      <c r="B4753" s="133" t="s">
        <v>9289</v>
      </c>
      <c r="C4753" s="133" t="s">
        <v>19</v>
      </c>
      <c r="D4753" s="133" t="s">
        <v>9254</v>
      </c>
      <c r="E4753" s="133" t="s">
        <v>1229</v>
      </c>
      <c r="F4753" s="133" t="s">
        <v>9234</v>
      </c>
      <c r="G4753" s="133" t="s">
        <v>925</v>
      </c>
      <c r="H4753" s="133" t="s">
        <v>1377</v>
      </c>
      <c r="I4753" t="b">
        <v>0</v>
      </c>
      <c r="J4753" s="133" t="s">
        <v>867</v>
      </c>
      <c r="K4753" s="91">
        <v>50</v>
      </c>
      <c r="L4753" s="278">
        <v>50</v>
      </c>
      <c r="M4753" s="278">
        <f t="shared" si="74"/>
        <v>0</v>
      </c>
    </row>
    <row r="4754" spans="1:13" hidden="1" x14ac:dyDescent="0.3">
      <c r="A4754" s="108">
        <v>602151</v>
      </c>
      <c r="B4754" s="133" t="s">
        <v>9290</v>
      </c>
      <c r="C4754" s="133" t="s">
        <v>19</v>
      </c>
      <c r="D4754" s="133" t="s">
        <v>9254</v>
      </c>
      <c r="E4754" s="133" t="s">
        <v>1229</v>
      </c>
      <c r="F4754" s="133" t="s">
        <v>9234</v>
      </c>
      <c r="G4754" s="133" t="s">
        <v>928</v>
      </c>
      <c r="H4754" s="133" t="s">
        <v>9291</v>
      </c>
      <c r="I4754" t="b">
        <v>0</v>
      </c>
      <c r="J4754" s="133" t="s">
        <v>867</v>
      </c>
      <c r="K4754" s="91">
        <v>1500</v>
      </c>
      <c r="L4754" s="278">
        <v>1500</v>
      </c>
      <c r="M4754" s="278">
        <f t="shared" si="74"/>
        <v>0</v>
      </c>
    </row>
    <row r="4755" spans="1:13" hidden="1" x14ac:dyDescent="0.3">
      <c r="A4755" s="108">
        <v>602152</v>
      </c>
      <c r="B4755" s="133" t="s">
        <v>9292</v>
      </c>
      <c r="C4755" s="133" t="s">
        <v>19</v>
      </c>
      <c r="D4755" s="133" t="s">
        <v>9254</v>
      </c>
      <c r="E4755" s="133" t="s">
        <v>1229</v>
      </c>
      <c r="F4755" s="133" t="s">
        <v>9234</v>
      </c>
      <c r="G4755" s="133" t="s">
        <v>931</v>
      </c>
      <c r="H4755" s="133" t="s">
        <v>1314</v>
      </c>
      <c r="I4755" t="b">
        <v>0</v>
      </c>
      <c r="J4755" s="133" t="s">
        <v>867</v>
      </c>
      <c r="K4755" s="91">
        <v>150</v>
      </c>
      <c r="L4755" s="278">
        <v>150</v>
      </c>
      <c r="M4755" s="278">
        <f t="shared" si="74"/>
        <v>0</v>
      </c>
    </row>
    <row r="4756" spans="1:13" hidden="1" x14ac:dyDescent="0.3">
      <c r="A4756" s="108">
        <v>602153</v>
      </c>
      <c r="B4756" s="133" t="s">
        <v>9293</v>
      </c>
      <c r="C4756" s="133" t="s">
        <v>19</v>
      </c>
      <c r="D4756" s="133" t="s">
        <v>9254</v>
      </c>
      <c r="E4756" s="133" t="s">
        <v>1229</v>
      </c>
      <c r="F4756" s="133" t="s">
        <v>9234</v>
      </c>
      <c r="G4756" s="133" t="s">
        <v>944</v>
      </c>
      <c r="H4756" s="133" t="s">
        <v>1803</v>
      </c>
      <c r="I4756" t="b">
        <v>0</v>
      </c>
      <c r="J4756" s="133" t="s">
        <v>867</v>
      </c>
      <c r="K4756" s="91">
        <v>0</v>
      </c>
      <c r="L4756" s="278">
        <v>0</v>
      </c>
      <c r="M4756" s="278">
        <f t="shared" si="74"/>
        <v>0</v>
      </c>
    </row>
    <row r="4757" spans="1:13" hidden="1" x14ac:dyDescent="0.3">
      <c r="A4757" s="108">
        <v>602154</v>
      </c>
      <c r="B4757" s="133" t="s">
        <v>9294</v>
      </c>
      <c r="C4757" s="133" t="s">
        <v>19</v>
      </c>
      <c r="D4757" s="133" t="s">
        <v>9254</v>
      </c>
      <c r="E4757" s="133" t="s">
        <v>1240</v>
      </c>
      <c r="F4757" s="133" t="s">
        <v>9234</v>
      </c>
      <c r="G4757" s="133" t="s">
        <v>865</v>
      </c>
      <c r="H4757" s="133" t="s">
        <v>7729</v>
      </c>
      <c r="I4757" t="b">
        <v>0</v>
      </c>
      <c r="J4757" s="133" t="s">
        <v>867</v>
      </c>
      <c r="K4757" s="91">
        <v>800</v>
      </c>
      <c r="L4757" s="278">
        <v>800</v>
      </c>
      <c r="M4757" s="278">
        <f t="shared" si="74"/>
        <v>0</v>
      </c>
    </row>
    <row r="4758" spans="1:13" hidden="1" x14ac:dyDescent="0.3">
      <c r="A4758" s="108">
        <v>602155</v>
      </c>
      <c r="B4758" s="133" t="s">
        <v>9295</v>
      </c>
      <c r="C4758" s="133" t="s">
        <v>19</v>
      </c>
      <c r="D4758" s="133" t="s">
        <v>9254</v>
      </c>
      <c r="E4758" s="133" t="s">
        <v>1240</v>
      </c>
      <c r="F4758" s="133" t="s">
        <v>9234</v>
      </c>
      <c r="G4758" s="133" t="s">
        <v>925</v>
      </c>
      <c r="H4758" s="133" t="s">
        <v>9296</v>
      </c>
      <c r="I4758" t="b">
        <v>0</v>
      </c>
      <c r="J4758" s="133" t="s">
        <v>867</v>
      </c>
      <c r="K4758" s="91">
        <v>8000</v>
      </c>
      <c r="L4758" s="278">
        <v>8000</v>
      </c>
      <c r="M4758" s="278">
        <f t="shared" si="74"/>
        <v>0</v>
      </c>
    </row>
    <row r="4759" spans="1:13" hidden="1" x14ac:dyDescent="0.3">
      <c r="A4759" s="108">
        <v>602156</v>
      </c>
      <c r="B4759" s="133" t="s">
        <v>9297</v>
      </c>
      <c r="C4759" s="133" t="s">
        <v>19</v>
      </c>
      <c r="D4759" s="133" t="s">
        <v>9254</v>
      </c>
      <c r="E4759" s="133" t="s">
        <v>1243</v>
      </c>
      <c r="F4759" s="133" t="s">
        <v>9234</v>
      </c>
      <c r="G4759" s="133" t="s">
        <v>865</v>
      </c>
      <c r="H4759" s="133" t="s">
        <v>1244</v>
      </c>
      <c r="I4759" t="b">
        <v>0</v>
      </c>
      <c r="J4759" s="133" t="s">
        <v>867</v>
      </c>
      <c r="K4759" s="91">
        <v>9000</v>
      </c>
      <c r="L4759" s="278">
        <v>9000</v>
      </c>
      <c r="M4759" s="278">
        <f t="shared" si="74"/>
        <v>0</v>
      </c>
    </row>
    <row r="4760" spans="1:13" hidden="1" x14ac:dyDescent="0.3">
      <c r="A4760" s="108">
        <v>602157</v>
      </c>
      <c r="B4760" s="133" t="s">
        <v>9298</v>
      </c>
      <c r="C4760" s="133" t="s">
        <v>19</v>
      </c>
      <c r="D4760" s="133" t="s">
        <v>9254</v>
      </c>
      <c r="E4760" s="133" t="s">
        <v>1246</v>
      </c>
      <c r="F4760" s="133" t="s">
        <v>9234</v>
      </c>
      <c r="G4760" s="133" t="s">
        <v>865</v>
      </c>
      <c r="H4760" s="133" t="s">
        <v>1326</v>
      </c>
      <c r="I4760" t="b">
        <v>0</v>
      </c>
      <c r="J4760" s="133" t="s">
        <v>867</v>
      </c>
      <c r="K4760" s="91">
        <v>3000</v>
      </c>
      <c r="L4760" s="278">
        <v>3600</v>
      </c>
      <c r="M4760" s="278">
        <f t="shared" si="74"/>
        <v>600</v>
      </c>
    </row>
    <row r="4761" spans="1:13" hidden="1" x14ac:dyDescent="0.3">
      <c r="A4761" s="108">
        <v>602158</v>
      </c>
      <c r="B4761" s="133" t="s">
        <v>9299</v>
      </c>
      <c r="C4761" s="133" t="s">
        <v>19</v>
      </c>
      <c r="D4761" s="133" t="s">
        <v>9254</v>
      </c>
      <c r="E4761" s="133" t="s">
        <v>1246</v>
      </c>
      <c r="F4761" s="133" t="s">
        <v>9234</v>
      </c>
      <c r="G4761" s="133" t="s">
        <v>925</v>
      </c>
      <c r="H4761" s="268" t="s">
        <v>1251</v>
      </c>
      <c r="I4761" t="b">
        <v>0</v>
      </c>
      <c r="J4761" s="133" t="s">
        <v>867</v>
      </c>
      <c r="K4761" s="91">
        <v>600</v>
      </c>
      <c r="L4761" s="278">
        <v>0</v>
      </c>
      <c r="M4761" s="278">
        <f t="shared" si="74"/>
        <v>-600</v>
      </c>
    </row>
    <row r="4762" spans="1:13" hidden="1" x14ac:dyDescent="0.3">
      <c r="A4762" s="108">
        <v>602159</v>
      </c>
      <c r="B4762" s="133" t="s">
        <v>9300</v>
      </c>
      <c r="C4762" s="133" t="s">
        <v>19</v>
      </c>
      <c r="D4762" s="133" t="s">
        <v>9254</v>
      </c>
      <c r="E4762" s="133" t="s">
        <v>1253</v>
      </c>
      <c r="F4762" s="133" t="s">
        <v>9234</v>
      </c>
      <c r="G4762" s="133" t="s">
        <v>865</v>
      </c>
      <c r="H4762" s="133" t="s">
        <v>1254</v>
      </c>
      <c r="I4762" t="b">
        <v>0</v>
      </c>
      <c r="J4762" s="133" t="s">
        <v>867</v>
      </c>
      <c r="K4762" s="91">
        <v>27320</v>
      </c>
      <c r="L4762" s="278">
        <v>27320</v>
      </c>
      <c r="M4762" s="278">
        <f t="shared" si="74"/>
        <v>0</v>
      </c>
    </row>
    <row r="4763" spans="1:13" hidden="1" x14ac:dyDescent="0.3">
      <c r="A4763" s="108">
        <v>602160</v>
      </c>
      <c r="B4763" s="133" t="s">
        <v>9301</v>
      </c>
      <c r="C4763" s="133" t="s">
        <v>19</v>
      </c>
      <c r="D4763" s="133" t="s">
        <v>9254</v>
      </c>
      <c r="E4763" s="133" t="s">
        <v>1253</v>
      </c>
      <c r="F4763" s="133" t="s">
        <v>9234</v>
      </c>
      <c r="G4763" s="133" t="s">
        <v>925</v>
      </c>
      <c r="H4763" s="133" t="s">
        <v>1256</v>
      </c>
      <c r="I4763" t="b">
        <v>0</v>
      </c>
      <c r="J4763" s="133" t="s">
        <v>867</v>
      </c>
      <c r="K4763" s="91">
        <v>110660</v>
      </c>
      <c r="L4763" s="278">
        <v>110660</v>
      </c>
      <c r="M4763" s="278">
        <f t="shared" si="74"/>
        <v>0</v>
      </c>
    </row>
    <row r="4764" spans="1:13" hidden="1" x14ac:dyDescent="0.3">
      <c r="A4764" s="108">
        <v>602162</v>
      </c>
      <c r="B4764" s="133" t="s">
        <v>9302</v>
      </c>
      <c r="C4764" s="133" t="s">
        <v>19</v>
      </c>
      <c r="D4764" s="133" t="s">
        <v>9254</v>
      </c>
      <c r="E4764" s="133" t="s">
        <v>1253</v>
      </c>
      <c r="F4764" s="133" t="s">
        <v>9234</v>
      </c>
      <c r="G4764" s="133" t="s">
        <v>928</v>
      </c>
      <c r="H4764" s="133" t="s">
        <v>1259</v>
      </c>
      <c r="I4764" t="b">
        <v>0</v>
      </c>
      <c r="J4764" s="133" t="s">
        <v>867</v>
      </c>
      <c r="K4764" s="91">
        <v>200</v>
      </c>
      <c r="L4764" s="278">
        <v>200</v>
      </c>
      <c r="M4764" s="278">
        <f t="shared" si="74"/>
        <v>0</v>
      </c>
    </row>
    <row r="4765" spans="1:13" hidden="1" x14ac:dyDescent="0.3">
      <c r="A4765" s="108">
        <v>602163</v>
      </c>
      <c r="B4765" s="133" t="s">
        <v>9303</v>
      </c>
      <c r="C4765" s="133" t="s">
        <v>19</v>
      </c>
      <c r="D4765" s="133" t="s">
        <v>9254</v>
      </c>
      <c r="E4765" s="133" t="s">
        <v>1265</v>
      </c>
      <c r="F4765" s="133" t="s">
        <v>9234</v>
      </c>
      <c r="G4765" s="133" t="s">
        <v>865</v>
      </c>
      <c r="H4765" s="133" t="s">
        <v>1266</v>
      </c>
      <c r="I4765" t="b">
        <v>0</v>
      </c>
      <c r="J4765" s="133" t="s">
        <v>867</v>
      </c>
      <c r="K4765" s="91">
        <v>17710</v>
      </c>
      <c r="L4765" s="278">
        <v>17710</v>
      </c>
      <c r="M4765" s="278">
        <f t="shared" si="74"/>
        <v>0</v>
      </c>
    </row>
    <row r="4766" spans="1:13" hidden="1" x14ac:dyDescent="0.3">
      <c r="A4766" s="108">
        <v>2617678</v>
      </c>
      <c r="B4766" s="133" t="s">
        <v>9304</v>
      </c>
      <c r="C4766" s="133" t="s">
        <v>19</v>
      </c>
      <c r="D4766" s="133" t="s">
        <v>9254</v>
      </c>
      <c r="E4766" s="133" t="s">
        <v>1268</v>
      </c>
      <c r="F4766" s="133" t="s">
        <v>9234</v>
      </c>
      <c r="G4766" s="133" t="s">
        <v>865</v>
      </c>
      <c r="H4766" s="133" t="s">
        <v>1333</v>
      </c>
      <c r="I4766" t="b">
        <v>0</v>
      </c>
      <c r="J4766" s="133" t="s">
        <v>867</v>
      </c>
      <c r="K4766" s="91">
        <v>100</v>
      </c>
      <c r="L4766" s="278">
        <v>100</v>
      </c>
      <c r="M4766" s="278">
        <f t="shared" si="74"/>
        <v>0</v>
      </c>
    </row>
    <row r="4767" spans="1:13" hidden="1" x14ac:dyDescent="0.3">
      <c r="A4767" s="108">
        <v>2617679</v>
      </c>
      <c r="B4767" s="133" t="s">
        <v>9305</v>
      </c>
      <c r="C4767" s="133" t="s">
        <v>19</v>
      </c>
      <c r="D4767" s="133" t="s">
        <v>9254</v>
      </c>
      <c r="E4767" s="133" t="s">
        <v>1273</v>
      </c>
      <c r="F4767" s="133" t="s">
        <v>9234</v>
      </c>
      <c r="G4767" s="133" t="s">
        <v>865</v>
      </c>
      <c r="H4767" s="133" t="s">
        <v>9306</v>
      </c>
      <c r="I4767" t="b">
        <v>0</v>
      </c>
      <c r="J4767" s="133" t="s">
        <v>867</v>
      </c>
      <c r="K4767" s="91">
        <v>0</v>
      </c>
      <c r="L4767" s="278">
        <v>0</v>
      </c>
      <c r="M4767" s="278">
        <f t="shared" si="74"/>
        <v>0</v>
      </c>
    </row>
    <row r="4768" spans="1:13" hidden="1" x14ac:dyDescent="0.3">
      <c r="A4768" s="108">
        <v>602164</v>
      </c>
      <c r="B4768" s="133" t="s">
        <v>9307</v>
      </c>
      <c r="C4768" s="133" t="s">
        <v>19</v>
      </c>
      <c r="D4768" s="133" t="s">
        <v>9308</v>
      </c>
      <c r="E4768" s="133" t="s">
        <v>1165</v>
      </c>
      <c r="F4768" s="133" t="s">
        <v>9242</v>
      </c>
      <c r="G4768" s="133" t="s">
        <v>865</v>
      </c>
      <c r="H4768" s="133">
        <v>0</v>
      </c>
      <c r="I4768" t="b">
        <v>0</v>
      </c>
      <c r="J4768" s="133" t="s">
        <v>1166</v>
      </c>
      <c r="K4768" s="91">
        <v>547270</v>
      </c>
      <c r="L4768" s="278">
        <v>533190</v>
      </c>
      <c r="M4768" s="278">
        <f t="shared" si="74"/>
        <v>-14080</v>
      </c>
    </row>
    <row r="4769" spans="1:13" hidden="1" x14ac:dyDescent="0.3">
      <c r="A4769" s="108">
        <v>850378</v>
      </c>
      <c r="B4769" s="133" t="s">
        <v>9309</v>
      </c>
      <c r="C4769" s="133" t="s">
        <v>19</v>
      </c>
      <c r="D4769" s="133" t="s">
        <v>9308</v>
      </c>
      <c r="E4769" s="133" t="s">
        <v>1173</v>
      </c>
      <c r="F4769" s="133" t="s">
        <v>9242</v>
      </c>
      <c r="G4769" s="133" t="s">
        <v>865</v>
      </c>
      <c r="H4769" s="133" t="s">
        <v>1174</v>
      </c>
      <c r="I4769" t="b">
        <v>0</v>
      </c>
      <c r="J4769" s="133" t="s">
        <v>867</v>
      </c>
      <c r="K4769" s="91">
        <v>490</v>
      </c>
      <c r="L4769" s="278">
        <v>490</v>
      </c>
      <c r="M4769" s="278">
        <f t="shared" si="74"/>
        <v>0</v>
      </c>
    </row>
    <row r="4770" spans="1:13" hidden="1" x14ac:dyDescent="0.3">
      <c r="A4770" s="108">
        <v>599749</v>
      </c>
      <c r="B4770" s="133" t="s">
        <v>9310</v>
      </c>
      <c r="C4770" s="133" t="s">
        <v>19</v>
      </c>
      <c r="D4770" s="133" t="s">
        <v>9308</v>
      </c>
      <c r="E4770" s="133" t="s">
        <v>1286</v>
      </c>
      <c r="F4770" s="133" t="s">
        <v>9242</v>
      </c>
      <c r="G4770" s="133" t="s">
        <v>865</v>
      </c>
      <c r="H4770" s="133" t="s">
        <v>1287</v>
      </c>
      <c r="I4770" t="b">
        <v>0</v>
      </c>
      <c r="J4770" s="133" t="s">
        <v>867</v>
      </c>
      <c r="K4770" s="91">
        <v>15560</v>
      </c>
      <c r="L4770" s="278">
        <v>15560</v>
      </c>
      <c r="M4770" s="278">
        <f t="shared" si="74"/>
        <v>0</v>
      </c>
    </row>
    <row r="4771" spans="1:13" hidden="1" x14ac:dyDescent="0.3">
      <c r="A4771" s="108">
        <v>599750</v>
      </c>
      <c r="B4771" s="133" t="s">
        <v>9311</v>
      </c>
      <c r="C4771" s="133" t="s">
        <v>19</v>
      </c>
      <c r="D4771" s="133" t="s">
        <v>9308</v>
      </c>
      <c r="E4771" s="133" t="s">
        <v>1176</v>
      </c>
      <c r="F4771" s="133" t="s">
        <v>9242</v>
      </c>
      <c r="G4771" s="133" t="s">
        <v>865</v>
      </c>
      <c r="H4771" s="133">
        <v>0</v>
      </c>
      <c r="I4771" t="b">
        <v>0</v>
      </c>
      <c r="J4771" s="133" t="s">
        <v>1166</v>
      </c>
      <c r="K4771" s="91">
        <v>281040</v>
      </c>
      <c r="L4771" s="278">
        <v>277410</v>
      </c>
      <c r="M4771" s="278">
        <f t="shared" si="74"/>
        <v>-3630</v>
      </c>
    </row>
    <row r="4772" spans="1:13" hidden="1" x14ac:dyDescent="0.3">
      <c r="A4772" s="108">
        <v>850381</v>
      </c>
      <c r="B4772" s="133" t="s">
        <v>9313</v>
      </c>
      <c r="C4772" s="133" t="s">
        <v>19</v>
      </c>
      <c r="D4772" s="133" t="s">
        <v>9308</v>
      </c>
      <c r="E4772" s="133" t="s">
        <v>1182</v>
      </c>
      <c r="F4772" s="133" t="s">
        <v>9242</v>
      </c>
      <c r="G4772" s="133" t="s">
        <v>865</v>
      </c>
      <c r="H4772" s="133" t="s">
        <v>1183</v>
      </c>
      <c r="I4772" t="b">
        <v>0</v>
      </c>
      <c r="J4772" s="133" t="s">
        <v>867</v>
      </c>
      <c r="K4772" s="91">
        <v>0</v>
      </c>
      <c r="L4772" s="278">
        <v>0</v>
      </c>
      <c r="M4772" s="278">
        <f t="shared" si="74"/>
        <v>0</v>
      </c>
    </row>
    <row r="4773" spans="1:13" hidden="1" x14ac:dyDescent="0.3">
      <c r="A4773" s="108">
        <v>599751</v>
      </c>
      <c r="B4773" s="133" t="s">
        <v>9314</v>
      </c>
      <c r="C4773" s="133" t="s">
        <v>19</v>
      </c>
      <c r="D4773" s="133" t="s">
        <v>9308</v>
      </c>
      <c r="E4773" s="133" t="s">
        <v>1185</v>
      </c>
      <c r="F4773" s="133" t="s">
        <v>9242</v>
      </c>
      <c r="G4773" s="133" t="s">
        <v>865</v>
      </c>
      <c r="H4773" s="133" t="s">
        <v>1186</v>
      </c>
      <c r="I4773" t="b">
        <v>0</v>
      </c>
      <c r="J4773" s="133" t="s">
        <v>867</v>
      </c>
      <c r="K4773" s="91">
        <v>1600</v>
      </c>
      <c r="L4773" s="278">
        <v>1600</v>
      </c>
      <c r="M4773" s="278">
        <f t="shared" si="74"/>
        <v>0</v>
      </c>
    </row>
    <row r="4774" spans="1:13" hidden="1" x14ac:dyDescent="0.3">
      <c r="A4774" s="108">
        <v>599752</v>
      </c>
      <c r="B4774" s="133" t="s">
        <v>9315</v>
      </c>
      <c r="C4774" s="133" t="s">
        <v>19</v>
      </c>
      <c r="D4774" s="133" t="s">
        <v>9308</v>
      </c>
      <c r="E4774" s="133" t="s">
        <v>1188</v>
      </c>
      <c r="F4774" s="133" t="s">
        <v>9242</v>
      </c>
      <c r="G4774" s="133" t="s">
        <v>865</v>
      </c>
      <c r="H4774" s="133" t="s">
        <v>1189</v>
      </c>
      <c r="I4774" t="b">
        <v>0</v>
      </c>
      <c r="J4774" s="133" t="s">
        <v>867</v>
      </c>
      <c r="K4774" s="91">
        <v>1000</v>
      </c>
      <c r="L4774" s="278">
        <v>1000</v>
      </c>
      <c r="M4774" s="278">
        <f t="shared" si="74"/>
        <v>0</v>
      </c>
    </row>
    <row r="4775" spans="1:13" hidden="1" x14ac:dyDescent="0.3">
      <c r="A4775" s="108">
        <v>599753</v>
      </c>
      <c r="B4775" s="133" t="s">
        <v>9316</v>
      </c>
      <c r="C4775" s="133" t="s">
        <v>19</v>
      </c>
      <c r="D4775" s="133" t="s">
        <v>9308</v>
      </c>
      <c r="E4775" s="133" t="s">
        <v>1191</v>
      </c>
      <c r="F4775" s="133" t="s">
        <v>9242</v>
      </c>
      <c r="G4775" s="133" t="s">
        <v>865</v>
      </c>
      <c r="H4775" s="133" t="s">
        <v>1192</v>
      </c>
      <c r="I4775" t="b">
        <v>0</v>
      </c>
      <c r="J4775" s="133" t="s">
        <v>867</v>
      </c>
      <c r="K4775" s="91">
        <v>2500</v>
      </c>
      <c r="L4775" s="278">
        <v>2500</v>
      </c>
      <c r="M4775" s="278">
        <f t="shared" si="74"/>
        <v>0</v>
      </c>
    </row>
    <row r="4776" spans="1:13" hidden="1" x14ac:dyDescent="0.3">
      <c r="A4776" s="108">
        <v>599754</v>
      </c>
      <c r="B4776" s="133" t="s">
        <v>9317</v>
      </c>
      <c r="C4776" s="133" t="s">
        <v>19</v>
      </c>
      <c r="D4776" s="133" t="s">
        <v>9308</v>
      </c>
      <c r="E4776" s="133" t="s">
        <v>1191</v>
      </c>
      <c r="F4776" s="133" t="s">
        <v>9242</v>
      </c>
      <c r="G4776" s="133" t="s">
        <v>925</v>
      </c>
      <c r="H4776" s="133" t="s">
        <v>9318</v>
      </c>
      <c r="I4776" t="b">
        <v>0</v>
      </c>
      <c r="J4776" s="133" t="s">
        <v>867</v>
      </c>
      <c r="K4776" s="91">
        <v>0</v>
      </c>
      <c r="L4776" s="278">
        <v>0</v>
      </c>
      <c r="M4776" s="278">
        <f t="shared" si="74"/>
        <v>0</v>
      </c>
    </row>
    <row r="4777" spans="1:13" hidden="1" x14ac:dyDescent="0.3">
      <c r="A4777" s="108">
        <v>599755</v>
      </c>
      <c r="B4777" s="133" t="s">
        <v>9319</v>
      </c>
      <c r="C4777" s="133" t="s">
        <v>19</v>
      </c>
      <c r="D4777" s="133" t="s">
        <v>9308</v>
      </c>
      <c r="E4777" s="133" t="s">
        <v>1191</v>
      </c>
      <c r="F4777" s="133" t="s">
        <v>9242</v>
      </c>
      <c r="G4777" s="133" t="s">
        <v>928</v>
      </c>
      <c r="H4777" s="133" t="s">
        <v>9320</v>
      </c>
      <c r="I4777" t="b">
        <v>0</v>
      </c>
      <c r="J4777" s="133" t="s">
        <v>867</v>
      </c>
      <c r="K4777" s="91">
        <v>0</v>
      </c>
      <c r="L4777" s="278">
        <v>0</v>
      </c>
      <c r="M4777" s="278">
        <f t="shared" si="74"/>
        <v>0</v>
      </c>
    </row>
    <row r="4778" spans="1:13" hidden="1" x14ac:dyDescent="0.3">
      <c r="A4778" s="108">
        <v>599756</v>
      </c>
      <c r="B4778" s="133" t="s">
        <v>9321</v>
      </c>
      <c r="C4778" s="133" t="s">
        <v>19</v>
      </c>
      <c r="D4778" s="133" t="s">
        <v>9308</v>
      </c>
      <c r="E4778" s="133" t="s">
        <v>1191</v>
      </c>
      <c r="F4778" s="133" t="s">
        <v>9242</v>
      </c>
      <c r="G4778" s="133" t="s">
        <v>931</v>
      </c>
      <c r="H4778" s="133" t="s">
        <v>9322</v>
      </c>
      <c r="I4778" t="b">
        <v>0</v>
      </c>
      <c r="J4778" s="133" t="s">
        <v>867</v>
      </c>
      <c r="K4778" s="91">
        <v>0</v>
      </c>
      <c r="L4778" s="278">
        <v>0</v>
      </c>
      <c r="M4778" s="278">
        <f t="shared" si="74"/>
        <v>0</v>
      </c>
    </row>
    <row r="4779" spans="1:13" hidden="1" x14ac:dyDescent="0.3">
      <c r="A4779" s="108">
        <v>599757</v>
      </c>
      <c r="B4779" s="133" t="s">
        <v>9323</v>
      </c>
      <c r="C4779" s="133" t="s">
        <v>19</v>
      </c>
      <c r="D4779" s="133" t="s">
        <v>9308</v>
      </c>
      <c r="E4779" s="133" t="s">
        <v>1191</v>
      </c>
      <c r="F4779" s="133" t="s">
        <v>9242</v>
      </c>
      <c r="G4779" s="133" t="s">
        <v>944</v>
      </c>
      <c r="H4779" s="133" t="s">
        <v>9324</v>
      </c>
      <c r="I4779" t="b">
        <v>0</v>
      </c>
      <c r="J4779" s="133" t="s">
        <v>867</v>
      </c>
      <c r="K4779" s="91">
        <v>0</v>
      </c>
      <c r="L4779" s="278">
        <v>0</v>
      </c>
      <c r="M4779" s="278">
        <f t="shared" si="74"/>
        <v>0</v>
      </c>
    </row>
    <row r="4780" spans="1:13" hidden="1" x14ac:dyDescent="0.3">
      <c r="A4780" s="108">
        <v>599758</v>
      </c>
      <c r="B4780" s="133" t="s">
        <v>9325</v>
      </c>
      <c r="C4780" s="133" t="s">
        <v>19</v>
      </c>
      <c r="D4780" s="133" t="s">
        <v>9308</v>
      </c>
      <c r="E4780" s="133" t="s">
        <v>1194</v>
      </c>
      <c r="F4780" s="133" t="s">
        <v>9242</v>
      </c>
      <c r="G4780" s="133" t="s">
        <v>865</v>
      </c>
      <c r="H4780" s="133" t="s">
        <v>9326</v>
      </c>
      <c r="I4780" t="b">
        <v>0</v>
      </c>
      <c r="J4780" s="133" t="s">
        <v>867</v>
      </c>
      <c r="K4780" s="91">
        <v>10500</v>
      </c>
      <c r="L4780" s="278">
        <v>10500</v>
      </c>
      <c r="M4780" s="278">
        <f t="shared" si="74"/>
        <v>0</v>
      </c>
    </row>
    <row r="4781" spans="1:13" hidden="1" x14ac:dyDescent="0.3">
      <c r="A4781" s="108">
        <v>850384</v>
      </c>
      <c r="B4781" s="133" t="s">
        <v>9327</v>
      </c>
      <c r="C4781" s="133" t="s">
        <v>19</v>
      </c>
      <c r="D4781" s="133" t="s">
        <v>9308</v>
      </c>
      <c r="E4781" s="133" t="s">
        <v>1194</v>
      </c>
      <c r="F4781" s="133" t="s">
        <v>9242</v>
      </c>
      <c r="G4781" s="133" t="s">
        <v>925</v>
      </c>
      <c r="H4781" s="133" t="s">
        <v>9328</v>
      </c>
      <c r="I4781" t="b">
        <v>0</v>
      </c>
      <c r="J4781" s="133" t="s">
        <v>867</v>
      </c>
      <c r="K4781" s="91">
        <v>73400</v>
      </c>
      <c r="L4781" s="278">
        <v>73400</v>
      </c>
      <c r="M4781" s="278">
        <f t="shared" si="74"/>
        <v>0</v>
      </c>
    </row>
    <row r="4782" spans="1:13" hidden="1" x14ac:dyDescent="0.3">
      <c r="A4782" s="108">
        <v>599759</v>
      </c>
      <c r="B4782" s="133" t="s">
        <v>9329</v>
      </c>
      <c r="C4782" s="133" t="s">
        <v>19</v>
      </c>
      <c r="D4782" s="133" t="s">
        <v>9308</v>
      </c>
      <c r="E4782" s="133" t="s">
        <v>1194</v>
      </c>
      <c r="F4782" s="133" t="s">
        <v>9242</v>
      </c>
      <c r="G4782" s="133" t="s">
        <v>928</v>
      </c>
      <c r="H4782" s="133" t="s">
        <v>9330</v>
      </c>
      <c r="I4782" t="b">
        <v>0</v>
      </c>
      <c r="J4782" s="133" t="s">
        <v>867</v>
      </c>
      <c r="K4782" s="91">
        <v>0</v>
      </c>
      <c r="L4782" s="278">
        <v>0</v>
      </c>
      <c r="M4782" s="278">
        <f t="shared" si="74"/>
        <v>0</v>
      </c>
    </row>
    <row r="4783" spans="1:13" hidden="1" x14ac:dyDescent="0.3">
      <c r="A4783" s="108">
        <v>599768</v>
      </c>
      <c r="B4783" s="133" t="s">
        <v>9331</v>
      </c>
      <c r="C4783" s="133" t="s">
        <v>19</v>
      </c>
      <c r="D4783" s="133" t="s">
        <v>9308</v>
      </c>
      <c r="E4783" s="133" t="s">
        <v>1194</v>
      </c>
      <c r="F4783" s="133" t="s">
        <v>9242</v>
      </c>
      <c r="G4783" s="133" t="s">
        <v>931</v>
      </c>
      <c r="H4783" s="133" t="s">
        <v>9332</v>
      </c>
      <c r="I4783" t="b">
        <v>0</v>
      </c>
      <c r="J4783" s="133" t="s">
        <v>867</v>
      </c>
      <c r="K4783" s="91">
        <v>0</v>
      </c>
      <c r="L4783" s="278">
        <v>0</v>
      </c>
      <c r="M4783" s="278">
        <f t="shared" si="74"/>
        <v>0</v>
      </c>
    </row>
    <row r="4784" spans="1:13" hidden="1" x14ac:dyDescent="0.3">
      <c r="A4784" s="108">
        <v>599769</v>
      </c>
      <c r="B4784" s="133" t="s">
        <v>9333</v>
      </c>
      <c r="C4784" s="133" t="s">
        <v>19</v>
      </c>
      <c r="D4784" s="133" t="s">
        <v>9308</v>
      </c>
      <c r="E4784" s="133" t="s">
        <v>1194</v>
      </c>
      <c r="F4784" s="133" t="s">
        <v>9242</v>
      </c>
      <c r="G4784" s="133" t="s">
        <v>944</v>
      </c>
      <c r="H4784" s="133" t="s">
        <v>9334</v>
      </c>
      <c r="I4784" t="b">
        <v>0</v>
      </c>
      <c r="J4784" s="133" t="s">
        <v>867</v>
      </c>
      <c r="K4784" s="91">
        <v>0</v>
      </c>
      <c r="L4784" s="278">
        <v>0</v>
      </c>
      <c r="M4784" s="278">
        <f t="shared" si="74"/>
        <v>0</v>
      </c>
    </row>
    <row r="4785" spans="1:13" hidden="1" x14ac:dyDescent="0.3">
      <c r="A4785" s="108">
        <v>599770</v>
      </c>
      <c r="B4785" s="133" t="s">
        <v>9335</v>
      </c>
      <c r="C4785" s="133" t="s">
        <v>19</v>
      </c>
      <c r="D4785" s="133" t="s">
        <v>9308</v>
      </c>
      <c r="E4785" s="133" t="s">
        <v>1194</v>
      </c>
      <c r="F4785" s="133" t="s">
        <v>9242</v>
      </c>
      <c r="G4785" s="133" t="s">
        <v>1060</v>
      </c>
      <c r="H4785" s="133" t="s">
        <v>9336</v>
      </c>
      <c r="I4785" t="b">
        <v>0</v>
      </c>
      <c r="J4785" s="133" t="s">
        <v>867</v>
      </c>
      <c r="K4785" s="91">
        <v>7500</v>
      </c>
      <c r="L4785" s="278">
        <v>7500</v>
      </c>
      <c r="M4785" s="278">
        <f t="shared" si="74"/>
        <v>0</v>
      </c>
    </row>
    <row r="4786" spans="1:13" hidden="1" x14ac:dyDescent="0.3">
      <c r="A4786" s="108">
        <v>599771</v>
      </c>
      <c r="B4786" s="133" t="s">
        <v>9337</v>
      </c>
      <c r="C4786" s="133" t="s">
        <v>19</v>
      </c>
      <c r="D4786" s="133" t="s">
        <v>9308</v>
      </c>
      <c r="E4786" s="133" t="s">
        <v>1197</v>
      </c>
      <c r="F4786" s="133" t="s">
        <v>9242</v>
      </c>
      <c r="G4786" s="133" t="s">
        <v>865</v>
      </c>
      <c r="H4786" s="133" t="s">
        <v>9338</v>
      </c>
      <c r="I4786" t="b">
        <v>0</v>
      </c>
      <c r="J4786" s="133" t="s">
        <v>867</v>
      </c>
      <c r="K4786" s="91">
        <v>4000</v>
      </c>
      <c r="L4786" s="278">
        <v>4000</v>
      </c>
      <c r="M4786" s="278">
        <f t="shared" si="74"/>
        <v>0</v>
      </c>
    </row>
    <row r="4787" spans="1:13" hidden="1" x14ac:dyDescent="0.3">
      <c r="A4787" s="108">
        <v>599772</v>
      </c>
      <c r="B4787" s="133" t="s">
        <v>9339</v>
      </c>
      <c r="C4787" s="133" t="s">
        <v>19</v>
      </c>
      <c r="D4787" s="133" t="s">
        <v>9308</v>
      </c>
      <c r="E4787" s="133" t="s">
        <v>1197</v>
      </c>
      <c r="F4787" s="133" t="s">
        <v>9242</v>
      </c>
      <c r="G4787" s="133" t="s">
        <v>925</v>
      </c>
      <c r="H4787" s="133" t="s">
        <v>9340</v>
      </c>
      <c r="I4787" t="b">
        <v>0</v>
      </c>
      <c r="J4787" s="133" t="s">
        <v>867</v>
      </c>
      <c r="K4787" s="91">
        <v>2000</v>
      </c>
      <c r="L4787" s="278">
        <v>2000</v>
      </c>
      <c r="M4787" s="278">
        <f t="shared" si="74"/>
        <v>0</v>
      </c>
    </row>
    <row r="4788" spans="1:13" hidden="1" x14ac:dyDescent="0.3">
      <c r="A4788" s="108">
        <v>850385</v>
      </c>
      <c r="B4788" s="133" t="s">
        <v>9341</v>
      </c>
      <c r="C4788" s="133" t="s">
        <v>19</v>
      </c>
      <c r="D4788" s="133" t="s">
        <v>9308</v>
      </c>
      <c r="E4788" s="133" t="s">
        <v>1197</v>
      </c>
      <c r="F4788" s="133" t="s">
        <v>9242</v>
      </c>
      <c r="G4788" s="133" t="s">
        <v>928</v>
      </c>
      <c r="H4788" s="133" t="s">
        <v>9342</v>
      </c>
      <c r="I4788" t="b">
        <v>0</v>
      </c>
      <c r="J4788" s="133" t="s">
        <v>867</v>
      </c>
      <c r="K4788" s="91">
        <v>10000</v>
      </c>
      <c r="L4788" s="278">
        <v>10000</v>
      </c>
      <c r="M4788" s="278">
        <f t="shared" si="74"/>
        <v>0</v>
      </c>
    </row>
    <row r="4789" spans="1:13" hidden="1" x14ac:dyDescent="0.3">
      <c r="A4789" s="108">
        <v>850386</v>
      </c>
      <c r="B4789" s="133" t="s">
        <v>9343</v>
      </c>
      <c r="C4789" s="133" t="s">
        <v>19</v>
      </c>
      <c r="D4789" s="133" t="s">
        <v>9308</v>
      </c>
      <c r="E4789" s="133" t="s">
        <v>1202</v>
      </c>
      <c r="F4789" s="133" t="s">
        <v>9242</v>
      </c>
      <c r="G4789" s="133" t="s">
        <v>865</v>
      </c>
      <c r="H4789" s="133" t="s">
        <v>2831</v>
      </c>
      <c r="I4789" t="b">
        <v>0</v>
      </c>
      <c r="J4789" s="133" t="s">
        <v>867</v>
      </c>
      <c r="K4789" s="91">
        <v>700</v>
      </c>
      <c r="L4789" s="278">
        <v>700</v>
      </c>
      <c r="M4789" s="278">
        <f t="shared" si="74"/>
        <v>0</v>
      </c>
    </row>
    <row r="4790" spans="1:13" hidden="1" x14ac:dyDescent="0.3">
      <c r="A4790" s="108">
        <v>850387</v>
      </c>
      <c r="B4790" s="133" t="s">
        <v>9344</v>
      </c>
      <c r="C4790" s="133" t="s">
        <v>19</v>
      </c>
      <c r="D4790" s="133" t="s">
        <v>9308</v>
      </c>
      <c r="E4790" s="133" t="s">
        <v>1202</v>
      </c>
      <c r="F4790" s="133" t="s">
        <v>9242</v>
      </c>
      <c r="G4790" s="133" t="s">
        <v>925</v>
      </c>
      <c r="H4790" s="133" t="s">
        <v>9345</v>
      </c>
      <c r="I4790" t="b">
        <v>0</v>
      </c>
      <c r="J4790" s="133" t="s">
        <v>867</v>
      </c>
      <c r="K4790" s="91">
        <v>500</v>
      </c>
      <c r="L4790" s="278">
        <v>500</v>
      </c>
      <c r="M4790" s="278">
        <f t="shared" si="74"/>
        <v>0</v>
      </c>
    </row>
    <row r="4791" spans="1:13" hidden="1" x14ac:dyDescent="0.3">
      <c r="A4791" s="108">
        <v>850388</v>
      </c>
      <c r="B4791" s="133" t="s">
        <v>9346</v>
      </c>
      <c r="C4791" s="133" t="s">
        <v>19</v>
      </c>
      <c r="D4791" s="133" t="s">
        <v>9308</v>
      </c>
      <c r="E4791" s="133" t="s">
        <v>1207</v>
      </c>
      <c r="F4791" s="133" t="s">
        <v>9242</v>
      </c>
      <c r="G4791" s="133" t="s">
        <v>865</v>
      </c>
      <c r="H4791" s="133" t="s">
        <v>9347</v>
      </c>
      <c r="I4791" t="b">
        <v>0</v>
      </c>
      <c r="J4791" s="133" t="s">
        <v>867</v>
      </c>
      <c r="K4791" s="91">
        <v>510</v>
      </c>
      <c r="L4791" s="278">
        <v>510</v>
      </c>
      <c r="M4791" s="278">
        <f t="shared" si="74"/>
        <v>0</v>
      </c>
    </row>
    <row r="4792" spans="1:13" hidden="1" x14ac:dyDescent="0.3">
      <c r="A4792" s="108">
        <v>599760</v>
      </c>
      <c r="B4792" s="133" t="s">
        <v>9348</v>
      </c>
      <c r="C4792" s="133" t="s">
        <v>19</v>
      </c>
      <c r="D4792" s="133" t="s">
        <v>9308</v>
      </c>
      <c r="E4792" s="133" t="s">
        <v>1207</v>
      </c>
      <c r="F4792" s="133" t="s">
        <v>9242</v>
      </c>
      <c r="G4792" s="133" t="s">
        <v>925</v>
      </c>
      <c r="H4792" s="133" t="s">
        <v>9349</v>
      </c>
      <c r="I4792" t="b">
        <v>0</v>
      </c>
      <c r="J4792" s="133" t="s">
        <v>867</v>
      </c>
      <c r="K4792" s="91">
        <v>40</v>
      </c>
      <c r="L4792" s="278">
        <v>40</v>
      </c>
      <c r="M4792" s="278">
        <f t="shared" si="74"/>
        <v>0</v>
      </c>
    </row>
    <row r="4793" spans="1:13" hidden="1" x14ac:dyDescent="0.3">
      <c r="A4793" s="108">
        <v>599761</v>
      </c>
      <c r="B4793" s="133" t="s">
        <v>9350</v>
      </c>
      <c r="C4793" s="133" t="s">
        <v>19</v>
      </c>
      <c r="D4793" s="133" t="s">
        <v>9308</v>
      </c>
      <c r="E4793" s="133" t="s">
        <v>1212</v>
      </c>
      <c r="F4793" s="133" t="s">
        <v>9242</v>
      </c>
      <c r="G4793" s="133" t="s">
        <v>865</v>
      </c>
      <c r="H4793" s="133" t="s">
        <v>9351</v>
      </c>
      <c r="I4793" t="b">
        <v>0</v>
      </c>
      <c r="J4793" s="133" t="s">
        <v>867</v>
      </c>
      <c r="K4793" s="91">
        <v>31000</v>
      </c>
      <c r="L4793" s="278">
        <v>31000</v>
      </c>
      <c r="M4793" s="278">
        <f t="shared" si="74"/>
        <v>0</v>
      </c>
    </row>
    <row r="4794" spans="1:13" hidden="1" x14ac:dyDescent="0.3">
      <c r="A4794" s="108">
        <v>599762</v>
      </c>
      <c r="B4794" s="133" t="s">
        <v>9352</v>
      </c>
      <c r="C4794" s="133" t="s">
        <v>19</v>
      </c>
      <c r="D4794" s="133" t="s">
        <v>9308</v>
      </c>
      <c r="E4794" s="133" t="s">
        <v>1215</v>
      </c>
      <c r="F4794" s="133" t="s">
        <v>9242</v>
      </c>
      <c r="G4794" s="133" t="s">
        <v>865</v>
      </c>
      <c r="H4794" s="133" t="s">
        <v>9353</v>
      </c>
      <c r="I4794" t="b">
        <v>0</v>
      </c>
      <c r="J4794" s="133" t="s">
        <v>867</v>
      </c>
      <c r="K4794" s="91">
        <v>1000</v>
      </c>
      <c r="L4794" s="278">
        <v>1000</v>
      </c>
      <c r="M4794" s="278">
        <f t="shared" si="74"/>
        <v>0</v>
      </c>
    </row>
    <row r="4795" spans="1:13" hidden="1" x14ac:dyDescent="0.3">
      <c r="A4795" s="108">
        <v>599763</v>
      </c>
      <c r="B4795" s="133" t="s">
        <v>9354</v>
      </c>
      <c r="C4795" s="133" t="s">
        <v>19</v>
      </c>
      <c r="D4795" s="133" t="s">
        <v>9308</v>
      </c>
      <c r="E4795" s="133" t="s">
        <v>1220</v>
      </c>
      <c r="F4795" s="133" t="s">
        <v>9242</v>
      </c>
      <c r="G4795" s="133" t="s">
        <v>865</v>
      </c>
      <c r="H4795" s="133" t="s">
        <v>9355</v>
      </c>
      <c r="I4795" t="b">
        <v>0</v>
      </c>
      <c r="J4795" s="133" t="s">
        <v>867</v>
      </c>
      <c r="K4795" s="91">
        <v>6000</v>
      </c>
      <c r="L4795" s="278">
        <v>6000</v>
      </c>
      <c r="M4795" s="278">
        <f t="shared" si="74"/>
        <v>0</v>
      </c>
    </row>
    <row r="4796" spans="1:13" hidden="1" x14ac:dyDescent="0.3">
      <c r="A4796" s="108">
        <v>599764</v>
      </c>
      <c r="B4796" s="133" t="s">
        <v>9356</v>
      </c>
      <c r="C4796" s="133" t="s">
        <v>19</v>
      </c>
      <c r="D4796" s="133" t="s">
        <v>9308</v>
      </c>
      <c r="E4796" s="133" t="s">
        <v>1220</v>
      </c>
      <c r="F4796" s="133" t="s">
        <v>9242</v>
      </c>
      <c r="G4796" s="133" t="s">
        <v>925</v>
      </c>
      <c r="H4796" s="133" t="s">
        <v>1371</v>
      </c>
      <c r="I4796" t="b">
        <v>0</v>
      </c>
      <c r="J4796" s="133" t="s">
        <v>867</v>
      </c>
      <c r="K4796" s="91">
        <v>1000</v>
      </c>
      <c r="L4796" s="278">
        <v>1000</v>
      </c>
      <c r="M4796" s="278">
        <f t="shared" si="74"/>
        <v>0</v>
      </c>
    </row>
    <row r="4797" spans="1:13" hidden="1" x14ac:dyDescent="0.3">
      <c r="A4797" s="108">
        <v>599765</v>
      </c>
      <c r="B4797" s="133" t="s">
        <v>9357</v>
      </c>
      <c r="C4797" s="133" t="s">
        <v>19</v>
      </c>
      <c r="D4797" s="133" t="s">
        <v>9308</v>
      </c>
      <c r="E4797" s="133" t="s">
        <v>1229</v>
      </c>
      <c r="F4797" s="133" t="s">
        <v>9242</v>
      </c>
      <c r="G4797" s="133" t="s">
        <v>865</v>
      </c>
      <c r="H4797" s="133" t="s">
        <v>1457</v>
      </c>
      <c r="I4797" t="b">
        <v>0</v>
      </c>
      <c r="J4797" s="133" t="s">
        <v>867</v>
      </c>
      <c r="K4797" s="91">
        <v>500</v>
      </c>
      <c r="L4797" s="278">
        <v>500</v>
      </c>
      <c r="M4797" s="278">
        <f t="shared" si="74"/>
        <v>0</v>
      </c>
    </row>
    <row r="4798" spans="1:13" hidden="1" x14ac:dyDescent="0.3">
      <c r="A4798" s="108">
        <v>599766</v>
      </c>
      <c r="B4798" s="133" t="s">
        <v>9358</v>
      </c>
      <c r="C4798" s="133" t="s">
        <v>19</v>
      </c>
      <c r="D4798" s="133" t="s">
        <v>9308</v>
      </c>
      <c r="E4798" s="133" t="s">
        <v>1229</v>
      </c>
      <c r="F4798" s="133" t="s">
        <v>9242</v>
      </c>
      <c r="G4798" s="133" t="s">
        <v>925</v>
      </c>
      <c r="H4798" s="133" t="s">
        <v>5623</v>
      </c>
      <c r="I4798" t="b">
        <v>0</v>
      </c>
      <c r="J4798" s="133" t="s">
        <v>867</v>
      </c>
      <c r="K4798" s="91">
        <v>140</v>
      </c>
      <c r="L4798" s="278">
        <v>140</v>
      </c>
      <c r="M4798" s="278">
        <f t="shared" si="74"/>
        <v>0</v>
      </c>
    </row>
    <row r="4799" spans="1:13" hidden="1" x14ac:dyDescent="0.3">
      <c r="A4799" s="108">
        <v>599767</v>
      </c>
      <c r="B4799" s="133" t="s">
        <v>9359</v>
      </c>
      <c r="C4799" s="133" t="s">
        <v>19</v>
      </c>
      <c r="D4799" s="133" t="s">
        <v>9308</v>
      </c>
      <c r="E4799" s="133" t="s">
        <v>1229</v>
      </c>
      <c r="F4799" s="133" t="s">
        <v>9242</v>
      </c>
      <c r="G4799" s="133" t="s">
        <v>928</v>
      </c>
      <c r="H4799" s="133" t="s">
        <v>2699</v>
      </c>
      <c r="I4799" t="b">
        <v>0</v>
      </c>
      <c r="J4799" s="133" t="s">
        <v>867</v>
      </c>
      <c r="K4799" s="91">
        <v>250</v>
      </c>
      <c r="L4799" s="278">
        <v>250</v>
      </c>
      <c r="M4799" s="278">
        <f t="shared" si="74"/>
        <v>0</v>
      </c>
    </row>
    <row r="4800" spans="1:13" hidden="1" x14ac:dyDescent="0.3">
      <c r="A4800" s="108">
        <v>599773</v>
      </c>
      <c r="B4800" s="133" t="s">
        <v>9360</v>
      </c>
      <c r="C4800" s="133" t="s">
        <v>19</v>
      </c>
      <c r="D4800" s="133" t="s">
        <v>9308</v>
      </c>
      <c r="E4800" s="133" t="s">
        <v>1229</v>
      </c>
      <c r="F4800" s="133" t="s">
        <v>9242</v>
      </c>
      <c r="G4800" s="133" t="s">
        <v>931</v>
      </c>
      <c r="H4800" s="133" t="s">
        <v>1314</v>
      </c>
      <c r="I4800" t="b">
        <v>0</v>
      </c>
      <c r="J4800" s="133" t="s">
        <v>867</v>
      </c>
      <c r="K4800" s="91">
        <v>200</v>
      </c>
      <c r="L4800" s="278">
        <v>200</v>
      </c>
      <c r="M4800" s="278">
        <f t="shared" si="74"/>
        <v>0</v>
      </c>
    </row>
    <row r="4801" spans="1:13" hidden="1" x14ac:dyDescent="0.3">
      <c r="A4801" s="108">
        <v>599774</v>
      </c>
      <c r="B4801" s="133" t="s">
        <v>9361</v>
      </c>
      <c r="C4801" s="133" t="s">
        <v>19</v>
      </c>
      <c r="D4801" s="133" t="s">
        <v>9308</v>
      </c>
      <c r="E4801" s="133" t="s">
        <v>1229</v>
      </c>
      <c r="F4801" s="133" t="s">
        <v>9242</v>
      </c>
      <c r="G4801" s="133" t="s">
        <v>944</v>
      </c>
      <c r="H4801" s="133" t="s">
        <v>9362</v>
      </c>
      <c r="I4801" t="b">
        <v>0</v>
      </c>
      <c r="J4801" s="133" t="s">
        <v>867</v>
      </c>
      <c r="K4801" s="91">
        <v>0</v>
      </c>
      <c r="L4801" s="278">
        <v>0</v>
      </c>
      <c r="M4801" s="278">
        <f t="shared" si="74"/>
        <v>0</v>
      </c>
    </row>
    <row r="4802" spans="1:13" hidden="1" x14ac:dyDescent="0.3">
      <c r="A4802" s="108">
        <v>599775</v>
      </c>
      <c r="B4802" s="133" t="s">
        <v>9363</v>
      </c>
      <c r="C4802" s="133" t="s">
        <v>19</v>
      </c>
      <c r="D4802" s="133" t="s">
        <v>9308</v>
      </c>
      <c r="E4802" s="133" t="s">
        <v>1243</v>
      </c>
      <c r="F4802" s="133" t="s">
        <v>9242</v>
      </c>
      <c r="G4802" s="133" t="s">
        <v>865</v>
      </c>
      <c r="H4802" s="133" t="s">
        <v>1244</v>
      </c>
      <c r="I4802" t="b">
        <v>0</v>
      </c>
      <c r="J4802" s="133" t="s">
        <v>867</v>
      </c>
      <c r="K4802" s="91">
        <v>46000</v>
      </c>
      <c r="L4802" s="278">
        <v>46000</v>
      </c>
      <c r="M4802" s="278">
        <f t="shared" si="74"/>
        <v>0</v>
      </c>
    </row>
    <row r="4803" spans="1:13" hidden="1" x14ac:dyDescent="0.3">
      <c r="A4803" s="108">
        <v>599776</v>
      </c>
      <c r="B4803" s="133" t="s">
        <v>9364</v>
      </c>
      <c r="C4803" s="133" t="s">
        <v>19</v>
      </c>
      <c r="D4803" s="133" t="s">
        <v>9308</v>
      </c>
      <c r="E4803" s="133" t="s">
        <v>1246</v>
      </c>
      <c r="F4803" s="133" t="s">
        <v>9242</v>
      </c>
      <c r="G4803" s="133" t="s">
        <v>865</v>
      </c>
      <c r="H4803" s="133" t="s">
        <v>1326</v>
      </c>
      <c r="I4803" t="b">
        <v>0</v>
      </c>
      <c r="J4803" s="133" t="s">
        <v>867</v>
      </c>
      <c r="K4803" s="91">
        <v>7440</v>
      </c>
      <c r="L4803" s="278">
        <v>9000</v>
      </c>
      <c r="M4803" s="278">
        <f t="shared" si="74"/>
        <v>1560</v>
      </c>
    </row>
    <row r="4804" spans="1:13" hidden="1" x14ac:dyDescent="0.3">
      <c r="A4804" s="108">
        <v>599777</v>
      </c>
      <c r="B4804" s="133" t="s">
        <v>9365</v>
      </c>
      <c r="C4804" s="133" t="s">
        <v>19</v>
      </c>
      <c r="D4804" s="133" t="s">
        <v>9308</v>
      </c>
      <c r="E4804" s="133" t="s">
        <v>1246</v>
      </c>
      <c r="F4804" s="133" t="s">
        <v>9242</v>
      </c>
      <c r="G4804" s="133" t="s">
        <v>925</v>
      </c>
      <c r="H4804" s="268" t="s">
        <v>1251</v>
      </c>
      <c r="I4804" t="b">
        <v>0</v>
      </c>
      <c r="J4804" s="133" t="s">
        <v>867</v>
      </c>
      <c r="K4804" s="91">
        <v>1560</v>
      </c>
      <c r="L4804" s="278">
        <v>0</v>
      </c>
      <c r="M4804" s="278">
        <f t="shared" si="74"/>
        <v>-1560</v>
      </c>
    </row>
    <row r="4805" spans="1:13" hidden="1" x14ac:dyDescent="0.3">
      <c r="A4805" s="108">
        <v>599778</v>
      </c>
      <c r="B4805" s="133" t="s">
        <v>9366</v>
      </c>
      <c r="C4805" s="133" t="s">
        <v>19</v>
      </c>
      <c r="D4805" s="133" t="s">
        <v>9308</v>
      </c>
      <c r="E4805" s="133" t="s">
        <v>1253</v>
      </c>
      <c r="F4805" s="133" t="s">
        <v>9242</v>
      </c>
      <c r="G4805" s="133" t="s">
        <v>865</v>
      </c>
      <c r="H4805" s="133" t="s">
        <v>1254</v>
      </c>
      <c r="I4805" t="b">
        <v>0</v>
      </c>
      <c r="J4805" s="133" t="s">
        <v>867</v>
      </c>
      <c r="K4805" s="91">
        <v>41990</v>
      </c>
      <c r="L4805" s="278">
        <v>41990</v>
      </c>
      <c r="M4805" s="278">
        <f t="shared" si="74"/>
        <v>0</v>
      </c>
    </row>
    <row r="4806" spans="1:13" hidden="1" x14ac:dyDescent="0.3">
      <c r="A4806" s="108">
        <v>599779</v>
      </c>
      <c r="B4806" s="133" t="s">
        <v>9367</v>
      </c>
      <c r="C4806" s="133" t="s">
        <v>19</v>
      </c>
      <c r="D4806" s="133" t="s">
        <v>9308</v>
      </c>
      <c r="E4806" s="133" t="s">
        <v>1253</v>
      </c>
      <c r="F4806" s="133" t="s">
        <v>9242</v>
      </c>
      <c r="G4806" s="133" t="s">
        <v>925</v>
      </c>
      <c r="H4806" s="133" t="s">
        <v>1256</v>
      </c>
      <c r="I4806" t="b">
        <v>0</v>
      </c>
      <c r="J4806" s="133" t="s">
        <v>867</v>
      </c>
      <c r="K4806" s="91">
        <v>340030</v>
      </c>
      <c r="L4806" s="278">
        <v>340030</v>
      </c>
      <c r="M4806" s="278">
        <f t="shared" ref="M4806:M4869" si="75">+L4806-K4806</f>
        <v>0</v>
      </c>
    </row>
    <row r="4807" spans="1:13" hidden="1" x14ac:dyDescent="0.3">
      <c r="A4807" s="108">
        <v>2617646</v>
      </c>
      <c r="B4807" s="133" t="s">
        <v>9369</v>
      </c>
      <c r="C4807" s="133" t="s">
        <v>19</v>
      </c>
      <c r="D4807" s="133" t="s">
        <v>9308</v>
      </c>
      <c r="E4807" s="133" t="s">
        <v>1253</v>
      </c>
      <c r="F4807" s="133" t="s">
        <v>9242</v>
      </c>
      <c r="G4807" s="133" t="s">
        <v>931</v>
      </c>
      <c r="H4807" s="133" t="s">
        <v>9370</v>
      </c>
      <c r="I4807" t="b">
        <v>0</v>
      </c>
      <c r="J4807" s="133" t="s">
        <v>867</v>
      </c>
      <c r="K4807" s="91">
        <v>1500</v>
      </c>
      <c r="L4807" s="278">
        <v>1500</v>
      </c>
      <c r="M4807" s="278">
        <f t="shared" si="75"/>
        <v>0</v>
      </c>
    </row>
    <row r="4808" spans="1:13" hidden="1" x14ac:dyDescent="0.3">
      <c r="A4808" s="108">
        <v>595507</v>
      </c>
      <c r="B4808" s="133" t="s">
        <v>9371</v>
      </c>
      <c r="C4808" s="133" t="s">
        <v>19</v>
      </c>
      <c r="D4808" s="133" t="s">
        <v>9308</v>
      </c>
      <c r="E4808" s="133" t="s">
        <v>1265</v>
      </c>
      <c r="F4808" s="133" t="s">
        <v>9242</v>
      </c>
      <c r="G4808" s="133" t="s">
        <v>865</v>
      </c>
      <c r="H4808" s="133" t="s">
        <v>1266</v>
      </c>
      <c r="I4808" t="b">
        <v>0</v>
      </c>
      <c r="J4808" s="133" t="s">
        <v>867</v>
      </c>
      <c r="K4808" s="91">
        <v>45360</v>
      </c>
      <c r="L4808" s="278">
        <v>45360</v>
      </c>
      <c r="M4808" s="278">
        <f t="shared" si="75"/>
        <v>0</v>
      </c>
    </row>
    <row r="4809" spans="1:13" hidden="1" x14ac:dyDescent="0.3">
      <c r="A4809" s="108">
        <v>849946</v>
      </c>
      <c r="B4809" s="133" t="s">
        <v>9372</v>
      </c>
      <c r="C4809" s="133" t="s">
        <v>19</v>
      </c>
      <c r="D4809" s="133" t="s">
        <v>9308</v>
      </c>
      <c r="E4809" s="133" t="s">
        <v>1265</v>
      </c>
      <c r="F4809" s="133" t="s">
        <v>9242</v>
      </c>
      <c r="G4809" s="133" t="s">
        <v>925</v>
      </c>
      <c r="H4809" s="133" t="s">
        <v>1391</v>
      </c>
      <c r="I4809" t="b">
        <v>0</v>
      </c>
      <c r="J4809" s="133" t="s">
        <v>867</v>
      </c>
      <c r="K4809" s="91">
        <v>1240</v>
      </c>
      <c r="L4809" s="278">
        <v>1240</v>
      </c>
      <c r="M4809" s="278">
        <f t="shared" si="75"/>
        <v>0</v>
      </c>
    </row>
    <row r="4810" spans="1:13" hidden="1" x14ac:dyDescent="0.3">
      <c r="A4810" s="108">
        <v>595508</v>
      </c>
      <c r="B4810" s="133" t="s">
        <v>9373</v>
      </c>
      <c r="C4810" s="133" t="s">
        <v>19</v>
      </c>
      <c r="D4810" s="133" t="s">
        <v>9308</v>
      </c>
      <c r="E4810" s="133" t="s">
        <v>1268</v>
      </c>
      <c r="F4810" s="133" t="s">
        <v>9242</v>
      </c>
      <c r="G4810" s="133" t="s">
        <v>865</v>
      </c>
      <c r="H4810" s="133" t="s">
        <v>2063</v>
      </c>
      <c r="I4810" t="b">
        <v>0</v>
      </c>
      <c r="J4810" s="133" t="s">
        <v>867</v>
      </c>
      <c r="K4810" s="91">
        <v>0</v>
      </c>
      <c r="L4810" s="278">
        <v>0</v>
      </c>
      <c r="M4810" s="278">
        <f t="shared" si="75"/>
        <v>0</v>
      </c>
    </row>
    <row r="4811" spans="1:13" hidden="1" x14ac:dyDescent="0.3">
      <c r="A4811" s="108">
        <v>595509</v>
      </c>
      <c r="B4811" s="133" t="s">
        <v>9374</v>
      </c>
      <c r="C4811" s="133" t="s">
        <v>19</v>
      </c>
      <c r="D4811" s="133" t="s">
        <v>9308</v>
      </c>
      <c r="E4811" s="133" t="s">
        <v>1268</v>
      </c>
      <c r="F4811" s="133" t="s">
        <v>9242</v>
      </c>
      <c r="G4811" s="133" t="s">
        <v>925</v>
      </c>
      <c r="H4811" s="133" t="s">
        <v>1333</v>
      </c>
      <c r="I4811" t="b">
        <v>0</v>
      </c>
      <c r="J4811" s="133" t="s">
        <v>867</v>
      </c>
      <c r="K4811" s="91">
        <v>400</v>
      </c>
      <c r="L4811" s="278">
        <v>400</v>
      </c>
      <c r="M4811" s="278">
        <f t="shared" si="75"/>
        <v>0</v>
      </c>
    </row>
    <row r="4812" spans="1:13" hidden="1" x14ac:dyDescent="0.3">
      <c r="A4812" s="108">
        <v>595510</v>
      </c>
      <c r="B4812" s="133" t="s">
        <v>9375</v>
      </c>
      <c r="C4812" s="133" t="s">
        <v>19</v>
      </c>
      <c r="D4812" s="133" t="s">
        <v>9376</v>
      </c>
      <c r="E4812" s="133" t="s">
        <v>1165</v>
      </c>
      <c r="F4812" s="133" t="s">
        <v>9229</v>
      </c>
      <c r="G4812" s="133" t="s">
        <v>865</v>
      </c>
      <c r="H4812" s="133">
        <v>0</v>
      </c>
      <c r="I4812" t="b">
        <v>0</v>
      </c>
      <c r="J4812" s="133" t="s">
        <v>1166</v>
      </c>
      <c r="K4812" s="91">
        <v>2497360</v>
      </c>
      <c r="L4812" s="278">
        <v>2394610</v>
      </c>
      <c r="M4812" s="278">
        <f t="shared" si="75"/>
        <v>-102750</v>
      </c>
    </row>
    <row r="4813" spans="1:13" hidden="1" x14ac:dyDescent="0.3">
      <c r="A4813" s="108">
        <v>595511</v>
      </c>
      <c r="B4813" s="133" t="s">
        <v>9379</v>
      </c>
      <c r="C4813" s="133" t="s">
        <v>19</v>
      </c>
      <c r="D4813" s="133" t="s">
        <v>9376</v>
      </c>
      <c r="E4813" s="133" t="s">
        <v>1173</v>
      </c>
      <c r="F4813" s="133" t="s">
        <v>9229</v>
      </c>
      <c r="G4813" s="133" t="s">
        <v>865</v>
      </c>
      <c r="H4813" s="133" t="s">
        <v>1174</v>
      </c>
      <c r="I4813" t="b">
        <v>0</v>
      </c>
      <c r="J4813" s="133" t="s">
        <v>867</v>
      </c>
      <c r="K4813" s="91">
        <v>70000</v>
      </c>
      <c r="L4813" s="278">
        <v>70000</v>
      </c>
      <c r="M4813" s="278">
        <f t="shared" si="75"/>
        <v>0</v>
      </c>
    </row>
    <row r="4814" spans="1:13" hidden="1" x14ac:dyDescent="0.3">
      <c r="A4814" s="108">
        <v>849920</v>
      </c>
      <c r="B4814" s="133" t="s">
        <v>9380</v>
      </c>
      <c r="C4814" s="133" t="s">
        <v>19</v>
      </c>
      <c r="D4814" s="133" t="s">
        <v>9376</v>
      </c>
      <c r="E4814" s="133" t="s">
        <v>1176</v>
      </c>
      <c r="F4814" s="133" t="s">
        <v>9229</v>
      </c>
      <c r="G4814" s="133" t="s">
        <v>865</v>
      </c>
      <c r="H4814" s="133">
        <v>0</v>
      </c>
      <c r="I4814" t="b">
        <v>0</v>
      </c>
      <c r="J4814" s="133" t="s">
        <v>1166</v>
      </c>
      <c r="K4814" s="91">
        <v>1357690</v>
      </c>
      <c r="L4814" s="278">
        <v>1333360</v>
      </c>
      <c r="M4814" s="278">
        <f t="shared" si="75"/>
        <v>-24330</v>
      </c>
    </row>
    <row r="4815" spans="1:13" hidden="1" x14ac:dyDescent="0.3">
      <c r="A4815" s="108">
        <v>849921</v>
      </c>
      <c r="B4815" s="133" t="s">
        <v>9381</v>
      </c>
      <c r="C4815" s="133" t="s">
        <v>19</v>
      </c>
      <c r="D4815" s="133" t="s">
        <v>9376</v>
      </c>
      <c r="E4815" s="133" t="s">
        <v>1522</v>
      </c>
      <c r="F4815" s="133" t="s">
        <v>9229</v>
      </c>
      <c r="G4815" s="133" t="s">
        <v>865</v>
      </c>
      <c r="H4815" s="133" t="s">
        <v>1523</v>
      </c>
      <c r="I4815" t="b">
        <v>0</v>
      </c>
      <c r="J4815" s="133" t="s">
        <v>867</v>
      </c>
      <c r="K4815" s="91">
        <v>7000</v>
      </c>
      <c r="L4815" s="278">
        <v>7000</v>
      </c>
      <c r="M4815" s="278">
        <f t="shared" si="75"/>
        <v>0</v>
      </c>
    </row>
    <row r="4816" spans="1:13" hidden="1" x14ac:dyDescent="0.3">
      <c r="A4816" s="108">
        <v>595512</v>
      </c>
      <c r="B4816" s="133" t="s">
        <v>9382</v>
      </c>
      <c r="C4816" s="133" t="s">
        <v>19</v>
      </c>
      <c r="D4816" s="133" t="s">
        <v>9376</v>
      </c>
      <c r="E4816" s="133" t="s">
        <v>1182</v>
      </c>
      <c r="F4816" s="133" t="s">
        <v>9229</v>
      </c>
      <c r="G4816" s="133" t="s">
        <v>865</v>
      </c>
      <c r="H4816" s="133" t="s">
        <v>1183</v>
      </c>
      <c r="I4816" t="b">
        <v>0</v>
      </c>
      <c r="J4816" s="133" t="s">
        <v>867</v>
      </c>
      <c r="K4816" s="91">
        <v>0</v>
      </c>
      <c r="L4816" s="278">
        <v>0</v>
      </c>
      <c r="M4816" s="278">
        <f t="shared" si="75"/>
        <v>0</v>
      </c>
    </row>
    <row r="4817" spans="1:13" hidden="1" x14ac:dyDescent="0.3">
      <c r="A4817" s="108">
        <v>595513</v>
      </c>
      <c r="B4817" s="133" t="s">
        <v>9383</v>
      </c>
      <c r="C4817" s="133" t="s">
        <v>19</v>
      </c>
      <c r="D4817" s="133" t="s">
        <v>9376</v>
      </c>
      <c r="E4817" s="133" t="s">
        <v>1185</v>
      </c>
      <c r="F4817" s="133" t="s">
        <v>9229</v>
      </c>
      <c r="G4817" s="133" t="s">
        <v>865</v>
      </c>
      <c r="H4817" s="133" t="s">
        <v>1186</v>
      </c>
      <c r="I4817" t="b">
        <v>0</v>
      </c>
      <c r="J4817" s="133" t="s">
        <v>867</v>
      </c>
      <c r="K4817" s="91">
        <v>2300</v>
      </c>
      <c r="L4817" s="278">
        <v>2300</v>
      </c>
      <c r="M4817" s="278">
        <f t="shared" si="75"/>
        <v>0</v>
      </c>
    </row>
    <row r="4818" spans="1:13" hidden="1" x14ac:dyDescent="0.3">
      <c r="A4818" s="108">
        <v>586035</v>
      </c>
      <c r="B4818" s="133" t="s">
        <v>9384</v>
      </c>
      <c r="C4818" s="133" t="s">
        <v>19</v>
      </c>
      <c r="D4818" s="133" t="s">
        <v>9376</v>
      </c>
      <c r="E4818" s="133" t="s">
        <v>1188</v>
      </c>
      <c r="F4818" s="133" t="s">
        <v>9229</v>
      </c>
      <c r="G4818" s="133" t="s">
        <v>865</v>
      </c>
      <c r="H4818" s="133" t="s">
        <v>1189</v>
      </c>
      <c r="I4818" t="b">
        <v>0</v>
      </c>
      <c r="J4818" s="133" t="s">
        <v>867</v>
      </c>
      <c r="K4818" s="91">
        <v>1200</v>
      </c>
      <c r="L4818" s="278">
        <v>1200</v>
      </c>
      <c r="M4818" s="278">
        <f t="shared" si="75"/>
        <v>0</v>
      </c>
    </row>
    <row r="4819" spans="1:13" hidden="1" x14ac:dyDescent="0.3">
      <c r="A4819" s="108">
        <v>586036</v>
      </c>
      <c r="B4819" s="133" t="s">
        <v>9385</v>
      </c>
      <c r="C4819" s="133" t="s">
        <v>19</v>
      </c>
      <c r="D4819" s="133" t="s">
        <v>9376</v>
      </c>
      <c r="E4819" s="133" t="s">
        <v>1188</v>
      </c>
      <c r="F4819" s="133" t="s">
        <v>9229</v>
      </c>
      <c r="G4819" s="133" t="s">
        <v>925</v>
      </c>
      <c r="H4819" s="133" t="s">
        <v>9386</v>
      </c>
      <c r="I4819" t="b">
        <v>0</v>
      </c>
      <c r="J4819" s="133" t="s">
        <v>867</v>
      </c>
      <c r="K4819" s="91">
        <v>2450</v>
      </c>
      <c r="L4819" s="278">
        <v>2450</v>
      </c>
      <c r="M4819" s="278">
        <f t="shared" si="75"/>
        <v>0</v>
      </c>
    </row>
    <row r="4820" spans="1:13" hidden="1" x14ac:dyDescent="0.3">
      <c r="A4820" s="108">
        <v>586037</v>
      </c>
      <c r="B4820" s="133" t="s">
        <v>9387</v>
      </c>
      <c r="C4820" s="133" t="s">
        <v>19</v>
      </c>
      <c r="D4820" s="133" t="s">
        <v>9376</v>
      </c>
      <c r="E4820" s="133" t="s">
        <v>1191</v>
      </c>
      <c r="F4820" s="133" t="s">
        <v>9229</v>
      </c>
      <c r="G4820" s="133" t="s">
        <v>865</v>
      </c>
      <c r="H4820" s="133" t="s">
        <v>1192</v>
      </c>
      <c r="I4820" t="b">
        <v>0</v>
      </c>
      <c r="J4820" s="133" t="s">
        <v>867</v>
      </c>
      <c r="K4820" s="91">
        <v>6500</v>
      </c>
      <c r="L4820" s="278">
        <v>6500</v>
      </c>
      <c r="M4820" s="278">
        <f t="shared" si="75"/>
        <v>0</v>
      </c>
    </row>
    <row r="4821" spans="1:13" hidden="1" x14ac:dyDescent="0.3">
      <c r="A4821" s="108">
        <v>583293</v>
      </c>
      <c r="B4821" s="133" t="s">
        <v>9388</v>
      </c>
      <c r="C4821" s="133" t="s">
        <v>19</v>
      </c>
      <c r="D4821" s="133" t="s">
        <v>9376</v>
      </c>
      <c r="E4821" s="133" t="s">
        <v>1191</v>
      </c>
      <c r="F4821" s="133" t="s">
        <v>9229</v>
      </c>
      <c r="G4821" s="133" t="s">
        <v>925</v>
      </c>
      <c r="H4821" s="133" t="s">
        <v>9389</v>
      </c>
      <c r="I4821" t="b">
        <v>0</v>
      </c>
      <c r="J4821" s="133" t="s">
        <v>867</v>
      </c>
      <c r="K4821" s="91">
        <v>0</v>
      </c>
      <c r="L4821" s="278">
        <v>0</v>
      </c>
      <c r="M4821" s="278">
        <f t="shared" si="75"/>
        <v>0</v>
      </c>
    </row>
    <row r="4822" spans="1:13" hidden="1" x14ac:dyDescent="0.3">
      <c r="A4822" s="108">
        <v>583294</v>
      </c>
      <c r="B4822" s="133" t="s">
        <v>9390</v>
      </c>
      <c r="C4822" s="133" t="s">
        <v>19</v>
      </c>
      <c r="D4822" s="133" t="s">
        <v>9376</v>
      </c>
      <c r="E4822" s="133" t="s">
        <v>1194</v>
      </c>
      <c r="F4822" s="133" t="s">
        <v>9229</v>
      </c>
      <c r="G4822" s="133" t="s">
        <v>865</v>
      </c>
      <c r="H4822" s="133" t="s">
        <v>1195</v>
      </c>
      <c r="I4822" t="b">
        <v>0</v>
      </c>
      <c r="J4822" s="133" t="s">
        <v>867</v>
      </c>
      <c r="K4822" s="91">
        <v>4500</v>
      </c>
      <c r="L4822" s="278">
        <v>4500</v>
      </c>
      <c r="M4822" s="278">
        <f t="shared" si="75"/>
        <v>0</v>
      </c>
    </row>
    <row r="4823" spans="1:13" hidden="1" x14ac:dyDescent="0.3">
      <c r="A4823" s="108">
        <v>1858207</v>
      </c>
      <c r="B4823" s="133" t="s">
        <v>9391</v>
      </c>
      <c r="C4823" s="133" t="s">
        <v>19</v>
      </c>
      <c r="D4823" s="133" t="s">
        <v>9376</v>
      </c>
      <c r="E4823" s="133" t="s">
        <v>1197</v>
      </c>
      <c r="F4823" s="133" t="s">
        <v>9229</v>
      </c>
      <c r="G4823" s="133" t="s">
        <v>865</v>
      </c>
      <c r="H4823" s="133" t="s">
        <v>1198</v>
      </c>
      <c r="I4823" t="b">
        <v>0</v>
      </c>
      <c r="J4823" s="133" t="s">
        <v>867</v>
      </c>
      <c r="K4823" s="91">
        <v>1000</v>
      </c>
      <c r="L4823" s="278">
        <v>1000</v>
      </c>
      <c r="M4823" s="278">
        <f t="shared" si="75"/>
        <v>0</v>
      </c>
    </row>
    <row r="4824" spans="1:13" hidden="1" x14ac:dyDescent="0.3">
      <c r="A4824" s="108">
        <v>583295</v>
      </c>
      <c r="B4824" s="133" t="s">
        <v>9392</v>
      </c>
      <c r="C4824" s="133" t="s">
        <v>19</v>
      </c>
      <c r="D4824" s="133" t="s">
        <v>9376</v>
      </c>
      <c r="E4824" s="133" t="s">
        <v>1202</v>
      </c>
      <c r="F4824" s="133" t="s">
        <v>9229</v>
      </c>
      <c r="G4824" s="133" t="s">
        <v>865</v>
      </c>
      <c r="H4824" s="133" t="s">
        <v>2831</v>
      </c>
      <c r="I4824" t="b">
        <v>0</v>
      </c>
      <c r="J4824" s="133" t="s">
        <v>867</v>
      </c>
      <c r="K4824" s="91">
        <v>2230</v>
      </c>
      <c r="L4824" s="278">
        <v>2230</v>
      </c>
      <c r="M4824" s="278">
        <f t="shared" si="75"/>
        <v>0</v>
      </c>
    </row>
    <row r="4825" spans="1:13" hidden="1" x14ac:dyDescent="0.3">
      <c r="A4825" s="108">
        <v>2617680</v>
      </c>
      <c r="B4825" s="133" t="s">
        <v>9393</v>
      </c>
      <c r="C4825" s="133" t="s">
        <v>19</v>
      </c>
      <c r="D4825" s="133" t="s">
        <v>9376</v>
      </c>
      <c r="E4825" s="133" t="s">
        <v>1202</v>
      </c>
      <c r="F4825" s="133" t="s">
        <v>9229</v>
      </c>
      <c r="G4825" s="133" t="s">
        <v>925</v>
      </c>
      <c r="H4825" s="133" t="s">
        <v>9394</v>
      </c>
      <c r="I4825" t="b">
        <v>0</v>
      </c>
      <c r="J4825" s="133" t="s">
        <v>867</v>
      </c>
      <c r="K4825" s="91">
        <v>770</v>
      </c>
      <c r="L4825" s="278">
        <v>770</v>
      </c>
      <c r="M4825" s="278">
        <f t="shared" si="75"/>
        <v>0</v>
      </c>
    </row>
    <row r="4826" spans="1:13" hidden="1" x14ac:dyDescent="0.3">
      <c r="A4826" s="108">
        <v>583296</v>
      </c>
      <c r="B4826" s="133" t="s">
        <v>9395</v>
      </c>
      <c r="C4826" s="133" t="s">
        <v>19</v>
      </c>
      <c r="D4826" s="133" t="s">
        <v>9376</v>
      </c>
      <c r="E4826" s="133" t="s">
        <v>1207</v>
      </c>
      <c r="F4826" s="133" t="s">
        <v>9229</v>
      </c>
      <c r="G4826" s="133" t="s">
        <v>865</v>
      </c>
      <c r="H4826" s="133" t="s">
        <v>9396</v>
      </c>
      <c r="I4826" t="b">
        <v>0</v>
      </c>
      <c r="J4826" s="133" t="s">
        <v>867</v>
      </c>
      <c r="K4826" s="91">
        <v>0</v>
      </c>
      <c r="L4826" s="278">
        <v>0</v>
      </c>
      <c r="M4826" s="278">
        <f t="shared" si="75"/>
        <v>0</v>
      </c>
    </row>
    <row r="4827" spans="1:13" hidden="1" x14ac:dyDescent="0.3">
      <c r="A4827" s="108">
        <v>600443</v>
      </c>
      <c r="B4827" s="133" t="s">
        <v>9397</v>
      </c>
      <c r="C4827" s="133" t="s">
        <v>19</v>
      </c>
      <c r="D4827" s="133" t="s">
        <v>9376</v>
      </c>
      <c r="E4827" s="133" t="s">
        <v>1207</v>
      </c>
      <c r="F4827" s="133" t="s">
        <v>9229</v>
      </c>
      <c r="G4827" s="133" t="s">
        <v>925</v>
      </c>
      <c r="H4827" s="133" t="s">
        <v>9398</v>
      </c>
      <c r="I4827" t="b">
        <v>0</v>
      </c>
      <c r="J4827" s="133" t="s">
        <v>867</v>
      </c>
      <c r="K4827" s="91">
        <v>0</v>
      </c>
      <c r="L4827" s="278">
        <v>0</v>
      </c>
      <c r="M4827" s="278">
        <f t="shared" si="75"/>
        <v>0</v>
      </c>
    </row>
    <row r="4828" spans="1:13" hidden="1" x14ac:dyDescent="0.3">
      <c r="A4828" s="108">
        <v>1447570</v>
      </c>
      <c r="B4828" s="133" t="s">
        <v>9399</v>
      </c>
      <c r="C4828" s="133" t="s">
        <v>19</v>
      </c>
      <c r="D4828" s="133" t="s">
        <v>9376</v>
      </c>
      <c r="E4828" s="133" t="s">
        <v>1207</v>
      </c>
      <c r="F4828" s="133" t="s">
        <v>9229</v>
      </c>
      <c r="G4828" s="133" t="s">
        <v>928</v>
      </c>
      <c r="H4828" s="133" t="s">
        <v>9400</v>
      </c>
      <c r="I4828" t="b">
        <v>0</v>
      </c>
      <c r="J4828" s="133" t="s">
        <v>867</v>
      </c>
      <c r="K4828" s="91">
        <v>1920</v>
      </c>
      <c r="L4828" s="278">
        <v>1920</v>
      </c>
      <c r="M4828" s="278">
        <f t="shared" si="75"/>
        <v>0</v>
      </c>
    </row>
    <row r="4829" spans="1:13" hidden="1" x14ac:dyDescent="0.3">
      <c r="A4829" s="108">
        <v>1210096</v>
      </c>
      <c r="B4829" s="133" t="s">
        <v>9401</v>
      </c>
      <c r="C4829" s="133" t="s">
        <v>19</v>
      </c>
      <c r="D4829" s="133" t="s">
        <v>9376</v>
      </c>
      <c r="E4829" s="133" t="s">
        <v>1207</v>
      </c>
      <c r="F4829" s="133" t="s">
        <v>9229</v>
      </c>
      <c r="G4829" s="133" t="s">
        <v>931</v>
      </c>
      <c r="H4829" s="133" t="s">
        <v>9402</v>
      </c>
      <c r="I4829" t="b">
        <v>0</v>
      </c>
      <c r="J4829" s="133" t="s">
        <v>867</v>
      </c>
      <c r="K4829" s="91">
        <v>80</v>
      </c>
      <c r="L4829" s="278">
        <v>80</v>
      </c>
      <c r="M4829" s="278">
        <f t="shared" si="75"/>
        <v>0</v>
      </c>
    </row>
    <row r="4830" spans="1:13" hidden="1" x14ac:dyDescent="0.3">
      <c r="A4830" s="108">
        <v>1670402</v>
      </c>
      <c r="B4830" s="133" t="s">
        <v>9403</v>
      </c>
      <c r="C4830" s="133" t="s">
        <v>19</v>
      </c>
      <c r="D4830" s="133" t="s">
        <v>9376</v>
      </c>
      <c r="E4830" s="133" t="s">
        <v>1215</v>
      </c>
      <c r="F4830" s="133" t="s">
        <v>9229</v>
      </c>
      <c r="G4830" s="133" t="s">
        <v>865</v>
      </c>
      <c r="H4830" s="133" t="s">
        <v>9404</v>
      </c>
      <c r="I4830" t="b">
        <v>0</v>
      </c>
      <c r="J4830" s="133" t="s">
        <v>867</v>
      </c>
      <c r="K4830" s="91">
        <v>2500</v>
      </c>
      <c r="L4830" s="278">
        <v>2500</v>
      </c>
      <c r="M4830" s="278">
        <f t="shared" si="75"/>
        <v>0</v>
      </c>
    </row>
    <row r="4831" spans="1:13" hidden="1" x14ac:dyDescent="0.3">
      <c r="A4831" s="108">
        <v>597744</v>
      </c>
      <c r="B4831" s="133" t="s">
        <v>9405</v>
      </c>
      <c r="C4831" s="133" t="s">
        <v>19</v>
      </c>
      <c r="D4831" s="133" t="s">
        <v>9376</v>
      </c>
      <c r="E4831" s="133" t="s">
        <v>1215</v>
      </c>
      <c r="F4831" s="133" t="s">
        <v>9229</v>
      </c>
      <c r="G4831" s="133" t="s">
        <v>925</v>
      </c>
      <c r="H4831" s="133" t="s">
        <v>9406</v>
      </c>
      <c r="I4831" t="b">
        <v>0</v>
      </c>
      <c r="J4831" s="133" t="s">
        <v>867</v>
      </c>
      <c r="K4831" s="91">
        <v>2500</v>
      </c>
      <c r="L4831" s="278">
        <v>2500</v>
      </c>
      <c r="M4831" s="278">
        <f t="shared" si="75"/>
        <v>0</v>
      </c>
    </row>
    <row r="4832" spans="1:13" hidden="1" x14ac:dyDescent="0.3">
      <c r="A4832" s="108">
        <v>850855</v>
      </c>
      <c r="B4832" s="133" t="s">
        <v>9407</v>
      </c>
      <c r="C4832" s="133" t="s">
        <v>19</v>
      </c>
      <c r="D4832" s="133" t="s">
        <v>9376</v>
      </c>
      <c r="E4832" s="133" t="s">
        <v>1215</v>
      </c>
      <c r="F4832" s="133" t="s">
        <v>9229</v>
      </c>
      <c r="G4832" s="133" t="s">
        <v>928</v>
      </c>
      <c r="H4832" s="133" t="s">
        <v>9408</v>
      </c>
      <c r="I4832" t="b">
        <v>0</v>
      </c>
      <c r="J4832" s="133" t="s">
        <v>867</v>
      </c>
      <c r="K4832" s="91">
        <v>2500</v>
      </c>
      <c r="L4832" s="278">
        <v>2500</v>
      </c>
      <c r="M4832" s="278">
        <f t="shared" si="75"/>
        <v>0</v>
      </c>
    </row>
    <row r="4833" spans="1:13" hidden="1" x14ac:dyDescent="0.3">
      <c r="A4833" s="108">
        <v>850857</v>
      </c>
      <c r="B4833" s="133" t="s">
        <v>9409</v>
      </c>
      <c r="C4833" s="133" t="s">
        <v>19</v>
      </c>
      <c r="D4833" s="133" t="s">
        <v>9376</v>
      </c>
      <c r="E4833" s="133" t="s">
        <v>1215</v>
      </c>
      <c r="F4833" s="133" t="s">
        <v>9229</v>
      </c>
      <c r="G4833" s="133" t="s">
        <v>931</v>
      </c>
      <c r="H4833" s="133" t="s">
        <v>9410</v>
      </c>
      <c r="I4833" t="b">
        <v>0</v>
      </c>
      <c r="J4833" s="133" t="s">
        <v>867</v>
      </c>
      <c r="K4833" s="91">
        <v>10</v>
      </c>
      <c r="L4833" s="278">
        <v>10</v>
      </c>
      <c r="M4833" s="278">
        <f t="shared" si="75"/>
        <v>0</v>
      </c>
    </row>
    <row r="4834" spans="1:13" hidden="1" x14ac:dyDescent="0.3">
      <c r="A4834" s="108">
        <v>850858</v>
      </c>
      <c r="B4834" s="133" t="s">
        <v>9411</v>
      </c>
      <c r="C4834" s="133" t="s">
        <v>19</v>
      </c>
      <c r="D4834" s="133" t="s">
        <v>9376</v>
      </c>
      <c r="E4834" s="133" t="s">
        <v>1215</v>
      </c>
      <c r="F4834" s="133" t="s">
        <v>9229</v>
      </c>
      <c r="G4834" s="133" t="s">
        <v>944</v>
      </c>
      <c r="H4834" s="133" t="s">
        <v>9412</v>
      </c>
      <c r="I4834" t="b">
        <v>0</v>
      </c>
      <c r="J4834" s="133" t="s">
        <v>867</v>
      </c>
      <c r="K4834" s="91">
        <v>1150</v>
      </c>
      <c r="L4834" s="278">
        <v>1150</v>
      </c>
      <c r="M4834" s="278">
        <f t="shared" si="75"/>
        <v>0</v>
      </c>
    </row>
    <row r="4835" spans="1:13" hidden="1" x14ac:dyDescent="0.3">
      <c r="A4835" s="108">
        <v>850348</v>
      </c>
      <c r="B4835" s="133" t="s">
        <v>9413</v>
      </c>
      <c r="C4835" s="133" t="s">
        <v>19</v>
      </c>
      <c r="D4835" s="133" t="s">
        <v>9376</v>
      </c>
      <c r="E4835" s="133" t="s">
        <v>1215</v>
      </c>
      <c r="F4835" s="133" t="s">
        <v>9229</v>
      </c>
      <c r="G4835" s="133" t="s">
        <v>1060</v>
      </c>
      <c r="H4835" s="133" t="s">
        <v>9414</v>
      </c>
      <c r="I4835" t="b">
        <v>0</v>
      </c>
      <c r="J4835" s="133" t="s">
        <v>867</v>
      </c>
      <c r="K4835" s="91">
        <v>1000</v>
      </c>
      <c r="L4835" s="278">
        <v>1000</v>
      </c>
      <c r="M4835" s="278">
        <f t="shared" si="75"/>
        <v>0</v>
      </c>
    </row>
    <row r="4836" spans="1:13" hidden="1" x14ac:dyDescent="0.3">
      <c r="A4836" s="108">
        <v>1191525</v>
      </c>
      <c r="B4836" s="133" t="s">
        <v>9415</v>
      </c>
      <c r="C4836" s="133" t="s">
        <v>19</v>
      </c>
      <c r="D4836" s="133" t="s">
        <v>9376</v>
      </c>
      <c r="E4836" s="133" t="s">
        <v>1215</v>
      </c>
      <c r="F4836" s="133" t="s">
        <v>9229</v>
      </c>
      <c r="G4836" s="133" t="s">
        <v>1063</v>
      </c>
      <c r="H4836" s="133" t="s">
        <v>9416</v>
      </c>
      <c r="I4836" t="b">
        <v>0</v>
      </c>
      <c r="J4836" s="133" t="s">
        <v>867</v>
      </c>
      <c r="K4836" s="91">
        <v>1000</v>
      </c>
      <c r="L4836" s="278">
        <v>1000</v>
      </c>
      <c r="M4836" s="278">
        <f t="shared" si="75"/>
        <v>0</v>
      </c>
    </row>
    <row r="4837" spans="1:13" hidden="1" x14ac:dyDescent="0.3">
      <c r="A4837" s="108">
        <v>597745</v>
      </c>
      <c r="B4837" s="133" t="s">
        <v>9417</v>
      </c>
      <c r="C4837" s="133" t="s">
        <v>19</v>
      </c>
      <c r="D4837" s="133" t="s">
        <v>9376</v>
      </c>
      <c r="E4837" s="133" t="s">
        <v>1215</v>
      </c>
      <c r="F4837" s="133" t="s">
        <v>9229</v>
      </c>
      <c r="G4837" s="133" t="s">
        <v>1088</v>
      </c>
      <c r="H4837" s="133" t="s">
        <v>9418</v>
      </c>
      <c r="I4837" t="b">
        <v>0</v>
      </c>
      <c r="J4837" s="133" t="s">
        <v>867</v>
      </c>
      <c r="K4837" s="91">
        <v>90</v>
      </c>
      <c r="L4837" s="278">
        <v>90</v>
      </c>
      <c r="M4837" s="278">
        <f t="shared" si="75"/>
        <v>0</v>
      </c>
    </row>
    <row r="4838" spans="1:13" hidden="1" x14ac:dyDescent="0.3">
      <c r="A4838" s="108">
        <v>597746</v>
      </c>
      <c r="B4838" s="133" t="s">
        <v>9419</v>
      </c>
      <c r="C4838" s="133" t="s">
        <v>19</v>
      </c>
      <c r="D4838" s="133" t="s">
        <v>9376</v>
      </c>
      <c r="E4838" s="133" t="s">
        <v>1220</v>
      </c>
      <c r="F4838" s="133" t="s">
        <v>9229</v>
      </c>
      <c r="G4838" s="133" t="s">
        <v>865</v>
      </c>
      <c r="H4838" s="133" t="s">
        <v>9420</v>
      </c>
      <c r="I4838" t="b">
        <v>0</v>
      </c>
      <c r="J4838" s="133" t="s">
        <v>867</v>
      </c>
      <c r="K4838" s="91">
        <v>3500</v>
      </c>
      <c r="L4838" s="278">
        <v>3500</v>
      </c>
      <c r="M4838" s="278">
        <f t="shared" si="75"/>
        <v>0</v>
      </c>
    </row>
    <row r="4839" spans="1:13" hidden="1" x14ac:dyDescent="0.3">
      <c r="A4839" s="108">
        <v>850354</v>
      </c>
      <c r="B4839" s="133" t="s">
        <v>9421</v>
      </c>
      <c r="C4839" s="133" t="s">
        <v>19</v>
      </c>
      <c r="D4839" s="133" t="s">
        <v>9376</v>
      </c>
      <c r="E4839" s="133" t="s">
        <v>1220</v>
      </c>
      <c r="F4839" s="133" t="s">
        <v>9229</v>
      </c>
      <c r="G4839" s="133" t="s">
        <v>925</v>
      </c>
      <c r="H4839" s="133" t="s">
        <v>9422</v>
      </c>
      <c r="I4839" t="b">
        <v>0</v>
      </c>
      <c r="J4839" s="133" t="s">
        <v>867</v>
      </c>
      <c r="K4839" s="91">
        <v>3500</v>
      </c>
      <c r="L4839" s="278">
        <v>3500</v>
      </c>
      <c r="M4839" s="278">
        <f t="shared" si="75"/>
        <v>0</v>
      </c>
    </row>
    <row r="4840" spans="1:13" hidden="1" x14ac:dyDescent="0.3">
      <c r="A4840" s="108">
        <v>1191174</v>
      </c>
      <c r="B4840" s="133" t="s">
        <v>9423</v>
      </c>
      <c r="C4840" s="133" t="s">
        <v>19</v>
      </c>
      <c r="D4840" s="133" t="s">
        <v>9376</v>
      </c>
      <c r="E4840" s="133" t="s">
        <v>1220</v>
      </c>
      <c r="F4840" s="133" t="s">
        <v>9229</v>
      </c>
      <c r="G4840" s="133" t="s">
        <v>928</v>
      </c>
      <c r="H4840" s="133" t="s">
        <v>9424</v>
      </c>
      <c r="I4840" t="b">
        <v>0</v>
      </c>
      <c r="J4840" s="133" t="s">
        <v>867</v>
      </c>
      <c r="K4840" s="91">
        <v>4600</v>
      </c>
      <c r="L4840" s="278">
        <v>4600</v>
      </c>
      <c r="M4840" s="278">
        <f t="shared" si="75"/>
        <v>0</v>
      </c>
    </row>
    <row r="4841" spans="1:13" hidden="1" x14ac:dyDescent="0.3">
      <c r="A4841" s="108">
        <v>1191175</v>
      </c>
      <c r="B4841" s="133" t="s">
        <v>9425</v>
      </c>
      <c r="C4841" s="133" t="s">
        <v>19</v>
      </c>
      <c r="D4841" s="133" t="s">
        <v>9376</v>
      </c>
      <c r="E4841" s="133" t="s">
        <v>1220</v>
      </c>
      <c r="F4841" s="133" t="s">
        <v>9229</v>
      </c>
      <c r="G4841" s="133" t="s">
        <v>931</v>
      </c>
      <c r="H4841" s="133" t="s">
        <v>9426</v>
      </c>
      <c r="I4841" t="b">
        <v>0</v>
      </c>
      <c r="J4841" s="133" t="s">
        <v>867</v>
      </c>
      <c r="K4841" s="91">
        <v>20500</v>
      </c>
      <c r="L4841" s="278">
        <v>20500</v>
      </c>
      <c r="M4841" s="278">
        <f t="shared" si="75"/>
        <v>0</v>
      </c>
    </row>
    <row r="4842" spans="1:13" hidden="1" x14ac:dyDescent="0.3">
      <c r="A4842" s="108">
        <v>1191527</v>
      </c>
      <c r="B4842" s="133" t="s">
        <v>9427</v>
      </c>
      <c r="C4842" s="133" t="s">
        <v>19</v>
      </c>
      <c r="D4842" s="133" t="s">
        <v>9376</v>
      </c>
      <c r="E4842" s="133" t="s">
        <v>1220</v>
      </c>
      <c r="F4842" s="133" t="s">
        <v>9229</v>
      </c>
      <c r="G4842" s="133" t="s">
        <v>944</v>
      </c>
      <c r="H4842" s="133" t="s">
        <v>9428</v>
      </c>
      <c r="I4842" t="b">
        <v>0</v>
      </c>
      <c r="J4842" s="133" t="s">
        <v>867</v>
      </c>
      <c r="K4842" s="91">
        <v>7500</v>
      </c>
      <c r="L4842" s="278">
        <v>7500</v>
      </c>
      <c r="M4842" s="278">
        <f t="shared" si="75"/>
        <v>0</v>
      </c>
    </row>
    <row r="4843" spans="1:13" hidden="1" x14ac:dyDescent="0.3">
      <c r="A4843" s="108">
        <v>850859</v>
      </c>
      <c r="B4843" s="133" t="s">
        <v>9429</v>
      </c>
      <c r="C4843" s="133" t="s">
        <v>19</v>
      </c>
      <c r="D4843" s="133" t="s">
        <v>9376</v>
      </c>
      <c r="E4843" s="133" t="s">
        <v>1220</v>
      </c>
      <c r="F4843" s="133" t="s">
        <v>9229</v>
      </c>
      <c r="G4843" s="133" t="s">
        <v>1060</v>
      </c>
      <c r="H4843" s="133" t="s">
        <v>9430</v>
      </c>
      <c r="I4843" t="b">
        <v>0</v>
      </c>
      <c r="J4843" s="133" t="s">
        <v>867</v>
      </c>
      <c r="K4843" s="91">
        <v>1000</v>
      </c>
      <c r="L4843" s="278">
        <v>1000</v>
      </c>
      <c r="M4843" s="278">
        <f t="shared" si="75"/>
        <v>0</v>
      </c>
    </row>
    <row r="4844" spans="1:13" hidden="1" x14ac:dyDescent="0.3">
      <c r="A4844" s="108">
        <v>1191177</v>
      </c>
      <c r="B4844" s="133" t="s">
        <v>9431</v>
      </c>
      <c r="C4844" s="133" t="s">
        <v>19</v>
      </c>
      <c r="D4844" s="133" t="s">
        <v>9376</v>
      </c>
      <c r="E4844" s="133" t="s">
        <v>1229</v>
      </c>
      <c r="F4844" s="133" t="s">
        <v>9229</v>
      </c>
      <c r="G4844" s="133" t="s">
        <v>865</v>
      </c>
      <c r="H4844" s="133" t="s">
        <v>1457</v>
      </c>
      <c r="I4844" t="b">
        <v>0</v>
      </c>
      <c r="J4844" s="133" t="s">
        <v>867</v>
      </c>
      <c r="K4844" s="91">
        <v>1850</v>
      </c>
      <c r="L4844" s="278">
        <v>1850</v>
      </c>
      <c r="M4844" s="278">
        <f t="shared" si="75"/>
        <v>0</v>
      </c>
    </row>
    <row r="4845" spans="1:13" hidden="1" x14ac:dyDescent="0.3">
      <c r="A4845" s="108">
        <v>850352</v>
      </c>
      <c r="B4845" s="133" t="s">
        <v>9432</v>
      </c>
      <c r="C4845" s="133" t="s">
        <v>19</v>
      </c>
      <c r="D4845" s="133" t="s">
        <v>9376</v>
      </c>
      <c r="E4845" s="133" t="s">
        <v>1229</v>
      </c>
      <c r="F4845" s="133" t="s">
        <v>9229</v>
      </c>
      <c r="G4845" s="133" t="s">
        <v>925</v>
      </c>
      <c r="H4845" s="133" t="s">
        <v>9433</v>
      </c>
      <c r="I4845" t="b">
        <v>0</v>
      </c>
      <c r="J4845" s="133" t="s">
        <v>867</v>
      </c>
      <c r="K4845" s="91">
        <v>700</v>
      </c>
      <c r="L4845" s="278">
        <v>700</v>
      </c>
      <c r="M4845" s="278">
        <f t="shared" si="75"/>
        <v>0</v>
      </c>
    </row>
    <row r="4846" spans="1:13" hidden="1" x14ac:dyDescent="0.3">
      <c r="A4846" s="108">
        <v>1191178</v>
      </c>
      <c r="B4846" s="133" t="s">
        <v>9434</v>
      </c>
      <c r="C4846" s="133" t="s">
        <v>19</v>
      </c>
      <c r="D4846" s="133" t="s">
        <v>9376</v>
      </c>
      <c r="E4846" s="133" t="s">
        <v>1229</v>
      </c>
      <c r="F4846" s="133" t="s">
        <v>9229</v>
      </c>
      <c r="G4846" s="133" t="s">
        <v>928</v>
      </c>
      <c r="H4846" s="133" t="s">
        <v>2699</v>
      </c>
      <c r="I4846" t="b">
        <v>0</v>
      </c>
      <c r="J4846" s="133" t="s">
        <v>867</v>
      </c>
      <c r="K4846" s="91">
        <v>480</v>
      </c>
      <c r="L4846" s="278">
        <v>480</v>
      </c>
      <c r="M4846" s="278">
        <f t="shared" si="75"/>
        <v>0</v>
      </c>
    </row>
    <row r="4847" spans="1:13" hidden="1" x14ac:dyDescent="0.3">
      <c r="A4847" s="108">
        <v>850860</v>
      </c>
      <c r="B4847" s="133" t="s">
        <v>9435</v>
      </c>
      <c r="C4847" s="133" t="s">
        <v>19</v>
      </c>
      <c r="D4847" s="133" t="s">
        <v>9376</v>
      </c>
      <c r="E4847" s="133" t="s">
        <v>1229</v>
      </c>
      <c r="F4847" s="133" t="s">
        <v>9229</v>
      </c>
      <c r="G4847" s="133" t="s">
        <v>931</v>
      </c>
      <c r="H4847" s="133" t="s">
        <v>1238</v>
      </c>
      <c r="I4847" t="b">
        <v>0</v>
      </c>
      <c r="J4847" s="133" t="s">
        <v>867</v>
      </c>
      <c r="K4847" s="91">
        <v>220</v>
      </c>
      <c r="L4847" s="278">
        <v>220</v>
      </c>
      <c r="M4847" s="278">
        <f t="shared" si="75"/>
        <v>0</v>
      </c>
    </row>
    <row r="4848" spans="1:13" hidden="1" x14ac:dyDescent="0.3">
      <c r="A4848" s="108">
        <v>850848</v>
      </c>
      <c r="B4848" s="133" t="s">
        <v>9436</v>
      </c>
      <c r="C4848" s="133" t="s">
        <v>19</v>
      </c>
      <c r="D4848" s="133" t="s">
        <v>9376</v>
      </c>
      <c r="E4848" s="133" t="s">
        <v>1229</v>
      </c>
      <c r="F4848" s="133" t="s">
        <v>9229</v>
      </c>
      <c r="G4848" s="133" t="s">
        <v>944</v>
      </c>
      <c r="H4848" s="133" t="s">
        <v>9437</v>
      </c>
      <c r="I4848" t="b">
        <v>0</v>
      </c>
      <c r="J4848" s="133" t="s">
        <v>867</v>
      </c>
      <c r="K4848" s="91">
        <v>0</v>
      </c>
      <c r="L4848" s="278">
        <v>0</v>
      </c>
      <c r="M4848" s="278">
        <f t="shared" si="75"/>
        <v>0</v>
      </c>
    </row>
    <row r="4849" spans="1:13" hidden="1" x14ac:dyDescent="0.3">
      <c r="A4849" s="108">
        <v>850861</v>
      </c>
      <c r="B4849" s="133" t="s">
        <v>9438</v>
      </c>
      <c r="C4849" s="133" t="s">
        <v>19</v>
      </c>
      <c r="D4849" s="133" t="s">
        <v>9376</v>
      </c>
      <c r="E4849" s="133" t="s">
        <v>1229</v>
      </c>
      <c r="F4849" s="133" t="s">
        <v>9229</v>
      </c>
      <c r="G4849" s="133" t="s">
        <v>1060</v>
      </c>
      <c r="H4849" s="133" t="s">
        <v>9439</v>
      </c>
      <c r="I4849" t="b">
        <v>0</v>
      </c>
      <c r="J4849" s="133" t="s">
        <v>867</v>
      </c>
      <c r="K4849" s="91">
        <v>650</v>
      </c>
      <c r="L4849" s="278">
        <v>650</v>
      </c>
      <c r="M4849" s="278">
        <f t="shared" si="75"/>
        <v>0</v>
      </c>
    </row>
    <row r="4850" spans="1:13" hidden="1" x14ac:dyDescent="0.3">
      <c r="A4850" s="108">
        <v>1191528</v>
      </c>
      <c r="B4850" s="133" t="s">
        <v>9440</v>
      </c>
      <c r="C4850" s="133" t="s">
        <v>19</v>
      </c>
      <c r="D4850" s="133" t="s">
        <v>9376</v>
      </c>
      <c r="E4850" s="133" t="s">
        <v>1229</v>
      </c>
      <c r="F4850" s="133" t="s">
        <v>9229</v>
      </c>
      <c r="G4850" s="133" t="s">
        <v>1063</v>
      </c>
      <c r="H4850" s="133" t="s">
        <v>9441</v>
      </c>
      <c r="I4850" t="b">
        <v>0</v>
      </c>
      <c r="J4850" s="133" t="s">
        <v>867</v>
      </c>
      <c r="K4850" s="91">
        <v>20</v>
      </c>
      <c r="L4850" s="278">
        <v>20</v>
      </c>
      <c r="M4850" s="278">
        <f t="shared" si="75"/>
        <v>0</v>
      </c>
    </row>
    <row r="4851" spans="1:13" hidden="1" x14ac:dyDescent="0.3">
      <c r="A4851" s="108">
        <v>1191180</v>
      </c>
      <c r="B4851" s="133" t="s">
        <v>9442</v>
      </c>
      <c r="C4851" s="133" t="s">
        <v>19</v>
      </c>
      <c r="D4851" s="133" t="s">
        <v>9376</v>
      </c>
      <c r="E4851" s="133" t="s">
        <v>1229</v>
      </c>
      <c r="F4851" s="133" t="s">
        <v>9229</v>
      </c>
      <c r="G4851" s="133" t="s">
        <v>1088</v>
      </c>
      <c r="H4851" s="133" t="s">
        <v>9443</v>
      </c>
      <c r="I4851" t="b">
        <v>0</v>
      </c>
      <c r="J4851" s="133" t="s">
        <v>867</v>
      </c>
      <c r="K4851" s="91">
        <v>380</v>
      </c>
      <c r="L4851" s="278">
        <v>380</v>
      </c>
      <c r="M4851" s="278">
        <f t="shared" si="75"/>
        <v>0</v>
      </c>
    </row>
    <row r="4852" spans="1:13" hidden="1" x14ac:dyDescent="0.3">
      <c r="A4852" s="108">
        <v>1191181</v>
      </c>
      <c r="B4852" s="133" t="s">
        <v>9444</v>
      </c>
      <c r="C4852" s="133" t="s">
        <v>19</v>
      </c>
      <c r="D4852" s="133" t="s">
        <v>9376</v>
      </c>
      <c r="E4852" s="133" t="s">
        <v>1240</v>
      </c>
      <c r="F4852" s="133" t="s">
        <v>9229</v>
      </c>
      <c r="G4852" s="133" t="s">
        <v>925</v>
      </c>
      <c r="H4852" s="133" t="s">
        <v>9445</v>
      </c>
      <c r="I4852" t="b">
        <v>0</v>
      </c>
      <c r="J4852" s="133" t="s">
        <v>867</v>
      </c>
      <c r="K4852" s="91">
        <v>7330</v>
      </c>
      <c r="L4852" s="278">
        <v>7330</v>
      </c>
      <c r="M4852" s="278">
        <f t="shared" si="75"/>
        <v>0</v>
      </c>
    </row>
    <row r="4853" spans="1:13" hidden="1" x14ac:dyDescent="0.3">
      <c r="A4853" s="108">
        <v>1191526</v>
      </c>
      <c r="B4853" s="133" t="s">
        <v>9446</v>
      </c>
      <c r="C4853" s="133" t="s">
        <v>19</v>
      </c>
      <c r="D4853" s="133" t="s">
        <v>9376</v>
      </c>
      <c r="E4853" s="133" t="s">
        <v>1240</v>
      </c>
      <c r="F4853" s="133" t="s">
        <v>9229</v>
      </c>
      <c r="G4853" s="133" t="s">
        <v>928</v>
      </c>
      <c r="H4853" s="133" t="s">
        <v>9447</v>
      </c>
      <c r="I4853" t="b">
        <v>0</v>
      </c>
      <c r="J4853" s="133" t="s">
        <v>867</v>
      </c>
      <c r="K4853" s="91">
        <v>100500</v>
      </c>
      <c r="L4853" s="278">
        <v>100500</v>
      </c>
      <c r="M4853" s="278">
        <f t="shared" si="75"/>
        <v>0</v>
      </c>
    </row>
    <row r="4854" spans="1:13" hidden="1" x14ac:dyDescent="0.3">
      <c r="A4854" s="108">
        <v>1191529</v>
      </c>
      <c r="B4854" s="133" t="s">
        <v>9448</v>
      </c>
      <c r="C4854" s="133" t="s">
        <v>19</v>
      </c>
      <c r="D4854" s="133" t="s">
        <v>9376</v>
      </c>
      <c r="E4854" s="133" t="s">
        <v>1240</v>
      </c>
      <c r="F4854" s="133" t="s">
        <v>9229</v>
      </c>
      <c r="G4854" s="133" t="s">
        <v>931</v>
      </c>
      <c r="H4854" s="133" t="s">
        <v>9449</v>
      </c>
      <c r="I4854" t="b">
        <v>0</v>
      </c>
      <c r="J4854" s="133" t="s">
        <v>867</v>
      </c>
      <c r="K4854" s="91">
        <v>5030</v>
      </c>
      <c r="L4854" s="278">
        <v>5030</v>
      </c>
      <c r="M4854" s="278">
        <f t="shared" si="75"/>
        <v>0</v>
      </c>
    </row>
    <row r="4855" spans="1:13" hidden="1" x14ac:dyDescent="0.3">
      <c r="A4855" s="108">
        <v>1191183</v>
      </c>
      <c r="B4855" s="133" t="s">
        <v>9450</v>
      </c>
      <c r="C4855" s="133" t="s">
        <v>19</v>
      </c>
      <c r="D4855" s="133" t="s">
        <v>9376</v>
      </c>
      <c r="E4855" s="133" t="s">
        <v>1243</v>
      </c>
      <c r="F4855" s="133" t="s">
        <v>9229</v>
      </c>
      <c r="G4855" s="133" t="s">
        <v>865</v>
      </c>
      <c r="H4855" s="133" t="s">
        <v>1244</v>
      </c>
      <c r="I4855" t="b">
        <v>0</v>
      </c>
      <c r="J4855" s="133" t="s">
        <v>867</v>
      </c>
      <c r="K4855" s="91">
        <v>93000</v>
      </c>
      <c r="L4855" s="278">
        <v>93000</v>
      </c>
      <c r="M4855" s="278">
        <f t="shared" si="75"/>
        <v>0</v>
      </c>
    </row>
    <row r="4856" spans="1:13" hidden="1" x14ac:dyDescent="0.3">
      <c r="A4856" s="108">
        <v>1191184</v>
      </c>
      <c r="B4856" s="133" t="s">
        <v>9451</v>
      </c>
      <c r="C4856" s="133" t="s">
        <v>19</v>
      </c>
      <c r="D4856" s="133" t="s">
        <v>9376</v>
      </c>
      <c r="E4856" s="133" t="s">
        <v>1246</v>
      </c>
      <c r="F4856" s="133" t="s">
        <v>9229</v>
      </c>
      <c r="G4856" s="133" t="s">
        <v>865</v>
      </c>
      <c r="H4856" s="133" t="s">
        <v>1326</v>
      </c>
      <c r="I4856" t="b">
        <v>0</v>
      </c>
      <c r="J4856" s="133" t="s">
        <v>867</v>
      </c>
      <c r="K4856" s="91">
        <v>30000</v>
      </c>
      <c r="L4856" s="278">
        <v>36000</v>
      </c>
      <c r="M4856" s="278">
        <f t="shared" si="75"/>
        <v>6000</v>
      </c>
    </row>
    <row r="4857" spans="1:13" hidden="1" x14ac:dyDescent="0.3">
      <c r="A4857" s="108">
        <v>1191185</v>
      </c>
      <c r="B4857" s="133" t="s">
        <v>9452</v>
      </c>
      <c r="C4857" s="133" t="s">
        <v>19</v>
      </c>
      <c r="D4857" s="133" t="s">
        <v>9376</v>
      </c>
      <c r="E4857" s="133" t="s">
        <v>1246</v>
      </c>
      <c r="F4857" s="133" t="s">
        <v>9229</v>
      </c>
      <c r="G4857" s="133" t="s">
        <v>925</v>
      </c>
      <c r="H4857" s="268" t="s">
        <v>1251</v>
      </c>
      <c r="I4857" t="b">
        <v>0</v>
      </c>
      <c r="J4857" s="133" t="s">
        <v>867</v>
      </c>
      <c r="K4857" s="91">
        <v>6000</v>
      </c>
      <c r="L4857" s="278">
        <v>0</v>
      </c>
      <c r="M4857" s="278">
        <f t="shared" si="75"/>
        <v>-6000</v>
      </c>
    </row>
    <row r="4858" spans="1:13" hidden="1" x14ac:dyDescent="0.3">
      <c r="A4858" s="108">
        <v>1210095</v>
      </c>
      <c r="B4858" s="133" t="s">
        <v>9453</v>
      </c>
      <c r="C4858" s="133" t="s">
        <v>19</v>
      </c>
      <c r="D4858" s="133" t="s">
        <v>9376</v>
      </c>
      <c r="E4858" s="133" t="s">
        <v>1253</v>
      </c>
      <c r="F4858" s="133" t="s">
        <v>9229</v>
      </c>
      <c r="G4858" s="133" t="s">
        <v>865</v>
      </c>
      <c r="H4858" s="133" t="s">
        <v>1254</v>
      </c>
      <c r="I4858" t="b">
        <v>0</v>
      </c>
      <c r="J4858" s="133" t="s">
        <v>867</v>
      </c>
      <c r="K4858" s="91">
        <v>182970</v>
      </c>
      <c r="L4858" s="278">
        <v>182970</v>
      </c>
      <c r="M4858" s="278">
        <f t="shared" si="75"/>
        <v>0</v>
      </c>
    </row>
    <row r="4859" spans="1:13" hidden="1" x14ac:dyDescent="0.3">
      <c r="A4859" s="108">
        <v>1670403</v>
      </c>
      <c r="B4859" s="133" t="s">
        <v>9454</v>
      </c>
      <c r="C4859" s="133" t="s">
        <v>19</v>
      </c>
      <c r="D4859" s="133" t="s">
        <v>9376</v>
      </c>
      <c r="E4859" s="133" t="s">
        <v>1253</v>
      </c>
      <c r="F4859" s="133" t="s">
        <v>9229</v>
      </c>
      <c r="G4859" s="133" t="s">
        <v>925</v>
      </c>
      <c r="H4859" s="133" t="s">
        <v>1256</v>
      </c>
      <c r="I4859" t="b">
        <v>0</v>
      </c>
      <c r="J4859" s="133" t="s">
        <v>867</v>
      </c>
      <c r="K4859" s="91">
        <v>494590</v>
      </c>
      <c r="L4859" s="278">
        <v>494590</v>
      </c>
      <c r="M4859" s="278">
        <f t="shared" si="75"/>
        <v>0</v>
      </c>
    </row>
    <row r="4860" spans="1:13" hidden="1" x14ac:dyDescent="0.3">
      <c r="A4860" s="108">
        <v>598286</v>
      </c>
      <c r="B4860" s="133" t="s">
        <v>9455</v>
      </c>
      <c r="C4860" s="133" t="s">
        <v>19</v>
      </c>
      <c r="D4860" s="133" t="s">
        <v>9376</v>
      </c>
      <c r="E4860" s="133" t="s">
        <v>1253</v>
      </c>
      <c r="F4860" s="133" t="s">
        <v>9229</v>
      </c>
      <c r="G4860" s="133" t="s">
        <v>928</v>
      </c>
      <c r="H4860" s="133" t="s">
        <v>9456</v>
      </c>
      <c r="I4860" t="b">
        <v>0</v>
      </c>
      <c r="J4860" s="133" t="s">
        <v>867</v>
      </c>
      <c r="K4860" s="91">
        <v>200</v>
      </c>
      <c r="L4860" s="278">
        <v>200</v>
      </c>
      <c r="M4860" s="278">
        <f t="shared" si="75"/>
        <v>0</v>
      </c>
    </row>
    <row r="4861" spans="1:13" hidden="1" x14ac:dyDescent="0.3">
      <c r="A4861" s="108">
        <v>597752</v>
      </c>
      <c r="B4861" s="133" t="s">
        <v>9457</v>
      </c>
      <c r="C4861" s="133" t="s">
        <v>19</v>
      </c>
      <c r="D4861" s="133" t="s">
        <v>9376</v>
      </c>
      <c r="E4861" s="133" t="s">
        <v>1253</v>
      </c>
      <c r="F4861" s="133" t="s">
        <v>9229</v>
      </c>
      <c r="G4861" s="133" t="s">
        <v>931</v>
      </c>
      <c r="H4861" s="133" t="s">
        <v>9458</v>
      </c>
      <c r="I4861" t="b">
        <v>0</v>
      </c>
      <c r="J4861" s="133" t="s">
        <v>867</v>
      </c>
      <c r="K4861" s="91">
        <v>0</v>
      </c>
      <c r="L4861" s="278">
        <v>0</v>
      </c>
      <c r="M4861" s="278">
        <f t="shared" si="75"/>
        <v>0</v>
      </c>
    </row>
    <row r="4862" spans="1:13" hidden="1" x14ac:dyDescent="0.3">
      <c r="A4862" s="108">
        <v>597753</v>
      </c>
      <c r="B4862" s="133" t="s">
        <v>9459</v>
      </c>
      <c r="C4862" s="133" t="s">
        <v>19</v>
      </c>
      <c r="D4862" s="133" t="s">
        <v>9376</v>
      </c>
      <c r="E4862" s="133" t="s">
        <v>1265</v>
      </c>
      <c r="F4862" s="133" t="s">
        <v>9229</v>
      </c>
      <c r="G4862" s="133" t="s">
        <v>865</v>
      </c>
      <c r="H4862" s="133" t="s">
        <v>1266</v>
      </c>
      <c r="I4862" t="b">
        <v>0</v>
      </c>
      <c r="J4862" s="133" t="s">
        <v>867</v>
      </c>
      <c r="K4862" s="91">
        <v>117740</v>
      </c>
      <c r="L4862" s="278">
        <v>117740</v>
      </c>
      <c r="M4862" s="278">
        <f t="shared" si="75"/>
        <v>0</v>
      </c>
    </row>
    <row r="4863" spans="1:13" hidden="1" x14ac:dyDescent="0.3">
      <c r="A4863" s="108">
        <v>597754</v>
      </c>
      <c r="B4863" s="133" t="s">
        <v>9460</v>
      </c>
      <c r="C4863" s="133" t="s">
        <v>19</v>
      </c>
      <c r="D4863" s="133" t="s">
        <v>9376</v>
      </c>
      <c r="E4863" s="133" t="s">
        <v>1268</v>
      </c>
      <c r="F4863" s="133" t="s">
        <v>9229</v>
      </c>
      <c r="G4863" s="133" t="s">
        <v>865</v>
      </c>
      <c r="H4863" s="133" t="s">
        <v>1269</v>
      </c>
      <c r="I4863" t="b">
        <v>0</v>
      </c>
      <c r="J4863" s="133" t="s">
        <v>867</v>
      </c>
      <c r="K4863" s="91">
        <v>5400</v>
      </c>
      <c r="L4863" s="278">
        <v>5400</v>
      </c>
      <c r="M4863" s="278">
        <f t="shared" si="75"/>
        <v>0</v>
      </c>
    </row>
    <row r="4864" spans="1:13" hidden="1" x14ac:dyDescent="0.3">
      <c r="A4864" s="108">
        <v>851483</v>
      </c>
      <c r="B4864" s="133" t="s">
        <v>9461</v>
      </c>
      <c r="C4864" s="133" t="s">
        <v>19</v>
      </c>
      <c r="D4864" s="133" t="s">
        <v>9376</v>
      </c>
      <c r="E4864" s="133" t="s">
        <v>1273</v>
      </c>
      <c r="F4864" s="133" t="s">
        <v>9229</v>
      </c>
      <c r="G4864" s="133" t="s">
        <v>865</v>
      </c>
      <c r="H4864" s="133" t="s">
        <v>9462</v>
      </c>
      <c r="I4864" t="b">
        <v>0</v>
      </c>
      <c r="J4864" s="133" t="s">
        <v>867</v>
      </c>
      <c r="K4864" s="91">
        <v>0</v>
      </c>
      <c r="L4864" s="278">
        <v>0</v>
      </c>
      <c r="M4864" s="278">
        <f t="shared" si="75"/>
        <v>0</v>
      </c>
    </row>
    <row r="4865" spans="1:13" hidden="1" x14ac:dyDescent="0.3">
      <c r="A4865" s="108">
        <v>595748</v>
      </c>
      <c r="B4865" s="133" t="s">
        <v>9463</v>
      </c>
      <c r="C4865" s="133" t="s">
        <v>19</v>
      </c>
      <c r="D4865" s="133" t="s">
        <v>9376</v>
      </c>
      <c r="E4865" s="133" t="s">
        <v>2109</v>
      </c>
      <c r="F4865" s="133" t="s">
        <v>9229</v>
      </c>
      <c r="G4865" s="133" t="s">
        <v>865</v>
      </c>
      <c r="H4865" s="133" t="s">
        <v>9464</v>
      </c>
      <c r="I4865" t="b">
        <v>0</v>
      </c>
      <c r="J4865" s="133" t="s">
        <v>867</v>
      </c>
      <c r="K4865" s="91">
        <v>0</v>
      </c>
      <c r="L4865" s="278">
        <v>0</v>
      </c>
      <c r="M4865" s="278">
        <f t="shared" si="75"/>
        <v>0</v>
      </c>
    </row>
    <row r="4866" spans="1:13" hidden="1" x14ac:dyDescent="0.3">
      <c r="A4866" s="108">
        <v>594816</v>
      </c>
      <c r="B4866" s="133" t="s">
        <v>9465</v>
      </c>
      <c r="C4866" s="133" t="s">
        <v>19</v>
      </c>
      <c r="D4866" s="133" t="s">
        <v>9466</v>
      </c>
      <c r="E4866" s="133" t="s">
        <v>1165</v>
      </c>
      <c r="F4866" s="133" t="s">
        <v>9238</v>
      </c>
      <c r="G4866" s="133" t="s">
        <v>865</v>
      </c>
      <c r="H4866" s="133">
        <v>0</v>
      </c>
      <c r="I4866" t="b">
        <v>0</v>
      </c>
      <c r="J4866" s="133" t="s">
        <v>1166</v>
      </c>
      <c r="K4866" s="91">
        <v>3490640</v>
      </c>
      <c r="L4866" s="278">
        <v>3350140</v>
      </c>
      <c r="M4866" s="278">
        <f t="shared" si="75"/>
        <v>-140500</v>
      </c>
    </row>
    <row r="4867" spans="1:13" hidden="1" x14ac:dyDescent="0.3">
      <c r="A4867" s="108">
        <v>850849</v>
      </c>
      <c r="B4867" s="133" t="s">
        <v>9467</v>
      </c>
      <c r="C4867" s="133" t="s">
        <v>19</v>
      </c>
      <c r="D4867" s="133" t="s">
        <v>9466</v>
      </c>
      <c r="E4867" s="133" t="s">
        <v>1165</v>
      </c>
      <c r="F4867" s="133" t="s">
        <v>9238</v>
      </c>
      <c r="G4867" s="133" t="s">
        <v>925</v>
      </c>
      <c r="H4867" s="133" t="s">
        <v>9468</v>
      </c>
      <c r="I4867" t="b">
        <v>0</v>
      </c>
      <c r="J4867" s="133" t="s">
        <v>867</v>
      </c>
      <c r="K4867" s="91">
        <v>32000</v>
      </c>
      <c r="L4867" s="278">
        <v>32000</v>
      </c>
      <c r="M4867" s="278">
        <f t="shared" si="75"/>
        <v>0</v>
      </c>
    </row>
    <row r="4868" spans="1:13" hidden="1" x14ac:dyDescent="0.3">
      <c r="A4868" s="108">
        <v>850862</v>
      </c>
      <c r="B4868" s="133" t="s">
        <v>9469</v>
      </c>
      <c r="C4868" s="133" t="s">
        <v>19</v>
      </c>
      <c r="D4868" s="133" t="s">
        <v>9466</v>
      </c>
      <c r="E4868" s="133" t="s">
        <v>1165</v>
      </c>
      <c r="F4868" s="133" t="s">
        <v>9238</v>
      </c>
      <c r="G4868" s="133" t="s">
        <v>928</v>
      </c>
      <c r="H4868" s="133" t="s">
        <v>9471</v>
      </c>
      <c r="I4868" t="b">
        <v>0</v>
      </c>
      <c r="J4868" s="133" t="s">
        <v>867</v>
      </c>
      <c r="K4868" s="91">
        <v>26500</v>
      </c>
      <c r="L4868" s="278">
        <v>26500</v>
      </c>
      <c r="M4868" s="278">
        <f t="shared" si="75"/>
        <v>0</v>
      </c>
    </row>
    <row r="4869" spans="1:13" hidden="1" x14ac:dyDescent="0.3">
      <c r="A4869" s="108">
        <v>850863</v>
      </c>
      <c r="B4869" s="133" t="s">
        <v>9472</v>
      </c>
      <c r="C4869" s="133" t="s">
        <v>19</v>
      </c>
      <c r="D4869" s="133" t="s">
        <v>9466</v>
      </c>
      <c r="E4869" s="133" t="s">
        <v>1165</v>
      </c>
      <c r="F4869" s="133" t="s">
        <v>9238</v>
      </c>
      <c r="G4869" s="133" t="s">
        <v>931</v>
      </c>
      <c r="H4869" s="133" t="s">
        <v>9473</v>
      </c>
      <c r="I4869" t="b">
        <v>0</v>
      </c>
      <c r="J4869" s="133" t="s">
        <v>867</v>
      </c>
      <c r="K4869" s="91">
        <v>83790</v>
      </c>
      <c r="L4869" s="278">
        <v>83790</v>
      </c>
      <c r="M4869" s="278">
        <f t="shared" si="75"/>
        <v>0</v>
      </c>
    </row>
    <row r="4870" spans="1:13" hidden="1" x14ac:dyDescent="0.3">
      <c r="A4870" s="108">
        <v>851484</v>
      </c>
      <c r="B4870" s="133" t="s">
        <v>9474</v>
      </c>
      <c r="C4870" s="133" t="s">
        <v>19</v>
      </c>
      <c r="D4870" s="133" t="s">
        <v>9466</v>
      </c>
      <c r="E4870" s="133" t="s">
        <v>1165</v>
      </c>
      <c r="F4870" s="133" t="s">
        <v>9238</v>
      </c>
      <c r="G4870" s="133" t="s">
        <v>944</v>
      </c>
      <c r="H4870" s="133" t="s">
        <v>9475</v>
      </c>
      <c r="I4870" t="b">
        <v>0</v>
      </c>
      <c r="J4870" s="133" t="s">
        <v>867</v>
      </c>
      <c r="K4870" s="91">
        <v>27000</v>
      </c>
      <c r="L4870" s="278">
        <v>27000</v>
      </c>
      <c r="M4870" s="278">
        <f t="shared" ref="M4870:M4933" si="76">+L4870-K4870</f>
        <v>0</v>
      </c>
    </row>
    <row r="4871" spans="1:13" hidden="1" x14ac:dyDescent="0.3">
      <c r="A4871" s="108">
        <v>850350</v>
      </c>
      <c r="B4871" s="133" t="s">
        <v>9476</v>
      </c>
      <c r="C4871" s="133" t="s">
        <v>19</v>
      </c>
      <c r="D4871" s="133" t="s">
        <v>9466</v>
      </c>
      <c r="E4871" s="133" t="s">
        <v>1173</v>
      </c>
      <c r="F4871" s="133" t="s">
        <v>9238</v>
      </c>
      <c r="G4871" s="133" t="s">
        <v>865</v>
      </c>
      <c r="H4871" s="133" t="s">
        <v>1174</v>
      </c>
      <c r="I4871" t="b">
        <v>0</v>
      </c>
      <c r="J4871" s="133" t="s">
        <v>867</v>
      </c>
      <c r="K4871" s="91">
        <v>0</v>
      </c>
      <c r="L4871" s="278">
        <v>0</v>
      </c>
      <c r="M4871" s="278">
        <f t="shared" si="76"/>
        <v>0</v>
      </c>
    </row>
    <row r="4872" spans="1:13" hidden="1" x14ac:dyDescent="0.3">
      <c r="A4872" s="108">
        <v>850864</v>
      </c>
      <c r="B4872" s="133" t="s">
        <v>9477</v>
      </c>
      <c r="C4872" s="133" t="s">
        <v>19</v>
      </c>
      <c r="D4872" s="133" t="s">
        <v>9466</v>
      </c>
      <c r="E4872" s="133" t="s">
        <v>1286</v>
      </c>
      <c r="F4872" s="133" t="s">
        <v>9238</v>
      </c>
      <c r="G4872" s="133" t="s">
        <v>865</v>
      </c>
      <c r="H4872" s="133" t="s">
        <v>1287</v>
      </c>
      <c r="I4872" t="b">
        <v>0</v>
      </c>
      <c r="J4872" s="133" t="s">
        <v>867</v>
      </c>
      <c r="K4872" s="91">
        <v>142110</v>
      </c>
      <c r="L4872" s="278">
        <v>142110</v>
      </c>
      <c r="M4872" s="278">
        <f t="shared" si="76"/>
        <v>0</v>
      </c>
    </row>
    <row r="4873" spans="1:13" hidden="1" x14ac:dyDescent="0.3">
      <c r="A4873" s="108">
        <v>597755</v>
      </c>
      <c r="B4873" s="133" t="s">
        <v>9478</v>
      </c>
      <c r="C4873" s="133" t="s">
        <v>19</v>
      </c>
      <c r="D4873" s="133" t="s">
        <v>9466</v>
      </c>
      <c r="E4873" s="133" t="s">
        <v>1176</v>
      </c>
      <c r="F4873" s="133" t="s">
        <v>9238</v>
      </c>
      <c r="G4873" s="133" t="s">
        <v>865</v>
      </c>
      <c r="H4873" s="133">
        <v>0</v>
      </c>
      <c r="I4873" t="b">
        <v>0</v>
      </c>
      <c r="J4873" s="133" t="s">
        <v>1166</v>
      </c>
      <c r="K4873" s="91">
        <v>1847960</v>
      </c>
      <c r="L4873" s="278">
        <v>1809170</v>
      </c>
      <c r="M4873" s="278">
        <f t="shared" si="76"/>
        <v>-38790</v>
      </c>
    </row>
    <row r="4874" spans="1:13" hidden="1" x14ac:dyDescent="0.3">
      <c r="A4874" s="108">
        <v>597756</v>
      </c>
      <c r="B4874" s="133" t="s">
        <v>9480</v>
      </c>
      <c r="C4874" s="133" t="s">
        <v>19</v>
      </c>
      <c r="D4874" s="133" t="s">
        <v>9466</v>
      </c>
      <c r="E4874" s="133" t="s">
        <v>1522</v>
      </c>
      <c r="F4874" s="133" t="s">
        <v>9238</v>
      </c>
      <c r="G4874" s="133" t="s">
        <v>865</v>
      </c>
      <c r="H4874" s="133" t="s">
        <v>1523</v>
      </c>
      <c r="I4874" t="b">
        <v>0</v>
      </c>
      <c r="J4874" s="133" t="s">
        <v>867</v>
      </c>
      <c r="K4874" s="91">
        <v>0</v>
      </c>
      <c r="L4874" s="278">
        <v>0</v>
      </c>
      <c r="M4874" s="278">
        <f t="shared" si="76"/>
        <v>0</v>
      </c>
    </row>
    <row r="4875" spans="1:13" hidden="1" x14ac:dyDescent="0.3">
      <c r="A4875" s="108">
        <v>597757</v>
      </c>
      <c r="B4875" s="133" t="s">
        <v>9481</v>
      </c>
      <c r="C4875" s="133" t="s">
        <v>19</v>
      </c>
      <c r="D4875" s="133" t="s">
        <v>9466</v>
      </c>
      <c r="E4875" s="133" t="s">
        <v>1182</v>
      </c>
      <c r="F4875" s="133" t="s">
        <v>9238</v>
      </c>
      <c r="G4875" s="133" t="s">
        <v>865</v>
      </c>
      <c r="H4875" s="133" t="s">
        <v>1183</v>
      </c>
      <c r="I4875" t="b">
        <v>0</v>
      </c>
      <c r="J4875" s="133" t="s">
        <v>867</v>
      </c>
      <c r="K4875" s="91">
        <v>0</v>
      </c>
      <c r="L4875" s="278">
        <v>0</v>
      </c>
      <c r="M4875" s="278">
        <f t="shared" si="76"/>
        <v>0</v>
      </c>
    </row>
    <row r="4876" spans="1:13" hidden="1" x14ac:dyDescent="0.3">
      <c r="A4876" s="108">
        <v>850856</v>
      </c>
      <c r="B4876" s="133" t="s">
        <v>9482</v>
      </c>
      <c r="C4876" s="133" t="s">
        <v>19</v>
      </c>
      <c r="D4876" s="133" t="s">
        <v>9466</v>
      </c>
      <c r="E4876" s="133" t="s">
        <v>1185</v>
      </c>
      <c r="F4876" s="133" t="s">
        <v>9238</v>
      </c>
      <c r="G4876" s="133" t="s">
        <v>865</v>
      </c>
      <c r="H4876" s="133" t="s">
        <v>9483</v>
      </c>
      <c r="I4876" t="b">
        <v>0</v>
      </c>
      <c r="J4876" s="133" t="s">
        <v>867</v>
      </c>
      <c r="K4876" s="91">
        <v>400</v>
      </c>
      <c r="L4876" s="278">
        <v>400</v>
      </c>
      <c r="M4876" s="278">
        <f t="shared" si="76"/>
        <v>0</v>
      </c>
    </row>
    <row r="4877" spans="1:13" hidden="1" x14ac:dyDescent="0.3">
      <c r="A4877" s="108">
        <v>850347</v>
      </c>
      <c r="B4877" s="133" t="s">
        <v>9484</v>
      </c>
      <c r="C4877" s="133" t="s">
        <v>19</v>
      </c>
      <c r="D4877" s="133" t="s">
        <v>9466</v>
      </c>
      <c r="E4877" s="133" t="s">
        <v>1185</v>
      </c>
      <c r="F4877" s="133" t="s">
        <v>9238</v>
      </c>
      <c r="G4877" s="133" t="s">
        <v>925</v>
      </c>
      <c r="H4877" s="133" t="s">
        <v>9485</v>
      </c>
      <c r="I4877" t="b">
        <v>0</v>
      </c>
      <c r="J4877" s="133" t="s">
        <v>867</v>
      </c>
      <c r="K4877" s="91">
        <v>660</v>
      </c>
      <c r="L4877" s="278">
        <v>660</v>
      </c>
      <c r="M4877" s="278">
        <f t="shared" si="76"/>
        <v>0</v>
      </c>
    </row>
    <row r="4878" spans="1:13" hidden="1" x14ac:dyDescent="0.3">
      <c r="A4878" s="108">
        <v>588830</v>
      </c>
      <c r="B4878" s="133" t="s">
        <v>9486</v>
      </c>
      <c r="C4878" s="133" t="s">
        <v>19</v>
      </c>
      <c r="D4878" s="133" t="s">
        <v>9466</v>
      </c>
      <c r="E4878" s="133" t="s">
        <v>1185</v>
      </c>
      <c r="F4878" s="133" t="s">
        <v>9238</v>
      </c>
      <c r="G4878" s="133" t="s">
        <v>928</v>
      </c>
      <c r="H4878" s="133" t="s">
        <v>9487</v>
      </c>
      <c r="I4878" t="b">
        <v>0</v>
      </c>
      <c r="J4878" s="133" t="s">
        <v>867</v>
      </c>
      <c r="K4878" s="91">
        <v>150</v>
      </c>
      <c r="L4878" s="278">
        <v>150</v>
      </c>
      <c r="M4878" s="278">
        <f t="shared" si="76"/>
        <v>0</v>
      </c>
    </row>
    <row r="4879" spans="1:13" hidden="1" x14ac:dyDescent="0.3">
      <c r="A4879" s="108">
        <v>850349</v>
      </c>
      <c r="B4879" s="133" t="s">
        <v>9488</v>
      </c>
      <c r="C4879" s="133" t="s">
        <v>19</v>
      </c>
      <c r="D4879" s="133" t="s">
        <v>9466</v>
      </c>
      <c r="E4879" s="133" t="s">
        <v>1185</v>
      </c>
      <c r="F4879" s="133" t="s">
        <v>9238</v>
      </c>
      <c r="G4879" s="133" t="s">
        <v>931</v>
      </c>
      <c r="H4879" s="133" t="s">
        <v>9489</v>
      </c>
      <c r="I4879" t="b">
        <v>0</v>
      </c>
      <c r="J4879" s="133" t="s">
        <v>867</v>
      </c>
      <c r="K4879" s="91">
        <v>110</v>
      </c>
      <c r="L4879" s="278">
        <v>110</v>
      </c>
      <c r="M4879" s="278">
        <f t="shared" si="76"/>
        <v>0</v>
      </c>
    </row>
    <row r="4880" spans="1:13" hidden="1" x14ac:dyDescent="0.3">
      <c r="A4880" s="108">
        <v>597758</v>
      </c>
      <c r="B4880" s="133" t="s">
        <v>9490</v>
      </c>
      <c r="C4880" s="133" t="s">
        <v>19</v>
      </c>
      <c r="D4880" s="133" t="s">
        <v>9466</v>
      </c>
      <c r="E4880" s="133" t="s">
        <v>1188</v>
      </c>
      <c r="F4880" s="133" t="s">
        <v>9238</v>
      </c>
      <c r="G4880" s="133" t="s">
        <v>865</v>
      </c>
      <c r="H4880" s="133" t="s">
        <v>1189</v>
      </c>
      <c r="I4880" t="b">
        <v>0</v>
      </c>
      <c r="J4880" s="133" t="s">
        <v>867</v>
      </c>
      <c r="K4880" s="91">
        <v>60000</v>
      </c>
      <c r="L4880" s="278">
        <v>60000</v>
      </c>
      <c r="M4880" s="278">
        <f t="shared" si="76"/>
        <v>0</v>
      </c>
    </row>
    <row r="4881" spans="1:13" hidden="1" x14ac:dyDescent="0.3">
      <c r="A4881" s="108">
        <v>599120</v>
      </c>
      <c r="B4881" s="133" t="s">
        <v>9491</v>
      </c>
      <c r="C4881" s="133" t="s">
        <v>19</v>
      </c>
      <c r="D4881" s="133" t="s">
        <v>9466</v>
      </c>
      <c r="E4881" s="133" t="s">
        <v>1191</v>
      </c>
      <c r="F4881" s="133" t="s">
        <v>9238</v>
      </c>
      <c r="G4881" s="133" t="s">
        <v>865</v>
      </c>
      <c r="H4881" s="133" t="s">
        <v>1192</v>
      </c>
      <c r="I4881" t="b">
        <v>0</v>
      </c>
      <c r="J4881" s="133" t="s">
        <v>867</v>
      </c>
      <c r="K4881" s="91">
        <v>12000</v>
      </c>
      <c r="L4881" s="278">
        <v>12000</v>
      </c>
      <c r="M4881" s="278">
        <f t="shared" si="76"/>
        <v>0</v>
      </c>
    </row>
    <row r="4882" spans="1:13" hidden="1" x14ac:dyDescent="0.3">
      <c r="A4882" s="108">
        <v>603418</v>
      </c>
      <c r="B4882" s="133" t="s">
        <v>9492</v>
      </c>
      <c r="C4882" s="133" t="s">
        <v>19</v>
      </c>
      <c r="D4882" s="133" t="s">
        <v>9466</v>
      </c>
      <c r="E4882" s="133" t="s">
        <v>1194</v>
      </c>
      <c r="F4882" s="133" t="s">
        <v>9238</v>
      </c>
      <c r="G4882" s="133" t="s">
        <v>865</v>
      </c>
      <c r="H4882" s="133" t="s">
        <v>9326</v>
      </c>
      <c r="I4882" t="b">
        <v>0</v>
      </c>
      <c r="J4882" s="133" t="s">
        <v>867</v>
      </c>
      <c r="K4882" s="91">
        <v>1500</v>
      </c>
      <c r="L4882" s="278">
        <v>1500</v>
      </c>
      <c r="M4882" s="278">
        <f t="shared" si="76"/>
        <v>0</v>
      </c>
    </row>
    <row r="4883" spans="1:13" hidden="1" x14ac:dyDescent="0.3">
      <c r="A4883" s="108">
        <v>595713</v>
      </c>
      <c r="B4883" s="133" t="s">
        <v>9493</v>
      </c>
      <c r="C4883" s="133" t="s">
        <v>19</v>
      </c>
      <c r="D4883" s="133" t="s">
        <v>9466</v>
      </c>
      <c r="E4883" s="133" t="s">
        <v>1194</v>
      </c>
      <c r="F4883" s="133" t="s">
        <v>9238</v>
      </c>
      <c r="G4883" s="133" t="s">
        <v>925</v>
      </c>
      <c r="H4883" s="133" t="s">
        <v>9494</v>
      </c>
      <c r="I4883" t="b">
        <v>0</v>
      </c>
      <c r="J4883" s="133" t="s">
        <v>867</v>
      </c>
      <c r="K4883" s="91">
        <v>20000</v>
      </c>
      <c r="L4883" s="278">
        <v>20000</v>
      </c>
      <c r="M4883" s="278">
        <f t="shared" si="76"/>
        <v>0</v>
      </c>
    </row>
    <row r="4884" spans="1:13" hidden="1" x14ac:dyDescent="0.3">
      <c r="A4884" s="108">
        <v>595389</v>
      </c>
      <c r="B4884" s="133" t="s">
        <v>9495</v>
      </c>
      <c r="C4884" s="133" t="s">
        <v>19</v>
      </c>
      <c r="D4884" s="133" t="s">
        <v>9466</v>
      </c>
      <c r="E4884" s="133" t="s">
        <v>1194</v>
      </c>
      <c r="F4884" s="133" t="s">
        <v>9238</v>
      </c>
      <c r="G4884" s="133" t="s">
        <v>928</v>
      </c>
      <c r="H4884" s="133" t="s">
        <v>9496</v>
      </c>
      <c r="I4884" t="b">
        <v>0</v>
      </c>
      <c r="J4884" s="133" t="s">
        <v>867</v>
      </c>
      <c r="K4884" s="91">
        <v>2500</v>
      </c>
      <c r="L4884" s="278">
        <v>2500</v>
      </c>
      <c r="M4884" s="278">
        <f t="shared" si="76"/>
        <v>0</v>
      </c>
    </row>
    <row r="4885" spans="1:13" hidden="1" x14ac:dyDescent="0.3">
      <c r="A4885" s="108">
        <v>594817</v>
      </c>
      <c r="B4885" s="133" t="s">
        <v>9497</v>
      </c>
      <c r="C4885" s="133" t="s">
        <v>19</v>
      </c>
      <c r="D4885" s="133" t="s">
        <v>9466</v>
      </c>
      <c r="E4885" s="133" t="s">
        <v>1194</v>
      </c>
      <c r="F4885" s="133" t="s">
        <v>9238</v>
      </c>
      <c r="G4885" s="133" t="s">
        <v>931</v>
      </c>
      <c r="H4885" s="133" t="s">
        <v>9498</v>
      </c>
      <c r="I4885" t="b">
        <v>0</v>
      </c>
      <c r="J4885" s="133" t="s">
        <v>867</v>
      </c>
      <c r="K4885" s="91">
        <v>20000</v>
      </c>
      <c r="L4885" s="278">
        <v>20000</v>
      </c>
      <c r="M4885" s="278">
        <f t="shared" si="76"/>
        <v>0</v>
      </c>
    </row>
    <row r="4886" spans="1:13" hidden="1" x14ac:dyDescent="0.3">
      <c r="A4886" s="108">
        <v>601467</v>
      </c>
      <c r="B4886" s="133" t="s">
        <v>9499</v>
      </c>
      <c r="C4886" s="133" t="s">
        <v>19</v>
      </c>
      <c r="D4886" s="133" t="s">
        <v>9466</v>
      </c>
      <c r="E4886" s="133" t="s">
        <v>1202</v>
      </c>
      <c r="F4886" s="133" t="s">
        <v>9238</v>
      </c>
      <c r="G4886" s="133" t="s">
        <v>865</v>
      </c>
      <c r="H4886" s="133" t="s">
        <v>2831</v>
      </c>
      <c r="I4886" t="b">
        <v>0</v>
      </c>
      <c r="J4886" s="133" t="s">
        <v>867</v>
      </c>
      <c r="K4886" s="91">
        <v>5000</v>
      </c>
      <c r="L4886" s="278">
        <v>5000</v>
      </c>
      <c r="M4886" s="278">
        <f t="shared" si="76"/>
        <v>0</v>
      </c>
    </row>
    <row r="4887" spans="1:13" hidden="1" x14ac:dyDescent="0.3">
      <c r="A4887" s="108">
        <v>850351</v>
      </c>
      <c r="B4887" s="133" t="s">
        <v>9500</v>
      </c>
      <c r="C4887" s="133" t="s">
        <v>19</v>
      </c>
      <c r="D4887" s="133" t="s">
        <v>9466</v>
      </c>
      <c r="E4887" s="133" t="s">
        <v>1354</v>
      </c>
      <c r="F4887" s="133" t="s">
        <v>9238</v>
      </c>
      <c r="G4887" s="133" t="s">
        <v>865</v>
      </c>
      <c r="H4887" s="133" t="s">
        <v>1355</v>
      </c>
      <c r="I4887" t="b">
        <v>0</v>
      </c>
      <c r="J4887" s="133" t="s">
        <v>867</v>
      </c>
      <c r="K4887" s="91">
        <v>7110</v>
      </c>
      <c r="L4887" s="278">
        <v>7110</v>
      </c>
      <c r="M4887" s="278">
        <f t="shared" si="76"/>
        <v>0</v>
      </c>
    </row>
    <row r="4888" spans="1:13" hidden="1" x14ac:dyDescent="0.3">
      <c r="A4888" s="108">
        <v>594773</v>
      </c>
      <c r="B4888" s="133" t="s">
        <v>9501</v>
      </c>
      <c r="C4888" s="133" t="s">
        <v>19</v>
      </c>
      <c r="D4888" s="133" t="s">
        <v>9466</v>
      </c>
      <c r="E4888" s="133" t="s">
        <v>1207</v>
      </c>
      <c r="F4888" s="133" t="s">
        <v>9238</v>
      </c>
      <c r="G4888" s="133" t="s">
        <v>865</v>
      </c>
      <c r="H4888" s="133" t="s">
        <v>9502</v>
      </c>
      <c r="I4888" t="b">
        <v>0</v>
      </c>
      <c r="J4888" s="133" t="s">
        <v>867</v>
      </c>
      <c r="K4888" s="91">
        <v>40</v>
      </c>
      <c r="L4888" s="278">
        <v>40</v>
      </c>
      <c r="M4888" s="278">
        <f t="shared" si="76"/>
        <v>0</v>
      </c>
    </row>
    <row r="4889" spans="1:13" hidden="1" x14ac:dyDescent="0.3">
      <c r="A4889" s="108">
        <v>593839</v>
      </c>
      <c r="B4889" s="133" t="s">
        <v>9503</v>
      </c>
      <c r="C4889" s="133" t="s">
        <v>19</v>
      </c>
      <c r="D4889" s="133" t="s">
        <v>9466</v>
      </c>
      <c r="E4889" s="133" t="s">
        <v>1207</v>
      </c>
      <c r="F4889" s="133" t="s">
        <v>9238</v>
      </c>
      <c r="G4889" s="133" t="s">
        <v>925</v>
      </c>
      <c r="H4889" s="133" t="s">
        <v>9504</v>
      </c>
      <c r="I4889" t="b">
        <v>0</v>
      </c>
      <c r="J4889" s="133" t="s">
        <v>867</v>
      </c>
      <c r="K4889" s="91">
        <v>500</v>
      </c>
      <c r="L4889" s="278">
        <v>500</v>
      </c>
      <c r="M4889" s="278">
        <f t="shared" si="76"/>
        <v>0</v>
      </c>
    </row>
    <row r="4890" spans="1:13" hidden="1" x14ac:dyDescent="0.3">
      <c r="A4890" s="108">
        <v>850850</v>
      </c>
      <c r="B4890" s="133" t="s">
        <v>9505</v>
      </c>
      <c r="C4890" s="133" t="s">
        <v>19</v>
      </c>
      <c r="D4890" s="133" t="s">
        <v>9466</v>
      </c>
      <c r="E4890" s="133" t="s">
        <v>1207</v>
      </c>
      <c r="F4890" s="133" t="s">
        <v>9238</v>
      </c>
      <c r="G4890" s="133" t="s">
        <v>928</v>
      </c>
      <c r="H4890" s="133" t="s">
        <v>9506</v>
      </c>
      <c r="I4890" t="b">
        <v>0</v>
      </c>
      <c r="J4890" s="133" t="s">
        <v>867</v>
      </c>
      <c r="K4890" s="91">
        <v>350</v>
      </c>
      <c r="L4890" s="278">
        <v>350</v>
      </c>
      <c r="M4890" s="278">
        <f t="shared" si="76"/>
        <v>0</v>
      </c>
    </row>
    <row r="4891" spans="1:13" hidden="1" x14ac:dyDescent="0.3">
      <c r="A4891" s="108">
        <v>585114</v>
      </c>
      <c r="B4891" s="133" t="s">
        <v>9507</v>
      </c>
      <c r="C4891" s="133" t="s">
        <v>19</v>
      </c>
      <c r="D4891" s="133" t="s">
        <v>9466</v>
      </c>
      <c r="E4891" s="133" t="s">
        <v>1207</v>
      </c>
      <c r="F4891" s="133" t="s">
        <v>9238</v>
      </c>
      <c r="G4891" s="133" t="s">
        <v>931</v>
      </c>
      <c r="H4891" s="133" t="s">
        <v>9508</v>
      </c>
      <c r="I4891" t="b">
        <v>0</v>
      </c>
      <c r="J4891" s="133" t="s">
        <v>867</v>
      </c>
      <c r="K4891" s="91">
        <v>200</v>
      </c>
      <c r="L4891" s="278">
        <v>200</v>
      </c>
      <c r="M4891" s="278">
        <f t="shared" si="76"/>
        <v>0</v>
      </c>
    </row>
    <row r="4892" spans="1:13" hidden="1" x14ac:dyDescent="0.3">
      <c r="A4892" s="108">
        <v>585250</v>
      </c>
      <c r="B4892" s="133" t="s">
        <v>9509</v>
      </c>
      <c r="C4892" s="133" t="s">
        <v>19</v>
      </c>
      <c r="D4892" s="133" t="s">
        <v>9466</v>
      </c>
      <c r="E4892" s="133" t="s">
        <v>1212</v>
      </c>
      <c r="F4892" s="133" t="s">
        <v>9238</v>
      </c>
      <c r="G4892" s="133" t="s">
        <v>865</v>
      </c>
      <c r="H4892" s="133" t="s">
        <v>9510</v>
      </c>
      <c r="I4892" t="b">
        <v>0</v>
      </c>
      <c r="J4892" s="133" t="s">
        <v>867</v>
      </c>
      <c r="K4892" s="91">
        <v>58000</v>
      </c>
      <c r="L4892" s="278">
        <v>58000</v>
      </c>
      <c r="M4892" s="278">
        <f t="shared" si="76"/>
        <v>0</v>
      </c>
    </row>
    <row r="4893" spans="1:13" hidden="1" x14ac:dyDescent="0.3">
      <c r="A4893" s="108">
        <v>584075</v>
      </c>
      <c r="B4893" s="133" t="s">
        <v>9511</v>
      </c>
      <c r="C4893" s="133" t="s">
        <v>19</v>
      </c>
      <c r="D4893" s="133" t="s">
        <v>9466</v>
      </c>
      <c r="E4893" s="133" t="s">
        <v>1212</v>
      </c>
      <c r="F4893" s="133" t="s">
        <v>9238</v>
      </c>
      <c r="G4893" s="133" t="s">
        <v>925</v>
      </c>
      <c r="H4893" s="133" t="s">
        <v>9512</v>
      </c>
      <c r="I4893" t="b">
        <v>0</v>
      </c>
      <c r="J4893" s="133" t="s">
        <v>867</v>
      </c>
      <c r="K4893" s="91">
        <v>12000</v>
      </c>
      <c r="L4893" s="278">
        <v>12000</v>
      </c>
      <c r="M4893" s="278">
        <f t="shared" si="76"/>
        <v>0</v>
      </c>
    </row>
    <row r="4894" spans="1:13" hidden="1" x14ac:dyDescent="0.3">
      <c r="A4894" s="108">
        <v>588823</v>
      </c>
      <c r="B4894" s="133" t="s">
        <v>9513</v>
      </c>
      <c r="C4894" s="133" t="s">
        <v>19</v>
      </c>
      <c r="D4894" s="133" t="s">
        <v>9466</v>
      </c>
      <c r="E4894" s="133" t="s">
        <v>1215</v>
      </c>
      <c r="F4894" s="133" t="s">
        <v>9238</v>
      </c>
      <c r="G4894" s="133" t="s">
        <v>865</v>
      </c>
      <c r="H4894" s="133" t="s">
        <v>9514</v>
      </c>
      <c r="I4894" t="b">
        <v>0</v>
      </c>
      <c r="J4894" s="133" t="s">
        <v>867</v>
      </c>
      <c r="K4894" s="91">
        <v>1000</v>
      </c>
      <c r="L4894" s="278">
        <v>1000</v>
      </c>
      <c r="M4894" s="278">
        <f t="shared" si="76"/>
        <v>0</v>
      </c>
    </row>
    <row r="4895" spans="1:13" hidden="1" x14ac:dyDescent="0.3">
      <c r="A4895" s="108">
        <v>601651</v>
      </c>
      <c r="B4895" s="133" t="s">
        <v>9515</v>
      </c>
      <c r="C4895" s="133" t="s">
        <v>19</v>
      </c>
      <c r="D4895" s="133" t="s">
        <v>9466</v>
      </c>
      <c r="E4895" s="133" t="s">
        <v>1215</v>
      </c>
      <c r="F4895" s="133" t="s">
        <v>9238</v>
      </c>
      <c r="G4895" s="133" t="s">
        <v>925</v>
      </c>
      <c r="H4895" s="133" t="s">
        <v>9516</v>
      </c>
      <c r="I4895" t="b">
        <v>0</v>
      </c>
      <c r="J4895" s="133" t="s">
        <v>867</v>
      </c>
      <c r="K4895" s="91">
        <v>1000</v>
      </c>
      <c r="L4895" s="278">
        <v>1000</v>
      </c>
      <c r="M4895" s="278">
        <f t="shared" si="76"/>
        <v>0</v>
      </c>
    </row>
    <row r="4896" spans="1:13" hidden="1" x14ac:dyDescent="0.3">
      <c r="A4896" s="108">
        <v>602681</v>
      </c>
      <c r="B4896" s="133" t="s">
        <v>9517</v>
      </c>
      <c r="C4896" s="133" t="s">
        <v>19</v>
      </c>
      <c r="D4896" s="133" t="s">
        <v>9466</v>
      </c>
      <c r="E4896" s="133" t="s">
        <v>1215</v>
      </c>
      <c r="F4896" s="133" t="s">
        <v>9238</v>
      </c>
      <c r="G4896" s="133" t="s">
        <v>928</v>
      </c>
      <c r="H4896" s="133" t="s">
        <v>9518</v>
      </c>
      <c r="I4896" t="b">
        <v>0</v>
      </c>
      <c r="J4896" s="133" t="s">
        <v>867</v>
      </c>
      <c r="K4896" s="91">
        <v>7000</v>
      </c>
      <c r="L4896" s="278">
        <v>7000</v>
      </c>
      <c r="M4896" s="278">
        <f t="shared" si="76"/>
        <v>0</v>
      </c>
    </row>
    <row r="4897" spans="1:13" hidden="1" x14ac:dyDescent="0.3">
      <c r="A4897" s="108">
        <v>602722</v>
      </c>
      <c r="B4897" s="133" t="s">
        <v>9519</v>
      </c>
      <c r="C4897" s="133" t="s">
        <v>19</v>
      </c>
      <c r="D4897" s="133" t="s">
        <v>9466</v>
      </c>
      <c r="E4897" s="133" t="s">
        <v>1215</v>
      </c>
      <c r="F4897" s="133" t="s">
        <v>9238</v>
      </c>
      <c r="G4897" s="133" t="s">
        <v>931</v>
      </c>
      <c r="H4897" s="133" t="s">
        <v>9520</v>
      </c>
      <c r="I4897" t="b">
        <v>0</v>
      </c>
      <c r="J4897" s="133" t="s">
        <v>867</v>
      </c>
      <c r="K4897" s="91">
        <v>1000</v>
      </c>
      <c r="L4897" s="278">
        <v>1000</v>
      </c>
      <c r="M4897" s="278">
        <f t="shared" si="76"/>
        <v>0</v>
      </c>
    </row>
    <row r="4898" spans="1:13" hidden="1" x14ac:dyDescent="0.3">
      <c r="A4898" s="108">
        <v>591195</v>
      </c>
      <c r="B4898" s="133" t="s">
        <v>9521</v>
      </c>
      <c r="C4898" s="133" t="s">
        <v>19</v>
      </c>
      <c r="D4898" s="133" t="s">
        <v>9466</v>
      </c>
      <c r="E4898" s="133" t="s">
        <v>1220</v>
      </c>
      <c r="F4898" s="133" t="s">
        <v>9238</v>
      </c>
      <c r="G4898" s="133" t="s">
        <v>865</v>
      </c>
      <c r="H4898" s="133" t="s">
        <v>9522</v>
      </c>
      <c r="I4898" t="b">
        <v>0</v>
      </c>
      <c r="J4898" s="133" t="s">
        <v>867</v>
      </c>
      <c r="K4898" s="91">
        <v>10000</v>
      </c>
      <c r="L4898" s="278">
        <v>10000</v>
      </c>
      <c r="M4898" s="278">
        <f t="shared" si="76"/>
        <v>0</v>
      </c>
    </row>
    <row r="4899" spans="1:13" hidden="1" x14ac:dyDescent="0.3">
      <c r="A4899" s="108">
        <v>603419</v>
      </c>
      <c r="B4899" s="133" t="s">
        <v>9523</v>
      </c>
      <c r="C4899" s="133" t="s">
        <v>19</v>
      </c>
      <c r="D4899" s="133" t="s">
        <v>9466</v>
      </c>
      <c r="E4899" s="133" t="s">
        <v>1220</v>
      </c>
      <c r="F4899" s="133" t="s">
        <v>9238</v>
      </c>
      <c r="G4899" s="133" t="s">
        <v>925</v>
      </c>
      <c r="H4899" s="133" t="s">
        <v>9524</v>
      </c>
      <c r="I4899" t="b">
        <v>0</v>
      </c>
      <c r="J4899" s="133" t="s">
        <v>867</v>
      </c>
      <c r="K4899" s="91">
        <v>5500</v>
      </c>
      <c r="L4899" s="278">
        <v>5500</v>
      </c>
      <c r="M4899" s="278">
        <f t="shared" si="76"/>
        <v>0</v>
      </c>
    </row>
    <row r="4900" spans="1:13" hidden="1" x14ac:dyDescent="0.3">
      <c r="A4900" s="108">
        <v>1447577</v>
      </c>
      <c r="B4900" s="133" t="s">
        <v>9525</v>
      </c>
      <c r="C4900" s="133" t="s">
        <v>19</v>
      </c>
      <c r="D4900" s="133" t="s">
        <v>9466</v>
      </c>
      <c r="E4900" s="133" t="s">
        <v>1220</v>
      </c>
      <c r="F4900" s="133" t="s">
        <v>9238</v>
      </c>
      <c r="G4900" s="133" t="s">
        <v>928</v>
      </c>
      <c r="H4900" s="133" t="s">
        <v>9526</v>
      </c>
      <c r="I4900" t="b">
        <v>0</v>
      </c>
      <c r="J4900" s="133" t="s">
        <v>867</v>
      </c>
      <c r="K4900" s="91">
        <v>5000</v>
      </c>
      <c r="L4900" s="278">
        <v>5000</v>
      </c>
      <c r="M4900" s="278">
        <f t="shared" si="76"/>
        <v>0</v>
      </c>
    </row>
    <row r="4901" spans="1:13" hidden="1" x14ac:dyDescent="0.3">
      <c r="A4901" s="108">
        <v>595714</v>
      </c>
      <c r="B4901" s="133" t="s">
        <v>9527</v>
      </c>
      <c r="C4901" s="133" t="s">
        <v>19</v>
      </c>
      <c r="D4901" s="133" t="s">
        <v>9466</v>
      </c>
      <c r="E4901" s="133" t="s">
        <v>1220</v>
      </c>
      <c r="F4901" s="133" t="s">
        <v>9238</v>
      </c>
      <c r="G4901" s="133" t="s">
        <v>931</v>
      </c>
      <c r="H4901" s="133" t="s">
        <v>9528</v>
      </c>
      <c r="I4901" t="b">
        <v>0</v>
      </c>
      <c r="J4901" s="133" t="s">
        <v>867</v>
      </c>
      <c r="K4901" s="91">
        <v>5000</v>
      </c>
      <c r="L4901" s="278">
        <v>5000</v>
      </c>
      <c r="M4901" s="278">
        <f t="shared" si="76"/>
        <v>0</v>
      </c>
    </row>
    <row r="4902" spans="1:13" hidden="1" x14ac:dyDescent="0.3">
      <c r="A4902" s="108">
        <v>1447580</v>
      </c>
      <c r="B4902" s="133" t="s">
        <v>9529</v>
      </c>
      <c r="C4902" s="133" t="s">
        <v>19</v>
      </c>
      <c r="D4902" s="133" t="s">
        <v>9466</v>
      </c>
      <c r="E4902" s="133" t="s">
        <v>1229</v>
      </c>
      <c r="F4902" s="133" t="s">
        <v>9238</v>
      </c>
      <c r="G4902" s="133" t="s">
        <v>865</v>
      </c>
      <c r="H4902" s="133" t="s">
        <v>1457</v>
      </c>
      <c r="I4902" t="b">
        <v>0</v>
      </c>
      <c r="J4902" s="133" t="s">
        <v>867</v>
      </c>
      <c r="K4902" s="91">
        <v>10000</v>
      </c>
      <c r="L4902" s="278">
        <v>10000</v>
      </c>
      <c r="M4902" s="278">
        <f t="shared" si="76"/>
        <v>0</v>
      </c>
    </row>
    <row r="4903" spans="1:13" hidden="1" x14ac:dyDescent="0.3">
      <c r="A4903" s="108">
        <v>595392</v>
      </c>
      <c r="B4903" s="133" t="s">
        <v>9530</v>
      </c>
      <c r="C4903" s="133" t="s">
        <v>19</v>
      </c>
      <c r="D4903" s="133" t="s">
        <v>9466</v>
      </c>
      <c r="E4903" s="133" t="s">
        <v>1229</v>
      </c>
      <c r="F4903" s="133" t="s">
        <v>9238</v>
      </c>
      <c r="G4903" s="133" t="s">
        <v>925</v>
      </c>
      <c r="H4903" s="133" t="s">
        <v>1461</v>
      </c>
      <c r="I4903" t="b">
        <v>0</v>
      </c>
      <c r="J4903" s="133" t="s">
        <v>867</v>
      </c>
      <c r="K4903" s="91">
        <v>710</v>
      </c>
      <c r="L4903" s="278">
        <v>710</v>
      </c>
      <c r="M4903" s="278">
        <f t="shared" si="76"/>
        <v>0</v>
      </c>
    </row>
    <row r="4904" spans="1:13" hidden="1" x14ac:dyDescent="0.3">
      <c r="A4904" s="108">
        <v>1447582</v>
      </c>
      <c r="B4904" s="133" t="s">
        <v>9531</v>
      </c>
      <c r="C4904" s="133" t="s">
        <v>19</v>
      </c>
      <c r="D4904" s="133" t="s">
        <v>9466</v>
      </c>
      <c r="E4904" s="133" t="s">
        <v>1229</v>
      </c>
      <c r="F4904" s="133" t="s">
        <v>9238</v>
      </c>
      <c r="G4904" s="133" t="s">
        <v>928</v>
      </c>
      <c r="H4904" s="133" t="s">
        <v>4443</v>
      </c>
      <c r="I4904" t="b">
        <v>0</v>
      </c>
      <c r="J4904" s="133" t="s">
        <v>867</v>
      </c>
      <c r="K4904" s="91">
        <v>7000</v>
      </c>
      <c r="L4904" s="278">
        <v>7000</v>
      </c>
      <c r="M4904" s="278">
        <f t="shared" si="76"/>
        <v>0</v>
      </c>
    </row>
    <row r="4905" spans="1:13" hidden="1" x14ac:dyDescent="0.3">
      <c r="A4905" s="108">
        <v>594774</v>
      </c>
      <c r="B4905" s="133" t="s">
        <v>9532</v>
      </c>
      <c r="C4905" s="133" t="s">
        <v>19</v>
      </c>
      <c r="D4905" s="133" t="s">
        <v>9466</v>
      </c>
      <c r="E4905" s="133" t="s">
        <v>1229</v>
      </c>
      <c r="F4905" s="133" t="s">
        <v>9238</v>
      </c>
      <c r="G4905" s="133" t="s">
        <v>931</v>
      </c>
      <c r="H4905" s="133" t="s">
        <v>2306</v>
      </c>
      <c r="I4905" t="b">
        <v>0</v>
      </c>
      <c r="J4905" s="133" t="s">
        <v>867</v>
      </c>
      <c r="K4905" s="91">
        <v>690</v>
      </c>
      <c r="L4905" s="278">
        <v>690</v>
      </c>
      <c r="M4905" s="278">
        <f t="shared" si="76"/>
        <v>0</v>
      </c>
    </row>
    <row r="4906" spans="1:13" hidden="1" x14ac:dyDescent="0.3">
      <c r="A4906" s="108">
        <v>1447583</v>
      </c>
      <c r="B4906" s="133" t="s">
        <v>9533</v>
      </c>
      <c r="C4906" s="133" t="s">
        <v>19</v>
      </c>
      <c r="D4906" s="133" t="s">
        <v>9466</v>
      </c>
      <c r="E4906" s="133" t="s">
        <v>1229</v>
      </c>
      <c r="F4906" s="133" t="s">
        <v>9238</v>
      </c>
      <c r="G4906" s="133" t="s">
        <v>944</v>
      </c>
      <c r="H4906" s="133" t="s">
        <v>9534</v>
      </c>
      <c r="I4906" t="b">
        <v>0</v>
      </c>
      <c r="J4906" s="133" t="s">
        <v>867</v>
      </c>
      <c r="K4906" s="91">
        <v>4000</v>
      </c>
      <c r="L4906" s="278">
        <v>4000</v>
      </c>
      <c r="M4906" s="278">
        <f t="shared" si="76"/>
        <v>0</v>
      </c>
    </row>
    <row r="4907" spans="1:13" hidden="1" x14ac:dyDescent="0.3">
      <c r="A4907" s="108">
        <v>850851</v>
      </c>
      <c r="B4907" s="133" t="s">
        <v>9535</v>
      </c>
      <c r="C4907" s="133" t="s">
        <v>19</v>
      </c>
      <c r="D4907" s="133" t="s">
        <v>9466</v>
      </c>
      <c r="E4907" s="133" t="s">
        <v>1229</v>
      </c>
      <c r="F4907" s="133" t="s">
        <v>9238</v>
      </c>
      <c r="G4907" s="133" t="s">
        <v>1060</v>
      </c>
      <c r="H4907" s="133" t="s">
        <v>1314</v>
      </c>
      <c r="I4907" t="b">
        <v>0</v>
      </c>
      <c r="J4907" s="133" t="s">
        <v>867</v>
      </c>
      <c r="K4907" s="91">
        <v>100</v>
      </c>
      <c r="L4907" s="278">
        <v>100</v>
      </c>
      <c r="M4907" s="278">
        <f t="shared" si="76"/>
        <v>0</v>
      </c>
    </row>
    <row r="4908" spans="1:13" hidden="1" x14ac:dyDescent="0.3">
      <c r="A4908" s="108">
        <v>585115</v>
      </c>
      <c r="B4908" s="133" t="s">
        <v>9536</v>
      </c>
      <c r="C4908" s="133" t="s">
        <v>19</v>
      </c>
      <c r="D4908" s="133" t="s">
        <v>9466</v>
      </c>
      <c r="E4908" s="133" t="s">
        <v>1229</v>
      </c>
      <c r="F4908" s="133" t="s">
        <v>9238</v>
      </c>
      <c r="G4908" s="133" t="s">
        <v>1063</v>
      </c>
      <c r="H4908" s="133" t="s">
        <v>1238</v>
      </c>
      <c r="I4908" t="b">
        <v>0</v>
      </c>
      <c r="J4908" s="133" t="s">
        <v>867</v>
      </c>
      <c r="K4908" s="91">
        <v>150</v>
      </c>
      <c r="L4908" s="278">
        <v>150</v>
      </c>
      <c r="M4908" s="278">
        <f t="shared" si="76"/>
        <v>0</v>
      </c>
    </row>
    <row r="4909" spans="1:13" hidden="1" x14ac:dyDescent="0.3">
      <c r="A4909" s="108">
        <v>585251</v>
      </c>
      <c r="B4909" s="133" t="s">
        <v>9537</v>
      </c>
      <c r="C4909" s="133" t="s">
        <v>19</v>
      </c>
      <c r="D4909" s="133" t="s">
        <v>9466</v>
      </c>
      <c r="E4909" s="133" t="s">
        <v>1229</v>
      </c>
      <c r="F4909" s="133" t="s">
        <v>9238</v>
      </c>
      <c r="G4909" s="133" t="s">
        <v>1088</v>
      </c>
      <c r="H4909" s="133" t="s">
        <v>9538</v>
      </c>
      <c r="I4909" t="b">
        <v>0</v>
      </c>
      <c r="J4909" s="133" t="s">
        <v>867</v>
      </c>
      <c r="K4909" s="91">
        <v>100</v>
      </c>
      <c r="L4909" s="278">
        <v>100</v>
      </c>
      <c r="M4909" s="278">
        <f t="shared" si="76"/>
        <v>0</v>
      </c>
    </row>
    <row r="4910" spans="1:13" hidden="1" x14ac:dyDescent="0.3">
      <c r="A4910" s="108">
        <v>584076</v>
      </c>
      <c r="B4910" s="133" t="s">
        <v>9539</v>
      </c>
      <c r="C4910" s="133" t="s">
        <v>19</v>
      </c>
      <c r="D4910" s="133" t="s">
        <v>9466</v>
      </c>
      <c r="E4910" s="133" t="s">
        <v>1229</v>
      </c>
      <c r="F4910" s="133" t="s">
        <v>9238</v>
      </c>
      <c r="G4910" s="133" t="s">
        <v>1066</v>
      </c>
      <c r="H4910" s="133" t="s">
        <v>9540</v>
      </c>
      <c r="I4910" t="b">
        <v>0</v>
      </c>
      <c r="J4910" s="133" t="s">
        <v>867</v>
      </c>
      <c r="K4910" s="91">
        <v>100</v>
      </c>
      <c r="L4910" s="278">
        <v>100</v>
      </c>
      <c r="M4910" s="278">
        <f t="shared" si="76"/>
        <v>0</v>
      </c>
    </row>
    <row r="4911" spans="1:13" hidden="1" x14ac:dyDescent="0.3">
      <c r="A4911" s="108">
        <v>1447585</v>
      </c>
      <c r="B4911" s="133" t="s">
        <v>9541</v>
      </c>
      <c r="C4911" s="133" t="s">
        <v>19</v>
      </c>
      <c r="D4911" s="133" t="s">
        <v>9466</v>
      </c>
      <c r="E4911" s="133" t="s">
        <v>1240</v>
      </c>
      <c r="F4911" s="133" t="s">
        <v>9238</v>
      </c>
      <c r="G4911" s="133" t="s">
        <v>865</v>
      </c>
      <c r="H4911" s="133" t="s">
        <v>9542</v>
      </c>
      <c r="I4911" t="b">
        <v>0</v>
      </c>
      <c r="J4911" s="133" t="s">
        <v>867</v>
      </c>
      <c r="K4911" s="91">
        <v>133960</v>
      </c>
      <c r="L4911" s="278">
        <v>133960</v>
      </c>
      <c r="M4911" s="278">
        <f t="shared" si="76"/>
        <v>0</v>
      </c>
    </row>
    <row r="4912" spans="1:13" hidden="1" x14ac:dyDescent="0.3">
      <c r="A4912" s="108">
        <v>588824</v>
      </c>
      <c r="B4912" s="133" t="s">
        <v>9543</v>
      </c>
      <c r="C4912" s="133" t="s">
        <v>19</v>
      </c>
      <c r="D4912" s="133" t="s">
        <v>9466</v>
      </c>
      <c r="E4912" s="133" t="s">
        <v>1240</v>
      </c>
      <c r="F4912" s="133" t="s">
        <v>9238</v>
      </c>
      <c r="G4912" s="133" t="s">
        <v>1807</v>
      </c>
      <c r="H4912" s="133" t="s">
        <v>9544</v>
      </c>
      <c r="I4912" t="b">
        <v>0</v>
      </c>
      <c r="J4912" s="133" t="s">
        <v>867</v>
      </c>
      <c r="K4912" s="91">
        <v>3600</v>
      </c>
      <c r="L4912" s="278">
        <v>3600</v>
      </c>
      <c r="M4912" s="278">
        <f t="shared" si="76"/>
        <v>0</v>
      </c>
    </row>
    <row r="4913" spans="1:13" hidden="1" x14ac:dyDescent="0.3">
      <c r="A4913" s="108">
        <v>601653</v>
      </c>
      <c r="B4913" s="133" t="s">
        <v>9545</v>
      </c>
      <c r="C4913" s="133" t="s">
        <v>19</v>
      </c>
      <c r="D4913" s="133" t="s">
        <v>9466</v>
      </c>
      <c r="E4913" s="133" t="s">
        <v>1240</v>
      </c>
      <c r="F4913" s="133" t="s">
        <v>9238</v>
      </c>
      <c r="G4913" s="133" t="s">
        <v>1072</v>
      </c>
      <c r="H4913" s="133" t="s">
        <v>9546</v>
      </c>
      <c r="I4913" t="b">
        <v>0</v>
      </c>
      <c r="J4913" s="133" t="s">
        <v>867</v>
      </c>
      <c r="K4913" s="91">
        <v>300</v>
      </c>
      <c r="L4913" s="278">
        <v>300</v>
      </c>
      <c r="M4913" s="278">
        <f t="shared" si="76"/>
        <v>0</v>
      </c>
    </row>
    <row r="4914" spans="1:13" hidden="1" x14ac:dyDescent="0.3">
      <c r="A4914" s="108">
        <v>1447586</v>
      </c>
      <c r="B4914" s="133" t="s">
        <v>9547</v>
      </c>
      <c r="C4914" s="133" t="s">
        <v>19</v>
      </c>
      <c r="D4914" s="133" t="s">
        <v>9466</v>
      </c>
      <c r="E4914" s="133" t="s">
        <v>1240</v>
      </c>
      <c r="F4914" s="133" t="s">
        <v>9238</v>
      </c>
      <c r="G4914" s="133" t="s">
        <v>1075</v>
      </c>
      <c r="H4914" s="133" t="s">
        <v>9548</v>
      </c>
      <c r="I4914" t="b">
        <v>0</v>
      </c>
      <c r="J4914" s="133" t="s">
        <v>867</v>
      </c>
      <c r="K4914" s="91">
        <v>900000</v>
      </c>
      <c r="L4914" s="278">
        <v>900000</v>
      </c>
      <c r="M4914" s="278">
        <f t="shared" si="76"/>
        <v>0</v>
      </c>
    </row>
    <row r="4915" spans="1:13" hidden="1" x14ac:dyDescent="0.3">
      <c r="A4915" s="108">
        <v>602683</v>
      </c>
      <c r="B4915" s="133" t="s">
        <v>9549</v>
      </c>
      <c r="C4915" s="133" t="s">
        <v>19</v>
      </c>
      <c r="D4915" s="133" t="s">
        <v>9466</v>
      </c>
      <c r="E4915" s="133" t="s">
        <v>1240</v>
      </c>
      <c r="F4915" s="133" t="s">
        <v>9238</v>
      </c>
      <c r="G4915" s="133" t="s">
        <v>925</v>
      </c>
      <c r="H4915" s="133" t="s">
        <v>9550</v>
      </c>
      <c r="I4915" t="b">
        <v>0</v>
      </c>
      <c r="J4915" s="133" t="s">
        <v>867</v>
      </c>
      <c r="K4915" s="91">
        <v>200</v>
      </c>
      <c r="L4915" s="278">
        <v>200</v>
      </c>
      <c r="M4915" s="278">
        <f t="shared" si="76"/>
        <v>0</v>
      </c>
    </row>
    <row r="4916" spans="1:13" hidden="1" x14ac:dyDescent="0.3">
      <c r="A4916" s="108">
        <v>602724</v>
      </c>
      <c r="B4916" s="133" t="s">
        <v>9551</v>
      </c>
      <c r="C4916" s="133" t="s">
        <v>19</v>
      </c>
      <c r="D4916" s="133" t="s">
        <v>9466</v>
      </c>
      <c r="E4916" s="133" t="s">
        <v>1240</v>
      </c>
      <c r="F4916" s="133" t="s">
        <v>9238</v>
      </c>
      <c r="G4916" s="133" t="s">
        <v>928</v>
      </c>
      <c r="H4916" s="133" t="s">
        <v>9552</v>
      </c>
      <c r="I4916" t="b">
        <v>0</v>
      </c>
      <c r="J4916" s="133" t="s">
        <v>867</v>
      </c>
      <c r="K4916" s="91">
        <v>10100</v>
      </c>
      <c r="L4916" s="278">
        <v>10100</v>
      </c>
      <c r="M4916" s="278">
        <f t="shared" si="76"/>
        <v>0</v>
      </c>
    </row>
    <row r="4917" spans="1:13" hidden="1" x14ac:dyDescent="0.3">
      <c r="A4917" s="108">
        <v>591196</v>
      </c>
      <c r="B4917" s="133" t="s">
        <v>9553</v>
      </c>
      <c r="C4917" s="133" t="s">
        <v>19</v>
      </c>
      <c r="D4917" s="133" t="s">
        <v>9466</v>
      </c>
      <c r="E4917" s="133" t="s">
        <v>1240</v>
      </c>
      <c r="F4917" s="133" t="s">
        <v>9238</v>
      </c>
      <c r="G4917" s="133" t="s">
        <v>931</v>
      </c>
      <c r="H4917" s="133" t="s">
        <v>9554</v>
      </c>
      <c r="I4917" t="b">
        <v>0</v>
      </c>
      <c r="J4917" s="133" t="s">
        <v>867</v>
      </c>
      <c r="K4917" s="91">
        <v>1100</v>
      </c>
      <c r="L4917" s="278">
        <v>1100</v>
      </c>
      <c r="M4917" s="278">
        <f t="shared" si="76"/>
        <v>0</v>
      </c>
    </row>
    <row r="4918" spans="1:13" hidden="1" x14ac:dyDescent="0.3">
      <c r="A4918" s="108">
        <v>597759</v>
      </c>
      <c r="B4918" s="133" t="s">
        <v>9555</v>
      </c>
      <c r="C4918" s="133" t="s">
        <v>19</v>
      </c>
      <c r="D4918" s="133" t="s">
        <v>9466</v>
      </c>
      <c r="E4918" s="133" t="s">
        <v>1240</v>
      </c>
      <c r="F4918" s="133" t="s">
        <v>9238</v>
      </c>
      <c r="G4918" s="133" t="s">
        <v>944</v>
      </c>
      <c r="H4918" s="133" t="s">
        <v>9556</v>
      </c>
      <c r="I4918" t="b">
        <v>0</v>
      </c>
      <c r="J4918" s="133" t="s">
        <v>867</v>
      </c>
      <c r="K4918" s="91">
        <v>700</v>
      </c>
      <c r="L4918" s="278">
        <v>700</v>
      </c>
      <c r="M4918" s="278">
        <f t="shared" si="76"/>
        <v>0</v>
      </c>
    </row>
    <row r="4919" spans="1:13" hidden="1" x14ac:dyDescent="0.3">
      <c r="A4919" s="108">
        <v>597760</v>
      </c>
      <c r="B4919" s="133" t="s">
        <v>9557</v>
      </c>
      <c r="C4919" s="133" t="s">
        <v>19</v>
      </c>
      <c r="D4919" s="133" t="s">
        <v>9466</v>
      </c>
      <c r="E4919" s="133" t="s">
        <v>1240</v>
      </c>
      <c r="F4919" s="133" t="s">
        <v>9238</v>
      </c>
      <c r="G4919" s="133" t="s">
        <v>1060</v>
      </c>
      <c r="H4919" s="133" t="s">
        <v>9558</v>
      </c>
      <c r="I4919" t="b">
        <v>0</v>
      </c>
      <c r="J4919" s="133" t="s">
        <v>867</v>
      </c>
      <c r="K4919" s="91">
        <v>300</v>
      </c>
      <c r="L4919" s="278">
        <v>300</v>
      </c>
      <c r="M4919" s="278">
        <f t="shared" si="76"/>
        <v>0</v>
      </c>
    </row>
    <row r="4920" spans="1:13" hidden="1" x14ac:dyDescent="0.3">
      <c r="A4920" s="108">
        <v>597761</v>
      </c>
      <c r="B4920" s="133" t="s">
        <v>9559</v>
      </c>
      <c r="C4920" s="133" t="s">
        <v>19</v>
      </c>
      <c r="D4920" s="133" t="s">
        <v>9466</v>
      </c>
      <c r="E4920" s="133" t="s">
        <v>1240</v>
      </c>
      <c r="F4920" s="133" t="s">
        <v>9238</v>
      </c>
      <c r="G4920" s="133" t="s">
        <v>1063</v>
      </c>
      <c r="H4920" s="133" t="s">
        <v>9560</v>
      </c>
      <c r="I4920" t="b">
        <v>0</v>
      </c>
      <c r="J4920" s="133" t="s">
        <v>867</v>
      </c>
      <c r="K4920" s="91">
        <v>30000</v>
      </c>
      <c r="L4920" s="278">
        <v>30000</v>
      </c>
      <c r="M4920" s="278">
        <f t="shared" si="76"/>
        <v>0</v>
      </c>
    </row>
    <row r="4921" spans="1:13" hidden="1" x14ac:dyDescent="0.3">
      <c r="A4921" s="108">
        <v>595715</v>
      </c>
      <c r="B4921" s="133" t="s">
        <v>9561</v>
      </c>
      <c r="C4921" s="133" t="s">
        <v>19</v>
      </c>
      <c r="D4921" s="133" t="s">
        <v>9466</v>
      </c>
      <c r="E4921" s="133" t="s">
        <v>1240</v>
      </c>
      <c r="F4921" s="133" t="s">
        <v>9238</v>
      </c>
      <c r="G4921" s="133" t="s">
        <v>1088</v>
      </c>
      <c r="H4921" s="133" t="s">
        <v>9562</v>
      </c>
      <c r="I4921" t="b">
        <v>0</v>
      </c>
      <c r="J4921" s="133" t="s">
        <v>867</v>
      </c>
      <c r="K4921" s="91">
        <v>6000</v>
      </c>
      <c r="L4921" s="278">
        <v>6000</v>
      </c>
      <c r="M4921" s="278">
        <f t="shared" si="76"/>
        <v>0</v>
      </c>
    </row>
    <row r="4922" spans="1:13" hidden="1" x14ac:dyDescent="0.3">
      <c r="A4922" s="108">
        <v>850852</v>
      </c>
      <c r="B4922" s="133" t="s">
        <v>9563</v>
      </c>
      <c r="C4922" s="133" t="s">
        <v>19</v>
      </c>
      <c r="D4922" s="133" t="s">
        <v>9466</v>
      </c>
      <c r="E4922" s="133" t="s">
        <v>1240</v>
      </c>
      <c r="F4922" s="133" t="s">
        <v>9238</v>
      </c>
      <c r="G4922" s="133" t="s">
        <v>1066</v>
      </c>
      <c r="H4922" s="133" t="s">
        <v>9564</v>
      </c>
      <c r="I4922" t="b">
        <v>0</v>
      </c>
      <c r="J4922" s="133" t="s">
        <v>867</v>
      </c>
      <c r="K4922" s="91">
        <v>40000</v>
      </c>
      <c r="L4922" s="278">
        <v>40000</v>
      </c>
      <c r="M4922" s="278">
        <f t="shared" si="76"/>
        <v>0</v>
      </c>
    </row>
    <row r="4923" spans="1:13" hidden="1" x14ac:dyDescent="0.3">
      <c r="A4923" s="108">
        <v>588825</v>
      </c>
      <c r="B4923" s="133" t="s">
        <v>9565</v>
      </c>
      <c r="C4923" s="133" t="s">
        <v>19</v>
      </c>
      <c r="D4923" s="133" t="s">
        <v>9466</v>
      </c>
      <c r="E4923" s="133" t="s">
        <v>1243</v>
      </c>
      <c r="F4923" s="133" t="s">
        <v>9238</v>
      </c>
      <c r="G4923" s="133" t="s">
        <v>865</v>
      </c>
      <c r="H4923" s="133" t="s">
        <v>1244</v>
      </c>
      <c r="I4923" t="b">
        <v>0</v>
      </c>
      <c r="J4923" s="133" t="s">
        <v>867</v>
      </c>
      <c r="K4923" s="91">
        <v>102000</v>
      </c>
      <c r="L4923" s="278">
        <v>102000</v>
      </c>
      <c r="M4923" s="278">
        <f t="shared" si="76"/>
        <v>0</v>
      </c>
    </row>
    <row r="4924" spans="1:13" hidden="1" x14ac:dyDescent="0.3">
      <c r="A4924" s="108">
        <v>601654</v>
      </c>
      <c r="B4924" s="133" t="s">
        <v>9566</v>
      </c>
      <c r="C4924" s="133" t="s">
        <v>19</v>
      </c>
      <c r="D4924" s="133" t="s">
        <v>9466</v>
      </c>
      <c r="E4924" s="133" t="s">
        <v>1243</v>
      </c>
      <c r="F4924" s="133" t="s">
        <v>9238</v>
      </c>
      <c r="G4924" s="133" t="s">
        <v>925</v>
      </c>
      <c r="H4924" s="133" t="s">
        <v>9567</v>
      </c>
      <c r="I4924" t="b">
        <v>0</v>
      </c>
      <c r="J4924" s="133" t="s">
        <v>867</v>
      </c>
      <c r="K4924" s="91">
        <v>0</v>
      </c>
      <c r="L4924" s="278">
        <v>0</v>
      </c>
      <c r="M4924" s="278">
        <f t="shared" si="76"/>
        <v>0</v>
      </c>
    </row>
    <row r="4925" spans="1:13" hidden="1" x14ac:dyDescent="0.3">
      <c r="A4925" s="108">
        <v>597762</v>
      </c>
      <c r="B4925" s="133" t="s">
        <v>9568</v>
      </c>
      <c r="C4925" s="133" t="s">
        <v>19</v>
      </c>
      <c r="D4925" s="133" t="s">
        <v>9466</v>
      </c>
      <c r="E4925" s="133" t="s">
        <v>1246</v>
      </c>
      <c r="F4925" s="133" t="s">
        <v>9238</v>
      </c>
      <c r="G4925" s="133" t="s">
        <v>865</v>
      </c>
      <c r="H4925" s="133" t="s">
        <v>1326</v>
      </c>
      <c r="I4925" t="b">
        <v>0</v>
      </c>
      <c r="J4925" s="133" t="s">
        <v>867</v>
      </c>
      <c r="K4925" s="91">
        <v>16440</v>
      </c>
      <c r="L4925" s="278">
        <v>19800</v>
      </c>
      <c r="M4925" s="278">
        <f t="shared" si="76"/>
        <v>3360</v>
      </c>
    </row>
    <row r="4926" spans="1:13" hidden="1" x14ac:dyDescent="0.3">
      <c r="A4926" s="108">
        <v>598035</v>
      </c>
      <c r="B4926" s="133" t="s">
        <v>9569</v>
      </c>
      <c r="C4926" s="133" t="s">
        <v>19</v>
      </c>
      <c r="D4926" s="133" t="s">
        <v>9466</v>
      </c>
      <c r="E4926" s="133" t="s">
        <v>1246</v>
      </c>
      <c r="F4926" s="133" t="s">
        <v>9238</v>
      </c>
      <c r="G4926" s="133" t="s">
        <v>925</v>
      </c>
      <c r="H4926" s="268" t="s">
        <v>1251</v>
      </c>
      <c r="I4926" t="b">
        <v>0</v>
      </c>
      <c r="J4926" s="133" t="s">
        <v>867</v>
      </c>
      <c r="K4926" s="91">
        <v>3360</v>
      </c>
      <c r="L4926" s="278">
        <v>0</v>
      </c>
      <c r="M4926" s="278">
        <f t="shared" si="76"/>
        <v>-3360</v>
      </c>
    </row>
    <row r="4927" spans="1:13" hidden="1" x14ac:dyDescent="0.3">
      <c r="A4927" s="108">
        <v>594775</v>
      </c>
      <c r="B4927" s="133" t="s">
        <v>9570</v>
      </c>
      <c r="C4927" s="133" t="s">
        <v>19</v>
      </c>
      <c r="D4927" s="133" t="s">
        <v>9466</v>
      </c>
      <c r="E4927" s="133" t="s">
        <v>1253</v>
      </c>
      <c r="F4927" s="133" t="s">
        <v>9238</v>
      </c>
      <c r="G4927" s="133" t="s">
        <v>865</v>
      </c>
      <c r="H4927" s="133" t="s">
        <v>1254</v>
      </c>
      <c r="I4927" t="b">
        <v>0</v>
      </c>
      <c r="J4927" s="133" t="s">
        <v>867</v>
      </c>
      <c r="K4927" s="91">
        <v>162000</v>
      </c>
      <c r="L4927" s="278">
        <v>162000</v>
      </c>
      <c r="M4927" s="278">
        <f t="shared" si="76"/>
        <v>0</v>
      </c>
    </row>
    <row r="4928" spans="1:13" hidden="1" x14ac:dyDescent="0.3">
      <c r="A4928" s="108">
        <v>850853</v>
      </c>
      <c r="B4928" s="133" t="s">
        <v>9571</v>
      </c>
      <c r="C4928" s="133" t="s">
        <v>19</v>
      </c>
      <c r="D4928" s="133" t="s">
        <v>9466</v>
      </c>
      <c r="E4928" s="133" t="s">
        <v>1253</v>
      </c>
      <c r="F4928" s="133" t="s">
        <v>9238</v>
      </c>
      <c r="G4928" s="133" t="s">
        <v>925</v>
      </c>
      <c r="H4928" s="133" t="s">
        <v>1256</v>
      </c>
      <c r="I4928" t="b">
        <v>0</v>
      </c>
      <c r="J4928" s="133" t="s">
        <v>867</v>
      </c>
      <c r="K4928" s="91">
        <v>463680</v>
      </c>
      <c r="L4928" s="278">
        <v>463680</v>
      </c>
      <c r="M4928" s="278">
        <f t="shared" si="76"/>
        <v>0</v>
      </c>
    </row>
    <row r="4929" spans="1:13" hidden="1" x14ac:dyDescent="0.3">
      <c r="A4929" s="108">
        <v>584077</v>
      </c>
      <c r="B4929" s="133" t="s">
        <v>9572</v>
      </c>
      <c r="C4929" s="133" t="s">
        <v>19</v>
      </c>
      <c r="D4929" s="133" t="s">
        <v>9466</v>
      </c>
      <c r="E4929" s="133" t="s">
        <v>1253</v>
      </c>
      <c r="F4929" s="133" t="s">
        <v>9238</v>
      </c>
      <c r="G4929" s="133" t="s">
        <v>928</v>
      </c>
      <c r="H4929" s="133" t="s">
        <v>3543</v>
      </c>
      <c r="I4929" t="b">
        <v>0</v>
      </c>
      <c r="J4929" s="133" t="s">
        <v>867</v>
      </c>
      <c r="K4929" s="91">
        <v>200</v>
      </c>
      <c r="L4929" s="278">
        <v>200</v>
      </c>
      <c r="M4929" s="278">
        <f t="shared" si="76"/>
        <v>0</v>
      </c>
    </row>
    <row r="4930" spans="1:13" hidden="1" x14ac:dyDescent="0.3">
      <c r="A4930" s="108">
        <v>601655</v>
      </c>
      <c r="B4930" s="133" t="s">
        <v>9573</v>
      </c>
      <c r="C4930" s="133" t="s">
        <v>19</v>
      </c>
      <c r="D4930" s="133" t="s">
        <v>9466</v>
      </c>
      <c r="E4930" s="133" t="s">
        <v>1253</v>
      </c>
      <c r="F4930" s="133" t="s">
        <v>9238</v>
      </c>
      <c r="G4930" s="133" t="s">
        <v>931</v>
      </c>
      <c r="H4930" s="133" t="s">
        <v>9574</v>
      </c>
      <c r="I4930" t="b">
        <v>0</v>
      </c>
      <c r="J4930" s="133" t="s">
        <v>867</v>
      </c>
      <c r="K4930" s="91">
        <v>0</v>
      </c>
      <c r="L4930" s="278">
        <v>0</v>
      </c>
      <c r="M4930" s="278">
        <f t="shared" si="76"/>
        <v>0</v>
      </c>
    </row>
    <row r="4931" spans="1:13" hidden="1" x14ac:dyDescent="0.3">
      <c r="A4931" s="108">
        <v>602725</v>
      </c>
      <c r="B4931" s="133" t="s">
        <v>9575</v>
      </c>
      <c r="C4931" s="133" t="s">
        <v>19</v>
      </c>
      <c r="D4931" s="133" t="s">
        <v>9466</v>
      </c>
      <c r="E4931" s="133" t="s">
        <v>1253</v>
      </c>
      <c r="F4931" s="133" t="s">
        <v>9238</v>
      </c>
      <c r="G4931" s="133" t="s">
        <v>944</v>
      </c>
      <c r="H4931" s="133" t="s">
        <v>9576</v>
      </c>
      <c r="I4931" t="b">
        <v>0</v>
      </c>
      <c r="J4931" s="133" t="s">
        <v>867</v>
      </c>
      <c r="K4931" s="91">
        <v>0</v>
      </c>
      <c r="L4931" s="278">
        <v>0</v>
      </c>
      <c r="M4931" s="278">
        <f t="shared" si="76"/>
        <v>0</v>
      </c>
    </row>
    <row r="4932" spans="1:13" hidden="1" x14ac:dyDescent="0.3">
      <c r="A4932" s="108">
        <v>597763</v>
      </c>
      <c r="B4932" s="133" t="s">
        <v>9577</v>
      </c>
      <c r="C4932" s="133" t="s">
        <v>19</v>
      </c>
      <c r="D4932" s="133" t="s">
        <v>9466</v>
      </c>
      <c r="E4932" s="133" t="s">
        <v>1253</v>
      </c>
      <c r="F4932" s="133" t="s">
        <v>9238</v>
      </c>
      <c r="G4932" s="133" t="s">
        <v>1060</v>
      </c>
      <c r="H4932" s="133" t="s">
        <v>9578</v>
      </c>
      <c r="I4932" t="b">
        <v>0</v>
      </c>
      <c r="J4932" s="133" t="s">
        <v>867</v>
      </c>
      <c r="K4932" s="91">
        <v>0</v>
      </c>
      <c r="L4932" s="278">
        <v>0</v>
      </c>
      <c r="M4932" s="278">
        <f t="shared" si="76"/>
        <v>0</v>
      </c>
    </row>
    <row r="4933" spans="1:13" hidden="1" x14ac:dyDescent="0.3">
      <c r="A4933" s="108">
        <v>597764</v>
      </c>
      <c r="B4933" s="133" t="s">
        <v>9579</v>
      </c>
      <c r="C4933" s="133" t="s">
        <v>19</v>
      </c>
      <c r="D4933" s="133" t="s">
        <v>9466</v>
      </c>
      <c r="E4933" s="133" t="s">
        <v>1265</v>
      </c>
      <c r="F4933" s="133" t="s">
        <v>9238</v>
      </c>
      <c r="G4933" s="133" t="s">
        <v>865</v>
      </c>
      <c r="H4933" s="133" t="s">
        <v>1266</v>
      </c>
      <c r="I4933" t="b">
        <v>0</v>
      </c>
      <c r="J4933" s="133" t="s">
        <v>867</v>
      </c>
      <c r="K4933" s="91">
        <v>241570</v>
      </c>
      <c r="L4933" s="278">
        <v>241570</v>
      </c>
      <c r="M4933" s="278">
        <f t="shared" si="76"/>
        <v>0</v>
      </c>
    </row>
    <row r="4934" spans="1:13" hidden="1" x14ac:dyDescent="0.3">
      <c r="A4934" s="108">
        <v>597765</v>
      </c>
      <c r="B4934" s="133" t="s">
        <v>9580</v>
      </c>
      <c r="C4934" s="133" t="s">
        <v>19</v>
      </c>
      <c r="D4934" s="133" t="s">
        <v>9466</v>
      </c>
      <c r="E4934" s="133" t="s">
        <v>1265</v>
      </c>
      <c r="F4934" s="133" t="s">
        <v>9238</v>
      </c>
      <c r="G4934" s="133" t="s">
        <v>925</v>
      </c>
      <c r="H4934" s="133" t="s">
        <v>1391</v>
      </c>
      <c r="I4934" t="b">
        <v>0</v>
      </c>
      <c r="J4934" s="133" t="s">
        <v>867</v>
      </c>
      <c r="K4934" s="91">
        <v>810</v>
      </c>
      <c r="L4934" s="278">
        <v>810</v>
      </c>
      <c r="M4934" s="278">
        <f t="shared" ref="M4934:M4997" si="77">+L4934-K4934</f>
        <v>0</v>
      </c>
    </row>
    <row r="4935" spans="1:13" hidden="1" x14ac:dyDescent="0.3">
      <c r="A4935" s="108">
        <v>597766</v>
      </c>
      <c r="B4935" s="133" t="s">
        <v>9581</v>
      </c>
      <c r="C4935" s="133" t="s">
        <v>19</v>
      </c>
      <c r="D4935" s="133" t="s">
        <v>9466</v>
      </c>
      <c r="E4935" s="133" t="s">
        <v>1268</v>
      </c>
      <c r="F4935" s="133" t="s">
        <v>9238</v>
      </c>
      <c r="G4935" s="133" t="s">
        <v>865</v>
      </c>
      <c r="H4935" s="133" t="s">
        <v>2063</v>
      </c>
      <c r="I4935" t="b">
        <v>0</v>
      </c>
      <c r="J4935" s="133" t="s">
        <v>867</v>
      </c>
      <c r="K4935" s="91">
        <v>90</v>
      </c>
      <c r="L4935" s="278">
        <v>90</v>
      </c>
      <c r="M4935" s="278">
        <f t="shared" si="77"/>
        <v>0</v>
      </c>
    </row>
    <row r="4936" spans="1:13" hidden="1" x14ac:dyDescent="0.3">
      <c r="A4936" s="108">
        <v>850353</v>
      </c>
      <c r="B4936" s="133" t="s">
        <v>9582</v>
      </c>
      <c r="C4936" s="133" t="s">
        <v>19</v>
      </c>
      <c r="D4936" s="133" t="s">
        <v>9466</v>
      </c>
      <c r="E4936" s="133" t="s">
        <v>1268</v>
      </c>
      <c r="F4936" s="133" t="s">
        <v>9238</v>
      </c>
      <c r="G4936" s="133" t="s">
        <v>925</v>
      </c>
      <c r="H4936" s="133" t="s">
        <v>9583</v>
      </c>
      <c r="I4936" t="b">
        <v>0</v>
      </c>
      <c r="J4936" s="133" t="s">
        <v>867</v>
      </c>
      <c r="K4936" s="91">
        <v>240</v>
      </c>
      <c r="L4936" s="278">
        <v>240</v>
      </c>
      <c r="M4936" s="278">
        <f t="shared" si="77"/>
        <v>0</v>
      </c>
    </row>
    <row r="4937" spans="1:13" hidden="1" x14ac:dyDescent="0.3">
      <c r="A4937" s="108">
        <v>603420</v>
      </c>
      <c r="B4937" s="133" t="s">
        <v>9584</v>
      </c>
      <c r="C4937" s="133" t="s">
        <v>19</v>
      </c>
      <c r="D4937" s="133" t="s">
        <v>9466</v>
      </c>
      <c r="E4937" s="133" t="s">
        <v>1273</v>
      </c>
      <c r="F4937" s="133" t="s">
        <v>9238</v>
      </c>
      <c r="G4937" s="133" t="s">
        <v>865</v>
      </c>
      <c r="H4937" s="133" t="s">
        <v>2085</v>
      </c>
      <c r="I4937" t="b">
        <v>0</v>
      </c>
      <c r="J4937" s="133" t="s">
        <v>867</v>
      </c>
      <c r="K4937" s="91">
        <v>0</v>
      </c>
      <c r="L4937" s="278">
        <v>0</v>
      </c>
      <c r="M4937" s="278">
        <f t="shared" si="77"/>
        <v>0</v>
      </c>
    </row>
    <row r="4938" spans="1:13" hidden="1" x14ac:dyDescent="0.3">
      <c r="A4938" s="108">
        <v>603421</v>
      </c>
      <c r="B4938" s="133" t="s">
        <v>9585</v>
      </c>
      <c r="C4938" s="133" t="s">
        <v>19</v>
      </c>
      <c r="D4938" s="133" t="s">
        <v>9466</v>
      </c>
      <c r="E4938" s="133" t="s">
        <v>1273</v>
      </c>
      <c r="F4938" s="133" t="s">
        <v>9238</v>
      </c>
      <c r="G4938" s="133" t="s">
        <v>928</v>
      </c>
      <c r="H4938" s="133" t="s">
        <v>9586</v>
      </c>
      <c r="I4938" t="b">
        <v>0</v>
      </c>
      <c r="J4938" s="133" t="s">
        <v>867</v>
      </c>
      <c r="K4938" s="91">
        <v>0</v>
      </c>
      <c r="L4938" s="278">
        <v>0</v>
      </c>
      <c r="M4938" s="278">
        <f t="shared" si="77"/>
        <v>0</v>
      </c>
    </row>
    <row r="4939" spans="1:13" hidden="1" x14ac:dyDescent="0.3">
      <c r="A4939" s="108">
        <v>603422</v>
      </c>
      <c r="B4939" s="133" t="s">
        <v>9587</v>
      </c>
      <c r="C4939" s="133" t="s">
        <v>19</v>
      </c>
      <c r="D4939" s="133" t="s">
        <v>9466</v>
      </c>
      <c r="E4939" s="133" t="s">
        <v>1273</v>
      </c>
      <c r="F4939" s="133" t="s">
        <v>9238</v>
      </c>
      <c r="G4939" s="133" t="s">
        <v>931</v>
      </c>
      <c r="H4939" s="133" t="s">
        <v>9588</v>
      </c>
      <c r="I4939" t="b">
        <v>0</v>
      </c>
      <c r="J4939" s="133" t="s">
        <v>867</v>
      </c>
      <c r="K4939" s="91">
        <v>0</v>
      </c>
      <c r="L4939" s="278">
        <v>0</v>
      </c>
      <c r="M4939" s="278">
        <f t="shared" si="77"/>
        <v>0</v>
      </c>
    </row>
    <row r="4940" spans="1:13" hidden="1" x14ac:dyDescent="0.3">
      <c r="A4940" s="108">
        <v>2617471</v>
      </c>
      <c r="B4940" s="133" t="s">
        <v>9590</v>
      </c>
      <c r="C4940" s="133" t="s">
        <v>19</v>
      </c>
      <c r="D4940" s="133" t="s">
        <v>9591</v>
      </c>
      <c r="E4940" s="133" t="s">
        <v>1624</v>
      </c>
      <c r="F4940" s="133" t="s">
        <v>9249</v>
      </c>
      <c r="G4940" s="133" t="s">
        <v>865</v>
      </c>
      <c r="H4940" s="133" t="s">
        <v>1625</v>
      </c>
      <c r="I4940" t="b">
        <v>0</v>
      </c>
      <c r="J4940" s="133" t="s">
        <v>867</v>
      </c>
      <c r="K4940" s="91">
        <v>0</v>
      </c>
      <c r="L4940" s="278">
        <v>0</v>
      </c>
      <c r="M4940" s="278">
        <f t="shared" si="77"/>
        <v>0</v>
      </c>
    </row>
    <row r="4941" spans="1:13" hidden="1" x14ac:dyDescent="0.3">
      <c r="A4941" s="108">
        <v>2617475</v>
      </c>
      <c r="B4941" s="133" t="s">
        <v>9592</v>
      </c>
      <c r="C4941" s="133" t="s">
        <v>19</v>
      </c>
      <c r="D4941" s="133" t="s">
        <v>9591</v>
      </c>
      <c r="E4941" s="133" t="s">
        <v>1194</v>
      </c>
      <c r="F4941" s="133" t="s">
        <v>9249</v>
      </c>
      <c r="G4941" s="133" t="s">
        <v>865</v>
      </c>
      <c r="H4941" s="133" t="s">
        <v>9593</v>
      </c>
      <c r="I4941" t="b">
        <v>0</v>
      </c>
      <c r="J4941" s="133" t="s">
        <v>867</v>
      </c>
      <c r="K4941" s="91">
        <v>105000</v>
      </c>
      <c r="L4941" s="278">
        <v>105000</v>
      </c>
      <c r="M4941" s="278">
        <f t="shared" si="77"/>
        <v>0</v>
      </c>
    </row>
    <row r="4942" spans="1:13" hidden="1" x14ac:dyDescent="0.3">
      <c r="A4942" s="108">
        <v>594776</v>
      </c>
      <c r="B4942" s="133" t="s">
        <v>9594</v>
      </c>
      <c r="C4942" s="133" t="s">
        <v>19</v>
      </c>
      <c r="D4942" s="133" t="s">
        <v>9591</v>
      </c>
      <c r="E4942" s="133" t="s">
        <v>1212</v>
      </c>
      <c r="F4942" s="133" t="s">
        <v>9249</v>
      </c>
      <c r="G4942" s="133" t="s">
        <v>865</v>
      </c>
      <c r="H4942" s="133" t="s">
        <v>9595</v>
      </c>
      <c r="I4942" t="b">
        <v>0</v>
      </c>
      <c r="J4942" s="133" t="s">
        <v>867</v>
      </c>
      <c r="K4942" s="91">
        <v>790000</v>
      </c>
      <c r="L4942" s="278">
        <v>790000</v>
      </c>
      <c r="M4942" s="278">
        <f t="shared" si="77"/>
        <v>0</v>
      </c>
    </row>
    <row r="4943" spans="1:13" hidden="1" x14ac:dyDescent="0.3">
      <c r="A4943" s="108">
        <v>1447571</v>
      </c>
      <c r="B4943" s="133" t="s">
        <v>9598</v>
      </c>
      <c r="C4943" s="133" t="s">
        <v>19</v>
      </c>
      <c r="D4943" s="133" t="s">
        <v>9591</v>
      </c>
      <c r="E4943" s="133" t="s">
        <v>1229</v>
      </c>
      <c r="F4943" s="133" t="s">
        <v>9249</v>
      </c>
      <c r="G4943" s="133" t="s">
        <v>865</v>
      </c>
      <c r="H4943" s="133" t="s">
        <v>9599</v>
      </c>
      <c r="I4943" t="b">
        <v>0</v>
      </c>
      <c r="J4943" s="133" t="s">
        <v>867</v>
      </c>
      <c r="K4943" s="91">
        <v>20000</v>
      </c>
      <c r="L4943" s="278">
        <v>20000</v>
      </c>
      <c r="M4943" s="278">
        <f t="shared" si="77"/>
        <v>0</v>
      </c>
    </row>
    <row r="4944" spans="1:13" hidden="1" x14ac:dyDescent="0.3">
      <c r="A4944" s="108">
        <v>1447572</v>
      </c>
      <c r="B4944" s="133" t="s">
        <v>9600</v>
      </c>
      <c r="C4944" s="133" t="s">
        <v>19</v>
      </c>
      <c r="D4944" s="133" t="s">
        <v>9591</v>
      </c>
      <c r="E4944" s="133" t="s">
        <v>1265</v>
      </c>
      <c r="F4944" s="133" t="s">
        <v>9249</v>
      </c>
      <c r="G4944" s="133" t="s">
        <v>865</v>
      </c>
      <c r="H4944" s="133" t="s">
        <v>1266</v>
      </c>
      <c r="I4944" t="b">
        <v>0</v>
      </c>
      <c r="J4944" s="133" t="s">
        <v>867</v>
      </c>
      <c r="K4944" s="91">
        <v>1135670</v>
      </c>
      <c r="L4944" s="278">
        <v>1135670</v>
      </c>
      <c r="M4944" s="278">
        <f t="shared" si="77"/>
        <v>0</v>
      </c>
    </row>
    <row r="4945" spans="1:13" hidden="1" x14ac:dyDescent="0.3">
      <c r="A4945" s="108">
        <v>2617474</v>
      </c>
      <c r="B4945" s="133" t="s">
        <v>9601</v>
      </c>
      <c r="C4945" s="133" t="s">
        <v>19</v>
      </c>
      <c r="D4945" s="133" t="s">
        <v>9591</v>
      </c>
      <c r="E4945" s="133" t="s">
        <v>1679</v>
      </c>
      <c r="F4945" s="133" t="s">
        <v>9249</v>
      </c>
      <c r="G4945" s="133" t="s">
        <v>865</v>
      </c>
      <c r="H4945" s="133" t="s">
        <v>326</v>
      </c>
      <c r="I4945" t="b">
        <v>0</v>
      </c>
      <c r="J4945" s="133" t="s">
        <v>867</v>
      </c>
      <c r="K4945" s="91">
        <v>0</v>
      </c>
      <c r="L4945" s="278">
        <v>0</v>
      </c>
      <c r="M4945" s="278">
        <f t="shared" si="77"/>
        <v>0</v>
      </c>
    </row>
    <row r="4946" spans="1:13" hidden="1" x14ac:dyDescent="0.3">
      <c r="A4946" s="108">
        <v>2617472</v>
      </c>
      <c r="B4946" s="133" t="s">
        <v>9602</v>
      </c>
      <c r="C4946" s="133" t="s">
        <v>19</v>
      </c>
      <c r="D4946" s="133" t="s">
        <v>9591</v>
      </c>
      <c r="E4946" s="133" t="s">
        <v>1679</v>
      </c>
      <c r="F4946" s="133" t="s">
        <v>9249</v>
      </c>
      <c r="G4946" s="133" t="s">
        <v>925</v>
      </c>
      <c r="H4946" s="133" t="s">
        <v>3690</v>
      </c>
      <c r="I4946" t="b">
        <v>0</v>
      </c>
      <c r="J4946" s="133" t="s">
        <v>867</v>
      </c>
      <c r="K4946" s="91">
        <v>286620</v>
      </c>
      <c r="L4946" s="278">
        <v>303230</v>
      </c>
      <c r="M4946" s="278">
        <f t="shared" si="77"/>
        <v>16610</v>
      </c>
    </row>
    <row r="4947" spans="1:13" hidden="1" x14ac:dyDescent="0.3">
      <c r="A4947" s="108">
        <v>2617473</v>
      </c>
      <c r="B4947" s="261" t="s">
        <v>11976</v>
      </c>
      <c r="C4947" s="262" t="s">
        <v>19</v>
      </c>
      <c r="D4947" s="262" t="s">
        <v>9591</v>
      </c>
      <c r="E4947" s="262" t="s">
        <v>1679</v>
      </c>
      <c r="F4947" s="262" t="s">
        <v>9249</v>
      </c>
      <c r="G4947" s="262" t="s">
        <v>928</v>
      </c>
      <c r="H4947" s="262" t="s">
        <v>7857</v>
      </c>
      <c r="I4947" s="263" t="b">
        <v>0</v>
      </c>
      <c r="J4947" s="261" t="s">
        <v>867</v>
      </c>
      <c r="K4947" s="264"/>
      <c r="L4947" s="278">
        <v>172900</v>
      </c>
      <c r="M4947" s="285">
        <f t="shared" si="77"/>
        <v>172900</v>
      </c>
    </row>
    <row r="4948" spans="1:13" hidden="1" x14ac:dyDescent="0.3">
      <c r="A4948" s="108">
        <v>2617476</v>
      </c>
      <c r="B4948" s="133" t="s">
        <v>9603</v>
      </c>
      <c r="C4948" s="133" t="s">
        <v>19</v>
      </c>
      <c r="D4948" s="133" t="s">
        <v>9591</v>
      </c>
      <c r="E4948" s="133" t="s">
        <v>1679</v>
      </c>
      <c r="F4948" s="133" t="s">
        <v>9229</v>
      </c>
      <c r="G4948" s="133" t="s">
        <v>865</v>
      </c>
      <c r="H4948" s="133" t="s">
        <v>6128</v>
      </c>
      <c r="I4948" t="b">
        <v>0</v>
      </c>
      <c r="J4948" s="133" t="s">
        <v>867</v>
      </c>
      <c r="K4948" s="91">
        <v>3344540</v>
      </c>
      <c r="L4948" s="278">
        <v>3344540</v>
      </c>
      <c r="M4948" s="278">
        <f t="shared" si="77"/>
        <v>0</v>
      </c>
    </row>
    <row r="4949" spans="1:13" hidden="1" x14ac:dyDescent="0.3">
      <c r="A4949" s="108">
        <v>597768</v>
      </c>
      <c r="B4949" s="133" t="s">
        <v>9604</v>
      </c>
      <c r="C4949" s="133" t="s">
        <v>19</v>
      </c>
      <c r="D4949" s="133" t="s">
        <v>9591</v>
      </c>
      <c r="E4949" s="133" t="s">
        <v>1694</v>
      </c>
      <c r="F4949" s="133" t="s">
        <v>9249</v>
      </c>
      <c r="G4949" s="133" t="s">
        <v>865</v>
      </c>
      <c r="H4949" s="133" t="s">
        <v>9605</v>
      </c>
      <c r="I4949" t="b">
        <v>0</v>
      </c>
      <c r="J4949" s="133" t="s">
        <v>867</v>
      </c>
      <c r="K4949" s="91">
        <v>788820</v>
      </c>
      <c r="L4949" s="278">
        <v>788820</v>
      </c>
      <c r="M4949" s="278">
        <f t="shared" si="77"/>
        <v>0</v>
      </c>
    </row>
    <row r="4950" spans="1:13" hidden="1" x14ac:dyDescent="0.3">
      <c r="A4950" s="108">
        <v>597769</v>
      </c>
      <c r="B4950" s="133" t="s">
        <v>9606</v>
      </c>
      <c r="C4950" s="133" t="s">
        <v>20</v>
      </c>
      <c r="D4950" s="133" t="s">
        <v>875</v>
      </c>
      <c r="E4950" s="133" t="s">
        <v>863</v>
      </c>
      <c r="F4950" s="133" t="s">
        <v>9607</v>
      </c>
      <c r="G4950" s="133" t="s">
        <v>865</v>
      </c>
      <c r="H4950" s="133" t="s">
        <v>876</v>
      </c>
      <c r="I4950" t="b">
        <v>0</v>
      </c>
      <c r="J4950" s="133" t="s">
        <v>867</v>
      </c>
      <c r="K4950" s="91">
        <v>0</v>
      </c>
      <c r="L4950" s="278">
        <v>0</v>
      </c>
      <c r="M4950" s="278">
        <f t="shared" si="77"/>
        <v>0</v>
      </c>
    </row>
    <row r="4951" spans="1:13" hidden="1" x14ac:dyDescent="0.3">
      <c r="A4951" s="108">
        <v>597770</v>
      </c>
      <c r="B4951" s="133" t="s">
        <v>9608</v>
      </c>
      <c r="C4951" s="133" t="s">
        <v>20</v>
      </c>
      <c r="D4951" s="133" t="s">
        <v>878</v>
      </c>
      <c r="E4951" s="133" t="s">
        <v>863</v>
      </c>
      <c r="F4951" s="133" t="s">
        <v>9607</v>
      </c>
      <c r="G4951" s="133" t="s">
        <v>865</v>
      </c>
      <c r="H4951" s="133" t="s">
        <v>6089</v>
      </c>
      <c r="I4951" t="b">
        <v>0</v>
      </c>
      <c r="J4951" s="133" t="s">
        <v>867</v>
      </c>
      <c r="K4951" s="91">
        <v>0</v>
      </c>
      <c r="L4951" s="278">
        <v>0</v>
      </c>
      <c r="M4951" s="278">
        <f t="shared" si="77"/>
        <v>0</v>
      </c>
    </row>
    <row r="4952" spans="1:13" hidden="1" x14ac:dyDescent="0.3">
      <c r="A4952" s="108">
        <v>597771</v>
      </c>
      <c r="B4952" s="133" t="s">
        <v>9609</v>
      </c>
      <c r="C4952" s="133" t="s">
        <v>20</v>
      </c>
      <c r="D4952" s="133" t="s">
        <v>9610</v>
      </c>
      <c r="E4952" s="133" t="s">
        <v>3658</v>
      </c>
      <c r="F4952" s="133" t="s">
        <v>9607</v>
      </c>
      <c r="G4952" s="133" t="s">
        <v>865</v>
      </c>
      <c r="H4952" s="133" t="s">
        <v>9611</v>
      </c>
      <c r="I4952" t="b">
        <v>0</v>
      </c>
      <c r="J4952" s="133" t="s">
        <v>867</v>
      </c>
      <c r="K4952" s="91">
        <v>0</v>
      </c>
      <c r="L4952" s="278">
        <v>0</v>
      </c>
      <c r="M4952" s="278">
        <f t="shared" si="77"/>
        <v>0</v>
      </c>
    </row>
    <row r="4953" spans="1:13" hidden="1" x14ac:dyDescent="0.3">
      <c r="A4953" s="108">
        <v>1447575</v>
      </c>
      <c r="B4953" s="133" t="s">
        <v>9612</v>
      </c>
      <c r="C4953" s="133" t="s">
        <v>21</v>
      </c>
      <c r="D4953" s="133" t="s">
        <v>6461</v>
      </c>
      <c r="E4953" s="133" t="s">
        <v>882</v>
      </c>
      <c r="F4953" s="133" t="s">
        <v>9613</v>
      </c>
      <c r="G4953" s="133" t="s">
        <v>865</v>
      </c>
      <c r="H4953" s="133" t="s">
        <v>9614</v>
      </c>
      <c r="I4953" t="b">
        <v>0</v>
      </c>
      <c r="J4953" s="133" t="s">
        <v>867</v>
      </c>
      <c r="K4953" s="91">
        <v>0</v>
      </c>
      <c r="L4953" s="278">
        <v>0</v>
      </c>
      <c r="M4953" s="278">
        <f t="shared" si="77"/>
        <v>0</v>
      </c>
    </row>
    <row r="4954" spans="1:13" hidden="1" x14ac:dyDescent="0.3">
      <c r="A4954" s="108">
        <v>599123</v>
      </c>
      <c r="B4954" s="133" t="s">
        <v>9615</v>
      </c>
      <c r="C4954" s="133" t="s">
        <v>21</v>
      </c>
      <c r="D4954" s="133" t="s">
        <v>6540</v>
      </c>
      <c r="E4954" s="133" t="s">
        <v>882</v>
      </c>
      <c r="F4954" s="133" t="s">
        <v>9613</v>
      </c>
      <c r="G4954" s="133" t="s">
        <v>865</v>
      </c>
      <c r="H4954" s="133" t="s">
        <v>6541</v>
      </c>
      <c r="I4954" t="b">
        <v>0</v>
      </c>
      <c r="J4954" s="133" t="s">
        <v>867</v>
      </c>
      <c r="K4954" s="91">
        <v>0</v>
      </c>
      <c r="L4954" s="278">
        <v>0</v>
      </c>
      <c r="M4954" s="278">
        <f t="shared" si="77"/>
        <v>0</v>
      </c>
    </row>
    <row r="4955" spans="1:13" hidden="1" x14ac:dyDescent="0.3">
      <c r="A4955" s="108">
        <v>603423</v>
      </c>
      <c r="B4955" s="133" t="s">
        <v>9616</v>
      </c>
      <c r="C4955" s="133" t="s">
        <v>21</v>
      </c>
      <c r="D4955" s="133" t="s">
        <v>1132</v>
      </c>
      <c r="E4955" s="133" t="s">
        <v>882</v>
      </c>
      <c r="F4955" s="133" t="s">
        <v>9613</v>
      </c>
      <c r="G4955" s="133" t="s">
        <v>925</v>
      </c>
      <c r="H4955" s="133" t="s">
        <v>9617</v>
      </c>
      <c r="I4955" t="b">
        <v>0</v>
      </c>
      <c r="J4955" s="133" t="s">
        <v>867</v>
      </c>
      <c r="K4955" s="91">
        <v>0</v>
      </c>
      <c r="L4955" s="278">
        <v>0</v>
      </c>
      <c r="M4955" s="278">
        <f t="shared" si="77"/>
        <v>0</v>
      </c>
    </row>
    <row r="4956" spans="1:13" hidden="1" x14ac:dyDescent="0.3">
      <c r="A4956" s="108">
        <v>595716</v>
      </c>
      <c r="B4956" s="133" t="s">
        <v>9618</v>
      </c>
      <c r="C4956" s="133" t="s">
        <v>21</v>
      </c>
      <c r="D4956" s="133" t="s">
        <v>1154</v>
      </c>
      <c r="E4956" s="133" t="s">
        <v>882</v>
      </c>
      <c r="F4956" s="133" t="s">
        <v>9613</v>
      </c>
      <c r="G4956" s="133" t="s">
        <v>865</v>
      </c>
      <c r="H4956" s="133" t="s">
        <v>7994</v>
      </c>
      <c r="I4956" t="b">
        <v>0</v>
      </c>
      <c r="J4956" s="133" t="s">
        <v>867</v>
      </c>
      <c r="K4956" s="91">
        <v>0</v>
      </c>
      <c r="L4956" s="278">
        <v>0</v>
      </c>
      <c r="M4956" s="278">
        <f t="shared" si="77"/>
        <v>0</v>
      </c>
    </row>
    <row r="4957" spans="1:13" hidden="1" x14ac:dyDescent="0.3">
      <c r="A4957" s="108">
        <v>601468</v>
      </c>
      <c r="B4957" s="133" t="s">
        <v>9619</v>
      </c>
      <c r="C4957" s="133" t="s">
        <v>21</v>
      </c>
      <c r="D4957" s="133" t="s">
        <v>1154</v>
      </c>
      <c r="E4957" s="133" t="s">
        <v>882</v>
      </c>
      <c r="F4957" s="133" t="s">
        <v>9613</v>
      </c>
      <c r="G4957" s="133" t="s">
        <v>1807</v>
      </c>
      <c r="H4957" s="133" t="s">
        <v>9620</v>
      </c>
      <c r="I4957" t="b">
        <v>0</v>
      </c>
      <c r="J4957" s="133" t="s">
        <v>867</v>
      </c>
      <c r="K4957" s="91">
        <v>0</v>
      </c>
      <c r="L4957" s="278">
        <v>0</v>
      </c>
      <c r="M4957" s="278">
        <f t="shared" si="77"/>
        <v>0</v>
      </c>
    </row>
    <row r="4958" spans="1:13" hidden="1" x14ac:dyDescent="0.3">
      <c r="A4958" s="108">
        <v>594777</v>
      </c>
      <c r="B4958" s="133" t="s">
        <v>9621</v>
      </c>
      <c r="C4958" s="133" t="s">
        <v>21</v>
      </c>
      <c r="D4958" s="133" t="s">
        <v>1154</v>
      </c>
      <c r="E4958" s="133" t="s">
        <v>882</v>
      </c>
      <c r="F4958" s="133" t="s">
        <v>9613</v>
      </c>
      <c r="G4958" s="133" t="s">
        <v>925</v>
      </c>
      <c r="H4958" s="133" t="s">
        <v>9622</v>
      </c>
      <c r="I4958" t="b">
        <v>0</v>
      </c>
      <c r="J4958" s="133" t="s">
        <v>867</v>
      </c>
      <c r="K4958" s="91">
        <v>2052070</v>
      </c>
      <c r="L4958" s="278">
        <v>2052070</v>
      </c>
      <c r="M4958" s="278">
        <f t="shared" si="77"/>
        <v>0</v>
      </c>
    </row>
    <row r="4959" spans="1:13" hidden="1" x14ac:dyDescent="0.3">
      <c r="A4959" s="108">
        <v>593841</v>
      </c>
      <c r="B4959" s="133" t="s">
        <v>9623</v>
      </c>
      <c r="C4959" s="133" t="s">
        <v>21</v>
      </c>
      <c r="D4959" s="133" t="s">
        <v>1154</v>
      </c>
      <c r="E4959" s="133" t="s">
        <v>882</v>
      </c>
      <c r="F4959" s="133" t="s">
        <v>9613</v>
      </c>
      <c r="G4959" s="133" t="s">
        <v>928</v>
      </c>
      <c r="H4959" s="133" t="s">
        <v>9620</v>
      </c>
      <c r="I4959" t="b">
        <v>0</v>
      </c>
      <c r="J4959" s="133" t="s">
        <v>867</v>
      </c>
      <c r="K4959" s="91">
        <v>3381050</v>
      </c>
      <c r="L4959" s="278">
        <v>3381050</v>
      </c>
      <c r="M4959" s="278">
        <f t="shared" si="77"/>
        <v>0</v>
      </c>
    </row>
    <row r="4960" spans="1:13" hidden="1" x14ac:dyDescent="0.3">
      <c r="A4960" s="108">
        <v>850854</v>
      </c>
      <c r="B4960" s="133" t="s">
        <v>9624</v>
      </c>
      <c r="C4960" s="133" t="s">
        <v>21</v>
      </c>
      <c r="D4960" s="133" t="s">
        <v>1154</v>
      </c>
      <c r="E4960" s="133" t="s">
        <v>882</v>
      </c>
      <c r="F4960" s="133" t="s">
        <v>9613</v>
      </c>
      <c r="G4960" s="133" t="s">
        <v>931</v>
      </c>
      <c r="H4960" s="133" t="s">
        <v>9625</v>
      </c>
      <c r="I4960" t="b">
        <v>0</v>
      </c>
      <c r="J4960" s="133" t="s">
        <v>867</v>
      </c>
      <c r="K4960" s="91">
        <v>6396000</v>
      </c>
      <c r="L4960" s="278">
        <v>6396000</v>
      </c>
      <c r="M4960" s="278">
        <f t="shared" si="77"/>
        <v>0</v>
      </c>
    </row>
    <row r="4961" spans="1:13" hidden="1" x14ac:dyDescent="0.3">
      <c r="A4961" s="108">
        <v>584078</v>
      </c>
      <c r="B4961" s="133" t="s">
        <v>9626</v>
      </c>
      <c r="C4961" s="133" t="s">
        <v>21</v>
      </c>
      <c r="D4961" s="133" t="s">
        <v>1154</v>
      </c>
      <c r="E4961" s="133" t="s">
        <v>882</v>
      </c>
      <c r="F4961" s="133" t="s">
        <v>9613</v>
      </c>
      <c r="G4961" s="133" t="s">
        <v>944</v>
      </c>
      <c r="H4961" s="133" t="s">
        <v>9627</v>
      </c>
      <c r="I4961" t="b">
        <v>0</v>
      </c>
      <c r="J4961" s="133" t="s">
        <v>867</v>
      </c>
      <c r="K4961" s="91">
        <v>1629940</v>
      </c>
      <c r="L4961" s="278">
        <v>1629940</v>
      </c>
      <c r="M4961" s="278">
        <f t="shared" si="77"/>
        <v>0</v>
      </c>
    </row>
    <row r="4962" spans="1:13" hidden="1" x14ac:dyDescent="0.3">
      <c r="A4962" s="108">
        <v>588836</v>
      </c>
      <c r="B4962" s="133" t="s">
        <v>9628</v>
      </c>
      <c r="C4962" s="133" t="s">
        <v>21</v>
      </c>
      <c r="D4962" s="133" t="s">
        <v>1154</v>
      </c>
      <c r="E4962" s="133" t="s">
        <v>882</v>
      </c>
      <c r="F4962" s="133" t="s">
        <v>9613</v>
      </c>
      <c r="G4962" s="133" t="s">
        <v>1060</v>
      </c>
      <c r="H4962" s="133" t="s">
        <v>9629</v>
      </c>
      <c r="I4962" t="b">
        <v>0</v>
      </c>
      <c r="J4962" s="133" t="s">
        <v>867</v>
      </c>
      <c r="K4962" s="91">
        <v>2124100</v>
      </c>
      <c r="L4962" s="278">
        <v>2124100</v>
      </c>
      <c r="M4962" s="278">
        <f t="shared" si="77"/>
        <v>0</v>
      </c>
    </row>
    <row r="4963" spans="1:13" hidden="1" x14ac:dyDescent="0.3">
      <c r="A4963" s="108">
        <v>601660</v>
      </c>
      <c r="B4963" s="133" t="s">
        <v>9630</v>
      </c>
      <c r="C4963" s="133" t="s">
        <v>21</v>
      </c>
      <c r="D4963" s="133" t="s">
        <v>1154</v>
      </c>
      <c r="E4963" s="133" t="s">
        <v>882</v>
      </c>
      <c r="F4963" s="133" t="s">
        <v>9613</v>
      </c>
      <c r="G4963" s="133" t="s">
        <v>1063</v>
      </c>
      <c r="H4963" s="133" t="s">
        <v>9631</v>
      </c>
      <c r="I4963" t="b">
        <v>0</v>
      </c>
      <c r="J4963" s="133" t="s">
        <v>867</v>
      </c>
      <c r="K4963" s="91">
        <v>281880</v>
      </c>
      <c r="L4963" s="278">
        <v>281880</v>
      </c>
      <c r="M4963" s="278">
        <f t="shared" si="77"/>
        <v>0</v>
      </c>
    </row>
    <row r="4964" spans="1:13" hidden="1" x14ac:dyDescent="0.3">
      <c r="A4964" s="108">
        <v>597772</v>
      </c>
      <c r="B4964" s="133" t="s">
        <v>9632</v>
      </c>
      <c r="C4964" s="133" t="s">
        <v>21</v>
      </c>
      <c r="D4964" s="133" t="s">
        <v>1154</v>
      </c>
      <c r="E4964" s="133" t="s">
        <v>882</v>
      </c>
      <c r="F4964" s="133" t="s">
        <v>9613</v>
      </c>
      <c r="G4964" s="133" t="s">
        <v>1088</v>
      </c>
      <c r="H4964" s="133" t="s">
        <v>9633</v>
      </c>
      <c r="I4964" t="b">
        <v>0</v>
      </c>
      <c r="J4964" s="133" t="s">
        <v>867</v>
      </c>
      <c r="K4964" s="91">
        <v>0</v>
      </c>
      <c r="L4964" s="278">
        <v>0</v>
      </c>
      <c r="M4964" s="278">
        <f t="shared" si="77"/>
        <v>0</v>
      </c>
    </row>
    <row r="4965" spans="1:13" hidden="1" x14ac:dyDescent="0.3">
      <c r="A4965" s="108">
        <v>598025</v>
      </c>
      <c r="B4965" s="133" t="s">
        <v>9634</v>
      </c>
      <c r="C4965" s="133" t="s">
        <v>21</v>
      </c>
      <c r="D4965" s="133" t="s">
        <v>1154</v>
      </c>
      <c r="E4965" s="133" t="s">
        <v>882</v>
      </c>
      <c r="F4965" s="133" t="s">
        <v>9613</v>
      </c>
      <c r="G4965" s="133" t="s">
        <v>1066</v>
      </c>
      <c r="H4965" s="133" t="s">
        <v>9635</v>
      </c>
      <c r="I4965" t="b">
        <v>0</v>
      </c>
      <c r="J4965" s="133" t="s">
        <v>867</v>
      </c>
      <c r="K4965" s="91">
        <v>498870</v>
      </c>
      <c r="L4965" s="278">
        <v>498870</v>
      </c>
      <c r="M4965" s="278">
        <f t="shared" si="77"/>
        <v>0</v>
      </c>
    </row>
    <row r="4966" spans="1:13" hidden="1" x14ac:dyDescent="0.3">
      <c r="A4966" s="108">
        <v>599122</v>
      </c>
      <c r="B4966" s="133" t="s">
        <v>9636</v>
      </c>
      <c r="C4966" s="133" t="s">
        <v>21</v>
      </c>
      <c r="D4966" s="133" t="s">
        <v>9637</v>
      </c>
      <c r="E4966" s="133" t="s">
        <v>1212</v>
      </c>
      <c r="F4966" s="133" t="s">
        <v>9613</v>
      </c>
      <c r="G4966" s="133" t="s">
        <v>865</v>
      </c>
      <c r="H4966" s="133" t="s">
        <v>9638</v>
      </c>
      <c r="I4966" t="b">
        <v>0</v>
      </c>
      <c r="J4966" s="133" t="s">
        <v>867</v>
      </c>
      <c r="K4966" s="91">
        <v>0</v>
      </c>
      <c r="L4966" s="278">
        <v>0</v>
      </c>
      <c r="M4966" s="278">
        <f t="shared" si="77"/>
        <v>0</v>
      </c>
    </row>
    <row r="4967" spans="1:13" hidden="1" x14ac:dyDescent="0.3">
      <c r="A4967" s="108">
        <v>595393</v>
      </c>
      <c r="B4967" s="133" t="s">
        <v>9639</v>
      </c>
      <c r="C4967" s="133" t="s">
        <v>21</v>
      </c>
      <c r="D4967" s="133" t="s">
        <v>9637</v>
      </c>
      <c r="E4967" s="133" t="s">
        <v>1212</v>
      </c>
      <c r="F4967" s="133" t="s">
        <v>9613</v>
      </c>
      <c r="G4967" s="133" t="s">
        <v>931</v>
      </c>
      <c r="H4967" s="133" t="s">
        <v>9640</v>
      </c>
      <c r="I4967" t="b">
        <v>0</v>
      </c>
      <c r="J4967" s="133" t="s">
        <v>867</v>
      </c>
      <c r="K4967" s="91">
        <v>2750</v>
      </c>
      <c r="L4967" s="278">
        <v>2750</v>
      </c>
      <c r="M4967" s="278">
        <f t="shared" si="77"/>
        <v>0</v>
      </c>
    </row>
    <row r="4968" spans="1:13" hidden="1" x14ac:dyDescent="0.3">
      <c r="A4968" s="108">
        <v>597773</v>
      </c>
      <c r="B4968" s="133" t="s">
        <v>9641</v>
      </c>
      <c r="C4968" s="133" t="s">
        <v>21</v>
      </c>
      <c r="D4968" s="133" t="s">
        <v>9637</v>
      </c>
      <c r="E4968" s="133" t="s">
        <v>1212</v>
      </c>
      <c r="F4968" s="133" t="s">
        <v>9613</v>
      </c>
      <c r="G4968" s="133" t="s">
        <v>944</v>
      </c>
      <c r="H4968" s="133" t="s">
        <v>9642</v>
      </c>
      <c r="I4968" t="b">
        <v>0</v>
      </c>
      <c r="J4968" s="133" t="s">
        <v>867</v>
      </c>
      <c r="K4968" s="91">
        <v>0</v>
      </c>
      <c r="L4968" s="278">
        <v>0</v>
      </c>
      <c r="M4968" s="278">
        <f t="shared" si="77"/>
        <v>0</v>
      </c>
    </row>
    <row r="4969" spans="1:13" hidden="1" x14ac:dyDescent="0.3">
      <c r="A4969" s="108">
        <v>1558731</v>
      </c>
      <c r="B4969" s="133" t="s">
        <v>9643</v>
      </c>
      <c r="C4969" s="133" t="s">
        <v>21</v>
      </c>
      <c r="D4969" s="133" t="s">
        <v>9637</v>
      </c>
      <c r="E4969" s="133" t="s">
        <v>9644</v>
      </c>
      <c r="F4969" s="133" t="s">
        <v>9613</v>
      </c>
      <c r="G4969" s="133" t="s">
        <v>865</v>
      </c>
      <c r="H4969" s="133" t="s">
        <v>9645</v>
      </c>
      <c r="I4969" t="b">
        <v>0</v>
      </c>
      <c r="J4969" s="133" t="s">
        <v>867</v>
      </c>
      <c r="K4969" s="91">
        <v>375000</v>
      </c>
      <c r="L4969" s="278">
        <v>375000</v>
      </c>
      <c r="M4969" s="278">
        <f t="shared" si="77"/>
        <v>0</v>
      </c>
    </row>
    <row r="4970" spans="1:13" hidden="1" x14ac:dyDescent="0.3">
      <c r="A4970" s="108">
        <v>597776</v>
      </c>
      <c r="B4970" s="133" t="s">
        <v>9647</v>
      </c>
      <c r="C4970" s="133" t="s">
        <v>21</v>
      </c>
      <c r="D4970" s="133" t="s">
        <v>9637</v>
      </c>
      <c r="E4970" s="133" t="s">
        <v>9644</v>
      </c>
      <c r="F4970" s="133" t="s">
        <v>9613</v>
      </c>
      <c r="G4970" s="133" t="s">
        <v>928</v>
      </c>
      <c r="H4970" s="133" t="s">
        <v>9648</v>
      </c>
      <c r="I4970" t="b">
        <v>0</v>
      </c>
      <c r="J4970" s="133" t="s">
        <v>867</v>
      </c>
      <c r="K4970" s="91">
        <v>165000</v>
      </c>
      <c r="L4970" s="278">
        <v>165000</v>
      </c>
      <c r="M4970" s="278">
        <f t="shared" si="77"/>
        <v>0</v>
      </c>
    </row>
    <row r="4971" spans="1:13" hidden="1" x14ac:dyDescent="0.3">
      <c r="A4971" s="108">
        <v>597777</v>
      </c>
      <c r="B4971" s="133" t="s">
        <v>9649</v>
      </c>
      <c r="C4971" s="133" t="s">
        <v>21</v>
      </c>
      <c r="D4971" s="133" t="s">
        <v>9637</v>
      </c>
      <c r="E4971" s="133" t="s">
        <v>9644</v>
      </c>
      <c r="F4971" s="133" t="s">
        <v>9613</v>
      </c>
      <c r="G4971" s="133" t="s">
        <v>931</v>
      </c>
      <c r="H4971" s="133" t="s">
        <v>9650</v>
      </c>
      <c r="I4971" t="b">
        <v>0</v>
      </c>
      <c r="J4971" s="133" t="s">
        <v>867</v>
      </c>
      <c r="K4971" s="91">
        <v>1545000</v>
      </c>
      <c r="L4971" s="278">
        <v>1545000</v>
      </c>
      <c r="M4971" s="278">
        <f t="shared" si="77"/>
        <v>0</v>
      </c>
    </row>
    <row r="4972" spans="1:13" hidden="1" x14ac:dyDescent="0.3">
      <c r="A4972" s="108">
        <v>1429155</v>
      </c>
      <c r="B4972" s="133" t="s">
        <v>9651</v>
      </c>
      <c r="C4972" s="133" t="s">
        <v>21</v>
      </c>
      <c r="D4972" s="133" t="s">
        <v>9637</v>
      </c>
      <c r="E4972" s="133" t="s">
        <v>9644</v>
      </c>
      <c r="F4972" s="133" t="s">
        <v>9613</v>
      </c>
      <c r="G4972" s="133" t="s">
        <v>944</v>
      </c>
      <c r="H4972" s="133" t="s">
        <v>9652</v>
      </c>
      <c r="I4972" t="b">
        <v>0</v>
      </c>
      <c r="J4972" s="133" t="s">
        <v>867</v>
      </c>
      <c r="K4972" s="91">
        <v>3390000</v>
      </c>
      <c r="L4972" s="278">
        <v>3390000</v>
      </c>
      <c r="M4972" s="278">
        <f t="shared" si="77"/>
        <v>0</v>
      </c>
    </row>
    <row r="4973" spans="1:13" hidden="1" x14ac:dyDescent="0.3">
      <c r="A4973" s="108">
        <v>850344</v>
      </c>
      <c r="B4973" s="133" t="s">
        <v>9653</v>
      </c>
      <c r="C4973" s="133" t="s">
        <v>21</v>
      </c>
      <c r="D4973" s="133" t="s">
        <v>9637</v>
      </c>
      <c r="E4973" s="133" t="s">
        <v>9644</v>
      </c>
      <c r="F4973" s="133" t="s">
        <v>9613</v>
      </c>
      <c r="G4973" s="133" t="s">
        <v>1060</v>
      </c>
      <c r="H4973" s="133" t="s">
        <v>9654</v>
      </c>
      <c r="I4973" t="b">
        <v>0</v>
      </c>
      <c r="J4973" s="133" t="s">
        <v>867</v>
      </c>
      <c r="K4973" s="91">
        <v>1415000</v>
      </c>
      <c r="L4973" s="278">
        <v>1415000</v>
      </c>
      <c r="M4973" s="278">
        <f t="shared" si="77"/>
        <v>0</v>
      </c>
    </row>
    <row r="4974" spans="1:13" hidden="1" x14ac:dyDescent="0.3">
      <c r="A4974" s="108">
        <v>850345</v>
      </c>
      <c r="B4974" s="133" t="s">
        <v>9655</v>
      </c>
      <c r="C4974" s="133" t="s">
        <v>21</v>
      </c>
      <c r="D4974" s="133" t="s">
        <v>9637</v>
      </c>
      <c r="E4974" s="133" t="s">
        <v>9644</v>
      </c>
      <c r="F4974" s="133" t="s">
        <v>9613</v>
      </c>
      <c r="G4974" s="133" t="s">
        <v>1063</v>
      </c>
      <c r="H4974" s="133" t="s">
        <v>9656</v>
      </c>
      <c r="I4974" t="b">
        <v>0</v>
      </c>
      <c r="J4974" s="133" t="s">
        <v>867</v>
      </c>
      <c r="K4974" s="91">
        <v>970000</v>
      </c>
      <c r="L4974" s="278">
        <v>970000</v>
      </c>
      <c r="M4974" s="278">
        <f t="shared" si="77"/>
        <v>0</v>
      </c>
    </row>
    <row r="4975" spans="1:13" hidden="1" x14ac:dyDescent="0.3">
      <c r="A4975" s="108">
        <v>1978432</v>
      </c>
      <c r="B4975" s="133" t="s">
        <v>9657</v>
      </c>
      <c r="C4975" s="133" t="s">
        <v>21</v>
      </c>
      <c r="D4975" s="133" t="s">
        <v>9637</v>
      </c>
      <c r="E4975" s="133" t="s">
        <v>9644</v>
      </c>
      <c r="F4975" s="133" t="s">
        <v>9613</v>
      </c>
      <c r="G4975" s="133" t="s">
        <v>1066</v>
      </c>
      <c r="H4975" s="133" t="s">
        <v>9658</v>
      </c>
      <c r="I4975" t="b">
        <v>0</v>
      </c>
      <c r="J4975" s="133" t="s">
        <v>867</v>
      </c>
      <c r="K4975" s="91">
        <v>360000</v>
      </c>
      <c r="L4975" s="278">
        <v>360000</v>
      </c>
      <c r="M4975" s="278">
        <f t="shared" si="77"/>
        <v>0</v>
      </c>
    </row>
    <row r="4976" spans="1:13" hidden="1" x14ac:dyDescent="0.3">
      <c r="A4976" s="108">
        <v>1558729</v>
      </c>
      <c r="B4976" s="133" t="s">
        <v>9659</v>
      </c>
      <c r="C4976" s="133" t="s">
        <v>21</v>
      </c>
      <c r="D4976" s="133" t="s">
        <v>9637</v>
      </c>
      <c r="E4976" s="133" t="s">
        <v>9660</v>
      </c>
      <c r="F4976" s="133" t="s">
        <v>9613</v>
      </c>
      <c r="G4976" s="133" t="s">
        <v>865</v>
      </c>
      <c r="H4976" s="133" t="s">
        <v>9661</v>
      </c>
      <c r="I4976" t="b">
        <v>0</v>
      </c>
      <c r="J4976" s="133" t="s">
        <v>867</v>
      </c>
      <c r="K4976" s="91">
        <v>65490</v>
      </c>
      <c r="L4976" s="278">
        <v>65490</v>
      </c>
      <c r="M4976" s="278">
        <f t="shared" si="77"/>
        <v>0</v>
      </c>
    </row>
    <row r="4977" spans="1:13" hidden="1" x14ac:dyDescent="0.3">
      <c r="A4977" s="108">
        <v>2617718</v>
      </c>
      <c r="B4977" s="133" t="s">
        <v>9662</v>
      </c>
      <c r="C4977" s="133" t="s">
        <v>21</v>
      </c>
      <c r="D4977" s="133" t="s">
        <v>9637</v>
      </c>
      <c r="E4977" s="133" t="s">
        <v>9660</v>
      </c>
      <c r="F4977" s="133" t="s">
        <v>9613</v>
      </c>
      <c r="G4977" s="133" t="s">
        <v>1807</v>
      </c>
      <c r="H4977" s="133" t="s">
        <v>9663</v>
      </c>
      <c r="I4977" t="b">
        <v>0</v>
      </c>
      <c r="J4977" s="133" t="s">
        <v>867</v>
      </c>
      <c r="K4977" s="91">
        <v>1501000</v>
      </c>
      <c r="L4977" s="278">
        <v>1501000</v>
      </c>
      <c r="M4977" s="278">
        <f t="shared" si="77"/>
        <v>0</v>
      </c>
    </row>
    <row r="4978" spans="1:13" hidden="1" x14ac:dyDescent="0.3">
      <c r="A4978" s="108">
        <v>2617719</v>
      </c>
      <c r="B4978" s="133" t="s">
        <v>9664</v>
      </c>
      <c r="C4978" s="133" t="s">
        <v>21</v>
      </c>
      <c r="D4978" s="133" t="s">
        <v>9637</v>
      </c>
      <c r="E4978" s="133" t="s">
        <v>9660</v>
      </c>
      <c r="F4978" s="133" t="s">
        <v>9613</v>
      </c>
      <c r="G4978" s="133" t="s">
        <v>1072</v>
      </c>
      <c r="H4978" s="133" t="s">
        <v>9665</v>
      </c>
      <c r="I4978" t="b">
        <v>0</v>
      </c>
      <c r="J4978" s="133" t="s">
        <v>867</v>
      </c>
      <c r="K4978" s="91">
        <v>105970</v>
      </c>
      <c r="L4978" s="278">
        <v>105970</v>
      </c>
      <c r="M4978" s="278">
        <f t="shared" si="77"/>
        <v>0</v>
      </c>
    </row>
    <row r="4979" spans="1:13" hidden="1" x14ac:dyDescent="0.3">
      <c r="A4979" s="108">
        <v>597778</v>
      </c>
      <c r="B4979" s="133" t="s">
        <v>9666</v>
      </c>
      <c r="C4979" s="133" t="s">
        <v>21</v>
      </c>
      <c r="D4979" s="133" t="s">
        <v>9637</v>
      </c>
      <c r="E4979" s="133" t="s">
        <v>9660</v>
      </c>
      <c r="F4979" s="133" t="s">
        <v>9613</v>
      </c>
      <c r="G4979" s="133" t="s">
        <v>1075</v>
      </c>
      <c r="H4979" s="133" t="s">
        <v>9667</v>
      </c>
      <c r="I4979" t="b">
        <v>0</v>
      </c>
      <c r="J4979" s="133" t="s">
        <v>867</v>
      </c>
      <c r="K4979" s="91">
        <v>105970</v>
      </c>
      <c r="L4979" s="278">
        <v>105970</v>
      </c>
      <c r="M4979" s="278">
        <f t="shared" si="77"/>
        <v>0</v>
      </c>
    </row>
    <row r="4980" spans="1:13" hidden="1" x14ac:dyDescent="0.3">
      <c r="A4980" s="108">
        <v>597779</v>
      </c>
      <c r="B4980" s="133" t="s">
        <v>9668</v>
      </c>
      <c r="C4980" s="133" t="s">
        <v>21</v>
      </c>
      <c r="D4980" s="133" t="s">
        <v>9637</v>
      </c>
      <c r="E4980" s="133" t="s">
        <v>9660</v>
      </c>
      <c r="F4980" s="133" t="s">
        <v>9613</v>
      </c>
      <c r="G4980" s="133" t="s">
        <v>1814</v>
      </c>
      <c r="H4980" s="133" t="s">
        <v>9669</v>
      </c>
      <c r="I4980" t="b">
        <v>0</v>
      </c>
      <c r="J4980" s="133" t="s">
        <v>867</v>
      </c>
      <c r="K4980" s="91">
        <v>575300</v>
      </c>
      <c r="L4980" s="278">
        <v>575300</v>
      </c>
      <c r="M4980" s="278">
        <f t="shared" si="77"/>
        <v>0</v>
      </c>
    </row>
    <row r="4981" spans="1:13" hidden="1" x14ac:dyDescent="0.3">
      <c r="A4981" s="108">
        <v>1447574</v>
      </c>
      <c r="B4981" s="133" t="s">
        <v>9670</v>
      </c>
      <c r="C4981" s="133" t="s">
        <v>21</v>
      </c>
      <c r="D4981" s="133" t="s">
        <v>9637</v>
      </c>
      <c r="E4981" s="133" t="s">
        <v>9660</v>
      </c>
      <c r="F4981" s="133" t="s">
        <v>9613</v>
      </c>
      <c r="G4981" s="133" t="s">
        <v>1817</v>
      </c>
      <c r="H4981" s="133" t="s">
        <v>9671</v>
      </c>
      <c r="I4981" t="b">
        <v>0</v>
      </c>
      <c r="J4981" s="133" t="s">
        <v>867</v>
      </c>
      <c r="K4981" s="91">
        <v>575300</v>
      </c>
      <c r="L4981" s="278">
        <v>575300</v>
      </c>
      <c r="M4981" s="278">
        <f t="shared" si="77"/>
        <v>0</v>
      </c>
    </row>
    <row r="4982" spans="1:13" hidden="1" x14ac:dyDescent="0.3">
      <c r="A4982" s="108">
        <v>597780</v>
      </c>
      <c r="B4982" s="133" t="s">
        <v>9672</v>
      </c>
      <c r="C4982" s="133" t="s">
        <v>21</v>
      </c>
      <c r="D4982" s="133" t="s">
        <v>9637</v>
      </c>
      <c r="E4982" s="133" t="s">
        <v>9660</v>
      </c>
      <c r="F4982" s="133" t="s">
        <v>9613</v>
      </c>
      <c r="G4982" s="133" t="s">
        <v>4455</v>
      </c>
      <c r="H4982" s="133" t="s">
        <v>9673</v>
      </c>
      <c r="I4982" t="b">
        <v>0</v>
      </c>
      <c r="J4982" s="133" t="s">
        <v>867</v>
      </c>
      <c r="K4982" s="91">
        <v>0</v>
      </c>
      <c r="L4982" s="278">
        <v>0</v>
      </c>
      <c r="M4982" s="278">
        <f t="shared" si="77"/>
        <v>0</v>
      </c>
    </row>
    <row r="4983" spans="1:13" hidden="1" x14ac:dyDescent="0.3">
      <c r="A4983" s="108">
        <v>1558730</v>
      </c>
      <c r="B4983" s="133" t="s">
        <v>9674</v>
      </c>
      <c r="C4983" s="133" t="s">
        <v>21</v>
      </c>
      <c r="D4983" s="133" t="s">
        <v>9637</v>
      </c>
      <c r="E4983" s="133" t="s">
        <v>9660</v>
      </c>
      <c r="F4983" s="133" t="s">
        <v>9613</v>
      </c>
      <c r="G4983" s="133" t="s">
        <v>4021</v>
      </c>
      <c r="H4983" s="133" t="s">
        <v>9675</v>
      </c>
      <c r="I4983" t="b">
        <v>0</v>
      </c>
      <c r="J4983" s="133" t="s">
        <v>867</v>
      </c>
      <c r="K4983" s="91">
        <v>0</v>
      </c>
      <c r="L4983" s="278">
        <v>0</v>
      </c>
      <c r="M4983" s="278">
        <f t="shared" si="77"/>
        <v>0</v>
      </c>
    </row>
    <row r="4984" spans="1:13" hidden="1" x14ac:dyDescent="0.3">
      <c r="A4984" s="108">
        <v>850355</v>
      </c>
      <c r="B4984" s="133" t="s">
        <v>9678</v>
      </c>
      <c r="C4984" s="133" t="s">
        <v>21</v>
      </c>
      <c r="D4984" s="133" t="s">
        <v>9637</v>
      </c>
      <c r="E4984" s="133" t="s">
        <v>9660</v>
      </c>
      <c r="F4984" s="133" t="s">
        <v>9613</v>
      </c>
      <c r="G4984" s="133" t="s">
        <v>6777</v>
      </c>
      <c r="H4984" s="133" t="s">
        <v>9679</v>
      </c>
      <c r="I4984" t="b">
        <v>0</v>
      </c>
      <c r="J4984" s="133" t="s">
        <v>867</v>
      </c>
      <c r="K4984" s="91">
        <v>992170</v>
      </c>
      <c r="L4984" s="278">
        <v>992170</v>
      </c>
      <c r="M4984" s="278">
        <f t="shared" si="77"/>
        <v>0</v>
      </c>
    </row>
    <row r="4985" spans="1:13" hidden="1" x14ac:dyDescent="0.3">
      <c r="A4985" s="108">
        <v>602843</v>
      </c>
      <c r="B4985" s="133" t="s">
        <v>9680</v>
      </c>
      <c r="C4985" s="133" t="s">
        <v>21</v>
      </c>
      <c r="D4985" s="133" t="s">
        <v>9637</v>
      </c>
      <c r="E4985" s="133" t="s">
        <v>9660</v>
      </c>
      <c r="F4985" s="133" t="s">
        <v>9613</v>
      </c>
      <c r="G4985" s="133" t="s">
        <v>925</v>
      </c>
      <c r="H4985" s="133" t="s">
        <v>9681</v>
      </c>
      <c r="I4985" t="b">
        <v>0</v>
      </c>
      <c r="J4985" s="133" t="s">
        <v>867</v>
      </c>
      <c r="K4985" s="91">
        <v>55380</v>
      </c>
      <c r="L4985" s="278">
        <v>55380</v>
      </c>
      <c r="M4985" s="278">
        <f t="shared" si="77"/>
        <v>0</v>
      </c>
    </row>
    <row r="4986" spans="1:13" hidden="1" x14ac:dyDescent="0.3">
      <c r="A4986" s="108">
        <v>602844</v>
      </c>
      <c r="B4986" s="133" t="s">
        <v>9682</v>
      </c>
      <c r="C4986" s="133" t="s">
        <v>21</v>
      </c>
      <c r="D4986" s="133" t="s">
        <v>9637</v>
      </c>
      <c r="E4986" s="133" t="s">
        <v>9660</v>
      </c>
      <c r="F4986" s="133" t="s">
        <v>9613</v>
      </c>
      <c r="G4986" s="133" t="s">
        <v>6782</v>
      </c>
      <c r="H4986" s="133" t="s">
        <v>9658</v>
      </c>
      <c r="I4986" t="b">
        <v>0</v>
      </c>
      <c r="J4986" s="133" t="s">
        <v>867</v>
      </c>
      <c r="K4986" s="91">
        <v>694900</v>
      </c>
      <c r="L4986" s="278">
        <v>694900</v>
      </c>
      <c r="M4986" s="278">
        <f t="shared" si="77"/>
        <v>0</v>
      </c>
    </row>
    <row r="4987" spans="1:13" hidden="1" x14ac:dyDescent="0.3">
      <c r="A4987" s="108">
        <v>602836</v>
      </c>
      <c r="B4987" s="133" t="s">
        <v>9685</v>
      </c>
      <c r="C4987" s="133" t="s">
        <v>21</v>
      </c>
      <c r="D4987" s="133" t="s">
        <v>9637</v>
      </c>
      <c r="E4987" s="133" t="s">
        <v>9660</v>
      </c>
      <c r="F4987" s="133" t="s">
        <v>9613</v>
      </c>
      <c r="G4987" s="133" t="s">
        <v>944</v>
      </c>
      <c r="H4987" s="133" t="s">
        <v>9686</v>
      </c>
      <c r="I4987" t="b">
        <v>0</v>
      </c>
      <c r="J4987" s="133" t="s">
        <v>867</v>
      </c>
      <c r="K4987" s="91">
        <v>56640</v>
      </c>
      <c r="L4987" s="278">
        <v>56640</v>
      </c>
      <c r="M4987" s="278">
        <f t="shared" si="77"/>
        <v>0</v>
      </c>
    </row>
    <row r="4988" spans="1:13" hidden="1" x14ac:dyDescent="0.3">
      <c r="A4988" s="108">
        <v>2617717</v>
      </c>
      <c r="B4988" s="133" t="s">
        <v>9687</v>
      </c>
      <c r="C4988" s="133" t="s">
        <v>21</v>
      </c>
      <c r="D4988" s="133" t="s">
        <v>9637</v>
      </c>
      <c r="E4988" s="133" t="s">
        <v>9660</v>
      </c>
      <c r="F4988" s="133" t="s">
        <v>9613</v>
      </c>
      <c r="G4988" s="133" t="s">
        <v>1060</v>
      </c>
      <c r="H4988" s="133" t="s">
        <v>9688</v>
      </c>
      <c r="I4988" t="b">
        <v>0</v>
      </c>
      <c r="J4988" s="133" t="s">
        <v>867</v>
      </c>
      <c r="K4988" s="91">
        <v>56640</v>
      </c>
      <c r="L4988" s="278">
        <v>56640</v>
      </c>
      <c r="M4988" s="278">
        <f t="shared" si="77"/>
        <v>0</v>
      </c>
    </row>
    <row r="4989" spans="1:13" hidden="1" x14ac:dyDescent="0.3">
      <c r="A4989" s="108">
        <v>602837</v>
      </c>
      <c r="B4989" s="133" t="s">
        <v>9689</v>
      </c>
      <c r="C4989" s="133" t="s">
        <v>21</v>
      </c>
      <c r="D4989" s="133" t="s">
        <v>9637</v>
      </c>
      <c r="E4989" s="133" t="s">
        <v>9660</v>
      </c>
      <c r="F4989" s="133" t="s">
        <v>9613</v>
      </c>
      <c r="G4989" s="133" t="s">
        <v>1063</v>
      </c>
      <c r="H4989" s="133" t="s">
        <v>9690</v>
      </c>
      <c r="I4989" t="b">
        <v>0</v>
      </c>
      <c r="J4989" s="133" t="s">
        <v>867</v>
      </c>
      <c r="K4989" s="91">
        <v>914650</v>
      </c>
      <c r="L4989" s="278">
        <v>914650</v>
      </c>
      <c r="M4989" s="278">
        <f t="shared" si="77"/>
        <v>0</v>
      </c>
    </row>
    <row r="4990" spans="1:13" hidden="1" x14ac:dyDescent="0.3">
      <c r="A4990" s="108">
        <v>602838</v>
      </c>
      <c r="B4990" s="133" t="s">
        <v>9691</v>
      </c>
      <c r="C4990" s="133" t="s">
        <v>21</v>
      </c>
      <c r="D4990" s="133" t="s">
        <v>9637</v>
      </c>
      <c r="E4990" s="133" t="s">
        <v>9660</v>
      </c>
      <c r="F4990" s="133" t="s">
        <v>9613</v>
      </c>
      <c r="G4990" s="133" t="s">
        <v>1088</v>
      </c>
      <c r="H4990" s="133" t="s">
        <v>9692</v>
      </c>
      <c r="I4990" t="b">
        <v>0</v>
      </c>
      <c r="J4990" s="133" t="s">
        <v>867</v>
      </c>
      <c r="K4990" s="91">
        <v>914650</v>
      </c>
      <c r="L4990" s="278">
        <v>914650</v>
      </c>
      <c r="M4990" s="278">
        <f t="shared" si="77"/>
        <v>0</v>
      </c>
    </row>
    <row r="4991" spans="1:13" hidden="1" x14ac:dyDescent="0.3">
      <c r="A4991" s="108">
        <v>850337</v>
      </c>
      <c r="B4991" s="133" t="s">
        <v>9693</v>
      </c>
      <c r="C4991" s="133" t="s">
        <v>21</v>
      </c>
      <c r="D4991" s="133" t="s">
        <v>9637</v>
      </c>
      <c r="E4991" s="133" t="s">
        <v>9660</v>
      </c>
      <c r="F4991" s="133" t="s">
        <v>9613</v>
      </c>
      <c r="G4991" s="133" t="s">
        <v>1066</v>
      </c>
      <c r="H4991" s="133" t="s">
        <v>9694</v>
      </c>
      <c r="I4991" t="b">
        <v>0</v>
      </c>
      <c r="J4991" s="133" t="s">
        <v>867</v>
      </c>
      <c r="K4991" s="91">
        <v>1501000</v>
      </c>
      <c r="L4991" s="278">
        <v>1501000</v>
      </c>
      <c r="M4991" s="278">
        <f t="shared" si="77"/>
        <v>0</v>
      </c>
    </row>
    <row r="4992" spans="1:13" hidden="1" x14ac:dyDescent="0.3">
      <c r="A4992" s="108">
        <v>851408</v>
      </c>
      <c r="B4992" s="133" t="s">
        <v>9695</v>
      </c>
      <c r="C4992" s="133" t="s">
        <v>21</v>
      </c>
      <c r="D4992" s="133" t="s">
        <v>9637</v>
      </c>
      <c r="E4992" s="133" t="s">
        <v>9696</v>
      </c>
      <c r="F4992" s="133" t="s">
        <v>9613</v>
      </c>
      <c r="G4992" s="133" t="s">
        <v>865</v>
      </c>
      <c r="H4992" s="133" t="s">
        <v>9697</v>
      </c>
      <c r="I4992" t="b">
        <v>0</v>
      </c>
      <c r="J4992" s="133" t="s">
        <v>867</v>
      </c>
      <c r="K4992" s="91">
        <v>3000</v>
      </c>
      <c r="L4992" s="278">
        <v>3000</v>
      </c>
      <c r="M4992" s="278">
        <f t="shared" si="77"/>
        <v>0</v>
      </c>
    </row>
    <row r="4993" spans="1:13" hidden="1" x14ac:dyDescent="0.3">
      <c r="A4993" s="108">
        <v>602891</v>
      </c>
      <c r="B4993" s="133" t="s">
        <v>9698</v>
      </c>
      <c r="C4993" s="133" t="s">
        <v>21</v>
      </c>
      <c r="D4993" s="133" t="s">
        <v>9637</v>
      </c>
      <c r="E4993" s="133" t="s">
        <v>9696</v>
      </c>
      <c r="F4993" s="133" t="s">
        <v>9613</v>
      </c>
      <c r="G4993" s="133" t="s">
        <v>928</v>
      </c>
      <c r="H4993" s="133" t="s">
        <v>9699</v>
      </c>
      <c r="I4993" t="b">
        <v>0</v>
      </c>
      <c r="J4993" s="133" t="s">
        <v>867</v>
      </c>
      <c r="K4993" s="91">
        <v>3600</v>
      </c>
      <c r="L4993" s="278">
        <v>3600</v>
      </c>
      <c r="M4993" s="278">
        <f t="shared" si="77"/>
        <v>0</v>
      </c>
    </row>
    <row r="4994" spans="1:13" hidden="1" x14ac:dyDescent="0.3">
      <c r="A4994" s="108">
        <v>602892</v>
      </c>
      <c r="B4994" s="133" t="s">
        <v>9700</v>
      </c>
      <c r="C4994" s="133" t="s">
        <v>21</v>
      </c>
      <c r="D4994" s="133" t="s">
        <v>9637</v>
      </c>
      <c r="E4994" s="133" t="s">
        <v>9696</v>
      </c>
      <c r="F4994" s="133" t="s">
        <v>9613</v>
      </c>
      <c r="G4994" s="133" t="s">
        <v>931</v>
      </c>
      <c r="H4994" s="133" t="s">
        <v>9701</v>
      </c>
      <c r="I4994" t="b">
        <v>0</v>
      </c>
      <c r="J4994" s="133" t="s">
        <v>867</v>
      </c>
      <c r="K4994" s="91">
        <v>4000</v>
      </c>
      <c r="L4994" s="278">
        <v>4000</v>
      </c>
      <c r="M4994" s="278">
        <f t="shared" si="77"/>
        <v>0</v>
      </c>
    </row>
    <row r="4995" spans="1:13" hidden="1" x14ac:dyDescent="0.3">
      <c r="A4995" s="108">
        <v>602893</v>
      </c>
      <c r="B4995" s="133" t="s">
        <v>9702</v>
      </c>
      <c r="C4995" s="133" t="s">
        <v>21</v>
      </c>
      <c r="D4995" s="133" t="s">
        <v>9637</v>
      </c>
      <c r="E4995" s="133" t="s">
        <v>9696</v>
      </c>
      <c r="F4995" s="133" t="s">
        <v>9613</v>
      </c>
      <c r="G4995" s="133" t="s">
        <v>944</v>
      </c>
      <c r="H4995" s="133" t="s">
        <v>9703</v>
      </c>
      <c r="I4995" t="b">
        <v>0</v>
      </c>
      <c r="J4995" s="133" t="s">
        <v>867</v>
      </c>
      <c r="K4995" s="91">
        <v>4000</v>
      </c>
      <c r="L4995" s="278">
        <v>4000</v>
      </c>
      <c r="M4995" s="278">
        <f t="shared" si="77"/>
        <v>0</v>
      </c>
    </row>
    <row r="4996" spans="1:13" hidden="1" x14ac:dyDescent="0.3">
      <c r="A4996" s="108">
        <v>602848</v>
      </c>
      <c r="B4996" s="133" t="s">
        <v>9704</v>
      </c>
      <c r="C4996" s="133" t="s">
        <v>21</v>
      </c>
      <c r="D4996" s="133" t="s">
        <v>9637</v>
      </c>
      <c r="E4996" s="133" t="s">
        <v>9696</v>
      </c>
      <c r="F4996" s="133" t="s">
        <v>9613</v>
      </c>
      <c r="G4996" s="133" t="s">
        <v>1060</v>
      </c>
      <c r="H4996" s="133" t="s">
        <v>9705</v>
      </c>
      <c r="I4996" t="b">
        <v>0</v>
      </c>
      <c r="J4996" s="133" t="s">
        <v>867</v>
      </c>
      <c r="K4996" s="91">
        <v>3000</v>
      </c>
      <c r="L4996" s="278">
        <v>3000</v>
      </c>
      <c r="M4996" s="278">
        <f t="shared" si="77"/>
        <v>0</v>
      </c>
    </row>
    <row r="4997" spans="1:13" hidden="1" x14ac:dyDescent="0.3">
      <c r="A4997" s="108">
        <v>602849</v>
      </c>
      <c r="B4997" s="133" t="s">
        <v>9706</v>
      </c>
      <c r="C4997" s="133" t="s">
        <v>21</v>
      </c>
      <c r="D4997" s="133" t="s">
        <v>9637</v>
      </c>
      <c r="E4997" s="133" t="s">
        <v>9696</v>
      </c>
      <c r="F4997" s="133" t="s">
        <v>9613</v>
      </c>
      <c r="G4997" s="133" t="s">
        <v>1063</v>
      </c>
      <c r="H4997" s="133" t="s">
        <v>9707</v>
      </c>
      <c r="I4997" t="b">
        <v>0</v>
      </c>
      <c r="J4997" s="133" t="s">
        <v>867</v>
      </c>
      <c r="K4997" s="91">
        <v>3500</v>
      </c>
      <c r="L4997" s="278">
        <v>3500</v>
      </c>
      <c r="M4997" s="278">
        <f t="shared" si="77"/>
        <v>0</v>
      </c>
    </row>
    <row r="4998" spans="1:13" hidden="1" x14ac:dyDescent="0.3">
      <c r="A4998" s="108">
        <v>602894</v>
      </c>
      <c r="B4998" s="133" t="s">
        <v>9708</v>
      </c>
      <c r="C4998" s="133" t="s">
        <v>21</v>
      </c>
      <c r="D4998" s="133" t="s">
        <v>9637</v>
      </c>
      <c r="E4998" s="133" t="s">
        <v>9696</v>
      </c>
      <c r="F4998" s="133" t="s">
        <v>9613</v>
      </c>
      <c r="G4998" s="133" t="s">
        <v>1088</v>
      </c>
      <c r="H4998" s="133" t="s">
        <v>9709</v>
      </c>
      <c r="I4998" t="b">
        <v>0</v>
      </c>
      <c r="J4998" s="133" t="s">
        <v>867</v>
      </c>
      <c r="K4998" s="91">
        <v>5000</v>
      </c>
      <c r="L4998" s="278">
        <v>5000</v>
      </c>
      <c r="M4998" s="278">
        <f t="shared" ref="M4998:M5061" si="78">+L4998-K4998</f>
        <v>0</v>
      </c>
    </row>
    <row r="4999" spans="1:13" hidden="1" x14ac:dyDescent="0.3">
      <c r="A4999" s="108">
        <v>602895</v>
      </c>
      <c r="B4999" s="133" t="s">
        <v>9710</v>
      </c>
      <c r="C4999" s="133" t="s">
        <v>22</v>
      </c>
      <c r="D4999" s="133" t="s">
        <v>1132</v>
      </c>
      <c r="E4999" s="133" t="s">
        <v>882</v>
      </c>
      <c r="F4999" s="133" t="s">
        <v>9711</v>
      </c>
      <c r="G4999" s="133" t="s">
        <v>865</v>
      </c>
      <c r="H4999" s="133" t="s">
        <v>1133</v>
      </c>
      <c r="I4999" t="b">
        <v>0</v>
      </c>
      <c r="J4999" s="133" t="s">
        <v>867</v>
      </c>
      <c r="K4999" s="91">
        <v>100000</v>
      </c>
      <c r="L4999" s="278">
        <v>100000</v>
      </c>
      <c r="M4999" s="278">
        <f t="shared" si="78"/>
        <v>0</v>
      </c>
    </row>
    <row r="5000" spans="1:13" hidden="1" x14ac:dyDescent="0.3">
      <c r="A5000" s="108">
        <v>602896</v>
      </c>
      <c r="B5000" s="133" t="s">
        <v>9712</v>
      </c>
      <c r="C5000" s="133" t="s">
        <v>22</v>
      </c>
      <c r="D5000" s="133" t="s">
        <v>1154</v>
      </c>
      <c r="E5000" s="133" t="s">
        <v>882</v>
      </c>
      <c r="F5000" s="133" t="s">
        <v>9711</v>
      </c>
      <c r="G5000" s="133" t="s">
        <v>865</v>
      </c>
      <c r="H5000" s="133" t="s">
        <v>3699</v>
      </c>
      <c r="I5000" t="b">
        <v>0</v>
      </c>
      <c r="J5000" s="133" t="s">
        <v>867</v>
      </c>
      <c r="K5000" s="91">
        <v>0</v>
      </c>
      <c r="L5000" s="278">
        <v>0</v>
      </c>
      <c r="M5000" s="278">
        <f t="shared" si="78"/>
        <v>0</v>
      </c>
    </row>
    <row r="5001" spans="1:13" hidden="1" x14ac:dyDescent="0.3">
      <c r="A5001" s="108">
        <v>602899</v>
      </c>
      <c r="B5001" s="133" t="s">
        <v>9713</v>
      </c>
      <c r="C5001" s="133" t="s">
        <v>22</v>
      </c>
      <c r="D5001" s="133" t="s">
        <v>4253</v>
      </c>
      <c r="E5001" s="133" t="s">
        <v>882</v>
      </c>
      <c r="F5001" s="133" t="s">
        <v>9711</v>
      </c>
      <c r="G5001" s="133" t="s">
        <v>865</v>
      </c>
      <c r="H5001" s="133" t="s">
        <v>9714</v>
      </c>
      <c r="I5001" t="b">
        <v>0</v>
      </c>
      <c r="J5001" s="133" t="s">
        <v>867</v>
      </c>
      <c r="K5001" s="91">
        <v>28308050</v>
      </c>
      <c r="L5001" s="278">
        <v>28308050</v>
      </c>
      <c r="M5001" s="278">
        <f t="shared" si="78"/>
        <v>0</v>
      </c>
    </row>
    <row r="5002" spans="1:13" hidden="1" x14ac:dyDescent="0.3">
      <c r="A5002" s="108">
        <v>602850</v>
      </c>
      <c r="B5002" s="133" t="s">
        <v>9721</v>
      </c>
      <c r="C5002" s="133" t="s">
        <v>22</v>
      </c>
      <c r="D5002" s="133" t="s">
        <v>9716</v>
      </c>
      <c r="E5002" s="133" t="s">
        <v>1265</v>
      </c>
      <c r="F5002" s="133" t="s">
        <v>9711</v>
      </c>
      <c r="G5002" s="133" t="s">
        <v>865</v>
      </c>
      <c r="H5002" s="133" t="s">
        <v>1266</v>
      </c>
      <c r="I5002" t="b">
        <v>0</v>
      </c>
      <c r="J5002" s="133" t="s">
        <v>867</v>
      </c>
      <c r="K5002" s="91">
        <v>408050</v>
      </c>
      <c r="L5002" s="278">
        <v>408050</v>
      </c>
      <c r="M5002" s="278">
        <f t="shared" si="78"/>
        <v>0</v>
      </c>
    </row>
    <row r="5003" spans="1:13" hidden="1" x14ac:dyDescent="0.3">
      <c r="A5003" s="108">
        <v>850341</v>
      </c>
      <c r="B5003" s="133" t="s">
        <v>9722</v>
      </c>
      <c r="C5003" s="133" t="s">
        <v>22</v>
      </c>
      <c r="D5003" s="133" t="s">
        <v>9716</v>
      </c>
      <c r="E5003" s="133" t="s">
        <v>9723</v>
      </c>
      <c r="F5003" s="133" t="s">
        <v>9711</v>
      </c>
      <c r="G5003" s="133" t="s">
        <v>865</v>
      </c>
      <c r="H5003" s="133" t="s">
        <v>9724</v>
      </c>
      <c r="I5003" t="b">
        <v>0</v>
      </c>
      <c r="J5003" s="133" t="s">
        <v>867</v>
      </c>
      <c r="K5003" s="91">
        <v>28000000</v>
      </c>
      <c r="L5003" s="278">
        <v>28000000</v>
      </c>
      <c r="M5003" s="278">
        <f t="shared" si="78"/>
        <v>0</v>
      </c>
    </row>
    <row r="5004" spans="1:13" hidden="1" x14ac:dyDescent="0.3">
      <c r="A5004" s="108">
        <v>851409</v>
      </c>
      <c r="B5004" s="133" t="s">
        <v>9725</v>
      </c>
      <c r="C5004" s="133" t="s">
        <v>22</v>
      </c>
      <c r="D5004" s="133" t="s">
        <v>9716</v>
      </c>
      <c r="E5004" s="133" t="s">
        <v>9726</v>
      </c>
      <c r="F5004" s="133" t="s">
        <v>9711</v>
      </c>
      <c r="G5004" s="133" t="s">
        <v>865</v>
      </c>
      <c r="H5004" s="133" t="s">
        <v>9727</v>
      </c>
      <c r="I5004" t="b">
        <v>0</v>
      </c>
      <c r="J5004" s="133" t="s">
        <v>867</v>
      </c>
      <c r="K5004" s="91">
        <v>0</v>
      </c>
      <c r="L5004" s="278">
        <v>0</v>
      </c>
      <c r="M5004" s="278">
        <f t="shared" si="78"/>
        <v>0</v>
      </c>
    </row>
    <row r="5005" spans="1:13" hidden="1" x14ac:dyDescent="0.3">
      <c r="A5005" s="108">
        <v>602851</v>
      </c>
      <c r="B5005" s="133" t="s">
        <v>9728</v>
      </c>
      <c r="C5005" s="133" t="s">
        <v>22</v>
      </c>
      <c r="D5005" s="133" t="s">
        <v>9716</v>
      </c>
      <c r="E5005" s="133" t="s">
        <v>1617</v>
      </c>
      <c r="F5005" s="133" t="s">
        <v>9711</v>
      </c>
      <c r="G5005" s="133" t="s">
        <v>865</v>
      </c>
      <c r="H5005" s="133" t="s">
        <v>9729</v>
      </c>
      <c r="I5005" t="b">
        <v>0</v>
      </c>
      <c r="J5005" s="133" t="s">
        <v>867</v>
      </c>
      <c r="K5005" s="91">
        <v>0</v>
      </c>
      <c r="L5005" s="278">
        <v>0</v>
      </c>
      <c r="M5005" s="278">
        <f t="shared" si="78"/>
        <v>0</v>
      </c>
    </row>
    <row r="5006" spans="1:13" hidden="1" x14ac:dyDescent="0.3">
      <c r="A5006" s="108">
        <v>602897</v>
      </c>
      <c r="B5006" s="133" t="s">
        <v>9730</v>
      </c>
      <c r="C5006" s="133" t="s">
        <v>23</v>
      </c>
      <c r="D5006" s="133" t="s">
        <v>9731</v>
      </c>
      <c r="E5006" s="133" t="s">
        <v>882</v>
      </c>
      <c r="F5006" s="133" t="s">
        <v>9732</v>
      </c>
      <c r="G5006" s="133" t="s">
        <v>865</v>
      </c>
      <c r="H5006" s="133" t="s">
        <v>9733</v>
      </c>
      <c r="I5006" t="b">
        <v>0</v>
      </c>
      <c r="J5006" s="133" t="s">
        <v>867</v>
      </c>
      <c r="K5006" s="91">
        <v>63000</v>
      </c>
      <c r="L5006" s="278">
        <v>63000</v>
      </c>
      <c r="M5006" s="278">
        <f t="shared" si="78"/>
        <v>0</v>
      </c>
    </row>
    <row r="5007" spans="1:13" hidden="1" x14ac:dyDescent="0.3">
      <c r="A5007" s="108">
        <v>2617720</v>
      </c>
      <c r="B5007" s="133" t="s">
        <v>9734</v>
      </c>
      <c r="C5007" s="133" t="s">
        <v>23</v>
      </c>
      <c r="D5007" s="133" t="s">
        <v>1132</v>
      </c>
      <c r="E5007" s="133" t="s">
        <v>882</v>
      </c>
      <c r="F5007" s="133" t="s">
        <v>9732</v>
      </c>
      <c r="G5007" s="133" t="s">
        <v>865</v>
      </c>
      <c r="H5007" s="133" t="s">
        <v>1133</v>
      </c>
      <c r="I5007" t="b">
        <v>0</v>
      </c>
      <c r="J5007" s="133" t="s">
        <v>867</v>
      </c>
      <c r="K5007" s="91">
        <v>63000</v>
      </c>
      <c r="L5007" s="278">
        <v>63000</v>
      </c>
      <c r="M5007" s="278">
        <f t="shared" si="78"/>
        <v>0</v>
      </c>
    </row>
    <row r="5008" spans="1:13" hidden="1" x14ac:dyDescent="0.3">
      <c r="A5008" s="108">
        <v>2617616</v>
      </c>
      <c r="B5008" s="133" t="s">
        <v>9735</v>
      </c>
      <c r="C5008" s="133" t="s">
        <v>23</v>
      </c>
      <c r="D5008" s="133" t="s">
        <v>1135</v>
      </c>
      <c r="E5008" s="133" t="s">
        <v>882</v>
      </c>
      <c r="F5008" s="133" t="s">
        <v>9732</v>
      </c>
      <c r="G5008" s="133" t="s">
        <v>865</v>
      </c>
      <c r="H5008" s="133" t="s">
        <v>4214</v>
      </c>
      <c r="I5008" t="b">
        <v>0</v>
      </c>
      <c r="J5008" s="133" t="s">
        <v>867</v>
      </c>
      <c r="K5008" s="91">
        <v>1500000</v>
      </c>
      <c r="L5008" s="278">
        <v>1500000</v>
      </c>
      <c r="M5008" s="278">
        <f t="shared" si="78"/>
        <v>0</v>
      </c>
    </row>
    <row r="5009" spans="1:13" hidden="1" x14ac:dyDescent="0.3">
      <c r="A5009" s="108">
        <v>602852</v>
      </c>
      <c r="B5009" s="133" t="s">
        <v>9736</v>
      </c>
      <c r="C5009" s="133" t="s">
        <v>23</v>
      </c>
      <c r="D5009" s="133" t="s">
        <v>1146</v>
      </c>
      <c r="E5009" s="133" t="s">
        <v>882</v>
      </c>
      <c r="F5009" s="133" t="s">
        <v>9732</v>
      </c>
      <c r="G5009" s="133" t="s">
        <v>865</v>
      </c>
      <c r="H5009" s="133" t="s">
        <v>6569</v>
      </c>
      <c r="I5009" t="b">
        <v>0</v>
      </c>
      <c r="J5009" s="133" t="s">
        <v>867</v>
      </c>
      <c r="K5009" s="91">
        <v>200000</v>
      </c>
      <c r="L5009" s="278">
        <v>200000</v>
      </c>
      <c r="M5009" s="278">
        <f t="shared" si="78"/>
        <v>0</v>
      </c>
    </row>
    <row r="5010" spans="1:13" hidden="1" x14ac:dyDescent="0.3">
      <c r="A5010" s="108">
        <v>602853</v>
      </c>
      <c r="B5010" s="133" t="s">
        <v>9737</v>
      </c>
      <c r="C5010" s="133" t="s">
        <v>23</v>
      </c>
      <c r="D5010" s="133" t="s">
        <v>9738</v>
      </c>
      <c r="E5010" s="133" t="s">
        <v>882</v>
      </c>
      <c r="F5010" s="133" t="s">
        <v>9732</v>
      </c>
      <c r="G5010" s="133" t="s">
        <v>865</v>
      </c>
      <c r="H5010" s="133" t="s">
        <v>9739</v>
      </c>
      <c r="I5010" t="b">
        <v>0</v>
      </c>
      <c r="J5010" s="133" t="s">
        <v>867</v>
      </c>
      <c r="K5010" s="91">
        <v>350</v>
      </c>
      <c r="L5010" s="278">
        <v>350</v>
      </c>
      <c r="M5010" s="278">
        <f t="shared" si="78"/>
        <v>0</v>
      </c>
    </row>
    <row r="5011" spans="1:13" hidden="1" x14ac:dyDescent="0.3">
      <c r="A5011" s="108">
        <v>850342</v>
      </c>
      <c r="B5011" s="133" t="s">
        <v>9740</v>
      </c>
      <c r="C5011" s="133" t="s">
        <v>23</v>
      </c>
      <c r="D5011" s="133" t="s">
        <v>1149</v>
      </c>
      <c r="E5011" s="133" t="s">
        <v>882</v>
      </c>
      <c r="F5011" s="133" t="s">
        <v>9732</v>
      </c>
      <c r="G5011" s="133" t="s">
        <v>865</v>
      </c>
      <c r="H5011" s="133" t="s">
        <v>1150</v>
      </c>
      <c r="I5011" t="b">
        <v>0</v>
      </c>
      <c r="J5011" s="133" t="s">
        <v>867</v>
      </c>
      <c r="K5011" s="91">
        <v>16000</v>
      </c>
      <c r="L5011" s="278">
        <v>16000</v>
      </c>
      <c r="M5011" s="278">
        <f t="shared" si="78"/>
        <v>0</v>
      </c>
    </row>
    <row r="5012" spans="1:13" hidden="1" x14ac:dyDescent="0.3">
      <c r="A5012" s="108">
        <v>602854</v>
      </c>
      <c r="B5012" s="133" t="s">
        <v>9741</v>
      </c>
      <c r="C5012" s="133" t="s">
        <v>23</v>
      </c>
      <c r="D5012" s="133" t="s">
        <v>9742</v>
      </c>
      <c r="E5012" s="133" t="s">
        <v>882</v>
      </c>
      <c r="F5012" s="133" t="s">
        <v>9732</v>
      </c>
      <c r="G5012" s="133" t="s">
        <v>865</v>
      </c>
      <c r="H5012" s="133" t="s">
        <v>9743</v>
      </c>
      <c r="I5012" t="b">
        <v>0</v>
      </c>
      <c r="J5012" s="133" t="s">
        <v>867</v>
      </c>
      <c r="K5012" s="91">
        <v>0</v>
      </c>
      <c r="L5012" s="278">
        <v>0</v>
      </c>
      <c r="M5012" s="278">
        <f t="shared" si="78"/>
        <v>0</v>
      </c>
    </row>
    <row r="5013" spans="1:13" hidden="1" x14ac:dyDescent="0.3">
      <c r="A5013" s="108">
        <v>602855</v>
      </c>
      <c r="B5013" s="133" t="s">
        <v>9744</v>
      </c>
      <c r="C5013" s="133" t="s">
        <v>23</v>
      </c>
      <c r="D5013" s="133" t="s">
        <v>4253</v>
      </c>
      <c r="E5013" s="133" t="s">
        <v>882</v>
      </c>
      <c r="F5013" s="133" t="s">
        <v>9732</v>
      </c>
      <c r="G5013" s="133" t="s">
        <v>865</v>
      </c>
      <c r="H5013" s="133" t="s">
        <v>9745</v>
      </c>
      <c r="I5013" t="b">
        <v>0</v>
      </c>
      <c r="J5013" s="133" t="s">
        <v>867</v>
      </c>
      <c r="K5013" s="91">
        <v>2922750</v>
      </c>
      <c r="L5013" s="278">
        <v>2922750</v>
      </c>
      <c r="M5013" s="278">
        <f t="shared" si="78"/>
        <v>0</v>
      </c>
    </row>
    <row r="5014" spans="1:13" hidden="1" x14ac:dyDescent="0.3">
      <c r="A5014" s="108">
        <v>602856</v>
      </c>
      <c r="B5014" s="133" t="s">
        <v>9746</v>
      </c>
      <c r="C5014" s="133" t="s">
        <v>23</v>
      </c>
      <c r="D5014" s="133" t="s">
        <v>9747</v>
      </c>
      <c r="E5014" s="133" t="s">
        <v>863</v>
      </c>
      <c r="F5014" s="133" t="s">
        <v>9732</v>
      </c>
      <c r="G5014" s="133" t="s">
        <v>865</v>
      </c>
      <c r="H5014" s="133" t="s">
        <v>9748</v>
      </c>
      <c r="I5014" t="b">
        <v>0</v>
      </c>
      <c r="J5014" s="133" t="s">
        <v>867</v>
      </c>
      <c r="K5014" s="91">
        <v>7710020</v>
      </c>
      <c r="L5014" s="278">
        <v>7710140</v>
      </c>
      <c r="M5014" s="278">
        <f t="shared" si="78"/>
        <v>120</v>
      </c>
    </row>
    <row r="5015" spans="1:13" hidden="1" x14ac:dyDescent="0.3">
      <c r="A5015" s="108">
        <v>602857</v>
      </c>
      <c r="B5015" s="133" t="s">
        <v>9749</v>
      </c>
      <c r="C5015" s="133" t="s">
        <v>23</v>
      </c>
      <c r="D5015" s="133" t="s">
        <v>9747</v>
      </c>
      <c r="E5015" s="133" t="s">
        <v>863</v>
      </c>
      <c r="F5015" s="133" t="s">
        <v>9732</v>
      </c>
      <c r="G5015" s="133" t="s">
        <v>925</v>
      </c>
      <c r="H5015" s="133" t="s">
        <v>9750</v>
      </c>
      <c r="I5015" t="b">
        <v>0</v>
      </c>
      <c r="J5015" s="133" t="s">
        <v>867</v>
      </c>
      <c r="K5015" s="91">
        <v>264170</v>
      </c>
      <c r="L5015" s="278">
        <v>264170</v>
      </c>
      <c r="M5015" s="278">
        <f t="shared" si="78"/>
        <v>0</v>
      </c>
    </row>
    <row r="5016" spans="1:13" hidden="1" x14ac:dyDescent="0.3">
      <c r="A5016" s="108">
        <v>602858</v>
      </c>
      <c r="B5016" s="133" t="s">
        <v>9751</v>
      </c>
      <c r="C5016" s="133" t="s">
        <v>23</v>
      </c>
      <c r="D5016" s="133" t="s">
        <v>9747</v>
      </c>
      <c r="E5016" s="133" t="s">
        <v>863</v>
      </c>
      <c r="F5016" s="133" t="s">
        <v>9732</v>
      </c>
      <c r="G5016" s="133" t="s">
        <v>928</v>
      </c>
      <c r="H5016" s="133" t="s">
        <v>9752</v>
      </c>
      <c r="I5016" t="b">
        <v>0</v>
      </c>
      <c r="J5016" s="133" t="s">
        <v>867</v>
      </c>
      <c r="K5016" s="91">
        <v>21900</v>
      </c>
      <c r="L5016" s="278">
        <v>21900</v>
      </c>
      <c r="M5016" s="278">
        <f t="shared" si="78"/>
        <v>0</v>
      </c>
    </row>
    <row r="5017" spans="1:13" hidden="1" x14ac:dyDescent="0.3">
      <c r="A5017" s="108">
        <v>602859</v>
      </c>
      <c r="B5017" s="133" t="s">
        <v>9753</v>
      </c>
      <c r="C5017" s="133" t="s">
        <v>23</v>
      </c>
      <c r="D5017" s="133" t="s">
        <v>9747</v>
      </c>
      <c r="E5017" s="133" t="s">
        <v>863</v>
      </c>
      <c r="F5017" s="133" t="s">
        <v>9732</v>
      </c>
      <c r="G5017" s="133" t="s">
        <v>931</v>
      </c>
      <c r="H5017" s="133" t="s">
        <v>9754</v>
      </c>
      <c r="I5017" t="b">
        <v>0</v>
      </c>
      <c r="J5017" s="133" t="s">
        <v>867</v>
      </c>
      <c r="K5017" s="91">
        <v>44000</v>
      </c>
      <c r="L5017" s="278">
        <v>44000</v>
      </c>
      <c r="M5017" s="278">
        <f t="shared" si="78"/>
        <v>0</v>
      </c>
    </row>
    <row r="5018" spans="1:13" hidden="1" x14ac:dyDescent="0.3">
      <c r="A5018" s="108">
        <v>602860</v>
      </c>
      <c r="B5018" s="133" t="s">
        <v>9755</v>
      </c>
      <c r="C5018" s="133" t="s">
        <v>23</v>
      </c>
      <c r="D5018" s="133" t="s">
        <v>9747</v>
      </c>
      <c r="E5018" s="133" t="s">
        <v>935</v>
      </c>
      <c r="F5018" s="133" t="s">
        <v>9732</v>
      </c>
      <c r="G5018" s="133" t="s">
        <v>865</v>
      </c>
      <c r="H5018" s="133" t="s">
        <v>9756</v>
      </c>
      <c r="I5018" t="b">
        <v>0</v>
      </c>
      <c r="J5018" s="133" t="s">
        <v>867</v>
      </c>
      <c r="K5018" s="91">
        <v>15000</v>
      </c>
      <c r="L5018" s="278">
        <v>15000</v>
      </c>
      <c r="M5018" s="278">
        <f t="shared" si="78"/>
        <v>0</v>
      </c>
    </row>
    <row r="5019" spans="1:13" hidden="1" x14ac:dyDescent="0.3">
      <c r="A5019" s="108">
        <v>602861</v>
      </c>
      <c r="B5019" s="133" t="s">
        <v>9757</v>
      </c>
      <c r="C5019" s="133" t="s">
        <v>23</v>
      </c>
      <c r="D5019" s="133" t="s">
        <v>9747</v>
      </c>
      <c r="E5019" s="133" t="s">
        <v>947</v>
      </c>
      <c r="F5019" s="133" t="s">
        <v>9732</v>
      </c>
      <c r="G5019" s="133" t="s">
        <v>865</v>
      </c>
      <c r="H5019" s="133" t="s">
        <v>9758</v>
      </c>
      <c r="I5019" t="b">
        <v>0</v>
      </c>
      <c r="J5019" s="133" t="s">
        <v>867</v>
      </c>
      <c r="K5019" s="91">
        <v>1250000</v>
      </c>
      <c r="L5019" s="278">
        <v>1250000</v>
      </c>
      <c r="M5019" s="278">
        <f t="shared" si="78"/>
        <v>0</v>
      </c>
    </row>
    <row r="5020" spans="1:13" hidden="1" x14ac:dyDescent="0.3">
      <c r="A5020" s="108">
        <v>602884</v>
      </c>
      <c r="B5020" s="133" t="s">
        <v>9759</v>
      </c>
      <c r="C5020" s="133" t="s">
        <v>23</v>
      </c>
      <c r="D5020" s="133" t="s">
        <v>9760</v>
      </c>
      <c r="E5020" s="133" t="s">
        <v>1165</v>
      </c>
      <c r="F5020" s="133" t="s">
        <v>9732</v>
      </c>
      <c r="G5020" s="133" t="s">
        <v>865</v>
      </c>
      <c r="H5020" s="133">
        <v>0</v>
      </c>
      <c r="I5020" t="b">
        <v>0</v>
      </c>
      <c r="J5020" s="133" t="s">
        <v>1166</v>
      </c>
      <c r="K5020" s="91">
        <v>678030</v>
      </c>
      <c r="L5020" s="278">
        <v>649280</v>
      </c>
      <c r="M5020" s="278">
        <f t="shared" si="78"/>
        <v>-28750</v>
      </c>
    </row>
    <row r="5021" spans="1:13" hidden="1" x14ac:dyDescent="0.3">
      <c r="A5021" s="108">
        <v>602885</v>
      </c>
      <c r="B5021" s="133" t="s">
        <v>9761</v>
      </c>
      <c r="C5021" s="133" t="s">
        <v>23</v>
      </c>
      <c r="D5021" s="133" t="s">
        <v>9760</v>
      </c>
      <c r="E5021" s="133" t="s">
        <v>1165</v>
      </c>
      <c r="F5021" s="133" t="s">
        <v>9732</v>
      </c>
      <c r="G5021" s="133" t="s">
        <v>925</v>
      </c>
      <c r="H5021" s="133" t="s">
        <v>8808</v>
      </c>
      <c r="I5021" t="b">
        <v>0</v>
      </c>
      <c r="J5021" s="133" t="s">
        <v>867</v>
      </c>
      <c r="K5021" s="91">
        <v>10560</v>
      </c>
      <c r="L5021" s="278">
        <v>10560</v>
      </c>
      <c r="M5021" s="278">
        <f t="shared" si="78"/>
        <v>0</v>
      </c>
    </row>
    <row r="5022" spans="1:13" hidden="1" x14ac:dyDescent="0.3">
      <c r="A5022" s="108">
        <v>602877</v>
      </c>
      <c r="B5022" s="133" t="s">
        <v>9762</v>
      </c>
      <c r="C5022" s="133" t="s">
        <v>23</v>
      </c>
      <c r="D5022" s="133" t="s">
        <v>9760</v>
      </c>
      <c r="E5022" s="133" t="s">
        <v>1173</v>
      </c>
      <c r="F5022" s="133" t="s">
        <v>9732</v>
      </c>
      <c r="G5022" s="133" t="s">
        <v>865</v>
      </c>
      <c r="H5022" s="133" t="s">
        <v>1174</v>
      </c>
      <c r="I5022" t="b">
        <v>0</v>
      </c>
      <c r="J5022" s="133" t="s">
        <v>867</v>
      </c>
      <c r="K5022" s="91">
        <v>0</v>
      </c>
      <c r="L5022" s="278">
        <v>0</v>
      </c>
      <c r="M5022" s="278">
        <f t="shared" si="78"/>
        <v>0</v>
      </c>
    </row>
    <row r="5023" spans="1:13" hidden="1" x14ac:dyDescent="0.3">
      <c r="A5023" s="108">
        <v>602878</v>
      </c>
      <c r="B5023" s="133" t="s">
        <v>9763</v>
      </c>
      <c r="C5023" s="133" t="s">
        <v>23</v>
      </c>
      <c r="D5023" s="133" t="s">
        <v>9760</v>
      </c>
      <c r="E5023" s="133" t="s">
        <v>1176</v>
      </c>
      <c r="F5023" s="133" t="s">
        <v>9732</v>
      </c>
      <c r="G5023" s="133" t="s">
        <v>865</v>
      </c>
      <c r="H5023" s="133">
        <v>0</v>
      </c>
      <c r="I5023" t="b">
        <v>0</v>
      </c>
      <c r="J5023" s="133" t="s">
        <v>1166</v>
      </c>
      <c r="K5023" s="91">
        <v>372500</v>
      </c>
      <c r="L5023" s="278">
        <v>364340</v>
      </c>
      <c r="M5023" s="278">
        <f t="shared" si="78"/>
        <v>-8160</v>
      </c>
    </row>
    <row r="5024" spans="1:13" hidden="1" x14ac:dyDescent="0.3">
      <c r="A5024" s="108">
        <v>602879</v>
      </c>
      <c r="B5024" s="133" t="s">
        <v>9764</v>
      </c>
      <c r="C5024" s="133" t="s">
        <v>23</v>
      </c>
      <c r="D5024" s="133" t="s">
        <v>9760</v>
      </c>
      <c r="E5024" s="133" t="s">
        <v>1176</v>
      </c>
      <c r="F5024" s="133" t="s">
        <v>9732</v>
      </c>
      <c r="G5024" s="133" t="s">
        <v>925</v>
      </c>
      <c r="H5024" s="133" t="s">
        <v>8847</v>
      </c>
      <c r="I5024" t="b">
        <v>0</v>
      </c>
      <c r="J5024" s="133" t="s">
        <v>867</v>
      </c>
      <c r="K5024" s="91">
        <v>2970</v>
      </c>
      <c r="L5024" s="278">
        <v>2970</v>
      </c>
      <c r="M5024" s="278">
        <f t="shared" si="78"/>
        <v>0</v>
      </c>
    </row>
    <row r="5025" spans="1:13" hidden="1" x14ac:dyDescent="0.3">
      <c r="A5025" s="108">
        <v>602880</v>
      </c>
      <c r="B5025" s="133" t="s">
        <v>9765</v>
      </c>
      <c r="C5025" s="133" t="s">
        <v>23</v>
      </c>
      <c r="D5025" s="133" t="s">
        <v>9760</v>
      </c>
      <c r="E5025" s="133" t="s">
        <v>1522</v>
      </c>
      <c r="F5025" s="133" t="s">
        <v>9732</v>
      </c>
      <c r="G5025" s="133" t="s">
        <v>865</v>
      </c>
      <c r="H5025" s="133" t="s">
        <v>9766</v>
      </c>
      <c r="I5025" t="b">
        <v>0</v>
      </c>
      <c r="J5025" s="133" t="s">
        <v>867</v>
      </c>
      <c r="K5025" s="91">
        <v>8800</v>
      </c>
      <c r="L5025" s="278">
        <v>8800</v>
      </c>
      <c r="M5025" s="278">
        <f t="shared" si="78"/>
        <v>0</v>
      </c>
    </row>
    <row r="5026" spans="1:13" hidden="1" x14ac:dyDescent="0.3">
      <c r="A5026" s="108">
        <v>602883</v>
      </c>
      <c r="B5026" s="133" t="s">
        <v>9767</v>
      </c>
      <c r="C5026" s="133" t="s">
        <v>23</v>
      </c>
      <c r="D5026" s="133" t="s">
        <v>9760</v>
      </c>
      <c r="E5026" s="133" t="s">
        <v>9768</v>
      </c>
      <c r="F5026" s="133" t="s">
        <v>9732</v>
      </c>
      <c r="G5026" s="133" t="s">
        <v>865</v>
      </c>
      <c r="H5026" s="133" t="s">
        <v>9769</v>
      </c>
      <c r="I5026" t="b">
        <v>0</v>
      </c>
      <c r="J5026" s="133" t="s">
        <v>867</v>
      </c>
      <c r="K5026" s="91">
        <v>0</v>
      </c>
      <c r="L5026" s="278">
        <v>0</v>
      </c>
      <c r="M5026" s="278">
        <f t="shared" si="78"/>
        <v>0</v>
      </c>
    </row>
    <row r="5027" spans="1:13" hidden="1" x14ac:dyDescent="0.3">
      <c r="A5027" s="108">
        <v>602862</v>
      </c>
      <c r="B5027" s="133" t="s">
        <v>9770</v>
      </c>
      <c r="C5027" s="133" t="s">
        <v>23</v>
      </c>
      <c r="D5027" s="133" t="s">
        <v>9760</v>
      </c>
      <c r="E5027" s="133" t="s">
        <v>9771</v>
      </c>
      <c r="F5027" s="133" t="s">
        <v>9732</v>
      </c>
      <c r="G5027" s="133" t="s">
        <v>865</v>
      </c>
      <c r="H5027" s="133" t="s">
        <v>9772</v>
      </c>
      <c r="I5027" t="b">
        <v>0</v>
      </c>
      <c r="J5027" s="133" t="s">
        <v>867</v>
      </c>
      <c r="K5027" s="91">
        <v>0</v>
      </c>
      <c r="L5027" s="278">
        <v>0</v>
      </c>
      <c r="M5027" s="278">
        <f t="shared" si="78"/>
        <v>0</v>
      </c>
    </row>
    <row r="5028" spans="1:13" hidden="1" x14ac:dyDescent="0.3">
      <c r="A5028" s="108">
        <v>602863</v>
      </c>
      <c r="B5028" s="133" t="s">
        <v>9774</v>
      </c>
      <c r="C5028" s="133" t="s">
        <v>23</v>
      </c>
      <c r="D5028" s="133" t="s">
        <v>9760</v>
      </c>
      <c r="E5028" s="133" t="s">
        <v>1182</v>
      </c>
      <c r="F5028" s="133" t="s">
        <v>9732</v>
      </c>
      <c r="G5028" s="133" t="s">
        <v>865</v>
      </c>
      <c r="H5028" s="133" t="s">
        <v>1183</v>
      </c>
      <c r="I5028" t="b">
        <v>0</v>
      </c>
      <c r="J5028" s="133" t="s">
        <v>867</v>
      </c>
      <c r="K5028" s="91">
        <v>0</v>
      </c>
      <c r="L5028" s="278">
        <v>0</v>
      </c>
      <c r="M5028" s="278">
        <f t="shared" si="78"/>
        <v>0</v>
      </c>
    </row>
    <row r="5029" spans="1:13" hidden="1" x14ac:dyDescent="0.3">
      <c r="A5029" s="108">
        <v>602864</v>
      </c>
      <c r="B5029" s="133" t="s">
        <v>9775</v>
      </c>
      <c r="C5029" s="133" t="s">
        <v>23</v>
      </c>
      <c r="D5029" s="133" t="s">
        <v>9760</v>
      </c>
      <c r="E5029" s="133" t="s">
        <v>1726</v>
      </c>
      <c r="F5029" s="133" t="s">
        <v>9732</v>
      </c>
      <c r="G5029" s="133" t="s">
        <v>865</v>
      </c>
      <c r="H5029" s="133" t="s">
        <v>9776</v>
      </c>
      <c r="I5029" t="b">
        <v>0</v>
      </c>
      <c r="J5029" s="133" t="s">
        <v>867</v>
      </c>
      <c r="K5029" s="91">
        <v>5000</v>
      </c>
      <c r="L5029" s="278">
        <v>5000</v>
      </c>
      <c r="M5029" s="278">
        <f t="shared" si="78"/>
        <v>0</v>
      </c>
    </row>
    <row r="5030" spans="1:13" hidden="1" x14ac:dyDescent="0.3">
      <c r="A5030" s="108">
        <v>602865</v>
      </c>
      <c r="B5030" s="133" t="s">
        <v>9777</v>
      </c>
      <c r="C5030" s="133" t="s">
        <v>23</v>
      </c>
      <c r="D5030" s="133" t="s">
        <v>9760</v>
      </c>
      <c r="E5030" s="133" t="s">
        <v>1185</v>
      </c>
      <c r="F5030" s="133" t="s">
        <v>9732</v>
      </c>
      <c r="G5030" s="133" t="s">
        <v>865</v>
      </c>
      <c r="H5030" s="133" t="s">
        <v>1186</v>
      </c>
      <c r="I5030" t="b">
        <v>0</v>
      </c>
      <c r="J5030" s="133" t="s">
        <v>867</v>
      </c>
      <c r="K5030" s="91">
        <v>350</v>
      </c>
      <c r="L5030" s="278">
        <v>350</v>
      </c>
      <c r="M5030" s="278">
        <f t="shared" si="78"/>
        <v>0</v>
      </c>
    </row>
    <row r="5031" spans="1:13" hidden="1" x14ac:dyDescent="0.3">
      <c r="A5031" s="108">
        <v>602866</v>
      </c>
      <c r="B5031" s="133" t="s">
        <v>9778</v>
      </c>
      <c r="C5031" s="133" t="s">
        <v>23</v>
      </c>
      <c r="D5031" s="133" t="s">
        <v>9760</v>
      </c>
      <c r="E5031" s="133" t="s">
        <v>1185</v>
      </c>
      <c r="F5031" s="133" t="s">
        <v>9732</v>
      </c>
      <c r="G5031" s="133" t="s">
        <v>925</v>
      </c>
      <c r="H5031" s="133" t="s">
        <v>9779</v>
      </c>
      <c r="I5031" t="b">
        <v>0</v>
      </c>
      <c r="J5031" s="133" t="s">
        <v>867</v>
      </c>
      <c r="K5031" s="91">
        <v>1400</v>
      </c>
      <c r="L5031" s="278">
        <v>1400</v>
      </c>
      <c r="M5031" s="278">
        <f t="shared" si="78"/>
        <v>0</v>
      </c>
    </row>
    <row r="5032" spans="1:13" hidden="1" x14ac:dyDescent="0.3">
      <c r="A5032" s="108">
        <v>602867</v>
      </c>
      <c r="B5032" s="133" t="s">
        <v>9780</v>
      </c>
      <c r="C5032" s="133" t="s">
        <v>23</v>
      </c>
      <c r="D5032" s="133" t="s">
        <v>9760</v>
      </c>
      <c r="E5032" s="133" t="s">
        <v>1418</v>
      </c>
      <c r="F5032" s="133" t="s">
        <v>9732</v>
      </c>
      <c r="G5032" s="133" t="s">
        <v>865</v>
      </c>
      <c r="H5032" s="133" t="s">
        <v>1636</v>
      </c>
      <c r="I5032" t="b">
        <v>0</v>
      </c>
      <c r="J5032" s="133" t="s">
        <v>867</v>
      </c>
      <c r="K5032" s="91">
        <v>50</v>
      </c>
      <c r="L5032" s="278">
        <v>50</v>
      </c>
      <c r="M5032" s="278">
        <f t="shared" si="78"/>
        <v>0</v>
      </c>
    </row>
    <row r="5033" spans="1:13" hidden="1" x14ac:dyDescent="0.3">
      <c r="A5033" s="108">
        <v>602868</v>
      </c>
      <c r="B5033" s="133" t="s">
        <v>9781</v>
      </c>
      <c r="C5033" s="133" t="s">
        <v>23</v>
      </c>
      <c r="D5033" s="133" t="s">
        <v>9760</v>
      </c>
      <c r="E5033" s="133" t="s">
        <v>1188</v>
      </c>
      <c r="F5033" s="133" t="s">
        <v>9732</v>
      </c>
      <c r="G5033" s="133" t="s">
        <v>865</v>
      </c>
      <c r="H5033" s="133" t="s">
        <v>1189</v>
      </c>
      <c r="I5033" t="b">
        <v>0</v>
      </c>
      <c r="J5033" s="133" t="s">
        <v>867</v>
      </c>
      <c r="K5033" s="91">
        <v>50</v>
      </c>
      <c r="L5033" s="278">
        <v>50</v>
      </c>
      <c r="M5033" s="278">
        <f t="shared" si="78"/>
        <v>0</v>
      </c>
    </row>
    <row r="5034" spans="1:13" hidden="1" x14ac:dyDescent="0.3">
      <c r="A5034" s="108">
        <v>602882</v>
      </c>
      <c r="B5034" s="133" t="s">
        <v>9782</v>
      </c>
      <c r="C5034" s="133" t="s">
        <v>23</v>
      </c>
      <c r="D5034" s="133" t="s">
        <v>9760</v>
      </c>
      <c r="E5034" s="133" t="s">
        <v>1188</v>
      </c>
      <c r="F5034" s="133" t="s">
        <v>9732</v>
      </c>
      <c r="G5034" s="133" t="s">
        <v>925</v>
      </c>
      <c r="H5034" s="133" t="s">
        <v>9783</v>
      </c>
      <c r="I5034" t="b">
        <v>0</v>
      </c>
      <c r="J5034" s="133" t="s">
        <v>867</v>
      </c>
      <c r="K5034" s="91">
        <v>0</v>
      </c>
      <c r="L5034" s="278">
        <v>0</v>
      </c>
      <c r="M5034" s="278">
        <f t="shared" si="78"/>
        <v>0</v>
      </c>
    </row>
    <row r="5035" spans="1:13" hidden="1" x14ac:dyDescent="0.3">
      <c r="A5035" s="108">
        <v>1858178</v>
      </c>
      <c r="B5035" s="133" t="s">
        <v>9784</v>
      </c>
      <c r="C5035" s="133" t="s">
        <v>23</v>
      </c>
      <c r="D5035" s="133" t="s">
        <v>9760</v>
      </c>
      <c r="E5035" s="133" t="s">
        <v>1191</v>
      </c>
      <c r="F5035" s="133" t="s">
        <v>9732</v>
      </c>
      <c r="G5035" s="133" t="s">
        <v>865</v>
      </c>
      <c r="H5035" s="133" t="s">
        <v>2130</v>
      </c>
      <c r="I5035" t="b">
        <v>0</v>
      </c>
      <c r="J5035" s="133" t="s">
        <v>867</v>
      </c>
      <c r="K5035" s="91">
        <v>150</v>
      </c>
      <c r="L5035" s="278">
        <v>150</v>
      </c>
      <c r="M5035" s="278">
        <f t="shared" si="78"/>
        <v>0</v>
      </c>
    </row>
    <row r="5036" spans="1:13" hidden="1" x14ac:dyDescent="0.3">
      <c r="A5036" s="108">
        <v>1858190</v>
      </c>
      <c r="B5036" s="133" t="s">
        <v>9785</v>
      </c>
      <c r="C5036" s="133" t="s">
        <v>23</v>
      </c>
      <c r="D5036" s="133" t="s">
        <v>9760</v>
      </c>
      <c r="E5036" s="133" t="s">
        <v>1194</v>
      </c>
      <c r="F5036" s="133" t="s">
        <v>9732</v>
      </c>
      <c r="G5036" s="133" t="s">
        <v>865</v>
      </c>
      <c r="H5036" s="133" t="s">
        <v>1195</v>
      </c>
      <c r="I5036" t="b">
        <v>0</v>
      </c>
      <c r="J5036" s="133" t="s">
        <v>867</v>
      </c>
      <c r="K5036" s="91">
        <v>150</v>
      </c>
      <c r="L5036" s="278">
        <v>150</v>
      </c>
      <c r="M5036" s="278">
        <f t="shared" si="78"/>
        <v>0</v>
      </c>
    </row>
    <row r="5037" spans="1:13" hidden="1" x14ac:dyDescent="0.3">
      <c r="A5037" s="108">
        <v>1858191</v>
      </c>
      <c r="B5037" s="133" t="s">
        <v>9786</v>
      </c>
      <c r="C5037" s="133" t="s">
        <v>23</v>
      </c>
      <c r="D5037" s="133" t="s">
        <v>9760</v>
      </c>
      <c r="E5037" s="133" t="s">
        <v>1202</v>
      </c>
      <c r="F5037" s="133" t="s">
        <v>9732</v>
      </c>
      <c r="G5037" s="133" t="s">
        <v>865</v>
      </c>
      <c r="H5037" s="133" t="s">
        <v>9787</v>
      </c>
      <c r="I5037" t="b">
        <v>0</v>
      </c>
      <c r="J5037" s="133" t="s">
        <v>867</v>
      </c>
      <c r="K5037" s="91">
        <v>287080</v>
      </c>
      <c r="L5037" s="278">
        <v>287080</v>
      </c>
      <c r="M5037" s="278">
        <f t="shared" si="78"/>
        <v>0</v>
      </c>
    </row>
    <row r="5038" spans="1:13" hidden="1" x14ac:dyDescent="0.3">
      <c r="A5038" s="108">
        <v>1858192</v>
      </c>
      <c r="B5038" s="133" t="s">
        <v>9788</v>
      </c>
      <c r="C5038" s="133" t="s">
        <v>23</v>
      </c>
      <c r="D5038" s="133" t="s">
        <v>9760</v>
      </c>
      <c r="E5038" s="133" t="s">
        <v>1202</v>
      </c>
      <c r="F5038" s="133" t="s">
        <v>9732</v>
      </c>
      <c r="G5038" s="133" t="s">
        <v>925</v>
      </c>
      <c r="H5038" s="133" t="s">
        <v>9789</v>
      </c>
      <c r="I5038" t="b">
        <v>0</v>
      </c>
      <c r="J5038" s="133" t="s">
        <v>867</v>
      </c>
      <c r="K5038" s="91">
        <v>691990</v>
      </c>
      <c r="L5038" s="278">
        <v>691990</v>
      </c>
      <c r="M5038" s="278">
        <f t="shared" si="78"/>
        <v>0</v>
      </c>
    </row>
    <row r="5039" spans="1:13" hidden="1" x14ac:dyDescent="0.3">
      <c r="A5039" s="108">
        <v>1858193</v>
      </c>
      <c r="B5039" s="133" t="s">
        <v>9790</v>
      </c>
      <c r="C5039" s="133" t="s">
        <v>23</v>
      </c>
      <c r="D5039" s="133" t="s">
        <v>9760</v>
      </c>
      <c r="E5039" s="133" t="s">
        <v>1202</v>
      </c>
      <c r="F5039" s="133" t="s">
        <v>9732</v>
      </c>
      <c r="G5039" s="133" t="s">
        <v>928</v>
      </c>
      <c r="H5039" s="133" t="s">
        <v>9791</v>
      </c>
      <c r="I5039" t="b">
        <v>0</v>
      </c>
      <c r="J5039" s="133" t="s">
        <v>867</v>
      </c>
      <c r="K5039" s="91">
        <v>9000</v>
      </c>
      <c r="L5039" s="278">
        <v>9000</v>
      </c>
      <c r="M5039" s="278">
        <f t="shared" si="78"/>
        <v>0</v>
      </c>
    </row>
    <row r="5040" spans="1:13" hidden="1" x14ac:dyDescent="0.3">
      <c r="A5040" s="108">
        <v>1858196</v>
      </c>
      <c r="B5040" s="133" t="s">
        <v>9792</v>
      </c>
      <c r="C5040" s="133" t="s">
        <v>23</v>
      </c>
      <c r="D5040" s="133" t="s">
        <v>9760</v>
      </c>
      <c r="E5040" s="133" t="s">
        <v>1202</v>
      </c>
      <c r="F5040" s="133" t="s">
        <v>9732</v>
      </c>
      <c r="G5040" s="133" t="s">
        <v>931</v>
      </c>
      <c r="H5040" s="133" t="s">
        <v>9793</v>
      </c>
      <c r="I5040" t="b">
        <v>0</v>
      </c>
      <c r="J5040" s="133" t="s">
        <v>867</v>
      </c>
      <c r="K5040" s="91">
        <v>30000</v>
      </c>
      <c r="L5040" s="278">
        <v>30000</v>
      </c>
      <c r="M5040" s="278">
        <f t="shared" si="78"/>
        <v>0</v>
      </c>
    </row>
    <row r="5041" spans="1:13" hidden="1" x14ac:dyDescent="0.3">
      <c r="A5041" s="108">
        <v>1858198</v>
      </c>
      <c r="B5041" s="133" t="s">
        <v>9794</v>
      </c>
      <c r="C5041" s="133" t="s">
        <v>23</v>
      </c>
      <c r="D5041" s="133" t="s">
        <v>9760</v>
      </c>
      <c r="E5041" s="133" t="s">
        <v>1202</v>
      </c>
      <c r="F5041" s="133" t="s">
        <v>9732</v>
      </c>
      <c r="G5041" s="133" t="s">
        <v>944</v>
      </c>
      <c r="H5041" s="133" t="s">
        <v>9795</v>
      </c>
      <c r="I5041" t="b">
        <v>0</v>
      </c>
      <c r="J5041" s="133" t="s">
        <v>867</v>
      </c>
      <c r="K5041" s="91">
        <v>234000</v>
      </c>
      <c r="L5041" s="278">
        <v>234000</v>
      </c>
      <c r="M5041" s="278">
        <f t="shared" si="78"/>
        <v>0</v>
      </c>
    </row>
    <row r="5042" spans="1:13" hidden="1" x14ac:dyDescent="0.3">
      <c r="A5042" s="108">
        <v>1858199</v>
      </c>
      <c r="B5042" s="133" t="s">
        <v>9796</v>
      </c>
      <c r="C5042" s="133" t="s">
        <v>23</v>
      </c>
      <c r="D5042" s="133" t="s">
        <v>9760</v>
      </c>
      <c r="E5042" s="133" t="s">
        <v>1202</v>
      </c>
      <c r="F5042" s="133" t="s">
        <v>9732</v>
      </c>
      <c r="G5042" s="133" t="s">
        <v>1060</v>
      </c>
      <c r="H5042" s="133" t="s">
        <v>9797</v>
      </c>
      <c r="I5042" t="b">
        <v>0</v>
      </c>
      <c r="J5042" s="133" t="s">
        <v>867</v>
      </c>
      <c r="K5042" s="91">
        <v>18500</v>
      </c>
      <c r="L5042" s="278">
        <v>18500</v>
      </c>
      <c r="M5042" s="278">
        <f t="shared" si="78"/>
        <v>0</v>
      </c>
    </row>
    <row r="5043" spans="1:13" hidden="1" x14ac:dyDescent="0.3">
      <c r="A5043" s="108">
        <v>1191733</v>
      </c>
      <c r="B5043" s="133" t="s">
        <v>9798</v>
      </c>
      <c r="C5043" s="133" t="s">
        <v>23</v>
      </c>
      <c r="D5043" s="133" t="s">
        <v>9760</v>
      </c>
      <c r="E5043" s="133" t="s">
        <v>1202</v>
      </c>
      <c r="F5043" s="133" t="s">
        <v>9732</v>
      </c>
      <c r="G5043" s="133" t="s">
        <v>1063</v>
      </c>
      <c r="H5043" s="133" t="s">
        <v>9799</v>
      </c>
      <c r="I5043" t="b">
        <v>0</v>
      </c>
      <c r="J5043" s="133" t="s">
        <v>867</v>
      </c>
      <c r="K5043" s="91">
        <v>5000</v>
      </c>
      <c r="L5043" s="278">
        <v>5000</v>
      </c>
      <c r="M5043" s="278">
        <f t="shared" si="78"/>
        <v>0</v>
      </c>
    </row>
    <row r="5044" spans="1:13" hidden="1" x14ac:dyDescent="0.3">
      <c r="A5044" s="108">
        <v>1191734</v>
      </c>
      <c r="B5044" s="133" t="s">
        <v>9800</v>
      </c>
      <c r="C5044" s="133" t="s">
        <v>23</v>
      </c>
      <c r="D5044" s="133" t="s">
        <v>9760</v>
      </c>
      <c r="E5044" s="133" t="s">
        <v>1354</v>
      </c>
      <c r="F5044" s="133" t="s">
        <v>9732</v>
      </c>
      <c r="G5044" s="133" t="s">
        <v>865</v>
      </c>
      <c r="H5044" s="133" t="s">
        <v>3572</v>
      </c>
      <c r="I5044" t="b">
        <v>0</v>
      </c>
      <c r="J5044" s="133" t="s">
        <v>867</v>
      </c>
      <c r="K5044" s="91">
        <v>0</v>
      </c>
      <c r="L5044" s="278">
        <v>0</v>
      </c>
      <c r="M5044" s="278">
        <f t="shared" si="78"/>
        <v>0</v>
      </c>
    </row>
    <row r="5045" spans="1:13" hidden="1" x14ac:dyDescent="0.3">
      <c r="A5045" s="108">
        <v>1191735</v>
      </c>
      <c r="B5045" s="133" t="s">
        <v>9801</v>
      </c>
      <c r="C5045" s="133" t="s">
        <v>23</v>
      </c>
      <c r="D5045" s="133" t="s">
        <v>9760</v>
      </c>
      <c r="E5045" s="133" t="s">
        <v>1354</v>
      </c>
      <c r="F5045" s="133" t="s">
        <v>9732</v>
      </c>
      <c r="G5045" s="133" t="s">
        <v>925</v>
      </c>
      <c r="H5045" s="133" t="s">
        <v>8919</v>
      </c>
      <c r="I5045" t="b">
        <v>0</v>
      </c>
      <c r="J5045" s="133" t="s">
        <v>867</v>
      </c>
      <c r="K5045" s="91">
        <v>5500</v>
      </c>
      <c r="L5045" s="278">
        <v>5500</v>
      </c>
      <c r="M5045" s="278">
        <f t="shared" si="78"/>
        <v>0</v>
      </c>
    </row>
    <row r="5046" spans="1:13" hidden="1" x14ac:dyDescent="0.3">
      <c r="A5046" s="108">
        <v>1858179</v>
      </c>
      <c r="B5046" s="133" t="s">
        <v>9802</v>
      </c>
      <c r="C5046" s="133" t="s">
        <v>23</v>
      </c>
      <c r="D5046" s="133" t="s">
        <v>9760</v>
      </c>
      <c r="E5046" s="133" t="s">
        <v>1207</v>
      </c>
      <c r="F5046" s="133" t="s">
        <v>9732</v>
      </c>
      <c r="G5046" s="133" t="s">
        <v>865</v>
      </c>
      <c r="H5046" s="133" t="s">
        <v>9803</v>
      </c>
      <c r="I5046" t="b">
        <v>0</v>
      </c>
      <c r="J5046" s="133" t="s">
        <v>867</v>
      </c>
      <c r="K5046" s="91">
        <v>400</v>
      </c>
      <c r="L5046" s="278">
        <v>400</v>
      </c>
      <c r="M5046" s="278">
        <f t="shared" si="78"/>
        <v>0</v>
      </c>
    </row>
    <row r="5047" spans="1:13" hidden="1" x14ac:dyDescent="0.3">
      <c r="A5047" s="108">
        <v>1191736</v>
      </c>
      <c r="B5047" s="133" t="s">
        <v>9804</v>
      </c>
      <c r="C5047" s="133" t="s">
        <v>23</v>
      </c>
      <c r="D5047" s="133" t="s">
        <v>9760</v>
      </c>
      <c r="E5047" s="133" t="s">
        <v>1212</v>
      </c>
      <c r="F5047" s="133" t="s">
        <v>9732</v>
      </c>
      <c r="G5047" s="133" t="s">
        <v>865</v>
      </c>
      <c r="H5047" s="133" t="s">
        <v>9805</v>
      </c>
      <c r="I5047" t="b">
        <v>0</v>
      </c>
      <c r="J5047" s="133" t="s">
        <v>867</v>
      </c>
      <c r="K5047" s="91">
        <v>2000</v>
      </c>
      <c r="L5047" s="278">
        <v>2000</v>
      </c>
      <c r="M5047" s="278">
        <f t="shared" si="78"/>
        <v>0</v>
      </c>
    </row>
    <row r="5048" spans="1:13" hidden="1" x14ac:dyDescent="0.3">
      <c r="A5048" s="108">
        <v>1191737</v>
      </c>
      <c r="B5048" s="133" t="s">
        <v>9806</v>
      </c>
      <c r="C5048" s="133" t="s">
        <v>23</v>
      </c>
      <c r="D5048" s="133" t="s">
        <v>9760</v>
      </c>
      <c r="E5048" s="133" t="s">
        <v>1212</v>
      </c>
      <c r="F5048" s="133" t="s">
        <v>9732</v>
      </c>
      <c r="G5048" s="133" t="s">
        <v>925</v>
      </c>
      <c r="H5048" s="133" t="s">
        <v>9807</v>
      </c>
      <c r="I5048" t="b">
        <v>0</v>
      </c>
      <c r="J5048" s="133" t="s">
        <v>867</v>
      </c>
      <c r="K5048" s="91">
        <v>2500</v>
      </c>
      <c r="L5048" s="278">
        <v>2500</v>
      </c>
      <c r="M5048" s="278">
        <f t="shared" si="78"/>
        <v>0</v>
      </c>
    </row>
    <row r="5049" spans="1:13" hidden="1" x14ac:dyDescent="0.3">
      <c r="A5049" s="108">
        <v>1191738</v>
      </c>
      <c r="B5049" s="133" t="s">
        <v>9808</v>
      </c>
      <c r="C5049" s="133" t="s">
        <v>23</v>
      </c>
      <c r="D5049" s="133" t="s">
        <v>9760</v>
      </c>
      <c r="E5049" s="133" t="s">
        <v>1212</v>
      </c>
      <c r="F5049" s="133" t="s">
        <v>9732</v>
      </c>
      <c r="G5049" s="133" t="s">
        <v>928</v>
      </c>
      <c r="H5049" s="133" t="s">
        <v>9809</v>
      </c>
      <c r="I5049" t="b">
        <v>0</v>
      </c>
      <c r="J5049" s="133" t="s">
        <v>867</v>
      </c>
      <c r="K5049" s="91">
        <v>300</v>
      </c>
      <c r="L5049" s="278">
        <v>300</v>
      </c>
      <c r="M5049" s="278">
        <f t="shared" si="78"/>
        <v>0</v>
      </c>
    </row>
    <row r="5050" spans="1:13" hidden="1" x14ac:dyDescent="0.3">
      <c r="A5050" s="108">
        <v>1191739</v>
      </c>
      <c r="B5050" s="133" t="s">
        <v>9810</v>
      </c>
      <c r="C5050" s="133" t="s">
        <v>23</v>
      </c>
      <c r="D5050" s="133" t="s">
        <v>9760</v>
      </c>
      <c r="E5050" s="133" t="s">
        <v>1215</v>
      </c>
      <c r="F5050" s="133" t="s">
        <v>9732</v>
      </c>
      <c r="G5050" s="133" t="s">
        <v>865</v>
      </c>
      <c r="H5050" s="133" t="s">
        <v>9811</v>
      </c>
      <c r="I5050" t="b">
        <v>0</v>
      </c>
      <c r="J5050" s="133" t="s">
        <v>867</v>
      </c>
      <c r="K5050" s="91">
        <v>6280</v>
      </c>
      <c r="L5050" s="278">
        <v>6280</v>
      </c>
      <c r="M5050" s="278">
        <f t="shared" si="78"/>
        <v>0</v>
      </c>
    </row>
    <row r="5051" spans="1:13" hidden="1" x14ac:dyDescent="0.3">
      <c r="A5051" s="108">
        <v>1191740</v>
      </c>
      <c r="B5051" s="133" t="s">
        <v>9812</v>
      </c>
      <c r="C5051" s="133" t="s">
        <v>23</v>
      </c>
      <c r="D5051" s="133" t="s">
        <v>9760</v>
      </c>
      <c r="E5051" s="133" t="s">
        <v>1215</v>
      </c>
      <c r="F5051" s="133" t="s">
        <v>9732</v>
      </c>
      <c r="G5051" s="133" t="s">
        <v>925</v>
      </c>
      <c r="H5051" s="133" t="s">
        <v>9813</v>
      </c>
      <c r="I5051" t="b">
        <v>0</v>
      </c>
      <c r="J5051" s="133" t="s">
        <v>867</v>
      </c>
      <c r="K5051" s="91">
        <v>3000</v>
      </c>
      <c r="L5051" s="278">
        <v>3000</v>
      </c>
      <c r="M5051" s="278">
        <f t="shared" si="78"/>
        <v>0</v>
      </c>
    </row>
    <row r="5052" spans="1:13" hidden="1" x14ac:dyDescent="0.3">
      <c r="A5052" s="108">
        <v>1858180</v>
      </c>
      <c r="B5052" s="133" t="s">
        <v>9814</v>
      </c>
      <c r="C5052" s="133" t="s">
        <v>23</v>
      </c>
      <c r="D5052" s="133" t="s">
        <v>9760</v>
      </c>
      <c r="E5052" s="133" t="s">
        <v>1220</v>
      </c>
      <c r="F5052" s="133" t="s">
        <v>9732</v>
      </c>
      <c r="G5052" s="133" t="s">
        <v>865</v>
      </c>
      <c r="H5052" s="133" t="s">
        <v>9815</v>
      </c>
      <c r="I5052" t="b">
        <v>0</v>
      </c>
      <c r="J5052" s="133" t="s">
        <v>867</v>
      </c>
      <c r="K5052" s="91">
        <v>6000</v>
      </c>
      <c r="L5052" s="278">
        <v>6000</v>
      </c>
      <c r="M5052" s="278">
        <f t="shared" si="78"/>
        <v>0</v>
      </c>
    </row>
    <row r="5053" spans="1:13" hidden="1" x14ac:dyDescent="0.3">
      <c r="A5053" s="108">
        <v>1858181</v>
      </c>
      <c r="B5053" s="133" t="s">
        <v>9816</v>
      </c>
      <c r="C5053" s="133" t="s">
        <v>23</v>
      </c>
      <c r="D5053" s="133" t="s">
        <v>9760</v>
      </c>
      <c r="E5053" s="133" t="s">
        <v>1229</v>
      </c>
      <c r="F5053" s="133" t="s">
        <v>9732</v>
      </c>
      <c r="G5053" s="133" t="s">
        <v>865</v>
      </c>
      <c r="H5053" s="133" t="s">
        <v>1457</v>
      </c>
      <c r="I5053" t="b">
        <v>0</v>
      </c>
      <c r="J5053" s="133" t="s">
        <v>867</v>
      </c>
      <c r="K5053" s="91">
        <v>5000</v>
      </c>
      <c r="L5053" s="278">
        <v>5000</v>
      </c>
      <c r="M5053" s="278">
        <f t="shared" si="78"/>
        <v>0</v>
      </c>
    </row>
    <row r="5054" spans="1:13" hidden="1" x14ac:dyDescent="0.3">
      <c r="A5054" s="108">
        <v>1858182</v>
      </c>
      <c r="B5054" s="133" t="s">
        <v>9817</v>
      </c>
      <c r="C5054" s="133" t="s">
        <v>23</v>
      </c>
      <c r="D5054" s="133" t="s">
        <v>9760</v>
      </c>
      <c r="E5054" s="133" t="s">
        <v>1229</v>
      </c>
      <c r="F5054" s="133" t="s">
        <v>9732</v>
      </c>
      <c r="G5054" s="133" t="s">
        <v>925</v>
      </c>
      <c r="H5054" s="133" t="s">
        <v>3526</v>
      </c>
      <c r="I5054" t="b">
        <v>0</v>
      </c>
      <c r="J5054" s="133" t="s">
        <v>867</v>
      </c>
      <c r="K5054" s="91">
        <v>180</v>
      </c>
      <c r="L5054" s="278">
        <v>180</v>
      </c>
      <c r="M5054" s="278">
        <f t="shared" si="78"/>
        <v>0</v>
      </c>
    </row>
    <row r="5055" spans="1:13" hidden="1" x14ac:dyDescent="0.3">
      <c r="A5055" s="108">
        <v>1858184</v>
      </c>
      <c r="B5055" s="133" t="s">
        <v>9818</v>
      </c>
      <c r="C5055" s="133" t="s">
        <v>23</v>
      </c>
      <c r="D5055" s="133" t="s">
        <v>9760</v>
      </c>
      <c r="E5055" s="133" t="s">
        <v>1229</v>
      </c>
      <c r="F5055" s="133" t="s">
        <v>9732</v>
      </c>
      <c r="G5055" s="133" t="s">
        <v>928</v>
      </c>
      <c r="H5055" s="133" t="s">
        <v>3528</v>
      </c>
      <c r="I5055" t="b">
        <v>0</v>
      </c>
      <c r="J5055" s="133" t="s">
        <v>867</v>
      </c>
      <c r="K5055" s="91">
        <v>500</v>
      </c>
      <c r="L5055" s="278">
        <v>500</v>
      </c>
      <c r="M5055" s="278">
        <f t="shared" si="78"/>
        <v>0</v>
      </c>
    </row>
    <row r="5056" spans="1:13" hidden="1" x14ac:dyDescent="0.3">
      <c r="A5056" s="108">
        <v>1858185</v>
      </c>
      <c r="B5056" s="133" t="s">
        <v>9819</v>
      </c>
      <c r="C5056" s="133" t="s">
        <v>23</v>
      </c>
      <c r="D5056" s="133" t="s">
        <v>9760</v>
      </c>
      <c r="E5056" s="133" t="s">
        <v>1229</v>
      </c>
      <c r="F5056" s="133" t="s">
        <v>9732</v>
      </c>
      <c r="G5056" s="133" t="s">
        <v>931</v>
      </c>
      <c r="H5056" s="133" t="s">
        <v>9820</v>
      </c>
      <c r="I5056" t="b">
        <v>0</v>
      </c>
      <c r="J5056" s="133" t="s">
        <v>867</v>
      </c>
      <c r="K5056" s="91">
        <v>4000</v>
      </c>
      <c r="L5056" s="278">
        <v>4000</v>
      </c>
      <c r="M5056" s="278">
        <f t="shared" si="78"/>
        <v>0</v>
      </c>
    </row>
    <row r="5057" spans="1:13" hidden="1" x14ac:dyDescent="0.3">
      <c r="A5057" s="108">
        <v>1858188</v>
      </c>
      <c r="B5057" s="133" t="s">
        <v>9821</v>
      </c>
      <c r="C5057" s="133" t="s">
        <v>23</v>
      </c>
      <c r="D5057" s="133" t="s">
        <v>9760</v>
      </c>
      <c r="E5057" s="133" t="s">
        <v>1229</v>
      </c>
      <c r="F5057" s="133" t="s">
        <v>9732</v>
      </c>
      <c r="G5057" s="133" t="s">
        <v>944</v>
      </c>
      <c r="H5057" s="133" t="s">
        <v>9822</v>
      </c>
      <c r="I5057" t="b">
        <v>0</v>
      </c>
      <c r="J5057" s="133" t="s">
        <v>867</v>
      </c>
      <c r="K5057" s="91">
        <v>1600</v>
      </c>
      <c r="L5057" s="278">
        <v>1600</v>
      </c>
      <c r="M5057" s="278">
        <f t="shared" si="78"/>
        <v>0</v>
      </c>
    </row>
    <row r="5058" spans="1:13" hidden="1" x14ac:dyDescent="0.3">
      <c r="A5058" s="108">
        <v>1858189</v>
      </c>
      <c r="B5058" s="133" t="s">
        <v>9823</v>
      </c>
      <c r="C5058" s="133" t="s">
        <v>23</v>
      </c>
      <c r="D5058" s="133" t="s">
        <v>9760</v>
      </c>
      <c r="E5058" s="133" t="s">
        <v>1229</v>
      </c>
      <c r="F5058" s="133" t="s">
        <v>9732</v>
      </c>
      <c r="G5058" s="133" t="s">
        <v>1060</v>
      </c>
      <c r="H5058" s="133" t="s">
        <v>9824</v>
      </c>
      <c r="I5058" t="b">
        <v>0</v>
      </c>
      <c r="J5058" s="133" t="s">
        <v>867</v>
      </c>
      <c r="K5058" s="91">
        <v>4000</v>
      </c>
      <c r="L5058" s="278">
        <v>4000</v>
      </c>
      <c r="M5058" s="278">
        <f t="shared" si="78"/>
        <v>0</v>
      </c>
    </row>
    <row r="5059" spans="1:13" hidden="1" x14ac:dyDescent="0.3">
      <c r="A5059" s="108">
        <v>604883</v>
      </c>
      <c r="B5059" s="133" t="s">
        <v>9825</v>
      </c>
      <c r="C5059" s="133" t="s">
        <v>23</v>
      </c>
      <c r="D5059" s="133" t="s">
        <v>9760</v>
      </c>
      <c r="E5059" s="133" t="s">
        <v>1240</v>
      </c>
      <c r="F5059" s="133" t="s">
        <v>9732</v>
      </c>
      <c r="G5059" s="133" t="s">
        <v>865</v>
      </c>
      <c r="H5059" s="133" t="s">
        <v>9826</v>
      </c>
      <c r="I5059" t="b">
        <v>0</v>
      </c>
      <c r="J5059" s="133" t="s">
        <v>867</v>
      </c>
      <c r="K5059" s="91">
        <v>1590</v>
      </c>
      <c r="L5059" s="278">
        <v>1590</v>
      </c>
      <c r="M5059" s="278">
        <f t="shared" si="78"/>
        <v>0</v>
      </c>
    </row>
    <row r="5060" spans="1:13" hidden="1" x14ac:dyDescent="0.3">
      <c r="A5060" s="108">
        <v>604901</v>
      </c>
      <c r="B5060" s="133" t="s">
        <v>9827</v>
      </c>
      <c r="C5060" s="133" t="s">
        <v>23</v>
      </c>
      <c r="D5060" s="133" t="s">
        <v>9760</v>
      </c>
      <c r="E5060" s="133" t="s">
        <v>1240</v>
      </c>
      <c r="F5060" s="133" t="s">
        <v>9732</v>
      </c>
      <c r="G5060" s="133" t="s">
        <v>1807</v>
      </c>
      <c r="H5060" s="133" t="s">
        <v>9828</v>
      </c>
      <c r="I5060" t="b">
        <v>0</v>
      </c>
      <c r="J5060" s="133" t="s">
        <v>867</v>
      </c>
      <c r="K5060" s="91">
        <v>450</v>
      </c>
      <c r="L5060" s="278">
        <v>450</v>
      </c>
      <c r="M5060" s="278">
        <f t="shared" si="78"/>
        <v>0</v>
      </c>
    </row>
    <row r="5061" spans="1:13" hidden="1" x14ac:dyDescent="0.3">
      <c r="A5061" s="108">
        <v>604902</v>
      </c>
      <c r="B5061" s="133" t="s">
        <v>9829</v>
      </c>
      <c r="C5061" s="133" t="s">
        <v>23</v>
      </c>
      <c r="D5061" s="133" t="s">
        <v>9760</v>
      </c>
      <c r="E5061" s="133" t="s">
        <v>1240</v>
      </c>
      <c r="F5061" s="133" t="s">
        <v>9732</v>
      </c>
      <c r="G5061" s="133" t="s">
        <v>1072</v>
      </c>
      <c r="H5061" s="133" t="s">
        <v>9830</v>
      </c>
      <c r="I5061" t="b">
        <v>0</v>
      </c>
      <c r="J5061" s="133" t="s">
        <v>867</v>
      </c>
      <c r="K5061" s="91">
        <v>1000</v>
      </c>
      <c r="L5061" s="278">
        <v>1000</v>
      </c>
      <c r="M5061" s="278">
        <f t="shared" si="78"/>
        <v>0</v>
      </c>
    </row>
    <row r="5062" spans="1:13" hidden="1" x14ac:dyDescent="0.3">
      <c r="A5062" s="108">
        <v>604878</v>
      </c>
      <c r="B5062" s="133" t="s">
        <v>9831</v>
      </c>
      <c r="C5062" s="133" t="s">
        <v>23</v>
      </c>
      <c r="D5062" s="133" t="s">
        <v>9760</v>
      </c>
      <c r="E5062" s="133" t="s">
        <v>1240</v>
      </c>
      <c r="F5062" s="133" t="s">
        <v>9732</v>
      </c>
      <c r="G5062" s="133" t="s">
        <v>1075</v>
      </c>
      <c r="H5062" s="133" t="s">
        <v>9832</v>
      </c>
      <c r="I5062" t="b">
        <v>0</v>
      </c>
      <c r="J5062" s="133" t="s">
        <v>867</v>
      </c>
      <c r="K5062" s="91">
        <v>1800</v>
      </c>
      <c r="L5062" s="278">
        <v>1800</v>
      </c>
      <c r="M5062" s="278">
        <f t="shared" ref="M5062:M5125" si="79">+L5062-K5062</f>
        <v>0</v>
      </c>
    </row>
    <row r="5063" spans="1:13" hidden="1" x14ac:dyDescent="0.3">
      <c r="A5063" s="108">
        <v>604879</v>
      </c>
      <c r="B5063" s="133" t="s">
        <v>9833</v>
      </c>
      <c r="C5063" s="133" t="s">
        <v>23</v>
      </c>
      <c r="D5063" s="133" t="s">
        <v>9760</v>
      </c>
      <c r="E5063" s="133" t="s">
        <v>1240</v>
      </c>
      <c r="F5063" s="133" t="s">
        <v>9732</v>
      </c>
      <c r="G5063" s="133" t="s">
        <v>1814</v>
      </c>
      <c r="H5063" s="133" t="s">
        <v>9834</v>
      </c>
      <c r="I5063" t="b">
        <v>0</v>
      </c>
      <c r="J5063" s="133" t="s">
        <v>867</v>
      </c>
      <c r="K5063" s="91">
        <v>20</v>
      </c>
      <c r="L5063" s="278">
        <v>20</v>
      </c>
      <c r="M5063" s="278">
        <f t="shared" si="79"/>
        <v>0</v>
      </c>
    </row>
    <row r="5064" spans="1:13" hidden="1" x14ac:dyDescent="0.3">
      <c r="A5064" s="108">
        <v>604884</v>
      </c>
      <c r="B5064" s="133" t="s">
        <v>9835</v>
      </c>
      <c r="C5064" s="133" t="s">
        <v>23</v>
      </c>
      <c r="D5064" s="133" t="s">
        <v>9760</v>
      </c>
      <c r="E5064" s="133" t="s">
        <v>1240</v>
      </c>
      <c r="F5064" s="133" t="s">
        <v>9732</v>
      </c>
      <c r="G5064" s="133" t="s">
        <v>1817</v>
      </c>
      <c r="H5064" s="133" t="s">
        <v>9836</v>
      </c>
      <c r="I5064" t="b">
        <v>0</v>
      </c>
      <c r="J5064" s="133" t="s">
        <v>867</v>
      </c>
      <c r="K5064" s="91">
        <v>0</v>
      </c>
      <c r="L5064" s="278">
        <v>0</v>
      </c>
      <c r="M5064" s="278">
        <f t="shared" si="79"/>
        <v>0</v>
      </c>
    </row>
    <row r="5065" spans="1:13" hidden="1" x14ac:dyDescent="0.3">
      <c r="A5065" s="108">
        <v>604885</v>
      </c>
      <c r="B5065" s="133" t="s">
        <v>9837</v>
      </c>
      <c r="C5065" s="133" t="s">
        <v>23</v>
      </c>
      <c r="D5065" s="133" t="s">
        <v>9760</v>
      </c>
      <c r="E5065" s="133" t="s">
        <v>1240</v>
      </c>
      <c r="F5065" s="133" t="s">
        <v>9732</v>
      </c>
      <c r="G5065" s="133" t="s">
        <v>4455</v>
      </c>
      <c r="H5065" s="133" t="s">
        <v>9838</v>
      </c>
      <c r="I5065" t="b">
        <v>0</v>
      </c>
      <c r="J5065" s="133" t="s">
        <v>867</v>
      </c>
      <c r="K5065" s="91">
        <v>600</v>
      </c>
      <c r="L5065" s="278">
        <v>600</v>
      </c>
      <c r="M5065" s="278">
        <f t="shared" si="79"/>
        <v>0</v>
      </c>
    </row>
    <row r="5066" spans="1:13" hidden="1" x14ac:dyDescent="0.3">
      <c r="A5066" s="108">
        <v>604886</v>
      </c>
      <c r="B5066" s="133" t="s">
        <v>9839</v>
      </c>
      <c r="C5066" s="133" t="s">
        <v>23</v>
      </c>
      <c r="D5066" s="133" t="s">
        <v>9760</v>
      </c>
      <c r="E5066" s="133" t="s">
        <v>1240</v>
      </c>
      <c r="F5066" s="133" t="s">
        <v>9732</v>
      </c>
      <c r="G5066" s="133" t="s">
        <v>925</v>
      </c>
      <c r="H5066" s="133" t="s">
        <v>9840</v>
      </c>
      <c r="I5066" t="b">
        <v>0</v>
      </c>
      <c r="J5066" s="133" t="s">
        <v>867</v>
      </c>
      <c r="K5066" s="91">
        <v>600</v>
      </c>
      <c r="L5066" s="278">
        <v>600</v>
      </c>
      <c r="M5066" s="278">
        <f t="shared" si="79"/>
        <v>0</v>
      </c>
    </row>
    <row r="5067" spans="1:13" hidden="1" x14ac:dyDescent="0.3">
      <c r="A5067" s="108">
        <v>604887</v>
      </c>
      <c r="B5067" s="133" t="s">
        <v>9841</v>
      </c>
      <c r="C5067" s="133" t="s">
        <v>23</v>
      </c>
      <c r="D5067" s="133" t="s">
        <v>9760</v>
      </c>
      <c r="E5067" s="133" t="s">
        <v>1240</v>
      </c>
      <c r="F5067" s="133" t="s">
        <v>9732</v>
      </c>
      <c r="G5067" s="133" t="s">
        <v>928</v>
      </c>
      <c r="H5067" s="133" t="s">
        <v>9842</v>
      </c>
      <c r="I5067" t="b">
        <v>0</v>
      </c>
      <c r="J5067" s="133" t="s">
        <v>867</v>
      </c>
      <c r="K5067" s="91">
        <v>1080</v>
      </c>
      <c r="L5067" s="278">
        <v>1080</v>
      </c>
      <c r="M5067" s="278">
        <f t="shared" si="79"/>
        <v>0</v>
      </c>
    </row>
    <row r="5068" spans="1:13" hidden="1" x14ac:dyDescent="0.3">
      <c r="A5068" s="108">
        <v>604888</v>
      </c>
      <c r="B5068" s="133" t="s">
        <v>9843</v>
      </c>
      <c r="C5068" s="133" t="s">
        <v>23</v>
      </c>
      <c r="D5068" s="133" t="s">
        <v>9760</v>
      </c>
      <c r="E5068" s="133" t="s">
        <v>1240</v>
      </c>
      <c r="F5068" s="133" t="s">
        <v>9732</v>
      </c>
      <c r="G5068" s="133" t="s">
        <v>931</v>
      </c>
      <c r="H5068" s="133" t="s">
        <v>9844</v>
      </c>
      <c r="I5068" t="b">
        <v>0</v>
      </c>
      <c r="J5068" s="133" t="s">
        <v>867</v>
      </c>
      <c r="K5068" s="91">
        <v>850</v>
      </c>
      <c r="L5068" s="278">
        <v>850</v>
      </c>
      <c r="M5068" s="278">
        <f t="shared" si="79"/>
        <v>0</v>
      </c>
    </row>
    <row r="5069" spans="1:13" hidden="1" x14ac:dyDescent="0.3">
      <c r="A5069" s="108">
        <v>604889</v>
      </c>
      <c r="B5069" s="133" t="s">
        <v>9845</v>
      </c>
      <c r="C5069" s="133" t="s">
        <v>23</v>
      </c>
      <c r="D5069" s="133" t="s">
        <v>9760</v>
      </c>
      <c r="E5069" s="133" t="s">
        <v>1240</v>
      </c>
      <c r="F5069" s="133" t="s">
        <v>9732</v>
      </c>
      <c r="G5069" s="133" t="s">
        <v>944</v>
      </c>
      <c r="H5069" s="133" t="s">
        <v>9846</v>
      </c>
      <c r="I5069" t="b">
        <v>0</v>
      </c>
      <c r="J5069" s="133" t="s">
        <v>867</v>
      </c>
      <c r="K5069" s="91">
        <v>1800</v>
      </c>
      <c r="L5069" s="278">
        <v>1800</v>
      </c>
      <c r="M5069" s="278">
        <f t="shared" si="79"/>
        <v>0</v>
      </c>
    </row>
    <row r="5070" spans="1:13" hidden="1" x14ac:dyDescent="0.3">
      <c r="A5070" s="108">
        <v>604890</v>
      </c>
      <c r="B5070" s="133" t="s">
        <v>9847</v>
      </c>
      <c r="C5070" s="133" t="s">
        <v>23</v>
      </c>
      <c r="D5070" s="133" t="s">
        <v>9760</v>
      </c>
      <c r="E5070" s="133" t="s">
        <v>1240</v>
      </c>
      <c r="F5070" s="133" t="s">
        <v>9732</v>
      </c>
      <c r="G5070" s="133" t="s">
        <v>1060</v>
      </c>
      <c r="H5070" s="133" t="s">
        <v>9848</v>
      </c>
      <c r="I5070" t="b">
        <v>0</v>
      </c>
      <c r="J5070" s="133" t="s">
        <v>867</v>
      </c>
      <c r="K5070" s="91">
        <v>250</v>
      </c>
      <c r="L5070" s="278">
        <v>250</v>
      </c>
      <c r="M5070" s="278">
        <f t="shared" si="79"/>
        <v>0</v>
      </c>
    </row>
    <row r="5071" spans="1:13" hidden="1" x14ac:dyDescent="0.3">
      <c r="A5071" s="108">
        <v>604892</v>
      </c>
      <c r="B5071" s="133" t="s">
        <v>9849</v>
      </c>
      <c r="C5071" s="133" t="s">
        <v>23</v>
      </c>
      <c r="D5071" s="133" t="s">
        <v>9760</v>
      </c>
      <c r="E5071" s="133" t="s">
        <v>1240</v>
      </c>
      <c r="F5071" s="133" t="s">
        <v>9732</v>
      </c>
      <c r="G5071" s="133" t="s">
        <v>1063</v>
      </c>
      <c r="H5071" s="133" t="s">
        <v>9850</v>
      </c>
      <c r="I5071" t="b">
        <v>0</v>
      </c>
      <c r="J5071" s="133" t="s">
        <v>867</v>
      </c>
      <c r="K5071" s="91">
        <v>1500</v>
      </c>
      <c r="L5071" s="278">
        <v>1500</v>
      </c>
      <c r="M5071" s="278">
        <f t="shared" si="79"/>
        <v>0</v>
      </c>
    </row>
    <row r="5072" spans="1:13" hidden="1" x14ac:dyDescent="0.3">
      <c r="A5072" s="108">
        <v>851485</v>
      </c>
      <c r="B5072" s="133" t="s">
        <v>9851</v>
      </c>
      <c r="C5072" s="133" t="s">
        <v>23</v>
      </c>
      <c r="D5072" s="133" t="s">
        <v>9760</v>
      </c>
      <c r="E5072" s="133" t="s">
        <v>1240</v>
      </c>
      <c r="F5072" s="133" t="s">
        <v>9732</v>
      </c>
      <c r="G5072" s="133" t="s">
        <v>1088</v>
      </c>
      <c r="H5072" s="133" t="s">
        <v>6670</v>
      </c>
      <c r="I5072" t="b">
        <v>0</v>
      </c>
      <c r="J5072" s="133" t="s">
        <v>867</v>
      </c>
      <c r="K5072" s="91">
        <v>30000</v>
      </c>
      <c r="L5072" s="278">
        <v>30000</v>
      </c>
      <c r="M5072" s="278">
        <f t="shared" si="79"/>
        <v>0</v>
      </c>
    </row>
    <row r="5073" spans="1:13" hidden="1" x14ac:dyDescent="0.3">
      <c r="A5073" s="108">
        <v>604897</v>
      </c>
      <c r="B5073" s="133" t="s">
        <v>9852</v>
      </c>
      <c r="C5073" s="133" t="s">
        <v>23</v>
      </c>
      <c r="D5073" s="133" t="s">
        <v>9760</v>
      </c>
      <c r="E5073" s="133" t="s">
        <v>1240</v>
      </c>
      <c r="F5073" s="133" t="s">
        <v>9732</v>
      </c>
      <c r="G5073" s="133" t="s">
        <v>1066</v>
      </c>
      <c r="H5073" s="133" t="s">
        <v>9853</v>
      </c>
      <c r="I5073" t="b">
        <v>0</v>
      </c>
      <c r="J5073" s="133" t="s">
        <v>867</v>
      </c>
      <c r="K5073" s="91">
        <v>1000</v>
      </c>
      <c r="L5073" s="278">
        <v>1000</v>
      </c>
      <c r="M5073" s="278">
        <f t="shared" si="79"/>
        <v>0</v>
      </c>
    </row>
    <row r="5074" spans="1:13" hidden="1" x14ac:dyDescent="0.3">
      <c r="A5074" s="108">
        <v>604896</v>
      </c>
      <c r="B5074" s="133" t="s">
        <v>9854</v>
      </c>
      <c r="C5074" s="133" t="s">
        <v>23</v>
      </c>
      <c r="D5074" s="133" t="s">
        <v>9760</v>
      </c>
      <c r="E5074" s="133" t="s">
        <v>1668</v>
      </c>
      <c r="F5074" s="133" t="s">
        <v>9732</v>
      </c>
      <c r="G5074" s="133" t="s">
        <v>865</v>
      </c>
      <c r="H5074" s="133" t="s">
        <v>9855</v>
      </c>
      <c r="I5074" t="b">
        <v>0</v>
      </c>
      <c r="J5074" s="133" t="s">
        <v>867</v>
      </c>
      <c r="K5074" s="91">
        <v>156000</v>
      </c>
      <c r="L5074" s="278">
        <v>156000</v>
      </c>
      <c r="M5074" s="278">
        <f t="shared" si="79"/>
        <v>0</v>
      </c>
    </row>
    <row r="5075" spans="1:13" hidden="1" x14ac:dyDescent="0.3">
      <c r="A5075" s="108">
        <v>604891</v>
      </c>
      <c r="B5075" s="133" t="s">
        <v>9856</v>
      </c>
      <c r="C5075" s="133" t="s">
        <v>23</v>
      </c>
      <c r="D5075" s="133" t="s">
        <v>9760</v>
      </c>
      <c r="E5075" s="133" t="s">
        <v>1668</v>
      </c>
      <c r="F5075" s="133" t="s">
        <v>9732</v>
      </c>
      <c r="G5075" s="133" t="s">
        <v>925</v>
      </c>
      <c r="H5075" s="133" t="s">
        <v>9857</v>
      </c>
      <c r="I5075" t="b">
        <v>0</v>
      </c>
      <c r="J5075" s="133" t="s">
        <v>867</v>
      </c>
      <c r="K5075" s="91">
        <v>10560</v>
      </c>
      <c r="L5075" s="278">
        <v>10560</v>
      </c>
      <c r="M5075" s="278">
        <f t="shared" si="79"/>
        <v>0</v>
      </c>
    </row>
    <row r="5076" spans="1:13" hidden="1" x14ac:dyDescent="0.3">
      <c r="A5076" s="108">
        <v>584177</v>
      </c>
      <c r="B5076" s="133" t="s">
        <v>9858</v>
      </c>
      <c r="C5076" s="133" t="s">
        <v>23</v>
      </c>
      <c r="D5076" s="133" t="s">
        <v>9760</v>
      </c>
      <c r="E5076" s="133" t="s">
        <v>1243</v>
      </c>
      <c r="F5076" s="133" t="s">
        <v>9732</v>
      </c>
      <c r="G5076" s="133" t="s">
        <v>865</v>
      </c>
      <c r="H5076" s="133" t="s">
        <v>1244</v>
      </c>
      <c r="I5076" t="b">
        <v>0</v>
      </c>
      <c r="J5076" s="133" t="s">
        <v>867</v>
      </c>
      <c r="K5076" s="91">
        <v>126000</v>
      </c>
      <c r="L5076" s="278">
        <v>126000</v>
      </c>
      <c r="M5076" s="278">
        <f t="shared" si="79"/>
        <v>0</v>
      </c>
    </row>
    <row r="5077" spans="1:13" hidden="1" x14ac:dyDescent="0.3">
      <c r="A5077" s="108">
        <v>584178</v>
      </c>
      <c r="B5077" s="133" t="s">
        <v>9859</v>
      </c>
      <c r="C5077" s="133" t="s">
        <v>23</v>
      </c>
      <c r="D5077" s="133" t="s">
        <v>9760</v>
      </c>
      <c r="E5077" s="133" t="s">
        <v>1246</v>
      </c>
      <c r="F5077" s="133" t="s">
        <v>9732</v>
      </c>
      <c r="G5077" s="133" t="s">
        <v>865</v>
      </c>
      <c r="H5077" s="133" t="s">
        <v>1326</v>
      </c>
      <c r="I5077" t="b">
        <v>0</v>
      </c>
      <c r="J5077" s="133" t="s">
        <v>867</v>
      </c>
      <c r="K5077" s="91">
        <v>4620</v>
      </c>
      <c r="L5077" s="278">
        <v>5580</v>
      </c>
      <c r="M5077" s="278">
        <f t="shared" si="79"/>
        <v>960</v>
      </c>
    </row>
    <row r="5078" spans="1:13" hidden="1" x14ac:dyDescent="0.3">
      <c r="A5078" s="108">
        <v>1209964</v>
      </c>
      <c r="B5078" s="133" t="s">
        <v>9860</v>
      </c>
      <c r="C5078" s="133" t="s">
        <v>23</v>
      </c>
      <c r="D5078" s="133" t="s">
        <v>9760</v>
      </c>
      <c r="E5078" s="133" t="s">
        <v>1246</v>
      </c>
      <c r="F5078" s="133" t="s">
        <v>9732</v>
      </c>
      <c r="G5078" s="133" t="s">
        <v>925</v>
      </c>
      <c r="H5078" s="268" t="s">
        <v>1251</v>
      </c>
      <c r="I5078" t="b">
        <v>0</v>
      </c>
      <c r="J5078" s="133" t="s">
        <v>867</v>
      </c>
      <c r="K5078" s="91">
        <v>960</v>
      </c>
      <c r="L5078" s="278">
        <v>0</v>
      </c>
      <c r="M5078" s="278">
        <f t="shared" si="79"/>
        <v>-960</v>
      </c>
    </row>
    <row r="5079" spans="1:13" hidden="1" x14ac:dyDescent="0.3">
      <c r="A5079" s="108">
        <v>1558727</v>
      </c>
      <c r="B5079" s="133" t="s">
        <v>9861</v>
      </c>
      <c r="C5079" s="133" t="s">
        <v>23</v>
      </c>
      <c r="D5079" s="133" t="s">
        <v>9760</v>
      </c>
      <c r="E5079" s="133" t="s">
        <v>1586</v>
      </c>
      <c r="F5079" s="133" t="s">
        <v>9732</v>
      </c>
      <c r="G5079" s="133" t="s">
        <v>865</v>
      </c>
      <c r="H5079" s="133" t="s">
        <v>1922</v>
      </c>
      <c r="I5079" t="b">
        <v>0</v>
      </c>
      <c r="J5079" s="133" t="s">
        <v>867</v>
      </c>
      <c r="K5079" s="91">
        <v>1200</v>
      </c>
      <c r="L5079" s="278">
        <v>1200</v>
      </c>
      <c r="M5079" s="278">
        <f t="shared" si="79"/>
        <v>0</v>
      </c>
    </row>
    <row r="5080" spans="1:13" hidden="1" x14ac:dyDescent="0.3">
      <c r="A5080" s="108">
        <v>584123</v>
      </c>
      <c r="B5080" s="133" t="s">
        <v>9862</v>
      </c>
      <c r="C5080" s="133" t="s">
        <v>23</v>
      </c>
      <c r="D5080" s="133" t="s">
        <v>9760</v>
      </c>
      <c r="E5080" s="133" t="s">
        <v>1253</v>
      </c>
      <c r="F5080" s="133" t="s">
        <v>9732</v>
      </c>
      <c r="G5080" s="133" t="s">
        <v>865</v>
      </c>
      <c r="H5080" s="133" t="s">
        <v>1254</v>
      </c>
      <c r="I5080" t="b">
        <v>0</v>
      </c>
      <c r="J5080" s="133" t="s">
        <v>867</v>
      </c>
      <c r="K5080" s="91">
        <v>21760</v>
      </c>
      <c r="L5080" s="278">
        <v>21760</v>
      </c>
      <c r="M5080" s="278">
        <f t="shared" si="79"/>
        <v>0</v>
      </c>
    </row>
    <row r="5081" spans="1:13" hidden="1" x14ac:dyDescent="0.3">
      <c r="A5081" s="108">
        <v>586784</v>
      </c>
      <c r="B5081" s="133" t="s">
        <v>9863</v>
      </c>
      <c r="C5081" s="133" t="s">
        <v>23</v>
      </c>
      <c r="D5081" s="133" t="s">
        <v>9760</v>
      </c>
      <c r="E5081" s="133" t="s">
        <v>1253</v>
      </c>
      <c r="F5081" s="133" t="s">
        <v>9732</v>
      </c>
      <c r="G5081" s="133" t="s">
        <v>925</v>
      </c>
      <c r="H5081" s="133" t="s">
        <v>1256</v>
      </c>
      <c r="I5081" t="b">
        <v>0</v>
      </c>
      <c r="J5081" s="133" t="s">
        <v>867</v>
      </c>
      <c r="K5081" s="91">
        <v>12360</v>
      </c>
      <c r="L5081" s="278">
        <v>12360</v>
      </c>
      <c r="M5081" s="278">
        <f t="shared" si="79"/>
        <v>0</v>
      </c>
    </row>
    <row r="5082" spans="1:13" hidden="1" x14ac:dyDescent="0.3">
      <c r="A5082" s="108">
        <v>1190912</v>
      </c>
      <c r="B5082" s="133" t="s">
        <v>9864</v>
      </c>
      <c r="C5082" s="133" t="s">
        <v>23</v>
      </c>
      <c r="D5082" s="133" t="s">
        <v>9760</v>
      </c>
      <c r="E5082" s="133" t="s">
        <v>1265</v>
      </c>
      <c r="F5082" s="133" t="s">
        <v>9732</v>
      </c>
      <c r="G5082" s="133" t="s">
        <v>865</v>
      </c>
      <c r="H5082" s="133" t="s">
        <v>1266</v>
      </c>
      <c r="I5082" t="b">
        <v>0</v>
      </c>
      <c r="J5082" s="133" t="s">
        <v>867</v>
      </c>
      <c r="K5082" s="91">
        <v>271380</v>
      </c>
      <c r="L5082" s="278">
        <v>271380</v>
      </c>
      <c r="M5082" s="278">
        <f t="shared" si="79"/>
        <v>0</v>
      </c>
    </row>
    <row r="5083" spans="1:13" hidden="1" x14ac:dyDescent="0.3">
      <c r="A5083" s="108">
        <v>1191186</v>
      </c>
      <c r="B5083" s="133" t="s">
        <v>9865</v>
      </c>
      <c r="C5083" s="133" t="s">
        <v>23</v>
      </c>
      <c r="D5083" s="133" t="s">
        <v>9760</v>
      </c>
      <c r="E5083" s="133" t="s">
        <v>1268</v>
      </c>
      <c r="F5083" s="133" t="s">
        <v>9732</v>
      </c>
      <c r="G5083" s="133" t="s">
        <v>865</v>
      </c>
      <c r="H5083" s="133" t="s">
        <v>2333</v>
      </c>
      <c r="I5083" t="b">
        <v>0</v>
      </c>
      <c r="J5083" s="133" t="s">
        <v>867</v>
      </c>
      <c r="K5083" s="91">
        <v>3800</v>
      </c>
      <c r="L5083" s="278">
        <v>3800</v>
      </c>
      <c r="M5083" s="278">
        <f t="shared" si="79"/>
        <v>0</v>
      </c>
    </row>
    <row r="5084" spans="1:13" hidden="1" x14ac:dyDescent="0.3">
      <c r="A5084" s="108">
        <v>850871</v>
      </c>
      <c r="B5084" s="133" t="s">
        <v>9866</v>
      </c>
      <c r="C5084" s="133" t="s">
        <v>23</v>
      </c>
      <c r="D5084" s="133" t="s">
        <v>9760</v>
      </c>
      <c r="E5084" s="133" t="s">
        <v>1268</v>
      </c>
      <c r="F5084" s="133" t="s">
        <v>9732</v>
      </c>
      <c r="G5084" s="133" t="s">
        <v>925</v>
      </c>
      <c r="H5084" s="133" t="s">
        <v>9867</v>
      </c>
      <c r="I5084" t="b">
        <v>0</v>
      </c>
      <c r="J5084" s="133" t="s">
        <v>867</v>
      </c>
      <c r="K5084" s="91">
        <v>5500</v>
      </c>
      <c r="L5084" s="278">
        <v>5500</v>
      </c>
      <c r="M5084" s="278">
        <f t="shared" si="79"/>
        <v>0</v>
      </c>
    </row>
    <row r="5085" spans="1:13" hidden="1" x14ac:dyDescent="0.3">
      <c r="A5085" s="108">
        <v>601628</v>
      </c>
      <c r="B5085" s="133" t="s">
        <v>9868</v>
      </c>
      <c r="C5085" s="133" t="s">
        <v>23</v>
      </c>
      <c r="D5085" s="133" t="s">
        <v>9760</v>
      </c>
      <c r="E5085" s="133" t="s">
        <v>1268</v>
      </c>
      <c r="F5085" s="133" t="s">
        <v>9732</v>
      </c>
      <c r="G5085" s="133" t="s">
        <v>928</v>
      </c>
      <c r="H5085" s="133" t="s">
        <v>9869</v>
      </c>
      <c r="I5085" t="b">
        <v>0</v>
      </c>
      <c r="J5085" s="133" t="s">
        <v>867</v>
      </c>
      <c r="K5085" s="91">
        <v>1400</v>
      </c>
      <c r="L5085" s="278">
        <v>1400</v>
      </c>
      <c r="M5085" s="278">
        <f t="shared" si="79"/>
        <v>0</v>
      </c>
    </row>
    <row r="5086" spans="1:13" hidden="1" x14ac:dyDescent="0.3">
      <c r="A5086" s="108">
        <v>591013</v>
      </c>
      <c r="B5086" s="133" t="s">
        <v>9870</v>
      </c>
      <c r="C5086" s="133" t="s">
        <v>23</v>
      </c>
      <c r="D5086" s="133" t="s">
        <v>9760</v>
      </c>
      <c r="E5086" s="133" t="s">
        <v>1268</v>
      </c>
      <c r="F5086" s="133" t="s">
        <v>9732</v>
      </c>
      <c r="G5086" s="133" t="s">
        <v>931</v>
      </c>
      <c r="H5086" s="133" t="s">
        <v>6210</v>
      </c>
      <c r="I5086" t="b">
        <v>0</v>
      </c>
      <c r="J5086" s="133" t="s">
        <v>867</v>
      </c>
      <c r="K5086" s="91">
        <v>180</v>
      </c>
      <c r="L5086" s="278">
        <v>180</v>
      </c>
      <c r="M5086" s="278">
        <f t="shared" si="79"/>
        <v>0</v>
      </c>
    </row>
    <row r="5087" spans="1:13" hidden="1" x14ac:dyDescent="0.3">
      <c r="A5087" s="108">
        <v>1191187</v>
      </c>
      <c r="B5087" s="133" t="s">
        <v>9871</v>
      </c>
      <c r="C5087" s="133" t="s">
        <v>23</v>
      </c>
      <c r="D5087" s="133" t="s">
        <v>9760</v>
      </c>
      <c r="E5087" s="133" t="s">
        <v>1268</v>
      </c>
      <c r="F5087" s="133" t="s">
        <v>9732</v>
      </c>
      <c r="G5087" s="133" t="s">
        <v>944</v>
      </c>
      <c r="H5087" s="133" t="s">
        <v>9872</v>
      </c>
      <c r="I5087" t="b">
        <v>0</v>
      </c>
      <c r="J5087" s="133" t="s">
        <v>867</v>
      </c>
      <c r="K5087" s="91">
        <v>2350</v>
      </c>
      <c r="L5087" s="278">
        <v>2350</v>
      </c>
      <c r="M5087" s="278">
        <f t="shared" si="79"/>
        <v>0</v>
      </c>
    </row>
    <row r="5088" spans="1:13" hidden="1" x14ac:dyDescent="0.3">
      <c r="A5088" s="108">
        <v>586725</v>
      </c>
      <c r="B5088" s="133" t="s">
        <v>9873</v>
      </c>
      <c r="C5088" s="133" t="s">
        <v>23</v>
      </c>
      <c r="D5088" s="133" t="s">
        <v>9760</v>
      </c>
      <c r="E5088" s="133" t="s">
        <v>1268</v>
      </c>
      <c r="F5088" s="133" t="s">
        <v>9732</v>
      </c>
      <c r="G5088" s="133" t="s">
        <v>1060</v>
      </c>
      <c r="H5088" s="133" t="s">
        <v>9874</v>
      </c>
      <c r="I5088" t="b">
        <v>0</v>
      </c>
      <c r="J5088" s="133" t="s">
        <v>867</v>
      </c>
      <c r="K5088" s="91">
        <v>2300</v>
      </c>
      <c r="L5088" s="278">
        <v>2300</v>
      </c>
      <c r="M5088" s="278">
        <f t="shared" si="79"/>
        <v>0</v>
      </c>
    </row>
    <row r="5089" spans="1:13" hidden="1" x14ac:dyDescent="0.3">
      <c r="A5089" s="108">
        <v>850879</v>
      </c>
      <c r="B5089" s="133" t="s">
        <v>9875</v>
      </c>
      <c r="C5089" s="133" t="s">
        <v>23</v>
      </c>
      <c r="D5089" s="133" t="s">
        <v>9760</v>
      </c>
      <c r="E5089" s="133" t="s">
        <v>1617</v>
      </c>
      <c r="F5089" s="133" t="s">
        <v>9732</v>
      </c>
      <c r="G5089" s="133" t="s">
        <v>865</v>
      </c>
      <c r="H5089" s="133" t="s">
        <v>9876</v>
      </c>
      <c r="I5089" t="b">
        <v>0</v>
      </c>
      <c r="J5089" s="133" t="s">
        <v>867</v>
      </c>
      <c r="K5089" s="91">
        <v>6500</v>
      </c>
      <c r="L5089" s="278">
        <v>6500</v>
      </c>
      <c r="M5089" s="278">
        <f t="shared" si="79"/>
        <v>0</v>
      </c>
    </row>
    <row r="5090" spans="1:13" hidden="1" x14ac:dyDescent="0.3">
      <c r="A5090" s="108">
        <v>1191530</v>
      </c>
      <c r="B5090" s="133" t="s">
        <v>9877</v>
      </c>
      <c r="C5090" s="133" t="s">
        <v>23</v>
      </c>
      <c r="D5090" s="133" t="s">
        <v>9760</v>
      </c>
      <c r="E5090" s="133" t="s">
        <v>1273</v>
      </c>
      <c r="F5090" s="133" t="s">
        <v>9732</v>
      </c>
      <c r="G5090" s="133" t="s">
        <v>865</v>
      </c>
      <c r="H5090" s="133" t="s">
        <v>9878</v>
      </c>
      <c r="I5090" t="b">
        <v>0</v>
      </c>
      <c r="J5090" s="133" t="s">
        <v>867</v>
      </c>
      <c r="K5090" s="91">
        <v>90100</v>
      </c>
      <c r="L5090" s="278">
        <v>90100</v>
      </c>
      <c r="M5090" s="278">
        <f t="shared" si="79"/>
        <v>0</v>
      </c>
    </row>
    <row r="5091" spans="1:13" hidden="1" x14ac:dyDescent="0.3">
      <c r="A5091" s="108">
        <v>850881</v>
      </c>
      <c r="B5091" s="133" t="s">
        <v>9879</v>
      </c>
      <c r="C5091" s="133" t="s">
        <v>23</v>
      </c>
      <c r="D5091" s="133" t="s">
        <v>9760</v>
      </c>
      <c r="E5091" s="133" t="s">
        <v>1273</v>
      </c>
      <c r="F5091" s="133" t="s">
        <v>9732</v>
      </c>
      <c r="G5091" s="133" t="s">
        <v>1807</v>
      </c>
      <c r="H5091" s="133" t="s">
        <v>9880</v>
      </c>
      <c r="I5091" t="b">
        <v>0</v>
      </c>
      <c r="J5091" s="133" t="s">
        <v>867</v>
      </c>
      <c r="K5091" s="91">
        <v>45100</v>
      </c>
      <c r="L5091" s="278">
        <v>45100</v>
      </c>
      <c r="M5091" s="278">
        <f t="shared" si="79"/>
        <v>0</v>
      </c>
    </row>
    <row r="5092" spans="1:13" hidden="1" x14ac:dyDescent="0.3">
      <c r="A5092" s="108">
        <v>593137</v>
      </c>
      <c r="B5092" s="133" t="s">
        <v>9881</v>
      </c>
      <c r="C5092" s="133" t="s">
        <v>23</v>
      </c>
      <c r="D5092" s="133" t="s">
        <v>9760</v>
      </c>
      <c r="E5092" s="133" t="s">
        <v>1273</v>
      </c>
      <c r="F5092" s="133" t="s">
        <v>9732</v>
      </c>
      <c r="G5092" s="133" t="s">
        <v>1072</v>
      </c>
      <c r="H5092" s="133" t="s">
        <v>9882</v>
      </c>
      <c r="I5092" t="b">
        <v>0</v>
      </c>
      <c r="J5092" s="133" t="s">
        <v>867</v>
      </c>
      <c r="K5092" s="91">
        <v>1500</v>
      </c>
      <c r="L5092" s="278">
        <v>1500</v>
      </c>
      <c r="M5092" s="278">
        <f t="shared" si="79"/>
        <v>0</v>
      </c>
    </row>
    <row r="5093" spans="1:13" hidden="1" x14ac:dyDescent="0.3">
      <c r="A5093" s="108">
        <v>584124</v>
      </c>
      <c r="B5093" s="133" t="s">
        <v>9883</v>
      </c>
      <c r="C5093" s="133" t="s">
        <v>23</v>
      </c>
      <c r="D5093" s="133" t="s">
        <v>9760</v>
      </c>
      <c r="E5093" s="133" t="s">
        <v>1273</v>
      </c>
      <c r="F5093" s="133" t="s">
        <v>9732</v>
      </c>
      <c r="G5093" s="133" t="s">
        <v>925</v>
      </c>
      <c r="H5093" s="133" t="s">
        <v>9884</v>
      </c>
      <c r="I5093" t="b">
        <v>0</v>
      </c>
      <c r="J5093" s="133" t="s">
        <v>867</v>
      </c>
      <c r="K5093" s="91">
        <v>38250</v>
      </c>
      <c r="L5093" s="278">
        <v>38250</v>
      </c>
      <c r="M5093" s="278">
        <f t="shared" si="79"/>
        <v>0</v>
      </c>
    </row>
    <row r="5094" spans="1:13" hidden="1" x14ac:dyDescent="0.3">
      <c r="A5094" s="108">
        <v>1190913</v>
      </c>
      <c r="B5094" s="133" t="s">
        <v>9885</v>
      </c>
      <c r="C5094" s="133" t="s">
        <v>23</v>
      </c>
      <c r="D5094" s="133" t="s">
        <v>9760</v>
      </c>
      <c r="E5094" s="133" t="s">
        <v>1273</v>
      </c>
      <c r="F5094" s="133" t="s">
        <v>9732</v>
      </c>
      <c r="G5094" s="133" t="s">
        <v>928</v>
      </c>
      <c r="H5094" s="133" t="s">
        <v>9886</v>
      </c>
      <c r="I5094" t="b">
        <v>0</v>
      </c>
      <c r="J5094" s="133" t="s">
        <v>867</v>
      </c>
      <c r="K5094" s="91">
        <v>13500</v>
      </c>
      <c r="L5094" s="278">
        <v>13500</v>
      </c>
      <c r="M5094" s="278">
        <f t="shared" si="79"/>
        <v>0</v>
      </c>
    </row>
    <row r="5095" spans="1:13" hidden="1" x14ac:dyDescent="0.3">
      <c r="A5095" s="108">
        <v>584125</v>
      </c>
      <c r="B5095" s="133" t="s">
        <v>9887</v>
      </c>
      <c r="C5095" s="133" t="s">
        <v>23</v>
      </c>
      <c r="D5095" s="133" t="s">
        <v>9760</v>
      </c>
      <c r="E5095" s="133" t="s">
        <v>1273</v>
      </c>
      <c r="F5095" s="133" t="s">
        <v>9732</v>
      </c>
      <c r="G5095" s="133" t="s">
        <v>931</v>
      </c>
      <c r="H5095" s="133" t="s">
        <v>9888</v>
      </c>
      <c r="I5095" t="b">
        <v>0</v>
      </c>
      <c r="J5095" s="133" t="s">
        <v>867</v>
      </c>
      <c r="K5095" s="91">
        <v>1100</v>
      </c>
      <c r="L5095" s="278">
        <v>1100</v>
      </c>
      <c r="M5095" s="278">
        <f t="shared" si="79"/>
        <v>0</v>
      </c>
    </row>
    <row r="5096" spans="1:13" hidden="1" x14ac:dyDescent="0.3">
      <c r="A5096" s="108">
        <v>1191343</v>
      </c>
      <c r="B5096" s="133" t="s">
        <v>9889</v>
      </c>
      <c r="C5096" s="133" t="s">
        <v>23</v>
      </c>
      <c r="D5096" s="133" t="s">
        <v>9760</v>
      </c>
      <c r="E5096" s="133" t="s">
        <v>1273</v>
      </c>
      <c r="F5096" s="133" t="s">
        <v>9732</v>
      </c>
      <c r="G5096" s="133" t="s">
        <v>944</v>
      </c>
      <c r="H5096" s="133" t="s">
        <v>9890</v>
      </c>
      <c r="I5096" t="b">
        <v>0</v>
      </c>
      <c r="J5096" s="133" t="s">
        <v>867</v>
      </c>
      <c r="K5096" s="91">
        <v>23850</v>
      </c>
      <c r="L5096" s="278">
        <v>23850</v>
      </c>
      <c r="M5096" s="278">
        <f t="shared" si="79"/>
        <v>0</v>
      </c>
    </row>
    <row r="5097" spans="1:13" hidden="1" x14ac:dyDescent="0.3">
      <c r="A5097" s="108">
        <v>1190914</v>
      </c>
      <c r="B5097" s="133" t="s">
        <v>9891</v>
      </c>
      <c r="C5097" s="133" t="s">
        <v>23</v>
      </c>
      <c r="D5097" s="133" t="s">
        <v>9760</v>
      </c>
      <c r="E5097" s="133" t="s">
        <v>1273</v>
      </c>
      <c r="F5097" s="133" t="s">
        <v>9732</v>
      </c>
      <c r="G5097" s="133" t="s">
        <v>1060</v>
      </c>
      <c r="H5097" s="133" t="s">
        <v>9892</v>
      </c>
      <c r="I5097" t="b">
        <v>0</v>
      </c>
      <c r="J5097" s="133" t="s">
        <v>867</v>
      </c>
      <c r="K5097" s="91">
        <v>700</v>
      </c>
      <c r="L5097" s="278">
        <v>700</v>
      </c>
      <c r="M5097" s="278">
        <f t="shared" si="79"/>
        <v>0</v>
      </c>
    </row>
    <row r="5098" spans="1:13" hidden="1" x14ac:dyDescent="0.3">
      <c r="A5098" s="108">
        <v>850883</v>
      </c>
      <c r="B5098" s="133" t="s">
        <v>9893</v>
      </c>
      <c r="C5098" s="133" t="s">
        <v>23</v>
      </c>
      <c r="D5098" s="133" t="s">
        <v>9760</v>
      </c>
      <c r="E5098" s="133" t="s">
        <v>1273</v>
      </c>
      <c r="F5098" s="133" t="s">
        <v>9732</v>
      </c>
      <c r="G5098" s="133" t="s">
        <v>1063</v>
      </c>
      <c r="H5098" s="133" t="s">
        <v>9894</v>
      </c>
      <c r="I5098" t="b">
        <v>0</v>
      </c>
      <c r="J5098" s="133" t="s">
        <v>867</v>
      </c>
      <c r="K5098" s="91">
        <v>600</v>
      </c>
      <c r="L5098" s="278">
        <v>600</v>
      </c>
      <c r="M5098" s="278">
        <f t="shared" si="79"/>
        <v>0</v>
      </c>
    </row>
    <row r="5099" spans="1:13" hidden="1" x14ac:dyDescent="0.3">
      <c r="A5099" s="108">
        <v>851416</v>
      </c>
      <c r="B5099" s="133" t="s">
        <v>9895</v>
      </c>
      <c r="C5099" s="133" t="s">
        <v>23</v>
      </c>
      <c r="D5099" s="133" t="s">
        <v>9760</v>
      </c>
      <c r="E5099" s="133" t="s">
        <v>1273</v>
      </c>
      <c r="F5099" s="133" t="s">
        <v>9732</v>
      </c>
      <c r="G5099" s="133" t="s">
        <v>1088</v>
      </c>
      <c r="H5099" s="133" t="s">
        <v>9896</v>
      </c>
      <c r="I5099" t="b">
        <v>0</v>
      </c>
      <c r="J5099" s="133" t="s">
        <v>867</v>
      </c>
      <c r="K5099" s="91">
        <v>500</v>
      </c>
      <c r="L5099" s="278">
        <v>500</v>
      </c>
      <c r="M5099" s="278">
        <f t="shared" si="79"/>
        <v>0</v>
      </c>
    </row>
    <row r="5100" spans="1:13" hidden="1" x14ac:dyDescent="0.3">
      <c r="A5100" s="108">
        <v>1191190</v>
      </c>
      <c r="B5100" s="133" t="s">
        <v>9897</v>
      </c>
      <c r="C5100" s="133" t="s">
        <v>23</v>
      </c>
      <c r="D5100" s="133" t="s">
        <v>9760</v>
      </c>
      <c r="E5100" s="133" t="s">
        <v>1273</v>
      </c>
      <c r="F5100" s="133" t="s">
        <v>9732</v>
      </c>
      <c r="G5100" s="133" t="s">
        <v>1066</v>
      </c>
      <c r="H5100" s="133" t="s">
        <v>9898</v>
      </c>
      <c r="I5100" t="b">
        <v>0</v>
      </c>
      <c r="J5100" s="133" t="s">
        <v>867</v>
      </c>
      <c r="K5100" s="91">
        <v>150</v>
      </c>
      <c r="L5100" s="278">
        <v>150</v>
      </c>
      <c r="M5100" s="278">
        <f t="shared" si="79"/>
        <v>0</v>
      </c>
    </row>
    <row r="5101" spans="1:13" hidden="1" x14ac:dyDescent="0.3">
      <c r="A5101" s="108">
        <v>850885</v>
      </c>
      <c r="B5101" s="133" t="s">
        <v>9899</v>
      </c>
      <c r="C5101" s="133" t="s">
        <v>23</v>
      </c>
      <c r="D5101" s="133" t="s">
        <v>9760</v>
      </c>
      <c r="E5101" s="133" t="s">
        <v>9900</v>
      </c>
      <c r="F5101" s="133" t="s">
        <v>9732</v>
      </c>
      <c r="G5101" s="133" t="s">
        <v>865</v>
      </c>
      <c r="H5101" s="133" t="s">
        <v>9901</v>
      </c>
      <c r="I5101" t="b">
        <v>0</v>
      </c>
      <c r="J5101" s="133" t="s">
        <v>867</v>
      </c>
      <c r="K5101" s="91">
        <v>46300</v>
      </c>
      <c r="L5101" s="278">
        <v>46300</v>
      </c>
      <c r="M5101" s="278">
        <f t="shared" si="79"/>
        <v>0</v>
      </c>
    </row>
    <row r="5102" spans="1:13" hidden="1" x14ac:dyDescent="0.3">
      <c r="A5102" s="108">
        <v>591001</v>
      </c>
      <c r="B5102" s="133" t="s">
        <v>9902</v>
      </c>
      <c r="C5102" s="133" t="s">
        <v>23</v>
      </c>
      <c r="D5102" s="133" t="s">
        <v>9760</v>
      </c>
      <c r="E5102" s="133" t="s">
        <v>9900</v>
      </c>
      <c r="F5102" s="133" t="s">
        <v>9732</v>
      </c>
      <c r="G5102" s="133" t="s">
        <v>1807</v>
      </c>
      <c r="H5102" s="133" t="s">
        <v>9903</v>
      </c>
      <c r="I5102" t="b">
        <v>0</v>
      </c>
      <c r="J5102" s="133" t="s">
        <v>867</v>
      </c>
      <c r="K5102" s="91">
        <v>45100</v>
      </c>
      <c r="L5102" s="278">
        <v>45100</v>
      </c>
      <c r="M5102" s="278">
        <f t="shared" si="79"/>
        <v>0</v>
      </c>
    </row>
    <row r="5103" spans="1:13" hidden="1" x14ac:dyDescent="0.3">
      <c r="A5103" s="108">
        <v>1191188</v>
      </c>
      <c r="B5103" s="133" t="s">
        <v>9904</v>
      </c>
      <c r="C5103" s="133" t="s">
        <v>23</v>
      </c>
      <c r="D5103" s="133" t="s">
        <v>9760</v>
      </c>
      <c r="E5103" s="133" t="s">
        <v>9900</v>
      </c>
      <c r="F5103" s="133" t="s">
        <v>9732</v>
      </c>
      <c r="G5103" s="133" t="s">
        <v>1072</v>
      </c>
      <c r="H5103" s="133" t="s">
        <v>9905</v>
      </c>
      <c r="I5103" t="b">
        <v>0</v>
      </c>
      <c r="J5103" s="133" t="s">
        <v>867</v>
      </c>
      <c r="K5103" s="91">
        <v>45100</v>
      </c>
      <c r="L5103" s="278">
        <v>45100</v>
      </c>
      <c r="M5103" s="278">
        <f t="shared" si="79"/>
        <v>0</v>
      </c>
    </row>
    <row r="5104" spans="1:13" hidden="1" x14ac:dyDescent="0.3">
      <c r="A5104" s="108">
        <v>1191191</v>
      </c>
      <c r="B5104" s="133" t="s">
        <v>9906</v>
      </c>
      <c r="C5104" s="133" t="s">
        <v>23</v>
      </c>
      <c r="D5104" s="133" t="s">
        <v>9760</v>
      </c>
      <c r="E5104" s="133" t="s">
        <v>9900</v>
      </c>
      <c r="F5104" s="133" t="s">
        <v>9732</v>
      </c>
      <c r="G5104" s="133" t="s">
        <v>1075</v>
      </c>
      <c r="H5104" s="133" t="s">
        <v>9907</v>
      </c>
      <c r="I5104" t="b">
        <v>0</v>
      </c>
      <c r="J5104" s="133" t="s">
        <v>867</v>
      </c>
      <c r="K5104" s="91">
        <v>46300</v>
      </c>
      <c r="L5104" s="278">
        <v>46300</v>
      </c>
      <c r="M5104" s="278">
        <f t="shared" si="79"/>
        <v>0</v>
      </c>
    </row>
    <row r="5105" spans="1:13" hidden="1" x14ac:dyDescent="0.3">
      <c r="A5105" s="108">
        <v>850886</v>
      </c>
      <c r="B5105" s="133" t="s">
        <v>9908</v>
      </c>
      <c r="C5105" s="133" t="s">
        <v>23</v>
      </c>
      <c r="D5105" s="133" t="s">
        <v>9760</v>
      </c>
      <c r="E5105" s="133" t="s">
        <v>9900</v>
      </c>
      <c r="F5105" s="133" t="s">
        <v>9732</v>
      </c>
      <c r="G5105" s="133" t="s">
        <v>1814</v>
      </c>
      <c r="H5105" s="133" t="s">
        <v>9909</v>
      </c>
      <c r="I5105" t="b">
        <v>0</v>
      </c>
      <c r="J5105" s="133" t="s">
        <v>867</v>
      </c>
      <c r="K5105" s="91">
        <v>48500</v>
      </c>
      <c r="L5105" s="278">
        <v>48500</v>
      </c>
      <c r="M5105" s="278">
        <f t="shared" si="79"/>
        <v>0</v>
      </c>
    </row>
    <row r="5106" spans="1:13" hidden="1" x14ac:dyDescent="0.3">
      <c r="A5106" s="108">
        <v>1191192</v>
      </c>
      <c r="B5106" s="133" t="s">
        <v>9910</v>
      </c>
      <c r="C5106" s="133" t="s">
        <v>23</v>
      </c>
      <c r="D5106" s="133" t="s">
        <v>9760</v>
      </c>
      <c r="E5106" s="133" t="s">
        <v>9900</v>
      </c>
      <c r="F5106" s="133" t="s">
        <v>9732</v>
      </c>
      <c r="G5106" s="133" t="s">
        <v>1817</v>
      </c>
      <c r="H5106" s="133" t="s">
        <v>9911</v>
      </c>
      <c r="I5106" t="b">
        <v>0</v>
      </c>
      <c r="J5106" s="133" t="s">
        <v>867</v>
      </c>
      <c r="K5106" s="91">
        <v>46300</v>
      </c>
      <c r="L5106" s="278">
        <v>46300</v>
      </c>
      <c r="M5106" s="278">
        <f t="shared" si="79"/>
        <v>0</v>
      </c>
    </row>
    <row r="5107" spans="1:13" hidden="1" x14ac:dyDescent="0.3">
      <c r="A5107" s="108">
        <v>850890</v>
      </c>
      <c r="B5107" s="133" t="s">
        <v>9912</v>
      </c>
      <c r="C5107" s="133" t="s">
        <v>23</v>
      </c>
      <c r="D5107" s="133" t="s">
        <v>9760</v>
      </c>
      <c r="E5107" s="133" t="s">
        <v>9900</v>
      </c>
      <c r="F5107" s="133" t="s">
        <v>9732</v>
      </c>
      <c r="G5107" s="133" t="s">
        <v>4455</v>
      </c>
      <c r="H5107" s="133" t="s">
        <v>9913</v>
      </c>
      <c r="I5107" t="b">
        <v>0</v>
      </c>
      <c r="J5107" s="133" t="s">
        <v>867</v>
      </c>
      <c r="K5107" s="91">
        <v>46300</v>
      </c>
      <c r="L5107" s="278">
        <v>46300</v>
      </c>
      <c r="M5107" s="278">
        <f t="shared" si="79"/>
        <v>0</v>
      </c>
    </row>
    <row r="5108" spans="1:13" hidden="1" x14ac:dyDescent="0.3">
      <c r="A5108" s="108">
        <v>850891</v>
      </c>
      <c r="B5108" s="133" t="s">
        <v>9914</v>
      </c>
      <c r="C5108" s="133" t="s">
        <v>23</v>
      </c>
      <c r="D5108" s="133" t="s">
        <v>9760</v>
      </c>
      <c r="E5108" s="133" t="s">
        <v>9900</v>
      </c>
      <c r="F5108" s="133" t="s">
        <v>9732</v>
      </c>
      <c r="G5108" s="133" t="s">
        <v>4021</v>
      </c>
      <c r="H5108" s="133" t="s">
        <v>9915</v>
      </c>
      <c r="I5108" t="b">
        <v>0</v>
      </c>
      <c r="J5108" s="133" t="s">
        <v>867</v>
      </c>
      <c r="K5108" s="91">
        <v>46300</v>
      </c>
      <c r="L5108" s="278">
        <v>46300</v>
      </c>
      <c r="M5108" s="278">
        <f t="shared" si="79"/>
        <v>0</v>
      </c>
    </row>
    <row r="5109" spans="1:13" hidden="1" x14ac:dyDescent="0.3">
      <c r="A5109" s="108">
        <v>850415</v>
      </c>
      <c r="B5109" s="133" t="s">
        <v>9916</v>
      </c>
      <c r="C5109" s="133" t="s">
        <v>23</v>
      </c>
      <c r="D5109" s="133" t="s">
        <v>9760</v>
      </c>
      <c r="E5109" s="133" t="s">
        <v>9900</v>
      </c>
      <c r="F5109" s="133" t="s">
        <v>9732</v>
      </c>
      <c r="G5109" s="133" t="s">
        <v>6771</v>
      </c>
      <c r="H5109" s="133" t="s">
        <v>9917</v>
      </c>
      <c r="I5109" t="b">
        <v>0</v>
      </c>
      <c r="J5109" s="133" t="s">
        <v>867</v>
      </c>
      <c r="K5109" s="91">
        <v>46300</v>
      </c>
      <c r="L5109" s="278">
        <v>46300</v>
      </c>
      <c r="M5109" s="278">
        <f t="shared" si="79"/>
        <v>0</v>
      </c>
    </row>
    <row r="5110" spans="1:13" hidden="1" x14ac:dyDescent="0.3">
      <c r="A5110" s="108">
        <v>850892</v>
      </c>
      <c r="B5110" s="133" t="s">
        <v>9918</v>
      </c>
      <c r="C5110" s="133" t="s">
        <v>23</v>
      </c>
      <c r="D5110" s="133" t="s">
        <v>9760</v>
      </c>
      <c r="E5110" s="133" t="s">
        <v>9900</v>
      </c>
      <c r="F5110" s="133" t="s">
        <v>9732</v>
      </c>
      <c r="G5110" s="133" t="s">
        <v>6774</v>
      </c>
      <c r="H5110" s="133" t="s">
        <v>9919</v>
      </c>
      <c r="I5110" t="b">
        <v>0</v>
      </c>
      <c r="J5110" s="133" t="s">
        <v>867</v>
      </c>
      <c r="K5110" s="91">
        <v>46300</v>
      </c>
      <c r="L5110" s="278">
        <v>46300</v>
      </c>
      <c r="M5110" s="278">
        <f t="shared" si="79"/>
        <v>0</v>
      </c>
    </row>
    <row r="5111" spans="1:13" hidden="1" x14ac:dyDescent="0.3">
      <c r="A5111" s="108">
        <v>851423</v>
      </c>
      <c r="B5111" s="133" t="s">
        <v>9920</v>
      </c>
      <c r="C5111" s="133" t="s">
        <v>23</v>
      </c>
      <c r="D5111" s="133" t="s">
        <v>9760</v>
      </c>
      <c r="E5111" s="133" t="s">
        <v>9900</v>
      </c>
      <c r="F5111" s="133" t="s">
        <v>9732</v>
      </c>
      <c r="G5111" s="133" t="s">
        <v>6777</v>
      </c>
      <c r="H5111" s="133" t="s">
        <v>9921</v>
      </c>
      <c r="I5111" t="b">
        <v>0</v>
      </c>
      <c r="J5111" s="133" t="s">
        <v>867</v>
      </c>
      <c r="K5111" s="91">
        <v>53100</v>
      </c>
      <c r="L5111" s="278">
        <v>53100</v>
      </c>
      <c r="M5111" s="278">
        <f t="shared" si="79"/>
        <v>0</v>
      </c>
    </row>
    <row r="5112" spans="1:13" hidden="1" x14ac:dyDescent="0.3">
      <c r="A5112" s="108">
        <v>850894</v>
      </c>
      <c r="B5112" s="133" t="s">
        <v>9922</v>
      </c>
      <c r="C5112" s="133" t="s">
        <v>23</v>
      </c>
      <c r="D5112" s="133" t="s">
        <v>9760</v>
      </c>
      <c r="E5112" s="133" t="s">
        <v>9900</v>
      </c>
      <c r="F5112" s="133" t="s">
        <v>9732</v>
      </c>
      <c r="G5112" s="133" t="s">
        <v>925</v>
      </c>
      <c r="H5112" s="133" t="s">
        <v>9923</v>
      </c>
      <c r="I5112" t="b">
        <v>0</v>
      </c>
      <c r="J5112" s="133" t="s">
        <v>867</v>
      </c>
      <c r="K5112" s="91">
        <v>46300</v>
      </c>
      <c r="L5112" s="278">
        <v>46300</v>
      </c>
      <c r="M5112" s="278">
        <f t="shared" si="79"/>
        <v>0</v>
      </c>
    </row>
    <row r="5113" spans="1:13" hidden="1" x14ac:dyDescent="0.3">
      <c r="A5113" s="108">
        <v>1209963</v>
      </c>
      <c r="B5113" s="133" t="s">
        <v>9924</v>
      </c>
      <c r="C5113" s="133" t="s">
        <v>23</v>
      </c>
      <c r="D5113" s="133" t="s">
        <v>9760</v>
      </c>
      <c r="E5113" s="133" t="s">
        <v>9900</v>
      </c>
      <c r="F5113" s="133" t="s">
        <v>9732</v>
      </c>
      <c r="G5113" s="133" t="s">
        <v>6782</v>
      </c>
      <c r="H5113" s="133" t="s">
        <v>9925</v>
      </c>
      <c r="I5113" t="b">
        <v>0</v>
      </c>
      <c r="J5113" s="133" t="s">
        <v>867</v>
      </c>
      <c r="K5113" s="91">
        <v>53100</v>
      </c>
      <c r="L5113" s="278">
        <v>53100</v>
      </c>
      <c r="M5113" s="278">
        <f t="shared" si="79"/>
        <v>0</v>
      </c>
    </row>
    <row r="5114" spans="1:13" hidden="1" x14ac:dyDescent="0.3">
      <c r="A5114" s="108">
        <v>1558728</v>
      </c>
      <c r="B5114" s="133" t="s">
        <v>9926</v>
      </c>
      <c r="C5114" s="133" t="s">
        <v>23</v>
      </c>
      <c r="D5114" s="133" t="s">
        <v>9760</v>
      </c>
      <c r="E5114" s="133" t="s">
        <v>9900</v>
      </c>
      <c r="F5114" s="133" t="s">
        <v>9732</v>
      </c>
      <c r="G5114" s="133" t="s">
        <v>6785</v>
      </c>
      <c r="H5114" s="133" t="s">
        <v>9927</v>
      </c>
      <c r="I5114" t="b">
        <v>0</v>
      </c>
      <c r="J5114" s="133" t="s">
        <v>867</v>
      </c>
      <c r="K5114" s="91">
        <v>36800</v>
      </c>
      <c r="L5114" s="278">
        <v>36800</v>
      </c>
      <c r="M5114" s="278">
        <f t="shared" si="79"/>
        <v>0</v>
      </c>
    </row>
    <row r="5115" spans="1:13" hidden="1" x14ac:dyDescent="0.3">
      <c r="A5115" s="108">
        <v>850419</v>
      </c>
      <c r="B5115" s="133" t="s">
        <v>9928</v>
      </c>
      <c r="C5115" s="133" t="s">
        <v>23</v>
      </c>
      <c r="D5115" s="133" t="s">
        <v>9760</v>
      </c>
      <c r="E5115" s="133" t="s">
        <v>9900</v>
      </c>
      <c r="F5115" s="133" t="s">
        <v>9732</v>
      </c>
      <c r="G5115" s="133" t="s">
        <v>6788</v>
      </c>
      <c r="H5115" s="133" t="s">
        <v>9929</v>
      </c>
      <c r="I5115" t="b">
        <v>0</v>
      </c>
      <c r="J5115" s="133" t="s">
        <v>867</v>
      </c>
      <c r="K5115" s="91">
        <v>36800</v>
      </c>
      <c r="L5115" s="278">
        <v>36800</v>
      </c>
      <c r="M5115" s="278">
        <f t="shared" si="79"/>
        <v>0</v>
      </c>
    </row>
    <row r="5116" spans="1:13" hidden="1" x14ac:dyDescent="0.3">
      <c r="A5116" s="108">
        <v>850417</v>
      </c>
      <c r="B5116" s="133" t="s">
        <v>9930</v>
      </c>
      <c r="C5116" s="133" t="s">
        <v>23</v>
      </c>
      <c r="D5116" s="133" t="s">
        <v>9760</v>
      </c>
      <c r="E5116" s="133" t="s">
        <v>9900</v>
      </c>
      <c r="F5116" s="133" t="s">
        <v>9732</v>
      </c>
      <c r="G5116" s="133" t="s">
        <v>7162</v>
      </c>
      <c r="H5116" s="133" t="s">
        <v>9931</v>
      </c>
      <c r="I5116" t="b">
        <v>0</v>
      </c>
      <c r="J5116" s="133" t="s">
        <v>867</v>
      </c>
      <c r="K5116" s="91">
        <v>36800</v>
      </c>
      <c r="L5116" s="278">
        <v>36800</v>
      </c>
      <c r="M5116" s="278">
        <f t="shared" si="79"/>
        <v>0</v>
      </c>
    </row>
    <row r="5117" spans="1:13" hidden="1" x14ac:dyDescent="0.3">
      <c r="A5117" s="108">
        <v>850418</v>
      </c>
      <c r="B5117" s="133" t="s">
        <v>9932</v>
      </c>
      <c r="C5117" s="133" t="s">
        <v>23</v>
      </c>
      <c r="D5117" s="133" t="s">
        <v>9760</v>
      </c>
      <c r="E5117" s="133" t="s">
        <v>9900</v>
      </c>
      <c r="F5117" s="133" t="s">
        <v>9732</v>
      </c>
      <c r="G5117" s="133" t="s">
        <v>7165</v>
      </c>
      <c r="H5117" s="133" t="s">
        <v>9933</v>
      </c>
      <c r="I5117" t="b">
        <v>0</v>
      </c>
      <c r="J5117" s="133" t="s">
        <v>867</v>
      </c>
      <c r="K5117" s="91">
        <v>46300</v>
      </c>
      <c r="L5117" s="278">
        <v>46300</v>
      </c>
      <c r="M5117" s="278">
        <f t="shared" si="79"/>
        <v>0</v>
      </c>
    </row>
    <row r="5118" spans="1:13" hidden="1" x14ac:dyDescent="0.3">
      <c r="A5118" s="108">
        <v>584573</v>
      </c>
      <c r="B5118" s="133" t="s">
        <v>9934</v>
      </c>
      <c r="C5118" s="133" t="s">
        <v>23</v>
      </c>
      <c r="D5118" s="133" t="s">
        <v>9760</v>
      </c>
      <c r="E5118" s="133" t="s">
        <v>9900</v>
      </c>
      <c r="F5118" s="133" t="s">
        <v>9732</v>
      </c>
      <c r="G5118" s="133" t="s">
        <v>7168</v>
      </c>
      <c r="H5118" s="133" t="s">
        <v>9935</v>
      </c>
      <c r="I5118" t="b">
        <v>0</v>
      </c>
      <c r="J5118" s="133" t="s">
        <v>867</v>
      </c>
      <c r="K5118" s="91">
        <v>46600</v>
      </c>
      <c r="L5118" s="278">
        <v>46600</v>
      </c>
      <c r="M5118" s="278">
        <f t="shared" si="79"/>
        <v>0</v>
      </c>
    </row>
    <row r="5119" spans="1:13" hidden="1" x14ac:dyDescent="0.3">
      <c r="A5119" s="108">
        <v>1190915</v>
      </c>
      <c r="B5119" s="133" t="s">
        <v>9936</v>
      </c>
      <c r="C5119" s="133" t="s">
        <v>23</v>
      </c>
      <c r="D5119" s="133" t="s">
        <v>9760</v>
      </c>
      <c r="E5119" s="133" t="s">
        <v>9900</v>
      </c>
      <c r="F5119" s="133" t="s">
        <v>9732</v>
      </c>
      <c r="G5119" s="133" t="s">
        <v>7171</v>
      </c>
      <c r="H5119" s="133" t="s">
        <v>9937</v>
      </c>
      <c r="I5119" t="b">
        <v>0</v>
      </c>
      <c r="J5119" s="133" t="s">
        <v>867</v>
      </c>
      <c r="K5119" s="91">
        <v>46600</v>
      </c>
      <c r="L5119" s="278">
        <v>46600</v>
      </c>
      <c r="M5119" s="278">
        <f t="shared" si="79"/>
        <v>0</v>
      </c>
    </row>
    <row r="5120" spans="1:13" hidden="1" x14ac:dyDescent="0.3">
      <c r="A5120" s="108">
        <v>584132</v>
      </c>
      <c r="B5120" s="133" t="s">
        <v>9938</v>
      </c>
      <c r="C5120" s="133" t="s">
        <v>23</v>
      </c>
      <c r="D5120" s="133" t="s">
        <v>9760</v>
      </c>
      <c r="E5120" s="133" t="s">
        <v>9900</v>
      </c>
      <c r="F5120" s="133" t="s">
        <v>9732</v>
      </c>
      <c r="G5120" s="133" t="s">
        <v>9939</v>
      </c>
      <c r="H5120" s="133" t="s">
        <v>9940</v>
      </c>
      <c r="I5120" t="b">
        <v>0</v>
      </c>
      <c r="J5120" s="133" t="s">
        <v>867</v>
      </c>
      <c r="K5120" s="91">
        <v>46600</v>
      </c>
      <c r="L5120" s="278">
        <v>46600</v>
      </c>
      <c r="M5120" s="278">
        <f t="shared" si="79"/>
        <v>0</v>
      </c>
    </row>
    <row r="5121" spans="1:13" hidden="1" x14ac:dyDescent="0.3">
      <c r="A5121" s="108">
        <v>851189</v>
      </c>
      <c r="B5121" s="133" t="s">
        <v>9941</v>
      </c>
      <c r="C5121" s="133" t="s">
        <v>23</v>
      </c>
      <c r="D5121" s="133" t="s">
        <v>9760</v>
      </c>
      <c r="E5121" s="133" t="s">
        <v>9900</v>
      </c>
      <c r="F5121" s="133" t="s">
        <v>9732</v>
      </c>
      <c r="G5121" s="133" t="s">
        <v>9942</v>
      </c>
      <c r="H5121" s="133" t="s">
        <v>9943</v>
      </c>
      <c r="I5121" t="b">
        <v>0</v>
      </c>
      <c r="J5121" s="133" t="s">
        <v>867</v>
      </c>
      <c r="K5121" s="91">
        <v>46300</v>
      </c>
      <c r="L5121" s="278">
        <v>46300</v>
      </c>
      <c r="M5121" s="278">
        <f t="shared" si="79"/>
        <v>0</v>
      </c>
    </row>
    <row r="5122" spans="1:13" hidden="1" x14ac:dyDescent="0.3">
      <c r="A5122" s="108">
        <v>584133</v>
      </c>
      <c r="B5122" s="133" t="s">
        <v>9944</v>
      </c>
      <c r="C5122" s="133" t="s">
        <v>23</v>
      </c>
      <c r="D5122" s="133" t="s">
        <v>9760</v>
      </c>
      <c r="E5122" s="133" t="s">
        <v>9900</v>
      </c>
      <c r="F5122" s="133" t="s">
        <v>9732</v>
      </c>
      <c r="G5122" s="133" t="s">
        <v>7173</v>
      </c>
      <c r="H5122" s="133" t="s">
        <v>9945</v>
      </c>
      <c r="I5122" t="b">
        <v>0</v>
      </c>
      <c r="J5122" s="133" t="s">
        <v>867</v>
      </c>
      <c r="K5122" s="91">
        <v>50700</v>
      </c>
      <c r="L5122" s="278">
        <v>50700</v>
      </c>
      <c r="M5122" s="278">
        <f t="shared" si="79"/>
        <v>0</v>
      </c>
    </row>
    <row r="5123" spans="1:13" hidden="1" x14ac:dyDescent="0.3">
      <c r="A5123" s="108">
        <v>600765</v>
      </c>
      <c r="B5123" s="133" t="s">
        <v>9946</v>
      </c>
      <c r="C5123" s="133" t="s">
        <v>23</v>
      </c>
      <c r="D5123" s="133" t="s">
        <v>9760</v>
      </c>
      <c r="E5123" s="133" t="s">
        <v>9900</v>
      </c>
      <c r="F5123" s="133" t="s">
        <v>9732</v>
      </c>
      <c r="G5123" s="133" t="s">
        <v>928</v>
      </c>
      <c r="H5123" s="133" t="s">
        <v>9947</v>
      </c>
      <c r="I5123" t="b">
        <v>0</v>
      </c>
      <c r="J5123" s="133" t="s">
        <v>867</v>
      </c>
      <c r="K5123" s="91">
        <v>46300</v>
      </c>
      <c r="L5123" s="278">
        <v>46300</v>
      </c>
      <c r="M5123" s="278">
        <f t="shared" si="79"/>
        <v>0</v>
      </c>
    </row>
    <row r="5124" spans="1:13" hidden="1" x14ac:dyDescent="0.3">
      <c r="A5124" s="108">
        <v>589891</v>
      </c>
      <c r="B5124" s="133" t="s">
        <v>9948</v>
      </c>
      <c r="C5124" s="133" t="s">
        <v>23</v>
      </c>
      <c r="D5124" s="133" t="s">
        <v>9760</v>
      </c>
      <c r="E5124" s="133" t="s">
        <v>9900</v>
      </c>
      <c r="F5124" s="133" t="s">
        <v>9732</v>
      </c>
      <c r="G5124" s="133" t="s">
        <v>9949</v>
      </c>
      <c r="H5124" s="133" t="s">
        <v>9950</v>
      </c>
      <c r="I5124" t="b">
        <v>0</v>
      </c>
      <c r="J5124" s="133" t="s">
        <v>867</v>
      </c>
      <c r="K5124" s="91">
        <v>61400</v>
      </c>
      <c r="L5124" s="278">
        <v>61400</v>
      </c>
      <c r="M5124" s="278">
        <f t="shared" si="79"/>
        <v>0</v>
      </c>
    </row>
    <row r="5125" spans="1:13" hidden="1" x14ac:dyDescent="0.3">
      <c r="A5125" s="108">
        <v>584134</v>
      </c>
      <c r="B5125" s="133" t="s">
        <v>9951</v>
      </c>
      <c r="C5125" s="133" t="s">
        <v>23</v>
      </c>
      <c r="D5125" s="133" t="s">
        <v>9760</v>
      </c>
      <c r="E5125" s="133" t="s">
        <v>9900</v>
      </c>
      <c r="F5125" s="133" t="s">
        <v>9732</v>
      </c>
      <c r="G5125" s="133" t="s">
        <v>7177</v>
      </c>
      <c r="H5125" s="133" t="s">
        <v>9952</v>
      </c>
      <c r="I5125" t="b">
        <v>0</v>
      </c>
      <c r="J5125" s="133" t="s">
        <v>867</v>
      </c>
      <c r="K5125" s="91">
        <v>61400</v>
      </c>
      <c r="L5125" s="278">
        <v>61400</v>
      </c>
      <c r="M5125" s="278">
        <f t="shared" si="79"/>
        <v>0</v>
      </c>
    </row>
    <row r="5126" spans="1:13" hidden="1" x14ac:dyDescent="0.3">
      <c r="A5126" s="108">
        <v>851190</v>
      </c>
      <c r="B5126" s="133" t="s">
        <v>9953</v>
      </c>
      <c r="C5126" s="133" t="s">
        <v>23</v>
      </c>
      <c r="D5126" s="133" t="s">
        <v>9760</v>
      </c>
      <c r="E5126" s="133" t="s">
        <v>9900</v>
      </c>
      <c r="F5126" s="133" t="s">
        <v>9732</v>
      </c>
      <c r="G5126" s="133" t="s">
        <v>7179</v>
      </c>
      <c r="H5126" s="133" t="s">
        <v>9954</v>
      </c>
      <c r="I5126" t="b">
        <v>0</v>
      </c>
      <c r="J5126" s="133" t="s">
        <v>867</v>
      </c>
      <c r="K5126" s="91">
        <v>61400</v>
      </c>
      <c r="L5126" s="278">
        <v>61400</v>
      </c>
      <c r="M5126" s="278">
        <f t="shared" ref="M5126:M5189" si="80">+L5126-K5126</f>
        <v>0</v>
      </c>
    </row>
    <row r="5127" spans="1:13" hidden="1" x14ac:dyDescent="0.3">
      <c r="A5127" s="108">
        <v>850423</v>
      </c>
      <c r="B5127" s="133" t="s">
        <v>9955</v>
      </c>
      <c r="C5127" s="133" t="s">
        <v>23</v>
      </c>
      <c r="D5127" s="133" t="s">
        <v>9760</v>
      </c>
      <c r="E5127" s="133" t="s">
        <v>9900</v>
      </c>
      <c r="F5127" s="133" t="s">
        <v>9732</v>
      </c>
      <c r="G5127" s="133" t="s">
        <v>7181</v>
      </c>
      <c r="H5127" s="133" t="s">
        <v>9956</v>
      </c>
      <c r="I5127" t="b">
        <v>0</v>
      </c>
      <c r="J5127" s="133" t="s">
        <v>867</v>
      </c>
      <c r="K5127" s="91">
        <v>46300</v>
      </c>
      <c r="L5127" s="278">
        <v>46300</v>
      </c>
      <c r="M5127" s="278">
        <f t="shared" si="80"/>
        <v>0</v>
      </c>
    </row>
    <row r="5128" spans="1:13" hidden="1" x14ac:dyDescent="0.3">
      <c r="A5128" s="108">
        <v>584135</v>
      </c>
      <c r="B5128" s="133" t="s">
        <v>9957</v>
      </c>
      <c r="C5128" s="133" t="s">
        <v>23</v>
      </c>
      <c r="D5128" s="133" t="s">
        <v>9760</v>
      </c>
      <c r="E5128" s="133" t="s">
        <v>9900</v>
      </c>
      <c r="F5128" s="133" t="s">
        <v>9732</v>
      </c>
      <c r="G5128" s="133" t="s">
        <v>9958</v>
      </c>
      <c r="H5128" s="133" t="s">
        <v>9959</v>
      </c>
      <c r="I5128" t="b">
        <v>0</v>
      </c>
      <c r="J5128" s="133" t="s">
        <v>867</v>
      </c>
      <c r="K5128" s="91">
        <v>46300</v>
      </c>
      <c r="L5128" s="278">
        <v>46300</v>
      </c>
      <c r="M5128" s="278">
        <f t="shared" si="80"/>
        <v>0</v>
      </c>
    </row>
    <row r="5129" spans="1:13" hidden="1" x14ac:dyDescent="0.3">
      <c r="A5129" s="108">
        <v>851191</v>
      </c>
      <c r="B5129" s="133" t="s">
        <v>9960</v>
      </c>
      <c r="C5129" s="133" t="s">
        <v>23</v>
      </c>
      <c r="D5129" s="133" t="s">
        <v>9760</v>
      </c>
      <c r="E5129" s="133" t="s">
        <v>9900</v>
      </c>
      <c r="F5129" s="133" t="s">
        <v>9732</v>
      </c>
      <c r="G5129" s="133" t="s">
        <v>9961</v>
      </c>
      <c r="H5129" s="133" t="s">
        <v>9962</v>
      </c>
      <c r="I5129" t="b">
        <v>0</v>
      </c>
      <c r="J5129" s="133" t="s">
        <v>867</v>
      </c>
      <c r="K5129" s="91">
        <v>46300</v>
      </c>
      <c r="L5129" s="278">
        <v>46300</v>
      </c>
      <c r="M5129" s="278">
        <f t="shared" si="80"/>
        <v>0</v>
      </c>
    </row>
    <row r="5130" spans="1:13" hidden="1" x14ac:dyDescent="0.3">
      <c r="A5130" s="108">
        <v>584136</v>
      </c>
      <c r="B5130" s="133" t="s">
        <v>9963</v>
      </c>
      <c r="C5130" s="133" t="s">
        <v>23</v>
      </c>
      <c r="D5130" s="133" t="s">
        <v>9760</v>
      </c>
      <c r="E5130" s="133" t="s">
        <v>9900</v>
      </c>
      <c r="F5130" s="133" t="s">
        <v>9732</v>
      </c>
      <c r="G5130" s="133" t="s">
        <v>9964</v>
      </c>
      <c r="H5130" s="133" t="s">
        <v>9965</v>
      </c>
      <c r="I5130" t="b">
        <v>0</v>
      </c>
      <c r="J5130" s="133" t="s">
        <v>867</v>
      </c>
      <c r="K5130" s="91">
        <v>46300</v>
      </c>
      <c r="L5130" s="278">
        <v>46300</v>
      </c>
      <c r="M5130" s="278">
        <f t="shared" si="80"/>
        <v>0</v>
      </c>
    </row>
    <row r="5131" spans="1:13" hidden="1" x14ac:dyDescent="0.3">
      <c r="A5131" s="108">
        <v>586754</v>
      </c>
      <c r="B5131" s="133" t="s">
        <v>9966</v>
      </c>
      <c r="C5131" s="133" t="s">
        <v>23</v>
      </c>
      <c r="D5131" s="133" t="s">
        <v>9760</v>
      </c>
      <c r="E5131" s="133" t="s">
        <v>9900</v>
      </c>
      <c r="F5131" s="133" t="s">
        <v>9732</v>
      </c>
      <c r="G5131" s="133" t="s">
        <v>9967</v>
      </c>
      <c r="H5131" s="133" t="s">
        <v>9968</v>
      </c>
      <c r="I5131" t="b">
        <v>0</v>
      </c>
      <c r="J5131" s="133" t="s">
        <v>867</v>
      </c>
      <c r="K5131" s="91">
        <v>46300</v>
      </c>
      <c r="L5131" s="278">
        <v>46300</v>
      </c>
      <c r="M5131" s="278">
        <f t="shared" si="80"/>
        <v>0</v>
      </c>
    </row>
    <row r="5132" spans="1:13" hidden="1" x14ac:dyDescent="0.3">
      <c r="A5132" s="108">
        <v>600766</v>
      </c>
      <c r="B5132" s="133" t="s">
        <v>9969</v>
      </c>
      <c r="C5132" s="133" t="s">
        <v>23</v>
      </c>
      <c r="D5132" s="133" t="s">
        <v>9760</v>
      </c>
      <c r="E5132" s="133" t="s">
        <v>9900</v>
      </c>
      <c r="F5132" s="133" t="s">
        <v>9732</v>
      </c>
      <c r="G5132" s="133" t="s">
        <v>9970</v>
      </c>
      <c r="H5132" s="133" t="s">
        <v>9971</v>
      </c>
      <c r="I5132" t="b">
        <v>0</v>
      </c>
      <c r="J5132" s="133" t="s">
        <v>867</v>
      </c>
      <c r="K5132" s="91">
        <v>46300</v>
      </c>
      <c r="L5132" s="278">
        <v>46300</v>
      </c>
      <c r="M5132" s="278">
        <f t="shared" si="80"/>
        <v>0</v>
      </c>
    </row>
    <row r="5133" spans="1:13" hidden="1" x14ac:dyDescent="0.3">
      <c r="A5133" s="108">
        <v>604226</v>
      </c>
      <c r="B5133" s="133" t="s">
        <v>9972</v>
      </c>
      <c r="C5133" s="133" t="s">
        <v>23</v>
      </c>
      <c r="D5133" s="133" t="s">
        <v>9760</v>
      </c>
      <c r="E5133" s="133" t="s">
        <v>9900</v>
      </c>
      <c r="F5133" s="133" t="s">
        <v>9732</v>
      </c>
      <c r="G5133" s="133" t="s">
        <v>9973</v>
      </c>
      <c r="H5133" s="133" t="s">
        <v>9974</v>
      </c>
      <c r="I5133" t="b">
        <v>0</v>
      </c>
      <c r="J5133" s="133" t="s">
        <v>867</v>
      </c>
      <c r="K5133" s="91">
        <v>50700</v>
      </c>
      <c r="L5133" s="278">
        <v>50700</v>
      </c>
      <c r="M5133" s="278">
        <f t="shared" si="80"/>
        <v>0</v>
      </c>
    </row>
    <row r="5134" spans="1:13" hidden="1" x14ac:dyDescent="0.3">
      <c r="A5134" s="108">
        <v>851418</v>
      </c>
      <c r="B5134" s="133" t="s">
        <v>9975</v>
      </c>
      <c r="C5134" s="133" t="s">
        <v>23</v>
      </c>
      <c r="D5134" s="133" t="s">
        <v>9760</v>
      </c>
      <c r="E5134" s="133" t="s">
        <v>9900</v>
      </c>
      <c r="F5134" s="133" t="s">
        <v>9732</v>
      </c>
      <c r="G5134" s="133" t="s">
        <v>931</v>
      </c>
      <c r="H5134" s="133" t="s">
        <v>9976</v>
      </c>
      <c r="I5134" t="b">
        <v>0</v>
      </c>
      <c r="J5134" s="133" t="s">
        <v>867</v>
      </c>
      <c r="K5134" s="91">
        <v>46300</v>
      </c>
      <c r="L5134" s="278">
        <v>46300</v>
      </c>
      <c r="M5134" s="278">
        <f t="shared" si="80"/>
        <v>0</v>
      </c>
    </row>
    <row r="5135" spans="1:13" hidden="1" x14ac:dyDescent="0.3">
      <c r="A5135" s="108">
        <v>589892</v>
      </c>
      <c r="B5135" s="133" t="s">
        <v>9977</v>
      </c>
      <c r="C5135" s="133" t="s">
        <v>23</v>
      </c>
      <c r="D5135" s="133" t="s">
        <v>9760</v>
      </c>
      <c r="E5135" s="133" t="s">
        <v>9900</v>
      </c>
      <c r="F5135" s="133" t="s">
        <v>9732</v>
      </c>
      <c r="G5135" s="133" t="s">
        <v>9978</v>
      </c>
      <c r="H5135" s="133" t="s">
        <v>9979</v>
      </c>
      <c r="I5135" t="b">
        <v>0</v>
      </c>
      <c r="J5135" s="133" t="s">
        <v>867</v>
      </c>
      <c r="K5135" s="91">
        <v>46300</v>
      </c>
      <c r="L5135" s="278">
        <v>46300</v>
      </c>
      <c r="M5135" s="278">
        <f t="shared" si="80"/>
        <v>0</v>
      </c>
    </row>
    <row r="5136" spans="1:13" hidden="1" x14ac:dyDescent="0.3">
      <c r="A5136" s="108">
        <v>850430</v>
      </c>
      <c r="B5136" s="133" t="s">
        <v>9980</v>
      </c>
      <c r="C5136" s="133" t="s">
        <v>23</v>
      </c>
      <c r="D5136" s="133" t="s">
        <v>9760</v>
      </c>
      <c r="E5136" s="133" t="s">
        <v>9900</v>
      </c>
      <c r="F5136" s="133" t="s">
        <v>9732</v>
      </c>
      <c r="G5136" s="133" t="s">
        <v>9981</v>
      </c>
      <c r="H5136" s="133" t="s">
        <v>9982</v>
      </c>
      <c r="I5136" t="b">
        <v>0</v>
      </c>
      <c r="J5136" s="133" t="s">
        <v>867</v>
      </c>
      <c r="K5136" s="91">
        <v>44200</v>
      </c>
      <c r="L5136" s="278">
        <v>44200</v>
      </c>
      <c r="M5136" s="278">
        <f t="shared" si="80"/>
        <v>0</v>
      </c>
    </row>
    <row r="5137" spans="1:13" hidden="1" x14ac:dyDescent="0.3">
      <c r="A5137" s="108">
        <v>595338</v>
      </c>
      <c r="B5137" s="133" t="s">
        <v>9983</v>
      </c>
      <c r="C5137" s="133" t="s">
        <v>23</v>
      </c>
      <c r="D5137" s="133" t="s">
        <v>9760</v>
      </c>
      <c r="E5137" s="133" t="s">
        <v>9900</v>
      </c>
      <c r="F5137" s="133" t="s">
        <v>9732</v>
      </c>
      <c r="G5137" s="133" t="s">
        <v>9984</v>
      </c>
      <c r="H5137" s="133" t="s">
        <v>9985</v>
      </c>
      <c r="I5137" t="b">
        <v>0</v>
      </c>
      <c r="J5137" s="133" t="s">
        <v>867</v>
      </c>
      <c r="K5137" s="91">
        <v>44200</v>
      </c>
      <c r="L5137" s="278">
        <v>44200</v>
      </c>
      <c r="M5137" s="278">
        <f t="shared" si="80"/>
        <v>0</v>
      </c>
    </row>
    <row r="5138" spans="1:13" hidden="1" x14ac:dyDescent="0.3">
      <c r="A5138" s="108">
        <v>595339</v>
      </c>
      <c r="B5138" s="133" t="s">
        <v>9986</v>
      </c>
      <c r="C5138" s="133" t="s">
        <v>23</v>
      </c>
      <c r="D5138" s="133" t="s">
        <v>9760</v>
      </c>
      <c r="E5138" s="133" t="s">
        <v>9900</v>
      </c>
      <c r="F5138" s="133" t="s">
        <v>9732</v>
      </c>
      <c r="G5138" s="133" t="s">
        <v>9987</v>
      </c>
      <c r="H5138" s="133" t="s">
        <v>9988</v>
      </c>
      <c r="I5138" t="b">
        <v>0</v>
      </c>
      <c r="J5138" s="133" t="s">
        <v>867</v>
      </c>
      <c r="K5138" s="91">
        <v>44200</v>
      </c>
      <c r="L5138" s="278">
        <v>44200</v>
      </c>
      <c r="M5138" s="278">
        <f t="shared" si="80"/>
        <v>0</v>
      </c>
    </row>
    <row r="5139" spans="1:13" hidden="1" x14ac:dyDescent="0.3">
      <c r="A5139" s="108">
        <v>590993</v>
      </c>
      <c r="B5139" s="133" t="s">
        <v>9989</v>
      </c>
      <c r="C5139" s="133" t="s">
        <v>23</v>
      </c>
      <c r="D5139" s="133" t="s">
        <v>9760</v>
      </c>
      <c r="E5139" s="133" t="s">
        <v>9900</v>
      </c>
      <c r="F5139" s="133" t="s">
        <v>9732</v>
      </c>
      <c r="G5139" s="133" t="s">
        <v>9990</v>
      </c>
      <c r="H5139" s="133" t="s">
        <v>9991</v>
      </c>
      <c r="I5139" t="b">
        <v>0</v>
      </c>
      <c r="J5139" s="133" t="s">
        <v>867</v>
      </c>
      <c r="K5139" s="91">
        <v>44200</v>
      </c>
      <c r="L5139" s="278">
        <v>44200</v>
      </c>
      <c r="M5139" s="278">
        <f t="shared" si="80"/>
        <v>0</v>
      </c>
    </row>
    <row r="5140" spans="1:13" hidden="1" x14ac:dyDescent="0.3">
      <c r="A5140" s="108">
        <v>599296</v>
      </c>
      <c r="B5140" s="133" t="s">
        <v>9992</v>
      </c>
      <c r="C5140" s="133" t="s">
        <v>23</v>
      </c>
      <c r="D5140" s="133" t="s">
        <v>9760</v>
      </c>
      <c r="E5140" s="133" t="s">
        <v>9900</v>
      </c>
      <c r="F5140" s="133" t="s">
        <v>9732</v>
      </c>
      <c r="G5140" s="133" t="s">
        <v>9993</v>
      </c>
      <c r="H5140" s="133" t="s">
        <v>9994</v>
      </c>
      <c r="I5140" t="b">
        <v>0</v>
      </c>
      <c r="J5140" s="133" t="s">
        <v>867</v>
      </c>
      <c r="K5140" s="91">
        <v>44200</v>
      </c>
      <c r="L5140" s="278">
        <v>44200</v>
      </c>
      <c r="M5140" s="278">
        <f t="shared" si="80"/>
        <v>0</v>
      </c>
    </row>
    <row r="5141" spans="1:13" hidden="1" x14ac:dyDescent="0.3">
      <c r="A5141" s="108">
        <v>586689</v>
      </c>
      <c r="B5141" s="133" t="s">
        <v>9995</v>
      </c>
      <c r="C5141" s="133" t="s">
        <v>23</v>
      </c>
      <c r="D5141" s="133" t="s">
        <v>9760</v>
      </c>
      <c r="E5141" s="133" t="s">
        <v>9900</v>
      </c>
      <c r="F5141" s="133" t="s">
        <v>9732</v>
      </c>
      <c r="G5141" s="133" t="s">
        <v>9996</v>
      </c>
      <c r="H5141" s="133" t="s">
        <v>9997</v>
      </c>
      <c r="I5141" t="b">
        <v>0</v>
      </c>
      <c r="J5141" s="133" t="s">
        <v>867</v>
      </c>
      <c r="K5141" s="91">
        <v>44200</v>
      </c>
      <c r="L5141" s="278">
        <v>44200</v>
      </c>
      <c r="M5141" s="278">
        <f t="shared" si="80"/>
        <v>0</v>
      </c>
    </row>
    <row r="5142" spans="1:13" hidden="1" x14ac:dyDescent="0.3">
      <c r="A5142" s="108">
        <v>587841</v>
      </c>
      <c r="B5142" s="133" t="s">
        <v>9998</v>
      </c>
      <c r="C5142" s="133" t="s">
        <v>23</v>
      </c>
      <c r="D5142" s="133" t="s">
        <v>9760</v>
      </c>
      <c r="E5142" s="133" t="s">
        <v>9900</v>
      </c>
      <c r="F5142" s="133" t="s">
        <v>9732</v>
      </c>
      <c r="G5142" s="133" t="s">
        <v>9999</v>
      </c>
      <c r="H5142" s="133" t="s">
        <v>10000</v>
      </c>
      <c r="I5142" t="b">
        <v>0</v>
      </c>
      <c r="J5142" s="133" t="s">
        <v>867</v>
      </c>
      <c r="K5142" s="91">
        <v>28200</v>
      </c>
      <c r="L5142" s="278">
        <v>28200</v>
      </c>
      <c r="M5142" s="278">
        <f t="shared" si="80"/>
        <v>0</v>
      </c>
    </row>
    <row r="5143" spans="1:13" hidden="1" x14ac:dyDescent="0.3">
      <c r="A5143" s="108">
        <v>593107</v>
      </c>
      <c r="B5143" s="133" t="s">
        <v>10001</v>
      </c>
      <c r="C5143" s="133" t="s">
        <v>23</v>
      </c>
      <c r="D5143" s="133" t="s">
        <v>9760</v>
      </c>
      <c r="E5143" s="133" t="s">
        <v>9900</v>
      </c>
      <c r="F5143" s="133" t="s">
        <v>9732</v>
      </c>
      <c r="G5143" s="133" t="s">
        <v>10002</v>
      </c>
      <c r="H5143" s="133" t="s">
        <v>10003</v>
      </c>
      <c r="I5143" t="b">
        <v>0</v>
      </c>
      <c r="J5143" s="133" t="s">
        <v>867</v>
      </c>
      <c r="K5143" s="91">
        <v>28200</v>
      </c>
      <c r="L5143" s="278">
        <v>28200</v>
      </c>
      <c r="M5143" s="278">
        <f t="shared" si="80"/>
        <v>0</v>
      </c>
    </row>
    <row r="5144" spans="1:13" hidden="1" x14ac:dyDescent="0.3">
      <c r="A5144" s="108">
        <v>850432</v>
      </c>
      <c r="B5144" s="133" t="s">
        <v>10004</v>
      </c>
      <c r="C5144" s="133" t="s">
        <v>23</v>
      </c>
      <c r="D5144" s="133" t="s">
        <v>9760</v>
      </c>
      <c r="E5144" s="133" t="s">
        <v>9900</v>
      </c>
      <c r="F5144" s="133" t="s">
        <v>9732</v>
      </c>
      <c r="G5144" s="133" t="s">
        <v>10005</v>
      </c>
      <c r="H5144" s="133" t="s">
        <v>10006</v>
      </c>
      <c r="I5144" t="b">
        <v>0</v>
      </c>
      <c r="J5144" s="133" t="s">
        <v>867</v>
      </c>
      <c r="K5144" s="91">
        <v>28200</v>
      </c>
      <c r="L5144" s="278">
        <v>28200</v>
      </c>
      <c r="M5144" s="278">
        <f t="shared" si="80"/>
        <v>0</v>
      </c>
    </row>
    <row r="5145" spans="1:13" hidden="1" x14ac:dyDescent="0.3">
      <c r="A5145" s="108">
        <v>593310</v>
      </c>
      <c r="B5145" s="133" t="s">
        <v>10007</v>
      </c>
      <c r="C5145" s="133" t="s">
        <v>23</v>
      </c>
      <c r="D5145" s="133" t="s">
        <v>9760</v>
      </c>
      <c r="E5145" s="133" t="s">
        <v>9900</v>
      </c>
      <c r="F5145" s="133" t="s">
        <v>9732</v>
      </c>
      <c r="G5145" s="133" t="s">
        <v>944</v>
      </c>
      <c r="H5145" s="133" t="s">
        <v>10008</v>
      </c>
      <c r="I5145" t="b">
        <v>0</v>
      </c>
      <c r="J5145" s="133" t="s">
        <v>867</v>
      </c>
      <c r="K5145" s="91">
        <v>46300</v>
      </c>
      <c r="L5145" s="278">
        <v>46300</v>
      </c>
      <c r="M5145" s="278">
        <f t="shared" si="80"/>
        <v>0</v>
      </c>
    </row>
    <row r="5146" spans="1:13" hidden="1" x14ac:dyDescent="0.3">
      <c r="A5146" s="108">
        <v>1191869</v>
      </c>
      <c r="B5146" s="133" t="s">
        <v>10009</v>
      </c>
      <c r="C5146" s="133" t="s">
        <v>23</v>
      </c>
      <c r="D5146" s="133" t="s">
        <v>9760</v>
      </c>
      <c r="E5146" s="133" t="s">
        <v>9900</v>
      </c>
      <c r="F5146" s="133" t="s">
        <v>9732</v>
      </c>
      <c r="G5146" s="133" t="s">
        <v>10010</v>
      </c>
      <c r="H5146" s="133" t="s">
        <v>10011</v>
      </c>
      <c r="I5146" t="b">
        <v>0</v>
      </c>
      <c r="J5146" s="133" t="s">
        <v>867</v>
      </c>
      <c r="K5146" s="91">
        <v>44200</v>
      </c>
      <c r="L5146" s="278">
        <v>44200</v>
      </c>
      <c r="M5146" s="278">
        <f t="shared" si="80"/>
        <v>0</v>
      </c>
    </row>
    <row r="5147" spans="1:13" hidden="1" x14ac:dyDescent="0.3">
      <c r="A5147" s="108">
        <v>595052</v>
      </c>
      <c r="B5147" s="133" t="s">
        <v>10012</v>
      </c>
      <c r="C5147" s="133" t="s">
        <v>23</v>
      </c>
      <c r="D5147" s="133" t="s">
        <v>9760</v>
      </c>
      <c r="E5147" s="133" t="s">
        <v>9900</v>
      </c>
      <c r="F5147" s="133" t="s">
        <v>9732</v>
      </c>
      <c r="G5147" s="133" t="s">
        <v>10013</v>
      </c>
      <c r="H5147" s="133" t="s">
        <v>10014</v>
      </c>
      <c r="I5147" t="b">
        <v>0</v>
      </c>
      <c r="J5147" s="133" t="s">
        <v>867</v>
      </c>
      <c r="K5147" s="91">
        <v>46300</v>
      </c>
      <c r="L5147" s="278">
        <v>46300</v>
      </c>
      <c r="M5147" s="278">
        <f t="shared" si="80"/>
        <v>0</v>
      </c>
    </row>
    <row r="5148" spans="1:13" hidden="1" x14ac:dyDescent="0.3">
      <c r="A5148" s="108">
        <v>601597</v>
      </c>
      <c r="B5148" s="133" t="s">
        <v>10015</v>
      </c>
      <c r="C5148" s="133" t="s">
        <v>23</v>
      </c>
      <c r="D5148" s="133" t="s">
        <v>9760</v>
      </c>
      <c r="E5148" s="133" t="s">
        <v>9900</v>
      </c>
      <c r="F5148" s="133" t="s">
        <v>9732</v>
      </c>
      <c r="G5148" s="133" t="s">
        <v>10016</v>
      </c>
      <c r="H5148" s="133" t="s">
        <v>10017</v>
      </c>
      <c r="I5148" t="b">
        <v>0</v>
      </c>
      <c r="J5148" s="133" t="s">
        <v>867</v>
      </c>
      <c r="K5148" s="91">
        <v>44200</v>
      </c>
      <c r="L5148" s="278">
        <v>44200</v>
      </c>
      <c r="M5148" s="278">
        <f t="shared" si="80"/>
        <v>0</v>
      </c>
    </row>
    <row r="5149" spans="1:13" hidden="1" x14ac:dyDescent="0.3">
      <c r="A5149" s="108">
        <v>850421</v>
      </c>
      <c r="B5149" s="133" t="s">
        <v>10018</v>
      </c>
      <c r="C5149" s="133" t="s">
        <v>23</v>
      </c>
      <c r="D5149" s="133" t="s">
        <v>9760</v>
      </c>
      <c r="E5149" s="133" t="s">
        <v>9900</v>
      </c>
      <c r="F5149" s="133" t="s">
        <v>9732</v>
      </c>
      <c r="G5149" s="133" t="s">
        <v>10019</v>
      </c>
      <c r="H5149" s="133" t="s">
        <v>10020</v>
      </c>
      <c r="I5149" t="b">
        <v>0</v>
      </c>
      <c r="J5149" s="133" t="s">
        <v>867</v>
      </c>
      <c r="K5149" s="91">
        <v>44200</v>
      </c>
      <c r="L5149" s="278">
        <v>44200</v>
      </c>
      <c r="M5149" s="278">
        <f t="shared" si="80"/>
        <v>0</v>
      </c>
    </row>
    <row r="5150" spans="1:13" hidden="1" x14ac:dyDescent="0.3">
      <c r="A5150" s="108">
        <v>584137</v>
      </c>
      <c r="B5150" s="133" t="s">
        <v>10021</v>
      </c>
      <c r="C5150" s="133" t="s">
        <v>23</v>
      </c>
      <c r="D5150" s="133" t="s">
        <v>9760</v>
      </c>
      <c r="E5150" s="133" t="s">
        <v>9900</v>
      </c>
      <c r="F5150" s="133" t="s">
        <v>9732</v>
      </c>
      <c r="G5150" s="133" t="s">
        <v>10022</v>
      </c>
      <c r="H5150" s="133" t="s">
        <v>10023</v>
      </c>
      <c r="I5150" t="b">
        <v>0</v>
      </c>
      <c r="J5150" s="133" t="s">
        <v>867</v>
      </c>
      <c r="K5150" s="91">
        <v>44200</v>
      </c>
      <c r="L5150" s="278">
        <v>44200</v>
      </c>
      <c r="M5150" s="278">
        <f t="shared" si="80"/>
        <v>0</v>
      </c>
    </row>
    <row r="5151" spans="1:13" hidden="1" x14ac:dyDescent="0.3">
      <c r="A5151" s="108">
        <v>584138</v>
      </c>
      <c r="B5151" s="133" t="s">
        <v>10024</v>
      </c>
      <c r="C5151" s="133" t="s">
        <v>23</v>
      </c>
      <c r="D5151" s="133" t="s">
        <v>9760</v>
      </c>
      <c r="E5151" s="133" t="s">
        <v>9900</v>
      </c>
      <c r="F5151" s="133" t="s">
        <v>9732</v>
      </c>
      <c r="G5151" s="133" t="s">
        <v>10025</v>
      </c>
      <c r="H5151" s="133" t="s">
        <v>10026</v>
      </c>
      <c r="I5151" t="b">
        <v>0</v>
      </c>
      <c r="J5151" s="133" t="s">
        <v>867</v>
      </c>
      <c r="K5151" s="91">
        <v>44200</v>
      </c>
      <c r="L5151" s="278">
        <v>44200</v>
      </c>
      <c r="M5151" s="278">
        <f t="shared" si="80"/>
        <v>0</v>
      </c>
    </row>
    <row r="5152" spans="1:13" hidden="1" x14ac:dyDescent="0.3">
      <c r="A5152" s="108">
        <v>584139</v>
      </c>
      <c r="B5152" s="133" t="s">
        <v>10027</v>
      </c>
      <c r="C5152" s="133" t="s">
        <v>23</v>
      </c>
      <c r="D5152" s="133" t="s">
        <v>9760</v>
      </c>
      <c r="E5152" s="133" t="s">
        <v>9900</v>
      </c>
      <c r="F5152" s="133" t="s">
        <v>9732</v>
      </c>
      <c r="G5152" s="133" t="s">
        <v>10028</v>
      </c>
      <c r="H5152" s="133" t="s">
        <v>10029</v>
      </c>
      <c r="I5152" t="b">
        <v>0</v>
      </c>
      <c r="J5152" s="133" t="s">
        <v>867</v>
      </c>
      <c r="K5152" s="91">
        <v>44200</v>
      </c>
      <c r="L5152" s="278">
        <v>44200</v>
      </c>
      <c r="M5152" s="278">
        <f t="shared" si="80"/>
        <v>0</v>
      </c>
    </row>
    <row r="5153" spans="1:13" hidden="1" x14ac:dyDescent="0.3">
      <c r="A5153" s="108">
        <v>584140</v>
      </c>
      <c r="B5153" s="133" t="s">
        <v>10030</v>
      </c>
      <c r="C5153" s="133" t="s">
        <v>23</v>
      </c>
      <c r="D5153" s="133" t="s">
        <v>9760</v>
      </c>
      <c r="E5153" s="133" t="s">
        <v>9900</v>
      </c>
      <c r="F5153" s="133" t="s">
        <v>9732</v>
      </c>
      <c r="G5153" s="133" t="s">
        <v>10031</v>
      </c>
      <c r="H5153" s="133" t="s">
        <v>10032</v>
      </c>
      <c r="I5153" t="b">
        <v>0</v>
      </c>
      <c r="J5153" s="133" t="s">
        <v>867</v>
      </c>
      <c r="K5153" s="91">
        <v>44200</v>
      </c>
      <c r="L5153" s="278">
        <v>44200</v>
      </c>
      <c r="M5153" s="278">
        <f t="shared" si="80"/>
        <v>0</v>
      </c>
    </row>
    <row r="5154" spans="1:13" hidden="1" x14ac:dyDescent="0.3">
      <c r="A5154" s="108">
        <v>584141</v>
      </c>
      <c r="B5154" s="133" t="s">
        <v>10033</v>
      </c>
      <c r="C5154" s="133" t="s">
        <v>23</v>
      </c>
      <c r="D5154" s="133" t="s">
        <v>9760</v>
      </c>
      <c r="E5154" s="133" t="s">
        <v>9900</v>
      </c>
      <c r="F5154" s="133" t="s">
        <v>9732</v>
      </c>
      <c r="G5154" s="133" t="s">
        <v>1060</v>
      </c>
      <c r="H5154" s="133" t="s">
        <v>10034</v>
      </c>
      <c r="I5154" t="b">
        <v>0</v>
      </c>
      <c r="J5154" s="133" t="s">
        <v>867</v>
      </c>
      <c r="K5154" s="91">
        <v>46600</v>
      </c>
      <c r="L5154" s="278">
        <v>46600</v>
      </c>
      <c r="M5154" s="278">
        <f t="shared" si="80"/>
        <v>0</v>
      </c>
    </row>
    <row r="5155" spans="1:13" hidden="1" x14ac:dyDescent="0.3">
      <c r="A5155" s="108">
        <v>586755</v>
      </c>
      <c r="B5155" s="133" t="s">
        <v>10035</v>
      </c>
      <c r="C5155" s="133" t="s">
        <v>23</v>
      </c>
      <c r="D5155" s="133" t="s">
        <v>9760</v>
      </c>
      <c r="E5155" s="133" t="s">
        <v>9900</v>
      </c>
      <c r="F5155" s="133" t="s">
        <v>9732</v>
      </c>
      <c r="G5155" s="133" t="s">
        <v>1063</v>
      </c>
      <c r="H5155" s="133" t="s">
        <v>10036</v>
      </c>
      <c r="I5155" t="b">
        <v>0</v>
      </c>
      <c r="J5155" s="133" t="s">
        <v>867</v>
      </c>
      <c r="K5155" s="91">
        <v>48100</v>
      </c>
      <c r="L5155" s="278">
        <v>48100</v>
      </c>
      <c r="M5155" s="278">
        <f t="shared" si="80"/>
        <v>0</v>
      </c>
    </row>
    <row r="5156" spans="1:13" hidden="1" x14ac:dyDescent="0.3">
      <c r="A5156" s="108">
        <v>586756</v>
      </c>
      <c r="B5156" s="133" t="s">
        <v>10037</v>
      </c>
      <c r="C5156" s="133" t="s">
        <v>23</v>
      </c>
      <c r="D5156" s="133" t="s">
        <v>9760</v>
      </c>
      <c r="E5156" s="133" t="s">
        <v>9900</v>
      </c>
      <c r="F5156" s="133" t="s">
        <v>9732</v>
      </c>
      <c r="G5156" s="133" t="s">
        <v>1088</v>
      </c>
      <c r="H5156" s="133" t="s">
        <v>10038</v>
      </c>
      <c r="I5156" t="b">
        <v>0</v>
      </c>
      <c r="J5156" s="133" t="s">
        <v>867</v>
      </c>
      <c r="K5156" s="91">
        <v>57400</v>
      </c>
      <c r="L5156" s="278">
        <v>57400</v>
      </c>
      <c r="M5156" s="278">
        <f t="shared" si="80"/>
        <v>0</v>
      </c>
    </row>
    <row r="5157" spans="1:13" hidden="1" x14ac:dyDescent="0.3">
      <c r="A5157" s="108">
        <v>586757</v>
      </c>
      <c r="B5157" s="133" t="s">
        <v>10039</v>
      </c>
      <c r="C5157" s="133" t="s">
        <v>23</v>
      </c>
      <c r="D5157" s="133" t="s">
        <v>9760</v>
      </c>
      <c r="E5157" s="133" t="s">
        <v>9900</v>
      </c>
      <c r="F5157" s="133" t="s">
        <v>9732</v>
      </c>
      <c r="G5157" s="133" t="s">
        <v>1066</v>
      </c>
      <c r="H5157" s="133" t="s">
        <v>10040</v>
      </c>
      <c r="I5157" t="b">
        <v>0</v>
      </c>
      <c r="J5157" s="133" t="s">
        <v>867</v>
      </c>
      <c r="K5157" s="91">
        <v>80000</v>
      </c>
      <c r="L5157" s="278">
        <v>80000</v>
      </c>
      <c r="M5157" s="278">
        <f t="shared" si="80"/>
        <v>0</v>
      </c>
    </row>
    <row r="5158" spans="1:13" hidden="1" x14ac:dyDescent="0.3">
      <c r="A5158" s="108">
        <v>586758</v>
      </c>
      <c r="B5158" s="133" t="s">
        <v>10041</v>
      </c>
      <c r="C5158" s="133" t="s">
        <v>23</v>
      </c>
      <c r="D5158" s="133" t="s">
        <v>9760</v>
      </c>
      <c r="E5158" s="133" t="s">
        <v>10042</v>
      </c>
      <c r="F5158" s="133" t="s">
        <v>9732</v>
      </c>
      <c r="G5158" s="133" t="s">
        <v>865</v>
      </c>
      <c r="H5158" s="133" t="s">
        <v>10043</v>
      </c>
      <c r="I5158" t="b">
        <v>0</v>
      </c>
      <c r="J5158" s="133" t="s">
        <v>867</v>
      </c>
      <c r="K5158" s="91">
        <v>21000</v>
      </c>
      <c r="L5158" s="278">
        <v>21000</v>
      </c>
      <c r="M5158" s="278">
        <f t="shared" si="80"/>
        <v>0</v>
      </c>
    </row>
    <row r="5159" spans="1:13" hidden="1" x14ac:dyDescent="0.3">
      <c r="A5159" s="108">
        <v>586759</v>
      </c>
      <c r="B5159" s="133" t="s">
        <v>10044</v>
      </c>
      <c r="C5159" s="133" t="s">
        <v>23</v>
      </c>
      <c r="D5159" s="133" t="s">
        <v>9760</v>
      </c>
      <c r="E5159" s="133" t="s">
        <v>10042</v>
      </c>
      <c r="F5159" s="133" t="s">
        <v>9732</v>
      </c>
      <c r="G5159" s="133" t="s">
        <v>1807</v>
      </c>
      <c r="H5159" s="133" t="s">
        <v>10045</v>
      </c>
      <c r="I5159" t="b">
        <v>0</v>
      </c>
      <c r="J5159" s="133" t="s">
        <v>867</v>
      </c>
      <c r="K5159" s="91">
        <v>185000</v>
      </c>
      <c r="L5159" s="278">
        <v>185000</v>
      </c>
      <c r="M5159" s="278">
        <f t="shared" si="80"/>
        <v>0</v>
      </c>
    </row>
    <row r="5160" spans="1:13" hidden="1" x14ac:dyDescent="0.3">
      <c r="A5160" s="108">
        <v>586760</v>
      </c>
      <c r="B5160" s="133" t="s">
        <v>10046</v>
      </c>
      <c r="C5160" s="133" t="s">
        <v>23</v>
      </c>
      <c r="D5160" s="133" t="s">
        <v>9760</v>
      </c>
      <c r="E5160" s="133" t="s">
        <v>10042</v>
      </c>
      <c r="F5160" s="133" t="s">
        <v>9732</v>
      </c>
      <c r="G5160" s="133" t="s">
        <v>1072</v>
      </c>
      <c r="H5160" s="133" t="s">
        <v>10047</v>
      </c>
      <c r="I5160" t="b">
        <v>0</v>
      </c>
      <c r="J5160" s="133" t="s">
        <v>867</v>
      </c>
      <c r="K5160" s="91">
        <v>185000</v>
      </c>
      <c r="L5160" s="278">
        <v>185000</v>
      </c>
      <c r="M5160" s="278">
        <f t="shared" si="80"/>
        <v>0</v>
      </c>
    </row>
    <row r="5161" spans="1:13" hidden="1" x14ac:dyDescent="0.3">
      <c r="A5161" s="108">
        <v>1191708</v>
      </c>
      <c r="B5161" s="133" t="s">
        <v>10048</v>
      </c>
      <c r="C5161" s="133" t="s">
        <v>23</v>
      </c>
      <c r="D5161" s="133" t="s">
        <v>9760</v>
      </c>
      <c r="E5161" s="133" t="s">
        <v>10042</v>
      </c>
      <c r="F5161" s="133" t="s">
        <v>9732</v>
      </c>
      <c r="G5161" s="133" t="s">
        <v>1075</v>
      </c>
      <c r="H5161" s="133" t="s">
        <v>10049</v>
      </c>
      <c r="I5161" t="b">
        <v>0</v>
      </c>
      <c r="J5161" s="133" t="s">
        <v>867</v>
      </c>
      <c r="K5161" s="91">
        <v>185000</v>
      </c>
      <c r="L5161" s="278">
        <v>185000</v>
      </c>
      <c r="M5161" s="278">
        <f t="shared" si="80"/>
        <v>0</v>
      </c>
    </row>
    <row r="5162" spans="1:13" hidden="1" x14ac:dyDescent="0.3">
      <c r="A5162" s="108">
        <v>1191855</v>
      </c>
      <c r="B5162" s="133" t="s">
        <v>10050</v>
      </c>
      <c r="C5162" s="133" t="s">
        <v>23</v>
      </c>
      <c r="D5162" s="133" t="s">
        <v>9760</v>
      </c>
      <c r="E5162" s="133" t="s">
        <v>10042</v>
      </c>
      <c r="F5162" s="133" t="s">
        <v>9732</v>
      </c>
      <c r="G5162" s="133" t="s">
        <v>1814</v>
      </c>
      <c r="H5162" s="133" t="s">
        <v>10051</v>
      </c>
      <c r="I5162" t="b">
        <v>0</v>
      </c>
      <c r="J5162" s="133" t="s">
        <v>867</v>
      </c>
      <c r="K5162" s="91">
        <v>67000</v>
      </c>
      <c r="L5162" s="278">
        <v>67000</v>
      </c>
      <c r="M5162" s="278">
        <f t="shared" si="80"/>
        <v>0</v>
      </c>
    </row>
    <row r="5163" spans="1:13" hidden="1" x14ac:dyDescent="0.3">
      <c r="A5163" s="108">
        <v>583319</v>
      </c>
      <c r="B5163" s="133" t="s">
        <v>10052</v>
      </c>
      <c r="C5163" s="133" t="s">
        <v>23</v>
      </c>
      <c r="D5163" s="133" t="s">
        <v>9760</v>
      </c>
      <c r="E5163" s="133" t="s">
        <v>10042</v>
      </c>
      <c r="F5163" s="133" t="s">
        <v>9732</v>
      </c>
      <c r="G5163" s="133" t="s">
        <v>1817</v>
      </c>
      <c r="H5163" s="133" t="s">
        <v>10053</v>
      </c>
      <c r="I5163" t="b">
        <v>0</v>
      </c>
      <c r="J5163" s="133" t="s">
        <v>867</v>
      </c>
      <c r="K5163" s="91">
        <v>70500</v>
      </c>
      <c r="L5163" s="278">
        <v>70500</v>
      </c>
      <c r="M5163" s="278">
        <f t="shared" si="80"/>
        <v>0</v>
      </c>
    </row>
    <row r="5164" spans="1:13" hidden="1" x14ac:dyDescent="0.3">
      <c r="A5164" s="108">
        <v>600767</v>
      </c>
      <c r="B5164" s="133" t="s">
        <v>10054</v>
      </c>
      <c r="C5164" s="133" t="s">
        <v>23</v>
      </c>
      <c r="D5164" s="133" t="s">
        <v>9760</v>
      </c>
      <c r="E5164" s="133" t="s">
        <v>10042</v>
      </c>
      <c r="F5164" s="133" t="s">
        <v>9732</v>
      </c>
      <c r="G5164" s="133" t="s">
        <v>4455</v>
      </c>
      <c r="H5164" s="133" t="s">
        <v>10055</v>
      </c>
      <c r="I5164" t="b">
        <v>0</v>
      </c>
      <c r="J5164" s="133" t="s">
        <v>867</v>
      </c>
      <c r="K5164" s="91">
        <v>220000</v>
      </c>
      <c r="L5164" s="278">
        <v>220000</v>
      </c>
      <c r="M5164" s="278">
        <f t="shared" si="80"/>
        <v>0</v>
      </c>
    </row>
    <row r="5165" spans="1:13" hidden="1" x14ac:dyDescent="0.3">
      <c r="A5165" s="108">
        <v>600778</v>
      </c>
      <c r="B5165" s="133" t="s">
        <v>10056</v>
      </c>
      <c r="C5165" s="133" t="s">
        <v>23</v>
      </c>
      <c r="D5165" s="133" t="s">
        <v>9760</v>
      </c>
      <c r="E5165" s="133" t="s">
        <v>10042</v>
      </c>
      <c r="F5165" s="133" t="s">
        <v>9732</v>
      </c>
      <c r="G5165" s="133" t="s">
        <v>4021</v>
      </c>
      <c r="H5165" s="133" t="s">
        <v>10057</v>
      </c>
      <c r="I5165" t="b">
        <v>0</v>
      </c>
      <c r="J5165" s="133" t="s">
        <v>867</v>
      </c>
      <c r="K5165" s="91">
        <v>36000</v>
      </c>
      <c r="L5165" s="278">
        <v>36000</v>
      </c>
      <c r="M5165" s="278">
        <f t="shared" si="80"/>
        <v>0</v>
      </c>
    </row>
    <row r="5166" spans="1:13" hidden="1" x14ac:dyDescent="0.3">
      <c r="A5166" s="108">
        <v>600779</v>
      </c>
      <c r="B5166" s="133" t="s">
        <v>10058</v>
      </c>
      <c r="C5166" s="133" t="s">
        <v>23</v>
      </c>
      <c r="D5166" s="133" t="s">
        <v>9760</v>
      </c>
      <c r="E5166" s="133" t="s">
        <v>10042</v>
      </c>
      <c r="F5166" s="133" t="s">
        <v>9732</v>
      </c>
      <c r="G5166" s="133" t="s">
        <v>925</v>
      </c>
      <c r="H5166" s="133" t="s">
        <v>10059</v>
      </c>
      <c r="I5166" t="b">
        <v>0</v>
      </c>
      <c r="J5166" s="133" t="s">
        <v>867</v>
      </c>
      <c r="K5166" s="91">
        <v>80680</v>
      </c>
      <c r="L5166" s="278">
        <v>80680</v>
      </c>
      <c r="M5166" s="278">
        <f t="shared" si="80"/>
        <v>0</v>
      </c>
    </row>
    <row r="5167" spans="1:13" hidden="1" x14ac:dyDescent="0.3">
      <c r="A5167" s="108">
        <v>600840</v>
      </c>
      <c r="B5167" s="133" t="s">
        <v>10060</v>
      </c>
      <c r="C5167" s="133" t="s">
        <v>23</v>
      </c>
      <c r="D5167" s="133" t="s">
        <v>9760</v>
      </c>
      <c r="E5167" s="133" t="s">
        <v>10042</v>
      </c>
      <c r="F5167" s="133" t="s">
        <v>9732</v>
      </c>
      <c r="G5167" s="133" t="s">
        <v>928</v>
      </c>
      <c r="H5167" s="133" t="s">
        <v>10061</v>
      </c>
      <c r="I5167" t="b">
        <v>0</v>
      </c>
      <c r="J5167" s="133" t="s">
        <v>867</v>
      </c>
      <c r="K5167" s="91">
        <v>14500</v>
      </c>
      <c r="L5167" s="278">
        <v>14500</v>
      </c>
      <c r="M5167" s="278">
        <f t="shared" si="80"/>
        <v>0</v>
      </c>
    </row>
    <row r="5168" spans="1:13" hidden="1" x14ac:dyDescent="0.3">
      <c r="A5168" s="108">
        <v>1191714</v>
      </c>
      <c r="B5168" s="133" t="s">
        <v>10062</v>
      </c>
      <c r="C5168" s="133" t="s">
        <v>23</v>
      </c>
      <c r="D5168" s="133" t="s">
        <v>9760</v>
      </c>
      <c r="E5168" s="133" t="s">
        <v>10042</v>
      </c>
      <c r="F5168" s="133" t="s">
        <v>9732</v>
      </c>
      <c r="G5168" s="133" t="s">
        <v>931</v>
      </c>
      <c r="H5168" s="133" t="s">
        <v>10063</v>
      </c>
      <c r="I5168" t="b">
        <v>0</v>
      </c>
      <c r="J5168" s="133" t="s">
        <v>867</v>
      </c>
      <c r="K5168" s="91">
        <v>16500</v>
      </c>
      <c r="L5168" s="278">
        <v>16500</v>
      </c>
      <c r="M5168" s="278">
        <f t="shared" si="80"/>
        <v>0</v>
      </c>
    </row>
    <row r="5169" spans="1:13" hidden="1" x14ac:dyDescent="0.3">
      <c r="A5169" s="108">
        <v>1191723</v>
      </c>
      <c r="B5169" s="133" t="s">
        <v>10064</v>
      </c>
      <c r="C5169" s="133" t="s">
        <v>23</v>
      </c>
      <c r="D5169" s="133" t="s">
        <v>9760</v>
      </c>
      <c r="E5169" s="133" t="s">
        <v>10042</v>
      </c>
      <c r="F5169" s="133" t="s">
        <v>9732</v>
      </c>
      <c r="G5169" s="133" t="s">
        <v>944</v>
      </c>
      <c r="H5169" s="133" t="s">
        <v>10065</v>
      </c>
      <c r="I5169" t="b">
        <v>0</v>
      </c>
      <c r="J5169" s="133" t="s">
        <v>867</v>
      </c>
      <c r="K5169" s="91">
        <v>193000</v>
      </c>
      <c r="L5169" s="278">
        <v>193000</v>
      </c>
      <c r="M5169" s="278">
        <f t="shared" si="80"/>
        <v>0</v>
      </c>
    </row>
    <row r="5170" spans="1:13" hidden="1" x14ac:dyDescent="0.3">
      <c r="A5170" s="108">
        <v>600768</v>
      </c>
      <c r="B5170" s="133" t="s">
        <v>10066</v>
      </c>
      <c r="C5170" s="133" t="s">
        <v>23</v>
      </c>
      <c r="D5170" s="133" t="s">
        <v>9760</v>
      </c>
      <c r="E5170" s="133" t="s">
        <v>10042</v>
      </c>
      <c r="F5170" s="133" t="s">
        <v>9732</v>
      </c>
      <c r="G5170" s="133" t="s">
        <v>1060</v>
      </c>
      <c r="H5170" s="133" t="s">
        <v>10067</v>
      </c>
      <c r="I5170" t="b">
        <v>0</v>
      </c>
      <c r="J5170" s="133" t="s">
        <v>867</v>
      </c>
      <c r="K5170" s="91">
        <v>99200</v>
      </c>
      <c r="L5170" s="278">
        <v>99200</v>
      </c>
      <c r="M5170" s="278">
        <f t="shared" si="80"/>
        <v>0</v>
      </c>
    </row>
    <row r="5171" spans="1:13" hidden="1" x14ac:dyDescent="0.3">
      <c r="A5171" s="108">
        <v>600769</v>
      </c>
      <c r="B5171" s="133" t="s">
        <v>10068</v>
      </c>
      <c r="C5171" s="133" t="s">
        <v>23</v>
      </c>
      <c r="D5171" s="133" t="s">
        <v>9760</v>
      </c>
      <c r="E5171" s="133" t="s">
        <v>10042</v>
      </c>
      <c r="F5171" s="133" t="s">
        <v>9732</v>
      </c>
      <c r="G5171" s="133" t="s">
        <v>1063</v>
      </c>
      <c r="H5171" s="133" t="s">
        <v>10069</v>
      </c>
      <c r="I5171" t="b">
        <v>0</v>
      </c>
      <c r="J5171" s="133" t="s">
        <v>867</v>
      </c>
      <c r="K5171" s="91">
        <v>317500</v>
      </c>
      <c r="L5171" s="278">
        <v>317500</v>
      </c>
      <c r="M5171" s="278">
        <f t="shared" si="80"/>
        <v>0</v>
      </c>
    </row>
    <row r="5172" spans="1:13" hidden="1" x14ac:dyDescent="0.3">
      <c r="A5172" s="108">
        <v>600770</v>
      </c>
      <c r="B5172" s="133" t="s">
        <v>10070</v>
      </c>
      <c r="C5172" s="133" t="s">
        <v>23</v>
      </c>
      <c r="D5172" s="133" t="s">
        <v>9760</v>
      </c>
      <c r="E5172" s="133" t="s">
        <v>10042</v>
      </c>
      <c r="F5172" s="133" t="s">
        <v>9732</v>
      </c>
      <c r="G5172" s="133" t="s">
        <v>1088</v>
      </c>
      <c r="H5172" s="133" t="s">
        <v>10071</v>
      </c>
      <c r="I5172" t="b">
        <v>0</v>
      </c>
      <c r="J5172" s="133" t="s">
        <v>867</v>
      </c>
      <c r="K5172" s="91">
        <v>317500</v>
      </c>
      <c r="L5172" s="278">
        <v>317500</v>
      </c>
      <c r="M5172" s="278">
        <f t="shared" si="80"/>
        <v>0</v>
      </c>
    </row>
    <row r="5173" spans="1:13" hidden="1" x14ac:dyDescent="0.3">
      <c r="A5173" s="108">
        <v>600771</v>
      </c>
      <c r="B5173" s="133" t="s">
        <v>10072</v>
      </c>
      <c r="C5173" s="133" t="s">
        <v>23</v>
      </c>
      <c r="D5173" s="133" t="s">
        <v>9760</v>
      </c>
      <c r="E5173" s="133" t="s">
        <v>10042</v>
      </c>
      <c r="F5173" s="133" t="s">
        <v>9732</v>
      </c>
      <c r="G5173" s="133" t="s">
        <v>1066</v>
      </c>
      <c r="H5173" s="133" t="s">
        <v>10073</v>
      </c>
      <c r="I5173" t="b">
        <v>0</v>
      </c>
      <c r="J5173" s="133" t="s">
        <v>867</v>
      </c>
      <c r="K5173" s="91">
        <v>240000</v>
      </c>
      <c r="L5173" s="278">
        <v>240000</v>
      </c>
      <c r="M5173" s="278">
        <f t="shared" si="80"/>
        <v>0</v>
      </c>
    </row>
    <row r="5174" spans="1:13" hidden="1" x14ac:dyDescent="0.3">
      <c r="A5174" s="108">
        <v>600772</v>
      </c>
      <c r="B5174" s="133" t="s">
        <v>10074</v>
      </c>
      <c r="C5174" s="133" t="s">
        <v>23</v>
      </c>
      <c r="D5174" s="133" t="s">
        <v>9760</v>
      </c>
      <c r="E5174" s="133" t="s">
        <v>2109</v>
      </c>
      <c r="F5174" s="133" t="s">
        <v>9732</v>
      </c>
      <c r="G5174" s="133" t="s">
        <v>865</v>
      </c>
      <c r="H5174" s="133" t="s">
        <v>10075</v>
      </c>
      <c r="I5174" t="b">
        <v>0</v>
      </c>
      <c r="J5174" s="133" t="s">
        <v>867</v>
      </c>
      <c r="K5174" s="91">
        <v>2900</v>
      </c>
      <c r="L5174" s="278">
        <v>2900</v>
      </c>
      <c r="M5174" s="278">
        <f t="shared" si="80"/>
        <v>0</v>
      </c>
    </row>
    <row r="5175" spans="1:13" hidden="1" x14ac:dyDescent="0.3">
      <c r="A5175" s="108">
        <v>600774</v>
      </c>
      <c r="B5175" s="133" t="s">
        <v>10076</v>
      </c>
      <c r="C5175" s="133" t="s">
        <v>23</v>
      </c>
      <c r="D5175" s="133" t="s">
        <v>9760</v>
      </c>
      <c r="E5175" s="133" t="s">
        <v>10077</v>
      </c>
      <c r="F5175" s="133" t="s">
        <v>9732</v>
      </c>
      <c r="G5175" s="133" t="s">
        <v>865</v>
      </c>
      <c r="H5175" s="133" t="s">
        <v>10078</v>
      </c>
      <c r="I5175" t="b">
        <v>0</v>
      </c>
      <c r="J5175" s="133" t="s">
        <v>867</v>
      </c>
      <c r="K5175" s="91">
        <v>2585090</v>
      </c>
      <c r="L5175" s="278">
        <v>2585090</v>
      </c>
      <c r="M5175" s="278">
        <f t="shared" si="80"/>
        <v>0</v>
      </c>
    </row>
    <row r="5176" spans="1:13" hidden="1" x14ac:dyDescent="0.3">
      <c r="A5176" s="108">
        <v>600776</v>
      </c>
      <c r="B5176" s="133" t="s">
        <v>10079</v>
      </c>
      <c r="C5176" s="133" t="s">
        <v>23</v>
      </c>
      <c r="D5176" s="133" t="s">
        <v>10080</v>
      </c>
      <c r="E5176" s="133" t="s">
        <v>1679</v>
      </c>
      <c r="F5176" s="133" t="s">
        <v>9732</v>
      </c>
      <c r="G5176" s="133" t="s">
        <v>865</v>
      </c>
      <c r="H5176" s="133" t="s">
        <v>326</v>
      </c>
      <c r="I5176" t="b">
        <v>0</v>
      </c>
      <c r="J5176" s="133" t="s">
        <v>867</v>
      </c>
      <c r="K5176" s="91">
        <v>0</v>
      </c>
      <c r="L5176" s="278">
        <v>0</v>
      </c>
      <c r="M5176" s="278">
        <f t="shared" si="80"/>
        <v>0</v>
      </c>
    </row>
    <row r="5177" spans="1:13" hidden="1" x14ac:dyDescent="0.3">
      <c r="A5177" s="108">
        <v>600777</v>
      </c>
      <c r="B5177" s="261" t="s">
        <v>12003</v>
      </c>
      <c r="C5177" s="262" t="s">
        <v>23</v>
      </c>
      <c r="D5177" s="262" t="s">
        <v>10080</v>
      </c>
      <c r="E5177" s="262" t="s">
        <v>1679</v>
      </c>
      <c r="F5177" s="262" t="s">
        <v>9732</v>
      </c>
      <c r="G5177" s="262" t="s">
        <v>1807</v>
      </c>
      <c r="H5177" s="262" t="s">
        <v>7857</v>
      </c>
      <c r="I5177" s="263" t="b">
        <v>0</v>
      </c>
      <c r="J5177" s="261" t="s">
        <v>867</v>
      </c>
      <c r="K5177" s="264"/>
      <c r="L5177" s="278">
        <v>16810</v>
      </c>
      <c r="M5177" s="285">
        <f t="shared" si="80"/>
        <v>16810</v>
      </c>
    </row>
    <row r="5178" spans="1:13" hidden="1" x14ac:dyDescent="0.3">
      <c r="A5178" s="108">
        <v>604227</v>
      </c>
      <c r="B5178" s="133" t="s">
        <v>10081</v>
      </c>
      <c r="C5178" s="133" t="s">
        <v>23</v>
      </c>
      <c r="D5178" s="133" t="s">
        <v>10080</v>
      </c>
      <c r="E5178" s="133" t="s">
        <v>1679</v>
      </c>
      <c r="F5178" s="133" t="s">
        <v>9732</v>
      </c>
      <c r="G5178" s="133" t="s">
        <v>925</v>
      </c>
      <c r="H5178" s="133" t="s">
        <v>10082</v>
      </c>
      <c r="I5178" t="b">
        <v>0</v>
      </c>
      <c r="J5178" s="133" t="s">
        <v>867</v>
      </c>
      <c r="K5178" s="91">
        <v>1250000</v>
      </c>
      <c r="L5178" s="278">
        <v>1250000</v>
      </c>
      <c r="M5178" s="278">
        <f t="shared" si="80"/>
        <v>0</v>
      </c>
    </row>
    <row r="5179" spans="1:13" hidden="1" x14ac:dyDescent="0.3">
      <c r="A5179" s="108">
        <v>604228</v>
      </c>
      <c r="B5179" s="133" t="s">
        <v>10083</v>
      </c>
      <c r="C5179" s="133" t="s">
        <v>23</v>
      </c>
      <c r="D5179" s="133" t="s">
        <v>10080</v>
      </c>
      <c r="E5179" s="133" t="s">
        <v>1679</v>
      </c>
      <c r="F5179" s="133" t="s">
        <v>9732</v>
      </c>
      <c r="G5179" s="133" t="s">
        <v>928</v>
      </c>
      <c r="H5179" s="133" t="s">
        <v>10084</v>
      </c>
      <c r="I5179" t="b">
        <v>0</v>
      </c>
      <c r="J5179" s="133" t="s">
        <v>867</v>
      </c>
      <c r="K5179" s="91">
        <v>200000</v>
      </c>
      <c r="L5179" s="278">
        <v>200000</v>
      </c>
      <c r="M5179" s="278">
        <f t="shared" si="80"/>
        <v>0</v>
      </c>
    </row>
    <row r="5180" spans="1:13" hidden="1" x14ac:dyDescent="0.3">
      <c r="A5180" s="108">
        <v>604229</v>
      </c>
      <c r="B5180" s="133" t="s">
        <v>10085</v>
      </c>
      <c r="C5180" s="133" t="s">
        <v>23</v>
      </c>
      <c r="D5180" s="133" t="s">
        <v>10080</v>
      </c>
      <c r="E5180" s="133" t="s">
        <v>1679</v>
      </c>
      <c r="F5180" s="133" t="s">
        <v>9732</v>
      </c>
      <c r="G5180" s="133" t="s">
        <v>931</v>
      </c>
      <c r="H5180" s="133" t="s">
        <v>10086</v>
      </c>
      <c r="I5180" t="b">
        <v>0</v>
      </c>
      <c r="J5180" s="133" t="s">
        <v>867</v>
      </c>
      <c r="K5180" s="91">
        <v>264170</v>
      </c>
      <c r="L5180" s="278">
        <v>264170</v>
      </c>
      <c r="M5180" s="278">
        <f t="shared" si="80"/>
        <v>0</v>
      </c>
    </row>
    <row r="5181" spans="1:13" hidden="1" x14ac:dyDescent="0.3">
      <c r="A5181" s="108">
        <v>604230</v>
      </c>
      <c r="B5181" s="133" t="s">
        <v>10087</v>
      </c>
      <c r="C5181" s="133" t="s">
        <v>23</v>
      </c>
      <c r="D5181" s="133" t="s">
        <v>10080</v>
      </c>
      <c r="E5181" s="133" t="s">
        <v>1679</v>
      </c>
      <c r="F5181" s="133" t="s">
        <v>9732</v>
      </c>
      <c r="G5181" s="133" t="s">
        <v>944</v>
      </c>
      <c r="H5181" s="133" t="s">
        <v>10088</v>
      </c>
      <c r="I5181" t="b">
        <v>0</v>
      </c>
      <c r="J5181" s="133" t="s">
        <v>867</v>
      </c>
      <c r="K5181" s="91">
        <v>21900</v>
      </c>
      <c r="L5181" s="278">
        <v>21900</v>
      </c>
      <c r="M5181" s="278">
        <f t="shared" si="80"/>
        <v>0</v>
      </c>
    </row>
    <row r="5182" spans="1:13" hidden="1" x14ac:dyDescent="0.3">
      <c r="A5182" s="108">
        <v>851419</v>
      </c>
      <c r="B5182" s="133" t="s">
        <v>10089</v>
      </c>
      <c r="C5182" s="133" t="s">
        <v>23</v>
      </c>
      <c r="D5182" s="133" t="s">
        <v>10080</v>
      </c>
      <c r="E5182" s="133" t="s">
        <v>1679</v>
      </c>
      <c r="F5182" s="133" t="s">
        <v>9732</v>
      </c>
      <c r="G5182" s="133" t="s">
        <v>1060</v>
      </c>
      <c r="H5182" s="133" t="s">
        <v>10090</v>
      </c>
      <c r="I5182" t="b">
        <v>0</v>
      </c>
      <c r="J5182" s="133" t="s">
        <v>867</v>
      </c>
      <c r="K5182" s="91">
        <v>1500000</v>
      </c>
      <c r="L5182" s="278">
        <v>1500000</v>
      </c>
      <c r="M5182" s="278">
        <f t="shared" si="80"/>
        <v>0</v>
      </c>
    </row>
    <row r="5183" spans="1:13" hidden="1" x14ac:dyDescent="0.3">
      <c r="A5183" s="108">
        <v>589893</v>
      </c>
      <c r="B5183" s="133" t="s">
        <v>10091</v>
      </c>
      <c r="C5183" s="133" t="s">
        <v>23</v>
      </c>
      <c r="D5183" s="133" t="s">
        <v>10080</v>
      </c>
      <c r="E5183" s="133" t="s">
        <v>1679</v>
      </c>
      <c r="F5183" s="133" t="s">
        <v>9732</v>
      </c>
      <c r="G5183" s="133" t="s">
        <v>1063</v>
      </c>
      <c r="H5183" s="133" t="s">
        <v>10092</v>
      </c>
      <c r="I5183" t="b">
        <v>0</v>
      </c>
      <c r="J5183" s="133" t="s">
        <v>867</v>
      </c>
      <c r="K5183" s="91">
        <v>44000</v>
      </c>
      <c r="L5183" s="278">
        <v>44000</v>
      </c>
      <c r="M5183" s="278">
        <f t="shared" si="80"/>
        <v>0</v>
      </c>
    </row>
    <row r="5184" spans="1:13" hidden="1" x14ac:dyDescent="0.3">
      <c r="A5184" s="108">
        <v>589894</v>
      </c>
      <c r="B5184" s="133" t="s">
        <v>10093</v>
      </c>
      <c r="C5184" s="133" t="s">
        <v>23</v>
      </c>
      <c r="D5184" s="133" t="s">
        <v>10080</v>
      </c>
      <c r="E5184" s="133" t="s">
        <v>1679</v>
      </c>
      <c r="F5184" s="133" t="s">
        <v>9732</v>
      </c>
      <c r="G5184" s="133" t="s">
        <v>1088</v>
      </c>
      <c r="H5184" s="133" t="s">
        <v>10094</v>
      </c>
      <c r="I5184" t="b">
        <v>0</v>
      </c>
      <c r="J5184" s="133" t="s">
        <v>867</v>
      </c>
      <c r="K5184" s="91">
        <v>0</v>
      </c>
      <c r="L5184" s="278">
        <v>0</v>
      </c>
      <c r="M5184" s="278">
        <f t="shared" si="80"/>
        <v>0</v>
      </c>
    </row>
    <row r="5185" spans="1:13" hidden="1" x14ac:dyDescent="0.3">
      <c r="A5185" s="108">
        <v>589895</v>
      </c>
      <c r="B5185" s="133" t="s">
        <v>10095</v>
      </c>
      <c r="C5185" s="133" t="s">
        <v>23</v>
      </c>
      <c r="D5185" s="133" t="s">
        <v>10080</v>
      </c>
      <c r="E5185" s="133" t="s">
        <v>1679</v>
      </c>
      <c r="F5185" s="133" t="s">
        <v>9732</v>
      </c>
      <c r="G5185" s="133" t="s">
        <v>1066</v>
      </c>
      <c r="H5185" s="133" t="s">
        <v>3690</v>
      </c>
      <c r="I5185" t="b">
        <v>0</v>
      </c>
      <c r="J5185" s="133" t="s">
        <v>867</v>
      </c>
      <c r="K5185" s="91">
        <v>27850</v>
      </c>
      <c r="L5185" s="278">
        <v>29480</v>
      </c>
      <c r="M5185" s="278">
        <f t="shared" si="80"/>
        <v>1630</v>
      </c>
    </row>
    <row r="5186" spans="1:13" hidden="1" x14ac:dyDescent="0.3">
      <c r="A5186" s="108">
        <v>589896</v>
      </c>
      <c r="B5186" s="133" t="s">
        <v>10096</v>
      </c>
      <c r="C5186" s="133" t="s">
        <v>24</v>
      </c>
      <c r="D5186" s="133" t="s">
        <v>10097</v>
      </c>
      <c r="E5186" s="133" t="s">
        <v>863</v>
      </c>
      <c r="F5186" s="133" t="s">
        <v>10098</v>
      </c>
      <c r="G5186" s="133" t="s">
        <v>865</v>
      </c>
      <c r="H5186" s="133" t="s">
        <v>10099</v>
      </c>
      <c r="I5186" t="b">
        <v>0</v>
      </c>
      <c r="J5186" s="133" t="s">
        <v>867</v>
      </c>
      <c r="K5186" s="91">
        <v>150000</v>
      </c>
      <c r="L5186" s="278">
        <v>150000</v>
      </c>
      <c r="M5186" s="278">
        <f t="shared" si="80"/>
        <v>0</v>
      </c>
    </row>
    <row r="5187" spans="1:13" hidden="1" x14ac:dyDescent="0.3">
      <c r="A5187" s="108">
        <v>589897</v>
      </c>
      <c r="B5187" s="133" t="s">
        <v>10100</v>
      </c>
      <c r="C5187" s="133" t="s">
        <v>24</v>
      </c>
      <c r="D5187" s="133" t="s">
        <v>10097</v>
      </c>
      <c r="E5187" s="133" t="s">
        <v>935</v>
      </c>
      <c r="F5187" s="133" t="s">
        <v>10098</v>
      </c>
      <c r="G5187" s="133" t="s">
        <v>865</v>
      </c>
      <c r="H5187" s="133" t="s">
        <v>10101</v>
      </c>
      <c r="I5187" t="b">
        <v>0</v>
      </c>
      <c r="J5187" s="133" t="s">
        <v>867</v>
      </c>
      <c r="K5187" s="91">
        <v>980000</v>
      </c>
      <c r="L5187" s="278">
        <v>980000</v>
      </c>
      <c r="M5187" s="278">
        <f t="shared" si="80"/>
        <v>0</v>
      </c>
    </row>
    <row r="5188" spans="1:13" hidden="1" x14ac:dyDescent="0.3">
      <c r="A5188" s="108">
        <v>589898</v>
      </c>
      <c r="B5188" s="133" t="s">
        <v>10104</v>
      </c>
      <c r="C5188" s="133" t="s">
        <v>24</v>
      </c>
      <c r="D5188" s="133" t="s">
        <v>1132</v>
      </c>
      <c r="E5188" s="133" t="s">
        <v>882</v>
      </c>
      <c r="F5188" s="133" t="s">
        <v>10098</v>
      </c>
      <c r="G5188" s="133" t="s">
        <v>865</v>
      </c>
      <c r="H5188" s="133" t="s">
        <v>1133</v>
      </c>
      <c r="I5188" t="b">
        <v>0</v>
      </c>
      <c r="J5188" s="133" t="s">
        <v>867</v>
      </c>
      <c r="K5188" s="91">
        <v>460</v>
      </c>
      <c r="L5188" s="278">
        <v>460</v>
      </c>
      <c r="M5188" s="278">
        <f t="shared" si="80"/>
        <v>0</v>
      </c>
    </row>
    <row r="5189" spans="1:13" hidden="1" x14ac:dyDescent="0.3">
      <c r="A5189" s="108">
        <v>589899</v>
      </c>
      <c r="B5189" s="133" t="s">
        <v>10105</v>
      </c>
      <c r="C5189" s="133" t="s">
        <v>24</v>
      </c>
      <c r="D5189" s="133" t="s">
        <v>10106</v>
      </c>
      <c r="E5189" s="133" t="s">
        <v>882</v>
      </c>
      <c r="F5189" s="133" t="s">
        <v>10098</v>
      </c>
      <c r="G5189" s="133" t="s">
        <v>865</v>
      </c>
      <c r="H5189" s="133" t="s">
        <v>10107</v>
      </c>
      <c r="I5189" t="b">
        <v>0</v>
      </c>
      <c r="J5189" s="133" t="s">
        <v>867</v>
      </c>
      <c r="K5189" s="91">
        <v>1500</v>
      </c>
      <c r="L5189" s="278">
        <v>1500</v>
      </c>
      <c r="M5189" s="278">
        <f t="shared" si="80"/>
        <v>0</v>
      </c>
    </row>
    <row r="5190" spans="1:13" hidden="1" x14ac:dyDescent="0.3">
      <c r="A5190" s="108">
        <v>1191848</v>
      </c>
      <c r="B5190" s="133" t="s">
        <v>10108</v>
      </c>
      <c r="C5190" s="133" t="s">
        <v>24</v>
      </c>
      <c r="D5190" s="133" t="s">
        <v>1149</v>
      </c>
      <c r="E5190" s="133" t="s">
        <v>882</v>
      </c>
      <c r="F5190" s="133" t="s">
        <v>10098</v>
      </c>
      <c r="G5190" s="133" t="s">
        <v>865</v>
      </c>
      <c r="H5190" s="133" t="s">
        <v>1150</v>
      </c>
      <c r="I5190" t="b">
        <v>0</v>
      </c>
      <c r="J5190" s="133" t="s">
        <v>867</v>
      </c>
      <c r="K5190" s="91">
        <v>0</v>
      </c>
      <c r="L5190" s="278">
        <v>0</v>
      </c>
      <c r="M5190" s="278">
        <f t="shared" ref="M5190:M5253" si="81">+L5190-K5190</f>
        <v>0</v>
      </c>
    </row>
    <row r="5191" spans="1:13" hidden="1" x14ac:dyDescent="0.3">
      <c r="A5191" s="108">
        <v>850431</v>
      </c>
      <c r="B5191" s="133" t="s">
        <v>10109</v>
      </c>
      <c r="C5191" s="133" t="s">
        <v>24</v>
      </c>
      <c r="D5191" s="133" t="s">
        <v>10110</v>
      </c>
      <c r="E5191" s="133" t="s">
        <v>863</v>
      </c>
      <c r="F5191" s="133" t="s">
        <v>10098</v>
      </c>
      <c r="G5191" s="133" t="s">
        <v>865</v>
      </c>
      <c r="H5191" s="133" t="s">
        <v>10111</v>
      </c>
      <c r="I5191" t="b">
        <v>0</v>
      </c>
      <c r="J5191" s="133" t="s">
        <v>867</v>
      </c>
      <c r="K5191" s="91">
        <v>2501580</v>
      </c>
      <c r="L5191" s="278">
        <v>2501580</v>
      </c>
      <c r="M5191" s="278">
        <f t="shared" si="81"/>
        <v>0</v>
      </c>
    </row>
    <row r="5192" spans="1:13" hidden="1" x14ac:dyDescent="0.3">
      <c r="A5192" s="108">
        <v>595340</v>
      </c>
      <c r="B5192" s="133" t="s">
        <v>10112</v>
      </c>
      <c r="C5192" s="133" t="s">
        <v>24</v>
      </c>
      <c r="D5192" s="133" t="s">
        <v>10110</v>
      </c>
      <c r="E5192" s="133" t="s">
        <v>947</v>
      </c>
      <c r="F5192" s="133" t="s">
        <v>10098</v>
      </c>
      <c r="G5192" s="133" t="s">
        <v>865</v>
      </c>
      <c r="H5192" s="133" t="s">
        <v>10113</v>
      </c>
      <c r="I5192" t="b">
        <v>0</v>
      </c>
      <c r="J5192" s="133" t="s">
        <v>867</v>
      </c>
      <c r="K5192" s="91">
        <v>0</v>
      </c>
      <c r="L5192" s="278">
        <v>0</v>
      </c>
      <c r="M5192" s="278">
        <f t="shared" si="81"/>
        <v>0</v>
      </c>
    </row>
    <row r="5193" spans="1:13" hidden="1" x14ac:dyDescent="0.3">
      <c r="A5193" s="108">
        <v>595341</v>
      </c>
      <c r="B5193" s="133" t="s">
        <v>10114</v>
      </c>
      <c r="C5193" s="133" t="s">
        <v>24</v>
      </c>
      <c r="D5193" s="133" t="s">
        <v>10115</v>
      </c>
      <c r="E5193" s="133" t="s">
        <v>1165</v>
      </c>
      <c r="F5193" s="133" t="s">
        <v>10098</v>
      </c>
      <c r="G5193" s="133" t="s">
        <v>865</v>
      </c>
      <c r="H5193" s="133">
        <v>0</v>
      </c>
      <c r="I5193" t="b">
        <v>0</v>
      </c>
      <c r="J5193" s="133" t="s">
        <v>1166</v>
      </c>
      <c r="K5193" s="91">
        <v>582020</v>
      </c>
      <c r="L5193" s="278">
        <v>556970</v>
      </c>
      <c r="M5193" s="278">
        <f t="shared" si="81"/>
        <v>-25050</v>
      </c>
    </row>
    <row r="5194" spans="1:13" hidden="1" x14ac:dyDescent="0.3">
      <c r="A5194" s="108">
        <v>595342</v>
      </c>
      <c r="B5194" s="133" t="s">
        <v>10116</v>
      </c>
      <c r="C5194" s="133" t="s">
        <v>24</v>
      </c>
      <c r="D5194" s="133" t="s">
        <v>10115</v>
      </c>
      <c r="E5194" s="133" t="s">
        <v>1173</v>
      </c>
      <c r="F5194" s="133" t="s">
        <v>10098</v>
      </c>
      <c r="G5194" s="133" t="s">
        <v>865</v>
      </c>
      <c r="H5194" s="133" t="s">
        <v>1174</v>
      </c>
      <c r="I5194" t="b">
        <v>0</v>
      </c>
      <c r="J5194" s="133" t="s">
        <v>867</v>
      </c>
      <c r="K5194" s="91">
        <v>100000</v>
      </c>
      <c r="L5194" s="278">
        <v>100000</v>
      </c>
      <c r="M5194" s="278">
        <f t="shared" si="81"/>
        <v>0</v>
      </c>
    </row>
    <row r="5195" spans="1:13" hidden="1" x14ac:dyDescent="0.3">
      <c r="A5195" s="108">
        <v>595343</v>
      </c>
      <c r="B5195" s="133" t="s">
        <v>10117</v>
      </c>
      <c r="C5195" s="133" t="s">
        <v>24</v>
      </c>
      <c r="D5195" s="133" t="s">
        <v>10115</v>
      </c>
      <c r="E5195" s="133" t="s">
        <v>1286</v>
      </c>
      <c r="F5195" s="133" t="s">
        <v>10098</v>
      </c>
      <c r="G5195" s="133" t="s">
        <v>865</v>
      </c>
      <c r="H5195" s="133" t="s">
        <v>1287</v>
      </c>
      <c r="I5195" t="b">
        <v>0</v>
      </c>
      <c r="J5195" s="133" t="s">
        <v>867</v>
      </c>
      <c r="K5195" s="91">
        <v>4500</v>
      </c>
      <c r="L5195" s="278">
        <v>4500</v>
      </c>
      <c r="M5195" s="278">
        <f t="shared" si="81"/>
        <v>0</v>
      </c>
    </row>
    <row r="5196" spans="1:13" hidden="1" x14ac:dyDescent="0.3">
      <c r="A5196" s="108">
        <v>589213</v>
      </c>
      <c r="B5196" s="133" t="s">
        <v>10118</v>
      </c>
      <c r="C5196" s="133" t="s">
        <v>24</v>
      </c>
      <c r="D5196" s="133" t="s">
        <v>10115</v>
      </c>
      <c r="E5196" s="133" t="s">
        <v>1176</v>
      </c>
      <c r="F5196" s="133" t="s">
        <v>10098</v>
      </c>
      <c r="G5196" s="133" t="s">
        <v>865</v>
      </c>
      <c r="H5196" s="133">
        <v>0</v>
      </c>
      <c r="I5196" t="b">
        <v>0</v>
      </c>
      <c r="J5196" s="133" t="s">
        <v>1166</v>
      </c>
      <c r="K5196" s="91">
        <v>356480</v>
      </c>
      <c r="L5196" s="278">
        <v>347920</v>
      </c>
      <c r="M5196" s="278">
        <f t="shared" si="81"/>
        <v>-8560</v>
      </c>
    </row>
    <row r="5197" spans="1:13" hidden="1" x14ac:dyDescent="0.3">
      <c r="A5197" s="108">
        <v>589238</v>
      </c>
      <c r="B5197" s="133" t="s">
        <v>10119</v>
      </c>
      <c r="C5197" s="133" t="s">
        <v>24</v>
      </c>
      <c r="D5197" s="133" t="s">
        <v>10115</v>
      </c>
      <c r="E5197" s="133" t="s">
        <v>9771</v>
      </c>
      <c r="F5197" s="133" t="s">
        <v>10098</v>
      </c>
      <c r="G5197" s="133" t="s">
        <v>865</v>
      </c>
      <c r="H5197" s="133" t="s">
        <v>9772</v>
      </c>
      <c r="I5197" t="b">
        <v>0</v>
      </c>
      <c r="J5197" s="133" t="s">
        <v>867</v>
      </c>
      <c r="K5197" s="91">
        <v>0</v>
      </c>
      <c r="L5197" s="278">
        <v>0</v>
      </c>
      <c r="M5197" s="278">
        <f t="shared" si="81"/>
        <v>0</v>
      </c>
    </row>
    <row r="5198" spans="1:13" hidden="1" x14ac:dyDescent="0.3">
      <c r="A5198" s="108">
        <v>590994</v>
      </c>
      <c r="B5198" s="133" t="s">
        <v>10120</v>
      </c>
      <c r="C5198" s="133" t="s">
        <v>24</v>
      </c>
      <c r="D5198" s="133" t="s">
        <v>10115</v>
      </c>
      <c r="E5198" s="133" t="s">
        <v>1624</v>
      </c>
      <c r="F5198" s="133" t="s">
        <v>10098</v>
      </c>
      <c r="G5198" s="133" t="s">
        <v>865</v>
      </c>
      <c r="H5198" s="133" t="s">
        <v>1625</v>
      </c>
      <c r="I5198" t="b">
        <v>0</v>
      </c>
      <c r="J5198" s="133" t="s">
        <v>867</v>
      </c>
      <c r="K5198" s="91">
        <v>0</v>
      </c>
      <c r="L5198" s="278">
        <v>0</v>
      </c>
      <c r="M5198" s="278">
        <f t="shared" si="81"/>
        <v>0</v>
      </c>
    </row>
    <row r="5199" spans="1:13" hidden="1" x14ac:dyDescent="0.3">
      <c r="A5199" s="108">
        <v>590995</v>
      </c>
      <c r="B5199" s="133" t="s">
        <v>10121</v>
      </c>
      <c r="C5199" s="133" t="s">
        <v>24</v>
      </c>
      <c r="D5199" s="133" t="s">
        <v>10115</v>
      </c>
      <c r="E5199" s="133" t="s">
        <v>1525</v>
      </c>
      <c r="F5199" s="133" t="s">
        <v>10098</v>
      </c>
      <c r="G5199" s="133" t="s">
        <v>865</v>
      </c>
      <c r="H5199" s="133" t="s">
        <v>1526</v>
      </c>
      <c r="I5199" t="b">
        <v>0</v>
      </c>
      <c r="J5199" s="133" t="s">
        <v>867</v>
      </c>
      <c r="K5199" s="91">
        <v>3060</v>
      </c>
      <c r="L5199" s="278">
        <v>3060</v>
      </c>
      <c r="M5199" s="278">
        <f t="shared" si="81"/>
        <v>0</v>
      </c>
    </row>
    <row r="5200" spans="1:13" hidden="1" x14ac:dyDescent="0.3">
      <c r="A5200" s="108">
        <v>590996</v>
      </c>
      <c r="B5200" s="133" t="s">
        <v>10122</v>
      </c>
      <c r="C5200" s="133" t="s">
        <v>24</v>
      </c>
      <c r="D5200" s="133" t="s">
        <v>10115</v>
      </c>
      <c r="E5200" s="133" t="s">
        <v>1182</v>
      </c>
      <c r="F5200" s="133" t="s">
        <v>10098</v>
      </c>
      <c r="G5200" s="133" t="s">
        <v>865</v>
      </c>
      <c r="H5200" s="133" t="s">
        <v>1183</v>
      </c>
      <c r="I5200" t="b">
        <v>0</v>
      </c>
      <c r="J5200" s="133" t="s">
        <v>867</v>
      </c>
      <c r="K5200" s="91">
        <v>0</v>
      </c>
      <c r="L5200" s="278">
        <v>0</v>
      </c>
      <c r="M5200" s="278">
        <f t="shared" si="81"/>
        <v>0</v>
      </c>
    </row>
    <row r="5201" spans="1:13" hidden="1" x14ac:dyDescent="0.3">
      <c r="A5201" s="108">
        <v>590997</v>
      </c>
      <c r="B5201" s="133" t="s">
        <v>10123</v>
      </c>
      <c r="C5201" s="133" t="s">
        <v>24</v>
      </c>
      <c r="D5201" s="133" t="s">
        <v>10115</v>
      </c>
      <c r="E5201" s="133" t="s">
        <v>1726</v>
      </c>
      <c r="F5201" s="133" t="s">
        <v>10098</v>
      </c>
      <c r="G5201" s="133" t="s">
        <v>865</v>
      </c>
      <c r="H5201" s="133" t="s">
        <v>10124</v>
      </c>
      <c r="I5201" t="b">
        <v>0</v>
      </c>
      <c r="J5201" s="133" t="s">
        <v>867</v>
      </c>
      <c r="K5201" s="91">
        <v>7700</v>
      </c>
      <c r="L5201" s="278">
        <v>7700</v>
      </c>
      <c r="M5201" s="278">
        <f t="shared" si="81"/>
        <v>0</v>
      </c>
    </row>
    <row r="5202" spans="1:13" hidden="1" x14ac:dyDescent="0.3">
      <c r="A5202" s="108">
        <v>1191857</v>
      </c>
      <c r="B5202" s="133" t="s">
        <v>10125</v>
      </c>
      <c r="C5202" s="133" t="s">
        <v>24</v>
      </c>
      <c r="D5202" s="133" t="s">
        <v>10115</v>
      </c>
      <c r="E5202" s="133" t="s">
        <v>1185</v>
      </c>
      <c r="F5202" s="133" t="s">
        <v>10098</v>
      </c>
      <c r="G5202" s="133" t="s">
        <v>865</v>
      </c>
      <c r="H5202" s="133" t="s">
        <v>1186</v>
      </c>
      <c r="I5202" t="b">
        <v>0</v>
      </c>
      <c r="J5202" s="133" t="s">
        <v>867</v>
      </c>
      <c r="K5202" s="91">
        <v>1100</v>
      </c>
      <c r="L5202" s="278">
        <v>1100</v>
      </c>
      <c r="M5202" s="278">
        <f t="shared" si="81"/>
        <v>0</v>
      </c>
    </row>
    <row r="5203" spans="1:13" hidden="1" x14ac:dyDescent="0.3">
      <c r="A5203" s="108">
        <v>1191858</v>
      </c>
      <c r="B5203" s="133" t="s">
        <v>10126</v>
      </c>
      <c r="C5203" s="133" t="s">
        <v>24</v>
      </c>
      <c r="D5203" s="133" t="s">
        <v>10115</v>
      </c>
      <c r="E5203" s="133" t="s">
        <v>1191</v>
      </c>
      <c r="F5203" s="133" t="s">
        <v>10098</v>
      </c>
      <c r="G5203" s="133" t="s">
        <v>865</v>
      </c>
      <c r="H5203" s="133" t="s">
        <v>2130</v>
      </c>
      <c r="I5203" t="b">
        <v>0</v>
      </c>
      <c r="J5203" s="133" t="s">
        <v>867</v>
      </c>
      <c r="K5203" s="91">
        <v>300</v>
      </c>
      <c r="L5203" s="278">
        <v>300</v>
      </c>
      <c r="M5203" s="278">
        <f t="shared" si="81"/>
        <v>0</v>
      </c>
    </row>
    <row r="5204" spans="1:13" hidden="1" x14ac:dyDescent="0.3">
      <c r="A5204" s="108">
        <v>1191859</v>
      </c>
      <c r="B5204" s="133" t="s">
        <v>10127</v>
      </c>
      <c r="C5204" s="133" t="s">
        <v>24</v>
      </c>
      <c r="D5204" s="133" t="s">
        <v>10115</v>
      </c>
      <c r="E5204" s="133" t="s">
        <v>1202</v>
      </c>
      <c r="F5204" s="133" t="s">
        <v>10098</v>
      </c>
      <c r="G5204" s="133" t="s">
        <v>865</v>
      </c>
      <c r="H5204" s="133" t="s">
        <v>1203</v>
      </c>
      <c r="I5204" t="b">
        <v>0</v>
      </c>
      <c r="J5204" s="133" t="s">
        <v>867</v>
      </c>
      <c r="K5204" s="91">
        <v>5000</v>
      </c>
      <c r="L5204" s="278">
        <v>5000</v>
      </c>
      <c r="M5204" s="278">
        <f t="shared" si="81"/>
        <v>0</v>
      </c>
    </row>
    <row r="5205" spans="1:13" hidden="1" x14ac:dyDescent="0.3">
      <c r="A5205" s="108">
        <v>599297</v>
      </c>
      <c r="B5205" s="133" t="s">
        <v>10128</v>
      </c>
      <c r="C5205" s="133" t="s">
        <v>24</v>
      </c>
      <c r="D5205" s="133" t="s">
        <v>10115</v>
      </c>
      <c r="E5205" s="133" t="s">
        <v>1202</v>
      </c>
      <c r="F5205" s="133" t="s">
        <v>10098</v>
      </c>
      <c r="G5205" s="133" t="s">
        <v>925</v>
      </c>
      <c r="H5205" s="133" t="s">
        <v>10129</v>
      </c>
      <c r="I5205" t="b">
        <v>0</v>
      </c>
      <c r="J5205" s="133" t="s">
        <v>867</v>
      </c>
      <c r="K5205" s="91">
        <v>1500</v>
      </c>
      <c r="L5205" s="278">
        <v>1500</v>
      </c>
      <c r="M5205" s="278">
        <f t="shared" si="81"/>
        <v>0</v>
      </c>
    </row>
    <row r="5206" spans="1:13" hidden="1" x14ac:dyDescent="0.3">
      <c r="A5206" s="108">
        <v>599298</v>
      </c>
      <c r="B5206" s="133" t="s">
        <v>10130</v>
      </c>
      <c r="C5206" s="133" t="s">
        <v>24</v>
      </c>
      <c r="D5206" s="133" t="s">
        <v>10115</v>
      </c>
      <c r="E5206" s="133" t="s">
        <v>1202</v>
      </c>
      <c r="F5206" s="133" t="s">
        <v>10098</v>
      </c>
      <c r="G5206" s="133" t="s">
        <v>928</v>
      </c>
      <c r="H5206" s="133" t="s">
        <v>10131</v>
      </c>
      <c r="I5206" t="b">
        <v>0</v>
      </c>
      <c r="J5206" s="133" t="s">
        <v>867</v>
      </c>
      <c r="K5206" s="91">
        <v>400</v>
      </c>
      <c r="L5206" s="278">
        <v>400</v>
      </c>
      <c r="M5206" s="278">
        <f t="shared" si="81"/>
        <v>0</v>
      </c>
    </row>
    <row r="5207" spans="1:13" hidden="1" x14ac:dyDescent="0.3">
      <c r="A5207" s="108">
        <v>599299</v>
      </c>
      <c r="B5207" s="133" t="s">
        <v>10132</v>
      </c>
      <c r="C5207" s="133" t="s">
        <v>24</v>
      </c>
      <c r="D5207" s="133" t="s">
        <v>10115</v>
      </c>
      <c r="E5207" s="133" t="s">
        <v>1354</v>
      </c>
      <c r="F5207" s="133" t="s">
        <v>10098</v>
      </c>
      <c r="G5207" s="133" t="s">
        <v>865</v>
      </c>
      <c r="H5207" s="133" t="s">
        <v>1355</v>
      </c>
      <c r="I5207" t="b">
        <v>0</v>
      </c>
      <c r="J5207" s="133" t="s">
        <v>867</v>
      </c>
      <c r="K5207" s="91">
        <v>1780</v>
      </c>
      <c r="L5207" s="278">
        <v>1780</v>
      </c>
      <c r="M5207" s="278">
        <f t="shared" si="81"/>
        <v>0</v>
      </c>
    </row>
    <row r="5208" spans="1:13" hidden="1" x14ac:dyDescent="0.3">
      <c r="A5208" s="108">
        <v>586690</v>
      </c>
      <c r="B5208" s="133" t="s">
        <v>10133</v>
      </c>
      <c r="C5208" s="133" t="s">
        <v>24</v>
      </c>
      <c r="D5208" s="133" t="s">
        <v>10115</v>
      </c>
      <c r="E5208" s="133" t="s">
        <v>1207</v>
      </c>
      <c r="F5208" s="133" t="s">
        <v>10098</v>
      </c>
      <c r="G5208" s="133" t="s">
        <v>865</v>
      </c>
      <c r="H5208" s="133" t="s">
        <v>10134</v>
      </c>
      <c r="I5208" t="b">
        <v>0</v>
      </c>
      <c r="J5208" s="133" t="s">
        <v>867</v>
      </c>
      <c r="K5208" s="91">
        <v>500</v>
      </c>
      <c r="L5208" s="278">
        <v>500</v>
      </c>
      <c r="M5208" s="278">
        <f t="shared" si="81"/>
        <v>0</v>
      </c>
    </row>
    <row r="5209" spans="1:13" hidden="1" x14ac:dyDescent="0.3">
      <c r="A5209" s="108">
        <v>586691</v>
      </c>
      <c r="B5209" s="133" t="s">
        <v>10135</v>
      </c>
      <c r="C5209" s="133" t="s">
        <v>24</v>
      </c>
      <c r="D5209" s="133" t="s">
        <v>10115</v>
      </c>
      <c r="E5209" s="133" t="s">
        <v>1212</v>
      </c>
      <c r="F5209" s="133" t="s">
        <v>10098</v>
      </c>
      <c r="G5209" s="133" t="s">
        <v>865</v>
      </c>
      <c r="H5209" s="133" t="s">
        <v>10136</v>
      </c>
      <c r="I5209" t="b">
        <v>0</v>
      </c>
      <c r="J5209" s="133" t="s">
        <v>867</v>
      </c>
      <c r="K5209" s="91">
        <v>800</v>
      </c>
      <c r="L5209" s="278">
        <v>800</v>
      </c>
      <c r="M5209" s="278">
        <f t="shared" si="81"/>
        <v>0</v>
      </c>
    </row>
    <row r="5210" spans="1:13" hidden="1" x14ac:dyDescent="0.3">
      <c r="A5210" s="108">
        <v>586692</v>
      </c>
      <c r="B5210" s="133" t="s">
        <v>10137</v>
      </c>
      <c r="C5210" s="133" t="s">
        <v>24</v>
      </c>
      <c r="D5210" s="133" t="s">
        <v>10115</v>
      </c>
      <c r="E5210" s="133" t="s">
        <v>1215</v>
      </c>
      <c r="F5210" s="133" t="s">
        <v>10098</v>
      </c>
      <c r="G5210" s="133" t="s">
        <v>865</v>
      </c>
      <c r="H5210" s="133" t="s">
        <v>10138</v>
      </c>
      <c r="I5210" t="b">
        <v>0</v>
      </c>
      <c r="J5210" s="133" t="s">
        <v>867</v>
      </c>
      <c r="K5210" s="91">
        <v>500</v>
      </c>
      <c r="L5210" s="278">
        <v>500</v>
      </c>
      <c r="M5210" s="278">
        <f t="shared" si="81"/>
        <v>0</v>
      </c>
    </row>
    <row r="5211" spans="1:13" hidden="1" x14ac:dyDescent="0.3">
      <c r="A5211" s="108">
        <v>586693</v>
      </c>
      <c r="B5211" s="133" t="s">
        <v>10139</v>
      </c>
      <c r="C5211" s="133" t="s">
        <v>24</v>
      </c>
      <c r="D5211" s="133" t="s">
        <v>10115</v>
      </c>
      <c r="E5211" s="133" t="s">
        <v>1215</v>
      </c>
      <c r="F5211" s="133" t="s">
        <v>10098</v>
      </c>
      <c r="G5211" s="133" t="s">
        <v>925</v>
      </c>
      <c r="H5211" s="133" t="s">
        <v>10140</v>
      </c>
      <c r="I5211" t="b">
        <v>0</v>
      </c>
      <c r="J5211" s="133" t="s">
        <v>867</v>
      </c>
      <c r="K5211" s="91">
        <v>500</v>
      </c>
      <c r="L5211" s="278">
        <v>500</v>
      </c>
      <c r="M5211" s="278">
        <f t="shared" si="81"/>
        <v>0</v>
      </c>
    </row>
    <row r="5212" spans="1:13" hidden="1" x14ac:dyDescent="0.3">
      <c r="A5212" s="108">
        <v>586695</v>
      </c>
      <c r="B5212" s="133" t="s">
        <v>10141</v>
      </c>
      <c r="C5212" s="133" t="s">
        <v>24</v>
      </c>
      <c r="D5212" s="133" t="s">
        <v>10115</v>
      </c>
      <c r="E5212" s="133" t="s">
        <v>1215</v>
      </c>
      <c r="F5212" s="133" t="s">
        <v>10098</v>
      </c>
      <c r="G5212" s="133" t="s">
        <v>928</v>
      </c>
      <c r="H5212" s="133" t="s">
        <v>10142</v>
      </c>
      <c r="I5212" t="b">
        <v>0</v>
      </c>
      <c r="J5212" s="133" t="s">
        <v>867</v>
      </c>
      <c r="K5212" s="91">
        <v>1000</v>
      </c>
      <c r="L5212" s="278">
        <v>1000</v>
      </c>
      <c r="M5212" s="278">
        <f t="shared" si="81"/>
        <v>0</v>
      </c>
    </row>
    <row r="5213" spans="1:13" hidden="1" x14ac:dyDescent="0.3">
      <c r="A5213" s="108">
        <v>1191877</v>
      </c>
      <c r="B5213" s="133" t="s">
        <v>10143</v>
      </c>
      <c r="C5213" s="133" t="s">
        <v>24</v>
      </c>
      <c r="D5213" s="133" t="s">
        <v>10115</v>
      </c>
      <c r="E5213" s="133" t="s">
        <v>1220</v>
      </c>
      <c r="F5213" s="133" t="s">
        <v>10098</v>
      </c>
      <c r="G5213" s="133" t="s">
        <v>865</v>
      </c>
      <c r="H5213" s="133" t="s">
        <v>10144</v>
      </c>
      <c r="I5213" t="b">
        <v>0</v>
      </c>
      <c r="J5213" s="133" t="s">
        <v>867</v>
      </c>
      <c r="K5213" s="91">
        <v>4000</v>
      </c>
      <c r="L5213" s="278">
        <v>4000</v>
      </c>
      <c r="M5213" s="278">
        <f t="shared" si="81"/>
        <v>0</v>
      </c>
    </row>
    <row r="5214" spans="1:13" hidden="1" x14ac:dyDescent="0.3">
      <c r="A5214" s="108">
        <v>1191878</v>
      </c>
      <c r="B5214" s="133" t="s">
        <v>10145</v>
      </c>
      <c r="C5214" s="133" t="s">
        <v>24</v>
      </c>
      <c r="D5214" s="133" t="s">
        <v>10115</v>
      </c>
      <c r="E5214" s="133" t="s">
        <v>1220</v>
      </c>
      <c r="F5214" s="133" t="s">
        <v>10098</v>
      </c>
      <c r="G5214" s="133" t="s">
        <v>925</v>
      </c>
      <c r="H5214" s="133" t="s">
        <v>10146</v>
      </c>
      <c r="I5214" t="b">
        <v>0</v>
      </c>
      <c r="J5214" s="133" t="s">
        <v>867</v>
      </c>
      <c r="K5214" s="91">
        <v>3500</v>
      </c>
      <c r="L5214" s="278">
        <v>3500</v>
      </c>
      <c r="M5214" s="278">
        <f t="shared" si="81"/>
        <v>0</v>
      </c>
    </row>
    <row r="5215" spans="1:13" hidden="1" x14ac:dyDescent="0.3">
      <c r="A5215" s="108">
        <v>850434</v>
      </c>
      <c r="B5215" s="133" t="s">
        <v>10147</v>
      </c>
      <c r="C5215" s="133" t="s">
        <v>24</v>
      </c>
      <c r="D5215" s="133" t="s">
        <v>10115</v>
      </c>
      <c r="E5215" s="133" t="s">
        <v>1220</v>
      </c>
      <c r="F5215" s="133" t="s">
        <v>10098</v>
      </c>
      <c r="G5215" s="133" t="s">
        <v>928</v>
      </c>
      <c r="H5215" s="133" t="s">
        <v>2006</v>
      </c>
      <c r="I5215" t="b">
        <v>0</v>
      </c>
      <c r="J5215" s="133" t="s">
        <v>867</v>
      </c>
      <c r="K5215" s="91">
        <v>400</v>
      </c>
      <c r="L5215" s="278">
        <v>400</v>
      </c>
      <c r="M5215" s="278">
        <f t="shared" si="81"/>
        <v>0</v>
      </c>
    </row>
    <row r="5216" spans="1:13" hidden="1" x14ac:dyDescent="0.3">
      <c r="A5216" s="108">
        <v>597715</v>
      </c>
      <c r="B5216" s="133" t="s">
        <v>10148</v>
      </c>
      <c r="C5216" s="133" t="s">
        <v>24</v>
      </c>
      <c r="D5216" s="133" t="s">
        <v>10115</v>
      </c>
      <c r="E5216" s="133" t="s">
        <v>1220</v>
      </c>
      <c r="F5216" s="133" t="s">
        <v>10098</v>
      </c>
      <c r="G5216" s="133" t="s">
        <v>931</v>
      </c>
      <c r="H5216" s="133" t="s">
        <v>10149</v>
      </c>
      <c r="I5216" t="b">
        <v>0</v>
      </c>
      <c r="J5216" s="133" t="s">
        <v>867</v>
      </c>
      <c r="K5216" s="91">
        <v>1100</v>
      </c>
      <c r="L5216" s="278">
        <v>1100</v>
      </c>
      <c r="M5216" s="278">
        <f t="shared" si="81"/>
        <v>0</v>
      </c>
    </row>
    <row r="5217" spans="1:13" hidden="1" x14ac:dyDescent="0.3">
      <c r="A5217" s="108">
        <v>587842</v>
      </c>
      <c r="B5217" s="133" t="s">
        <v>10150</v>
      </c>
      <c r="C5217" s="133" t="s">
        <v>24</v>
      </c>
      <c r="D5217" s="133" t="s">
        <v>10115</v>
      </c>
      <c r="E5217" s="133" t="s">
        <v>1229</v>
      </c>
      <c r="F5217" s="133" t="s">
        <v>10098</v>
      </c>
      <c r="G5217" s="133" t="s">
        <v>865</v>
      </c>
      <c r="H5217" s="133" t="s">
        <v>2878</v>
      </c>
      <c r="I5217" t="b">
        <v>0</v>
      </c>
      <c r="J5217" s="133" t="s">
        <v>867</v>
      </c>
      <c r="K5217" s="91">
        <v>17110</v>
      </c>
      <c r="L5217" s="278">
        <v>17110</v>
      </c>
      <c r="M5217" s="278">
        <f t="shared" si="81"/>
        <v>0</v>
      </c>
    </row>
    <row r="5218" spans="1:13" hidden="1" x14ac:dyDescent="0.3">
      <c r="A5218" s="108">
        <v>1191864</v>
      </c>
      <c r="B5218" s="133" t="s">
        <v>10151</v>
      </c>
      <c r="C5218" s="133" t="s">
        <v>24</v>
      </c>
      <c r="D5218" s="133" t="s">
        <v>10115</v>
      </c>
      <c r="E5218" s="133" t="s">
        <v>1229</v>
      </c>
      <c r="F5218" s="133" t="s">
        <v>10098</v>
      </c>
      <c r="G5218" s="133" t="s">
        <v>1807</v>
      </c>
      <c r="H5218" s="133" t="s">
        <v>10152</v>
      </c>
      <c r="I5218" t="b">
        <v>0</v>
      </c>
      <c r="J5218" s="133" t="s">
        <v>867</v>
      </c>
      <c r="K5218" s="91">
        <v>1500</v>
      </c>
      <c r="L5218" s="278">
        <v>1500</v>
      </c>
      <c r="M5218" s="278">
        <f t="shared" si="81"/>
        <v>0</v>
      </c>
    </row>
    <row r="5219" spans="1:13" hidden="1" x14ac:dyDescent="0.3">
      <c r="A5219" s="108">
        <v>593073</v>
      </c>
      <c r="B5219" s="133" t="s">
        <v>10153</v>
      </c>
      <c r="C5219" s="133" t="s">
        <v>24</v>
      </c>
      <c r="D5219" s="133" t="s">
        <v>10115</v>
      </c>
      <c r="E5219" s="133" t="s">
        <v>1229</v>
      </c>
      <c r="F5219" s="133" t="s">
        <v>10098</v>
      </c>
      <c r="G5219" s="133" t="s">
        <v>1072</v>
      </c>
      <c r="H5219" s="133" t="s">
        <v>10154</v>
      </c>
      <c r="I5219" t="b">
        <v>0</v>
      </c>
      <c r="J5219" s="133" t="s">
        <v>867</v>
      </c>
      <c r="K5219" s="91">
        <v>15500</v>
      </c>
      <c r="L5219" s="278">
        <v>15500</v>
      </c>
      <c r="M5219" s="278">
        <f t="shared" si="81"/>
        <v>0</v>
      </c>
    </row>
    <row r="5220" spans="1:13" hidden="1" x14ac:dyDescent="0.3">
      <c r="A5220" s="108">
        <v>593074</v>
      </c>
      <c r="B5220" s="133" t="s">
        <v>10155</v>
      </c>
      <c r="C5220" s="133" t="s">
        <v>24</v>
      </c>
      <c r="D5220" s="133" t="s">
        <v>10115</v>
      </c>
      <c r="E5220" s="133" t="s">
        <v>1229</v>
      </c>
      <c r="F5220" s="133" t="s">
        <v>10098</v>
      </c>
      <c r="G5220" s="133" t="s">
        <v>1075</v>
      </c>
      <c r="H5220" s="133" t="s">
        <v>10156</v>
      </c>
      <c r="I5220" t="b">
        <v>0</v>
      </c>
      <c r="J5220" s="133" t="s">
        <v>867</v>
      </c>
      <c r="K5220" s="91">
        <v>48900</v>
      </c>
      <c r="L5220" s="278">
        <v>48900</v>
      </c>
      <c r="M5220" s="278">
        <f t="shared" si="81"/>
        <v>0</v>
      </c>
    </row>
    <row r="5221" spans="1:13" hidden="1" x14ac:dyDescent="0.3">
      <c r="A5221" s="108">
        <v>593075</v>
      </c>
      <c r="B5221" s="133" t="s">
        <v>10157</v>
      </c>
      <c r="C5221" s="133" t="s">
        <v>24</v>
      </c>
      <c r="D5221" s="133" t="s">
        <v>10115</v>
      </c>
      <c r="E5221" s="133" t="s">
        <v>1229</v>
      </c>
      <c r="F5221" s="133" t="s">
        <v>10098</v>
      </c>
      <c r="G5221" s="133" t="s">
        <v>925</v>
      </c>
      <c r="H5221" s="133" t="s">
        <v>10158</v>
      </c>
      <c r="I5221" t="b">
        <v>0</v>
      </c>
      <c r="J5221" s="133" t="s">
        <v>867</v>
      </c>
      <c r="K5221" s="91">
        <v>977500</v>
      </c>
      <c r="L5221" s="278">
        <v>977500</v>
      </c>
      <c r="M5221" s="278">
        <f t="shared" si="81"/>
        <v>0</v>
      </c>
    </row>
    <row r="5222" spans="1:13" hidden="1" x14ac:dyDescent="0.3">
      <c r="A5222" s="108">
        <v>593076</v>
      </c>
      <c r="B5222" s="133" t="s">
        <v>10159</v>
      </c>
      <c r="C5222" s="133" t="s">
        <v>24</v>
      </c>
      <c r="D5222" s="133" t="s">
        <v>10115</v>
      </c>
      <c r="E5222" s="133" t="s">
        <v>1229</v>
      </c>
      <c r="F5222" s="133" t="s">
        <v>10098</v>
      </c>
      <c r="G5222" s="133" t="s">
        <v>928</v>
      </c>
      <c r="H5222" s="133" t="s">
        <v>10160</v>
      </c>
      <c r="I5222" t="b">
        <v>0</v>
      </c>
      <c r="J5222" s="133" t="s">
        <v>867</v>
      </c>
      <c r="K5222" s="91">
        <v>360</v>
      </c>
      <c r="L5222" s="278">
        <v>360</v>
      </c>
      <c r="M5222" s="278">
        <f t="shared" si="81"/>
        <v>0</v>
      </c>
    </row>
    <row r="5223" spans="1:13" hidden="1" x14ac:dyDescent="0.3">
      <c r="A5223" s="108">
        <v>1191865</v>
      </c>
      <c r="B5223" s="133" t="s">
        <v>10161</v>
      </c>
      <c r="C5223" s="133" t="s">
        <v>24</v>
      </c>
      <c r="D5223" s="133" t="s">
        <v>10115</v>
      </c>
      <c r="E5223" s="133" t="s">
        <v>1229</v>
      </c>
      <c r="F5223" s="133" t="s">
        <v>10098</v>
      </c>
      <c r="G5223" s="133" t="s">
        <v>931</v>
      </c>
      <c r="H5223" s="133" t="s">
        <v>10162</v>
      </c>
      <c r="I5223" t="b">
        <v>0</v>
      </c>
      <c r="J5223" s="133" t="s">
        <v>867</v>
      </c>
      <c r="K5223" s="91">
        <v>360</v>
      </c>
      <c r="L5223" s="278">
        <v>360</v>
      </c>
      <c r="M5223" s="278">
        <f t="shared" si="81"/>
        <v>0</v>
      </c>
    </row>
    <row r="5224" spans="1:13" hidden="1" x14ac:dyDescent="0.3">
      <c r="A5224" s="108">
        <v>603920</v>
      </c>
      <c r="B5224" s="133" t="s">
        <v>10163</v>
      </c>
      <c r="C5224" s="133" t="s">
        <v>24</v>
      </c>
      <c r="D5224" s="133" t="s">
        <v>10115</v>
      </c>
      <c r="E5224" s="133" t="s">
        <v>1229</v>
      </c>
      <c r="F5224" s="133" t="s">
        <v>10098</v>
      </c>
      <c r="G5224" s="133" t="s">
        <v>944</v>
      </c>
      <c r="H5224" s="133" t="s">
        <v>10164</v>
      </c>
      <c r="I5224" t="b">
        <v>0</v>
      </c>
      <c r="J5224" s="133" t="s">
        <v>867</v>
      </c>
      <c r="K5224" s="91">
        <v>2500</v>
      </c>
      <c r="L5224" s="278">
        <v>2500</v>
      </c>
      <c r="M5224" s="278">
        <f t="shared" si="81"/>
        <v>0</v>
      </c>
    </row>
    <row r="5225" spans="1:13" hidden="1" x14ac:dyDescent="0.3">
      <c r="A5225" s="108">
        <v>587474</v>
      </c>
      <c r="B5225" s="133" t="s">
        <v>10165</v>
      </c>
      <c r="C5225" s="133" t="s">
        <v>24</v>
      </c>
      <c r="D5225" s="133" t="s">
        <v>10115</v>
      </c>
      <c r="E5225" s="133" t="s">
        <v>1229</v>
      </c>
      <c r="F5225" s="133" t="s">
        <v>10098</v>
      </c>
      <c r="G5225" s="133" t="s">
        <v>1060</v>
      </c>
      <c r="H5225" s="133" t="s">
        <v>2783</v>
      </c>
      <c r="I5225" t="b">
        <v>0</v>
      </c>
      <c r="J5225" s="133" t="s">
        <v>867</v>
      </c>
      <c r="K5225" s="91">
        <v>3350</v>
      </c>
      <c r="L5225" s="278">
        <v>3350</v>
      </c>
      <c r="M5225" s="278">
        <f t="shared" si="81"/>
        <v>0</v>
      </c>
    </row>
    <row r="5226" spans="1:13" hidden="1" x14ac:dyDescent="0.3">
      <c r="A5226" s="108">
        <v>602411</v>
      </c>
      <c r="B5226" s="133" t="s">
        <v>10166</v>
      </c>
      <c r="C5226" s="133" t="s">
        <v>24</v>
      </c>
      <c r="D5226" s="133" t="s">
        <v>10115</v>
      </c>
      <c r="E5226" s="133" t="s">
        <v>1229</v>
      </c>
      <c r="F5226" s="133" t="s">
        <v>10098</v>
      </c>
      <c r="G5226" s="133" t="s">
        <v>1063</v>
      </c>
      <c r="H5226" s="133" t="s">
        <v>10167</v>
      </c>
      <c r="I5226" t="b">
        <v>0</v>
      </c>
      <c r="J5226" s="133" t="s">
        <v>867</v>
      </c>
      <c r="K5226" s="91">
        <v>1000</v>
      </c>
      <c r="L5226" s="278">
        <v>1000</v>
      </c>
      <c r="M5226" s="278">
        <f t="shared" si="81"/>
        <v>0</v>
      </c>
    </row>
    <row r="5227" spans="1:13" hidden="1" x14ac:dyDescent="0.3">
      <c r="A5227" s="108">
        <v>589829</v>
      </c>
      <c r="B5227" s="133" t="s">
        <v>10168</v>
      </c>
      <c r="C5227" s="133" t="s">
        <v>24</v>
      </c>
      <c r="D5227" s="133" t="s">
        <v>10115</v>
      </c>
      <c r="E5227" s="133" t="s">
        <v>1229</v>
      </c>
      <c r="F5227" s="133" t="s">
        <v>10098</v>
      </c>
      <c r="G5227" s="133" t="s">
        <v>1088</v>
      </c>
      <c r="H5227" s="133" t="s">
        <v>10169</v>
      </c>
      <c r="I5227" t="b">
        <v>0</v>
      </c>
      <c r="J5227" s="133" t="s">
        <v>867</v>
      </c>
      <c r="K5227" s="91">
        <v>260</v>
      </c>
      <c r="L5227" s="278">
        <v>260</v>
      </c>
      <c r="M5227" s="278">
        <f t="shared" si="81"/>
        <v>0</v>
      </c>
    </row>
    <row r="5228" spans="1:13" hidden="1" x14ac:dyDescent="0.3">
      <c r="A5228" s="108">
        <v>1191867</v>
      </c>
      <c r="B5228" s="133" t="s">
        <v>10170</v>
      </c>
      <c r="C5228" s="133" t="s">
        <v>24</v>
      </c>
      <c r="D5228" s="133" t="s">
        <v>10115</v>
      </c>
      <c r="E5228" s="133" t="s">
        <v>1229</v>
      </c>
      <c r="F5228" s="133" t="s">
        <v>10098</v>
      </c>
      <c r="G5228" s="133" t="s">
        <v>1066</v>
      </c>
      <c r="H5228" s="133" t="s">
        <v>10171</v>
      </c>
      <c r="I5228" t="b">
        <v>0</v>
      </c>
      <c r="J5228" s="133" t="s">
        <v>867</v>
      </c>
      <c r="K5228" s="91">
        <v>70000</v>
      </c>
      <c r="L5228" s="278">
        <v>70000</v>
      </c>
      <c r="M5228" s="278">
        <f t="shared" si="81"/>
        <v>0</v>
      </c>
    </row>
    <row r="5229" spans="1:13" hidden="1" x14ac:dyDescent="0.3">
      <c r="A5229" s="108">
        <v>593311</v>
      </c>
      <c r="B5229" s="133" t="s">
        <v>10172</v>
      </c>
      <c r="C5229" s="133" t="s">
        <v>24</v>
      </c>
      <c r="D5229" s="133" t="s">
        <v>10115</v>
      </c>
      <c r="E5229" s="133" t="s">
        <v>1240</v>
      </c>
      <c r="F5229" s="133" t="s">
        <v>10098</v>
      </c>
      <c r="G5229" s="133" t="s">
        <v>865</v>
      </c>
      <c r="H5229" s="133" t="s">
        <v>10173</v>
      </c>
      <c r="I5229" t="b">
        <v>0</v>
      </c>
      <c r="J5229" s="133" t="s">
        <v>867</v>
      </c>
      <c r="K5229" s="91">
        <v>580</v>
      </c>
      <c r="L5229" s="278">
        <v>580</v>
      </c>
      <c r="M5229" s="278">
        <f t="shared" si="81"/>
        <v>0</v>
      </c>
    </row>
    <row r="5230" spans="1:13" hidden="1" x14ac:dyDescent="0.3">
      <c r="A5230" s="108">
        <v>593312</v>
      </c>
      <c r="B5230" s="133" t="s">
        <v>10174</v>
      </c>
      <c r="C5230" s="133" t="s">
        <v>24</v>
      </c>
      <c r="D5230" s="133" t="s">
        <v>10115</v>
      </c>
      <c r="E5230" s="133" t="s">
        <v>1240</v>
      </c>
      <c r="F5230" s="133" t="s">
        <v>10098</v>
      </c>
      <c r="G5230" s="133" t="s">
        <v>925</v>
      </c>
      <c r="H5230" s="133" t="s">
        <v>10175</v>
      </c>
      <c r="I5230" t="b">
        <v>0</v>
      </c>
      <c r="J5230" s="133" t="s">
        <v>867</v>
      </c>
      <c r="K5230" s="91">
        <v>60</v>
      </c>
      <c r="L5230" s="278">
        <v>60</v>
      </c>
      <c r="M5230" s="278">
        <f t="shared" si="81"/>
        <v>0</v>
      </c>
    </row>
    <row r="5231" spans="1:13" hidden="1" x14ac:dyDescent="0.3">
      <c r="A5231" s="108">
        <v>1210175</v>
      </c>
      <c r="B5231" s="133" t="s">
        <v>10176</v>
      </c>
      <c r="C5231" s="133" t="s">
        <v>24</v>
      </c>
      <c r="D5231" s="133" t="s">
        <v>10115</v>
      </c>
      <c r="E5231" s="133" t="s">
        <v>1576</v>
      </c>
      <c r="F5231" s="133" t="s">
        <v>10098</v>
      </c>
      <c r="G5231" s="133" t="s">
        <v>865</v>
      </c>
      <c r="H5231" s="133" t="s">
        <v>1577</v>
      </c>
      <c r="I5231" t="b">
        <v>0</v>
      </c>
      <c r="J5231" s="133" t="s">
        <v>867</v>
      </c>
      <c r="K5231" s="91">
        <v>18550</v>
      </c>
      <c r="L5231" s="278">
        <v>18550</v>
      </c>
      <c r="M5231" s="278">
        <f t="shared" si="81"/>
        <v>0</v>
      </c>
    </row>
    <row r="5232" spans="1:13" hidden="1" x14ac:dyDescent="0.3">
      <c r="A5232" s="108">
        <v>589825</v>
      </c>
      <c r="B5232" s="133" t="s">
        <v>10177</v>
      </c>
      <c r="C5232" s="133" t="s">
        <v>24</v>
      </c>
      <c r="D5232" s="133" t="s">
        <v>10115</v>
      </c>
      <c r="E5232" s="133" t="s">
        <v>1243</v>
      </c>
      <c r="F5232" s="133" t="s">
        <v>10098</v>
      </c>
      <c r="G5232" s="133" t="s">
        <v>865</v>
      </c>
      <c r="H5232" s="133" t="s">
        <v>1244</v>
      </c>
      <c r="I5232" t="b">
        <v>0</v>
      </c>
      <c r="J5232" s="133" t="s">
        <v>867</v>
      </c>
      <c r="K5232" s="91">
        <v>194000</v>
      </c>
      <c r="L5232" s="278">
        <v>194000</v>
      </c>
      <c r="M5232" s="278">
        <f t="shared" si="81"/>
        <v>0</v>
      </c>
    </row>
    <row r="5233" spans="1:13" hidden="1" x14ac:dyDescent="0.3">
      <c r="A5233" s="108">
        <v>585718</v>
      </c>
      <c r="B5233" s="133" t="s">
        <v>10178</v>
      </c>
      <c r="C5233" s="133" t="s">
        <v>24</v>
      </c>
      <c r="D5233" s="133" t="s">
        <v>10115</v>
      </c>
      <c r="E5233" s="133" t="s">
        <v>1246</v>
      </c>
      <c r="F5233" s="133" t="s">
        <v>10098</v>
      </c>
      <c r="G5233" s="133" t="s">
        <v>865</v>
      </c>
      <c r="H5233" s="133" t="s">
        <v>1326</v>
      </c>
      <c r="I5233" t="b">
        <v>0</v>
      </c>
      <c r="J5233" s="133" t="s">
        <v>867</v>
      </c>
      <c r="K5233" s="91">
        <v>1200</v>
      </c>
      <c r="L5233" s="278">
        <v>1440</v>
      </c>
      <c r="M5233" s="278">
        <f t="shared" si="81"/>
        <v>240</v>
      </c>
    </row>
    <row r="5234" spans="1:13" hidden="1" x14ac:dyDescent="0.3">
      <c r="A5234" s="108">
        <v>589115</v>
      </c>
      <c r="B5234" s="133" t="s">
        <v>10179</v>
      </c>
      <c r="C5234" s="133" t="s">
        <v>24</v>
      </c>
      <c r="D5234" s="133" t="s">
        <v>10115</v>
      </c>
      <c r="E5234" s="133" t="s">
        <v>1246</v>
      </c>
      <c r="F5234" s="133" t="s">
        <v>10098</v>
      </c>
      <c r="G5234" s="133" t="s">
        <v>925</v>
      </c>
      <c r="H5234" s="268" t="s">
        <v>1251</v>
      </c>
      <c r="I5234" t="b">
        <v>0</v>
      </c>
      <c r="J5234" s="133" t="s">
        <v>867</v>
      </c>
      <c r="K5234" s="91">
        <v>240</v>
      </c>
      <c r="L5234" s="278">
        <v>0</v>
      </c>
      <c r="M5234" s="278">
        <f t="shared" si="81"/>
        <v>-240</v>
      </c>
    </row>
    <row r="5235" spans="1:13" hidden="1" x14ac:dyDescent="0.3">
      <c r="A5235" s="108">
        <v>591140</v>
      </c>
      <c r="B5235" s="133" t="s">
        <v>10180</v>
      </c>
      <c r="C5235" s="133" t="s">
        <v>24</v>
      </c>
      <c r="D5235" s="133" t="s">
        <v>10115</v>
      </c>
      <c r="E5235" s="133" t="s">
        <v>1586</v>
      </c>
      <c r="F5235" s="133" t="s">
        <v>10098</v>
      </c>
      <c r="G5235" s="133" t="s">
        <v>865</v>
      </c>
      <c r="H5235" s="133" t="s">
        <v>1922</v>
      </c>
      <c r="I5235" t="b">
        <v>0</v>
      </c>
      <c r="J5235" s="133" t="s">
        <v>867</v>
      </c>
      <c r="K5235" s="91">
        <v>5110</v>
      </c>
      <c r="L5235" s="278">
        <v>5110</v>
      </c>
      <c r="M5235" s="278">
        <f t="shared" si="81"/>
        <v>0</v>
      </c>
    </row>
    <row r="5236" spans="1:13" hidden="1" x14ac:dyDescent="0.3">
      <c r="A5236" s="108">
        <v>591141</v>
      </c>
      <c r="B5236" s="133" t="s">
        <v>10181</v>
      </c>
      <c r="C5236" s="133" t="s">
        <v>24</v>
      </c>
      <c r="D5236" s="133" t="s">
        <v>10115</v>
      </c>
      <c r="E5236" s="133" t="s">
        <v>1253</v>
      </c>
      <c r="F5236" s="133" t="s">
        <v>10098</v>
      </c>
      <c r="G5236" s="133" t="s">
        <v>865</v>
      </c>
      <c r="H5236" s="133" t="s">
        <v>1254</v>
      </c>
      <c r="I5236" t="b">
        <v>0</v>
      </c>
      <c r="J5236" s="133" t="s">
        <v>867</v>
      </c>
      <c r="K5236" s="91">
        <v>8370</v>
      </c>
      <c r="L5236" s="278">
        <v>8370</v>
      </c>
      <c r="M5236" s="278">
        <f t="shared" si="81"/>
        <v>0</v>
      </c>
    </row>
    <row r="5237" spans="1:13" hidden="1" x14ac:dyDescent="0.3">
      <c r="A5237" s="108">
        <v>1191871</v>
      </c>
      <c r="B5237" s="133" t="s">
        <v>10182</v>
      </c>
      <c r="C5237" s="133" t="s">
        <v>24</v>
      </c>
      <c r="D5237" s="133" t="s">
        <v>10115</v>
      </c>
      <c r="E5237" s="133" t="s">
        <v>1265</v>
      </c>
      <c r="F5237" s="133" t="s">
        <v>10098</v>
      </c>
      <c r="G5237" s="133" t="s">
        <v>865</v>
      </c>
      <c r="H5237" s="133" t="s">
        <v>1266</v>
      </c>
      <c r="I5237" t="b">
        <v>0</v>
      </c>
      <c r="J5237" s="133" t="s">
        <v>867</v>
      </c>
      <c r="K5237" s="91">
        <v>69800</v>
      </c>
      <c r="L5237" s="278">
        <v>69800</v>
      </c>
      <c r="M5237" s="278">
        <f t="shared" si="81"/>
        <v>0</v>
      </c>
    </row>
    <row r="5238" spans="1:13" hidden="1" x14ac:dyDescent="0.3">
      <c r="A5238" s="108">
        <v>1191872</v>
      </c>
      <c r="B5238" s="133" t="s">
        <v>10183</v>
      </c>
      <c r="C5238" s="133" t="s">
        <v>24</v>
      </c>
      <c r="D5238" s="133" t="s">
        <v>10115</v>
      </c>
      <c r="E5238" s="133" t="s">
        <v>1268</v>
      </c>
      <c r="F5238" s="133" t="s">
        <v>10098</v>
      </c>
      <c r="G5238" s="133" t="s">
        <v>865</v>
      </c>
      <c r="H5238" s="133" t="s">
        <v>10184</v>
      </c>
      <c r="I5238" t="b">
        <v>0</v>
      </c>
      <c r="J5238" s="133" t="s">
        <v>867</v>
      </c>
      <c r="K5238" s="91">
        <v>1300</v>
      </c>
      <c r="L5238" s="278">
        <v>1300</v>
      </c>
      <c r="M5238" s="278">
        <f t="shared" si="81"/>
        <v>0</v>
      </c>
    </row>
    <row r="5239" spans="1:13" hidden="1" x14ac:dyDescent="0.3">
      <c r="A5239" s="108">
        <v>586458</v>
      </c>
      <c r="B5239" s="133" t="s">
        <v>10185</v>
      </c>
      <c r="C5239" s="133" t="s">
        <v>24</v>
      </c>
      <c r="D5239" s="133" t="s">
        <v>10115</v>
      </c>
      <c r="E5239" s="133" t="s">
        <v>1268</v>
      </c>
      <c r="F5239" s="133" t="s">
        <v>10098</v>
      </c>
      <c r="G5239" s="133" t="s">
        <v>925</v>
      </c>
      <c r="H5239" s="133" t="s">
        <v>10186</v>
      </c>
      <c r="I5239" t="b">
        <v>0</v>
      </c>
      <c r="J5239" s="133" t="s">
        <v>867</v>
      </c>
      <c r="K5239" s="91">
        <v>60</v>
      </c>
      <c r="L5239" s="278">
        <v>60</v>
      </c>
      <c r="M5239" s="278">
        <f t="shared" si="81"/>
        <v>0</v>
      </c>
    </row>
    <row r="5240" spans="1:13" hidden="1" x14ac:dyDescent="0.3">
      <c r="A5240" s="108">
        <v>595053</v>
      </c>
      <c r="B5240" s="133" t="s">
        <v>10187</v>
      </c>
      <c r="C5240" s="133" t="s">
        <v>24</v>
      </c>
      <c r="D5240" s="133" t="s">
        <v>10115</v>
      </c>
      <c r="E5240" s="133" t="s">
        <v>1679</v>
      </c>
      <c r="F5240" s="133" t="s">
        <v>10098</v>
      </c>
      <c r="G5240" s="133" t="s">
        <v>865</v>
      </c>
      <c r="H5240" s="133" t="s">
        <v>3690</v>
      </c>
      <c r="I5240" t="b">
        <v>0</v>
      </c>
      <c r="J5240" s="133" t="s">
        <v>867</v>
      </c>
      <c r="K5240" s="91">
        <v>46560</v>
      </c>
      <c r="L5240" s="278">
        <v>49200</v>
      </c>
      <c r="M5240" s="278">
        <f t="shared" si="81"/>
        <v>2640</v>
      </c>
    </row>
    <row r="5241" spans="1:13" hidden="1" x14ac:dyDescent="0.3">
      <c r="A5241" s="108">
        <v>595054</v>
      </c>
      <c r="B5241" s="261" t="s">
        <v>11981</v>
      </c>
      <c r="C5241" s="262" t="s">
        <v>24</v>
      </c>
      <c r="D5241" s="262" t="s">
        <v>10115</v>
      </c>
      <c r="E5241" s="262" t="s">
        <v>1679</v>
      </c>
      <c r="F5241" s="262" t="s">
        <v>10098</v>
      </c>
      <c r="G5241" s="262" t="s">
        <v>925</v>
      </c>
      <c r="H5241" s="262" t="s">
        <v>7857</v>
      </c>
      <c r="I5241" s="263" t="b">
        <v>0</v>
      </c>
      <c r="J5241" s="261" t="s">
        <v>867</v>
      </c>
      <c r="K5241" s="264"/>
      <c r="L5241" s="278">
        <v>27920</v>
      </c>
      <c r="M5241" s="285">
        <f t="shared" si="81"/>
        <v>27920</v>
      </c>
    </row>
    <row r="5242" spans="1:13" hidden="1" x14ac:dyDescent="0.3">
      <c r="A5242" s="108">
        <v>595055</v>
      </c>
      <c r="B5242" s="133" t="s">
        <v>10188</v>
      </c>
      <c r="C5242" s="133" t="s">
        <v>24</v>
      </c>
      <c r="D5242" s="133" t="s">
        <v>10115</v>
      </c>
      <c r="E5242" s="133" t="s">
        <v>10077</v>
      </c>
      <c r="F5242" s="133" t="s">
        <v>10098</v>
      </c>
      <c r="G5242" s="133" t="s">
        <v>865</v>
      </c>
      <c r="H5242" s="133" t="s">
        <v>10078</v>
      </c>
      <c r="I5242" t="b">
        <v>0</v>
      </c>
      <c r="J5242" s="133" t="s">
        <v>867</v>
      </c>
      <c r="K5242" s="91">
        <v>0</v>
      </c>
      <c r="L5242" s="278">
        <v>0</v>
      </c>
      <c r="M5242" s="278">
        <f t="shared" si="81"/>
        <v>0</v>
      </c>
    </row>
    <row r="5243" spans="1:13" hidden="1" x14ac:dyDescent="0.3">
      <c r="A5243" s="108">
        <v>595569</v>
      </c>
      <c r="B5243" s="133" t="s">
        <v>10189</v>
      </c>
      <c r="C5243" s="133" t="s">
        <v>24</v>
      </c>
      <c r="D5243" s="133" t="s">
        <v>10190</v>
      </c>
      <c r="E5243" s="133" t="s">
        <v>1165</v>
      </c>
      <c r="F5243" s="133" t="s">
        <v>10098</v>
      </c>
      <c r="G5243" s="133" t="s">
        <v>865</v>
      </c>
      <c r="H5243" s="133">
        <v>0</v>
      </c>
      <c r="I5243" t="b">
        <v>0</v>
      </c>
      <c r="J5243" s="133" t="s">
        <v>1166</v>
      </c>
      <c r="K5243" s="91">
        <v>122670</v>
      </c>
      <c r="L5243" s="278">
        <v>117390</v>
      </c>
      <c r="M5243" s="278">
        <f t="shared" si="81"/>
        <v>-5280</v>
      </c>
    </row>
    <row r="5244" spans="1:13" hidden="1" x14ac:dyDescent="0.3">
      <c r="A5244" s="108">
        <v>595570</v>
      </c>
      <c r="B5244" s="133" t="s">
        <v>10191</v>
      </c>
      <c r="C5244" s="133" t="s">
        <v>24</v>
      </c>
      <c r="D5244" s="133" t="s">
        <v>10190</v>
      </c>
      <c r="E5244" s="133" t="s">
        <v>1173</v>
      </c>
      <c r="F5244" s="133" t="s">
        <v>10098</v>
      </c>
      <c r="G5244" s="133" t="s">
        <v>865</v>
      </c>
      <c r="H5244" s="133" t="s">
        <v>1174</v>
      </c>
      <c r="I5244" t="b">
        <v>0</v>
      </c>
      <c r="J5244" s="133" t="s">
        <v>867</v>
      </c>
      <c r="K5244" s="91">
        <v>20000</v>
      </c>
      <c r="L5244" s="278">
        <v>20000</v>
      </c>
      <c r="M5244" s="278">
        <f t="shared" si="81"/>
        <v>0</v>
      </c>
    </row>
    <row r="5245" spans="1:13" hidden="1" x14ac:dyDescent="0.3">
      <c r="A5245" s="108">
        <v>601598</v>
      </c>
      <c r="B5245" s="133" t="s">
        <v>10192</v>
      </c>
      <c r="C5245" s="133" t="s">
        <v>24</v>
      </c>
      <c r="D5245" s="133" t="s">
        <v>10190</v>
      </c>
      <c r="E5245" s="133" t="s">
        <v>1176</v>
      </c>
      <c r="F5245" s="133" t="s">
        <v>10098</v>
      </c>
      <c r="G5245" s="133" t="s">
        <v>865</v>
      </c>
      <c r="H5245" s="133">
        <v>0</v>
      </c>
      <c r="I5245" t="b">
        <v>0</v>
      </c>
      <c r="J5245" s="133" t="s">
        <v>1166</v>
      </c>
      <c r="K5245" s="91">
        <v>95040</v>
      </c>
      <c r="L5245" s="278">
        <v>93570</v>
      </c>
      <c r="M5245" s="278">
        <f t="shared" si="81"/>
        <v>-1470</v>
      </c>
    </row>
    <row r="5246" spans="1:13" hidden="1" x14ac:dyDescent="0.3">
      <c r="A5246" s="108">
        <v>1191852</v>
      </c>
      <c r="B5246" s="133" t="s">
        <v>10193</v>
      </c>
      <c r="C5246" s="133" t="s">
        <v>24</v>
      </c>
      <c r="D5246" s="133" t="s">
        <v>10190</v>
      </c>
      <c r="E5246" s="133" t="s">
        <v>9771</v>
      </c>
      <c r="F5246" s="133" t="s">
        <v>10098</v>
      </c>
      <c r="G5246" s="133" t="s">
        <v>865</v>
      </c>
      <c r="H5246" s="133" t="s">
        <v>9772</v>
      </c>
      <c r="I5246" t="b">
        <v>0</v>
      </c>
      <c r="J5246" s="133" t="s">
        <v>867</v>
      </c>
      <c r="K5246" s="91">
        <v>0</v>
      </c>
      <c r="L5246" s="278">
        <v>0</v>
      </c>
      <c r="M5246" s="278">
        <f t="shared" si="81"/>
        <v>0</v>
      </c>
    </row>
    <row r="5247" spans="1:13" hidden="1" x14ac:dyDescent="0.3">
      <c r="A5247" s="108">
        <v>595602</v>
      </c>
      <c r="B5247" s="133" t="s">
        <v>10194</v>
      </c>
      <c r="C5247" s="133" t="s">
        <v>24</v>
      </c>
      <c r="D5247" s="133" t="s">
        <v>10190</v>
      </c>
      <c r="E5247" s="133" t="s">
        <v>1726</v>
      </c>
      <c r="F5247" s="133" t="s">
        <v>10098</v>
      </c>
      <c r="G5247" s="133" t="s">
        <v>865</v>
      </c>
      <c r="H5247" s="133" t="s">
        <v>10195</v>
      </c>
      <c r="I5247" t="b">
        <v>0</v>
      </c>
      <c r="J5247" s="133" t="s">
        <v>867</v>
      </c>
      <c r="K5247" s="91">
        <v>62000</v>
      </c>
      <c r="L5247" s="278">
        <v>62000</v>
      </c>
      <c r="M5247" s="278">
        <f t="shared" si="81"/>
        <v>0</v>
      </c>
    </row>
    <row r="5248" spans="1:13" hidden="1" x14ac:dyDescent="0.3">
      <c r="A5248" s="108">
        <v>602388</v>
      </c>
      <c r="B5248" s="133" t="s">
        <v>10196</v>
      </c>
      <c r="C5248" s="133" t="s">
        <v>24</v>
      </c>
      <c r="D5248" s="133" t="s">
        <v>10190</v>
      </c>
      <c r="E5248" s="133" t="s">
        <v>1202</v>
      </c>
      <c r="F5248" s="133" t="s">
        <v>10098</v>
      </c>
      <c r="G5248" s="133" t="s">
        <v>865</v>
      </c>
      <c r="H5248" s="133" t="s">
        <v>1203</v>
      </c>
      <c r="I5248" t="b">
        <v>0</v>
      </c>
      <c r="J5248" s="133" t="s">
        <v>867</v>
      </c>
      <c r="K5248" s="91">
        <v>1600</v>
      </c>
      <c r="L5248" s="278">
        <v>1600</v>
      </c>
      <c r="M5248" s="278">
        <f t="shared" si="81"/>
        <v>0</v>
      </c>
    </row>
    <row r="5249" spans="1:13" hidden="1" x14ac:dyDescent="0.3">
      <c r="A5249" s="108">
        <v>593108</v>
      </c>
      <c r="B5249" s="133" t="s">
        <v>10197</v>
      </c>
      <c r="C5249" s="133" t="s">
        <v>24</v>
      </c>
      <c r="D5249" s="133" t="s">
        <v>10190</v>
      </c>
      <c r="E5249" s="133" t="s">
        <v>1212</v>
      </c>
      <c r="F5249" s="133" t="s">
        <v>10098</v>
      </c>
      <c r="G5249" s="133" t="s">
        <v>865</v>
      </c>
      <c r="H5249" s="133" t="s">
        <v>10136</v>
      </c>
      <c r="I5249" t="b">
        <v>0</v>
      </c>
      <c r="J5249" s="133" t="s">
        <v>867</v>
      </c>
      <c r="K5249" s="91">
        <v>200</v>
      </c>
      <c r="L5249" s="278">
        <v>200</v>
      </c>
      <c r="M5249" s="278">
        <f t="shared" si="81"/>
        <v>0</v>
      </c>
    </row>
    <row r="5250" spans="1:13" hidden="1" x14ac:dyDescent="0.3">
      <c r="A5250" s="108">
        <v>586761</v>
      </c>
      <c r="B5250" s="133" t="s">
        <v>10198</v>
      </c>
      <c r="C5250" s="133" t="s">
        <v>24</v>
      </c>
      <c r="D5250" s="133" t="s">
        <v>10190</v>
      </c>
      <c r="E5250" s="133" t="s">
        <v>1229</v>
      </c>
      <c r="F5250" s="133" t="s">
        <v>10098</v>
      </c>
      <c r="G5250" s="133" t="s">
        <v>865</v>
      </c>
      <c r="H5250" s="133" t="s">
        <v>1308</v>
      </c>
      <c r="I5250" t="b">
        <v>0</v>
      </c>
      <c r="J5250" s="133" t="s">
        <v>867</v>
      </c>
      <c r="K5250" s="91">
        <v>6000</v>
      </c>
      <c r="L5250" s="278">
        <v>6000</v>
      </c>
      <c r="M5250" s="278">
        <f t="shared" si="81"/>
        <v>0</v>
      </c>
    </row>
    <row r="5251" spans="1:13" hidden="1" x14ac:dyDescent="0.3">
      <c r="A5251" s="108">
        <v>583320</v>
      </c>
      <c r="B5251" s="133" t="s">
        <v>10199</v>
      </c>
      <c r="C5251" s="133" t="s">
        <v>24</v>
      </c>
      <c r="D5251" s="133" t="s">
        <v>10190</v>
      </c>
      <c r="E5251" s="133" t="s">
        <v>1229</v>
      </c>
      <c r="F5251" s="133" t="s">
        <v>10098</v>
      </c>
      <c r="G5251" s="133" t="s">
        <v>925</v>
      </c>
      <c r="H5251" s="133" t="s">
        <v>10158</v>
      </c>
      <c r="I5251" t="b">
        <v>0</v>
      </c>
      <c r="J5251" s="133" t="s">
        <v>867</v>
      </c>
      <c r="K5251" s="91">
        <v>300000</v>
      </c>
      <c r="L5251" s="278">
        <v>300000</v>
      </c>
      <c r="M5251" s="278">
        <f t="shared" si="81"/>
        <v>0</v>
      </c>
    </row>
    <row r="5252" spans="1:13" hidden="1" x14ac:dyDescent="0.3">
      <c r="A5252" s="108">
        <v>600780</v>
      </c>
      <c r="B5252" s="133" t="s">
        <v>10200</v>
      </c>
      <c r="C5252" s="133" t="s">
        <v>24</v>
      </c>
      <c r="D5252" s="133" t="s">
        <v>10190</v>
      </c>
      <c r="E5252" s="133" t="s">
        <v>1229</v>
      </c>
      <c r="F5252" s="133" t="s">
        <v>10098</v>
      </c>
      <c r="G5252" s="133" t="s">
        <v>928</v>
      </c>
      <c r="H5252" s="133" t="s">
        <v>10164</v>
      </c>
      <c r="I5252" t="b">
        <v>0</v>
      </c>
      <c r="J5252" s="133" t="s">
        <v>867</v>
      </c>
      <c r="K5252" s="91">
        <v>1000</v>
      </c>
      <c r="L5252" s="278">
        <v>1000</v>
      </c>
      <c r="M5252" s="278">
        <f t="shared" si="81"/>
        <v>0</v>
      </c>
    </row>
    <row r="5253" spans="1:13" hidden="1" x14ac:dyDescent="0.3">
      <c r="A5253" s="108">
        <v>600781</v>
      </c>
      <c r="B5253" s="133" t="s">
        <v>10201</v>
      </c>
      <c r="C5253" s="133" t="s">
        <v>24</v>
      </c>
      <c r="D5253" s="133" t="s">
        <v>10190</v>
      </c>
      <c r="E5253" s="133" t="s">
        <v>1229</v>
      </c>
      <c r="F5253" s="133" t="s">
        <v>10098</v>
      </c>
      <c r="G5253" s="133" t="s">
        <v>931</v>
      </c>
      <c r="H5253" s="133" t="s">
        <v>2783</v>
      </c>
      <c r="I5253" t="b">
        <v>0</v>
      </c>
      <c r="J5253" s="133" t="s">
        <v>867</v>
      </c>
      <c r="K5253" s="91">
        <v>600</v>
      </c>
      <c r="L5253" s="278">
        <v>600</v>
      </c>
      <c r="M5253" s="278">
        <f t="shared" si="81"/>
        <v>0</v>
      </c>
    </row>
    <row r="5254" spans="1:13" hidden="1" x14ac:dyDescent="0.3">
      <c r="A5254" s="108">
        <v>604231</v>
      </c>
      <c r="B5254" s="133" t="s">
        <v>10202</v>
      </c>
      <c r="C5254" s="133" t="s">
        <v>24</v>
      </c>
      <c r="D5254" s="133" t="s">
        <v>10190</v>
      </c>
      <c r="E5254" s="133" t="s">
        <v>1229</v>
      </c>
      <c r="F5254" s="133" t="s">
        <v>10098</v>
      </c>
      <c r="G5254" s="133" t="s">
        <v>944</v>
      </c>
      <c r="H5254" s="133" t="s">
        <v>10167</v>
      </c>
      <c r="I5254" t="b">
        <v>0</v>
      </c>
      <c r="J5254" s="133" t="s">
        <v>867</v>
      </c>
      <c r="K5254" s="91">
        <v>500</v>
      </c>
      <c r="L5254" s="278">
        <v>500</v>
      </c>
      <c r="M5254" s="278">
        <f t="shared" ref="M5254:M5317" si="82">+L5254-K5254</f>
        <v>0</v>
      </c>
    </row>
    <row r="5255" spans="1:13" hidden="1" x14ac:dyDescent="0.3">
      <c r="A5255" s="108">
        <v>589900</v>
      </c>
      <c r="B5255" s="133" t="s">
        <v>10203</v>
      </c>
      <c r="C5255" s="133" t="s">
        <v>24</v>
      </c>
      <c r="D5255" s="133" t="s">
        <v>10190</v>
      </c>
      <c r="E5255" s="133" t="s">
        <v>1229</v>
      </c>
      <c r="F5255" s="133" t="s">
        <v>10098</v>
      </c>
      <c r="G5255" s="133" t="s">
        <v>1060</v>
      </c>
      <c r="H5255" s="133" t="s">
        <v>3281</v>
      </c>
      <c r="I5255" t="b">
        <v>0</v>
      </c>
      <c r="J5255" s="133" t="s">
        <v>867</v>
      </c>
      <c r="K5255" s="91">
        <v>30</v>
      </c>
      <c r="L5255" s="278">
        <v>30</v>
      </c>
      <c r="M5255" s="278">
        <f t="shared" si="82"/>
        <v>0</v>
      </c>
    </row>
    <row r="5256" spans="1:13" hidden="1" x14ac:dyDescent="0.3">
      <c r="A5256" s="108">
        <v>595344</v>
      </c>
      <c r="B5256" s="133" t="s">
        <v>10204</v>
      </c>
      <c r="C5256" s="133" t="s">
        <v>24</v>
      </c>
      <c r="D5256" s="133" t="s">
        <v>10190</v>
      </c>
      <c r="E5256" s="133" t="s">
        <v>1229</v>
      </c>
      <c r="F5256" s="133" t="s">
        <v>10098</v>
      </c>
      <c r="G5256" s="133" t="s">
        <v>1063</v>
      </c>
      <c r="H5256" s="133" t="s">
        <v>10171</v>
      </c>
      <c r="I5256" t="b">
        <v>0</v>
      </c>
      <c r="J5256" s="133" t="s">
        <v>867</v>
      </c>
      <c r="K5256" s="91">
        <v>40000</v>
      </c>
      <c r="L5256" s="278">
        <v>40000</v>
      </c>
      <c r="M5256" s="278">
        <f t="shared" si="82"/>
        <v>0</v>
      </c>
    </row>
    <row r="5257" spans="1:13" hidden="1" x14ac:dyDescent="0.3">
      <c r="A5257" s="108">
        <v>595345</v>
      </c>
      <c r="B5257" s="133" t="s">
        <v>10205</v>
      </c>
      <c r="C5257" s="133" t="s">
        <v>24</v>
      </c>
      <c r="D5257" s="133" t="s">
        <v>10190</v>
      </c>
      <c r="E5257" s="133" t="s">
        <v>1229</v>
      </c>
      <c r="F5257" s="133" t="s">
        <v>10098</v>
      </c>
      <c r="G5257" s="133" t="s">
        <v>1088</v>
      </c>
      <c r="H5257" s="133" t="s">
        <v>10206</v>
      </c>
      <c r="I5257" t="b">
        <v>0</v>
      </c>
      <c r="J5257" s="133" t="s">
        <v>867</v>
      </c>
      <c r="K5257" s="91">
        <v>4000</v>
      </c>
      <c r="L5257" s="278">
        <v>4000</v>
      </c>
      <c r="M5257" s="278">
        <f t="shared" si="82"/>
        <v>0</v>
      </c>
    </row>
    <row r="5258" spans="1:13" hidden="1" x14ac:dyDescent="0.3">
      <c r="A5258" s="108">
        <v>589216</v>
      </c>
      <c r="B5258" s="133" t="s">
        <v>10207</v>
      </c>
      <c r="C5258" s="133" t="s">
        <v>24</v>
      </c>
      <c r="D5258" s="133" t="s">
        <v>10190</v>
      </c>
      <c r="E5258" s="133" t="s">
        <v>1229</v>
      </c>
      <c r="F5258" s="133" t="s">
        <v>10098</v>
      </c>
      <c r="G5258" s="133" t="s">
        <v>1066</v>
      </c>
      <c r="H5258" s="133" t="s">
        <v>10156</v>
      </c>
      <c r="I5258" t="b">
        <v>0</v>
      </c>
      <c r="J5258" s="133" t="s">
        <v>867</v>
      </c>
      <c r="K5258" s="91">
        <v>5500</v>
      </c>
      <c r="L5258" s="278">
        <v>5500</v>
      </c>
      <c r="M5258" s="278">
        <f t="shared" si="82"/>
        <v>0</v>
      </c>
    </row>
    <row r="5259" spans="1:13" hidden="1" x14ac:dyDescent="0.3">
      <c r="A5259" s="108">
        <v>589240</v>
      </c>
      <c r="B5259" s="133" t="s">
        <v>10208</v>
      </c>
      <c r="C5259" s="133" t="s">
        <v>24</v>
      </c>
      <c r="D5259" s="133" t="s">
        <v>10190</v>
      </c>
      <c r="E5259" s="133" t="s">
        <v>1265</v>
      </c>
      <c r="F5259" s="133" t="s">
        <v>10098</v>
      </c>
      <c r="G5259" s="133" t="s">
        <v>865</v>
      </c>
      <c r="H5259" s="133" t="s">
        <v>1266</v>
      </c>
      <c r="I5259" t="b">
        <v>0</v>
      </c>
      <c r="J5259" s="133" t="s">
        <v>867</v>
      </c>
      <c r="K5259" s="91">
        <v>13790</v>
      </c>
      <c r="L5259" s="278">
        <v>13790</v>
      </c>
      <c r="M5259" s="278">
        <f t="shared" si="82"/>
        <v>0</v>
      </c>
    </row>
    <row r="5260" spans="1:13" hidden="1" x14ac:dyDescent="0.3">
      <c r="A5260" s="108">
        <v>589241</v>
      </c>
      <c r="B5260" s="133" t="s">
        <v>10209</v>
      </c>
      <c r="C5260" s="133" t="s">
        <v>24</v>
      </c>
      <c r="D5260" s="133" t="s">
        <v>10190</v>
      </c>
      <c r="E5260" s="133" t="s">
        <v>1268</v>
      </c>
      <c r="F5260" s="133" t="s">
        <v>10098</v>
      </c>
      <c r="G5260" s="133" t="s">
        <v>865</v>
      </c>
      <c r="H5260" s="133" t="s">
        <v>10184</v>
      </c>
      <c r="I5260" t="b">
        <v>0</v>
      </c>
      <c r="J5260" s="133" t="s">
        <v>867</v>
      </c>
      <c r="K5260" s="91">
        <v>300</v>
      </c>
      <c r="L5260" s="278">
        <v>300</v>
      </c>
      <c r="M5260" s="278">
        <f t="shared" si="82"/>
        <v>0</v>
      </c>
    </row>
    <row r="5261" spans="1:13" hidden="1" x14ac:dyDescent="0.3">
      <c r="A5261" s="108">
        <v>599302</v>
      </c>
      <c r="B5261" s="133" t="s">
        <v>10210</v>
      </c>
      <c r="C5261" s="133" t="s">
        <v>24</v>
      </c>
      <c r="D5261" s="133" t="s">
        <v>10190</v>
      </c>
      <c r="E5261" s="133" t="s">
        <v>1679</v>
      </c>
      <c r="F5261" s="133" t="s">
        <v>10098</v>
      </c>
      <c r="G5261" s="133" t="s">
        <v>865</v>
      </c>
      <c r="H5261" s="133" t="s">
        <v>326</v>
      </c>
      <c r="I5261" t="b">
        <v>0</v>
      </c>
      <c r="J5261" s="133" t="s">
        <v>867</v>
      </c>
      <c r="K5261" s="91">
        <v>400000</v>
      </c>
      <c r="L5261" s="278">
        <v>400000</v>
      </c>
      <c r="M5261" s="278">
        <f t="shared" si="82"/>
        <v>0</v>
      </c>
    </row>
    <row r="5262" spans="1:13" hidden="1" x14ac:dyDescent="0.3">
      <c r="A5262" s="108">
        <v>599303</v>
      </c>
      <c r="B5262" s="133" t="s">
        <v>10211</v>
      </c>
      <c r="C5262" s="133" t="s">
        <v>25</v>
      </c>
      <c r="D5262" s="133" t="s">
        <v>10212</v>
      </c>
      <c r="E5262" s="133" t="s">
        <v>863</v>
      </c>
      <c r="F5262" s="133" t="s">
        <v>10213</v>
      </c>
      <c r="G5262" s="133" t="s">
        <v>865</v>
      </c>
      <c r="H5262" s="133" t="s">
        <v>10214</v>
      </c>
      <c r="I5262" t="b">
        <v>0</v>
      </c>
      <c r="J5262" s="133" t="s">
        <v>867</v>
      </c>
      <c r="K5262" s="91">
        <v>5500</v>
      </c>
      <c r="L5262" s="278">
        <v>5500</v>
      </c>
      <c r="M5262" s="278">
        <f t="shared" si="82"/>
        <v>0</v>
      </c>
    </row>
    <row r="5263" spans="1:13" hidden="1" x14ac:dyDescent="0.3">
      <c r="A5263" s="108">
        <v>586697</v>
      </c>
      <c r="B5263" s="133" t="s">
        <v>10215</v>
      </c>
      <c r="C5263" s="133" t="s">
        <v>25</v>
      </c>
      <c r="D5263" s="133" t="s">
        <v>10212</v>
      </c>
      <c r="E5263" s="133" t="s">
        <v>863</v>
      </c>
      <c r="F5263" s="133" t="s">
        <v>10213</v>
      </c>
      <c r="G5263" s="133" t="s">
        <v>925</v>
      </c>
      <c r="H5263" s="133" t="s">
        <v>10216</v>
      </c>
      <c r="I5263" t="b">
        <v>0</v>
      </c>
      <c r="J5263" s="133" t="s">
        <v>867</v>
      </c>
      <c r="K5263" s="91">
        <v>1050</v>
      </c>
      <c r="L5263" s="278">
        <v>1050</v>
      </c>
      <c r="M5263" s="278">
        <f t="shared" si="82"/>
        <v>0</v>
      </c>
    </row>
    <row r="5264" spans="1:13" hidden="1" x14ac:dyDescent="0.3">
      <c r="A5264" s="108">
        <v>587843</v>
      </c>
      <c r="B5264" s="133" t="s">
        <v>10217</v>
      </c>
      <c r="C5264" s="133" t="s">
        <v>25</v>
      </c>
      <c r="D5264" s="133" t="s">
        <v>10212</v>
      </c>
      <c r="E5264" s="133" t="s">
        <v>935</v>
      </c>
      <c r="F5264" s="133" t="s">
        <v>10218</v>
      </c>
      <c r="G5264" s="133" t="s">
        <v>865</v>
      </c>
      <c r="H5264" s="133" t="s">
        <v>10219</v>
      </c>
      <c r="I5264" t="b">
        <v>0</v>
      </c>
      <c r="J5264" s="133" t="s">
        <v>867</v>
      </c>
      <c r="K5264" s="91">
        <v>30000</v>
      </c>
      <c r="L5264" s="278">
        <v>30000</v>
      </c>
      <c r="M5264" s="278">
        <f t="shared" si="82"/>
        <v>0</v>
      </c>
    </row>
    <row r="5265" spans="1:13" hidden="1" x14ac:dyDescent="0.3">
      <c r="A5265" s="108">
        <v>593077</v>
      </c>
      <c r="B5265" s="133" t="s">
        <v>10220</v>
      </c>
      <c r="C5265" s="133" t="s">
        <v>25</v>
      </c>
      <c r="D5265" s="133" t="s">
        <v>10212</v>
      </c>
      <c r="E5265" s="133" t="s">
        <v>935</v>
      </c>
      <c r="F5265" s="133" t="s">
        <v>10221</v>
      </c>
      <c r="G5265" s="133" t="s">
        <v>865</v>
      </c>
      <c r="H5265" s="133" t="s">
        <v>10222</v>
      </c>
      <c r="I5265" t="b">
        <v>0</v>
      </c>
      <c r="J5265" s="133" t="s">
        <v>867</v>
      </c>
      <c r="K5265" s="91">
        <v>20000</v>
      </c>
      <c r="L5265" s="278">
        <v>20000</v>
      </c>
      <c r="M5265" s="278">
        <f t="shared" si="82"/>
        <v>0</v>
      </c>
    </row>
    <row r="5266" spans="1:13" hidden="1" x14ac:dyDescent="0.3">
      <c r="A5266" s="108">
        <v>587475</v>
      </c>
      <c r="B5266" s="133" t="s">
        <v>10223</v>
      </c>
      <c r="C5266" s="133" t="s">
        <v>25</v>
      </c>
      <c r="D5266" s="133" t="s">
        <v>10212</v>
      </c>
      <c r="E5266" s="133" t="s">
        <v>935</v>
      </c>
      <c r="F5266" s="133" t="s">
        <v>10224</v>
      </c>
      <c r="G5266" s="133" t="s">
        <v>865</v>
      </c>
      <c r="H5266" s="133" t="s">
        <v>10225</v>
      </c>
      <c r="I5266" t="b">
        <v>0</v>
      </c>
      <c r="J5266" s="133" t="s">
        <v>867</v>
      </c>
      <c r="K5266" s="91">
        <v>120000</v>
      </c>
      <c r="L5266" s="278">
        <v>120000</v>
      </c>
      <c r="M5266" s="278">
        <f t="shared" si="82"/>
        <v>0</v>
      </c>
    </row>
    <row r="5267" spans="1:13" hidden="1" x14ac:dyDescent="0.3">
      <c r="A5267" s="108">
        <v>602413</v>
      </c>
      <c r="B5267" s="133" t="s">
        <v>10228</v>
      </c>
      <c r="C5267" s="133" t="s">
        <v>25</v>
      </c>
      <c r="D5267" s="133" t="s">
        <v>10212</v>
      </c>
      <c r="E5267" s="133" t="s">
        <v>935</v>
      </c>
      <c r="F5267" s="133" t="s">
        <v>10229</v>
      </c>
      <c r="G5267" s="133" t="s">
        <v>865</v>
      </c>
      <c r="H5267" s="133" t="s">
        <v>10230</v>
      </c>
      <c r="I5267" t="b">
        <v>0</v>
      </c>
      <c r="J5267" s="133" t="s">
        <v>867</v>
      </c>
      <c r="K5267" s="91">
        <v>295500</v>
      </c>
      <c r="L5267" s="278">
        <v>295500</v>
      </c>
      <c r="M5267" s="278">
        <f t="shared" si="82"/>
        <v>0</v>
      </c>
    </row>
    <row r="5268" spans="1:13" hidden="1" x14ac:dyDescent="0.3">
      <c r="A5268" s="108">
        <v>589830</v>
      </c>
      <c r="B5268" s="133" t="s">
        <v>10231</v>
      </c>
      <c r="C5268" s="133" t="s">
        <v>25</v>
      </c>
      <c r="D5268" s="133" t="s">
        <v>10212</v>
      </c>
      <c r="E5268" s="133" t="s">
        <v>935</v>
      </c>
      <c r="F5268" s="133" t="s">
        <v>10232</v>
      </c>
      <c r="G5268" s="133" t="s">
        <v>865</v>
      </c>
      <c r="H5268" s="133" t="s">
        <v>10233</v>
      </c>
      <c r="I5268" t="b">
        <v>0</v>
      </c>
      <c r="J5268" s="133" t="s">
        <v>867</v>
      </c>
      <c r="K5268" s="91">
        <v>3700</v>
      </c>
      <c r="L5268" s="278">
        <v>3700</v>
      </c>
      <c r="M5268" s="278">
        <f t="shared" si="82"/>
        <v>0</v>
      </c>
    </row>
    <row r="5269" spans="1:13" hidden="1" x14ac:dyDescent="0.3">
      <c r="A5269" s="108">
        <v>593313</v>
      </c>
      <c r="B5269" s="133" t="s">
        <v>10234</v>
      </c>
      <c r="C5269" s="133" t="s">
        <v>25</v>
      </c>
      <c r="D5269" s="133" t="s">
        <v>10212</v>
      </c>
      <c r="E5269" s="133" t="s">
        <v>935</v>
      </c>
      <c r="F5269" s="133" t="s">
        <v>10235</v>
      </c>
      <c r="G5269" s="133" t="s">
        <v>865</v>
      </c>
      <c r="H5269" s="133" t="s">
        <v>10236</v>
      </c>
      <c r="I5269" t="b">
        <v>0</v>
      </c>
      <c r="J5269" s="133" t="s">
        <v>867</v>
      </c>
      <c r="K5269" s="91">
        <v>33600</v>
      </c>
      <c r="L5269" s="278">
        <v>33600</v>
      </c>
      <c r="M5269" s="278">
        <f t="shared" si="82"/>
        <v>0</v>
      </c>
    </row>
    <row r="5270" spans="1:13" hidden="1" x14ac:dyDescent="0.3">
      <c r="A5270" s="108">
        <v>593314</v>
      </c>
      <c r="B5270" s="133" t="s">
        <v>10237</v>
      </c>
      <c r="C5270" s="133" t="s">
        <v>25</v>
      </c>
      <c r="D5270" s="133" t="s">
        <v>10212</v>
      </c>
      <c r="E5270" s="133" t="s">
        <v>935</v>
      </c>
      <c r="F5270" s="133" t="s">
        <v>10238</v>
      </c>
      <c r="G5270" s="133" t="s">
        <v>865</v>
      </c>
      <c r="H5270" s="133" t="s">
        <v>10239</v>
      </c>
      <c r="I5270" t="b">
        <v>0</v>
      </c>
      <c r="J5270" s="133" t="s">
        <v>867</v>
      </c>
      <c r="K5270" s="91">
        <v>9200</v>
      </c>
      <c r="L5270" s="278">
        <v>9200</v>
      </c>
      <c r="M5270" s="278">
        <f t="shared" si="82"/>
        <v>0</v>
      </c>
    </row>
    <row r="5271" spans="1:13" hidden="1" x14ac:dyDescent="0.3">
      <c r="A5271" s="108">
        <v>589826</v>
      </c>
      <c r="B5271" s="133" t="s">
        <v>10240</v>
      </c>
      <c r="C5271" s="133" t="s">
        <v>25</v>
      </c>
      <c r="D5271" s="133" t="s">
        <v>10212</v>
      </c>
      <c r="E5271" s="133" t="s">
        <v>935</v>
      </c>
      <c r="F5271" s="133" t="s">
        <v>10241</v>
      </c>
      <c r="G5271" s="133" t="s">
        <v>865</v>
      </c>
      <c r="H5271" s="133" t="s">
        <v>10242</v>
      </c>
      <c r="I5271" t="b">
        <v>0</v>
      </c>
      <c r="J5271" s="133" t="s">
        <v>867</v>
      </c>
      <c r="K5271" s="91">
        <v>9500</v>
      </c>
      <c r="L5271" s="278">
        <v>9500</v>
      </c>
      <c r="M5271" s="278">
        <f t="shared" si="82"/>
        <v>0</v>
      </c>
    </row>
    <row r="5272" spans="1:13" hidden="1" x14ac:dyDescent="0.3">
      <c r="A5272" s="108">
        <v>589116</v>
      </c>
      <c r="B5272" s="133" t="s">
        <v>10243</v>
      </c>
      <c r="C5272" s="133" t="s">
        <v>25</v>
      </c>
      <c r="D5272" s="133" t="s">
        <v>10212</v>
      </c>
      <c r="E5272" s="133" t="s">
        <v>935</v>
      </c>
      <c r="F5272" s="133" t="s">
        <v>10244</v>
      </c>
      <c r="G5272" s="133" t="s">
        <v>865</v>
      </c>
      <c r="H5272" s="133" t="s">
        <v>10245</v>
      </c>
      <c r="I5272" t="b">
        <v>0</v>
      </c>
      <c r="J5272" s="133" t="s">
        <v>867</v>
      </c>
      <c r="K5272" s="91">
        <v>1100</v>
      </c>
      <c r="L5272" s="278">
        <v>1100</v>
      </c>
      <c r="M5272" s="278">
        <f t="shared" si="82"/>
        <v>0</v>
      </c>
    </row>
    <row r="5273" spans="1:13" hidden="1" x14ac:dyDescent="0.3">
      <c r="A5273" s="108">
        <v>595058</v>
      </c>
      <c r="B5273" s="133" t="s">
        <v>10246</v>
      </c>
      <c r="C5273" s="133" t="s">
        <v>25</v>
      </c>
      <c r="D5273" s="133" t="s">
        <v>1132</v>
      </c>
      <c r="E5273" s="133" t="s">
        <v>882</v>
      </c>
      <c r="F5273" s="133" t="s">
        <v>10213</v>
      </c>
      <c r="G5273" s="133" t="s">
        <v>865</v>
      </c>
      <c r="H5273" s="133" t="s">
        <v>1133</v>
      </c>
      <c r="I5273" t="b">
        <v>0</v>
      </c>
      <c r="J5273" s="133" t="s">
        <v>867</v>
      </c>
      <c r="K5273" s="91">
        <v>13500</v>
      </c>
      <c r="L5273" s="278">
        <v>13500</v>
      </c>
      <c r="M5273" s="278">
        <f t="shared" si="82"/>
        <v>0</v>
      </c>
    </row>
    <row r="5274" spans="1:13" hidden="1" x14ac:dyDescent="0.3">
      <c r="A5274" s="108">
        <v>601649</v>
      </c>
      <c r="B5274" s="133" t="s">
        <v>10247</v>
      </c>
      <c r="C5274" s="133" t="s">
        <v>25</v>
      </c>
      <c r="D5274" s="133" t="s">
        <v>1135</v>
      </c>
      <c r="E5274" s="133" t="s">
        <v>882</v>
      </c>
      <c r="F5274" s="133" t="s">
        <v>10213</v>
      </c>
      <c r="G5274" s="133" t="s">
        <v>865</v>
      </c>
      <c r="H5274" s="133" t="s">
        <v>4214</v>
      </c>
      <c r="I5274" t="b">
        <v>0</v>
      </c>
      <c r="J5274" s="133" t="s">
        <v>867</v>
      </c>
      <c r="K5274" s="91">
        <v>36000</v>
      </c>
      <c r="L5274" s="278">
        <v>36000</v>
      </c>
      <c r="M5274" s="278">
        <f t="shared" si="82"/>
        <v>0</v>
      </c>
    </row>
    <row r="5275" spans="1:13" hidden="1" x14ac:dyDescent="0.3">
      <c r="A5275" s="108">
        <v>584142</v>
      </c>
      <c r="B5275" s="133" t="s">
        <v>10250</v>
      </c>
      <c r="C5275" s="133" t="s">
        <v>25</v>
      </c>
      <c r="D5275" s="133" t="s">
        <v>1149</v>
      </c>
      <c r="E5275" s="133" t="s">
        <v>882</v>
      </c>
      <c r="F5275" s="133" t="s">
        <v>10213</v>
      </c>
      <c r="G5275" s="133" t="s">
        <v>865</v>
      </c>
      <c r="H5275" s="133" t="s">
        <v>1150</v>
      </c>
      <c r="I5275" t="b">
        <v>0</v>
      </c>
      <c r="J5275" s="133" t="s">
        <v>867</v>
      </c>
      <c r="K5275" s="91">
        <v>2500</v>
      </c>
      <c r="L5275" s="278">
        <v>2500</v>
      </c>
      <c r="M5275" s="278">
        <f t="shared" si="82"/>
        <v>0</v>
      </c>
    </row>
    <row r="5276" spans="1:13" hidden="1" x14ac:dyDescent="0.3">
      <c r="A5276" s="108">
        <v>584143</v>
      </c>
      <c r="B5276" s="133" t="s">
        <v>10251</v>
      </c>
      <c r="C5276" s="133" t="s">
        <v>25</v>
      </c>
      <c r="D5276" s="133" t="s">
        <v>4253</v>
      </c>
      <c r="E5276" s="133" t="s">
        <v>882</v>
      </c>
      <c r="F5276" s="133" t="s">
        <v>10213</v>
      </c>
      <c r="G5276" s="133" t="s">
        <v>865</v>
      </c>
      <c r="H5276" s="133" t="s">
        <v>10252</v>
      </c>
      <c r="I5276" t="b">
        <v>0</v>
      </c>
      <c r="J5276" s="133" t="s">
        <v>867</v>
      </c>
      <c r="K5276" s="91">
        <v>543880</v>
      </c>
      <c r="L5276" s="278">
        <v>543880</v>
      </c>
      <c r="M5276" s="278">
        <f t="shared" si="82"/>
        <v>0</v>
      </c>
    </row>
    <row r="5277" spans="1:13" hidden="1" x14ac:dyDescent="0.3">
      <c r="A5277" s="108">
        <v>589901</v>
      </c>
      <c r="B5277" s="133" t="s">
        <v>10253</v>
      </c>
      <c r="C5277" s="133" t="s">
        <v>25</v>
      </c>
      <c r="D5277" s="133" t="s">
        <v>10254</v>
      </c>
      <c r="E5277" s="133" t="s">
        <v>863</v>
      </c>
      <c r="F5277" s="133" t="s">
        <v>10213</v>
      </c>
      <c r="G5277" s="133" t="s">
        <v>865</v>
      </c>
      <c r="H5277" s="133" t="s">
        <v>10255</v>
      </c>
      <c r="I5277" t="b">
        <v>0</v>
      </c>
      <c r="J5277" s="133" t="s">
        <v>867</v>
      </c>
      <c r="K5277" s="91">
        <v>6321000</v>
      </c>
      <c r="L5277" s="278">
        <v>6321000</v>
      </c>
      <c r="M5277" s="278">
        <f t="shared" si="82"/>
        <v>0</v>
      </c>
    </row>
    <row r="5278" spans="1:13" hidden="1" x14ac:dyDescent="0.3">
      <c r="A5278" s="108">
        <v>586698</v>
      </c>
      <c r="B5278" s="133" t="s">
        <v>10256</v>
      </c>
      <c r="C5278" s="133" t="s">
        <v>25</v>
      </c>
      <c r="D5278" s="133" t="s">
        <v>10254</v>
      </c>
      <c r="E5278" s="133" t="s">
        <v>863</v>
      </c>
      <c r="F5278" s="133" t="s">
        <v>10213</v>
      </c>
      <c r="G5278" s="133" t="s">
        <v>925</v>
      </c>
      <c r="H5278" s="133" t="s">
        <v>9053</v>
      </c>
      <c r="I5278" t="b">
        <v>0</v>
      </c>
      <c r="J5278" s="133" t="s">
        <v>867</v>
      </c>
      <c r="K5278" s="91">
        <v>323000</v>
      </c>
      <c r="L5278" s="278">
        <v>323000</v>
      </c>
      <c r="M5278" s="278">
        <f t="shared" si="82"/>
        <v>0</v>
      </c>
    </row>
    <row r="5279" spans="1:13" hidden="1" x14ac:dyDescent="0.3">
      <c r="A5279" s="108">
        <v>584144</v>
      </c>
      <c r="B5279" s="133" t="s">
        <v>10257</v>
      </c>
      <c r="C5279" s="133" t="s">
        <v>25</v>
      </c>
      <c r="D5279" s="133" t="s">
        <v>10254</v>
      </c>
      <c r="E5279" s="133" t="s">
        <v>863</v>
      </c>
      <c r="F5279" s="133" t="s">
        <v>10213</v>
      </c>
      <c r="G5279" s="133" t="s">
        <v>928</v>
      </c>
      <c r="H5279" s="133" t="s">
        <v>10258</v>
      </c>
      <c r="I5279" t="b">
        <v>0</v>
      </c>
      <c r="J5279" s="133" t="s">
        <v>867</v>
      </c>
      <c r="K5279" s="91">
        <v>56000</v>
      </c>
      <c r="L5279" s="278">
        <v>56000</v>
      </c>
      <c r="M5279" s="278">
        <f t="shared" si="82"/>
        <v>0</v>
      </c>
    </row>
    <row r="5280" spans="1:13" hidden="1" x14ac:dyDescent="0.3">
      <c r="A5280" s="108">
        <v>600782</v>
      </c>
      <c r="B5280" s="133" t="s">
        <v>10259</v>
      </c>
      <c r="C5280" s="133" t="s">
        <v>25</v>
      </c>
      <c r="D5280" s="133" t="s">
        <v>10254</v>
      </c>
      <c r="E5280" s="133" t="s">
        <v>947</v>
      </c>
      <c r="F5280" s="133" t="s">
        <v>10213</v>
      </c>
      <c r="G5280" s="133" t="s">
        <v>865</v>
      </c>
      <c r="H5280" s="133" t="s">
        <v>10260</v>
      </c>
      <c r="I5280" t="b">
        <v>0</v>
      </c>
      <c r="J5280" s="133" t="s">
        <v>867</v>
      </c>
      <c r="K5280" s="91">
        <v>30000000</v>
      </c>
      <c r="L5280" s="278">
        <v>30000000</v>
      </c>
      <c r="M5280" s="278">
        <f t="shared" si="82"/>
        <v>0</v>
      </c>
    </row>
    <row r="5281" spans="1:13" hidden="1" x14ac:dyDescent="0.3">
      <c r="A5281" s="108">
        <v>604232</v>
      </c>
      <c r="B5281" s="133" t="s">
        <v>10261</v>
      </c>
      <c r="C5281" s="133" t="s">
        <v>25</v>
      </c>
      <c r="D5281" s="133" t="s">
        <v>10262</v>
      </c>
      <c r="E5281" s="133" t="s">
        <v>1165</v>
      </c>
      <c r="F5281" s="133" t="s">
        <v>10213</v>
      </c>
      <c r="G5281" s="133" t="s">
        <v>865</v>
      </c>
      <c r="H5281" s="133">
        <v>0</v>
      </c>
      <c r="I5281" t="b">
        <v>0</v>
      </c>
      <c r="J5281" s="133" t="s">
        <v>1166</v>
      </c>
      <c r="K5281" s="91">
        <v>1751320</v>
      </c>
      <c r="L5281" s="278">
        <v>1677460</v>
      </c>
      <c r="M5281" s="278">
        <f t="shared" si="82"/>
        <v>-73860</v>
      </c>
    </row>
    <row r="5282" spans="1:13" hidden="1" x14ac:dyDescent="0.3">
      <c r="A5282" s="108">
        <v>589902</v>
      </c>
      <c r="B5282" s="133" t="s">
        <v>10263</v>
      </c>
      <c r="C5282" s="133" t="s">
        <v>25</v>
      </c>
      <c r="D5282" s="133" t="s">
        <v>10262</v>
      </c>
      <c r="E5282" s="133" t="s">
        <v>1165</v>
      </c>
      <c r="F5282" s="133" t="s">
        <v>10213</v>
      </c>
      <c r="G5282" s="133" t="s">
        <v>925</v>
      </c>
      <c r="H5282" s="133" t="s">
        <v>10264</v>
      </c>
      <c r="I5282" t="b">
        <v>0</v>
      </c>
      <c r="J5282" s="133" t="s">
        <v>867</v>
      </c>
      <c r="K5282" s="91">
        <v>8150</v>
      </c>
      <c r="L5282" s="278">
        <v>8150</v>
      </c>
      <c r="M5282" s="278">
        <f t="shared" si="82"/>
        <v>0</v>
      </c>
    </row>
    <row r="5283" spans="1:13" hidden="1" x14ac:dyDescent="0.3">
      <c r="A5283" s="108">
        <v>599304</v>
      </c>
      <c r="B5283" s="133" t="s">
        <v>10265</v>
      </c>
      <c r="C5283" s="133" t="s">
        <v>25</v>
      </c>
      <c r="D5283" s="133" t="s">
        <v>10262</v>
      </c>
      <c r="E5283" s="133" t="s">
        <v>1173</v>
      </c>
      <c r="F5283" s="133" t="s">
        <v>10213</v>
      </c>
      <c r="G5283" s="133" t="s">
        <v>865</v>
      </c>
      <c r="H5283" s="133" t="s">
        <v>1174</v>
      </c>
      <c r="I5283" t="b">
        <v>0</v>
      </c>
      <c r="J5283" s="133" t="s">
        <v>867</v>
      </c>
      <c r="K5283" s="91">
        <v>9500</v>
      </c>
      <c r="L5283" s="278">
        <v>9500</v>
      </c>
      <c r="M5283" s="278">
        <f t="shared" si="82"/>
        <v>0</v>
      </c>
    </row>
    <row r="5284" spans="1:13" hidden="1" x14ac:dyDescent="0.3">
      <c r="A5284" s="108">
        <v>586699</v>
      </c>
      <c r="B5284" s="133" t="s">
        <v>10266</v>
      </c>
      <c r="C5284" s="133" t="s">
        <v>25</v>
      </c>
      <c r="D5284" s="133" t="s">
        <v>10262</v>
      </c>
      <c r="E5284" s="133" t="s">
        <v>1173</v>
      </c>
      <c r="F5284" s="133" t="s">
        <v>10218</v>
      </c>
      <c r="G5284" s="133" t="s">
        <v>865</v>
      </c>
      <c r="H5284" s="133" t="s">
        <v>1174</v>
      </c>
      <c r="I5284" t="b">
        <v>0</v>
      </c>
      <c r="J5284" s="133" t="s">
        <v>867</v>
      </c>
      <c r="K5284" s="91">
        <v>0</v>
      </c>
      <c r="L5284" s="278">
        <v>0</v>
      </c>
      <c r="M5284" s="278">
        <f t="shared" si="82"/>
        <v>0</v>
      </c>
    </row>
    <row r="5285" spans="1:13" hidden="1" x14ac:dyDescent="0.3">
      <c r="A5285" s="108">
        <v>584145</v>
      </c>
      <c r="B5285" s="133" t="s">
        <v>10267</v>
      </c>
      <c r="C5285" s="133" t="s">
        <v>25</v>
      </c>
      <c r="D5285" s="133" t="s">
        <v>10262</v>
      </c>
      <c r="E5285" s="133" t="s">
        <v>1173</v>
      </c>
      <c r="F5285" s="133" t="s">
        <v>10221</v>
      </c>
      <c r="G5285" s="133" t="s">
        <v>865</v>
      </c>
      <c r="H5285" s="133" t="s">
        <v>1174</v>
      </c>
      <c r="I5285" t="b">
        <v>0</v>
      </c>
      <c r="J5285" s="133" t="s">
        <v>867</v>
      </c>
      <c r="K5285" s="91">
        <v>0</v>
      </c>
      <c r="L5285" s="278">
        <v>0</v>
      </c>
      <c r="M5285" s="278">
        <f t="shared" si="82"/>
        <v>0</v>
      </c>
    </row>
    <row r="5286" spans="1:13" hidden="1" x14ac:dyDescent="0.3">
      <c r="A5286" s="108">
        <v>1191706</v>
      </c>
      <c r="B5286" s="133" t="s">
        <v>10268</v>
      </c>
      <c r="C5286" s="133" t="s">
        <v>25</v>
      </c>
      <c r="D5286" s="133" t="s">
        <v>10262</v>
      </c>
      <c r="E5286" s="133" t="s">
        <v>1173</v>
      </c>
      <c r="F5286" s="133" t="s">
        <v>10269</v>
      </c>
      <c r="G5286" s="133" t="s">
        <v>865</v>
      </c>
      <c r="H5286" s="133" t="s">
        <v>1174</v>
      </c>
      <c r="I5286" t="b">
        <v>0</v>
      </c>
      <c r="J5286" s="133" t="s">
        <v>867</v>
      </c>
      <c r="K5286" s="91">
        <v>0</v>
      </c>
      <c r="L5286" s="278">
        <v>0</v>
      </c>
      <c r="M5286" s="278">
        <f t="shared" si="82"/>
        <v>0</v>
      </c>
    </row>
    <row r="5287" spans="1:13" hidden="1" x14ac:dyDescent="0.3">
      <c r="A5287" s="108">
        <v>600783</v>
      </c>
      <c r="B5287" s="133" t="s">
        <v>10270</v>
      </c>
      <c r="C5287" s="133" t="s">
        <v>25</v>
      </c>
      <c r="D5287" s="133" t="s">
        <v>10262</v>
      </c>
      <c r="E5287" s="133" t="s">
        <v>1173</v>
      </c>
      <c r="F5287" s="133" t="s">
        <v>10224</v>
      </c>
      <c r="G5287" s="133" t="s">
        <v>865</v>
      </c>
      <c r="H5287" s="133" t="s">
        <v>1174</v>
      </c>
      <c r="I5287" t="b">
        <v>0</v>
      </c>
      <c r="J5287" s="133" t="s">
        <v>867</v>
      </c>
      <c r="K5287" s="91">
        <v>0</v>
      </c>
      <c r="L5287" s="278">
        <v>0</v>
      </c>
      <c r="M5287" s="278">
        <f t="shared" si="82"/>
        <v>0</v>
      </c>
    </row>
    <row r="5288" spans="1:13" hidden="1" x14ac:dyDescent="0.3">
      <c r="A5288" s="108">
        <v>600785</v>
      </c>
      <c r="B5288" s="133" t="s">
        <v>10271</v>
      </c>
      <c r="C5288" s="133" t="s">
        <v>25</v>
      </c>
      <c r="D5288" s="133" t="s">
        <v>10262</v>
      </c>
      <c r="E5288" s="133" t="s">
        <v>1173</v>
      </c>
      <c r="F5288" s="133" t="s">
        <v>10272</v>
      </c>
      <c r="G5288" s="133" t="s">
        <v>865</v>
      </c>
      <c r="H5288" s="133" t="s">
        <v>1174</v>
      </c>
      <c r="I5288" t="b">
        <v>0</v>
      </c>
      <c r="J5288" s="133" t="s">
        <v>867</v>
      </c>
      <c r="K5288" s="91">
        <v>0</v>
      </c>
      <c r="L5288" s="278">
        <v>0</v>
      </c>
      <c r="M5288" s="278">
        <f t="shared" si="82"/>
        <v>0</v>
      </c>
    </row>
    <row r="5289" spans="1:13" hidden="1" x14ac:dyDescent="0.3">
      <c r="A5289" s="108">
        <v>589903</v>
      </c>
      <c r="B5289" s="133" t="s">
        <v>10273</v>
      </c>
      <c r="C5289" s="133" t="s">
        <v>25</v>
      </c>
      <c r="D5289" s="133" t="s">
        <v>10262</v>
      </c>
      <c r="E5289" s="133" t="s">
        <v>1173</v>
      </c>
      <c r="F5289" s="133" t="s">
        <v>10229</v>
      </c>
      <c r="G5289" s="133" t="s">
        <v>865</v>
      </c>
      <c r="H5289" s="133" t="s">
        <v>1174</v>
      </c>
      <c r="I5289" t="b">
        <v>0</v>
      </c>
      <c r="J5289" s="133" t="s">
        <v>867</v>
      </c>
      <c r="K5289" s="91">
        <v>0</v>
      </c>
      <c r="L5289" s="278">
        <v>0</v>
      </c>
      <c r="M5289" s="278">
        <f t="shared" si="82"/>
        <v>0</v>
      </c>
    </row>
    <row r="5290" spans="1:13" hidden="1" x14ac:dyDescent="0.3">
      <c r="A5290" s="108">
        <v>595346</v>
      </c>
      <c r="B5290" s="133" t="s">
        <v>10274</v>
      </c>
      <c r="C5290" s="133" t="s">
        <v>25</v>
      </c>
      <c r="D5290" s="133" t="s">
        <v>10262</v>
      </c>
      <c r="E5290" s="133" t="s">
        <v>1173</v>
      </c>
      <c r="F5290" s="133" t="s">
        <v>10275</v>
      </c>
      <c r="G5290" s="133" t="s">
        <v>865</v>
      </c>
      <c r="H5290" s="133" t="s">
        <v>1174</v>
      </c>
      <c r="I5290" t="b">
        <v>0</v>
      </c>
      <c r="J5290" s="133" t="s">
        <v>867</v>
      </c>
      <c r="K5290" s="91">
        <v>0</v>
      </c>
      <c r="L5290" s="278">
        <v>0</v>
      </c>
      <c r="M5290" s="278">
        <f t="shared" si="82"/>
        <v>0</v>
      </c>
    </row>
    <row r="5291" spans="1:13" hidden="1" x14ac:dyDescent="0.3">
      <c r="A5291" s="108">
        <v>595347</v>
      </c>
      <c r="B5291" s="133" t="s">
        <v>10276</v>
      </c>
      <c r="C5291" s="133" t="s">
        <v>25</v>
      </c>
      <c r="D5291" s="133" t="s">
        <v>10262</v>
      </c>
      <c r="E5291" s="133" t="s">
        <v>1173</v>
      </c>
      <c r="F5291" s="133" t="s">
        <v>10277</v>
      </c>
      <c r="G5291" s="133" t="s">
        <v>865</v>
      </c>
      <c r="H5291" s="133" t="s">
        <v>1174</v>
      </c>
      <c r="I5291" t="b">
        <v>0</v>
      </c>
      <c r="J5291" s="133" t="s">
        <v>867</v>
      </c>
      <c r="K5291" s="91">
        <v>0</v>
      </c>
      <c r="L5291" s="278">
        <v>0</v>
      </c>
      <c r="M5291" s="278">
        <f t="shared" si="82"/>
        <v>0</v>
      </c>
    </row>
    <row r="5292" spans="1:13" hidden="1" x14ac:dyDescent="0.3">
      <c r="A5292" s="108">
        <v>590998</v>
      </c>
      <c r="B5292" s="133" t="s">
        <v>10278</v>
      </c>
      <c r="C5292" s="133" t="s">
        <v>25</v>
      </c>
      <c r="D5292" s="133" t="s">
        <v>10262</v>
      </c>
      <c r="E5292" s="133" t="s">
        <v>1173</v>
      </c>
      <c r="F5292" s="133" t="s">
        <v>10279</v>
      </c>
      <c r="G5292" s="133" t="s">
        <v>865</v>
      </c>
      <c r="H5292" s="133" t="s">
        <v>1174</v>
      </c>
      <c r="I5292" t="b">
        <v>0</v>
      </c>
      <c r="J5292" s="133" t="s">
        <v>867</v>
      </c>
      <c r="K5292" s="91">
        <v>0</v>
      </c>
      <c r="L5292" s="278">
        <v>0</v>
      </c>
      <c r="M5292" s="278">
        <f t="shared" si="82"/>
        <v>0</v>
      </c>
    </row>
    <row r="5293" spans="1:13" hidden="1" x14ac:dyDescent="0.3">
      <c r="A5293" s="108">
        <v>599305</v>
      </c>
      <c r="B5293" s="133" t="s">
        <v>10280</v>
      </c>
      <c r="C5293" s="133" t="s">
        <v>25</v>
      </c>
      <c r="D5293" s="133" t="s">
        <v>10262</v>
      </c>
      <c r="E5293" s="133" t="s">
        <v>1173</v>
      </c>
      <c r="F5293" s="133" t="s">
        <v>10281</v>
      </c>
      <c r="G5293" s="133" t="s">
        <v>865</v>
      </c>
      <c r="H5293" s="133" t="s">
        <v>1174</v>
      </c>
      <c r="I5293" t="b">
        <v>0</v>
      </c>
      <c r="J5293" s="133" t="s">
        <v>867</v>
      </c>
      <c r="K5293" s="91">
        <v>0</v>
      </c>
      <c r="L5293" s="278">
        <v>0</v>
      </c>
      <c r="M5293" s="278">
        <f t="shared" si="82"/>
        <v>0</v>
      </c>
    </row>
    <row r="5294" spans="1:13" hidden="1" x14ac:dyDescent="0.3">
      <c r="A5294" s="108">
        <v>593315</v>
      </c>
      <c r="B5294" s="133" t="s">
        <v>10282</v>
      </c>
      <c r="C5294" s="133" t="s">
        <v>25</v>
      </c>
      <c r="D5294" s="133" t="s">
        <v>10262</v>
      </c>
      <c r="E5294" s="133" t="s">
        <v>1173</v>
      </c>
      <c r="F5294" s="133" t="s">
        <v>10241</v>
      </c>
      <c r="G5294" s="133" t="s">
        <v>865</v>
      </c>
      <c r="H5294" s="133" t="s">
        <v>1174</v>
      </c>
      <c r="I5294" t="b">
        <v>0</v>
      </c>
      <c r="J5294" s="133" t="s">
        <v>867</v>
      </c>
      <c r="K5294" s="91">
        <v>0</v>
      </c>
      <c r="L5294" s="278">
        <v>0</v>
      </c>
      <c r="M5294" s="278">
        <f t="shared" si="82"/>
        <v>0</v>
      </c>
    </row>
    <row r="5295" spans="1:13" hidden="1" x14ac:dyDescent="0.3">
      <c r="A5295" s="108">
        <v>584146</v>
      </c>
      <c r="B5295" s="133" t="s">
        <v>10283</v>
      </c>
      <c r="C5295" s="133" t="s">
        <v>25</v>
      </c>
      <c r="D5295" s="133" t="s">
        <v>10262</v>
      </c>
      <c r="E5295" s="133" t="s">
        <v>1173</v>
      </c>
      <c r="F5295" s="133" t="s">
        <v>10284</v>
      </c>
      <c r="G5295" s="133" t="s">
        <v>865</v>
      </c>
      <c r="H5295" s="133" t="s">
        <v>1174</v>
      </c>
      <c r="I5295" t="b">
        <v>0</v>
      </c>
      <c r="J5295" s="133" t="s">
        <v>867</v>
      </c>
      <c r="K5295" s="91">
        <v>0</v>
      </c>
      <c r="L5295" s="278">
        <v>0</v>
      </c>
      <c r="M5295" s="278">
        <f t="shared" si="82"/>
        <v>0</v>
      </c>
    </row>
    <row r="5296" spans="1:13" hidden="1" x14ac:dyDescent="0.3">
      <c r="A5296" s="108">
        <v>584147</v>
      </c>
      <c r="B5296" s="133" t="s">
        <v>10285</v>
      </c>
      <c r="C5296" s="133" t="s">
        <v>25</v>
      </c>
      <c r="D5296" s="133" t="s">
        <v>10262</v>
      </c>
      <c r="E5296" s="133" t="s">
        <v>2117</v>
      </c>
      <c r="F5296" s="133" t="s">
        <v>10213</v>
      </c>
      <c r="G5296" s="133" t="s">
        <v>865</v>
      </c>
      <c r="H5296" s="133" t="s">
        <v>2118</v>
      </c>
      <c r="I5296" t="b">
        <v>0</v>
      </c>
      <c r="J5296" s="133" t="s">
        <v>867</v>
      </c>
      <c r="K5296" s="91">
        <v>10500</v>
      </c>
      <c r="L5296" s="278">
        <v>10500</v>
      </c>
      <c r="M5296" s="278">
        <f t="shared" si="82"/>
        <v>0</v>
      </c>
    </row>
    <row r="5297" spans="1:13" hidden="1" x14ac:dyDescent="0.3">
      <c r="A5297" s="108">
        <v>584148</v>
      </c>
      <c r="B5297" s="133" t="s">
        <v>10286</v>
      </c>
      <c r="C5297" s="133" t="s">
        <v>25</v>
      </c>
      <c r="D5297" s="133" t="s">
        <v>10262</v>
      </c>
      <c r="E5297" s="133" t="s">
        <v>2117</v>
      </c>
      <c r="F5297" s="133" t="s">
        <v>10221</v>
      </c>
      <c r="G5297" s="133" t="s">
        <v>865</v>
      </c>
      <c r="H5297" s="133" t="s">
        <v>2118</v>
      </c>
      <c r="I5297" t="b">
        <v>0</v>
      </c>
      <c r="J5297" s="133" t="s">
        <v>867</v>
      </c>
      <c r="K5297" s="91">
        <v>0</v>
      </c>
      <c r="L5297" s="278">
        <v>0</v>
      </c>
      <c r="M5297" s="278">
        <f t="shared" si="82"/>
        <v>0</v>
      </c>
    </row>
    <row r="5298" spans="1:13" hidden="1" x14ac:dyDescent="0.3">
      <c r="A5298" s="108">
        <v>584149</v>
      </c>
      <c r="B5298" s="133" t="s">
        <v>10287</v>
      </c>
      <c r="C5298" s="133" t="s">
        <v>25</v>
      </c>
      <c r="D5298" s="133" t="s">
        <v>10262</v>
      </c>
      <c r="E5298" s="133" t="s">
        <v>1286</v>
      </c>
      <c r="F5298" s="133" t="s">
        <v>10213</v>
      </c>
      <c r="G5298" s="133" t="s">
        <v>865</v>
      </c>
      <c r="H5298" s="133" t="s">
        <v>1287</v>
      </c>
      <c r="I5298" t="b">
        <v>0</v>
      </c>
      <c r="J5298" s="133" t="s">
        <v>867</v>
      </c>
      <c r="K5298" s="91">
        <v>17000</v>
      </c>
      <c r="L5298" s="278">
        <v>17000</v>
      </c>
      <c r="M5298" s="278">
        <f t="shared" si="82"/>
        <v>0</v>
      </c>
    </row>
    <row r="5299" spans="1:13" hidden="1" x14ac:dyDescent="0.3">
      <c r="A5299" s="108">
        <v>850422</v>
      </c>
      <c r="B5299" s="133" t="s">
        <v>10288</v>
      </c>
      <c r="C5299" s="133" t="s">
        <v>25</v>
      </c>
      <c r="D5299" s="133" t="s">
        <v>10262</v>
      </c>
      <c r="E5299" s="133" t="s">
        <v>1286</v>
      </c>
      <c r="F5299" s="133" t="s">
        <v>10218</v>
      </c>
      <c r="G5299" s="133" t="s">
        <v>865</v>
      </c>
      <c r="H5299" s="133" t="s">
        <v>1287</v>
      </c>
      <c r="I5299" t="b">
        <v>0</v>
      </c>
      <c r="J5299" s="133" t="s">
        <v>867</v>
      </c>
      <c r="K5299" s="91">
        <v>0</v>
      </c>
      <c r="L5299" s="278">
        <v>0</v>
      </c>
      <c r="M5299" s="278">
        <f t="shared" si="82"/>
        <v>0</v>
      </c>
    </row>
    <row r="5300" spans="1:13" hidden="1" x14ac:dyDescent="0.3">
      <c r="A5300" s="108">
        <v>584709</v>
      </c>
      <c r="B5300" s="133" t="s">
        <v>10289</v>
      </c>
      <c r="C5300" s="133" t="s">
        <v>25</v>
      </c>
      <c r="D5300" s="133" t="s">
        <v>10262</v>
      </c>
      <c r="E5300" s="133" t="s">
        <v>1286</v>
      </c>
      <c r="F5300" s="133" t="s">
        <v>10221</v>
      </c>
      <c r="G5300" s="133" t="s">
        <v>865</v>
      </c>
      <c r="H5300" s="133" t="s">
        <v>1287</v>
      </c>
      <c r="I5300" t="b">
        <v>0</v>
      </c>
      <c r="J5300" s="133" t="s">
        <v>867</v>
      </c>
      <c r="K5300" s="91">
        <v>0</v>
      </c>
      <c r="L5300" s="278">
        <v>0</v>
      </c>
      <c r="M5300" s="278">
        <f t="shared" si="82"/>
        <v>0</v>
      </c>
    </row>
    <row r="5301" spans="1:13" hidden="1" x14ac:dyDescent="0.3">
      <c r="A5301" s="108">
        <v>584150</v>
      </c>
      <c r="B5301" s="133" t="s">
        <v>10290</v>
      </c>
      <c r="C5301" s="133" t="s">
        <v>25</v>
      </c>
      <c r="D5301" s="133" t="s">
        <v>10262</v>
      </c>
      <c r="E5301" s="133" t="s">
        <v>1286</v>
      </c>
      <c r="F5301" s="133" t="s">
        <v>10269</v>
      </c>
      <c r="G5301" s="133" t="s">
        <v>865</v>
      </c>
      <c r="H5301" s="133" t="s">
        <v>1287</v>
      </c>
      <c r="I5301" t="b">
        <v>0</v>
      </c>
      <c r="J5301" s="133" t="s">
        <v>867</v>
      </c>
      <c r="K5301" s="91">
        <v>0</v>
      </c>
      <c r="L5301" s="278">
        <v>0</v>
      </c>
      <c r="M5301" s="278">
        <f t="shared" si="82"/>
        <v>0</v>
      </c>
    </row>
    <row r="5302" spans="1:13" hidden="1" x14ac:dyDescent="0.3">
      <c r="A5302" s="108">
        <v>584151</v>
      </c>
      <c r="B5302" s="133" t="s">
        <v>10291</v>
      </c>
      <c r="C5302" s="133" t="s">
        <v>25</v>
      </c>
      <c r="D5302" s="133" t="s">
        <v>10262</v>
      </c>
      <c r="E5302" s="133" t="s">
        <v>1286</v>
      </c>
      <c r="F5302" s="133" t="s">
        <v>10224</v>
      </c>
      <c r="G5302" s="133" t="s">
        <v>865</v>
      </c>
      <c r="H5302" s="133" t="s">
        <v>1287</v>
      </c>
      <c r="I5302" t="b">
        <v>0</v>
      </c>
      <c r="J5302" s="133" t="s">
        <v>867</v>
      </c>
      <c r="K5302" s="91">
        <v>0</v>
      </c>
      <c r="L5302" s="278">
        <v>0</v>
      </c>
      <c r="M5302" s="278">
        <f t="shared" si="82"/>
        <v>0</v>
      </c>
    </row>
    <row r="5303" spans="1:13" hidden="1" x14ac:dyDescent="0.3">
      <c r="A5303" s="108">
        <v>584152</v>
      </c>
      <c r="B5303" s="133" t="s">
        <v>10292</v>
      </c>
      <c r="C5303" s="133" t="s">
        <v>25</v>
      </c>
      <c r="D5303" s="133" t="s">
        <v>10262</v>
      </c>
      <c r="E5303" s="133" t="s">
        <v>1286</v>
      </c>
      <c r="F5303" s="133" t="s">
        <v>10293</v>
      </c>
      <c r="G5303" s="133" t="s">
        <v>865</v>
      </c>
      <c r="H5303" s="133" t="s">
        <v>1287</v>
      </c>
      <c r="I5303" t="b">
        <v>0</v>
      </c>
      <c r="J5303" s="133" t="s">
        <v>867</v>
      </c>
      <c r="K5303" s="91">
        <v>0</v>
      </c>
      <c r="L5303" s="278">
        <v>0</v>
      </c>
      <c r="M5303" s="278">
        <f t="shared" si="82"/>
        <v>0</v>
      </c>
    </row>
    <row r="5304" spans="1:13" hidden="1" x14ac:dyDescent="0.3">
      <c r="A5304" s="108">
        <v>584153</v>
      </c>
      <c r="B5304" s="133" t="s">
        <v>10294</v>
      </c>
      <c r="C5304" s="133" t="s">
        <v>25</v>
      </c>
      <c r="D5304" s="133" t="s">
        <v>10262</v>
      </c>
      <c r="E5304" s="133" t="s">
        <v>1286</v>
      </c>
      <c r="F5304" s="133" t="s">
        <v>10229</v>
      </c>
      <c r="G5304" s="133" t="s">
        <v>865</v>
      </c>
      <c r="H5304" s="133" t="s">
        <v>1287</v>
      </c>
      <c r="I5304" t="b">
        <v>0</v>
      </c>
      <c r="J5304" s="133" t="s">
        <v>867</v>
      </c>
      <c r="K5304" s="91">
        <v>0</v>
      </c>
      <c r="L5304" s="278">
        <v>0</v>
      </c>
      <c r="M5304" s="278">
        <f t="shared" si="82"/>
        <v>0</v>
      </c>
    </row>
    <row r="5305" spans="1:13" hidden="1" x14ac:dyDescent="0.3">
      <c r="A5305" s="108">
        <v>584154</v>
      </c>
      <c r="B5305" s="133" t="s">
        <v>10295</v>
      </c>
      <c r="C5305" s="133" t="s">
        <v>25</v>
      </c>
      <c r="D5305" s="133" t="s">
        <v>10262</v>
      </c>
      <c r="E5305" s="133" t="s">
        <v>1286</v>
      </c>
      <c r="F5305" s="133" t="s">
        <v>10275</v>
      </c>
      <c r="G5305" s="133" t="s">
        <v>865</v>
      </c>
      <c r="H5305" s="133" t="s">
        <v>1287</v>
      </c>
      <c r="I5305" t="b">
        <v>0</v>
      </c>
      <c r="J5305" s="133" t="s">
        <v>867</v>
      </c>
      <c r="K5305" s="91">
        <v>0</v>
      </c>
      <c r="L5305" s="278">
        <v>0</v>
      </c>
      <c r="M5305" s="278">
        <f t="shared" si="82"/>
        <v>0</v>
      </c>
    </row>
    <row r="5306" spans="1:13" hidden="1" x14ac:dyDescent="0.3">
      <c r="A5306" s="108">
        <v>584155</v>
      </c>
      <c r="B5306" s="133" t="s">
        <v>10296</v>
      </c>
      <c r="C5306" s="133" t="s">
        <v>25</v>
      </c>
      <c r="D5306" s="133" t="s">
        <v>10262</v>
      </c>
      <c r="E5306" s="133" t="s">
        <v>1286</v>
      </c>
      <c r="F5306" s="133" t="s">
        <v>10277</v>
      </c>
      <c r="G5306" s="133" t="s">
        <v>865</v>
      </c>
      <c r="H5306" s="133" t="s">
        <v>1287</v>
      </c>
      <c r="I5306" t="b">
        <v>0</v>
      </c>
      <c r="J5306" s="133" t="s">
        <v>867</v>
      </c>
      <c r="K5306" s="91">
        <v>0</v>
      </c>
      <c r="L5306" s="278">
        <v>0</v>
      </c>
      <c r="M5306" s="278">
        <f t="shared" si="82"/>
        <v>0</v>
      </c>
    </row>
    <row r="5307" spans="1:13" hidden="1" x14ac:dyDescent="0.3">
      <c r="A5307" s="108">
        <v>584156</v>
      </c>
      <c r="B5307" s="133" t="s">
        <v>10297</v>
      </c>
      <c r="C5307" s="133" t="s">
        <v>25</v>
      </c>
      <c r="D5307" s="133" t="s">
        <v>10262</v>
      </c>
      <c r="E5307" s="133" t="s">
        <v>1286</v>
      </c>
      <c r="F5307" s="133" t="s">
        <v>10298</v>
      </c>
      <c r="G5307" s="133" t="s">
        <v>865</v>
      </c>
      <c r="H5307" s="133" t="s">
        <v>1287</v>
      </c>
      <c r="I5307" t="b">
        <v>0</v>
      </c>
      <c r="J5307" s="133" t="s">
        <v>867</v>
      </c>
      <c r="K5307" s="91">
        <v>16800</v>
      </c>
      <c r="L5307" s="278">
        <v>16800</v>
      </c>
      <c r="M5307" s="278">
        <f t="shared" si="82"/>
        <v>0</v>
      </c>
    </row>
    <row r="5308" spans="1:13" hidden="1" x14ac:dyDescent="0.3">
      <c r="A5308" s="108">
        <v>584157</v>
      </c>
      <c r="B5308" s="133" t="s">
        <v>10299</v>
      </c>
      <c r="C5308" s="133" t="s">
        <v>25</v>
      </c>
      <c r="D5308" s="133" t="s">
        <v>10262</v>
      </c>
      <c r="E5308" s="133" t="s">
        <v>1286</v>
      </c>
      <c r="F5308" s="133" t="s">
        <v>10300</v>
      </c>
      <c r="G5308" s="133" t="s">
        <v>865</v>
      </c>
      <c r="H5308" s="133" t="s">
        <v>1287</v>
      </c>
      <c r="I5308" t="b">
        <v>0</v>
      </c>
      <c r="J5308" s="133" t="s">
        <v>867</v>
      </c>
      <c r="K5308" s="91">
        <v>0</v>
      </c>
      <c r="L5308" s="278">
        <v>0</v>
      </c>
      <c r="M5308" s="278">
        <f t="shared" si="82"/>
        <v>0</v>
      </c>
    </row>
    <row r="5309" spans="1:13" hidden="1" x14ac:dyDescent="0.3">
      <c r="A5309" s="108">
        <v>586764</v>
      </c>
      <c r="B5309" s="133" t="s">
        <v>10301</v>
      </c>
      <c r="C5309" s="133" t="s">
        <v>25</v>
      </c>
      <c r="D5309" s="133" t="s">
        <v>10262</v>
      </c>
      <c r="E5309" s="133" t="s">
        <v>1286</v>
      </c>
      <c r="F5309" s="133" t="s">
        <v>10302</v>
      </c>
      <c r="G5309" s="133" t="s">
        <v>865</v>
      </c>
      <c r="H5309" s="133" t="s">
        <v>1287</v>
      </c>
      <c r="I5309" t="b">
        <v>0</v>
      </c>
      <c r="J5309" s="133" t="s">
        <v>867</v>
      </c>
      <c r="K5309" s="91">
        <v>0</v>
      </c>
      <c r="L5309" s="278">
        <v>0</v>
      </c>
      <c r="M5309" s="278">
        <f t="shared" si="82"/>
        <v>0</v>
      </c>
    </row>
    <row r="5310" spans="1:13" hidden="1" x14ac:dyDescent="0.3">
      <c r="A5310" s="108">
        <v>1210173</v>
      </c>
      <c r="B5310" s="133" t="s">
        <v>10303</v>
      </c>
      <c r="C5310" s="133" t="s">
        <v>25</v>
      </c>
      <c r="D5310" s="133" t="s">
        <v>10262</v>
      </c>
      <c r="E5310" s="133" t="s">
        <v>1286</v>
      </c>
      <c r="F5310" s="133" t="s">
        <v>10304</v>
      </c>
      <c r="G5310" s="133" t="s">
        <v>865</v>
      </c>
      <c r="H5310" s="133" t="s">
        <v>1287</v>
      </c>
      <c r="I5310" t="b">
        <v>0</v>
      </c>
      <c r="J5310" s="133" t="s">
        <v>867</v>
      </c>
      <c r="K5310" s="91">
        <v>0</v>
      </c>
      <c r="L5310" s="278">
        <v>0</v>
      </c>
      <c r="M5310" s="278">
        <f t="shared" si="82"/>
        <v>0</v>
      </c>
    </row>
    <row r="5311" spans="1:13" hidden="1" x14ac:dyDescent="0.3">
      <c r="A5311" s="108">
        <v>600787</v>
      </c>
      <c r="B5311" s="133" t="s">
        <v>10305</v>
      </c>
      <c r="C5311" s="133" t="s">
        <v>25</v>
      </c>
      <c r="D5311" s="133" t="s">
        <v>10262</v>
      </c>
      <c r="E5311" s="133" t="s">
        <v>1286</v>
      </c>
      <c r="F5311" s="133" t="s">
        <v>10235</v>
      </c>
      <c r="G5311" s="133" t="s">
        <v>865</v>
      </c>
      <c r="H5311" s="133" t="s">
        <v>1287</v>
      </c>
      <c r="I5311" t="b">
        <v>0</v>
      </c>
      <c r="J5311" s="133" t="s">
        <v>867</v>
      </c>
      <c r="K5311" s="91">
        <v>0</v>
      </c>
      <c r="L5311" s="278">
        <v>0</v>
      </c>
      <c r="M5311" s="278">
        <f t="shared" si="82"/>
        <v>0</v>
      </c>
    </row>
    <row r="5312" spans="1:13" hidden="1" x14ac:dyDescent="0.3">
      <c r="A5312" s="108">
        <v>1191713</v>
      </c>
      <c r="B5312" s="133" t="s">
        <v>10306</v>
      </c>
      <c r="C5312" s="133" t="s">
        <v>25</v>
      </c>
      <c r="D5312" s="133" t="s">
        <v>10262</v>
      </c>
      <c r="E5312" s="133" t="s">
        <v>1286</v>
      </c>
      <c r="F5312" s="133" t="s">
        <v>10238</v>
      </c>
      <c r="G5312" s="133" t="s">
        <v>865</v>
      </c>
      <c r="H5312" s="133" t="s">
        <v>1287</v>
      </c>
      <c r="I5312" t="b">
        <v>0</v>
      </c>
      <c r="J5312" s="133" t="s">
        <v>867</v>
      </c>
      <c r="K5312" s="91">
        <v>0</v>
      </c>
      <c r="L5312" s="278">
        <v>0</v>
      </c>
      <c r="M5312" s="278">
        <f t="shared" si="82"/>
        <v>0</v>
      </c>
    </row>
    <row r="5313" spans="1:13" hidden="1" x14ac:dyDescent="0.3">
      <c r="A5313" s="108">
        <v>1191715</v>
      </c>
      <c r="B5313" s="133" t="s">
        <v>10307</v>
      </c>
      <c r="C5313" s="133" t="s">
        <v>25</v>
      </c>
      <c r="D5313" s="133" t="s">
        <v>10262</v>
      </c>
      <c r="E5313" s="133" t="s">
        <v>1286</v>
      </c>
      <c r="F5313" s="133" t="s">
        <v>10308</v>
      </c>
      <c r="G5313" s="133" t="s">
        <v>865</v>
      </c>
      <c r="H5313" s="133" t="s">
        <v>1287</v>
      </c>
      <c r="I5313" t="b">
        <v>0</v>
      </c>
      <c r="J5313" s="133" t="s">
        <v>867</v>
      </c>
      <c r="K5313" s="91">
        <v>0</v>
      </c>
      <c r="L5313" s="278">
        <v>0</v>
      </c>
      <c r="M5313" s="278">
        <f t="shared" si="82"/>
        <v>0</v>
      </c>
    </row>
    <row r="5314" spans="1:13" hidden="1" x14ac:dyDescent="0.3">
      <c r="A5314" s="108">
        <v>1191720</v>
      </c>
      <c r="B5314" s="133" t="s">
        <v>10309</v>
      </c>
      <c r="C5314" s="133" t="s">
        <v>25</v>
      </c>
      <c r="D5314" s="133" t="s">
        <v>10262</v>
      </c>
      <c r="E5314" s="133" t="s">
        <v>1286</v>
      </c>
      <c r="F5314" s="133" t="s">
        <v>10284</v>
      </c>
      <c r="G5314" s="133" t="s">
        <v>865</v>
      </c>
      <c r="H5314" s="133" t="s">
        <v>1287</v>
      </c>
      <c r="I5314" t="b">
        <v>0</v>
      </c>
      <c r="J5314" s="133" t="s">
        <v>867</v>
      </c>
      <c r="K5314" s="91">
        <v>0</v>
      </c>
      <c r="L5314" s="278">
        <v>0</v>
      </c>
      <c r="M5314" s="278">
        <f t="shared" si="82"/>
        <v>0</v>
      </c>
    </row>
    <row r="5315" spans="1:13" hidden="1" x14ac:dyDescent="0.3">
      <c r="A5315" s="108">
        <v>604234</v>
      </c>
      <c r="B5315" s="133" t="s">
        <v>10310</v>
      </c>
      <c r="C5315" s="133" t="s">
        <v>25</v>
      </c>
      <c r="D5315" s="133" t="s">
        <v>10262</v>
      </c>
      <c r="E5315" s="133" t="s">
        <v>1176</v>
      </c>
      <c r="F5315" s="133" t="s">
        <v>10213</v>
      </c>
      <c r="G5315" s="133" t="s">
        <v>865</v>
      </c>
      <c r="H5315" s="133">
        <v>0</v>
      </c>
      <c r="I5315" t="b">
        <v>0</v>
      </c>
      <c r="J5315" s="133" t="s">
        <v>1166</v>
      </c>
      <c r="K5315" s="91">
        <v>956690</v>
      </c>
      <c r="L5315" s="278">
        <v>935470</v>
      </c>
      <c r="M5315" s="278">
        <f t="shared" si="82"/>
        <v>-21220</v>
      </c>
    </row>
    <row r="5316" spans="1:13" hidden="1" x14ac:dyDescent="0.3">
      <c r="A5316" s="108">
        <v>589905</v>
      </c>
      <c r="B5316" s="133" t="s">
        <v>10311</v>
      </c>
      <c r="C5316" s="133" t="s">
        <v>25</v>
      </c>
      <c r="D5316" s="133" t="s">
        <v>10262</v>
      </c>
      <c r="E5316" s="133" t="s">
        <v>1176</v>
      </c>
      <c r="F5316" s="133" t="s">
        <v>10213</v>
      </c>
      <c r="G5316" s="133" t="s">
        <v>925</v>
      </c>
      <c r="H5316" s="133" t="s">
        <v>10312</v>
      </c>
      <c r="I5316" t="b">
        <v>0</v>
      </c>
      <c r="J5316" s="133" t="s">
        <v>867</v>
      </c>
      <c r="K5316" s="91">
        <v>2290</v>
      </c>
      <c r="L5316" s="278">
        <v>2290</v>
      </c>
      <c r="M5316" s="278">
        <f t="shared" si="82"/>
        <v>0</v>
      </c>
    </row>
    <row r="5317" spans="1:13" hidden="1" x14ac:dyDescent="0.3">
      <c r="A5317" s="108">
        <v>1191846</v>
      </c>
      <c r="B5317" s="133" t="s">
        <v>10315</v>
      </c>
      <c r="C5317" s="133" t="s">
        <v>25</v>
      </c>
      <c r="D5317" s="133" t="s">
        <v>10262</v>
      </c>
      <c r="E5317" s="133" t="s">
        <v>1522</v>
      </c>
      <c r="F5317" s="133" t="s">
        <v>10213</v>
      </c>
      <c r="G5317" s="133" t="s">
        <v>865</v>
      </c>
      <c r="H5317" s="133" t="s">
        <v>9766</v>
      </c>
      <c r="I5317" t="b">
        <v>0</v>
      </c>
      <c r="J5317" s="133" t="s">
        <v>867</v>
      </c>
      <c r="K5317" s="91">
        <v>0</v>
      </c>
      <c r="L5317" s="278">
        <v>0</v>
      </c>
      <c r="M5317" s="278">
        <f t="shared" si="82"/>
        <v>0</v>
      </c>
    </row>
    <row r="5318" spans="1:13" hidden="1" x14ac:dyDescent="0.3">
      <c r="A5318" s="108">
        <v>595349</v>
      </c>
      <c r="B5318" s="133" t="s">
        <v>10316</v>
      </c>
      <c r="C5318" s="133" t="s">
        <v>25</v>
      </c>
      <c r="D5318" s="133" t="s">
        <v>10262</v>
      </c>
      <c r="E5318" s="133" t="s">
        <v>9771</v>
      </c>
      <c r="F5318" s="133" t="s">
        <v>10213</v>
      </c>
      <c r="G5318" s="133" t="s">
        <v>865</v>
      </c>
      <c r="H5318" s="133" t="s">
        <v>9772</v>
      </c>
      <c r="I5318" t="b">
        <v>0</v>
      </c>
      <c r="J5318" s="133" t="s">
        <v>867</v>
      </c>
      <c r="K5318" s="91">
        <v>0</v>
      </c>
      <c r="L5318" s="278">
        <v>0</v>
      </c>
      <c r="M5318" s="278">
        <f t="shared" ref="M5318:M5381" si="83">+L5318-K5318</f>
        <v>0</v>
      </c>
    </row>
    <row r="5319" spans="1:13" hidden="1" x14ac:dyDescent="0.3">
      <c r="A5319" s="108">
        <v>589254</v>
      </c>
      <c r="B5319" s="133" t="s">
        <v>10317</v>
      </c>
      <c r="C5319" s="133" t="s">
        <v>25</v>
      </c>
      <c r="D5319" s="133" t="s">
        <v>10262</v>
      </c>
      <c r="E5319" s="133" t="s">
        <v>1624</v>
      </c>
      <c r="F5319" s="133" t="s">
        <v>10213</v>
      </c>
      <c r="G5319" s="133" t="s">
        <v>865</v>
      </c>
      <c r="H5319" s="133" t="s">
        <v>1625</v>
      </c>
      <c r="I5319" t="b">
        <v>0</v>
      </c>
      <c r="J5319" s="133" t="s">
        <v>867</v>
      </c>
      <c r="K5319" s="91">
        <v>0</v>
      </c>
      <c r="L5319" s="278">
        <v>0</v>
      </c>
      <c r="M5319" s="278">
        <f t="shared" si="83"/>
        <v>0</v>
      </c>
    </row>
    <row r="5320" spans="1:13" hidden="1" x14ac:dyDescent="0.3">
      <c r="A5320" s="108">
        <v>850435</v>
      </c>
      <c r="B5320" s="133" t="s">
        <v>10318</v>
      </c>
      <c r="C5320" s="133" t="s">
        <v>25</v>
      </c>
      <c r="D5320" s="133" t="s">
        <v>10262</v>
      </c>
      <c r="E5320" s="133" t="s">
        <v>1182</v>
      </c>
      <c r="F5320" s="133" t="s">
        <v>10213</v>
      </c>
      <c r="G5320" s="133" t="s">
        <v>865</v>
      </c>
      <c r="H5320" s="133" t="s">
        <v>1183</v>
      </c>
      <c r="I5320" t="b">
        <v>0</v>
      </c>
      <c r="J5320" s="133" t="s">
        <v>867</v>
      </c>
      <c r="K5320" s="91">
        <v>0</v>
      </c>
      <c r="L5320" s="278">
        <v>0</v>
      </c>
      <c r="M5320" s="278">
        <f t="shared" si="83"/>
        <v>0</v>
      </c>
    </row>
    <row r="5321" spans="1:13" hidden="1" x14ac:dyDescent="0.3">
      <c r="A5321" s="108">
        <v>599308</v>
      </c>
      <c r="B5321" s="133" t="s">
        <v>10319</v>
      </c>
      <c r="C5321" s="133" t="s">
        <v>25</v>
      </c>
      <c r="D5321" s="133" t="s">
        <v>10262</v>
      </c>
      <c r="E5321" s="133" t="s">
        <v>1726</v>
      </c>
      <c r="F5321" s="133" t="s">
        <v>10221</v>
      </c>
      <c r="G5321" s="133" t="s">
        <v>865</v>
      </c>
      <c r="H5321" s="133" t="s">
        <v>10320</v>
      </c>
      <c r="I5321" t="b">
        <v>0</v>
      </c>
      <c r="J5321" s="133" t="s">
        <v>867</v>
      </c>
      <c r="K5321" s="91">
        <v>9000</v>
      </c>
      <c r="L5321" s="278">
        <v>9000</v>
      </c>
      <c r="M5321" s="278">
        <f t="shared" si="83"/>
        <v>0</v>
      </c>
    </row>
    <row r="5322" spans="1:13" hidden="1" x14ac:dyDescent="0.3">
      <c r="A5322" s="108">
        <v>1191875</v>
      </c>
      <c r="B5322" s="133" t="s">
        <v>10321</v>
      </c>
      <c r="C5322" s="133" t="s">
        <v>25</v>
      </c>
      <c r="D5322" s="133" t="s">
        <v>10262</v>
      </c>
      <c r="E5322" s="133" t="s">
        <v>1185</v>
      </c>
      <c r="F5322" s="133" t="s">
        <v>10213</v>
      </c>
      <c r="G5322" s="133" t="s">
        <v>865</v>
      </c>
      <c r="H5322" s="133" t="s">
        <v>1186</v>
      </c>
      <c r="I5322" t="b">
        <v>0</v>
      </c>
      <c r="J5322" s="133" t="s">
        <v>867</v>
      </c>
      <c r="K5322" s="91">
        <v>400</v>
      </c>
      <c r="L5322" s="278">
        <v>400</v>
      </c>
      <c r="M5322" s="278">
        <f t="shared" si="83"/>
        <v>0</v>
      </c>
    </row>
    <row r="5323" spans="1:13" hidden="1" x14ac:dyDescent="0.3">
      <c r="A5323" s="108">
        <v>586700</v>
      </c>
      <c r="B5323" s="133" t="s">
        <v>10322</v>
      </c>
      <c r="C5323" s="133" t="s">
        <v>25</v>
      </c>
      <c r="D5323" s="133" t="s">
        <v>10262</v>
      </c>
      <c r="E5323" s="133" t="s">
        <v>1185</v>
      </c>
      <c r="F5323" s="133" t="s">
        <v>10221</v>
      </c>
      <c r="G5323" s="133" t="s">
        <v>865</v>
      </c>
      <c r="H5323" s="133" t="s">
        <v>1186</v>
      </c>
      <c r="I5323" t="b">
        <v>0</v>
      </c>
      <c r="J5323" s="133" t="s">
        <v>867</v>
      </c>
      <c r="K5323" s="91">
        <v>0</v>
      </c>
      <c r="L5323" s="278">
        <v>0</v>
      </c>
      <c r="M5323" s="278">
        <f t="shared" si="83"/>
        <v>0</v>
      </c>
    </row>
    <row r="5324" spans="1:13" hidden="1" x14ac:dyDescent="0.3">
      <c r="A5324" s="108">
        <v>1191879</v>
      </c>
      <c r="B5324" s="133" t="s">
        <v>10323</v>
      </c>
      <c r="C5324" s="133" t="s">
        <v>25</v>
      </c>
      <c r="D5324" s="133" t="s">
        <v>10262</v>
      </c>
      <c r="E5324" s="133" t="s">
        <v>1418</v>
      </c>
      <c r="F5324" s="133" t="s">
        <v>10213</v>
      </c>
      <c r="G5324" s="133" t="s">
        <v>865</v>
      </c>
      <c r="H5324" s="133" t="s">
        <v>1636</v>
      </c>
      <c r="I5324" t="b">
        <v>0</v>
      </c>
      <c r="J5324" s="133" t="s">
        <v>867</v>
      </c>
      <c r="K5324" s="91">
        <v>200</v>
      </c>
      <c r="L5324" s="278">
        <v>200</v>
      </c>
      <c r="M5324" s="278">
        <f t="shared" si="83"/>
        <v>0</v>
      </c>
    </row>
    <row r="5325" spans="1:13" hidden="1" x14ac:dyDescent="0.3">
      <c r="A5325" s="108">
        <v>587844</v>
      </c>
      <c r="B5325" s="133" t="s">
        <v>10324</v>
      </c>
      <c r="C5325" s="133" t="s">
        <v>25</v>
      </c>
      <c r="D5325" s="133" t="s">
        <v>10262</v>
      </c>
      <c r="E5325" s="133" t="s">
        <v>1418</v>
      </c>
      <c r="F5325" s="133" t="s">
        <v>10221</v>
      </c>
      <c r="G5325" s="133" t="s">
        <v>865</v>
      </c>
      <c r="H5325" s="133" t="s">
        <v>1636</v>
      </c>
      <c r="I5325" t="b">
        <v>0</v>
      </c>
      <c r="J5325" s="133" t="s">
        <v>867</v>
      </c>
      <c r="K5325" s="91">
        <v>70</v>
      </c>
      <c r="L5325" s="278">
        <v>70</v>
      </c>
      <c r="M5325" s="278">
        <f t="shared" si="83"/>
        <v>0</v>
      </c>
    </row>
    <row r="5326" spans="1:13" hidden="1" x14ac:dyDescent="0.3">
      <c r="A5326" s="108">
        <v>593079</v>
      </c>
      <c r="B5326" s="133" t="s">
        <v>10325</v>
      </c>
      <c r="C5326" s="133" t="s">
        <v>25</v>
      </c>
      <c r="D5326" s="133" t="s">
        <v>10262</v>
      </c>
      <c r="E5326" s="133" t="s">
        <v>1418</v>
      </c>
      <c r="F5326" s="133" t="s">
        <v>10224</v>
      </c>
      <c r="G5326" s="133" t="s">
        <v>865</v>
      </c>
      <c r="H5326" s="133" t="s">
        <v>1636</v>
      </c>
      <c r="I5326" t="b">
        <v>0</v>
      </c>
      <c r="J5326" s="133" t="s">
        <v>867</v>
      </c>
      <c r="K5326" s="91">
        <v>0</v>
      </c>
      <c r="L5326" s="278">
        <v>0</v>
      </c>
      <c r="M5326" s="278">
        <f t="shared" si="83"/>
        <v>0</v>
      </c>
    </row>
    <row r="5327" spans="1:13" hidden="1" x14ac:dyDescent="0.3">
      <c r="A5327" s="108">
        <v>603933</v>
      </c>
      <c r="B5327" s="133" t="s">
        <v>10326</v>
      </c>
      <c r="C5327" s="133" t="s">
        <v>25</v>
      </c>
      <c r="D5327" s="133" t="s">
        <v>10262</v>
      </c>
      <c r="E5327" s="133" t="s">
        <v>1191</v>
      </c>
      <c r="F5327" s="133" t="s">
        <v>10213</v>
      </c>
      <c r="G5327" s="133" t="s">
        <v>865</v>
      </c>
      <c r="H5327" s="133" t="s">
        <v>2130</v>
      </c>
      <c r="I5327" t="b">
        <v>0</v>
      </c>
      <c r="J5327" s="133" t="s">
        <v>867</v>
      </c>
      <c r="K5327" s="91">
        <v>1000</v>
      </c>
      <c r="L5327" s="278">
        <v>1000</v>
      </c>
      <c r="M5327" s="278">
        <f t="shared" si="83"/>
        <v>0</v>
      </c>
    </row>
    <row r="5328" spans="1:13" hidden="1" x14ac:dyDescent="0.3">
      <c r="A5328" s="108">
        <v>593317</v>
      </c>
      <c r="B5328" s="133" t="s">
        <v>10327</v>
      </c>
      <c r="C5328" s="133" t="s">
        <v>25</v>
      </c>
      <c r="D5328" s="133" t="s">
        <v>10262</v>
      </c>
      <c r="E5328" s="133" t="s">
        <v>1191</v>
      </c>
      <c r="F5328" s="133" t="s">
        <v>10221</v>
      </c>
      <c r="G5328" s="133" t="s">
        <v>865</v>
      </c>
      <c r="H5328" s="133" t="s">
        <v>2130</v>
      </c>
      <c r="I5328" t="b">
        <v>0</v>
      </c>
      <c r="J5328" s="133" t="s">
        <v>867</v>
      </c>
      <c r="K5328" s="91">
        <v>0</v>
      </c>
      <c r="L5328" s="278">
        <v>0</v>
      </c>
      <c r="M5328" s="278">
        <f t="shared" si="83"/>
        <v>0</v>
      </c>
    </row>
    <row r="5329" spans="1:13" hidden="1" x14ac:dyDescent="0.3">
      <c r="A5329" s="108">
        <v>586459</v>
      </c>
      <c r="B5329" s="133" t="s">
        <v>10328</v>
      </c>
      <c r="C5329" s="133" t="s">
        <v>25</v>
      </c>
      <c r="D5329" s="133" t="s">
        <v>10262</v>
      </c>
      <c r="E5329" s="133" t="s">
        <v>1191</v>
      </c>
      <c r="F5329" s="133" t="s">
        <v>10275</v>
      </c>
      <c r="G5329" s="133" t="s">
        <v>865</v>
      </c>
      <c r="H5329" s="133" t="s">
        <v>2130</v>
      </c>
      <c r="I5329" t="b">
        <v>0</v>
      </c>
      <c r="J5329" s="133" t="s">
        <v>867</v>
      </c>
      <c r="K5329" s="91">
        <v>0</v>
      </c>
      <c r="L5329" s="278">
        <v>0</v>
      </c>
      <c r="M5329" s="278">
        <f t="shared" si="83"/>
        <v>0</v>
      </c>
    </row>
    <row r="5330" spans="1:13" hidden="1" x14ac:dyDescent="0.3">
      <c r="A5330" s="108">
        <v>850893</v>
      </c>
      <c r="B5330" s="133" t="s">
        <v>10329</v>
      </c>
      <c r="C5330" s="133" t="s">
        <v>25</v>
      </c>
      <c r="D5330" s="133" t="s">
        <v>10262</v>
      </c>
      <c r="E5330" s="133" t="s">
        <v>1194</v>
      </c>
      <c r="F5330" s="133" t="s">
        <v>10213</v>
      </c>
      <c r="G5330" s="133" t="s">
        <v>865</v>
      </c>
      <c r="H5330" s="133" t="s">
        <v>1195</v>
      </c>
      <c r="I5330" t="b">
        <v>0</v>
      </c>
      <c r="J5330" s="133" t="s">
        <v>867</v>
      </c>
      <c r="K5330" s="91">
        <v>30</v>
      </c>
      <c r="L5330" s="278">
        <v>30</v>
      </c>
      <c r="M5330" s="278">
        <f t="shared" si="83"/>
        <v>0</v>
      </c>
    </row>
    <row r="5331" spans="1:13" hidden="1" x14ac:dyDescent="0.3">
      <c r="A5331" s="108">
        <v>850882</v>
      </c>
      <c r="B5331" s="133" t="s">
        <v>10330</v>
      </c>
      <c r="C5331" s="133" t="s">
        <v>25</v>
      </c>
      <c r="D5331" s="133" t="s">
        <v>10262</v>
      </c>
      <c r="E5331" s="133" t="s">
        <v>1194</v>
      </c>
      <c r="F5331" s="133" t="s">
        <v>10221</v>
      </c>
      <c r="G5331" s="133" t="s">
        <v>865</v>
      </c>
      <c r="H5331" s="133" t="s">
        <v>1195</v>
      </c>
      <c r="I5331" t="b">
        <v>0</v>
      </c>
      <c r="J5331" s="133" t="s">
        <v>867</v>
      </c>
      <c r="K5331" s="91">
        <v>0</v>
      </c>
      <c r="L5331" s="278">
        <v>0</v>
      </c>
      <c r="M5331" s="278">
        <f t="shared" si="83"/>
        <v>0</v>
      </c>
    </row>
    <row r="5332" spans="1:13" hidden="1" x14ac:dyDescent="0.3">
      <c r="A5332" s="108">
        <v>1191850</v>
      </c>
      <c r="B5332" s="133" t="s">
        <v>10331</v>
      </c>
      <c r="C5332" s="133" t="s">
        <v>25</v>
      </c>
      <c r="D5332" s="133" t="s">
        <v>10262</v>
      </c>
      <c r="E5332" s="133" t="s">
        <v>1202</v>
      </c>
      <c r="F5332" s="133" t="s">
        <v>10213</v>
      </c>
      <c r="G5332" s="133" t="s">
        <v>865</v>
      </c>
      <c r="H5332" s="133" t="s">
        <v>1203</v>
      </c>
      <c r="I5332" t="b">
        <v>0</v>
      </c>
      <c r="J5332" s="133" t="s">
        <v>867</v>
      </c>
      <c r="K5332" s="91">
        <v>2500</v>
      </c>
      <c r="L5332" s="278">
        <v>2500</v>
      </c>
      <c r="M5332" s="278">
        <f t="shared" si="83"/>
        <v>0</v>
      </c>
    </row>
    <row r="5333" spans="1:13" hidden="1" x14ac:dyDescent="0.3">
      <c r="A5333" s="108">
        <v>850896</v>
      </c>
      <c r="B5333" s="133" t="s">
        <v>10332</v>
      </c>
      <c r="C5333" s="133" t="s">
        <v>25</v>
      </c>
      <c r="D5333" s="133" t="s">
        <v>10262</v>
      </c>
      <c r="E5333" s="133" t="s">
        <v>1202</v>
      </c>
      <c r="F5333" s="133" t="s">
        <v>10218</v>
      </c>
      <c r="G5333" s="133" t="s">
        <v>865</v>
      </c>
      <c r="H5333" s="133" t="s">
        <v>1203</v>
      </c>
      <c r="I5333" t="b">
        <v>0</v>
      </c>
      <c r="J5333" s="133" t="s">
        <v>867</v>
      </c>
      <c r="K5333" s="91">
        <v>2000</v>
      </c>
      <c r="L5333" s="278">
        <v>2000</v>
      </c>
      <c r="M5333" s="278">
        <f t="shared" si="83"/>
        <v>0</v>
      </c>
    </row>
    <row r="5334" spans="1:13" hidden="1" x14ac:dyDescent="0.3">
      <c r="A5334" s="108">
        <v>584158</v>
      </c>
      <c r="B5334" s="133" t="s">
        <v>10333</v>
      </c>
      <c r="C5334" s="133" t="s">
        <v>25</v>
      </c>
      <c r="D5334" s="133" t="s">
        <v>10262</v>
      </c>
      <c r="E5334" s="133" t="s">
        <v>1202</v>
      </c>
      <c r="F5334" s="133" t="s">
        <v>10221</v>
      </c>
      <c r="G5334" s="133" t="s">
        <v>865</v>
      </c>
      <c r="H5334" s="133" t="s">
        <v>1203</v>
      </c>
      <c r="I5334" t="b">
        <v>0</v>
      </c>
      <c r="J5334" s="133" t="s">
        <v>867</v>
      </c>
      <c r="K5334" s="91">
        <v>10000</v>
      </c>
      <c r="L5334" s="278">
        <v>10000</v>
      </c>
      <c r="M5334" s="278">
        <f t="shared" si="83"/>
        <v>0</v>
      </c>
    </row>
    <row r="5335" spans="1:13" hidden="1" x14ac:dyDescent="0.3">
      <c r="A5335" s="108">
        <v>584159</v>
      </c>
      <c r="B5335" s="133" t="s">
        <v>10334</v>
      </c>
      <c r="C5335" s="133" t="s">
        <v>25</v>
      </c>
      <c r="D5335" s="133" t="s">
        <v>10262</v>
      </c>
      <c r="E5335" s="133" t="s">
        <v>1202</v>
      </c>
      <c r="F5335" s="133" t="s">
        <v>10269</v>
      </c>
      <c r="G5335" s="133" t="s">
        <v>865</v>
      </c>
      <c r="H5335" s="133" t="s">
        <v>1203</v>
      </c>
      <c r="I5335" t="b">
        <v>0</v>
      </c>
      <c r="J5335" s="133" t="s">
        <v>867</v>
      </c>
      <c r="K5335" s="91">
        <v>150</v>
      </c>
      <c r="L5335" s="278">
        <v>150</v>
      </c>
      <c r="M5335" s="278">
        <f t="shared" si="83"/>
        <v>0</v>
      </c>
    </row>
    <row r="5336" spans="1:13" hidden="1" x14ac:dyDescent="0.3">
      <c r="A5336" s="108">
        <v>1190786</v>
      </c>
      <c r="B5336" s="133" t="s">
        <v>10336</v>
      </c>
      <c r="C5336" s="133" t="s">
        <v>25</v>
      </c>
      <c r="D5336" s="133" t="s">
        <v>10262</v>
      </c>
      <c r="E5336" s="133" t="s">
        <v>1202</v>
      </c>
      <c r="F5336" s="133" t="s">
        <v>10224</v>
      </c>
      <c r="G5336" s="133" t="s">
        <v>865</v>
      </c>
      <c r="H5336" s="133" t="s">
        <v>1203</v>
      </c>
      <c r="I5336" t="b">
        <v>0</v>
      </c>
      <c r="J5336" s="133" t="s">
        <v>867</v>
      </c>
      <c r="K5336" s="91">
        <v>3000</v>
      </c>
      <c r="L5336" s="278">
        <v>3000</v>
      </c>
      <c r="M5336" s="278">
        <f t="shared" si="83"/>
        <v>0</v>
      </c>
    </row>
    <row r="5337" spans="1:13" hidden="1" x14ac:dyDescent="0.3">
      <c r="A5337" s="108">
        <v>600788</v>
      </c>
      <c r="B5337" s="133" t="s">
        <v>10337</v>
      </c>
      <c r="C5337" s="133" t="s">
        <v>25</v>
      </c>
      <c r="D5337" s="133" t="s">
        <v>10262</v>
      </c>
      <c r="E5337" s="133" t="s">
        <v>1202</v>
      </c>
      <c r="F5337" s="133" t="s">
        <v>10272</v>
      </c>
      <c r="G5337" s="133" t="s">
        <v>865</v>
      </c>
      <c r="H5337" s="133" t="s">
        <v>1203</v>
      </c>
      <c r="I5337" t="b">
        <v>0</v>
      </c>
      <c r="J5337" s="133" t="s">
        <v>867</v>
      </c>
      <c r="K5337" s="91">
        <v>0</v>
      </c>
      <c r="L5337" s="278">
        <v>0</v>
      </c>
      <c r="M5337" s="278">
        <f t="shared" si="83"/>
        <v>0</v>
      </c>
    </row>
    <row r="5338" spans="1:13" hidden="1" x14ac:dyDescent="0.3">
      <c r="A5338" s="108">
        <v>1191712</v>
      </c>
      <c r="B5338" s="133" t="s">
        <v>10338</v>
      </c>
      <c r="C5338" s="133" t="s">
        <v>25</v>
      </c>
      <c r="D5338" s="133" t="s">
        <v>10262</v>
      </c>
      <c r="E5338" s="133" t="s">
        <v>1202</v>
      </c>
      <c r="F5338" s="133" t="s">
        <v>10339</v>
      </c>
      <c r="G5338" s="133" t="s">
        <v>865</v>
      </c>
      <c r="H5338" s="133" t="s">
        <v>1203</v>
      </c>
      <c r="I5338" t="b">
        <v>0</v>
      </c>
      <c r="J5338" s="133" t="s">
        <v>867</v>
      </c>
      <c r="K5338" s="91">
        <v>1500</v>
      </c>
      <c r="L5338" s="278">
        <v>1500</v>
      </c>
      <c r="M5338" s="278">
        <f t="shared" si="83"/>
        <v>0</v>
      </c>
    </row>
    <row r="5339" spans="1:13" hidden="1" x14ac:dyDescent="0.3">
      <c r="A5339" s="108">
        <v>1191724</v>
      </c>
      <c r="B5339" s="133" t="s">
        <v>10340</v>
      </c>
      <c r="C5339" s="133" t="s">
        <v>25</v>
      </c>
      <c r="D5339" s="133" t="s">
        <v>10262</v>
      </c>
      <c r="E5339" s="133" t="s">
        <v>1202</v>
      </c>
      <c r="F5339" s="133" t="s">
        <v>10339</v>
      </c>
      <c r="G5339" s="133" t="s">
        <v>925</v>
      </c>
      <c r="H5339" s="133" t="s">
        <v>10341</v>
      </c>
      <c r="I5339" t="b">
        <v>0</v>
      </c>
      <c r="J5339" s="133" t="s">
        <v>867</v>
      </c>
      <c r="K5339" s="91">
        <v>2000</v>
      </c>
      <c r="L5339" s="278">
        <v>2000</v>
      </c>
      <c r="M5339" s="278">
        <f t="shared" si="83"/>
        <v>0</v>
      </c>
    </row>
    <row r="5340" spans="1:13" hidden="1" x14ac:dyDescent="0.3">
      <c r="A5340" s="108">
        <v>1191844</v>
      </c>
      <c r="B5340" s="133" t="s">
        <v>10342</v>
      </c>
      <c r="C5340" s="133" t="s">
        <v>25</v>
      </c>
      <c r="D5340" s="133" t="s">
        <v>10262</v>
      </c>
      <c r="E5340" s="133" t="s">
        <v>1202</v>
      </c>
      <c r="F5340" s="133" t="s">
        <v>10229</v>
      </c>
      <c r="G5340" s="133" t="s">
        <v>865</v>
      </c>
      <c r="H5340" s="133" t="s">
        <v>1203</v>
      </c>
      <c r="I5340" t="b">
        <v>0</v>
      </c>
      <c r="J5340" s="133" t="s">
        <v>867</v>
      </c>
      <c r="K5340" s="91">
        <v>150</v>
      </c>
      <c r="L5340" s="278">
        <v>150</v>
      </c>
      <c r="M5340" s="278">
        <f t="shared" si="83"/>
        <v>0</v>
      </c>
    </row>
    <row r="5341" spans="1:13" hidden="1" x14ac:dyDescent="0.3">
      <c r="A5341" s="108">
        <v>1191874</v>
      </c>
      <c r="B5341" s="133" t="s">
        <v>10343</v>
      </c>
      <c r="C5341" s="133" t="s">
        <v>25</v>
      </c>
      <c r="D5341" s="133" t="s">
        <v>10262</v>
      </c>
      <c r="E5341" s="133" t="s">
        <v>1202</v>
      </c>
      <c r="F5341" s="133" t="s">
        <v>10275</v>
      </c>
      <c r="G5341" s="133" t="s">
        <v>865</v>
      </c>
      <c r="H5341" s="133" t="s">
        <v>1203</v>
      </c>
      <c r="I5341" t="b">
        <v>0</v>
      </c>
      <c r="J5341" s="133" t="s">
        <v>867</v>
      </c>
      <c r="K5341" s="91">
        <v>1000</v>
      </c>
      <c r="L5341" s="278">
        <v>1000</v>
      </c>
      <c r="M5341" s="278">
        <f t="shared" si="83"/>
        <v>0</v>
      </c>
    </row>
    <row r="5342" spans="1:13" hidden="1" x14ac:dyDescent="0.3">
      <c r="A5342" s="108">
        <v>1191876</v>
      </c>
      <c r="B5342" s="133" t="s">
        <v>10344</v>
      </c>
      <c r="C5342" s="133" t="s">
        <v>25</v>
      </c>
      <c r="D5342" s="133" t="s">
        <v>10262</v>
      </c>
      <c r="E5342" s="133" t="s">
        <v>1202</v>
      </c>
      <c r="F5342" s="133" t="s">
        <v>10277</v>
      </c>
      <c r="G5342" s="133" t="s">
        <v>865</v>
      </c>
      <c r="H5342" s="133" t="s">
        <v>1203</v>
      </c>
      <c r="I5342" t="b">
        <v>0</v>
      </c>
      <c r="J5342" s="133" t="s">
        <v>867</v>
      </c>
      <c r="K5342" s="91">
        <v>2500</v>
      </c>
      <c r="L5342" s="278">
        <v>2500</v>
      </c>
      <c r="M5342" s="278">
        <f t="shared" si="83"/>
        <v>0</v>
      </c>
    </row>
    <row r="5343" spans="1:13" hidden="1" x14ac:dyDescent="0.3">
      <c r="A5343" s="108">
        <v>1191861</v>
      </c>
      <c r="B5343" s="133" t="s">
        <v>10345</v>
      </c>
      <c r="C5343" s="133" t="s">
        <v>25</v>
      </c>
      <c r="D5343" s="133" t="s">
        <v>10262</v>
      </c>
      <c r="E5343" s="133" t="s">
        <v>1202</v>
      </c>
      <c r="F5343" s="133" t="s">
        <v>10279</v>
      </c>
      <c r="G5343" s="133" t="s">
        <v>865</v>
      </c>
      <c r="H5343" s="133" t="s">
        <v>1203</v>
      </c>
      <c r="I5343" t="b">
        <v>0</v>
      </c>
      <c r="J5343" s="133" t="s">
        <v>867</v>
      </c>
      <c r="K5343" s="91">
        <v>0</v>
      </c>
      <c r="L5343" s="278">
        <v>0</v>
      </c>
      <c r="M5343" s="278">
        <f t="shared" si="83"/>
        <v>0</v>
      </c>
    </row>
    <row r="5344" spans="1:13" hidden="1" x14ac:dyDescent="0.3">
      <c r="A5344" s="108">
        <v>1191863</v>
      </c>
      <c r="B5344" s="133" t="s">
        <v>10346</v>
      </c>
      <c r="C5344" s="133" t="s">
        <v>25</v>
      </c>
      <c r="D5344" s="133" t="s">
        <v>10262</v>
      </c>
      <c r="E5344" s="133" t="s">
        <v>1202</v>
      </c>
      <c r="F5344" s="133" t="s">
        <v>10298</v>
      </c>
      <c r="G5344" s="133" t="s">
        <v>865</v>
      </c>
      <c r="H5344" s="133" t="s">
        <v>1203</v>
      </c>
      <c r="I5344" t="b">
        <v>0</v>
      </c>
      <c r="J5344" s="133" t="s">
        <v>867</v>
      </c>
      <c r="K5344" s="91">
        <v>500</v>
      </c>
      <c r="L5344" s="278">
        <v>500</v>
      </c>
      <c r="M5344" s="278">
        <f t="shared" si="83"/>
        <v>0</v>
      </c>
    </row>
    <row r="5345" spans="1:13" hidden="1" x14ac:dyDescent="0.3">
      <c r="A5345" s="108">
        <v>1191868</v>
      </c>
      <c r="B5345" s="133" t="s">
        <v>10347</v>
      </c>
      <c r="C5345" s="133" t="s">
        <v>25</v>
      </c>
      <c r="D5345" s="133" t="s">
        <v>10262</v>
      </c>
      <c r="E5345" s="133" t="s">
        <v>1202</v>
      </c>
      <c r="F5345" s="133" t="s">
        <v>10300</v>
      </c>
      <c r="G5345" s="133" t="s">
        <v>865</v>
      </c>
      <c r="H5345" s="133" t="s">
        <v>5775</v>
      </c>
      <c r="I5345" t="b">
        <v>0</v>
      </c>
      <c r="J5345" s="133" t="s">
        <v>867</v>
      </c>
      <c r="K5345" s="91">
        <v>0</v>
      </c>
      <c r="L5345" s="278">
        <v>0</v>
      </c>
      <c r="M5345" s="278">
        <f t="shared" si="83"/>
        <v>0</v>
      </c>
    </row>
    <row r="5346" spans="1:13" hidden="1" x14ac:dyDescent="0.3">
      <c r="A5346" s="108">
        <v>1191870</v>
      </c>
      <c r="B5346" s="133" t="s">
        <v>10348</v>
      </c>
      <c r="C5346" s="133" t="s">
        <v>25</v>
      </c>
      <c r="D5346" s="133" t="s">
        <v>10262</v>
      </c>
      <c r="E5346" s="133" t="s">
        <v>1202</v>
      </c>
      <c r="F5346" s="133" t="s">
        <v>10281</v>
      </c>
      <c r="G5346" s="133" t="s">
        <v>865</v>
      </c>
      <c r="H5346" s="133" t="s">
        <v>1203</v>
      </c>
      <c r="I5346" t="b">
        <v>0</v>
      </c>
      <c r="J5346" s="133" t="s">
        <v>867</v>
      </c>
      <c r="K5346" s="91">
        <v>20000</v>
      </c>
      <c r="L5346" s="278">
        <v>20000</v>
      </c>
      <c r="M5346" s="278">
        <f t="shared" si="83"/>
        <v>0</v>
      </c>
    </row>
    <row r="5347" spans="1:13" hidden="1" x14ac:dyDescent="0.3">
      <c r="A5347" s="108">
        <v>1191853</v>
      </c>
      <c r="B5347" s="133" t="s">
        <v>10349</v>
      </c>
      <c r="C5347" s="133" t="s">
        <v>25</v>
      </c>
      <c r="D5347" s="133" t="s">
        <v>10262</v>
      </c>
      <c r="E5347" s="133" t="s">
        <v>1202</v>
      </c>
      <c r="F5347" s="133" t="s">
        <v>10281</v>
      </c>
      <c r="G5347" s="133" t="s">
        <v>925</v>
      </c>
      <c r="H5347" s="133" t="s">
        <v>10350</v>
      </c>
      <c r="I5347" t="b">
        <v>0</v>
      </c>
      <c r="J5347" s="133" t="s">
        <v>867</v>
      </c>
      <c r="K5347" s="91">
        <v>25000</v>
      </c>
      <c r="L5347" s="278">
        <v>25000</v>
      </c>
      <c r="M5347" s="278">
        <f t="shared" si="83"/>
        <v>0</v>
      </c>
    </row>
    <row r="5348" spans="1:13" hidden="1" x14ac:dyDescent="0.3">
      <c r="A5348" s="108">
        <v>1191873</v>
      </c>
      <c r="B5348" s="133" t="s">
        <v>10351</v>
      </c>
      <c r="C5348" s="133" t="s">
        <v>25</v>
      </c>
      <c r="D5348" s="133" t="s">
        <v>10262</v>
      </c>
      <c r="E5348" s="133" t="s">
        <v>1202</v>
      </c>
      <c r="F5348" s="133" t="s">
        <v>10352</v>
      </c>
      <c r="G5348" s="133" t="s">
        <v>865</v>
      </c>
      <c r="H5348" s="133" t="s">
        <v>5775</v>
      </c>
      <c r="I5348" t="b">
        <v>0</v>
      </c>
      <c r="J5348" s="133" t="s">
        <v>867</v>
      </c>
      <c r="K5348" s="91">
        <v>100</v>
      </c>
      <c r="L5348" s="278">
        <v>100</v>
      </c>
      <c r="M5348" s="278">
        <f t="shared" si="83"/>
        <v>0</v>
      </c>
    </row>
    <row r="5349" spans="1:13" hidden="1" x14ac:dyDescent="0.3">
      <c r="A5349" s="108">
        <v>584160</v>
      </c>
      <c r="B5349" s="133" t="s">
        <v>10353</v>
      </c>
      <c r="C5349" s="133" t="s">
        <v>25</v>
      </c>
      <c r="D5349" s="133" t="s">
        <v>10262</v>
      </c>
      <c r="E5349" s="133" t="s">
        <v>1202</v>
      </c>
      <c r="F5349" s="133" t="s">
        <v>10241</v>
      </c>
      <c r="G5349" s="133" t="s">
        <v>865</v>
      </c>
      <c r="H5349" s="133" t="s">
        <v>2831</v>
      </c>
      <c r="I5349" t="b">
        <v>0</v>
      </c>
      <c r="J5349" s="133" t="s">
        <v>867</v>
      </c>
      <c r="K5349" s="91">
        <v>200</v>
      </c>
      <c r="L5349" s="278">
        <v>200</v>
      </c>
      <c r="M5349" s="278">
        <f t="shared" si="83"/>
        <v>0</v>
      </c>
    </row>
    <row r="5350" spans="1:13" hidden="1" x14ac:dyDescent="0.3">
      <c r="A5350" s="108">
        <v>584161</v>
      </c>
      <c r="B5350" s="133" t="s">
        <v>10354</v>
      </c>
      <c r="C5350" s="133" t="s">
        <v>25</v>
      </c>
      <c r="D5350" s="133" t="s">
        <v>10262</v>
      </c>
      <c r="E5350" s="133" t="s">
        <v>2668</v>
      </c>
      <c r="F5350" s="133" t="s">
        <v>10213</v>
      </c>
      <c r="G5350" s="133" t="s">
        <v>865</v>
      </c>
      <c r="H5350" s="133" t="s">
        <v>10355</v>
      </c>
      <c r="I5350" t="b">
        <v>0</v>
      </c>
      <c r="J5350" s="133" t="s">
        <v>867</v>
      </c>
      <c r="K5350" s="91">
        <v>3100</v>
      </c>
      <c r="L5350" s="278">
        <v>3100</v>
      </c>
      <c r="M5350" s="278">
        <f t="shared" si="83"/>
        <v>0</v>
      </c>
    </row>
    <row r="5351" spans="1:13" hidden="1" x14ac:dyDescent="0.3">
      <c r="A5351" s="108">
        <v>851192</v>
      </c>
      <c r="B5351" s="133" t="s">
        <v>10356</v>
      </c>
      <c r="C5351" s="133" t="s">
        <v>25</v>
      </c>
      <c r="D5351" s="133" t="s">
        <v>10262</v>
      </c>
      <c r="E5351" s="133" t="s">
        <v>2668</v>
      </c>
      <c r="F5351" s="133" t="s">
        <v>10213</v>
      </c>
      <c r="G5351" s="133" t="s">
        <v>925</v>
      </c>
      <c r="H5351" s="133" t="s">
        <v>10357</v>
      </c>
      <c r="I5351" t="b">
        <v>0</v>
      </c>
      <c r="J5351" s="133" t="s">
        <v>867</v>
      </c>
      <c r="K5351" s="91">
        <v>2000</v>
      </c>
      <c r="L5351" s="278">
        <v>2000</v>
      </c>
      <c r="M5351" s="278">
        <f t="shared" si="83"/>
        <v>0</v>
      </c>
    </row>
    <row r="5352" spans="1:13" hidden="1" x14ac:dyDescent="0.3">
      <c r="A5352" s="108">
        <v>850884</v>
      </c>
      <c r="B5352" s="133" t="s">
        <v>10358</v>
      </c>
      <c r="C5352" s="133" t="s">
        <v>25</v>
      </c>
      <c r="D5352" s="133" t="s">
        <v>10262</v>
      </c>
      <c r="E5352" s="133" t="s">
        <v>2668</v>
      </c>
      <c r="F5352" s="133" t="s">
        <v>10213</v>
      </c>
      <c r="G5352" s="133" t="s">
        <v>928</v>
      </c>
      <c r="H5352" s="133" t="s">
        <v>9824</v>
      </c>
      <c r="I5352" t="b">
        <v>0</v>
      </c>
      <c r="J5352" s="133" t="s">
        <v>867</v>
      </c>
      <c r="K5352" s="91">
        <v>2000</v>
      </c>
      <c r="L5352" s="278">
        <v>2000</v>
      </c>
      <c r="M5352" s="278">
        <f t="shared" si="83"/>
        <v>0</v>
      </c>
    </row>
    <row r="5353" spans="1:13" hidden="1" x14ac:dyDescent="0.3">
      <c r="A5353" s="108">
        <v>850872</v>
      </c>
      <c r="B5353" s="133" t="s">
        <v>10359</v>
      </c>
      <c r="C5353" s="133" t="s">
        <v>25</v>
      </c>
      <c r="D5353" s="133" t="s">
        <v>10262</v>
      </c>
      <c r="E5353" s="133" t="s">
        <v>2668</v>
      </c>
      <c r="F5353" s="133" t="s">
        <v>10213</v>
      </c>
      <c r="G5353" s="133" t="s">
        <v>931</v>
      </c>
      <c r="H5353" s="133" t="s">
        <v>10360</v>
      </c>
      <c r="I5353" t="b">
        <v>0</v>
      </c>
      <c r="J5353" s="133" t="s">
        <v>867</v>
      </c>
      <c r="K5353" s="91">
        <v>6000</v>
      </c>
      <c r="L5353" s="278">
        <v>6000</v>
      </c>
      <c r="M5353" s="278">
        <f t="shared" si="83"/>
        <v>0</v>
      </c>
    </row>
    <row r="5354" spans="1:13" hidden="1" x14ac:dyDescent="0.3">
      <c r="A5354" s="108">
        <v>851196</v>
      </c>
      <c r="B5354" s="133" t="s">
        <v>10361</v>
      </c>
      <c r="C5354" s="133" t="s">
        <v>25</v>
      </c>
      <c r="D5354" s="133" t="s">
        <v>10262</v>
      </c>
      <c r="E5354" s="133" t="s">
        <v>2668</v>
      </c>
      <c r="F5354" s="133" t="s">
        <v>10213</v>
      </c>
      <c r="G5354" s="133" t="s">
        <v>944</v>
      </c>
      <c r="H5354" s="133" t="s">
        <v>10362</v>
      </c>
      <c r="I5354" t="b">
        <v>0</v>
      </c>
      <c r="J5354" s="133" t="s">
        <v>867</v>
      </c>
      <c r="K5354" s="91">
        <v>1000</v>
      </c>
      <c r="L5354" s="278">
        <v>1000</v>
      </c>
      <c r="M5354" s="278">
        <f t="shared" si="83"/>
        <v>0</v>
      </c>
    </row>
    <row r="5355" spans="1:13" hidden="1" x14ac:dyDescent="0.3">
      <c r="A5355" s="108">
        <v>850436</v>
      </c>
      <c r="B5355" s="133" t="s">
        <v>10363</v>
      </c>
      <c r="C5355" s="133" t="s">
        <v>25</v>
      </c>
      <c r="D5355" s="133" t="s">
        <v>10262</v>
      </c>
      <c r="E5355" s="133" t="s">
        <v>2668</v>
      </c>
      <c r="F5355" s="133" t="s">
        <v>10213</v>
      </c>
      <c r="G5355" s="133" t="s">
        <v>1060</v>
      </c>
      <c r="H5355" s="133" t="s">
        <v>10364</v>
      </c>
      <c r="I5355" t="b">
        <v>0</v>
      </c>
      <c r="J5355" s="133" t="s">
        <v>867</v>
      </c>
      <c r="K5355" s="91">
        <v>3000</v>
      </c>
      <c r="L5355" s="278">
        <v>3000</v>
      </c>
      <c r="M5355" s="278">
        <f t="shared" si="83"/>
        <v>0</v>
      </c>
    </row>
    <row r="5356" spans="1:13" hidden="1" x14ac:dyDescent="0.3">
      <c r="A5356" s="108">
        <v>850426</v>
      </c>
      <c r="B5356" s="133" t="s">
        <v>10365</v>
      </c>
      <c r="C5356" s="133" t="s">
        <v>25</v>
      </c>
      <c r="D5356" s="133" t="s">
        <v>10262</v>
      </c>
      <c r="E5356" s="133" t="s">
        <v>2668</v>
      </c>
      <c r="F5356" s="133" t="s">
        <v>10218</v>
      </c>
      <c r="G5356" s="133" t="s">
        <v>865</v>
      </c>
      <c r="H5356" s="133" t="s">
        <v>10355</v>
      </c>
      <c r="I5356" t="b">
        <v>0</v>
      </c>
      <c r="J5356" s="133" t="s">
        <v>867</v>
      </c>
      <c r="K5356" s="91">
        <v>84000</v>
      </c>
      <c r="L5356" s="278">
        <v>84000</v>
      </c>
      <c r="M5356" s="278">
        <f t="shared" si="83"/>
        <v>0</v>
      </c>
    </row>
    <row r="5357" spans="1:13" hidden="1" x14ac:dyDescent="0.3">
      <c r="A5357" s="108">
        <v>850888</v>
      </c>
      <c r="B5357" s="133" t="s">
        <v>10366</v>
      </c>
      <c r="C5357" s="133" t="s">
        <v>25</v>
      </c>
      <c r="D5357" s="133" t="s">
        <v>10262</v>
      </c>
      <c r="E5357" s="133" t="s">
        <v>2668</v>
      </c>
      <c r="F5357" s="133" t="s">
        <v>10218</v>
      </c>
      <c r="G5357" s="133" t="s">
        <v>925</v>
      </c>
      <c r="H5357" s="133" t="s">
        <v>10367</v>
      </c>
      <c r="I5357" t="b">
        <v>0</v>
      </c>
      <c r="J5357" s="133" t="s">
        <v>867</v>
      </c>
      <c r="K5357" s="91">
        <v>25500</v>
      </c>
      <c r="L5357" s="278">
        <v>25500</v>
      </c>
      <c r="M5357" s="278">
        <f t="shared" si="83"/>
        <v>0</v>
      </c>
    </row>
    <row r="5358" spans="1:13" hidden="1" x14ac:dyDescent="0.3">
      <c r="A5358" s="108">
        <v>851428</v>
      </c>
      <c r="B5358" s="133" t="s">
        <v>10368</v>
      </c>
      <c r="C5358" s="133" t="s">
        <v>25</v>
      </c>
      <c r="D5358" s="133" t="s">
        <v>10262</v>
      </c>
      <c r="E5358" s="133" t="s">
        <v>2668</v>
      </c>
      <c r="F5358" s="133" t="s">
        <v>10218</v>
      </c>
      <c r="G5358" s="133" t="s">
        <v>928</v>
      </c>
      <c r="H5358" s="133" t="s">
        <v>10369</v>
      </c>
      <c r="I5358" t="b">
        <v>0</v>
      </c>
      <c r="J5358" s="133" t="s">
        <v>867</v>
      </c>
      <c r="K5358" s="91">
        <v>1500</v>
      </c>
      <c r="L5358" s="278">
        <v>1500</v>
      </c>
      <c r="M5358" s="278">
        <f t="shared" si="83"/>
        <v>0</v>
      </c>
    </row>
    <row r="5359" spans="1:13" hidden="1" x14ac:dyDescent="0.3">
      <c r="A5359" s="108">
        <v>584162</v>
      </c>
      <c r="B5359" s="133" t="s">
        <v>10370</v>
      </c>
      <c r="C5359" s="133" t="s">
        <v>25</v>
      </c>
      <c r="D5359" s="133" t="s">
        <v>10262</v>
      </c>
      <c r="E5359" s="133" t="s">
        <v>2668</v>
      </c>
      <c r="F5359" s="133" t="s">
        <v>10218</v>
      </c>
      <c r="G5359" s="133" t="s">
        <v>931</v>
      </c>
      <c r="H5359" s="133" t="s">
        <v>10371</v>
      </c>
      <c r="I5359" t="b">
        <v>0</v>
      </c>
      <c r="J5359" s="133" t="s">
        <v>867</v>
      </c>
      <c r="K5359" s="91">
        <v>5000</v>
      </c>
      <c r="L5359" s="278">
        <v>5000</v>
      </c>
      <c r="M5359" s="278">
        <f t="shared" si="83"/>
        <v>0</v>
      </c>
    </row>
    <row r="5360" spans="1:13" hidden="1" x14ac:dyDescent="0.3">
      <c r="A5360" s="108">
        <v>1172740</v>
      </c>
      <c r="B5360" s="133" t="s">
        <v>10372</v>
      </c>
      <c r="C5360" s="133" t="s">
        <v>25</v>
      </c>
      <c r="D5360" s="133" t="s">
        <v>10262</v>
      </c>
      <c r="E5360" s="133" t="s">
        <v>2668</v>
      </c>
      <c r="F5360" s="133" t="s">
        <v>10218</v>
      </c>
      <c r="G5360" s="133" t="s">
        <v>944</v>
      </c>
      <c r="H5360" s="133" t="s">
        <v>10373</v>
      </c>
      <c r="I5360" t="b">
        <v>0</v>
      </c>
      <c r="J5360" s="133" t="s">
        <v>867</v>
      </c>
      <c r="K5360" s="91">
        <v>40000</v>
      </c>
      <c r="L5360" s="278">
        <v>40000</v>
      </c>
      <c r="M5360" s="278">
        <f t="shared" si="83"/>
        <v>0</v>
      </c>
    </row>
    <row r="5361" spans="1:13" hidden="1" x14ac:dyDescent="0.3">
      <c r="A5361" s="108">
        <v>584163</v>
      </c>
      <c r="B5361" s="133" t="s">
        <v>10374</v>
      </c>
      <c r="C5361" s="133" t="s">
        <v>25</v>
      </c>
      <c r="D5361" s="133" t="s">
        <v>10262</v>
      </c>
      <c r="E5361" s="133" t="s">
        <v>2668</v>
      </c>
      <c r="F5361" s="133" t="s">
        <v>10218</v>
      </c>
      <c r="G5361" s="133" t="s">
        <v>1060</v>
      </c>
      <c r="H5361" s="133" t="s">
        <v>10375</v>
      </c>
      <c r="I5361" t="b">
        <v>0</v>
      </c>
      <c r="J5361" s="133" t="s">
        <v>867</v>
      </c>
      <c r="K5361" s="91">
        <v>10000</v>
      </c>
      <c r="L5361" s="278">
        <v>10000</v>
      </c>
      <c r="M5361" s="278">
        <f t="shared" si="83"/>
        <v>0</v>
      </c>
    </row>
    <row r="5362" spans="1:13" hidden="1" x14ac:dyDescent="0.3">
      <c r="A5362" s="108">
        <v>584164</v>
      </c>
      <c r="B5362" s="133" t="s">
        <v>10376</v>
      </c>
      <c r="C5362" s="133" t="s">
        <v>25</v>
      </c>
      <c r="D5362" s="133" t="s">
        <v>10262</v>
      </c>
      <c r="E5362" s="133" t="s">
        <v>2668</v>
      </c>
      <c r="F5362" s="133" t="s">
        <v>10218</v>
      </c>
      <c r="G5362" s="133" t="s">
        <v>1063</v>
      </c>
      <c r="H5362" s="133" t="s">
        <v>10377</v>
      </c>
      <c r="I5362" t="b">
        <v>0</v>
      </c>
      <c r="J5362" s="133" t="s">
        <v>867</v>
      </c>
      <c r="K5362" s="91">
        <v>1500</v>
      </c>
      <c r="L5362" s="278">
        <v>1500</v>
      </c>
      <c r="M5362" s="278">
        <f t="shared" si="83"/>
        <v>0</v>
      </c>
    </row>
    <row r="5363" spans="1:13" hidden="1" x14ac:dyDescent="0.3">
      <c r="A5363" s="108">
        <v>584165</v>
      </c>
      <c r="B5363" s="133" t="s">
        <v>10378</v>
      </c>
      <c r="C5363" s="133" t="s">
        <v>25</v>
      </c>
      <c r="D5363" s="133" t="s">
        <v>10262</v>
      </c>
      <c r="E5363" s="133" t="s">
        <v>2668</v>
      </c>
      <c r="F5363" s="133" t="s">
        <v>10218</v>
      </c>
      <c r="G5363" s="133" t="s">
        <v>1088</v>
      </c>
      <c r="H5363" s="133" t="s">
        <v>10379</v>
      </c>
      <c r="I5363" t="b">
        <v>0</v>
      </c>
      <c r="J5363" s="133" t="s">
        <v>867</v>
      </c>
      <c r="K5363" s="91">
        <v>150</v>
      </c>
      <c r="L5363" s="278">
        <v>150</v>
      </c>
      <c r="M5363" s="278">
        <f t="shared" si="83"/>
        <v>0</v>
      </c>
    </row>
    <row r="5364" spans="1:13" hidden="1" x14ac:dyDescent="0.3">
      <c r="A5364" s="108">
        <v>2617732</v>
      </c>
      <c r="B5364" s="133" t="s">
        <v>10380</v>
      </c>
      <c r="C5364" s="133" t="s">
        <v>25</v>
      </c>
      <c r="D5364" s="133" t="s">
        <v>10262</v>
      </c>
      <c r="E5364" s="133" t="s">
        <v>2668</v>
      </c>
      <c r="F5364" s="133" t="s">
        <v>10381</v>
      </c>
      <c r="G5364" s="133" t="s">
        <v>865</v>
      </c>
      <c r="H5364" s="133" t="s">
        <v>10355</v>
      </c>
      <c r="I5364" t="b">
        <v>0</v>
      </c>
      <c r="J5364" s="133" t="s">
        <v>867</v>
      </c>
      <c r="K5364" s="91">
        <v>100</v>
      </c>
      <c r="L5364" s="278">
        <v>100</v>
      </c>
      <c r="M5364" s="278">
        <f t="shared" si="83"/>
        <v>0</v>
      </c>
    </row>
    <row r="5365" spans="1:13" hidden="1" x14ac:dyDescent="0.3">
      <c r="A5365" s="108">
        <v>584166</v>
      </c>
      <c r="B5365" s="133" t="s">
        <v>10382</v>
      </c>
      <c r="C5365" s="133" t="s">
        <v>25</v>
      </c>
      <c r="D5365" s="133" t="s">
        <v>10262</v>
      </c>
      <c r="E5365" s="133" t="s">
        <v>2668</v>
      </c>
      <c r="F5365" s="133" t="s">
        <v>10221</v>
      </c>
      <c r="G5365" s="133" t="s">
        <v>865</v>
      </c>
      <c r="H5365" s="133" t="s">
        <v>10355</v>
      </c>
      <c r="I5365" t="b">
        <v>0</v>
      </c>
      <c r="J5365" s="133" t="s">
        <v>867</v>
      </c>
      <c r="K5365" s="91">
        <v>180000</v>
      </c>
      <c r="L5365" s="278">
        <v>180000</v>
      </c>
      <c r="M5365" s="278">
        <f t="shared" si="83"/>
        <v>0</v>
      </c>
    </row>
    <row r="5366" spans="1:13" hidden="1" x14ac:dyDescent="0.3">
      <c r="A5366" s="108">
        <v>584167</v>
      </c>
      <c r="B5366" s="133" t="s">
        <v>10383</v>
      </c>
      <c r="C5366" s="133" t="s">
        <v>25</v>
      </c>
      <c r="D5366" s="133" t="s">
        <v>10262</v>
      </c>
      <c r="E5366" s="133" t="s">
        <v>2668</v>
      </c>
      <c r="F5366" s="133" t="s">
        <v>10221</v>
      </c>
      <c r="G5366" s="133" t="s">
        <v>1807</v>
      </c>
      <c r="H5366" s="133" t="s">
        <v>10384</v>
      </c>
      <c r="I5366" t="b">
        <v>0</v>
      </c>
      <c r="J5366" s="133" t="s">
        <v>867</v>
      </c>
      <c r="K5366" s="91">
        <v>8000</v>
      </c>
      <c r="L5366" s="278">
        <v>8000</v>
      </c>
      <c r="M5366" s="278">
        <f t="shared" si="83"/>
        <v>0</v>
      </c>
    </row>
    <row r="5367" spans="1:13" hidden="1" x14ac:dyDescent="0.3">
      <c r="A5367" s="108">
        <v>586765</v>
      </c>
      <c r="B5367" s="133" t="s">
        <v>10385</v>
      </c>
      <c r="C5367" s="133" t="s">
        <v>25</v>
      </c>
      <c r="D5367" s="133" t="s">
        <v>10262</v>
      </c>
      <c r="E5367" s="133" t="s">
        <v>2668</v>
      </c>
      <c r="F5367" s="133" t="s">
        <v>10221</v>
      </c>
      <c r="G5367" s="133" t="s">
        <v>1072</v>
      </c>
      <c r="H5367" s="133" t="s">
        <v>10386</v>
      </c>
      <c r="I5367" t="b">
        <v>0</v>
      </c>
      <c r="J5367" s="133" t="s">
        <v>867</v>
      </c>
      <c r="K5367" s="91">
        <v>4000</v>
      </c>
      <c r="L5367" s="278">
        <v>4000</v>
      </c>
      <c r="M5367" s="278">
        <f t="shared" si="83"/>
        <v>0</v>
      </c>
    </row>
    <row r="5368" spans="1:13" hidden="1" x14ac:dyDescent="0.3">
      <c r="A5368" s="108">
        <v>589906</v>
      </c>
      <c r="B5368" s="133" t="s">
        <v>10387</v>
      </c>
      <c r="C5368" s="133" t="s">
        <v>25</v>
      </c>
      <c r="D5368" s="133" t="s">
        <v>10262</v>
      </c>
      <c r="E5368" s="133" t="s">
        <v>2668</v>
      </c>
      <c r="F5368" s="133" t="s">
        <v>10221</v>
      </c>
      <c r="G5368" s="133" t="s">
        <v>1075</v>
      </c>
      <c r="H5368" s="133" t="s">
        <v>10388</v>
      </c>
      <c r="I5368" t="b">
        <v>0</v>
      </c>
      <c r="J5368" s="133" t="s">
        <v>867</v>
      </c>
      <c r="K5368" s="91">
        <v>4000</v>
      </c>
      <c r="L5368" s="278">
        <v>4000</v>
      </c>
      <c r="M5368" s="278">
        <f t="shared" si="83"/>
        <v>0</v>
      </c>
    </row>
    <row r="5369" spans="1:13" hidden="1" x14ac:dyDescent="0.3">
      <c r="A5369" s="108">
        <v>595350</v>
      </c>
      <c r="B5369" s="133" t="s">
        <v>10389</v>
      </c>
      <c r="C5369" s="133" t="s">
        <v>25</v>
      </c>
      <c r="D5369" s="133" t="s">
        <v>10262</v>
      </c>
      <c r="E5369" s="133" t="s">
        <v>2668</v>
      </c>
      <c r="F5369" s="133" t="s">
        <v>10221</v>
      </c>
      <c r="G5369" s="133" t="s">
        <v>1814</v>
      </c>
      <c r="H5369" s="133" t="s">
        <v>10390</v>
      </c>
      <c r="I5369" t="b">
        <v>0</v>
      </c>
      <c r="J5369" s="133" t="s">
        <v>867</v>
      </c>
      <c r="K5369" s="91">
        <v>5000</v>
      </c>
      <c r="L5369" s="278">
        <v>5000</v>
      </c>
      <c r="M5369" s="278">
        <f t="shared" si="83"/>
        <v>0</v>
      </c>
    </row>
    <row r="5370" spans="1:13" hidden="1" x14ac:dyDescent="0.3">
      <c r="A5370" s="108">
        <v>599309</v>
      </c>
      <c r="B5370" s="133" t="s">
        <v>10391</v>
      </c>
      <c r="C5370" s="133" t="s">
        <v>25</v>
      </c>
      <c r="D5370" s="133" t="s">
        <v>10262</v>
      </c>
      <c r="E5370" s="133" t="s">
        <v>2668</v>
      </c>
      <c r="F5370" s="133" t="s">
        <v>10221</v>
      </c>
      <c r="G5370" s="133" t="s">
        <v>1817</v>
      </c>
      <c r="H5370" s="133" t="s">
        <v>10375</v>
      </c>
      <c r="I5370" t="b">
        <v>0</v>
      </c>
      <c r="J5370" s="133" t="s">
        <v>867</v>
      </c>
      <c r="K5370" s="91">
        <v>10000</v>
      </c>
      <c r="L5370" s="278">
        <v>10000</v>
      </c>
      <c r="M5370" s="278">
        <f t="shared" si="83"/>
        <v>0</v>
      </c>
    </row>
    <row r="5371" spans="1:13" hidden="1" x14ac:dyDescent="0.3">
      <c r="A5371" s="108">
        <v>586701</v>
      </c>
      <c r="B5371" s="133" t="s">
        <v>10392</v>
      </c>
      <c r="C5371" s="133" t="s">
        <v>25</v>
      </c>
      <c r="D5371" s="133" t="s">
        <v>10262</v>
      </c>
      <c r="E5371" s="133" t="s">
        <v>2668</v>
      </c>
      <c r="F5371" s="133" t="s">
        <v>10221</v>
      </c>
      <c r="G5371" s="133" t="s">
        <v>925</v>
      </c>
      <c r="H5371" s="133" t="s">
        <v>10393</v>
      </c>
      <c r="I5371" t="b">
        <v>0</v>
      </c>
      <c r="J5371" s="133" t="s">
        <v>867</v>
      </c>
      <c r="K5371" s="91">
        <v>1000</v>
      </c>
      <c r="L5371" s="278">
        <v>1000</v>
      </c>
      <c r="M5371" s="278">
        <f t="shared" si="83"/>
        <v>0</v>
      </c>
    </row>
    <row r="5372" spans="1:13" hidden="1" x14ac:dyDescent="0.3">
      <c r="A5372" s="108">
        <v>587845</v>
      </c>
      <c r="B5372" s="133" t="s">
        <v>10394</v>
      </c>
      <c r="C5372" s="133" t="s">
        <v>25</v>
      </c>
      <c r="D5372" s="133" t="s">
        <v>10262</v>
      </c>
      <c r="E5372" s="133" t="s">
        <v>2668</v>
      </c>
      <c r="F5372" s="133" t="s">
        <v>10221</v>
      </c>
      <c r="G5372" s="133" t="s">
        <v>928</v>
      </c>
      <c r="H5372" s="133" t="s">
        <v>10395</v>
      </c>
      <c r="I5372" t="b">
        <v>0</v>
      </c>
      <c r="J5372" s="133" t="s">
        <v>867</v>
      </c>
      <c r="K5372" s="91">
        <v>15000</v>
      </c>
      <c r="L5372" s="278">
        <v>15000</v>
      </c>
      <c r="M5372" s="278">
        <f t="shared" si="83"/>
        <v>0</v>
      </c>
    </row>
    <row r="5373" spans="1:13" hidden="1" x14ac:dyDescent="0.3">
      <c r="A5373" s="108">
        <v>851186</v>
      </c>
      <c r="B5373" s="133" t="s">
        <v>10396</v>
      </c>
      <c r="C5373" s="133" t="s">
        <v>25</v>
      </c>
      <c r="D5373" s="133" t="s">
        <v>10262</v>
      </c>
      <c r="E5373" s="133" t="s">
        <v>2668</v>
      </c>
      <c r="F5373" s="133" t="s">
        <v>10221</v>
      </c>
      <c r="G5373" s="133" t="s">
        <v>931</v>
      </c>
      <c r="H5373" s="133" t="s">
        <v>10397</v>
      </c>
      <c r="I5373" t="b">
        <v>0</v>
      </c>
      <c r="J5373" s="133" t="s">
        <v>867</v>
      </c>
      <c r="K5373" s="91">
        <v>15000</v>
      </c>
      <c r="L5373" s="278">
        <v>15000</v>
      </c>
      <c r="M5373" s="278">
        <f t="shared" si="83"/>
        <v>0</v>
      </c>
    </row>
    <row r="5374" spans="1:13" hidden="1" x14ac:dyDescent="0.3">
      <c r="A5374" s="108">
        <v>600891</v>
      </c>
      <c r="B5374" s="133" t="s">
        <v>10398</v>
      </c>
      <c r="C5374" s="133" t="s">
        <v>25</v>
      </c>
      <c r="D5374" s="133" t="s">
        <v>10262</v>
      </c>
      <c r="E5374" s="133" t="s">
        <v>2668</v>
      </c>
      <c r="F5374" s="133" t="s">
        <v>10221</v>
      </c>
      <c r="G5374" s="133" t="s">
        <v>944</v>
      </c>
      <c r="H5374" s="133" t="s">
        <v>10399</v>
      </c>
      <c r="I5374" t="b">
        <v>0</v>
      </c>
      <c r="J5374" s="133" t="s">
        <v>867</v>
      </c>
      <c r="K5374" s="91">
        <v>50000</v>
      </c>
      <c r="L5374" s="278">
        <v>50000</v>
      </c>
      <c r="M5374" s="278">
        <f t="shared" si="83"/>
        <v>0</v>
      </c>
    </row>
    <row r="5375" spans="1:13" hidden="1" x14ac:dyDescent="0.3">
      <c r="A5375" s="108">
        <v>1191710</v>
      </c>
      <c r="B5375" s="133" t="s">
        <v>10400</v>
      </c>
      <c r="C5375" s="133" t="s">
        <v>25</v>
      </c>
      <c r="D5375" s="133" t="s">
        <v>10262</v>
      </c>
      <c r="E5375" s="133" t="s">
        <v>2668</v>
      </c>
      <c r="F5375" s="133" t="s">
        <v>10221</v>
      </c>
      <c r="G5375" s="133" t="s">
        <v>1060</v>
      </c>
      <c r="H5375" s="133" t="s">
        <v>10401</v>
      </c>
      <c r="I5375" t="b">
        <v>0</v>
      </c>
      <c r="J5375" s="133" t="s">
        <v>867</v>
      </c>
      <c r="K5375" s="91">
        <v>10000</v>
      </c>
      <c r="L5375" s="278">
        <v>10000</v>
      </c>
      <c r="M5375" s="278">
        <f t="shared" si="83"/>
        <v>0</v>
      </c>
    </row>
    <row r="5376" spans="1:13" hidden="1" x14ac:dyDescent="0.3">
      <c r="A5376" s="108">
        <v>1191711</v>
      </c>
      <c r="B5376" s="133" t="s">
        <v>10402</v>
      </c>
      <c r="C5376" s="133" t="s">
        <v>25</v>
      </c>
      <c r="D5376" s="133" t="s">
        <v>10262</v>
      </c>
      <c r="E5376" s="133" t="s">
        <v>2668</v>
      </c>
      <c r="F5376" s="133" t="s">
        <v>10221</v>
      </c>
      <c r="G5376" s="133" t="s">
        <v>1063</v>
      </c>
      <c r="H5376" s="133" t="s">
        <v>10403</v>
      </c>
      <c r="I5376" t="b">
        <v>0</v>
      </c>
      <c r="J5376" s="133" t="s">
        <v>867</v>
      </c>
      <c r="K5376" s="91">
        <v>50000</v>
      </c>
      <c r="L5376" s="278">
        <v>50000</v>
      </c>
      <c r="M5376" s="278">
        <f t="shared" si="83"/>
        <v>0</v>
      </c>
    </row>
    <row r="5377" spans="1:13" hidden="1" x14ac:dyDescent="0.3">
      <c r="A5377" s="108">
        <v>850425</v>
      </c>
      <c r="B5377" s="133" t="s">
        <v>10404</v>
      </c>
      <c r="C5377" s="133" t="s">
        <v>25</v>
      </c>
      <c r="D5377" s="133" t="s">
        <v>10262</v>
      </c>
      <c r="E5377" s="133" t="s">
        <v>2668</v>
      </c>
      <c r="F5377" s="133" t="s">
        <v>10221</v>
      </c>
      <c r="G5377" s="133" t="s">
        <v>1088</v>
      </c>
      <c r="H5377" s="133" t="s">
        <v>10405</v>
      </c>
      <c r="I5377" t="b">
        <v>0</v>
      </c>
      <c r="J5377" s="133" t="s">
        <v>867</v>
      </c>
      <c r="K5377" s="91">
        <v>5200</v>
      </c>
      <c r="L5377" s="278">
        <v>5200</v>
      </c>
      <c r="M5377" s="278">
        <f t="shared" si="83"/>
        <v>0</v>
      </c>
    </row>
    <row r="5378" spans="1:13" hidden="1" x14ac:dyDescent="0.3">
      <c r="A5378" s="108">
        <v>850901</v>
      </c>
      <c r="B5378" s="133" t="s">
        <v>10406</v>
      </c>
      <c r="C5378" s="133" t="s">
        <v>25</v>
      </c>
      <c r="D5378" s="133" t="s">
        <v>10262</v>
      </c>
      <c r="E5378" s="133" t="s">
        <v>2668</v>
      </c>
      <c r="F5378" s="133" t="s">
        <v>10221</v>
      </c>
      <c r="G5378" s="133" t="s">
        <v>1066</v>
      </c>
      <c r="H5378" s="133" t="s">
        <v>10407</v>
      </c>
      <c r="I5378" t="b">
        <v>0</v>
      </c>
      <c r="J5378" s="133" t="s">
        <v>867</v>
      </c>
      <c r="K5378" s="91">
        <v>5000</v>
      </c>
      <c r="L5378" s="278">
        <v>5000</v>
      </c>
      <c r="M5378" s="278">
        <f t="shared" si="83"/>
        <v>0</v>
      </c>
    </row>
    <row r="5379" spans="1:13" hidden="1" x14ac:dyDescent="0.3">
      <c r="A5379" s="108">
        <v>850902</v>
      </c>
      <c r="B5379" s="133" t="s">
        <v>10408</v>
      </c>
      <c r="C5379" s="133" t="s">
        <v>25</v>
      </c>
      <c r="D5379" s="133" t="s">
        <v>10262</v>
      </c>
      <c r="E5379" s="133" t="s">
        <v>2668</v>
      </c>
      <c r="F5379" s="133" t="s">
        <v>10269</v>
      </c>
      <c r="G5379" s="133" t="s">
        <v>865</v>
      </c>
      <c r="H5379" s="133" t="s">
        <v>10355</v>
      </c>
      <c r="I5379" t="b">
        <v>0</v>
      </c>
      <c r="J5379" s="133" t="s">
        <v>867</v>
      </c>
      <c r="K5379" s="91">
        <v>1800</v>
      </c>
      <c r="L5379" s="278">
        <v>1800</v>
      </c>
      <c r="M5379" s="278">
        <f t="shared" si="83"/>
        <v>0</v>
      </c>
    </row>
    <row r="5380" spans="1:13" hidden="1" x14ac:dyDescent="0.3">
      <c r="A5380" s="108">
        <v>850903</v>
      </c>
      <c r="B5380" s="133" t="s">
        <v>10409</v>
      </c>
      <c r="C5380" s="133" t="s">
        <v>25</v>
      </c>
      <c r="D5380" s="133" t="s">
        <v>10262</v>
      </c>
      <c r="E5380" s="133" t="s">
        <v>2668</v>
      </c>
      <c r="F5380" s="133" t="s">
        <v>10269</v>
      </c>
      <c r="G5380" s="133" t="s">
        <v>925</v>
      </c>
      <c r="H5380" s="133" t="s">
        <v>10410</v>
      </c>
      <c r="I5380" t="b">
        <v>0</v>
      </c>
      <c r="J5380" s="133" t="s">
        <v>867</v>
      </c>
      <c r="K5380" s="91">
        <v>1500</v>
      </c>
      <c r="L5380" s="278">
        <v>1500</v>
      </c>
      <c r="M5380" s="278">
        <f t="shared" si="83"/>
        <v>0</v>
      </c>
    </row>
    <row r="5381" spans="1:13" hidden="1" x14ac:dyDescent="0.3">
      <c r="A5381" s="108">
        <v>850904</v>
      </c>
      <c r="B5381" s="133" t="s">
        <v>10411</v>
      </c>
      <c r="C5381" s="133" t="s">
        <v>25</v>
      </c>
      <c r="D5381" s="133" t="s">
        <v>10262</v>
      </c>
      <c r="E5381" s="133" t="s">
        <v>2668</v>
      </c>
      <c r="F5381" s="133" t="s">
        <v>10269</v>
      </c>
      <c r="G5381" s="133" t="s">
        <v>928</v>
      </c>
      <c r="H5381" s="133" t="s">
        <v>10412</v>
      </c>
      <c r="I5381" t="b">
        <v>0</v>
      </c>
      <c r="J5381" s="133" t="s">
        <v>867</v>
      </c>
      <c r="K5381" s="91">
        <v>5000</v>
      </c>
      <c r="L5381" s="278">
        <v>5000</v>
      </c>
      <c r="M5381" s="278">
        <f t="shared" si="83"/>
        <v>0</v>
      </c>
    </row>
    <row r="5382" spans="1:13" hidden="1" x14ac:dyDescent="0.3">
      <c r="A5382" s="108">
        <v>850905</v>
      </c>
      <c r="B5382" s="133" t="s">
        <v>10413</v>
      </c>
      <c r="C5382" s="133" t="s">
        <v>25</v>
      </c>
      <c r="D5382" s="133" t="s">
        <v>10262</v>
      </c>
      <c r="E5382" s="133" t="s">
        <v>2668</v>
      </c>
      <c r="F5382" s="133" t="s">
        <v>10269</v>
      </c>
      <c r="G5382" s="133" t="s">
        <v>931</v>
      </c>
      <c r="H5382" s="133" t="s">
        <v>10379</v>
      </c>
      <c r="I5382" t="b">
        <v>0</v>
      </c>
      <c r="J5382" s="133" t="s">
        <v>867</v>
      </c>
      <c r="K5382" s="91">
        <v>450</v>
      </c>
      <c r="L5382" s="278">
        <v>450</v>
      </c>
      <c r="M5382" s="278">
        <f t="shared" ref="M5382:M5445" si="84">+L5382-K5382</f>
        <v>0</v>
      </c>
    </row>
    <row r="5383" spans="1:13" hidden="1" x14ac:dyDescent="0.3">
      <c r="A5383" s="108">
        <v>850887</v>
      </c>
      <c r="B5383" s="133" t="s">
        <v>10414</v>
      </c>
      <c r="C5383" s="133" t="s">
        <v>25</v>
      </c>
      <c r="D5383" s="133" t="s">
        <v>10262</v>
      </c>
      <c r="E5383" s="133" t="s">
        <v>2668</v>
      </c>
      <c r="F5383" s="133" t="s">
        <v>10224</v>
      </c>
      <c r="G5383" s="133" t="s">
        <v>865</v>
      </c>
      <c r="H5383" s="133" t="s">
        <v>10355</v>
      </c>
      <c r="I5383" t="b">
        <v>0</v>
      </c>
      <c r="J5383" s="133" t="s">
        <v>867</v>
      </c>
      <c r="K5383" s="91">
        <v>192900</v>
      </c>
      <c r="L5383" s="278">
        <v>192900</v>
      </c>
      <c r="M5383" s="278">
        <f t="shared" si="84"/>
        <v>0</v>
      </c>
    </row>
    <row r="5384" spans="1:13" hidden="1" x14ac:dyDescent="0.3">
      <c r="A5384" s="108">
        <v>600789</v>
      </c>
      <c r="B5384" s="133" t="s">
        <v>10415</v>
      </c>
      <c r="C5384" s="133" t="s">
        <v>25</v>
      </c>
      <c r="D5384" s="133" t="s">
        <v>10262</v>
      </c>
      <c r="E5384" s="133" t="s">
        <v>2668</v>
      </c>
      <c r="F5384" s="133" t="s">
        <v>10224</v>
      </c>
      <c r="G5384" s="133" t="s">
        <v>925</v>
      </c>
      <c r="H5384" s="133" t="s">
        <v>10369</v>
      </c>
      <c r="I5384" t="b">
        <v>0</v>
      </c>
      <c r="J5384" s="133" t="s">
        <v>867</v>
      </c>
      <c r="K5384" s="91">
        <v>1000</v>
      </c>
      <c r="L5384" s="278">
        <v>1000</v>
      </c>
      <c r="M5384" s="278">
        <f t="shared" si="84"/>
        <v>0</v>
      </c>
    </row>
    <row r="5385" spans="1:13" hidden="1" x14ac:dyDescent="0.3">
      <c r="A5385" s="108">
        <v>600790</v>
      </c>
      <c r="B5385" s="133" t="s">
        <v>10416</v>
      </c>
      <c r="C5385" s="133" t="s">
        <v>25</v>
      </c>
      <c r="D5385" s="133" t="s">
        <v>10262</v>
      </c>
      <c r="E5385" s="133" t="s">
        <v>2668</v>
      </c>
      <c r="F5385" s="133" t="s">
        <v>10224</v>
      </c>
      <c r="G5385" s="133" t="s">
        <v>928</v>
      </c>
      <c r="H5385" s="133" t="s">
        <v>10384</v>
      </c>
      <c r="I5385" t="b">
        <v>0</v>
      </c>
      <c r="J5385" s="133" t="s">
        <v>867</v>
      </c>
      <c r="K5385" s="91">
        <v>10000</v>
      </c>
      <c r="L5385" s="278">
        <v>10000</v>
      </c>
      <c r="M5385" s="278">
        <f t="shared" si="84"/>
        <v>0</v>
      </c>
    </row>
    <row r="5386" spans="1:13" hidden="1" x14ac:dyDescent="0.3">
      <c r="A5386" s="108">
        <v>600791</v>
      </c>
      <c r="B5386" s="133" t="s">
        <v>10417</v>
      </c>
      <c r="C5386" s="133" t="s">
        <v>25</v>
      </c>
      <c r="D5386" s="133" t="s">
        <v>10262</v>
      </c>
      <c r="E5386" s="133" t="s">
        <v>2668</v>
      </c>
      <c r="F5386" s="133" t="s">
        <v>10224</v>
      </c>
      <c r="G5386" s="133" t="s">
        <v>931</v>
      </c>
      <c r="H5386" s="133" t="s">
        <v>10418</v>
      </c>
      <c r="I5386" t="b">
        <v>0</v>
      </c>
      <c r="J5386" s="133" t="s">
        <v>867</v>
      </c>
      <c r="K5386" s="91">
        <v>25000</v>
      </c>
      <c r="L5386" s="278">
        <v>25000</v>
      </c>
      <c r="M5386" s="278">
        <f t="shared" si="84"/>
        <v>0</v>
      </c>
    </row>
    <row r="5387" spans="1:13" hidden="1" x14ac:dyDescent="0.3">
      <c r="A5387" s="108">
        <v>604236</v>
      </c>
      <c r="B5387" s="133" t="s">
        <v>10419</v>
      </c>
      <c r="C5387" s="133" t="s">
        <v>25</v>
      </c>
      <c r="D5387" s="133" t="s">
        <v>10262</v>
      </c>
      <c r="E5387" s="133" t="s">
        <v>2668</v>
      </c>
      <c r="F5387" s="133" t="s">
        <v>10224</v>
      </c>
      <c r="G5387" s="133" t="s">
        <v>944</v>
      </c>
      <c r="H5387" s="133" t="s">
        <v>10420</v>
      </c>
      <c r="I5387" t="b">
        <v>0</v>
      </c>
      <c r="J5387" s="133" t="s">
        <v>867</v>
      </c>
      <c r="K5387" s="91">
        <v>10000</v>
      </c>
      <c r="L5387" s="278">
        <v>10000</v>
      </c>
      <c r="M5387" s="278">
        <f t="shared" si="84"/>
        <v>0</v>
      </c>
    </row>
    <row r="5388" spans="1:13" hidden="1" x14ac:dyDescent="0.3">
      <c r="A5388" s="108">
        <v>850906</v>
      </c>
      <c r="B5388" s="133" t="s">
        <v>10421</v>
      </c>
      <c r="C5388" s="133" t="s">
        <v>25</v>
      </c>
      <c r="D5388" s="133" t="s">
        <v>10262</v>
      </c>
      <c r="E5388" s="133" t="s">
        <v>2668</v>
      </c>
      <c r="F5388" s="133" t="s">
        <v>10224</v>
      </c>
      <c r="G5388" s="133" t="s">
        <v>1060</v>
      </c>
      <c r="H5388" s="133" t="s">
        <v>10373</v>
      </c>
      <c r="I5388" t="b">
        <v>0</v>
      </c>
      <c r="J5388" s="133" t="s">
        <v>867</v>
      </c>
      <c r="K5388" s="91">
        <v>80000</v>
      </c>
      <c r="L5388" s="278">
        <v>80000</v>
      </c>
      <c r="M5388" s="278">
        <f t="shared" si="84"/>
        <v>0</v>
      </c>
    </row>
    <row r="5389" spans="1:13" hidden="1" x14ac:dyDescent="0.3">
      <c r="A5389" s="108">
        <v>850907</v>
      </c>
      <c r="B5389" s="133" t="s">
        <v>10422</v>
      </c>
      <c r="C5389" s="133" t="s">
        <v>25</v>
      </c>
      <c r="D5389" s="133" t="s">
        <v>10262</v>
      </c>
      <c r="E5389" s="133" t="s">
        <v>2668</v>
      </c>
      <c r="F5389" s="133" t="s">
        <v>10224</v>
      </c>
      <c r="G5389" s="133" t="s">
        <v>1063</v>
      </c>
      <c r="H5389" s="133" t="s">
        <v>10379</v>
      </c>
      <c r="I5389" t="b">
        <v>0</v>
      </c>
      <c r="J5389" s="133" t="s">
        <v>867</v>
      </c>
      <c r="K5389" s="91">
        <v>750</v>
      </c>
      <c r="L5389" s="278">
        <v>750</v>
      </c>
      <c r="M5389" s="278">
        <f t="shared" si="84"/>
        <v>0</v>
      </c>
    </row>
    <row r="5390" spans="1:13" hidden="1" x14ac:dyDescent="0.3">
      <c r="A5390" s="108">
        <v>1210174</v>
      </c>
      <c r="B5390" s="133" t="s">
        <v>10423</v>
      </c>
      <c r="C5390" s="133" t="s">
        <v>25</v>
      </c>
      <c r="D5390" s="133" t="s">
        <v>10262</v>
      </c>
      <c r="E5390" s="133" t="s">
        <v>2668</v>
      </c>
      <c r="F5390" s="133" t="s">
        <v>10224</v>
      </c>
      <c r="G5390" s="133" t="s">
        <v>1088</v>
      </c>
      <c r="H5390" s="133" t="s">
        <v>10375</v>
      </c>
      <c r="I5390" t="b">
        <v>0</v>
      </c>
      <c r="J5390" s="133" t="s">
        <v>867</v>
      </c>
      <c r="K5390" s="91">
        <v>8750</v>
      </c>
      <c r="L5390" s="278">
        <v>8750</v>
      </c>
      <c r="M5390" s="278">
        <f t="shared" si="84"/>
        <v>0</v>
      </c>
    </row>
    <row r="5391" spans="1:13" hidden="1" x14ac:dyDescent="0.3">
      <c r="A5391" s="108">
        <v>584171</v>
      </c>
      <c r="B5391" s="133" t="s">
        <v>10424</v>
      </c>
      <c r="C5391" s="133" t="s">
        <v>25</v>
      </c>
      <c r="D5391" s="133" t="s">
        <v>10262</v>
      </c>
      <c r="E5391" s="133" t="s">
        <v>2668</v>
      </c>
      <c r="F5391" s="133" t="s">
        <v>10272</v>
      </c>
      <c r="G5391" s="133" t="s">
        <v>865</v>
      </c>
      <c r="H5391" s="133" t="s">
        <v>10355</v>
      </c>
      <c r="I5391" t="b">
        <v>0</v>
      </c>
      <c r="J5391" s="133" t="s">
        <v>867</v>
      </c>
      <c r="K5391" s="91">
        <v>0</v>
      </c>
      <c r="L5391" s="278">
        <v>0</v>
      </c>
      <c r="M5391" s="278">
        <f t="shared" si="84"/>
        <v>0</v>
      </c>
    </row>
    <row r="5392" spans="1:13" hidden="1" x14ac:dyDescent="0.3">
      <c r="A5392" s="108">
        <v>584172</v>
      </c>
      <c r="B5392" s="133" t="s">
        <v>10425</v>
      </c>
      <c r="C5392" s="133" t="s">
        <v>25</v>
      </c>
      <c r="D5392" s="133" t="s">
        <v>10262</v>
      </c>
      <c r="E5392" s="133" t="s">
        <v>2668</v>
      </c>
      <c r="F5392" s="133" t="s">
        <v>10339</v>
      </c>
      <c r="G5392" s="133" t="s">
        <v>865</v>
      </c>
      <c r="H5392" s="133" t="s">
        <v>10355</v>
      </c>
      <c r="I5392" t="b">
        <v>0</v>
      </c>
      <c r="J5392" s="133" t="s">
        <v>867</v>
      </c>
      <c r="K5392" s="91">
        <v>2300</v>
      </c>
      <c r="L5392" s="278">
        <v>2300</v>
      </c>
      <c r="M5392" s="278">
        <f t="shared" si="84"/>
        <v>0</v>
      </c>
    </row>
    <row r="5393" spans="1:13" hidden="1" x14ac:dyDescent="0.3">
      <c r="A5393" s="108">
        <v>586767</v>
      </c>
      <c r="B5393" s="133" t="s">
        <v>10426</v>
      </c>
      <c r="C5393" s="133" t="s">
        <v>25</v>
      </c>
      <c r="D5393" s="133" t="s">
        <v>10262</v>
      </c>
      <c r="E5393" s="133" t="s">
        <v>2668</v>
      </c>
      <c r="F5393" s="133" t="s">
        <v>10339</v>
      </c>
      <c r="G5393" s="133" t="s">
        <v>925</v>
      </c>
      <c r="H5393" s="133" t="s">
        <v>10373</v>
      </c>
      <c r="I5393" t="b">
        <v>0</v>
      </c>
      <c r="J5393" s="133" t="s">
        <v>867</v>
      </c>
      <c r="K5393" s="91">
        <v>3000</v>
      </c>
      <c r="L5393" s="278">
        <v>3000</v>
      </c>
      <c r="M5393" s="278">
        <f t="shared" si="84"/>
        <v>0</v>
      </c>
    </row>
    <row r="5394" spans="1:13" hidden="1" x14ac:dyDescent="0.3">
      <c r="A5394" s="108">
        <v>1190785</v>
      </c>
      <c r="B5394" s="133" t="s">
        <v>10427</v>
      </c>
      <c r="C5394" s="133" t="s">
        <v>25</v>
      </c>
      <c r="D5394" s="133" t="s">
        <v>10262</v>
      </c>
      <c r="E5394" s="133" t="s">
        <v>2668</v>
      </c>
      <c r="F5394" s="133" t="s">
        <v>10339</v>
      </c>
      <c r="G5394" s="133" t="s">
        <v>928</v>
      </c>
      <c r="H5394" s="133" t="s">
        <v>10428</v>
      </c>
      <c r="I5394" t="b">
        <v>0</v>
      </c>
      <c r="J5394" s="133" t="s">
        <v>867</v>
      </c>
      <c r="K5394" s="91">
        <v>4000</v>
      </c>
      <c r="L5394" s="278">
        <v>4000</v>
      </c>
      <c r="M5394" s="278">
        <f t="shared" si="84"/>
        <v>0</v>
      </c>
    </row>
    <row r="5395" spans="1:13" hidden="1" x14ac:dyDescent="0.3">
      <c r="A5395" s="108">
        <v>1190787</v>
      </c>
      <c r="B5395" s="133" t="s">
        <v>10429</v>
      </c>
      <c r="C5395" s="133" t="s">
        <v>25</v>
      </c>
      <c r="D5395" s="133" t="s">
        <v>10262</v>
      </c>
      <c r="E5395" s="133" t="s">
        <v>2668</v>
      </c>
      <c r="F5395" s="133" t="s">
        <v>10339</v>
      </c>
      <c r="G5395" s="133" t="s">
        <v>931</v>
      </c>
      <c r="H5395" s="133" t="s">
        <v>10430</v>
      </c>
      <c r="I5395" t="b">
        <v>0</v>
      </c>
      <c r="J5395" s="133" t="s">
        <v>867</v>
      </c>
      <c r="K5395" s="91">
        <v>20000</v>
      </c>
      <c r="L5395" s="278">
        <v>20000</v>
      </c>
      <c r="M5395" s="278">
        <f t="shared" si="84"/>
        <v>0</v>
      </c>
    </row>
    <row r="5396" spans="1:13" hidden="1" x14ac:dyDescent="0.3">
      <c r="A5396" s="108">
        <v>1191709</v>
      </c>
      <c r="B5396" s="133" t="s">
        <v>10431</v>
      </c>
      <c r="C5396" s="133" t="s">
        <v>25</v>
      </c>
      <c r="D5396" s="133" t="s">
        <v>10262</v>
      </c>
      <c r="E5396" s="133" t="s">
        <v>2668</v>
      </c>
      <c r="F5396" s="133" t="s">
        <v>10432</v>
      </c>
      <c r="G5396" s="133" t="s">
        <v>865</v>
      </c>
      <c r="H5396" s="133" t="s">
        <v>10355</v>
      </c>
      <c r="I5396" t="b">
        <v>0</v>
      </c>
      <c r="J5396" s="133" t="s">
        <v>867</v>
      </c>
      <c r="K5396" s="91">
        <v>500</v>
      </c>
      <c r="L5396" s="278">
        <v>500</v>
      </c>
      <c r="M5396" s="278">
        <f t="shared" si="84"/>
        <v>0</v>
      </c>
    </row>
    <row r="5397" spans="1:13" hidden="1" x14ac:dyDescent="0.3">
      <c r="A5397" s="108">
        <v>586766</v>
      </c>
      <c r="B5397" s="133" t="s">
        <v>10433</v>
      </c>
      <c r="C5397" s="133" t="s">
        <v>25</v>
      </c>
      <c r="D5397" s="133" t="s">
        <v>10262</v>
      </c>
      <c r="E5397" s="133" t="s">
        <v>2668</v>
      </c>
      <c r="F5397" s="133" t="s">
        <v>10293</v>
      </c>
      <c r="G5397" s="133" t="s">
        <v>865</v>
      </c>
      <c r="H5397" s="133" t="s">
        <v>10355</v>
      </c>
      <c r="I5397" t="b">
        <v>0</v>
      </c>
      <c r="J5397" s="133" t="s">
        <v>867</v>
      </c>
      <c r="K5397" s="91">
        <v>500</v>
      </c>
      <c r="L5397" s="278">
        <v>500</v>
      </c>
      <c r="M5397" s="278">
        <f t="shared" si="84"/>
        <v>0</v>
      </c>
    </row>
    <row r="5398" spans="1:13" hidden="1" x14ac:dyDescent="0.3">
      <c r="A5398" s="108">
        <v>1191854</v>
      </c>
      <c r="B5398" s="133" t="s">
        <v>10436</v>
      </c>
      <c r="C5398" s="133" t="s">
        <v>25</v>
      </c>
      <c r="D5398" s="133" t="s">
        <v>10262</v>
      </c>
      <c r="E5398" s="133" t="s">
        <v>2668</v>
      </c>
      <c r="F5398" s="133" t="s">
        <v>10229</v>
      </c>
      <c r="G5398" s="133" t="s">
        <v>865</v>
      </c>
      <c r="H5398" s="133" t="s">
        <v>10355</v>
      </c>
      <c r="I5398" t="b">
        <v>0</v>
      </c>
      <c r="J5398" s="133" t="s">
        <v>867</v>
      </c>
      <c r="K5398" s="91">
        <v>62000</v>
      </c>
      <c r="L5398" s="278">
        <v>62000</v>
      </c>
      <c r="M5398" s="278">
        <f t="shared" si="84"/>
        <v>0</v>
      </c>
    </row>
    <row r="5399" spans="1:13" hidden="1" x14ac:dyDescent="0.3">
      <c r="A5399" s="108">
        <v>600793</v>
      </c>
      <c r="B5399" s="133" t="s">
        <v>10437</v>
      </c>
      <c r="C5399" s="133" t="s">
        <v>25</v>
      </c>
      <c r="D5399" s="133" t="s">
        <v>10262</v>
      </c>
      <c r="E5399" s="133" t="s">
        <v>2668</v>
      </c>
      <c r="F5399" s="133" t="s">
        <v>10229</v>
      </c>
      <c r="G5399" s="133" t="s">
        <v>925</v>
      </c>
      <c r="H5399" s="133" t="s">
        <v>10438</v>
      </c>
      <c r="I5399" t="b">
        <v>0</v>
      </c>
      <c r="J5399" s="133" t="s">
        <v>867</v>
      </c>
      <c r="K5399" s="91">
        <v>20000</v>
      </c>
      <c r="L5399" s="278">
        <v>20000</v>
      </c>
      <c r="M5399" s="278">
        <f t="shared" si="84"/>
        <v>0</v>
      </c>
    </row>
    <row r="5400" spans="1:13" hidden="1" x14ac:dyDescent="0.3">
      <c r="A5400" s="108">
        <v>1191719</v>
      </c>
      <c r="B5400" s="133" t="s">
        <v>10439</v>
      </c>
      <c r="C5400" s="133" t="s">
        <v>25</v>
      </c>
      <c r="D5400" s="133" t="s">
        <v>10262</v>
      </c>
      <c r="E5400" s="133" t="s">
        <v>2668</v>
      </c>
      <c r="F5400" s="133" t="s">
        <v>10229</v>
      </c>
      <c r="G5400" s="133" t="s">
        <v>928</v>
      </c>
      <c r="H5400" s="133" t="s">
        <v>10373</v>
      </c>
      <c r="I5400" t="b">
        <v>0</v>
      </c>
      <c r="J5400" s="133" t="s">
        <v>867</v>
      </c>
      <c r="K5400" s="91">
        <v>10000</v>
      </c>
      <c r="L5400" s="278">
        <v>10000</v>
      </c>
      <c r="M5400" s="278">
        <f t="shared" si="84"/>
        <v>0</v>
      </c>
    </row>
    <row r="5401" spans="1:13" hidden="1" x14ac:dyDescent="0.3">
      <c r="A5401" s="108">
        <v>1191721</v>
      </c>
      <c r="B5401" s="133" t="s">
        <v>10440</v>
      </c>
      <c r="C5401" s="133" t="s">
        <v>25</v>
      </c>
      <c r="D5401" s="133" t="s">
        <v>10262</v>
      </c>
      <c r="E5401" s="133" t="s">
        <v>2668</v>
      </c>
      <c r="F5401" s="133" t="s">
        <v>10229</v>
      </c>
      <c r="G5401" s="133" t="s">
        <v>931</v>
      </c>
      <c r="H5401" s="133" t="s">
        <v>10384</v>
      </c>
      <c r="I5401" t="b">
        <v>0</v>
      </c>
      <c r="J5401" s="133" t="s">
        <v>867</v>
      </c>
      <c r="K5401" s="91">
        <v>5000</v>
      </c>
      <c r="L5401" s="278">
        <v>5000</v>
      </c>
      <c r="M5401" s="278">
        <f t="shared" si="84"/>
        <v>0</v>
      </c>
    </row>
    <row r="5402" spans="1:13" hidden="1" x14ac:dyDescent="0.3">
      <c r="A5402" s="108">
        <v>1191722</v>
      </c>
      <c r="B5402" s="133" t="s">
        <v>10441</v>
      </c>
      <c r="C5402" s="133" t="s">
        <v>25</v>
      </c>
      <c r="D5402" s="133" t="s">
        <v>10262</v>
      </c>
      <c r="E5402" s="133" t="s">
        <v>2668</v>
      </c>
      <c r="F5402" s="133" t="s">
        <v>10229</v>
      </c>
      <c r="G5402" s="133" t="s">
        <v>944</v>
      </c>
      <c r="H5402" s="133" t="s">
        <v>10375</v>
      </c>
      <c r="I5402" t="b">
        <v>0</v>
      </c>
      <c r="J5402" s="133" t="s">
        <v>867</v>
      </c>
      <c r="K5402" s="91">
        <v>2800</v>
      </c>
      <c r="L5402" s="278">
        <v>2800</v>
      </c>
      <c r="M5402" s="278">
        <f t="shared" si="84"/>
        <v>0</v>
      </c>
    </row>
    <row r="5403" spans="1:13" hidden="1" x14ac:dyDescent="0.3">
      <c r="A5403" s="108">
        <v>600794</v>
      </c>
      <c r="B5403" s="133" t="s">
        <v>10442</v>
      </c>
      <c r="C5403" s="133" t="s">
        <v>25</v>
      </c>
      <c r="D5403" s="133" t="s">
        <v>10262</v>
      </c>
      <c r="E5403" s="133" t="s">
        <v>2668</v>
      </c>
      <c r="F5403" s="133" t="s">
        <v>10229</v>
      </c>
      <c r="G5403" s="133" t="s">
        <v>1060</v>
      </c>
      <c r="H5403" s="133" t="s">
        <v>10443</v>
      </c>
      <c r="I5403" t="b">
        <v>0</v>
      </c>
      <c r="J5403" s="133" t="s">
        <v>867</v>
      </c>
      <c r="K5403" s="91">
        <v>3000</v>
      </c>
      <c r="L5403" s="278">
        <v>3000</v>
      </c>
      <c r="M5403" s="278">
        <f t="shared" si="84"/>
        <v>0</v>
      </c>
    </row>
    <row r="5404" spans="1:13" hidden="1" x14ac:dyDescent="0.3">
      <c r="A5404" s="108">
        <v>600795</v>
      </c>
      <c r="B5404" s="133" t="s">
        <v>10444</v>
      </c>
      <c r="C5404" s="133" t="s">
        <v>25</v>
      </c>
      <c r="D5404" s="133" t="s">
        <v>10262</v>
      </c>
      <c r="E5404" s="133" t="s">
        <v>2668</v>
      </c>
      <c r="F5404" s="133" t="s">
        <v>10229</v>
      </c>
      <c r="G5404" s="133" t="s">
        <v>1063</v>
      </c>
      <c r="H5404" s="133" t="s">
        <v>10379</v>
      </c>
      <c r="I5404" t="b">
        <v>0</v>
      </c>
      <c r="J5404" s="133" t="s">
        <v>867</v>
      </c>
      <c r="K5404" s="91">
        <v>350</v>
      </c>
      <c r="L5404" s="278">
        <v>350</v>
      </c>
      <c r="M5404" s="278">
        <f t="shared" si="84"/>
        <v>0</v>
      </c>
    </row>
    <row r="5405" spans="1:13" hidden="1" x14ac:dyDescent="0.3">
      <c r="A5405" s="108">
        <v>600796</v>
      </c>
      <c r="B5405" s="133" t="s">
        <v>10445</v>
      </c>
      <c r="C5405" s="133" t="s">
        <v>25</v>
      </c>
      <c r="D5405" s="133" t="s">
        <v>10262</v>
      </c>
      <c r="E5405" s="133" t="s">
        <v>2668</v>
      </c>
      <c r="F5405" s="133" t="s">
        <v>10275</v>
      </c>
      <c r="G5405" s="133" t="s">
        <v>865</v>
      </c>
      <c r="H5405" s="133" t="s">
        <v>10355</v>
      </c>
      <c r="I5405" t="b">
        <v>0</v>
      </c>
      <c r="J5405" s="133" t="s">
        <v>867</v>
      </c>
      <c r="K5405" s="91">
        <v>20000</v>
      </c>
      <c r="L5405" s="278">
        <v>20000</v>
      </c>
      <c r="M5405" s="278">
        <f t="shared" si="84"/>
        <v>0</v>
      </c>
    </row>
    <row r="5406" spans="1:13" hidden="1" x14ac:dyDescent="0.3">
      <c r="A5406" s="108">
        <v>600797</v>
      </c>
      <c r="B5406" s="133" t="s">
        <v>10446</v>
      </c>
      <c r="C5406" s="133" t="s">
        <v>25</v>
      </c>
      <c r="D5406" s="133" t="s">
        <v>10262</v>
      </c>
      <c r="E5406" s="133" t="s">
        <v>2668</v>
      </c>
      <c r="F5406" s="133" t="s">
        <v>10275</v>
      </c>
      <c r="G5406" s="133" t="s">
        <v>925</v>
      </c>
      <c r="H5406" s="133" t="s">
        <v>10379</v>
      </c>
      <c r="I5406" t="b">
        <v>0</v>
      </c>
      <c r="J5406" s="133" t="s">
        <v>867</v>
      </c>
      <c r="K5406" s="91">
        <v>250</v>
      </c>
      <c r="L5406" s="278">
        <v>250</v>
      </c>
      <c r="M5406" s="278">
        <f t="shared" si="84"/>
        <v>0</v>
      </c>
    </row>
    <row r="5407" spans="1:13" hidden="1" x14ac:dyDescent="0.3">
      <c r="A5407" s="108">
        <v>600798</v>
      </c>
      <c r="B5407" s="133" t="s">
        <v>10447</v>
      </c>
      <c r="C5407" s="133" t="s">
        <v>25</v>
      </c>
      <c r="D5407" s="133" t="s">
        <v>10262</v>
      </c>
      <c r="E5407" s="133" t="s">
        <v>2668</v>
      </c>
      <c r="F5407" s="133" t="s">
        <v>10275</v>
      </c>
      <c r="G5407" s="133" t="s">
        <v>928</v>
      </c>
      <c r="H5407" s="133" t="s">
        <v>10375</v>
      </c>
      <c r="I5407" t="b">
        <v>0</v>
      </c>
      <c r="J5407" s="133" t="s">
        <v>867</v>
      </c>
      <c r="K5407" s="91">
        <v>1300</v>
      </c>
      <c r="L5407" s="278">
        <v>1300</v>
      </c>
      <c r="M5407" s="278">
        <f t="shared" si="84"/>
        <v>0</v>
      </c>
    </row>
    <row r="5408" spans="1:13" hidden="1" x14ac:dyDescent="0.3">
      <c r="A5408" s="108">
        <v>1191716</v>
      </c>
      <c r="B5408" s="133" t="s">
        <v>10450</v>
      </c>
      <c r="C5408" s="133" t="s">
        <v>25</v>
      </c>
      <c r="D5408" s="133" t="s">
        <v>10262</v>
      </c>
      <c r="E5408" s="133" t="s">
        <v>2668</v>
      </c>
      <c r="F5408" s="133" t="s">
        <v>10277</v>
      </c>
      <c r="G5408" s="133" t="s">
        <v>865</v>
      </c>
      <c r="H5408" s="133" t="s">
        <v>10355</v>
      </c>
      <c r="I5408" t="b">
        <v>0</v>
      </c>
      <c r="J5408" s="133" t="s">
        <v>867</v>
      </c>
      <c r="K5408" s="91">
        <v>133000</v>
      </c>
      <c r="L5408" s="278">
        <v>133000</v>
      </c>
      <c r="M5408" s="278">
        <f t="shared" si="84"/>
        <v>0</v>
      </c>
    </row>
    <row r="5409" spans="1:13" hidden="1" x14ac:dyDescent="0.3">
      <c r="A5409" s="108">
        <v>1191717</v>
      </c>
      <c r="B5409" s="133" t="s">
        <v>10454</v>
      </c>
      <c r="C5409" s="133" t="s">
        <v>25</v>
      </c>
      <c r="D5409" s="133" t="s">
        <v>10262</v>
      </c>
      <c r="E5409" s="133" t="s">
        <v>2668</v>
      </c>
      <c r="F5409" s="133" t="s">
        <v>10277</v>
      </c>
      <c r="G5409" s="133" t="s">
        <v>925</v>
      </c>
      <c r="H5409" s="133" t="s">
        <v>10373</v>
      </c>
      <c r="I5409" t="b">
        <v>0</v>
      </c>
      <c r="J5409" s="133" t="s">
        <v>867</v>
      </c>
      <c r="K5409" s="91">
        <v>10000</v>
      </c>
      <c r="L5409" s="278">
        <v>10000</v>
      </c>
      <c r="M5409" s="278">
        <f t="shared" si="84"/>
        <v>0</v>
      </c>
    </row>
    <row r="5410" spans="1:13" hidden="1" x14ac:dyDescent="0.3">
      <c r="A5410" s="108">
        <v>1191718</v>
      </c>
      <c r="B5410" s="133" t="s">
        <v>10455</v>
      </c>
      <c r="C5410" s="133" t="s">
        <v>25</v>
      </c>
      <c r="D5410" s="133" t="s">
        <v>10262</v>
      </c>
      <c r="E5410" s="133" t="s">
        <v>2668</v>
      </c>
      <c r="F5410" s="133" t="s">
        <v>10277</v>
      </c>
      <c r="G5410" s="133" t="s">
        <v>928</v>
      </c>
      <c r="H5410" s="133" t="s">
        <v>10412</v>
      </c>
      <c r="I5410" t="b">
        <v>0</v>
      </c>
      <c r="J5410" s="133" t="s">
        <v>867</v>
      </c>
      <c r="K5410" s="91">
        <v>70000</v>
      </c>
      <c r="L5410" s="278">
        <v>70000</v>
      </c>
      <c r="M5410" s="278">
        <f t="shared" si="84"/>
        <v>0</v>
      </c>
    </row>
    <row r="5411" spans="1:13" hidden="1" x14ac:dyDescent="0.3">
      <c r="A5411" s="108">
        <v>604238</v>
      </c>
      <c r="B5411" s="133" t="s">
        <v>10456</v>
      </c>
      <c r="C5411" s="133" t="s">
        <v>25</v>
      </c>
      <c r="D5411" s="133" t="s">
        <v>10262</v>
      </c>
      <c r="E5411" s="133" t="s">
        <v>2668</v>
      </c>
      <c r="F5411" s="133" t="s">
        <v>10277</v>
      </c>
      <c r="G5411" s="133" t="s">
        <v>931</v>
      </c>
      <c r="H5411" s="133" t="s">
        <v>10393</v>
      </c>
      <c r="I5411" t="b">
        <v>0</v>
      </c>
      <c r="J5411" s="133" t="s">
        <v>867</v>
      </c>
      <c r="K5411" s="91">
        <v>2000</v>
      </c>
      <c r="L5411" s="278">
        <v>2000</v>
      </c>
      <c r="M5411" s="278">
        <f t="shared" si="84"/>
        <v>0</v>
      </c>
    </row>
    <row r="5412" spans="1:13" hidden="1" x14ac:dyDescent="0.3">
      <c r="A5412" s="108">
        <v>1191725</v>
      </c>
      <c r="B5412" s="133" t="s">
        <v>10457</v>
      </c>
      <c r="C5412" s="133" t="s">
        <v>25</v>
      </c>
      <c r="D5412" s="133" t="s">
        <v>10262</v>
      </c>
      <c r="E5412" s="133" t="s">
        <v>2668</v>
      </c>
      <c r="F5412" s="133" t="s">
        <v>10277</v>
      </c>
      <c r="G5412" s="133" t="s">
        <v>944</v>
      </c>
      <c r="H5412" s="133" t="s">
        <v>10443</v>
      </c>
      <c r="I5412" t="b">
        <v>0</v>
      </c>
      <c r="J5412" s="133" t="s">
        <v>867</v>
      </c>
      <c r="K5412" s="91">
        <v>9000</v>
      </c>
      <c r="L5412" s="278">
        <v>9000</v>
      </c>
      <c r="M5412" s="278">
        <f t="shared" si="84"/>
        <v>0</v>
      </c>
    </row>
    <row r="5413" spans="1:13" hidden="1" x14ac:dyDescent="0.3">
      <c r="A5413" s="108">
        <v>1191726</v>
      </c>
      <c r="B5413" s="133" t="s">
        <v>10458</v>
      </c>
      <c r="C5413" s="133" t="s">
        <v>25</v>
      </c>
      <c r="D5413" s="133" t="s">
        <v>10262</v>
      </c>
      <c r="E5413" s="133" t="s">
        <v>2668</v>
      </c>
      <c r="F5413" s="133" t="s">
        <v>10277</v>
      </c>
      <c r="G5413" s="133" t="s">
        <v>1060</v>
      </c>
      <c r="H5413" s="133" t="s">
        <v>10379</v>
      </c>
      <c r="I5413" t="b">
        <v>0</v>
      </c>
      <c r="J5413" s="133" t="s">
        <v>867</v>
      </c>
      <c r="K5413" s="91">
        <v>400</v>
      </c>
      <c r="L5413" s="278">
        <v>400</v>
      </c>
      <c r="M5413" s="278">
        <f t="shared" si="84"/>
        <v>0</v>
      </c>
    </row>
    <row r="5414" spans="1:13" hidden="1" x14ac:dyDescent="0.3">
      <c r="A5414" s="108">
        <v>589907</v>
      </c>
      <c r="B5414" s="133" t="s">
        <v>10459</v>
      </c>
      <c r="C5414" s="133" t="s">
        <v>25</v>
      </c>
      <c r="D5414" s="133" t="s">
        <v>10262</v>
      </c>
      <c r="E5414" s="133" t="s">
        <v>2668</v>
      </c>
      <c r="F5414" s="133" t="s">
        <v>10277</v>
      </c>
      <c r="G5414" s="133" t="s">
        <v>1063</v>
      </c>
      <c r="H5414" s="133" t="s">
        <v>10375</v>
      </c>
      <c r="I5414" t="b">
        <v>0</v>
      </c>
      <c r="J5414" s="133" t="s">
        <v>867</v>
      </c>
      <c r="K5414" s="91">
        <v>5500</v>
      </c>
      <c r="L5414" s="278">
        <v>5500</v>
      </c>
      <c r="M5414" s="278">
        <f t="shared" si="84"/>
        <v>0</v>
      </c>
    </row>
    <row r="5415" spans="1:13" hidden="1" x14ac:dyDescent="0.3">
      <c r="A5415" s="108">
        <v>595351</v>
      </c>
      <c r="B5415" s="133" t="s">
        <v>10462</v>
      </c>
      <c r="C5415" s="133" t="s">
        <v>25</v>
      </c>
      <c r="D5415" s="133" t="s">
        <v>10262</v>
      </c>
      <c r="E5415" s="133" t="s">
        <v>2668</v>
      </c>
      <c r="F5415" s="133" t="s">
        <v>10463</v>
      </c>
      <c r="G5415" s="133" t="s">
        <v>865</v>
      </c>
      <c r="H5415" s="133" t="s">
        <v>10355</v>
      </c>
      <c r="I5415" t="b">
        <v>0</v>
      </c>
      <c r="J5415" s="133" t="s">
        <v>867</v>
      </c>
      <c r="K5415" s="91">
        <v>0</v>
      </c>
      <c r="L5415" s="278">
        <v>0</v>
      </c>
      <c r="M5415" s="278">
        <f t="shared" si="84"/>
        <v>0</v>
      </c>
    </row>
    <row r="5416" spans="1:13" hidden="1" x14ac:dyDescent="0.3">
      <c r="A5416" s="108">
        <v>1191856</v>
      </c>
      <c r="B5416" s="133" t="s">
        <v>10464</v>
      </c>
      <c r="C5416" s="133" t="s">
        <v>25</v>
      </c>
      <c r="D5416" s="133" t="s">
        <v>10262</v>
      </c>
      <c r="E5416" s="133" t="s">
        <v>2668</v>
      </c>
      <c r="F5416" s="133" t="s">
        <v>10465</v>
      </c>
      <c r="G5416" s="133" t="s">
        <v>865</v>
      </c>
      <c r="H5416" s="133" t="s">
        <v>10466</v>
      </c>
      <c r="I5416" t="b">
        <v>0</v>
      </c>
      <c r="J5416" s="133" t="s">
        <v>867</v>
      </c>
      <c r="K5416" s="91">
        <v>5530</v>
      </c>
      <c r="L5416" s="278">
        <v>5530</v>
      </c>
      <c r="M5416" s="278">
        <f t="shared" si="84"/>
        <v>0</v>
      </c>
    </row>
    <row r="5417" spans="1:13" hidden="1" x14ac:dyDescent="0.3">
      <c r="A5417" s="108">
        <v>599310</v>
      </c>
      <c r="B5417" s="133" t="s">
        <v>10467</v>
      </c>
      <c r="C5417" s="133" t="s">
        <v>25</v>
      </c>
      <c r="D5417" s="133" t="s">
        <v>10262</v>
      </c>
      <c r="E5417" s="133" t="s">
        <v>2668</v>
      </c>
      <c r="F5417" s="133" t="s">
        <v>10279</v>
      </c>
      <c r="G5417" s="133" t="s">
        <v>865</v>
      </c>
      <c r="H5417" s="133" t="s">
        <v>10355</v>
      </c>
      <c r="I5417" t="b">
        <v>0</v>
      </c>
      <c r="J5417" s="133" t="s">
        <v>867</v>
      </c>
      <c r="K5417" s="91">
        <v>2600</v>
      </c>
      <c r="L5417" s="278">
        <v>2600</v>
      </c>
      <c r="M5417" s="278">
        <f t="shared" si="84"/>
        <v>0</v>
      </c>
    </row>
    <row r="5418" spans="1:13" hidden="1" x14ac:dyDescent="0.3">
      <c r="A5418" s="108">
        <v>599333</v>
      </c>
      <c r="B5418" s="133" t="s">
        <v>10468</v>
      </c>
      <c r="C5418" s="133" t="s">
        <v>25</v>
      </c>
      <c r="D5418" s="133" t="s">
        <v>10262</v>
      </c>
      <c r="E5418" s="133" t="s">
        <v>2668</v>
      </c>
      <c r="F5418" s="133" t="s">
        <v>10279</v>
      </c>
      <c r="G5418" s="133" t="s">
        <v>925</v>
      </c>
      <c r="H5418" s="133" t="s">
        <v>10469</v>
      </c>
      <c r="I5418" t="b">
        <v>0</v>
      </c>
      <c r="J5418" s="133" t="s">
        <v>867</v>
      </c>
      <c r="K5418" s="91">
        <v>1000</v>
      </c>
      <c r="L5418" s="278">
        <v>1000</v>
      </c>
      <c r="M5418" s="278">
        <f t="shared" si="84"/>
        <v>0</v>
      </c>
    </row>
    <row r="5419" spans="1:13" hidden="1" x14ac:dyDescent="0.3">
      <c r="A5419" s="108">
        <v>850908</v>
      </c>
      <c r="B5419" s="133" t="s">
        <v>10470</v>
      </c>
      <c r="C5419" s="133" t="s">
        <v>25</v>
      </c>
      <c r="D5419" s="133" t="s">
        <v>10262</v>
      </c>
      <c r="E5419" s="133" t="s">
        <v>2668</v>
      </c>
      <c r="F5419" s="133" t="s">
        <v>10298</v>
      </c>
      <c r="G5419" s="133" t="s">
        <v>865</v>
      </c>
      <c r="H5419" s="133" t="s">
        <v>10355</v>
      </c>
      <c r="I5419" t="b">
        <v>0</v>
      </c>
      <c r="J5419" s="133" t="s">
        <v>867</v>
      </c>
      <c r="K5419" s="91">
        <v>1100</v>
      </c>
      <c r="L5419" s="278">
        <v>1100</v>
      </c>
      <c r="M5419" s="278">
        <f t="shared" si="84"/>
        <v>0</v>
      </c>
    </row>
    <row r="5420" spans="1:13" hidden="1" x14ac:dyDescent="0.3">
      <c r="A5420" s="108">
        <v>587846</v>
      </c>
      <c r="B5420" s="133" t="s">
        <v>10471</v>
      </c>
      <c r="C5420" s="133" t="s">
        <v>25</v>
      </c>
      <c r="D5420" s="133" t="s">
        <v>10262</v>
      </c>
      <c r="E5420" s="133" t="s">
        <v>2668</v>
      </c>
      <c r="F5420" s="133" t="s">
        <v>10298</v>
      </c>
      <c r="G5420" s="133" t="s">
        <v>925</v>
      </c>
      <c r="H5420" s="133" t="s">
        <v>10373</v>
      </c>
      <c r="I5420" t="b">
        <v>0</v>
      </c>
      <c r="J5420" s="133" t="s">
        <v>867</v>
      </c>
      <c r="K5420" s="91">
        <v>20000</v>
      </c>
      <c r="L5420" s="278">
        <v>20000</v>
      </c>
      <c r="M5420" s="278">
        <f t="shared" si="84"/>
        <v>0</v>
      </c>
    </row>
    <row r="5421" spans="1:13" hidden="1" x14ac:dyDescent="0.3">
      <c r="A5421" s="108">
        <v>584175</v>
      </c>
      <c r="B5421" s="133" t="s">
        <v>10472</v>
      </c>
      <c r="C5421" s="133" t="s">
        <v>25</v>
      </c>
      <c r="D5421" s="133" t="s">
        <v>10262</v>
      </c>
      <c r="E5421" s="133" t="s">
        <v>2668</v>
      </c>
      <c r="F5421" s="133" t="s">
        <v>10298</v>
      </c>
      <c r="G5421" s="133" t="s">
        <v>928</v>
      </c>
      <c r="H5421" s="133" t="s">
        <v>10379</v>
      </c>
      <c r="I5421" t="b">
        <v>0</v>
      </c>
      <c r="J5421" s="133" t="s">
        <v>867</v>
      </c>
      <c r="K5421" s="91">
        <v>500</v>
      </c>
      <c r="L5421" s="278">
        <v>500</v>
      </c>
      <c r="M5421" s="278">
        <f t="shared" si="84"/>
        <v>0</v>
      </c>
    </row>
    <row r="5422" spans="1:13" hidden="1" x14ac:dyDescent="0.3">
      <c r="A5422" s="108">
        <v>584176</v>
      </c>
      <c r="B5422" s="133" t="s">
        <v>10473</v>
      </c>
      <c r="C5422" s="133" t="s">
        <v>25</v>
      </c>
      <c r="D5422" s="133" t="s">
        <v>10262</v>
      </c>
      <c r="E5422" s="133" t="s">
        <v>2668</v>
      </c>
      <c r="F5422" s="133" t="s">
        <v>10298</v>
      </c>
      <c r="G5422" s="133" t="s">
        <v>931</v>
      </c>
      <c r="H5422" s="133" t="s">
        <v>10384</v>
      </c>
      <c r="I5422" t="b">
        <v>0</v>
      </c>
      <c r="J5422" s="133" t="s">
        <v>867</v>
      </c>
      <c r="K5422" s="91">
        <v>500</v>
      </c>
      <c r="L5422" s="278">
        <v>500</v>
      </c>
      <c r="M5422" s="278">
        <f t="shared" si="84"/>
        <v>0</v>
      </c>
    </row>
    <row r="5423" spans="1:13" hidden="1" x14ac:dyDescent="0.3">
      <c r="A5423" s="108">
        <v>586768</v>
      </c>
      <c r="B5423" s="133" t="s">
        <v>10474</v>
      </c>
      <c r="C5423" s="133" t="s">
        <v>25</v>
      </c>
      <c r="D5423" s="133" t="s">
        <v>10262</v>
      </c>
      <c r="E5423" s="133" t="s">
        <v>2668</v>
      </c>
      <c r="F5423" s="133" t="s">
        <v>10298</v>
      </c>
      <c r="G5423" s="133" t="s">
        <v>944</v>
      </c>
      <c r="H5423" s="133" t="s">
        <v>10469</v>
      </c>
      <c r="I5423" t="b">
        <v>0</v>
      </c>
      <c r="J5423" s="133" t="s">
        <v>867</v>
      </c>
      <c r="K5423" s="91">
        <v>400</v>
      </c>
      <c r="L5423" s="278">
        <v>400</v>
      </c>
      <c r="M5423" s="278">
        <f t="shared" si="84"/>
        <v>0</v>
      </c>
    </row>
    <row r="5424" spans="1:13" hidden="1" x14ac:dyDescent="0.3">
      <c r="A5424" s="108">
        <v>600802</v>
      </c>
      <c r="B5424" s="133" t="s">
        <v>10475</v>
      </c>
      <c r="C5424" s="133" t="s">
        <v>25</v>
      </c>
      <c r="D5424" s="133" t="s">
        <v>10262</v>
      </c>
      <c r="E5424" s="133" t="s">
        <v>2668</v>
      </c>
      <c r="F5424" s="133" t="s">
        <v>10300</v>
      </c>
      <c r="G5424" s="133" t="s">
        <v>865</v>
      </c>
      <c r="H5424" s="133" t="s">
        <v>10355</v>
      </c>
      <c r="I5424" t="b">
        <v>0</v>
      </c>
      <c r="J5424" s="133" t="s">
        <v>867</v>
      </c>
      <c r="K5424" s="91">
        <v>200</v>
      </c>
      <c r="L5424" s="278">
        <v>200</v>
      </c>
      <c r="M5424" s="278">
        <f t="shared" si="84"/>
        <v>0</v>
      </c>
    </row>
    <row r="5425" spans="1:13" hidden="1" x14ac:dyDescent="0.3">
      <c r="A5425" s="108">
        <v>604239</v>
      </c>
      <c r="B5425" s="133" t="s">
        <v>10476</v>
      </c>
      <c r="C5425" s="133" t="s">
        <v>25</v>
      </c>
      <c r="D5425" s="133" t="s">
        <v>10262</v>
      </c>
      <c r="E5425" s="133" t="s">
        <v>2668</v>
      </c>
      <c r="F5425" s="133" t="s">
        <v>10477</v>
      </c>
      <c r="G5425" s="133" t="s">
        <v>865</v>
      </c>
      <c r="H5425" s="133" t="s">
        <v>10355</v>
      </c>
      <c r="I5425" t="b">
        <v>0</v>
      </c>
      <c r="J5425" s="133" t="s">
        <v>867</v>
      </c>
      <c r="K5425" s="91">
        <v>500</v>
      </c>
      <c r="L5425" s="278">
        <v>500</v>
      </c>
      <c r="M5425" s="278">
        <f t="shared" si="84"/>
        <v>0</v>
      </c>
    </row>
    <row r="5426" spans="1:13" hidden="1" x14ac:dyDescent="0.3">
      <c r="A5426" s="108">
        <v>589909</v>
      </c>
      <c r="B5426" s="133" t="s">
        <v>10478</v>
      </c>
      <c r="C5426" s="133" t="s">
        <v>25</v>
      </c>
      <c r="D5426" s="133" t="s">
        <v>10262</v>
      </c>
      <c r="E5426" s="133" t="s">
        <v>2668</v>
      </c>
      <c r="F5426" s="133" t="s">
        <v>10479</v>
      </c>
      <c r="G5426" s="133" t="s">
        <v>865</v>
      </c>
      <c r="H5426" s="133" t="s">
        <v>10355</v>
      </c>
      <c r="I5426" t="b">
        <v>0</v>
      </c>
      <c r="J5426" s="133" t="s">
        <v>867</v>
      </c>
      <c r="K5426" s="91">
        <v>500</v>
      </c>
      <c r="L5426" s="278">
        <v>500</v>
      </c>
      <c r="M5426" s="278">
        <f t="shared" si="84"/>
        <v>0</v>
      </c>
    </row>
    <row r="5427" spans="1:13" hidden="1" x14ac:dyDescent="0.3">
      <c r="A5427" s="108">
        <v>851197</v>
      </c>
      <c r="B5427" s="133" t="s">
        <v>10482</v>
      </c>
      <c r="C5427" s="133" t="s">
        <v>25</v>
      </c>
      <c r="D5427" s="133" t="s">
        <v>10262</v>
      </c>
      <c r="E5427" s="133" t="s">
        <v>2668</v>
      </c>
      <c r="F5427" s="133" t="s">
        <v>10483</v>
      </c>
      <c r="G5427" s="133" t="s">
        <v>865</v>
      </c>
      <c r="H5427" s="133" t="s">
        <v>10355</v>
      </c>
      <c r="I5427" t="b">
        <v>0</v>
      </c>
      <c r="J5427" s="133" t="s">
        <v>867</v>
      </c>
      <c r="K5427" s="91">
        <v>120</v>
      </c>
      <c r="L5427" s="278">
        <v>120</v>
      </c>
      <c r="M5427" s="278">
        <f t="shared" si="84"/>
        <v>0</v>
      </c>
    </row>
    <row r="5428" spans="1:13" hidden="1" x14ac:dyDescent="0.3">
      <c r="A5428" s="108">
        <v>850424</v>
      </c>
      <c r="B5428" s="133" t="s">
        <v>10484</v>
      </c>
      <c r="C5428" s="133" t="s">
        <v>25</v>
      </c>
      <c r="D5428" s="133" t="s">
        <v>10262</v>
      </c>
      <c r="E5428" s="133" t="s">
        <v>2668</v>
      </c>
      <c r="F5428" s="133" t="s">
        <v>10483</v>
      </c>
      <c r="G5428" s="133" t="s">
        <v>925</v>
      </c>
      <c r="H5428" s="133" t="s">
        <v>10485</v>
      </c>
      <c r="I5428" t="b">
        <v>0</v>
      </c>
      <c r="J5428" s="133" t="s">
        <v>867</v>
      </c>
      <c r="K5428" s="91">
        <v>500</v>
      </c>
      <c r="L5428" s="278">
        <v>500</v>
      </c>
      <c r="M5428" s="278">
        <f t="shared" si="84"/>
        <v>0</v>
      </c>
    </row>
    <row r="5429" spans="1:13" hidden="1" x14ac:dyDescent="0.3">
      <c r="A5429" s="108">
        <v>586704</v>
      </c>
      <c r="B5429" s="133" t="s">
        <v>10486</v>
      </c>
      <c r="C5429" s="133" t="s">
        <v>25</v>
      </c>
      <c r="D5429" s="133" t="s">
        <v>10262</v>
      </c>
      <c r="E5429" s="133" t="s">
        <v>2668</v>
      </c>
      <c r="F5429" s="133" t="s">
        <v>10281</v>
      </c>
      <c r="G5429" s="133" t="s">
        <v>865</v>
      </c>
      <c r="H5429" s="133" t="s">
        <v>10355</v>
      </c>
      <c r="I5429" t="b">
        <v>0</v>
      </c>
      <c r="J5429" s="133" t="s">
        <v>867</v>
      </c>
      <c r="K5429" s="91">
        <v>2500</v>
      </c>
      <c r="L5429" s="278">
        <v>2500</v>
      </c>
      <c r="M5429" s="278">
        <f t="shared" si="84"/>
        <v>0</v>
      </c>
    </row>
    <row r="5430" spans="1:13" hidden="1" x14ac:dyDescent="0.3">
      <c r="A5430" s="108">
        <v>593081</v>
      </c>
      <c r="B5430" s="133" t="s">
        <v>10487</v>
      </c>
      <c r="C5430" s="133" t="s">
        <v>25</v>
      </c>
      <c r="D5430" s="133" t="s">
        <v>10262</v>
      </c>
      <c r="E5430" s="133" t="s">
        <v>2668</v>
      </c>
      <c r="F5430" s="133" t="s">
        <v>10281</v>
      </c>
      <c r="G5430" s="133" t="s">
        <v>925</v>
      </c>
      <c r="H5430" s="133" t="s">
        <v>10488</v>
      </c>
      <c r="I5430" t="b">
        <v>0</v>
      </c>
      <c r="J5430" s="133" t="s">
        <v>867</v>
      </c>
      <c r="K5430" s="91">
        <v>50000</v>
      </c>
      <c r="L5430" s="278">
        <v>50000</v>
      </c>
      <c r="M5430" s="278">
        <f t="shared" si="84"/>
        <v>0</v>
      </c>
    </row>
    <row r="5431" spans="1:13" hidden="1" x14ac:dyDescent="0.3">
      <c r="A5431" s="108">
        <v>593318</v>
      </c>
      <c r="B5431" s="133" t="s">
        <v>10489</v>
      </c>
      <c r="C5431" s="133" t="s">
        <v>25</v>
      </c>
      <c r="D5431" s="133" t="s">
        <v>10262</v>
      </c>
      <c r="E5431" s="133" t="s">
        <v>2668</v>
      </c>
      <c r="F5431" s="133" t="s">
        <v>10281</v>
      </c>
      <c r="G5431" s="133" t="s">
        <v>928</v>
      </c>
      <c r="H5431" s="133" t="s">
        <v>10490</v>
      </c>
      <c r="I5431" t="b">
        <v>0</v>
      </c>
      <c r="J5431" s="133" t="s">
        <v>867</v>
      </c>
      <c r="K5431" s="91">
        <v>20000</v>
      </c>
      <c r="L5431" s="278">
        <v>20000</v>
      </c>
      <c r="M5431" s="278">
        <f t="shared" si="84"/>
        <v>0</v>
      </c>
    </row>
    <row r="5432" spans="1:13" hidden="1" x14ac:dyDescent="0.3">
      <c r="A5432" s="108">
        <v>589117</v>
      </c>
      <c r="B5432" s="133" t="s">
        <v>10491</v>
      </c>
      <c r="C5432" s="133" t="s">
        <v>25</v>
      </c>
      <c r="D5432" s="133" t="s">
        <v>10262</v>
      </c>
      <c r="E5432" s="133" t="s">
        <v>2668</v>
      </c>
      <c r="F5432" s="133" t="s">
        <v>10492</v>
      </c>
      <c r="G5432" s="133" t="s">
        <v>865</v>
      </c>
      <c r="H5432" s="133" t="s">
        <v>10355</v>
      </c>
      <c r="I5432" t="b">
        <v>0</v>
      </c>
      <c r="J5432" s="133" t="s">
        <v>867</v>
      </c>
      <c r="K5432" s="91">
        <v>500</v>
      </c>
      <c r="L5432" s="278">
        <v>500</v>
      </c>
      <c r="M5432" s="278">
        <f t="shared" si="84"/>
        <v>0</v>
      </c>
    </row>
    <row r="5433" spans="1:13" hidden="1" x14ac:dyDescent="0.3">
      <c r="A5433" s="108">
        <v>591143</v>
      </c>
      <c r="B5433" s="133" t="s">
        <v>10493</v>
      </c>
      <c r="C5433" s="133" t="s">
        <v>25</v>
      </c>
      <c r="D5433" s="133" t="s">
        <v>10262</v>
      </c>
      <c r="E5433" s="133" t="s">
        <v>2668</v>
      </c>
      <c r="F5433" s="133" t="s">
        <v>10302</v>
      </c>
      <c r="G5433" s="133" t="s">
        <v>865</v>
      </c>
      <c r="H5433" s="133" t="s">
        <v>10355</v>
      </c>
      <c r="I5433" t="b">
        <v>0</v>
      </c>
      <c r="J5433" s="133" t="s">
        <v>867</v>
      </c>
      <c r="K5433" s="91">
        <v>500</v>
      </c>
      <c r="L5433" s="278">
        <v>500</v>
      </c>
      <c r="M5433" s="278">
        <f t="shared" si="84"/>
        <v>0</v>
      </c>
    </row>
    <row r="5434" spans="1:13" hidden="1" x14ac:dyDescent="0.3">
      <c r="A5434" s="108">
        <v>595060</v>
      </c>
      <c r="B5434" s="133" t="s">
        <v>10494</v>
      </c>
      <c r="C5434" s="133" t="s">
        <v>25</v>
      </c>
      <c r="D5434" s="133" t="s">
        <v>10262</v>
      </c>
      <c r="E5434" s="133" t="s">
        <v>2668</v>
      </c>
      <c r="F5434" s="133" t="s">
        <v>10495</v>
      </c>
      <c r="G5434" s="133" t="s">
        <v>865</v>
      </c>
      <c r="H5434" s="133" t="s">
        <v>10355</v>
      </c>
      <c r="I5434" t="b">
        <v>0</v>
      </c>
      <c r="J5434" s="133" t="s">
        <v>867</v>
      </c>
      <c r="K5434" s="91">
        <v>2000</v>
      </c>
      <c r="L5434" s="278">
        <v>2000</v>
      </c>
      <c r="M5434" s="278">
        <f t="shared" si="84"/>
        <v>0</v>
      </c>
    </row>
    <row r="5435" spans="1:13" hidden="1" x14ac:dyDescent="0.3">
      <c r="A5435" s="108">
        <v>850895</v>
      </c>
      <c r="B5435" s="133" t="s">
        <v>10496</v>
      </c>
      <c r="C5435" s="133" t="s">
        <v>25</v>
      </c>
      <c r="D5435" s="133" t="s">
        <v>10262</v>
      </c>
      <c r="E5435" s="133" t="s">
        <v>2668</v>
      </c>
      <c r="F5435" s="133" t="s">
        <v>10304</v>
      </c>
      <c r="G5435" s="133" t="s">
        <v>865</v>
      </c>
      <c r="H5435" s="133" t="s">
        <v>10355</v>
      </c>
      <c r="I5435" t="b">
        <v>0</v>
      </c>
      <c r="J5435" s="133" t="s">
        <v>867</v>
      </c>
      <c r="K5435" s="91">
        <v>2000</v>
      </c>
      <c r="L5435" s="278">
        <v>2000</v>
      </c>
      <c r="M5435" s="278">
        <f t="shared" si="84"/>
        <v>0</v>
      </c>
    </row>
    <row r="5436" spans="1:13" hidden="1" x14ac:dyDescent="0.3">
      <c r="A5436" s="108">
        <v>595170</v>
      </c>
      <c r="B5436" s="133" t="s">
        <v>10497</v>
      </c>
      <c r="C5436" s="133" t="s">
        <v>25</v>
      </c>
      <c r="D5436" s="133" t="s">
        <v>10262</v>
      </c>
      <c r="E5436" s="133" t="s">
        <v>2668</v>
      </c>
      <c r="F5436" s="133" t="s">
        <v>10304</v>
      </c>
      <c r="G5436" s="133" t="s">
        <v>925</v>
      </c>
      <c r="H5436" s="133" t="s">
        <v>10498</v>
      </c>
      <c r="I5436" t="b">
        <v>0</v>
      </c>
      <c r="J5436" s="133" t="s">
        <v>867</v>
      </c>
      <c r="K5436" s="91">
        <v>35000</v>
      </c>
      <c r="L5436" s="278">
        <v>35000</v>
      </c>
      <c r="M5436" s="278">
        <f t="shared" si="84"/>
        <v>0</v>
      </c>
    </row>
    <row r="5437" spans="1:13" hidden="1" x14ac:dyDescent="0.3">
      <c r="A5437" s="108">
        <v>595171</v>
      </c>
      <c r="B5437" s="133" t="s">
        <v>10499</v>
      </c>
      <c r="C5437" s="133" t="s">
        <v>25</v>
      </c>
      <c r="D5437" s="133" t="s">
        <v>10262</v>
      </c>
      <c r="E5437" s="133" t="s">
        <v>2668</v>
      </c>
      <c r="F5437" s="133" t="s">
        <v>10304</v>
      </c>
      <c r="G5437" s="133" t="s">
        <v>928</v>
      </c>
      <c r="H5437" s="133" t="s">
        <v>10379</v>
      </c>
      <c r="I5437" t="b">
        <v>0</v>
      </c>
      <c r="J5437" s="133" t="s">
        <v>867</v>
      </c>
      <c r="K5437" s="91">
        <v>450</v>
      </c>
      <c r="L5437" s="278">
        <v>450</v>
      </c>
      <c r="M5437" s="278">
        <f t="shared" si="84"/>
        <v>0</v>
      </c>
    </row>
    <row r="5438" spans="1:13" hidden="1" x14ac:dyDescent="0.3">
      <c r="A5438" s="108">
        <v>595172</v>
      </c>
      <c r="B5438" s="133" t="s">
        <v>10500</v>
      </c>
      <c r="C5438" s="133" t="s">
        <v>25</v>
      </c>
      <c r="D5438" s="133" t="s">
        <v>10262</v>
      </c>
      <c r="E5438" s="133" t="s">
        <v>2668</v>
      </c>
      <c r="F5438" s="133" t="s">
        <v>10304</v>
      </c>
      <c r="G5438" s="133" t="s">
        <v>931</v>
      </c>
      <c r="H5438" s="133" t="s">
        <v>10501</v>
      </c>
      <c r="I5438" t="b">
        <v>0</v>
      </c>
      <c r="J5438" s="133" t="s">
        <v>867</v>
      </c>
      <c r="K5438" s="91">
        <v>5000</v>
      </c>
      <c r="L5438" s="278">
        <v>5000</v>
      </c>
      <c r="M5438" s="278">
        <f t="shared" si="84"/>
        <v>0</v>
      </c>
    </row>
    <row r="5439" spans="1:13" hidden="1" x14ac:dyDescent="0.3">
      <c r="A5439" s="108">
        <v>595173</v>
      </c>
      <c r="B5439" s="133" t="s">
        <v>10502</v>
      </c>
      <c r="C5439" s="133" t="s">
        <v>25</v>
      </c>
      <c r="D5439" s="133" t="s">
        <v>10262</v>
      </c>
      <c r="E5439" s="133" t="s">
        <v>2668</v>
      </c>
      <c r="F5439" s="133" t="s">
        <v>10232</v>
      </c>
      <c r="G5439" s="133" t="s">
        <v>865</v>
      </c>
      <c r="H5439" s="133" t="s">
        <v>10355</v>
      </c>
      <c r="I5439" t="b">
        <v>0</v>
      </c>
      <c r="J5439" s="133" t="s">
        <v>867</v>
      </c>
      <c r="K5439" s="91">
        <v>500</v>
      </c>
      <c r="L5439" s="278">
        <v>500</v>
      </c>
      <c r="M5439" s="278">
        <f t="shared" si="84"/>
        <v>0</v>
      </c>
    </row>
    <row r="5440" spans="1:13" hidden="1" x14ac:dyDescent="0.3">
      <c r="A5440" s="108">
        <v>1689106</v>
      </c>
      <c r="B5440" s="133" t="s">
        <v>10503</v>
      </c>
      <c r="C5440" s="133" t="s">
        <v>25</v>
      </c>
      <c r="D5440" s="133" t="s">
        <v>10262</v>
      </c>
      <c r="E5440" s="133" t="s">
        <v>2668</v>
      </c>
      <c r="F5440" s="133" t="s">
        <v>10352</v>
      </c>
      <c r="G5440" s="133" t="s">
        <v>865</v>
      </c>
      <c r="H5440" s="133" t="s">
        <v>10355</v>
      </c>
      <c r="I5440" t="b">
        <v>0</v>
      </c>
      <c r="J5440" s="133" t="s">
        <v>867</v>
      </c>
      <c r="K5440" s="91">
        <v>4000</v>
      </c>
      <c r="L5440" s="278">
        <v>4000</v>
      </c>
      <c r="M5440" s="278">
        <f t="shared" si="84"/>
        <v>0</v>
      </c>
    </row>
    <row r="5441" spans="1:13" hidden="1" x14ac:dyDescent="0.3">
      <c r="A5441" s="108">
        <v>595174</v>
      </c>
      <c r="B5441" s="133" t="s">
        <v>10504</v>
      </c>
      <c r="C5441" s="133" t="s">
        <v>25</v>
      </c>
      <c r="D5441" s="133" t="s">
        <v>10262</v>
      </c>
      <c r="E5441" s="133" t="s">
        <v>2668</v>
      </c>
      <c r="F5441" s="133" t="s">
        <v>10352</v>
      </c>
      <c r="G5441" s="133" t="s">
        <v>925</v>
      </c>
      <c r="H5441" s="133" t="s">
        <v>10384</v>
      </c>
      <c r="I5441" t="b">
        <v>0</v>
      </c>
      <c r="J5441" s="133" t="s">
        <v>867</v>
      </c>
      <c r="K5441" s="91">
        <v>1000</v>
      </c>
      <c r="L5441" s="278">
        <v>1000</v>
      </c>
      <c r="M5441" s="278">
        <f t="shared" si="84"/>
        <v>0</v>
      </c>
    </row>
    <row r="5442" spans="1:13" hidden="1" x14ac:dyDescent="0.3">
      <c r="A5442" s="108">
        <v>2254823</v>
      </c>
      <c r="B5442" s="133" t="s">
        <v>10505</v>
      </c>
      <c r="C5442" s="133" t="s">
        <v>25</v>
      </c>
      <c r="D5442" s="133" t="s">
        <v>10262</v>
      </c>
      <c r="E5442" s="133" t="s">
        <v>2668</v>
      </c>
      <c r="F5442" s="133" t="s">
        <v>10352</v>
      </c>
      <c r="G5442" s="133" t="s">
        <v>928</v>
      </c>
      <c r="H5442" s="133" t="s">
        <v>10438</v>
      </c>
      <c r="I5442" t="b">
        <v>0</v>
      </c>
      <c r="J5442" s="133" t="s">
        <v>867</v>
      </c>
      <c r="K5442" s="91">
        <v>6500</v>
      </c>
      <c r="L5442" s="278">
        <v>6500</v>
      </c>
      <c r="M5442" s="278">
        <f t="shared" si="84"/>
        <v>0</v>
      </c>
    </row>
    <row r="5443" spans="1:13" hidden="1" x14ac:dyDescent="0.3">
      <c r="A5443" s="108">
        <v>595175</v>
      </c>
      <c r="B5443" s="133" t="s">
        <v>10509</v>
      </c>
      <c r="C5443" s="133" t="s">
        <v>25</v>
      </c>
      <c r="D5443" s="133" t="s">
        <v>10262</v>
      </c>
      <c r="E5443" s="133" t="s">
        <v>2668</v>
      </c>
      <c r="F5443" s="133" t="s">
        <v>10238</v>
      </c>
      <c r="G5443" s="133" t="s">
        <v>865</v>
      </c>
      <c r="H5443" s="133" t="s">
        <v>10355</v>
      </c>
      <c r="I5443" t="b">
        <v>0</v>
      </c>
      <c r="J5443" s="133" t="s">
        <v>867</v>
      </c>
      <c r="K5443" s="91">
        <v>1200</v>
      </c>
      <c r="L5443" s="278">
        <v>1200</v>
      </c>
      <c r="M5443" s="278">
        <f t="shared" si="84"/>
        <v>0</v>
      </c>
    </row>
    <row r="5444" spans="1:13" hidden="1" x14ac:dyDescent="0.3">
      <c r="A5444" s="108">
        <v>1210088</v>
      </c>
      <c r="B5444" s="133" t="s">
        <v>10510</v>
      </c>
      <c r="C5444" s="133" t="s">
        <v>25</v>
      </c>
      <c r="D5444" s="133" t="s">
        <v>10262</v>
      </c>
      <c r="E5444" s="133" t="s">
        <v>2668</v>
      </c>
      <c r="F5444" s="133" t="s">
        <v>10238</v>
      </c>
      <c r="G5444" s="133" t="s">
        <v>925</v>
      </c>
      <c r="H5444" s="133" t="s">
        <v>10379</v>
      </c>
      <c r="I5444" t="b">
        <v>0</v>
      </c>
      <c r="J5444" s="133" t="s">
        <v>867</v>
      </c>
      <c r="K5444" s="91">
        <v>200</v>
      </c>
      <c r="L5444" s="278">
        <v>200</v>
      </c>
      <c r="M5444" s="278">
        <f t="shared" si="84"/>
        <v>0</v>
      </c>
    </row>
    <row r="5445" spans="1:13" hidden="1" x14ac:dyDescent="0.3">
      <c r="A5445" s="108">
        <v>1670399</v>
      </c>
      <c r="B5445" s="133" t="s">
        <v>10513</v>
      </c>
      <c r="C5445" s="133" t="s">
        <v>25</v>
      </c>
      <c r="D5445" s="133" t="s">
        <v>10262</v>
      </c>
      <c r="E5445" s="133" t="s">
        <v>2668</v>
      </c>
      <c r="F5445" s="133" t="s">
        <v>10241</v>
      </c>
      <c r="G5445" s="133" t="s">
        <v>865</v>
      </c>
      <c r="H5445" s="133" t="s">
        <v>10355</v>
      </c>
      <c r="I5445" t="b">
        <v>0</v>
      </c>
      <c r="J5445" s="133" t="s">
        <v>867</v>
      </c>
      <c r="K5445" s="91">
        <v>1280</v>
      </c>
      <c r="L5445" s="278">
        <v>1280</v>
      </c>
      <c r="M5445" s="278">
        <f t="shared" si="84"/>
        <v>0</v>
      </c>
    </row>
    <row r="5446" spans="1:13" hidden="1" x14ac:dyDescent="0.3">
      <c r="A5446" s="108">
        <v>850400</v>
      </c>
      <c r="B5446" s="133" t="s">
        <v>10514</v>
      </c>
      <c r="C5446" s="133" t="s">
        <v>25</v>
      </c>
      <c r="D5446" s="133" t="s">
        <v>10262</v>
      </c>
      <c r="E5446" s="133" t="s">
        <v>2668</v>
      </c>
      <c r="F5446" s="133" t="s">
        <v>10241</v>
      </c>
      <c r="G5446" s="133" t="s">
        <v>925</v>
      </c>
      <c r="H5446" s="133" t="s">
        <v>10379</v>
      </c>
      <c r="I5446" t="b">
        <v>0</v>
      </c>
      <c r="J5446" s="133" t="s">
        <v>867</v>
      </c>
      <c r="K5446" s="91">
        <v>200</v>
      </c>
      <c r="L5446" s="278">
        <v>200</v>
      </c>
      <c r="M5446" s="278">
        <f t="shared" ref="M5446:M5509" si="85">+L5446-K5446</f>
        <v>0</v>
      </c>
    </row>
    <row r="5447" spans="1:13" hidden="1" x14ac:dyDescent="0.3">
      <c r="A5447" s="108">
        <v>1210087</v>
      </c>
      <c r="B5447" s="133" t="s">
        <v>10515</v>
      </c>
      <c r="C5447" s="133" t="s">
        <v>25</v>
      </c>
      <c r="D5447" s="133" t="s">
        <v>10262</v>
      </c>
      <c r="E5447" s="133" t="s">
        <v>2668</v>
      </c>
      <c r="F5447" s="133" t="s">
        <v>10516</v>
      </c>
      <c r="G5447" s="133" t="s">
        <v>865</v>
      </c>
      <c r="H5447" s="133" t="s">
        <v>10355</v>
      </c>
      <c r="I5447" t="b">
        <v>0</v>
      </c>
      <c r="J5447" s="133" t="s">
        <v>867</v>
      </c>
      <c r="K5447" s="91">
        <v>0</v>
      </c>
      <c r="L5447" s="278">
        <v>0</v>
      </c>
      <c r="M5447" s="278">
        <f t="shared" si="85"/>
        <v>0</v>
      </c>
    </row>
    <row r="5448" spans="1:13" hidden="1" x14ac:dyDescent="0.3">
      <c r="A5448" s="108">
        <v>1670400</v>
      </c>
      <c r="B5448" s="133" t="s">
        <v>10517</v>
      </c>
      <c r="C5448" s="133" t="s">
        <v>25</v>
      </c>
      <c r="D5448" s="133" t="s">
        <v>10262</v>
      </c>
      <c r="E5448" s="133" t="s">
        <v>2668</v>
      </c>
      <c r="F5448" s="133" t="s">
        <v>10308</v>
      </c>
      <c r="G5448" s="133" t="s">
        <v>865</v>
      </c>
      <c r="H5448" s="133" t="s">
        <v>10355</v>
      </c>
      <c r="I5448" t="b">
        <v>0</v>
      </c>
      <c r="J5448" s="133" t="s">
        <v>867</v>
      </c>
      <c r="K5448" s="91">
        <v>2000</v>
      </c>
      <c r="L5448" s="278">
        <v>2000</v>
      </c>
      <c r="M5448" s="278">
        <f t="shared" si="85"/>
        <v>0</v>
      </c>
    </row>
    <row r="5449" spans="1:13" hidden="1" x14ac:dyDescent="0.3">
      <c r="A5449" s="108">
        <v>595087</v>
      </c>
      <c r="B5449" s="133" t="s">
        <v>10518</v>
      </c>
      <c r="C5449" s="133" t="s">
        <v>25</v>
      </c>
      <c r="D5449" s="133" t="s">
        <v>10262</v>
      </c>
      <c r="E5449" s="133" t="s">
        <v>2668</v>
      </c>
      <c r="F5449" s="133" t="s">
        <v>10284</v>
      </c>
      <c r="G5449" s="133" t="s">
        <v>865</v>
      </c>
      <c r="H5449" s="133" t="s">
        <v>10355</v>
      </c>
      <c r="I5449" t="b">
        <v>0</v>
      </c>
      <c r="J5449" s="133" t="s">
        <v>867</v>
      </c>
      <c r="K5449" s="91">
        <v>19950</v>
      </c>
      <c r="L5449" s="278">
        <v>19950</v>
      </c>
      <c r="M5449" s="278">
        <f t="shared" si="85"/>
        <v>0</v>
      </c>
    </row>
    <row r="5450" spans="1:13" hidden="1" x14ac:dyDescent="0.3">
      <c r="A5450" s="108">
        <v>1191847</v>
      </c>
      <c r="B5450" s="133" t="s">
        <v>10523</v>
      </c>
      <c r="C5450" s="133" t="s">
        <v>25</v>
      </c>
      <c r="D5450" s="133" t="s">
        <v>10262</v>
      </c>
      <c r="E5450" s="133" t="s">
        <v>2514</v>
      </c>
      <c r="F5450" s="133" t="s">
        <v>10218</v>
      </c>
      <c r="G5450" s="133" t="s">
        <v>865</v>
      </c>
      <c r="H5450" s="133" t="s">
        <v>8120</v>
      </c>
      <c r="I5450" t="b">
        <v>0</v>
      </c>
      <c r="J5450" s="133" t="s">
        <v>867</v>
      </c>
      <c r="K5450" s="91">
        <v>96500</v>
      </c>
      <c r="L5450" s="278">
        <v>96500</v>
      </c>
      <c r="M5450" s="278">
        <f t="shared" si="85"/>
        <v>0</v>
      </c>
    </row>
    <row r="5451" spans="1:13" hidden="1" x14ac:dyDescent="0.3">
      <c r="A5451" s="108">
        <v>850401</v>
      </c>
      <c r="B5451" s="133" t="s">
        <v>10524</v>
      </c>
      <c r="C5451" s="133" t="s">
        <v>25</v>
      </c>
      <c r="D5451" s="133" t="s">
        <v>10262</v>
      </c>
      <c r="E5451" s="133" t="s">
        <v>2514</v>
      </c>
      <c r="F5451" s="133" t="s">
        <v>10381</v>
      </c>
      <c r="G5451" s="133" t="s">
        <v>865</v>
      </c>
      <c r="H5451" s="133" t="s">
        <v>8120</v>
      </c>
      <c r="I5451" t="b">
        <v>0</v>
      </c>
      <c r="J5451" s="133" t="s">
        <v>867</v>
      </c>
      <c r="K5451" s="91">
        <v>2300</v>
      </c>
      <c r="L5451" s="278">
        <v>2300</v>
      </c>
      <c r="M5451" s="278">
        <f t="shared" si="85"/>
        <v>0</v>
      </c>
    </row>
    <row r="5452" spans="1:13" hidden="1" x14ac:dyDescent="0.3">
      <c r="A5452" s="108">
        <v>850402</v>
      </c>
      <c r="B5452" s="133" t="s">
        <v>10525</v>
      </c>
      <c r="C5452" s="133" t="s">
        <v>25</v>
      </c>
      <c r="D5452" s="133" t="s">
        <v>10262</v>
      </c>
      <c r="E5452" s="133" t="s">
        <v>2514</v>
      </c>
      <c r="F5452" s="133" t="s">
        <v>10221</v>
      </c>
      <c r="G5452" s="133" t="s">
        <v>865</v>
      </c>
      <c r="H5452" s="133" t="s">
        <v>8120</v>
      </c>
      <c r="I5452" t="b">
        <v>0</v>
      </c>
      <c r="J5452" s="133" t="s">
        <v>867</v>
      </c>
      <c r="K5452" s="91">
        <v>590000</v>
      </c>
      <c r="L5452" s="278">
        <v>590000</v>
      </c>
      <c r="M5452" s="278">
        <f t="shared" si="85"/>
        <v>0</v>
      </c>
    </row>
    <row r="5453" spans="1:13" hidden="1" x14ac:dyDescent="0.3">
      <c r="A5453" s="108">
        <v>595212</v>
      </c>
      <c r="B5453" s="133" t="s">
        <v>10526</v>
      </c>
      <c r="C5453" s="133" t="s">
        <v>25</v>
      </c>
      <c r="D5453" s="133" t="s">
        <v>10262</v>
      </c>
      <c r="E5453" s="133" t="s">
        <v>2514</v>
      </c>
      <c r="F5453" s="133" t="s">
        <v>10221</v>
      </c>
      <c r="G5453" s="133" t="s">
        <v>925</v>
      </c>
      <c r="H5453" s="133" t="s">
        <v>10527</v>
      </c>
      <c r="I5453" t="b">
        <v>0</v>
      </c>
      <c r="J5453" s="133" t="s">
        <v>867</v>
      </c>
      <c r="K5453" s="91">
        <v>3000</v>
      </c>
      <c r="L5453" s="278">
        <v>3000</v>
      </c>
      <c r="M5453" s="278">
        <f t="shared" si="85"/>
        <v>0</v>
      </c>
    </row>
    <row r="5454" spans="1:13" hidden="1" x14ac:dyDescent="0.3">
      <c r="A5454" s="108">
        <v>595088</v>
      </c>
      <c r="B5454" s="133" t="s">
        <v>10528</v>
      </c>
      <c r="C5454" s="133" t="s">
        <v>25</v>
      </c>
      <c r="D5454" s="133" t="s">
        <v>10262</v>
      </c>
      <c r="E5454" s="133" t="s">
        <v>2514</v>
      </c>
      <c r="F5454" s="133" t="s">
        <v>10269</v>
      </c>
      <c r="G5454" s="133" t="s">
        <v>865</v>
      </c>
      <c r="H5454" s="133" t="s">
        <v>8120</v>
      </c>
      <c r="I5454" t="b">
        <v>0</v>
      </c>
      <c r="J5454" s="133" t="s">
        <v>867</v>
      </c>
      <c r="K5454" s="91">
        <v>14000</v>
      </c>
      <c r="L5454" s="278">
        <v>14000</v>
      </c>
      <c r="M5454" s="278">
        <f t="shared" si="85"/>
        <v>0</v>
      </c>
    </row>
    <row r="5455" spans="1:13" hidden="1" x14ac:dyDescent="0.3">
      <c r="A5455" s="108">
        <v>595089</v>
      </c>
      <c r="B5455" s="133" t="s">
        <v>10529</v>
      </c>
      <c r="C5455" s="133" t="s">
        <v>25</v>
      </c>
      <c r="D5455" s="133" t="s">
        <v>10262</v>
      </c>
      <c r="E5455" s="133" t="s">
        <v>2514</v>
      </c>
      <c r="F5455" s="133" t="s">
        <v>10224</v>
      </c>
      <c r="G5455" s="133" t="s">
        <v>865</v>
      </c>
      <c r="H5455" s="133" t="s">
        <v>8120</v>
      </c>
      <c r="I5455" t="b">
        <v>0</v>
      </c>
      <c r="J5455" s="133" t="s">
        <v>867</v>
      </c>
      <c r="K5455" s="91">
        <v>112500</v>
      </c>
      <c r="L5455" s="278">
        <v>112500</v>
      </c>
      <c r="M5455" s="278">
        <f t="shared" si="85"/>
        <v>0</v>
      </c>
    </row>
    <row r="5456" spans="1:13" hidden="1" x14ac:dyDescent="0.3">
      <c r="A5456" s="108">
        <v>1082518</v>
      </c>
      <c r="B5456" s="133" t="s">
        <v>10530</v>
      </c>
      <c r="C5456" s="133" t="s">
        <v>25</v>
      </c>
      <c r="D5456" s="133" t="s">
        <v>10262</v>
      </c>
      <c r="E5456" s="133" t="s">
        <v>2514</v>
      </c>
      <c r="F5456" s="133" t="s">
        <v>10339</v>
      </c>
      <c r="G5456" s="133" t="s">
        <v>865</v>
      </c>
      <c r="H5456" s="133" t="s">
        <v>8120</v>
      </c>
      <c r="I5456" t="b">
        <v>0</v>
      </c>
      <c r="J5456" s="133" t="s">
        <v>867</v>
      </c>
      <c r="K5456" s="91">
        <v>22000</v>
      </c>
      <c r="L5456" s="278">
        <v>22000</v>
      </c>
      <c r="M5456" s="278">
        <f t="shared" si="85"/>
        <v>0</v>
      </c>
    </row>
    <row r="5457" spans="1:13" hidden="1" x14ac:dyDescent="0.3">
      <c r="A5457" s="108">
        <v>595090</v>
      </c>
      <c r="B5457" s="133" t="s">
        <v>10531</v>
      </c>
      <c r="C5457" s="133" t="s">
        <v>25</v>
      </c>
      <c r="D5457" s="133" t="s">
        <v>10262</v>
      </c>
      <c r="E5457" s="133" t="s">
        <v>2514</v>
      </c>
      <c r="F5457" s="133" t="s">
        <v>10339</v>
      </c>
      <c r="G5457" s="133" t="s">
        <v>925</v>
      </c>
      <c r="H5457" s="133" t="s">
        <v>10532</v>
      </c>
      <c r="I5457" t="b">
        <v>0</v>
      </c>
      <c r="J5457" s="133" t="s">
        <v>867</v>
      </c>
      <c r="K5457" s="91">
        <v>4000</v>
      </c>
      <c r="L5457" s="278">
        <v>4000</v>
      </c>
      <c r="M5457" s="278">
        <f t="shared" si="85"/>
        <v>0</v>
      </c>
    </row>
    <row r="5458" spans="1:13" hidden="1" x14ac:dyDescent="0.3">
      <c r="A5458" s="108">
        <v>595091</v>
      </c>
      <c r="B5458" s="133" t="s">
        <v>10533</v>
      </c>
      <c r="C5458" s="133" t="s">
        <v>25</v>
      </c>
      <c r="D5458" s="133" t="s">
        <v>10262</v>
      </c>
      <c r="E5458" s="133" t="s">
        <v>2514</v>
      </c>
      <c r="F5458" s="133" t="s">
        <v>10432</v>
      </c>
      <c r="G5458" s="133" t="s">
        <v>865</v>
      </c>
      <c r="H5458" s="133" t="s">
        <v>10527</v>
      </c>
      <c r="I5458" t="b">
        <v>0</v>
      </c>
      <c r="J5458" s="133" t="s">
        <v>867</v>
      </c>
      <c r="K5458" s="91">
        <v>1700</v>
      </c>
      <c r="L5458" s="278">
        <v>1700</v>
      </c>
      <c r="M5458" s="278">
        <f t="shared" si="85"/>
        <v>0</v>
      </c>
    </row>
    <row r="5459" spans="1:13" hidden="1" x14ac:dyDescent="0.3">
      <c r="A5459" s="108">
        <v>850404</v>
      </c>
      <c r="B5459" s="133" t="s">
        <v>10534</v>
      </c>
      <c r="C5459" s="133" t="s">
        <v>25</v>
      </c>
      <c r="D5459" s="133" t="s">
        <v>10262</v>
      </c>
      <c r="E5459" s="133" t="s">
        <v>2514</v>
      </c>
      <c r="F5459" s="133" t="s">
        <v>10293</v>
      </c>
      <c r="G5459" s="133" t="s">
        <v>865</v>
      </c>
      <c r="H5459" s="133" t="s">
        <v>8120</v>
      </c>
      <c r="I5459" t="b">
        <v>0</v>
      </c>
      <c r="J5459" s="133" t="s">
        <v>867</v>
      </c>
      <c r="K5459" s="91">
        <v>4500</v>
      </c>
      <c r="L5459" s="278">
        <v>4500</v>
      </c>
      <c r="M5459" s="278">
        <f t="shared" si="85"/>
        <v>0</v>
      </c>
    </row>
    <row r="5460" spans="1:13" hidden="1" x14ac:dyDescent="0.3">
      <c r="A5460" s="108">
        <v>595092</v>
      </c>
      <c r="B5460" s="133" t="s">
        <v>10535</v>
      </c>
      <c r="C5460" s="133" t="s">
        <v>25</v>
      </c>
      <c r="D5460" s="133" t="s">
        <v>10262</v>
      </c>
      <c r="E5460" s="133" t="s">
        <v>2514</v>
      </c>
      <c r="F5460" s="133" t="s">
        <v>10293</v>
      </c>
      <c r="G5460" s="133" t="s">
        <v>925</v>
      </c>
      <c r="H5460" s="133" t="s">
        <v>10527</v>
      </c>
      <c r="I5460" t="b">
        <v>0</v>
      </c>
      <c r="J5460" s="133" t="s">
        <v>867</v>
      </c>
      <c r="K5460" s="91">
        <v>1500</v>
      </c>
      <c r="L5460" s="278">
        <v>1500</v>
      </c>
      <c r="M5460" s="278">
        <f t="shared" si="85"/>
        <v>0</v>
      </c>
    </row>
    <row r="5461" spans="1:13" hidden="1" x14ac:dyDescent="0.3">
      <c r="A5461" s="108">
        <v>595093</v>
      </c>
      <c r="B5461" s="133" t="s">
        <v>10536</v>
      </c>
      <c r="C5461" s="133" t="s">
        <v>25</v>
      </c>
      <c r="D5461" s="133" t="s">
        <v>10262</v>
      </c>
      <c r="E5461" s="133" t="s">
        <v>2514</v>
      </c>
      <c r="F5461" s="133" t="s">
        <v>10275</v>
      </c>
      <c r="G5461" s="133" t="s">
        <v>865</v>
      </c>
      <c r="H5461" s="133" t="s">
        <v>8120</v>
      </c>
      <c r="I5461" t="b">
        <v>0</v>
      </c>
      <c r="J5461" s="133" t="s">
        <v>867</v>
      </c>
      <c r="K5461" s="91">
        <v>25000</v>
      </c>
      <c r="L5461" s="278">
        <v>25000</v>
      </c>
      <c r="M5461" s="278">
        <f t="shared" si="85"/>
        <v>0</v>
      </c>
    </row>
    <row r="5462" spans="1:13" hidden="1" x14ac:dyDescent="0.3">
      <c r="A5462" s="108">
        <v>595094</v>
      </c>
      <c r="B5462" s="133" t="s">
        <v>10537</v>
      </c>
      <c r="C5462" s="133" t="s">
        <v>25</v>
      </c>
      <c r="D5462" s="133" t="s">
        <v>10262</v>
      </c>
      <c r="E5462" s="133" t="s">
        <v>2514</v>
      </c>
      <c r="F5462" s="133" t="s">
        <v>10275</v>
      </c>
      <c r="G5462" s="133" t="s">
        <v>925</v>
      </c>
      <c r="H5462" s="133" t="s">
        <v>10538</v>
      </c>
      <c r="I5462" t="b">
        <v>0</v>
      </c>
      <c r="J5462" s="133" t="s">
        <v>867</v>
      </c>
      <c r="K5462" s="91">
        <v>2000</v>
      </c>
      <c r="L5462" s="278">
        <v>2000</v>
      </c>
      <c r="M5462" s="278">
        <f t="shared" si="85"/>
        <v>0</v>
      </c>
    </row>
    <row r="5463" spans="1:13" hidden="1" x14ac:dyDescent="0.3">
      <c r="A5463" s="108">
        <v>595095</v>
      </c>
      <c r="B5463" s="133" t="s">
        <v>10539</v>
      </c>
      <c r="C5463" s="133" t="s">
        <v>25</v>
      </c>
      <c r="D5463" s="133" t="s">
        <v>10262</v>
      </c>
      <c r="E5463" s="133" t="s">
        <v>2514</v>
      </c>
      <c r="F5463" s="133" t="s">
        <v>10277</v>
      </c>
      <c r="G5463" s="133" t="s">
        <v>865</v>
      </c>
      <c r="H5463" s="133" t="s">
        <v>8120</v>
      </c>
      <c r="I5463" t="b">
        <v>0</v>
      </c>
      <c r="J5463" s="133" t="s">
        <v>867</v>
      </c>
      <c r="K5463" s="91">
        <v>72000</v>
      </c>
      <c r="L5463" s="278">
        <v>72000</v>
      </c>
      <c r="M5463" s="278">
        <f t="shared" si="85"/>
        <v>0</v>
      </c>
    </row>
    <row r="5464" spans="1:13" hidden="1" x14ac:dyDescent="0.3">
      <c r="A5464" s="108">
        <v>595096</v>
      </c>
      <c r="B5464" s="133" t="s">
        <v>10540</v>
      </c>
      <c r="C5464" s="133" t="s">
        <v>25</v>
      </c>
      <c r="D5464" s="133" t="s">
        <v>10262</v>
      </c>
      <c r="E5464" s="133" t="s">
        <v>2514</v>
      </c>
      <c r="F5464" s="133" t="s">
        <v>10279</v>
      </c>
      <c r="G5464" s="133" t="s">
        <v>865</v>
      </c>
      <c r="H5464" s="133" t="s">
        <v>8120</v>
      </c>
      <c r="I5464" t="b">
        <v>0</v>
      </c>
      <c r="J5464" s="133" t="s">
        <v>867</v>
      </c>
      <c r="K5464" s="91">
        <v>13000</v>
      </c>
      <c r="L5464" s="278">
        <v>13000</v>
      </c>
      <c r="M5464" s="278">
        <f t="shared" si="85"/>
        <v>0</v>
      </c>
    </row>
    <row r="5465" spans="1:13" hidden="1" x14ac:dyDescent="0.3">
      <c r="A5465" s="108">
        <v>595097</v>
      </c>
      <c r="B5465" s="133" t="s">
        <v>10541</v>
      </c>
      <c r="C5465" s="133" t="s">
        <v>25</v>
      </c>
      <c r="D5465" s="133" t="s">
        <v>10262</v>
      </c>
      <c r="E5465" s="133" t="s">
        <v>2514</v>
      </c>
      <c r="F5465" s="133" t="s">
        <v>10298</v>
      </c>
      <c r="G5465" s="133" t="s">
        <v>865</v>
      </c>
      <c r="H5465" s="133" t="s">
        <v>8120</v>
      </c>
      <c r="I5465" t="b">
        <v>0</v>
      </c>
      <c r="J5465" s="133" t="s">
        <v>867</v>
      </c>
      <c r="K5465" s="91">
        <v>10500</v>
      </c>
      <c r="L5465" s="278">
        <v>10500</v>
      </c>
      <c r="M5465" s="278">
        <f t="shared" si="85"/>
        <v>0</v>
      </c>
    </row>
    <row r="5466" spans="1:13" hidden="1" x14ac:dyDescent="0.3">
      <c r="A5466" s="108">
        <v>595098</v>
      </c>
      <c r="B5466" s="133" t="s">
        <v>10542</v>
      </c>
      <c r="C5466" s="133" t="s">
        <v>25</v>
      </c>
      <c r="D5466" s="133" t="s">
        <v>10262</v>
      </c>
      <c r="E5466" s="133" t="s">
        <v>2514</v>
      </c>
      <c r="F5466" s="133" t="s">
        <v>10477</v>
      </c>
      <c r="G5466" s="133" t="s">
        <v>865</v>
      </c>
      <c r="H5466" s="133" t="s">
        <v>8120</v>
      </c>
      <c r="I5466" t="b">
        <v>0</v>
      </c>
      <c r="J5466" s="133" t="s">
        <v>867</v>
      </c>
      <c r="K5466" s="91">
        <v>4000</v>
      </c>
      <c r="L5466" s="278">
        <v>4000</v>
      </c>
      <c r="M5466" s="278">
        <f t="shared" si="85"/>
        <v>0</v>
      </c>
    </row>
    <row r="5467" spans="1:13" hidden="1" x14ac:dyDescent="0.3">
      <c r="A5467" s="108">
        <v>595099</v>
      </c>
      <c r="B5467" s="133" t="s">
        <v>10543</v>
      </c>
      <c r="C5467" s="133" t="s">
        <v>25</v>
      </c>
      <c r="D5467" s="133" t="s">
        <v>10262</v>
      </c>
      <c r="E5467" s="133" t="s">
        <v>2514</v>
      </c>
      <c r="F5467" s="133" t="s">
        <v>10479</v>
      </c>
      <c r="G5467" s="133" t="s">
        <v>865</v>
      </c>
      <c r="H5467" s="133" t="s">
        <v>8120</v>
      </c>
      <c r="I5467" t="b">
        <v>0</v>
      </c>
      <c r="J5467" s="133" t="s">
        <v>867</v>
      </c>
      <c r="K5467" s="91">
        <v>5800</v>
      </c>
      <c r="L5467" s="278">
        <v>5800</v>
      </c>
      <c r="M5467" s="278">
        <f t="shared" si="85"/>
        <v>0</v>
      </c>
    </row>
    <row r="5468" spans="1:13" hidden="1" x14ac:dyDescent="0.3">
      <c r="A5468" s="108">
        <v>595101</v>
      </c>
      <c r="B5468" s="133" t="s">
        <v>10544</v>
      </c>
      <c r="C5468" s="133" t="s">
        <v>25</v>
      </c>
      <c r="D5468" s="133" t="s">
        <v>10262</v>
      </c>
      <c r="E5468" s="133" t="s">
        <v>2514</v>
      </c>
      <c r="F5468" s="133" t="s">
        <v>10483</v>
      </c>
      <c r="G5468" s="133" t="s">
        <v>865</v>
      </c>
      <c r="H5468" s="133" t="s">
        <v>8120</v>
      </c>
      <c r="I5468" t="b">
        <v>0</v>
      </c>
      <c r="J5468" s="133" t="s">
        <v>867</v>
      </c>
      <c r="K5468" s="91">
        <v>4000</v>
      </c>
      <c r="L5468" s="278">
        <v>4000</v>
      </c>
      <c r="M5468" s="278">
        <f t="shared" si="85"/>
        <v>0</v>
      </c>
    </row>
    <row r="5469" spans="1:13" hidden="1" x14ac:dyDescent="0.3">
      <c r="A5469" s="108">
        <v>595102</v>
      </c>
      <c r="B5469" s="133" t="s">
        <v>10545</v>
      </c>
      <c r="C5469" s="133" t="s">
        <v>25</v>
      </c>
      <c r="D5469" s="133" t="s">
        <v>10262</v>
      </c>
      <c r="E5469" s="133" t="s">
        <v>2514</v>
      </c>
      <c r="F5469" s="133" t="s">
        <v>10281</v>
      </c>
      <c r="G5469" s="133" t="s">
        <v>865</v>
      </c>
      <c r="H5469" s="133" t="s">
        <v>8120</v>
      </c>
      <c r="I5469" t="b">
        <v>0</v>
      </c>
      <c r="J5469" s="133" t="s">
        <v>867</v>
      </c>
      <c r="K5469" s="91">
        <v>1200</v>
      </c>
      <c r="L5469" s="278">
        <v>1200</v>
      </c>
      <c r="M5469" s="278">
        <f t="shared" si="85"/>
        <v>0</v>
      </c>
    </row>
    <row r="5470" spans="1:13" hidden="1" x14ac:dyDescent="0.3">
      <c r="A5470" s="108">
        <v>595103</v>
      </c>
      <c r="B5470" s="133" t="s">
        <v>10546</v>
      </c>
      <c r="C5470" s="133" t="s">
        <v>25</v>
      </c>
      <c r="D5470" s="133" t="s">
        <v>10262</v>
      </c>
      <c r="E5470" s="133" t="s">
        <v>2514</v>
      </c>
      <c r="F5470" s="133" t="s">
        <v>10281</v>
      </c>
      <c r="G5470" s="133" t="s">
        <v>925</v>
      </c>
      <c r="H5470" s="133" t="s">
        <v>10547</v>
      </c>
      <c r="I5470" t="b">
        <v>0</v>
      </c>
      <c r="J5470" s="133" t="s">
        <v>867</v>
      </c>
      <c r="K5470" s="91">
        <v>2800</v>
      </c>
      <c r="L5470" s="278">
        <v>2800</v>
      </c>
      <c r="M5470" s="278">
        <f t="shared" si="85"/>
        <v>0</v>
      </c>
    </row>
    <row r="5471" spans="1:13" hidden="1" x14ac:dyDescent="0.3">
      <c r="A5471" s="108">
        <v>595104</v>
      </c>
      <c r="B5471" s="133" t="s">
        <v>10548</v>
      </c>
      <c r="C5471" s="133" t="s">
        <v>25</v>
      </c>
      <c r="D5471" s="133" t="s">
        <v>10262</v>
      </c>
      <c r="E5471" s="133" t="s">
        <v>2514</v>
      </c>
      <c r="F5471" s="133" t="s">
        <v>10492</v>
      </c>
      <c r="G5471" s="133" t="s">
        <v>865</v>
      </c>
      <c r="H5471" s="133" t="s">
        <v>8120</v>
      </c>
      <c r="I5471" t="b">
        <v>0</v>
      </c>
      <c r="J5471" s="133" t="s">
        <v>867</v>
      </c>
      <c r="K5471" s="91">
        <v>4000</v>
      </c>
      <c r="L5471" s="278">
        <v>4000</v>
      </c>
      <c r="M5471" s="278">
        <f t="shared" si="85"/>
        <v>0</v>
      </c>
    </row>
    <row r="5472" spans="1:13" hidden="1" x14ac:dyDescent="0.3">
      <c r="A5472" s="108">
        <v>595105</v>
      </c>
      <c r="B5472" s="133" t="s">
        <v>10549</v>
      </c>
      <c r="C5472" s="133" t="s">
        <v>25</v>
      </c>
      <c r="D5472" s="133" t="s">
        <v>10262</v>
      </c>
      <c r="E5472" s="133" t="s">
        <v>2514</v>
      </c>
      <c r="F5472" s="133" t="s">
        <v>10495</v>
      </c>
      <c r="G5472" s="133" t="s">
        <v>865</v>
      </c>
      <c r="H5472" s="133" t="s">
        <v>8120</v>
      </c>
      <c r="I5472" t="b">
        <v>0</v>
      </c>
      <c r="J5472" s="133" t="s">
        <v>867</v>
      </c>
      <c r="K5472" s="91">
        <v>5000</v>
      </c>
      <c r="L5472" s="278">
        <v>5000</v>
      </c>
      <c r="M5472" s="278">
        <f t="shared" si="85"/>
        <v>0</v>
      </c>
    </row>
    <row r="5473" spans="1:13" hidden="1" x14ac:dyDescent="0.3">
      <c r="A5473" s="108">
        <v>595106</v>
      </c>
      <c r="B5473" s="133" t="s">
        <v>10550</v>
      </c>
      <c r="C5473" s="133" t="s">
        <v>25</v>
      </c>
      <c r="D5473" s="133" t="s">
        <v>10262</v>
      </c>
      <c r="E5473" s="133" t="s">
        <v>2514</v>
      </c>
      <c r="F5473" s="133" t="s">
        <v>10352</v>
      </c>
      <c r="G5473" s="133" t="s">
        <v>865</v>
      </c>
      <c r="H5473" s="133" t="s">
        <v>8120</v>
      </c>
      <c r="I5473" t="b">
        <v>0</v>
      </c>
      <c r="J5473" s="133" t="s">
        <v>867</v>
      </c>
      <c r="K5473" s="91">
        <v>4500</v>
      </c>
      <c r="L5473" s="278">
        <v>4500</v>
      </c>
      <c r="M5473" s="278">
        <f t="shared" si="85"/>
        <v>0</v>
      </c>
    </row>
    <row r="5474" spans="1:13" hidden="1" x14ac:dyDescent="0.3">
      <c r="A5474" s="108">
        <v>595107</v>
      </c>
      <c r="B5474" s="133" t="s">
        <v>10551</v>
      </c>
      <c r="C5474" s="133" t="s">
        <v>25</v>
      </c>
      <c r="D5474" s="133" t="s">
        <v>10262</v>
      </c>
      <c r="E5474" s="133" t="s">
        <v>2514</v>
      </c>
      <c r="F5474" s="133" t="s">
        <v>10244</v>
      </c>
      <c r="G5474" s="133" t="s">
        <v>865</v>
      </c>
      <c r="H5474" s="133" t="s">
        <v>8120</v>
      </c>
      <c r="I5474" t="b">
        <v>0</v>
      </c>
      <c r="J5474" s="133" t="s">
        <v>867</v>
      </c>
      <c r="K5474" s="91">
        <v>1100</v>
      </c>
      <c r="L5474" s="278">
        <v>1100</v>
      </c>
      <c r="M5474" s="278">
        <f t="shared" si="85"/>
        <v>0</v>
      </c>
    </row>
    <row r="5475" spans="1:13" hidden="1" x14ac:dyDescent="0.3">
      <c r="A5475" s="108">
        <v>595108</v>
      </c>
      <c r="B5475" s="133" t="s">
        <v>10552</v>
      </c>
      <c r="C5475" s="133" t="s">
        <v>25</v>
      </c>
      <c r="D5475" s="133" t="s">
        <v>10262</v>
      </c>
      <c r="E5475" s="133" t="s">
        <v>1354</v>
      </c>
      <c r="F5475" s="133" t="s">
        <v>10213</v>
      </c>
      <c r="G5475" s="133" t="s">
        <v>865</v>
      </c>
      <c r="H5475" s="133" t="s">
        <v>3572</v>
      </c>
      <c r="I5475" t="b">
        <v>0</v>
      </c>
      <c r="J5475" s="133" t="s">
        <v>867</v>
      </c>
      <c r="K5475" s="91">
        <v>3500</v>
      </c>
      <c r="L5475" s="278">
        <v>3500</v>
      </c>
      <c r="M5475" s="278">
        <f t="shared" si="85"/>
        <v>0</v>
      </c>
    </row>
    <row r="5476" spans="1:13" hidden="1" x14ac:dyDescent="0.3">
      <c r="A5476" s="108">
        <v>1082519</v>
      </c>
      <c r="B5476" s="133" t="s">
        <v>10553</v>
      </c>
      <c r="C5476" s="133" t="s">
        <v>25</v>
      </c>
      <c r="D5476" s="133" t="s">
        <v>10262</v>
      </c>
      <c r="E5476" s="133" t="s">
        <v>1354</v>
      </c>
      <c r="F5476" s="133" t="s">
        <v>10213</v>
      </c>
      <c r="G5476" s="133" t="s">
        <v>925</v>
      </c>
      <c r="H5476" s="133" t="s">
        <v>10554</v>
      </c>
      <c r="I5476" t="b">
        <v>0</v>
      </c>
      <c r="J5476" s="133" t="s">
        <v>867</v>
      </c>
      <c r="K5476" s="91">
        <v>12000</v>
      </c>
      <c r="L5476" s="278">
        <v>12000</v>
      </c>
      <c r="M5476" s="278">
        <f t="shared" si="85"/>
        <v>0</v>
      </c>
    </row>
    <row r="5477" spans="1:13" hidden="1" x14ac:dyDescent="0.3">
      <c r="A5477" s="108">
        <v>595109</v>
      </c>
      <c r="B5477" s="133" t="s">
        <v>10555</v>
      </c>
      <c r="C5477" s="133" t="s">
        <v>25</v>
      </c>
      <c r="D5477" s="133" t="s">
        <v>10262</v>
      </c>
      <c r="E5477" s="133" t="s">
        <v>1354</v>
      </c>
      <c r="F5477" s="133" t="s">
        <v>10224</v>
      </c>
      <c r="G5477" s="133" t="s">
        <v>865</v>
      </c>
      <c r="H5477" s="133" t="s">
        <v>10556</v>
      </c>
      <c r="I5477" t="b">
        <v>0</v>
      </c>
      <c r="J5477" s="133" t="s">
        <v>867</v>
      </c>
      <c r="K5477" s="91">
        <v>1180</v>
      </c>
      <c r="L5477" s="278">
        <v>1180</v>
      </c>
      <c r="M5477" s="278">
        <f t="shared" si="85"/>
        <v>0</v>
      </c>
    </row>
    <row r="5478" spans="1:13" hidden="1" x14ac:dyDescent="0.3">
      <c r="A5478" s="108">
        <v>595110</v>
      </c>
      <c r="B5478" s="133" t="s">
        <v>10557</v>
      </c>
      <c r="C5478" s="133" t="s">
        <v>25</v>
      </c>
      <c r="D5478" s="133" t="s">
        <v>10262</v>
      </c>
      <c r="E5478" s="133" t="s">
        <v>1354</v>
      </c>
      <c r="F5478" s="133" t="s">
        <v>10277</v>
      </c>
      <c r="G5478" s="133" t="s">
        <v>865</v>
      </c>
      <c r="H5478" s="133" t="s">
        <v>10558</v>
      </c>
      <c r="I5478" t="b">
        <v>0</v>
      </c>
      <c r="J5478" s="133" t="s">
        <v>867</v>
      </c>
      <c r="K5478" s="91">
        <v>1100</v>
      </c>
      <c r="L5478" s="278">
        <v>1100</v>
      </c>
      <c r="M5478" s="278">
        <f t="shared" si="85"/>
        <v>0</v>
      </c>
    </row>
    <row r="5479" spans="1:13" hidden="1" x14ac:dyDescent="0.3">
      <c r="A5479" s="108">
        <v>595111</v>
      </c>
      <c r="B5479" s="133" t="s">
        <v>10559</v>
      </c>
      <c r="C5479" s="133" t="s">
        <v>25</v>
      </c>
      <c r="D5479" s="133" t="s">
        <v>10262</v>
      </c>
      <c r="E5479" s="133" t="s">
        <v>1207</v>
      </c>
      <c r="F5479" s="133" t="s">
        <v>10213</v>
      </c>
      <c r="G5479" s="133" t="s">
        <v>865</v>
      </c>
      <c r="H5479" s="133" t="s">
        <v>9803</v>
      </c>
      <c r="I5479" t="b">
        <v>0</v>
      </c>
      <c r="J5479" s="133" t="s">
        <v>867</v>
      </c>
      <c r="K5479" s="91">
        <v>1200</v>
      </c>
      <c r="L5479" s="278">
        <v>1200</v>
      </c>
      <c r="M5479" s="278">
        <f t="shared" si="85"/>
        <v>0</v>
      </c>
    </row>
    <row r="5480" spans="1:13" hidden="1" x14ac:dyDescent="0.3">
      <c r="A5480" s="108">
        <v>595112</v>
      </c>
      <c r="B5480" s="133" t="s">
        <v>10560</v>
      </c>
      <c r="C5480" s="133" t="s">
        <v>25</v>
      </c>
      <c r="D5480" s="133" t="s">
        <v>10262</v>
      </c>
      <c r="E5480" s="133" t="s">
        <v>1207</v>
      </c>
      <c r="F5480" s="133" t="s">
        <v>10221</v>
      </c>
      <c r="G5480" s="133" t="s">
        <v>865</v>
      </c>
      <c r="H5480" s="133" t="s">
        <v>10561</v>
      </c>
      <c r="I5480" t="b">
        <v>0</v>
      </c>
      <c r="J5480" s="133" t="s">
        <v>867</v>
      </c>
      <c r="K5480" s="91">
        <v>11000</v>
      </c>
      <c r="L5480" s="278">
        <v>11000</v>
      </c>
      <c r="M5480" s="278">
        <f t="shared" si="85"/>
        <v>0</v>
      </c>
    </row>
    <row r="5481" spans="1:13" hidden="1" x14ac:dyDescent="0.3">
      <c r="A5481" s="108">
        <v>595113</v>
      </c>
      <c r="B5481" s="133" t="s">
        <v>10562</v>
      </c>
      <c r="C5481" s="133" t="s">
        <v>25</v>
      </c>
      <c r="D5481" s="133" t="s">
        <v>10262</v>
      </c>
      <c r="E5481" s="133" t="s">
        <v>1207</v>
      </c>
      <c r="F5481" s="133" t="s">
        <v>10269</v>
      </c>
      <c r="G5481" s="133" t="s">
        <v>865</v>
      </c>
      <c r="H5481" s="133" t="s">
        <v>10561</v>
      </c>
      <c r="I5481" t="b">
        <v>0</v>
      </c>
      <c r="J5481" s="133" t="s">
        <v>867</v>
      </c>
      <c r="K5481" s="91">
        <v>1100</v>
      </c>
      <c r="L5481" s="278">
        <v>1100</v>
      </c>
      <c r="M5481" s="278">
        <f t="shared" si="85"/>
        <v>0</v>
      </c>
    </row>
    <row r="5482" spans="1:13" hidden="1" x14ac:dyDescent="0.3">
      <c r="A5482" s="108">
        <v>595114</v>
      </c>
      <c r="B5482" s="133" t="s">
        <v>10563</v>
      </c>
      <c r="C5482" s="133" t="s">
        <v>25</v>
      </c>
      <c r="D5482" s="133" t="s">
        <v>10262</v>
      </c>
      <c r="E5482" s="133" t="s">
        <v>1207</v>
      </c>
      <c r="F5482" s="133" t="s">
        <v>10224</v>
      </c>
      <c r="G5482" s="133" t="s">
        <v>865</v>
      </c>
      <c r="H5482" s="133" t="s">
        <v>10561</v>
      </c>
      <c r="I5482" t="b">
        <v>0</v>
      </c>
      <c r="J5482" s="133" t="s">
        <v>867</v>
      </c>
      <c r="K5482" s="91">
        <v>3150</v>
      </c>
      <c r="L5482" s="278">
        <v>3150</v>
      </c>
      <c r="M5482" s="278">
        <f t="shared" si="85"/>
        <v>0</v>
      </c>
    </row>
    <row r="5483" spans="1:13" hidden="1" x14ac:dyDescent="0.3">
      <c r="A5483" s="108">
        <v>1300873</v>
      </c>
      <c r="B5483" s="133" t="s">
        <v>10564</v>
      </c>
      <c r="C5483" s="133" t="s">
        <v>25</v>
      </c>
      <c r="D5483" s="133" t="s">
        <v>10262</v>
      </c>
      <c r="E5483" s="133" t="s">
        <v>1207</v>
      </c>
      <c r="F5483" s="133" t="s">
        <v>10275</v>
      </c>
      <c r="G5483" s="133" t="s">
        <v>865</v>
      </c>
      <c r="H5483" s="133" t="s">
        <v>10561</v>
      </c>
      <c r="I5483" t="b">
        <v>0</v>
      </c>
      <c r="J5483" s="133" t="s">
        <v>867</v>
      </c>
      <c r="K5483" s="91">
        <v>1650</v>
      </c>
      <c r="L5483" s="278">
        <v>1650</v>
      </c>
      <c r="M5483" s="278">
        <f t="shared" si="85"/>
        <v>0</v>
      </c>
    </row>
    <row r="5484" spans="1:13" hidden="1" x14ac:dyDescent="0.3">
      <c r="A5484" s="108">
        <v>595115</v>
      </c>
      <c r="B5484" s="133" t="s">
        <v>10565</v>
      </c>
      <c r="C5484" s="133" t="s">
        <v>25</v>
      </c>
      <c r="D5484" s="133" t="s">
        <v>10262</v>
      </c>
      <c r="E5484" s="133" t="s">
        <v>1207</v>
      </c>
      <c r="F5484" s="133" t="s">
        <v>10277</v>
      </c>
      <c r="G5484" s="133" t="s">
        <v>865</v>
      </c>
      <c r="H5484" s="133" t="s">
        <v>10561</v>
      </c>
      <c r="I5484" t="b">
        <v>0</v>
      </c>
      <c r="J5484" s="133" t="s">
        <v>867</v>
      </c>
      <c r="K5484" s="91">
        <v>4500</v>
      </c>
      <c r="L5484" s="278">
        <v>4500</v>
      </c>
      <c r="M5484" s="278">
        <f t="shared" si="85"/>
        <v>0</v>
      </c>
    </row>
    <row r="5485" spans="1:13" hidden="1" x14ac:dyDescent="0.3">
      <c r="A5485" s="108">
        <v>595124</v>
      </c>
      <c r="B5485" s="133" t="s">
        <v>10566</v>
      </c>
      <c r="C5485" s="133" t="s">
        <v>25</v>
      </c>
      <c r="D5485" s="133" t="s">
        <v>10262</v>
      </c>
      <c r="E5485" s="133" t="s">
        <v>1212</v>
      </c>
      <c r="F5485" s="133" t="s">
        <v>10213</v>
      </c>
      <c r="G5485" s="133" t="s">
        <v>865</v>
      </c>
      <c r="H5485" s="133" t="s">
        <v>10567</v>
      </c>
      <c r="I5485" t="b">
        <v>0</v>
      </c>
      <c r="J5485" s="133" t="s">
        <v>867</v>
      </c>
      <c r="K5485" s="91">
        <v>300</v>
      </c>
      <c r="L5485" s="278">
        <v>300</v>
      </c>
      <c r="M5485" s="278">
        <f t="shared" si="85"/>
        <v>0</v>
      </c>
    </row>
    <row r="5486" spans="1:13" hidden="1" x14ac:dyDescent="0.3">
      <c r="A5486" s="108">
        <v>595125</v>
      </c>
      <c r="B5486" s="133" t="s">
        <v>10570</v>
      </c>
      <c r="C5486" s="133" t="s">
        <v>25</v>
      </c>
      <c r="D5486" s="133" t="s">
        <v>10262</v>
      </c>
      <c r="E5486" s="133" t="s">
        <v>1212</v>
      </c>
      <c r="F5486" s="133" t="s">
        <v>10218</v>
      </c>
      <c r="G5486" s="133" t="s">
        <v>925</v>
      </c>
      <c r="H5486" s="133" t="s">
        <v>10571</v>
      </c>
      <c r="I5486" t="b">
        <v>0</v>
      </c>
      <c r="J5486" s="133" t="s">
        <v>867</v>
      </c>
      <c r="K5486" s="91">
        <v>2500</v>
      </c>
      <c r="L5486" s="278">
        <v>2500</v>
      </c>
      <c r="M5486" s="278">
        <f t="shared" si="85"/>
        <v>0</v>
      </c>
    </row>
    <row r="5487" spans="1:13" hidden="1" x14ac:dyDescent="0.3">
      <c r="A5487" s="108">
        <v>595247</v>
      </c>
      <c r="B5487" s="133" t="s">
        <v>10572</v>
      </c>
      <c r="C5487" s="133" t="s">
        <v>25</v>
      </c>
      <c r="D5487" s="133" t="s">
        <v>10262</v>
      </c>
      <c r="E5487" s="133" t="s">
        <v>1212</v>
      </c>
      <c r="F5487" s="133" t="s">
        <v>10221</v>
      </c>
      <c r="G5487" s="133" t="s">
        <v>865</v>
      </c>
      <c r="H5487" s="133" t="s">
        <v>10573</v>
      </c>
      <c r="I5487" t="b">
        <v>0</v>
      </c>
      <c r="J5487" s="133" t="s">
        <v>867</v>
      </c>
      <c r="K5487" s="91">
        <v>3100</v>
      </c>
      <c r="L5487" s="278">
        <v>3100</v>
      </c>
      <c r="M5487" s="278">
        <f t="shared" si="85"/>
        <v>0</v>
      </c>
    </row>
    <row r="5488" spans="1:13" hidden="1" x14ac:dyDescent="0.3">
      <c r="A5488" s="108">
        <v>1082520</v>
      </c>
      <c r="B5488" s="133" t="s">
        <v>10574</v>
      </c>
      <c r="C5488" s="133" t="s">
        <v>25</v>
      </c>
      <c r="D5488" s="133" t="s">
        <v>10262</v>
      </c>
      <c r="E5488" s="133" t="s">
        <v>1212</v>
      </c>
      <c r="F5488" s="133" t="s">
        <v>10221</v>
      </c>
      <c r="G5488" s="133" t="s">
        <v>925</v>
      </c>
      <c r="H5488" s="133" t="s">
        <v>10575</v>
      </c>
      <c r="I5488" t="b">
        <v>0</v>
      </c>
      <c r="J5488" s="133" t="s">
        <v>867</v>
      </c>
      <c r="K5488" s="91">
        <v>7000</v>
      </c>
      <c r="L5488" s="278">
        <v>7000</v>
      </c>
      <c r="M5488" s="278">
        <f t="shared" si="85"/>
        <v>0</v>
      </c>
    </row>
    <row r="5489" spans="1:13" hidden="1" x14ac:dyDescent="0.3">
      <c r="A5489" s="108">
        <v>1082521</v>
      </c>
      <c r="B5489" s="133" t="s">
        <v>10581</v>
      </c>
      <c r="C5489" s="133" t="s">
        <v>25</v>
      </c>
      <c r="D5489" s="133" t="s">
        <v>10262</v>
      </c>
      <c r="E5489" s="133" t="s">
        <v>1212</v>
      </c>
      <c r="F5489" s="133" t="s">
        <v>10224</v>
      </c>
      <c r="G5489" s="133" t="s">
        <v>865</v>
      </c>
      <c r="H5489" s="133" t="s">
        <v>10573</v>
      </c>
      <c r="I5489" t="b">
        <v>0</v>
      </c>
      <c r="J5489" s="133" t="s">
        <v>867</v>
      </c>
      <c r="K5489" s="91">
        <v>750</v>
      </c>
      <c r="L5489" s="278">
        <v>750</v>
      </c>
      <c r="M5489" s="278">
        <f t="shared" si="85"/>
        <v>0</v>
      </c>
    </row>
    <row r="5490" spans="1:13" hidden="1" x14ac:dyDescent="0.3">
      <c r="A5490" s="108">
        <v>1082522</v>
      </c>
      <c r="B5490" s="133" t="s">
        <v>10584</v>
      </c>
      <c r="C5490" s="133" t="s">
        <v>25</v>
      </c>
      <c r="D5490" s="133" t="s">
        <v>10262</v>
      </c>
      <c r="E5490" s="133" t="s">
        <v>1212</v>
      </c>
      <c r="F5490" s="133" t="s">
        <v>10339</v>
      </c>
      <c r="G5490" s="133" t="s">
        <v>865</v>
      </c>
      <c r="H5490" s="133" t="s">
        <v>10585</v>
      </c>
      <c r="I5490" t="b">
        <v>0</v>
      </c>
      <c r="J5490" s="133" t="s">
        <v>867</v>
      </c>
      <c r="K5490" s="91">
        <v>790</v>
      </c>
      <c r="L5490" s="278">
        <v>790</v>
      </c>
      <c r="M5490" s="278">
        <f t="shared" si="85"/>
        <v>0</v>
      </c>
    </row>
    <row r="5491" spans="1:13" hidden="1" x14ac:dyDescent="0.3">
      <c r="A5491" s="108">
        <v>595116</v>
      </c>
      <c r="B5491" s="133" t="s">
        <v>10586</v>
      </c>
      <c r="C5491" s="133" t="s">
        <v>25</v>
      </c>
      <c r="D5491" s="133" t="s">
        <v>10262</v>
      </c>
      <c r="E5491" s="133" t="s">
        <v>1212</v>
      </c>
      <c r="F5491" s="133" t="s">
        <v>10339</v>
      </c>
      <c r="G5491" s="133" t="s">
        <v>925</v>
      </c>
      <c r="H5491" s="133" t="s">
        <v>10573</v>
      </c>
      <c r="I5491" t="b">
        <v>0</v>
      </c>
      <c r="J5491" s="133" t="s">
        <v>867</v>
      </c>
      <c r="K5491" s="91">
        <v>550</v>
      </c>
      <c r="L5491" s="278">
        <v>550</v>
      </c>
      <c r="M5491" s="278">
        <f t="shared" si="85"/>
        <v>0</v>
      </c>
    </row>
    <row r="5492" spans="1:13" hidden="1" x14ac:dyDescent="0.3">
      <c r="A5492" s="108">
        <v>595118</v>
      </c>
      <c r="B5492" s="133" t="s">
        <v>10591</v>
      </c>
      <c r="C5492" s="133" t="s">
        <v>25</v>
      </c>
      <c r="D5492" s="133" t="s">
        <v>10262</v>
      </c>
      <c r="E5492" s="133" t="s">
        <v>1212</v>
      </c>
      <c r="F5492" s="133" t="s">
        <v>10229</v>
      </c>
      <c r="G5492" s="133" t="s">
        <v>865</v>
      </c>
      <c r="H5492" s="133" t="s">
        <v>10573</v>
      </c>
      <c r="I5492" t="b">
        <v>0</v>
      </c>
      <c r="J5492" s="133" t="s">
        <v>867</v>
      </c>
      <c r="K5492" s="91">
        <v>600</v>
      </c>
      <c r="L5492" s="278">
        <v>600</v>
      </c>
      <c r="M5492" s="278">
        <f t="shared" si="85"/>
        <v>0</v>
      </c>
    </row>
    <row r="5493" spans="1:13" hidden="1" x14ac:dyDescent="0.3">
      <c r="A5493" s="108">
        <v>595119</v>
      </c>
      <c r="B5493" s="133" t="s">
        <v>10594</v>
      </c>
      <c r="C5493" s="133" t="s">
        <v>25</v>
      </c>
      <c r="D5493" s="133" t="s">
        <v>10262</v>
      </c>
      <c r="E5493" s="133" t="s">
        <v>1212</v>
      </c>
      <c r="F5493" s="133" t="s">
        <v>10275</v>
      </c>
      <c r="G5493" s="133" t="s">
        <v>865</v>
      </c>
      <c r="H5493" s="133" t="s">
        <v>10573</v>
      </c>
      <c r="I5493" t="b">
        <v>0</v>
      </c>
      <c r="J5493" s="133" t="s">
        <v>867</v>
      </c>
      <c r="K5493" s="91">
        <v>550</v>
      </c>
      <c r="L5493" s="278">
        <v>550</v>
      </c>
      <c r="M5493" s="278">
        <f t="shared" si="85"/>
        <v>0</v>
      </c>
    </row>
    <row r="5494" spans="1:13" hidden="1" x14ac:dyDescent="0.3">
      <c r="A5494" s="108">
        <v>595120</v>
      </c>
      <c r="B5494" s="133" t="s">
        <v>10599</v>
      </c>
      <c r="C5494" s="133" t="s">
        <v>25</v>
      </c>
      <c r="D5494" s="133" t="s">
        <v>10262</v>
      </c>
      <c r="E5494" s="133" t="s">
        <v>1212</v>
      </c>
      <c r="F5494" s="133" t="s">
        <v>10281</v>
      </c>
      <c r="G5494" s="133" t="s">
        <v>865</v>
      </c>
      <c r="H5494" s="133" t="s">
        <v>10600</v>
      </c>
      <c r="I5494" t="b">
        <v>0</v>
      </c>
      <c r="J5494" s="133" t="s">
        <v>867</v>
      </c>
      <c r="K5494" s="91">
        <v>500</v>
      </c>
      <c r="L5494" s="278">
        <v>500</v>
      </c>
      <c r="M5494" s="278">
        <f t="shared" si="85"/>
        <v>0</v>
      </c>
    </row>
    <row r="5495" spans="1:13" hidden="1" x14ac:dyDescent="0.3">
      <c r="A5495" s="108">
        <v>595121</v>
      </c>
      <c r="B5495" s="133" t="s">
        <v>10604</v>
      </c>
      <c r="C5495" s="133" t="s">
        <v>25</v>
      </c>
      <c r="D5495" s="133" t="s">
        <v>10262</v>
      </c>
      <c r="E5495" s="133" t="s">
        <v>1215</v>
      </c>
      <c r="F5495" s="133" t="s">
        <v>10213</v>
      </c>
      <c r="G5495" s="133" t="s">
        <v>865</v>
      </c>
      <c r="H5495" s="133" t="s">
        <v>3621</v>
      </c>
      <c r="I5495" t="b">
        <v>0</v>
      </c>
      <c r="J5495" s="133" t="s">
        <v>867</v>
      </c>
      <c r="K5495" s="91">
        <v>1000</v>
      </c>
      <c r="L5495" s="278">
        <v>1000</v>
      </c>
      <c r="M5495" s="278">
        <f t="shared" si="85"/>
        <v>0</v>
      </c>
    </row>
    <row r="5496" spans="1:13" hidden="1" x14ac:dyDescent="0.3">
      <c r="A5496" s="108">
        <v>595122</v>
      </c>
      <c r="B5496" s="133" t="s">
        <v>10605</v>
      </c>
      <c r="C5496" s="133" t="s">
        <v>25</v>
      </c>
      <c r="D5496" s="133" t="s">
        <v>10262</v>
      </c>
      <c r="E5496" s="133" t="s">
        <v>1215</v>
      </c>
      <c r="F5496" s="133" t="s">
        <v>10213</v>
      </c>
      <c r="G5496" s="133" t="s">
        <v>925</v>
      </c>
      <c r="H5496" s="133" t="s">
        <v>10606</v>
      </c>
      <c r="I5496" t="b">
        <v>0</v>
      </c>
      <c r="J5496" s="133" t="s">
        <v>867</v>
      </c>
      <c r="K5496" s="91">
        <v>600</v>
      </c>
      <c r="L5496" s="278">
        <v>600</v>
      </c>
      <c r="M5496" s="278">
        <f t="shared" si="85"/>
        <v>0</v>
      </c>
    </row>
    <row r="5497" spans="1:13" hidden="1" x14ac:dyDescent="0.3">
      <c r="A5497" s="108">
        <v>595123</v>
      </c>
      <c r="B5497" s="133" t="s">
        <v>10607</v>
      </c>
      <c r="C5497" s="133" t="s">
        <v>25</v>
      </c>
      <c r="D5497" s="133" t="s">
        <v>10262</v>
      </c>
      <c r="E5497" s="133" t="s">
        <v>1215</v>
      </c>
      <c r="F5497" s="133" t="s">
        <v>10213</v>
      </c>
      <c r="G5497" s="133" t="s">
        <v>928</v>
      </c>
      <c r="H5497" s="133" t="s">
        <v>10608</v>
      </c>
      <c r="I5497" t="b">
        <v>0</v>
      </c>
      <c r="J5497" s="133" t="s">
        <v>867</v>
      </c>
      <c r="K5497" s="91">
        <v>200</v>
      </c>
      <c r="L5497" s="278">
        <v>200</v>
      </c>
      <c r="M5497" s="278">
        <f t="shared" si="85"/>
        <v>0</v>
      </c>
    </row>
    <row r="5498" spans="1:13" hidden="1" x14ac:dyDescent="0.3">
      <c r="A5498" s="108">
        <v>595126</v>
      </c>
      <c r="B5498" s="133" t="s">
        <v>10609</v>
      </c>
      <c r="C5498" s="133" t="s">
        <v>25</v>
      </c>
      <c r="D5498" s="133" t="s">
        <v>10262</v>
      </c>
      <c r="E5498" s="133" t="s">
        <v>1215</v>
      </c>
      <c r="F5498" s="133" t="s">
        <v>10213</v>
      </c>
      <c r="G5498" s="133" t="s">
        <v>931</v>
      </c>
      <c r="H5498" s="133" t="s">
        <v>10610</v>
      </c>
      <c r="I5498" t="b">
        <v>0</v>
      </c>
      <c r="J5498" s="133" t="s">
        <v>867</v>
      </c>
      <c r="K5498" s="91">
        <v>2500</v>
      </c>
      <c r="L5498" s="278">
        <v>2500</v>
      </c>
      <c r="M5498" s="278">
        <f t="shared" si="85"/>
        <v>0</v>
      </c>
    </row>
    <row r="5499" spans="1:13" hidden="1" x14ac:dyDescent="0.3">
      <c r="A5499" s="108">
        <v>595127</v>
      </c>
      <c r="B5499" s="133" t="s">
        <v>10611</v>
      </c>
      <c r="C5499" s="133" t="s">
        <v>25</v>
      </c>
      <c r="D5499" s="133" t="s">
        <v>10262</v>
      </c>
      <c r="E5499" s="133" t="s">
        <v>1215</v>
      </c>
      <c r="F5499" s="133" t="s">
        <v>10213</v>
      </c>
      <c r="G5499" s="133" t="s">
        <v>944</v>
      </c>
      <c r="H5499" s="133" t="s">
        <v>10612</v>
      </c>
      <c r="I5499" t="b">
        <v>0</v>
      </c>
      <c r="J5499" s="133" t="s">
        <v>867</v>
      </c>
      <c r="K5499" s="91">
        <v>2000</v>
      </c>
      <c r="L5499" s="278">
        <v>2000</v>
      </c>
      <c r="M5499" s="278">
        <f t="shared" si="85"/>
        <v>0</v>
      </c>
    </row>
    <row r="5500" spans="1:13" hidden="1" x14ac:dyDescent="0.3">
      <c r="A5500" s="108">
        <v>595128</v>
      </c>
      <c r="B5500" s="133" t="s">
        <v>10613</v>
      </c>
      <c r="C5500" s="133" t="s">
        <v>25</v>
      </c>
      <c r="D5500" s="133" t="s">
        <v>10262</v>
      </c>
      <c r="E5500" s="133" t="s">
        <v>1215</v>
      </c>
      <c r="F5500" s="133" t="s">
        <v>10213</v>
      </c>
      <c r="G5500" s="133" t="s">
        <v>1060</v>
      </c>
      <c r="H5500" s="133" t="s">
        <v>10614</v>
      </c>
      <c r="I5500" t="b">
        <v>0</v>
      </c>
      <c r="J5500" s="133" t="s">
        <v>867</v>
      </c>
      <c r="K5500" s="91">
        <v>700</v>
      </c>
      <c r="L5500" s="278">
        <v>700</v>
      </c>
      <c r="M5500" s="278">
        <f t="shared" si="85"/>
        <v>0</v>
      </c>
    </row>
    <row r="5501" spans="1:13" hidden="1" x14ac:dyDescent="0.3">
      <c r="A5501" s="108">
        <v>595129</v>
      </c>
      <c r="B5501" s="133" t="s">
        <v>10615</v>
      </c>
      <c r="C5501" s="133" t="s">
        <v>25</v>
      </c>
      <c r="D5501" s="133" t="s">
        <v>10262</v>
      </c>
      <c r="E5501" s="133" t="s">
        <v>1220</v>
      </c>
      <c r="F5501" s="133" t="s">
        <v>10213</v>
      </c>
      <c r="G5501" s="133" t="s">
        <v>865</v>
      </c>
      <c r="H5501" s="133" t="s">
        <v>3581</v>
      </c>
      <c r="I5501" t="b">
        <v>0</v>
      </c>
      <c r="J5501" s="133" t="s">
        <v>867</v>
      </c>
      <c r="K5501" s="91">
        <v>3000</v>
      </c>
      <c r="L5501" s="278">
        <v>3000</v>
      </c>
      <c r="M5501" s="278">
        <f t="shared" si="85"/>
        <v>0</v>
      </c>
    </row>
    <row r="5502" spans="1:13" hidden="1" x14ac:dyDescent="0.3">
      <c r="A5502" s="108">
        <v>1172742</v>
      </c>
      <c r="B5502" s="133" t="s">
        <v>10616</v>
      </c>
      <c r="C5502" s="133" t="s">
        <v>25</v>
      </c>
      <c r="D5502" s="133" t="s">
        <v>10262</v>
      </c>
      <c r="E5502" s="133" t="s">
        <v>1220</v>
      </c>
      <c r="F5502" s="133" t="s">
        <v>10213</v>
      </c>
      <c r="G5502" s="133" t="s">
        <v>925</v>
      </c>
      <c r="H5502" s="133" t="s">
        <v>10617</v>
      </c>
      <c r="I5502" t="b">
        <v>0</v>
      </c>
      <c r="J5502" s="133" t="s">
        <v>867</v>
      </c>
      <c r="K5502" s="91">
        <v>2000</v>
      </c>
      <c r="L5502" s="278">
        <v>2000</v>
      </c>
      <c r="M5502" s="278">
        <f t="shared" si="85"/>
        <v>0</v>
      </c>
    </row>
    <row r="5503" spans="1:13" hidden="1" x14ac:dyDescent="0.3">
      <c r="A5503" s="108">
        <v>595130</v>
      </c>
      <c r="B5503" s="133" t="s">
        <v>10618</v>
      </c>
      <c r="C5503" s="133" t="s">
        <v>25</v>
      </c>
      <c r="D5503" s="133" t="s">
        <v>10262</v>
      </c>
      <c r="E5503" s="133" t="s">
        <v>1229</v>
      </c>
      <c r="F5503" s="133" t="s">
        <v>10213</v>
      </c>
      <c r="G5503" s="133" t="s">
        <v>865</v>
      </c>
      <c r="H5503" s="133" t="s">
        <v>10619</v>
      </c>
      <c r="I5503" t="b">
        <v>0</v>
      </c>
      <c r="J5503" s="133" t="s">
        <v>867</v>
      </c>
      <c r="K5503" s="91">
        <v>2000</v>
      </c>
      <c r="L5503" s="278">
        <v>2000</v>
      </c>
      <c r="M5503" s="278">
        <f t="shared" si="85"/>
        <v>0</v>
      </c>
    </row>
    <row r="5504" spans="1:13" hidden="1" x14ac:dyDescent="0.3">
      <c r="A5504" s="108">
        <v>595131</v>
      </c>
      <c r="B5504" s="133" t="s">
        <v>10620</v>
      </c>
      <c r="C5504" s="133" t="s">
        <v>25</v>
      </c>
      <c r="D5504" s="133" t="s">
        <v>10262</v>
      </c>
      <c r="E5504" s="133" t="s">
        <v>1229</v>
      </c>
      <c r="F5504" s="133" t="s">
        <v>10213</v>
      </c>
      <c r="G5504" s="133" t="s">
        <v>925</v>
      </c>
      <c r="H5504" s="133" t="s">
        <v>3526</v>
      </c>
      <c r="I5504" t="b">
        <v>0</v>
      </c>
      <c r="J5504" s="133" t="s">
        <v>867</v>
      </c>
      <c r="K5504" s="91">
        <v>500</v>
      </c>
      <c r="L5504" s="278">
        <v>500</v>
      </c>
      <c r="M5504" s="278">
        <f t="shared" si="85"/>
        <v>0</v>
      </c>
    </row>
    <row r="5505" spans="1:13" hidden="1" x14ac:dyDescent="0.3">
      <c r="A5505" s="108">
        <v>595132</v>
      </c>
      <c r="B5505" s="133" t="s">
        <v>10621</v>
      </c>
      <c r="C5505" s="133" t="s">
        <v>25</v>
      </c>
      <c r="D5505" s="133" t="s">
        <v>10262</v>
      </c>
      <c r="E5505" s="133" t="s">
        <v>1229</v>
      </c>
      <c r="F5505" s="133" t="s">
        <v>10213</v>
      </c>
      <c r="G5505" s="133" t="s">
        <v>928</v>
      </c>
      <c r="H5505" s="133" t="s">
        <v>3528</v>
      </c>
      <c r="I5505" t="b">
        <v>0</v>
      </c>
      <c r="J5505" s="133" t="s">
        <v>867</v>
      </c>
      <c r="K5505" s="91">
        <v>3000</v>
      </c>
      <c r="L5505" s="278">
        <v>3000</v>
      </c>
      <c r="M5505" s="278">
        <f t="shared" si="85"/>
        <v>0</v>
      </c>
    </row>
    <row r="5506" spans="1:13" hidden="1" x14ac:dyDescent="0.3">
      <c r="A5506" s="108">
        <v>2617729</v>
      </c>
      <c r="B5506" s="133" t="s">
        <v>10622</v>
      </c>
      <c r="C5506" s="133" t="s">
        <v>25</v>
      </c>
      <c r="D5506" s="133" t="s">
        <v>10262</v>
      </c>
      <c r="E5506" s="133" t="s">
        <v>1229</v>
      </c>
      <c r="F5506" s="133" t="s">
        <v>10213</v>
      </c>
      <c r="G5506" s="133" t="s">
        <v>931</v>
      </c>
      <c r="H5506" s="133" t="s">
        <v>1238</v>
      </c>
      <c r="I5506" t="b">
        <v>0</v>
      </c>
      <c r="J5506" s="133" t="s">
        <v>867</v>
      </c>
      <c r="K5506" s="91">
        <v>300</v>
      </c>
      <c r="L5506" s="278">
        <v>300</v>
      </c>
      <c r="M5506" s="278">
        <f t="shared" si="85"/>
        <v>0</v>
      </c>
    </row>
    <row r="5507" spans="1:13" hidden="1" x14ac:dyDescent="0.3">
      <c r="A5507" s="108">
        <v>595133</v>
      </c>
      <c r="B5507" s="133" t="s">
        <v>10623</v>
      </c>
      <c r="C5507" s="133" t="s">
        <v>25</v>
      </c>
      <c r="D5507" s="133" t="s">
        <v>10262</v>
      </c>
      <c r="E5507" s="133" t="s">
        <v>1229</v>
      </c>
      <c r="F5507" s="133" t="s">
        <v>10213</v>
      </c>
      <c r="G5507" s="133" t="s">
        <v>944</v>
      </c>
      <c r="H5507" s="133" t="s">
        <v>10624</v>
      </c>
      <c r="I5507" t="b">
        <v>0</v>
      </c>
      <c r="J5507" s="133" t="s">
        <v>867</v>
      </c>
      <c r="K5507" s="91">
        <v>500</v>
      </c>
      <c r="L5507" s="278">
        <v>500</v>
      </c>
      <c r="M5507" s="278">
        <f t="shared" si="85"/>
        <v>0</v>
      </c>
    </row>
    <row r="5508" spans="1:13" hidden="1" x14ac:dyDescent="0.3">
      <c r="A5508" s="108">
        <v>595134</v>
      </c>
      <c r="B5508" s="133" t="s">
        <v>10625</v>
      </c>
      <c r="C5508" s="133" t="s">
        <v>25</v>
      </c>
      <c r="D5508" s="133" t="s">
        <v>10262</v>
      </c>
      <c r="E5508" s="133" t="s">
        <v>1229</v>
      </c>
      <c r="F5508" s="133" t="s">
        <v>10213</v>
      </c>
      <c r="G5508" s="133" t="s">
        <v>1060</v>
      </c>
      <c r="H5508" s="133" t="s">
        <v>10626</v>
      </c>
      <c r="I5508" t="b">
        <v>0</v>
      </c>
      <c r="J5508" s="133" t="s">
        <v>867</v>
      </c>
      <c r="K5508" s="91">
        <v>300</v>
      </c>
      <c r="L5508" s="278">
        <v>300</v>
      </c>
      <c r="M5508" s="278">
        <f t="shared" si="85"/>
        <v>0</v>
      </c>
    </row>
    <row r="5509" spans="1:13" hidden="1" x14ac:dyDescent="0.3">
      <c r="A5509" s="108">
        <v>595135</v>
      </c>
      <c r="B5509" s="133" t="s">
        <v>10627</v>
      </c>
      <c r="C5509" s="133" t="s">
        <v>25</v>
      </c>
      <c r="D5509" s="133" t="s">
        <v>10262</v>
      </c>
      <c r="E5509" s="133" t="s">
        <v>1229</v>
      </c>
      <c r="F5509" s="133" t="s">
        <v>10218</v>
      </c>
      <c r="G5509" s="133" t="s">
        <v>865</v>
      </c>
      <c r="H5509" s="133" t="s">
        <v>1457</v>
      </c>
      <c r="I5509" t="b">
        <v>0</v>
      </c>
      <c r="J5509" s="133" t="s">
        <v>867</v>
      </c>
      <c r="K5509" s="91">
        <v>600</v>
      </c>
      <c r="L5509" s="278">
        <v>600</v>
      </c>
      <c r="M5509" s="278">
        <f t="shared" si="85"/>
        <v>0</v>
      </c>
    </row>
    <row r="5510" spans="1:13" hidden="1" x14ac:dyDescent="0.3">
      <c r="A5510" s="108">
        <v>595136</v>
      </c>
      <c r="B5510" s="133" t="s">
        <v>10628</v>
      </c>
      <c r="C5510" s="133" t="s">
        <v>25</v>
      </c>
      <c r="D5510" s="133" t="s">
        <v>10262</v>
      </c>
      <c r="E5510" s="133" t="s">
        <v>1229</v>
      </c>
      <c r="F5510" s="133" t="s">
        <v>10218</v>
      </c>
      <c r="G5510" s="133" t="s">
        <v>925</v>
      </c>
      <c r="H5510" s="133" t="s">
        <v>10629</v>
      </c>
      <c r="I5510" t="b">
        <v>0</v>
      </c>
      <c r="J5510" s="133" t="s">
        <v>867</v>
      </c>
      <c r="K5510" s="91">
        <v>890</v>
      </c>
      <c r="L5510" s="278">
        <v>890</v>
      </c>
      <c r="M5510" s="278">
        <f t="shared" ref="M5510:M5573" si="86">+L5510-K5510</f>
        <v>0</v>
      </c>
    </row>
    <row r="5511" spans="1:13" hidden="1" x14ac:dyDescent="0.3">
      <c r="A5511" s="108">
        <v>595137</v>
      </c>
      <c r="B5511" s="133" t="s">
        <v>10630</v>
      </c>
      <c r="C5511" s="133" t="s">
        <v>25</v>
      </c>
      <c r="D5511" s="133" t="s">
        <v>10262</v>
      </c>
      <c r="E5511" s="133" t="s">
        <v>1229</v>
      </c>
      <c r="F5511" s="133" t="s">
        <v>10221</v>
      </c>
      <c r="G5511" s="133" t="s">
        <v>865</v>
      </c>
      <c r="H5511" s="133" t="s">
        <v>1457</v>
      </c>
      <c r="I5511" t="b">
        <v>0</v>
      </c>
      <c r="J5511" s="133" t="s">
        <v>867</v>
      </c>
      <c r="K5511" s="91">
        <v>3390</v>
      </c>
      <c r="L5511" s="278">
        <v>3390</v>
      </c>
      <c r="M5511" s="278">
        <f t="shared" si="86"/>
        <v>0</v>
      </c>
    </row>
    <row r="5512" spans="1:13" hidden="1" x14ac:dyDescent="0.3">
      <c r="A5512" s="108">
        <v>595138</v>
      </c>
      <c r="B5512" s="133" t="s">
        <v>10631</v>
      </c>
      <c r="C5512" s="133" t="s">
        <v>25</v>
      </c>
      <c r="D5512" s="133" t="s">
        <v>10262</v>
      </c>
      <c r="E5512" s="133" t="s">
        <v>1229</v>
      </c>
      <c r="F5512" s="133" t="s">
        <v>10221</v>
      </c>
      <c r="G5512" s="133" t="s">
        <v>925</v>
      </c>
      <c r="H5512" s="133" t="s">
        <v>10629</v>
      </c>
      <c r="I5512" t="b">
        <v>0</v>
      </c>
      <c r="J5512" s="133" t="s">
        <v>867</v>
      </c>
      <c r="K5512" s="91">
        <v>700</v>
      </c>
      <c r="L5512" s="278">
        <v>700</v>
      </c>
      <c r="M5512" s="278">
        <f t="shared" si="86"/>
        <v>0</v>
      </c>
    </row>
    <row r="5513" spans="1:13" hidden="1" x14ac:dyDescent="0.3">
      <c r="A5513" s="108">
        <v>1210176</v>
      </c>
      <c r="B5513" s="133" t="s">
        <v>10632</v>
      </c>
      <c r="C5513" s="133" t="s">
        <v>25</v>
      </c>
      <c r="D5513" s="133" t="s">
        <v>10262</v>
      </c>
      <c r="E5513" s="133" t="s">
        <v>1229</v>
      </c>
      <c r="F5513" s="133" t="s">
        <v>10221</v>
      </c>
      <c r="G5513" s="133" t="s">
        <v>928</v>
      </c>
      <c r="H5513" s="133" t="s">
        <v>6338</v>
      </c>
      <c r="I5513" t="b">
        <v>0</v>
      </c>
      <c r="J5513" s="133" t="s">
        <v>867</v>
      </c>
      <c r="K5513" s="91">
        <v>2500</v>
      </c>
      <c r="L5513" s="278">
        <v>2500</v>
      </c>
      <c r="M5513" s="278">
        <f t="shared" si="86"/>
        <v>0</v>
      </c>
    </row>
    <row r="5514" spans="1:13" hidden="1" x14ac:dyDescent="0.3">
      <c r="A5514" s="108">
        <v>595140</v>
      </c>
      <c r="B5514" s="133" t="s">
        <v>10633</v>
      </c>
      <c r="C5514" s="133" t="s">
        <v>25</v>
      </c>
      <c r="D5514" s="133" t="s">
        <v>10262</v>
      </c>
      <c r="E5514" s="133" t="s">
        <v>1229</v>
      </c>
      <c r="F5514" s="133" t="s">
        <v>10221</v>
      </c>
      <c r="G5514" s="133" t="s">
        <v>931</v>
      </c>
      <c r="H5514" s="133" t="s">
        <v>10634</v>
      </c>
      <c r="I5514" t="b">
        <v>0</v>
      </c>
      <c r="J5514" s="133" t="s">
        <v>867</v>
      </c>
      <c r="K5514" s="91">
        <v>2500</v>
      </c>
      <c r="L5514" s="278">
        <v>2500</v>
      </c>
      <c r="M5514" s="278">
        <f t="shared" si="86"/>
        <v>0</v>
      </c>
    </row>
    <row r="5515" spans="1:13" hidden="1" x14ac:dyDescent="0.3">
      <c r="A5515" s="108">
        <v>1210177</v>
      </c>
      <c r="B5515" s="133" t="s">
        <v>10635</v>
      </c>
      <c r="C5515" s="133" t="s">
        <v>25</v>
      </c>
      <c r="D5515" s="133" t="s">
        <v>10262</v>
      </c>
      <c r="E5515" s="133" t="s">
        <v>1229</v>
      </c>
      <c r="F5515" s="133" t="s">
        <v>10269</v>
      </c>
      <c r="G5515" s="133" t="s">
        <v>865</v>
      </c>
      <c r="H5515" s="133" t="s">
        <v>1457</v>
      </c>
      <c r="I5515" t="b">
        <v>0</v>
      </c>
      <c r="J5515" s="133" t="s">
        <v>867</v>
      </c>
      <c r="K5515" s="91">
        <v>150</v>
      </c>
      <c r="L5515" s="278">
        <v>150</v>
      </c>
      <c r="M5515" s="278">
        <f t="shared" si="86"/>
        <v>0</v>
      </c>
    </row>
    <row r="5516" spans="1:13" hidden="1" x14ac:dyDescent="0.3">
      <c r="A5516" s="108">
        <v>1210178</v>
      </c>
      <c r="B5516" s="133" t="s">
        <v>10637</v>
      </c>
      <c r="C5516" s="133" t="s">
        <v>25</v>
      </c>
      <c r="D5516" s="133" t="s">
        <v>10262</v>
      </c>
      <c r="E5516" s="133" t="s">
        <v>1229</v>
      </c>
      <c r="F5516" s="133" t="s">
        <v>10224</v>
      </c>
      <c r="G5516" s="133" t="s">
        <v>865</v>
      </c>
      <c r="H5516" s="133" t="s">
        <v>1457</v>
      </c>
      <c r="I5516" t="b">
        <v>0</v>
      </c>
      <c r="J5516" s="133" t="s">
        <v>867</v>
      </c>
      <c r="K5516" s="91">
        <v>1000</v>
      </c>
      <c r="L5516" s="278">
        <v>1000</v>
      </c>
      <c r="M5516" s="278">
        <f t="shared" si="86"/>
        <v>0</v>
      </c>
    </row>
    <row r="5517" spans="1:13" hidden="1" x14ac:dyDescent="0.3">
      <c r="A5517" s="108">
        <v>595141</v>
      </c>
      <c r="B5517" s="133" t="s">
        <v>10638</v>
      </c>
      <c r="C5517" s="133" t="s">
        <v>25</v>
      </c>
      <c r="D5517" s="133" t="s">
        <v>10262</v>
      </c>
      <c r="E5517" s="133" t="s">
        <v>1229</v>
      </c>
      <c r="F5517" s="133" t="s">
        <v>10224</v>
      </c>
      <c r="G5517" s="133" t="s">
        <v>925</v>
      </c>
      <c r="H5517" s="133" t="s">
        <v>10629</v>
      </c>
      <c r="I5517" t="b">
        <v>0</v>
      </c>
      <c r="J5517" s="133" t="s">
        <v>867</v>
      </c>
      <c r="K5517" s="91">
        <v>900</v>
      </c>
      <c r="L5517" s="278">
        <v>900</v>
      </c>
      <c r="M5517" s="278">
        <f t="shared" si="86"/>
        <v>0</v>
      </c>
    </row>
    <row r="5518" spans="1:13" hidden="1" x14ac:dyDescent="0.3">
      <c r="A5518" s="108">
        <v>595142</v>
      </c>
      <c r="B5518" s="133" t="s">
        <v>10639</v>
      </c>
      <c r="C5518" s="133" t="s">
        <v>25</v>
      </c>
      <c r="D5518" s="133" t="s">
        <v>10262</v>
      </c>
      <c r="E5518" s="133" t="s">
        <v>1229</v>
      </c>
      <c r="F5518" s="133" t="s">
        <v>10339</v>
      </c>
      <c r="G5518" s="133" t="s">
        <v>865</v>
      </c>
      <c r="H5518" s="133" t="s">
        <v>1457</v>
      </c>
      <c r="I5518" t="b">
        <v>0</v>
      </c>
      <c r="J5518" s="133" t="s">
        <v>867</v>
      </c>
      <c r="K5518" s="91">
        <v>200</v>
      </c>
      <c r="L5518" s="278">
        <v>200</v>
      </c>
      <c r="M5518" s="278">
        <f t="shared" si="86"/>
        <v>0</v>
      </c>
    </row>
    <row r="5519" spans="1:13" hidden="1" x14ac:dyDescent="0.3">
      <c r="A5519" s="108">
        <v>595143</v>
      </c>
      <c r="B5519" s="133" t="s">
        <v>10640</v>
      </c>
      <c r="C5519" s="133" t="s">
        <v>25</v>
      </c>
      <c r="D5519" s="133" t="s">
        <v>10262</v>
      </c>
      <c r="E5519" s="133" t="s">
        <v>1229</v>
      </c>
      <c r="F5519" s="133" t="s">
        <v>10293</v>
      </c>
      <c r="G5519" s="133" t="s">
        <v>865</v>
      </c>
      <c r="H5519" s="133" t="s">
        <v>1457</v>
      </c>
      <c r="I5519" t="b">
        <v>0</v>
      </c>
      <c r="J5519" s="133" t="s">
        <v>867</v>
      </c>
      <c r="K5519" s="91">
        <v>0</v>
      </c>
      <c r="L5519" s="278">
        <v>0</v>
      </c>
      <c r="M5519" s="278">
        <f t="shared" si="86"/>
        <v>0</v>
      </c>
    </row>
    <row r="5520" spans="1:13" hidden="1" x14ac:dyDescent="0.3">
      <c r="A5520" s="108">
        <v>595255</v>
      </c>
      <c r="B5520" s="133" t="s">
        <v>10641</v>
      </c>
      <c r="C5520" s="133" t="s">
        <v>25</v>
      </c>
      <c r="D5520" s="133" t="s">
        <v>10262</v>
      </c>
      <c r="E5520" s="133" t="s">
        <v>1229</v>
      </c>
      <c r="F5520" s="133" t="s">
        <v>10229</v>
      </c>
      <c r="G5520" s="133" t="s">
        <v>865</v>
      </c>
      <c r="H5520" s="133" t="s">
        <v>1457</v>
      </c>
      <c r="I5520" t="b">
        <v>0</v>
      </c>
      <c r="J5520" s="133" t="s">
        <v>867</v>
      </c>
      <c r="K5520" s="91">
        <v>100</v>
      </c>
      <c r="L5520" s="278">
        <v>100</v>
      </c>
      <c r="M5520" s="278">
        <f t="shared" si="86"/>
        <v>0</v>
      </c>
    </row>
    <row r="5521" spans="1:13" hidden="1" x14ac:dyDescent="0.3">
      <c r="A5521" s="108">
        <v>595266</v>
      </c>
      <c r="B5521" s="133" t="s">
        <v>10642</v>
      </c>
      <c r="C5521" s="133" t="s">
        <v>25</v>
      </c>
      <c r="D5521" s="133" t="s">
        <v>10262</v>
      </c>
      <c r="E5521" s="133" t="s">
        <v>1229</v>
      </c>
      <c r="F5521" s="133" t="s">
        <v>10275</v>
      </c>
      <c r="G5521" s="133" t="s">
        <v>865</v>
      </c>
      <c r="H5521" s="133" t="s">
        <v>1457</v>
      </c>
      <c r="I5521" t="b">
        <v>0</v>
      </c>
      <c r="J5521" s="133" t="s">
        <v>867</v>
      </c>
      <c r="K5521" s="91">
        <v>1000</v>
      </c>
      <c r="L5521" s="278">
        <v>1000</v>
      </c>
      <c r="M5521" s="278">
        <f t="shared" si="86"/>
        <v>0</v>
      </c>
    </row>
    <row r="5522" spans="1:13" hidden="1" x14ac:dyDescent="0.3">
      <c r="A5522" s="108">
        <v>1082523</v>
      </c>
      <c r="B5522" s="133" t="s">
        <v>10643</v>
      </c>
      <c r="C5522" s="133" t="s">
        <v>25</v>
      </c>
      <c r="D5522" s="133" t="s">
        <v>10262</v>
      </c>
      <c r="E5522" s="133" t="s">
        <v>1229</v>
      </c>
      <c r="F5522" s="133" t="s">
        <v>10275</v>
      </c>
      <c r="G5522" s="133" t="s">
        <v>925</v>
      </c>
      <c r="H5522" s="133" t="s">
        <v>10629</v>
      </c>
      <c r="I5522" t="b">
        <v>0</v>
      </c>
      <c r="J5522" s="133" t="s">
        <v>867</v>
      </c>
      <c r="K5522" s="91">
        <v>300</v>
      </c>
      <c r="L5522" s="278">
        <v>300</v>
      </c>
      <c r="M5522" s="278">
        <f t="shared" si="86"/>
        <v>0</v>
      </c>
    </row>
    <row r="5523" spans="1:13" hidden="1" x14ac:dyDescent="0.3">
      <c r="A5523" s="108">
        <v>1082524</v>
      </c>
      <c r="B5523" s="133" t="s">
        <v>10644</v>
      </c>
      <c r="C5523" s="133" t="s">
        <v>25</v>
      </c>
      <c r="D5523" s="133" t="s">
        <v>10262</v>
      </c>
      <c r="E5523" s="133" t="s">
        <v>1229</v>
      </c>
      <c r="F5523" s="133" t="s">
        <v>10277</v>
      </c>
      <c r="G5523" s="133" t="s">
        <v>865</v>
      </c>
      <c r="H5523" s="133" t="s">
        <v>1457</v>
      </c>
      <c r="I5523" t="b">
        <v>0</v>
      </c>
      <c r="J5523" s="133" t="s">
        <v>867</v>
      </c>
      <c r="K5523" s="91">
        <v>800</v>
      </c>
      <c r="L5523" s="278">
        <v>800</v>
      </c>
      <c r="M5523" s="278">
        <f t="shared" si="86"/>
        <v>0</v>
      </c>
    </row>
    <row r="5524" spans="1:13" hidden="1" x14ac:dyDescent="0.3">
      <c r="A5524" s="108">
        <v>1082525</v>
      </c>
      <c r="B5524" s="133" t="s">
        <v>10645</v>
      </c>
      <c r="C5524" s="133" t="s">
        <v>25</v>
      </c>
      <c r="D5524" s="133" t="s">
        <v>10262</v>
      </c>
      <c r="E5524" s="133" t="s">
        <v>1229</v>
      </c>
      <c r="F5524" s="133" t="s">
        <v>10277</v>
      </c>
      <c r="G5524" s="133" t="s">
        <v>925</v>
      </c>
      <c r="H5524" s="133" t="s">
        <v>10629</v>
      </c>
      <c r="I5524" t="b">
        <v>0</v>
      </c>
      <c r="J5524" s="133" t="s">
        <v>867</v>
      </c>
      <c r="K5524" s="91">
        <v>450</v>
      </c>
      <c r="L5524" s="278">
        <v>450</v>
      </c>
      <c r="M5524" s="278">
        <f t="shared" si="86"/>
        <v>0</v>
      </c>
    </row>
    <row r="5525" spans="1:13" hidden="1" x14ac:dyDescent="0.3">
      <c r="A5525" s="108">
        <v>595144</v>
      </c>
      <c r="B5525" s="133" t="s">
        <v>10646</v>
      </c>
      <c r="C5525" s="133" t="s">
        <v>25</v>
      </c>
      <c r="D5525" s="133" t="s">
        <v>10262</v>
      </c>
      <c r="E5525" s="133" t="s">
        <v>1229</v>
      </c>
      <c r="F5525" s="133" t="s">
        <v>10279</v>
      </c>
      <c r="G5525" s="133" t="s">
        <v>865</v>
      </c>
      <c r="H5525" s="133" t="s">
        <v>1457</v>
      </c>
      <c r="I5525" t="b">
        <v>0</v>
      </c>
      <c r="J5525" s="133" t="s">
        <v>867</v>
      </c>
      <c r="K5525" s="91">
        <v>100</v>
      </c>
      <c r="L5525" s="278">
        <v>100</v>
      </c>
      <c r="M5525" s="278">
        <f t="shared" si="86"/>
        <v>0</v>
      </c>
    </row>
    <row r="5526" spans="1:13" hidden="1" x14ac:dyDescent="0.3">
      <c r="A5526" s="108">
        <v>595153</v>
      </c>
      <c r="B5526" s="133" t="s">
        <v>10647</v>
      </c>
      <c r="C5526" s="133" t="s">
        <v>25</v>
      </c>
      <c r="D5526" s="133" t="s">
        <v>10262</v>
      </c>
      <c r="E5526" s="133" t="s">
        <v>1229</v>
      </c>
      <c r="F5526" s="133" t="s">
        <v>10298</v>
      </c>
      <c r="G5526" s="133" t="s">
        <v>925</v>
      </c>
      <c r="H5526" s="133" t="s">
        <v>1457</v>
      </c>
      <c r="I5526" t="b">
        <v>0</v>
      </c>
      <c r="J5526" s="133" t="s">
        <v>867</v>
      </c>
      <c r="K5526" s="91">
        <v>500</v>
      </c>
      <c r="L5526" s="278">
        <v>500</v>
      </c>
      <c r="M5526" s="278">
        <f t="shared" si="86"/>
        <v>0</v>
      </c>
    </row>
    <row r="5527" spans="1:13" hidden="1" x14ac:dyDescent="0.3">
      <c r="A5527" s="108">
        <v>595154</v>
      </c>
      <c r="B5527" s="133" t="s">
        <v>10648</v>
      </c>
      <c r="C5527" s="133" t="s">
        <v>25</v>
      </c>
      <c r="D5527" s="133" t="s">
        <v>10262</v>
      </c>
      <c r="E5527" s="133" t="s">
        <v>1229</v>
      </c>
      <c r="F5527" s="133" t="s">
        <v>10300</v>
      </c>
      <c r="G5527" s="133" t="s">
        <v>865</v>
      </c>
      <c r="H5527" s="133" t="s">
        <v>1457</v>
      </c>
      <c r="I5527" t="b">
        <v>0</v>
      </c>
      <c r="J5527" s="133" t="s">
        <v>867</v>
      </c>
      <c r="K5527" s="91">
        <v>0</v>
      </c>
      <c r="L5527" s="278">
        <v>0</v>
      </c>
      <c r="M5527" s="278">
        <f t="shared" si="86"/>
        <v>0</v>
      </c>
    </row>
    <row r="5528" spans="1:13" hidden="1" x14ac:dyDescent="0.3">
      <c r="A5528" s="108">
        <v>595155</v>
      </c>
      <c r="B5528" s="133" t="s">
        <v>10649</v>
      </c>
      <c r="C5528" s="133" t="s">
        <v>25</v>
      </c>
      <c r="D5528" s="133" t="s">
        <v>10262</v>
      </c>
      <c r="E5528" s="133" t="s">
        <v>1229</v>
      </c>
      <c r="F5528" s="133" t="s">
        <v>10281</v>
      </c>
      <c r="G5528" s="133" t="s">
        <v>865</v>
      </c>
      <c r="H5528" s="133" t="s">
        <v>1457</v>
      </c>
      <c r="I5528" t="b">
        <v>0</v>
      </c>
      <c r="J5528" s="133" t="s">
        <v>867</v>
      </c>
      <c r="K5528" s="91">
        <v>500</v>
      </c>
      <c r="L5528" s="278">
        <v>500</v>
      </c>
      <c r="M5528" s="278">
        <f t="shared" si="86"/>
        <v>0</v>
      </c>
    </row>
    <row r="5529" spans="1:13" hidden="1" x14ac:dyDescent="0.3">
      <c r="A5529" s="108">
        <v>595156</v>
      </c>
      <c r="B5529" s="133" t="s">
        <v>10650</v>
      </c>
      <c r="C5529" s="133" t="s">
        <v>25</v>
      </c>
      <c r="D5529" s="133" t="s">
        <v>10262</v>
      </c>
      <c r="E5529" s="133" t="s">
        <v>1229</v>
      </c>
      <c r="F5529" s="133" t="s">
        <v>10232</v>
      </c>
      <c r="G5529" s="133" t="s">
        <v>865</v>
      </c>
      <c r="H5529" s="133" t="s">
        <v>10629</v>
      </c>
      <c r="I5529" t="b">
        <v>0</v>
      </c>
      <c r="J5529" s="133" t="s">
        <v>867</v>
      </c>
      <c r="K5529" s="91">
        <v>360</v>
      </c>
      <c r="L5529" s="278">
        <v>360</v>
      </c>
      <c r="M5529" s="278">
        <f t="shared" si="86"/>
        <v>0</v>
      </c>
    </row>
    <row r="5530" spans="1:13" hidden="1" x14ac:dyDescent="0.3">
      <c r="A5530" s="108">
        <v>1082530</v>
      </c>
      <c r="B5530" s="133" t="s">
        <v>10651</v>
      </c>
      <c r="C5530" s="133" t="s">
        <v>25</v>
      </c>
      <c r="D5530" s="133" t="s">
        <v>10262</v>
      </c>
      <c r="E5530" s="133" t="s">
        <v>1229</v>
      </c>
      <c r="F5530" s="133" t="s">
        <v>10238</v>
      </c>
      <c r="G5530" s="133" t="s">
        <v>865</v>
      </c>
      <c r="H5530" s="133" t="s">
        <v>1457</v>
      </c>
      <c r="I5530" t="b">
        <v>0</v>
      </c>
      <c r="J5530" s="133" t="s">
        <v>867</v>
      </c>
      <c r="K5530" s="91">
        <v>200</v>
      </c>
      <c r="L5530" s="278">
        <v>200</v>
      </c>
      <c r="M5530" s="278">
        <f t="shared" si="86"/>
        <v>0</v>
      </c>
    </row>
    <row r="5531" spans="1:13" hidden="1" x14ac:dyDescent="0.3">
      <c r="A5531" s="108">
        <v>1082531</v>
      </c>
      <c r="B5531" s="133" t="s">
        <v>10652</v>
      </c>
      <c r="C5531" s="133" t="s">
        <v>25</v>
      </c>
      <c r="D5531" s="133" t="s">
        <v>10262</v>
      </c>
      <c r="E5531" s="133" t="s">
        <v>1229</v>
      </c>
      <c r="F5531" s="133" t="s">
        <v>10241</v>
      </c>
      <c r="G5531" s="133" t="s">
        <v>865</v>
      </c>
      <c r="H5531" s="133" t="s">
        <v>1457</v>
      </c>
      <c r="I5531" t="b">
        <v>0</v>
      </c>
      <c r="J5531" s="133" t="s">
        <v>867</v>
      </c>
      <c r="K5531" s="91">
        <v>0</v>
      </c>
      <c r="L5531" s="278">
        <v>0</v>
      </c>
      <c r="M5531" s="278">
        <f t="shared" si="86"/>
        <v>0</v>
      </c>
    </row>
    <row r="5532" spans="1:13" hidden="1" x14ac:dyDescent="0.3">
      <c r="A5532" s="108">
        <v>1082532</v>
      </c>
      <c r="B5532" s="133" t="s">
        <v>10653</v>
      </c>
      <c r="C5532" s="133" t="s">
        <v>25</v>
      </c>
      <c r="D5532" s="133" t="s">
        <v>10262</v>
      </c>
      <c r="E5532" s="133" t="s">
        <v>1229</v>
      </c>
      <c r="F5532" s="133" t="s">
        <v>10241</v>
      </c>
      <c r="G5532" s="133" t="s">
        <v>925</v>
      </c>
      <c r="H5532" s="133" t="s">
        <v>10629</v>
      </c>
      <c r="I5532" t="b">
        <v>0</v>
      </c>
      <c r="J5532" s="133" t="s">
        <v>867</v>
      </c>
      <c r="K5532" s="91">
        <v>480</v>
      </c>
      <c r="L5532" s="278">
        <v>480</v>
      </c>
      <c r="M5532" s="278">
        <f t="shared" si="86"/>
        <v>0</v>
      </c>
    </row>
    <row r="5533" spans="1:13" hidden="1" x14ac:dyDescent="0.3">
      <c r="A5533" s="108">
        <v>1082533</v>
      </c>
      <c r="B5533" s="133" t="s">
        <v>10654</v>
      </c>
      <c r="C5533" s="133" t="s">
        <v>25</v>
      </c>
      <c r="D5533" s="133" t="s">
        <v>10262</v>
      </c>
      <c r="E5533" s="133" t="s">
        <v>1229</v>
      </c>
      <c r="F5533" s="133" t="s">
        <v>10284</v>
      </c>
      <c r="G5533" s="133" t="s">
        <v>865</v>
      </c>
      <c r="H5533" s="133" t="s">
        <v>1457</v>
      </c>
      <c r="I5533" t="b">
        <v>0</v>
      </c>
      <c r="J5533" s="133" t="s">
        <v>867</v>
      </c>
      <c r="K5533" s="91">
        <v>50</v>
      </c>
      <c r="L5533" s="278">
        <v>50</v>
      </c>
      <c r="M5533" s="278">
        <f t="shared" si="86"/>
        <v>0</v>
      </c>
    </row>
    <row r="5534" spans="1:13" hidden="1" x14ac:dyDescent="0.3">
      <c r="A5534" s="108">
        <v>1082534</v>
      </c>
      <c r="B5534" s="133" t="s">
        <v>10655</v>
      </c>
      <c r="C5534" s="133" t="s">
        <v>25</v>
      </c>
      <c r="D5534" s="133" t="s">
        <v>10262</v>
      </c>
      <c r="E5534" s="133" t="s">
        <v>1240</v>
      </c>
      <c r="F5534" s="133" t="s">
        <v>10213</v>
      </c>
      <c r="G5534" s="133" t="s">
        <v>865</v>
      </c>
      <c r="H5534" s="133" t="s">
        <v>10656</v>
      </c>
      <c r="I5534" t="b">
        <v>0</v>
      </c>
      <c r="J5534" s="133" t="s">
        <v>867</v>
      </c>
      <c r="K5534" s="91">
        <v>750</v>
      </c>
      <c r="L5534" s="278">
        <v>750</v>
      </c>
      <c r="M5534" s="278">
        <f t="shared" si="86"/>
        <v>0</v>
      </c>
    </row>
    <row r="5535" spans="1:13" hidden="1" x14ac:dyDescent="0.3">
      <c r="A5535" s="108">
        <v>1082535</v>
      </c>
      <c r="B5535" s="133" t="s">
        <v>10657</v>
      </c>
      <c r="C5535" s="133" t="s">
        <v>25</v>
      </c>
      <c r="D5535" s="133" t="s">
        <v>10262</v>
      </c>
      <c r="E5535" s="133" t="s">
        <v>1240</v>
      </c>
      <c r="F5535" s="133" t="s">
        <v>10213</v>
      </c>
      <c r="G5535" s="133" t="s">
        <v>925</v>
      </c>
      <c r="H5535" s="133" t="s">
        <v>6670</v>
      </c>
      <c r="I5535" t="b">
        <v>0</v>
      </c>
      <c r="J5535" s="133" t="s">
        <v>867</v>
      </c>
      <c r="K5535" s="91">
        <v>19550</v>
      </c>
      <c r="L5535" s="278">
        <v>19550</v>
      </c>
      <c r="M5535" s="278">
        <f t="shared" si="86"/>
        <v>0</v>
      </c>
    </row>
    <row r="5536" spans="1:13" hidden="1" x14ac:dyDescent="0.3">
      <c r="A5536" s="108">
        <v>595145</v>
      </c>
      <c r="B5536" s="133" t="s">
        <v>10658</v>
      </c>
      <c r="C5536" s="133" t="s">
        <v>25</v>
      </c>
      <c r="D5536" s="133" t="s">
        <v>10262</v>
      </c>
      <c r="E5536" s="133" t="s">
        <v>1240</v>
      </c>
      <c r="F5536" s="133" t="s">
        <v>10218</v>
      </c>
      <c r="G5536" s="133" t="s">
        <v>865</v>
      </c>
      <c r="H5536" s="133" t="s">
        <v>10659</v>
      </c>
      <c r="I5536" t="b">
        <v>0</v>
      </c>
      <c r="J5536" s="133" t="s">
        <v>867</v>
      </c>
      <c r="K5536" s="91">
        <v>4620</v>
      </c>
      <c r="L5536" s="278">
        <v>4620</v>
      </c>
      <c r="M5536" s="278">
        <f t="shared" si="86"/>
        <v>0</v>
      </c>
    </row>
    <row r="5537" spans="1:13" hidden="1" x14ac:dyDescent="0.3">
      <c r="A5537" s="108">
        <v>1082536</v>
      </c>
      <c r="B5537" s="133" t="s">
        <v>10660</v>
      </c>
      <c r="C5537" s="133" t="s">
        <v>25</v>
      </c>
      <c r="D5537" s="133" t="s">
        <v>10262</v>
      </c>
      <c r="E5537" s="133" t="s">
        <v>1240</v>
      </c>
      <c r="F5537" s="133" t="s">
        <v>10221</v>
      </c>
      <c r="G5537" s="133" t="s">
        <v>865</v>
      </c>
      <c r="H5537" s="133" t="s">
        <v>10661</v>
      </c>
      <c r="I5537" t="b">
        <v>0</v>
      </c>
      <c r="J5537" s="133" t="s">
        <v>867</v>
      </c>
      <c r="K5537" s="91">
        <v>41580</v>
      </c>
      <c r="L5537" s="278">
        <v>41580</v>
      </c>
      <c r="M5537" s="278">
        <f t="shared" si="86"/>
        <v>0</v>
      </c>
    </row>
    <row r="5538" spans="1:13" hidden="1" x14ac:dyDescent="0.3">
      <c r="A5538" s="108">
        <v>1082537</v>
      </c>
      <c r="B5538" s="133" t="s">
        <v>10662</v>
      </c>
      <c r="C5538" s="133" t="s">
        <v>25</v>
      </c>
      <c r="D5538" s="133" t="s">
        <v>10262</v>
      </c>
      <c r="E5538" s="133" t="s">
        <v>1240</v>
      </c>
      <c r="F5538" s="133" t="s">
        <v>10221</v>
      </c>
      <c r="G5538" s="133" t="s">
        <v>925</v>
      </c>
      <c r="H5538" s="133" t="s">
        <v>10663</v>
      </c>
      <c r="I5538" t="b">
        <v>0</v>
      </c>
      <c r="J5538" s="133" t="s">
        <v>867</v>
      </c>
      <c r="K5538" s="91">
        <v>50000</v>
      </c>
      <c r="L5538" s="278">
        <v>50000</v>
      </c>
      <c r="M5538" s="278">
        <f t="shared" si="86"/>
        <v>0</v>
      </c>
    </row>
    <row r="5539" spans="1:13" hidden="1" x14ac:dyDescent="0.3">
      <c r="A5539" s="108">
        <v>1082538</v>
      </c>
      <c r="B5539" s="133" t="s">
        <v>10664</v>
      </c>
      <c r="C5539" s="133" t="s">
        <v>25</v>
      </c>
      <c r="D5539" s="133" t="s">
        <v>10262</v>
      </c>
      <c r="E5539" s="133" t="s">
        <v>1240</v>
      </c>
      <c r="F5539" s="133" t="s">
        <v>10269</v>
      </c>
      <c r="G5539" s="133" t="s">
        <v>865</v>
      </c>
      <c r="H5539" s="133" t="s">
        <v>10665</v>
      </c>
      <c r="I5539" t="b">
        <v>0</v>
      </c>
      <c r="J5539" s="133" t="s">
        <v>867</v>
      </c>
      <c r="K5539" s="91">
        <v>2640</v>
      </c>
      <c r="L5539" s="278">
        <v>2640</v>
      </c>
      <c r="M5539" s="278">
        <f t="shared" si="86"/>
        <v>0</v>
      </c>
    </row>
    <row r="5540" spans="1:13" hidden="1" x14ac:dyDescent="0.3">
      <c r="A5540" s="108">
        <v>1082539</v>
      </c>
      <c r="B5540" s="133" t="s">
        <v>10666</v>
      </c>
      <c r="C5540" s="133" t="s">
        <v>25</v>
      </c>
      <c r="D5540" s="133" t="s">
        <v>10262</v>
      </c>
      <c r="E5540" s="133" t="s">
        <v>1240</v>
      </c>
      <c r="F5540" s="133" t="s">
        <v>10224</v>
      </c>
      <c r="G5540" s="133" t="s">
        <v>865</v>
      </c>
      <c r="H5540" s="133" t="s">
        <v>10667</v>
      </c>
      <c r="I5540" t="b">
        <v>0</v>
      </c>
      <c r="J5540" s="133" t="s">
        <v>867</v>
      </c>
      <c r="K5540" s="91">
        <v>6770</v>
      </c>
      <c r="L5540" s="278">
        <v>6770</v>
      </c>
      <c r="M5540" s="278">
        <f t="shared" si="86"/>
        <v>0</v>
      </c>
    </row>
    <row r="5541" spans="1:13" hidden="1" x14ac:dyDescent="0.3">
      <c r="A5541" s="108">
        <v>1082540</v>
      </c>
      <c r="B5541" s="133" t="s">
        <v>10668</v>
      </c>
      <c r="C5541" s="133" t="s">
        <v>25</v>
      </c>
      <c r="D5541" s="133" t="s">
        <v>10262</v>
      </c>
      <c r="E5541" s="133" t="s">
        <v>1240</v>
      </c>
      <c r="F5541" s="133" t="s">
        <v>10275</v>
      </c>
      <c r="G5541" s="133" t="s">
        <v>865</v>
      </c>
      <c r="H5541" s="133" t="s">
        <v>10669</v>
      </c>
      <c r="I5541" t="b">
        <v>0</v>
      </c>
      <c r="J5541" s="133" t="s">
        <v>867</v>
      </c>
      <c r="K5541" s="91">
        <v>1980</v>
      </c>
      <c r="L5541" s="278">
        <v>1980</v>
      </c>
      <c r="M5541" s="278">
        <f t="shared" si="86"/>
        <v>0</v>
      </c>
    </row>
    <row r="5542" spans="1:13" hidden="1" x14ac:dyDescent="0.3">
      <c r="A5542" s="108">
        <v>1082541</v>
      </c>
      <c r="B5542" s="133" t="s">
        <v>10670</v>
      </c>
      <c r="C5542" s="133" t="s">
        <v>25</v>
      </c>
      <c r="D5542" s="133" t="s">
        <v>10262</v>
      </c>
      <c r="E5542" s="133" t="s">
        <v>1240</v>
      </c>
      <c r="F5542" s="133" t="s">
        <v>10277</v>
      </c>
      <c r="G5542" s="133" t="s">
        <v>865</v>
      </c>
      <c r="H5542" s="133" t="s">
        <v>10671</v>
      </c>
      <c r="I5542" t="b">
        <v>0</v>
      </c>
      <c r="J5542" s="133" t="s">
        <v>867</v>
      </c>
      <c r="K5542" s="91">
        <v>8420</v>
      </c>
      <c r="L5542" s="278">
        <v>8420</v>
      </c>
      <c r="M5542" s="278">
        <f t="shared" si="86"/>
        <v>0</v>
      </c>
    </row>
    <row r="5543" spans="1:13" hidden="1" x14ac:dyDescent="0.3">
      <c r="A5543" s="108">
        <v>1082542</v>
      </c>
      <c r="B5543" s="133" t="s">
        <v>10672</v>
      </c>
      <c r="C5543" s="133" t="s">
        <v>25</v>
      </c>
      <c r="D5543" s="133" t="s">
        <v>10262</v>
      </c>
      <c r="E5543" s="133" t="s">
        <v>1240</v>
      </c>
      <c r="F5543" s="133" t="s">
        <v>10673</v>
      </c>
      <c r="G5543" s="133" t="s">
        <v>865</v>
      </c>
      <c r="H5543" s="133" t="s">
        <v>10674</v>
      </c>
      <c r="I5543" t="b">
        <v>0</v>
      </c>
      <c r="J5543" s="133" t="s">
        <v>867</v>
      </c>
      <c r="K5543" s="91">
        <v>500</v>
      </c>
      <c r="L5543" s="278">
        <v>500</v>
      </c>
      <c r="M5543" s="278">
        <f t="shared" si="86"/>
        <v>0</v>
      </c>
    </row>
    <row r="5544" spans="1:13" hidden="1" x14ac:dyDescent="0.3">
      <c r="A5544" s="108">
        <v>1082543</v>
      </c>
      <c r="B5544" s="133" t="s">
        <v>10675</v>
      </c>
      <c r="C5544" s="133" t="s">
        <v>25</v>
      </c>
      <c r="D5544" s="133" t="s">
        <v>10262</v>
      </c>
      <c r="E5544" s="133" t="s">
        <v>1240</v>
      </c>
      <c r="F5544" s="133" t="s">
        <v>10676</v>
      </c>
      <c r="G5544" s="133" t="s">
        <v>865</v>
      </c>
      <c r="H5544" s="133" t="s">
        <v>10677</v>
      </c>
      <c r="I5544" t="b">
        <v>0</v>
      </c>
      <c r="J5544" s="133" t="s">
        <v>867</v>
      </c>
      <c r="K5544" s="91">
        <v>500</v>
      </c>
      <c r="L5544" s="278">
        <v>500</v>
      </c>
      <c r="M5544" s="278">
        <f t="shared" si="86"/>
        <v>0</v>
      </c>
    </row>
    <row r="5545" spans="1:13" hidden="1" x14ac:dyDescent="0.3">
      <c r="A5545" s="108">
        <v>1082544</v>
      </c>
      <c r="B5545" s="133" t="s">
        <v>10678</v>
      </c>
      <c r="C5545" s="133" t="s">
        <v>25</v>
      </c>
      <c r="D5545" s="133" t="s">
        <v>10262</v>
      </c>
      <c r="E5545" s="133" t="s">
        <v>1240</v>
      </c>
      <c r="F5545" s="133" t="s">
        <v>10483</v>
      </c>
      <c r="G5545" s="133" t="s">
        <v>865</v>
      </c>
      <c r="H5545" s="133" t="s">
        <v>10679</v>
      </c>
      <c r="I5545" t="b">
        <v>0</v>
      </c>
      <c r="J5545" s="133" t="s">
        <v>867</v>
      </c>
      <c r="K5545" s="91">
        <v>330</v>
      </c>
      <c r="L5545" s="278">
        <v>330</v>
      </c>
      <c r="M5545" s="278">
        <f t="shared" si="86"/>
        <v>0</v>
      </c>
    </row>
    <row r="5546" spans="1:13" hidden="1" x14ac:dyDescent="0.3">
      <c r="A5546" s="108">
        <v>1082545</v>
      </c>
      <c r="B5546" s="133" t="s">
        <v>10680</v>
      </c>
      <c r="C5546" s="133" t="s">
        <v>25</v>
      </c>
      <c r="D5546" s="133" t="s">
        <v>10262</v>
      </c>
      <c r="E5546" s="133" t="s">
        <v>1240</v>
      </c>
      <c r="F5546" s="133" t="s">
        <v>10304</v>
      </c>
      <c r="G5546" s="133" t="s">
        <v>865</v>
      </c>
      <c r="H5546" s="133" t="s">
        <v>10681</v>
      </c>
      <c r="I5546" t="b">
        <v>0</v>
      </c>
      <c r="J5546" s="133" t="s">
        <v>867</v>
      </c>
      <c r="K5546" s="91">
        <v>4130</v>
      </c>
      <c r="L5546" s="278">
        <v>4130</v>
      </c>
      <c r="M5546" s="278">
        <f t="shared" si="86"/>
        <v>0</v>
      </c>
    </row>
    <row r="5547" spans="1:13" hidden="1" x14ac:dyDescent="0.3">
      <c r="A5547" s="108">
        <v>595146</v>
      </c>
      <c r="B5547" s="133" t="s">
        <v>10682</v>
      </c>
      <c r="C5547" s="133" t="s">
        <v>25</v>
      </c>
      <c r="D5547" s="133" t="s">
        <v>10262</v>
      </c>
      <c r="E5547" s="133" t="s">
        <v>1240</v>
      </c>
      <c r="F5547" s="133" t="s">
        <v>10241</v>
      </c>
      <c r="G5547" s="133" t="s">
        <v>865</v>
      </c>
      <c r="H5547" s="133" t="s">
        <v>10683</v>
      </c>
      <c r="I5547" t="b">
        <v>0</v>
      </c>
      <c r="J5547" s="133" t="s">
        <v>867</v>
      </c>
      <c r="K5547" s="91">
        <v>990</v>
      </c>
      <c r="L5547" s="278">
        <v>990</v>
      </c>
      <c r="M5547" s="278">
        <f t="shared" si="86"/>
        <v>0</v>
      </c>
    </row>
    <row r="5548" spans="1:13" hidden="1" x14ac:dyDescent="0.3">
      <c r="A5548" s="108">
        <v>1082546</v>
      </c>
      <c r="B5548" s="133" t="s">
        <v>10684</v>
      </c>
      <c r="C5548" s="133" t="s">
        <v>25</v>
      </c>
      <c r="D5548" s="133" t="s">
        <v>10262</v>
      </c>
      <c r="E5548" s="133" t="s">
        <v>1240</v>
      </c>
      <c r="F5548" s="133" t="s">
        <v>10308</v>
      </c>
      <c r="G5548" s="133" t="s">
        <v>865</v>
      </c>
      <c r="H5548" s="133" t="s">
        <v>10685</v>
      </c>
      <c r="I5548" t="b">
        <v>0</v>
      </c>
      <c r="J5548" s="133" t="s">
        <v>867</v>
      </c>
      <c r="K5548" s="91">
        <v>1160</v>
      </c>
      <c r="L5548" s="278">
        <v>1160</v>
      </c>
      <c r="M5548" s="278">
        <f t="shared" si="86"/>
        <v>0</v>
      </c>
    </row>
    <row r="5549" spans="1:13" hidden="1" x14ac:dyDescent="0.3">
      <c r="A5549" s="108">
        <v>1082547</v>
      </c>
      <c r="B5549" s="133" t="s">
        <v>10686</v>
      </c>
      <c r="C5549" s="133" t="s">
        <v>25</v>
      </c>
      <c r="D5549" s="133" t="s">
        <v>10262</v>
      </c>
      <c r="E5549" s="133" t="s">
        <v>1668</v>
      </c>
      <c r="F5549" s="133" t="s">
        <v>10213</v>
      </c>
      <c r="G5549" s="133" t="s">
        <v>865</v>
      </c>
      <c r="H5549" s="133" t="s">
        <v>10687</v>
      </c>
      <c r="I5549" t="b">
        <v>0</v>
      </c>
      <c r="J5549" s="133" t="s">
        <v>867</v>
      </c>
      <c r="K5549" s="91">
        <v>310950</v>
      </c>
      <c r="L5549" s="278">
        <v>310950</v>
      </c>
      <c r="M5549" s="278">
        <f t="shared" si="86"/>
        <v>0</v>
      </c>
    </row>
    <row r="5550" spans="1:13" hidden="1" x14ac:dyDescent="0.3">
      <c r="A5550" s="108">
        <v>1082548</v>
      </c>
      <c r="B5550" s="133" t="s">
        <v>10688</v>
      </c>
      <c r="C5550" s="133" t="s">
        <v>25</v>
      </c>
      <c r="D5550" s="133" t="s">
        <v>10262</v>
      </c>
      <c r="E5550" s="133" t="s">
        <v>1576</v>
      </c>
      <c r="F5550" s="133" t="s">
        <v>10213</v>
      </c>
      <c r="G5550" s="133" t="s">
        <v>865</v>
      </c>
      <c r="H5550" s="133" t="s">
        <v>1577</v>
      </c>
      <c r="I5550" t="b">
        <v>0</v>
      </c>
      <c r="J5550" s="133" t="s">
        <v>867</v>
      </c>
      <c r="K5550" s="91">
        <v>235760</v>
      </c>
      <c r="L5550" s="278">
        <v>235760</v>
      </c>
      <c r="M5550" s="278">
        <f t="shared" si="86"/>
        <v>0</v>
      </c>
    </row>
    <row r="5551" spans="1:13" hidden="1" x14ac:dyDescent="0.3">
      <c r="A5551" s="108">
        <v>1082550</v>
      </c>
      <c r="B5551" s="133" t="s">
        <v>10689</v>
      </c>
      <c r="C5551" s="133" t="s">
        <v>25</v>
      </c>
      <c r="D5551" s="133" t="s">
        <v>10262</v>
      </c>
      <c r="E5551" s="133" t="s">
        <v>1576</v>
      </c>
      <c r="F5551" s="133" t="s">
        <v>10221</v>
      </c>
      <c r="G5551" s="133" t="s">
        <v>865</v>
      </c>
      <c r="H5551" s="133" t="s">
        <v>1577</v>
      </c>
      <c r="I5551" t="b">
        <v>0</v>
      </c>
      <c r="J5551" s="133" t="s">
        <v>867</v>
      </c>
      <c r="K5551" s="91">
        <v>0</v>
      </c>
      <c r="L5551" s="278">
        <v>0</v>
      </c>
      <c r="M5551" s="278">
        <f t="shared" si="86"/>
        <v>0</v>
      </c>
    </row>
    <row r="5552" spans="1:13" hidden="1" x14ac:dyDescent="0.3">
      <c r="A5552" s="108">
        <v>1082551</v>
      </c>
      <c r="B5552" s="133" t="s">
        <v>10690</v>
      </c>
      <c r="C5552" s="133" t="s">
        <v>25</v>
      </c>
      <c r="D5552" s="133" t="s">
        <v>10262</v>
      </c>
      <c r="E5552" s="133" t="s">
        <v>1576</v>
      </c>
      <c r="F5552" s="133" t="s">
        <v>10269</v>
      </c>
      <c r="G5552" s="133" t="s">
        <v>865</v>
      </c>
      <c r="H5552" s="133" t="s">
        <v>1577</v>
      </c>
      <c r="I5552" t="b">
        <v>0</v>
      </c>
      <c r="J5552" s="133" t="s">
        <v>867</v>
      </c>
      <c r="K5552" s="91">
        <v>0</v>
      </c>
      <c r="L5552" s="278">
        <v>0</v>
      </c>
      <c r="M5552" s="278">
        <f t="shared" si="86"/>
        <v>0</v>
      </c>
    </row>
    <row r="5553" spans="1:13" hidden="1" x14ac:dyDescent="0.3">
      <c r="A5553" s="108">
        <v>1082552</v>
      </c>
      <c r="B5553" s="133" t="s">
        <v>10691</v>
      </c>
      <c r="C5553" s="133" t="s">
        <v>25</v>
      </c>
      <c r="D5553" s="133" t="s">
        <v>10262</v>
      </c>
      <c r="E5553" s="133" t="s">
        <v>1576</v>
      </c>
      <c r="F5553" s="133" t="s">
        <v>10224</v>
      </c>
      <c r="G5553" s="133" t="s">
        <v>865</v>
      </c>
      <c r="H5553" s="133" t="s">
        <v>1577</v>
      </c>
      <c r="I5553" t="b">
        <v>0</v>
      </c>
      <c r="J5553" s="133" t="s">
        <v>867</v>
      </c>
      <c r="K5553" s="91">
        <v>0</v>
      </c>
      <c r="L5553" s="278">
        <v>0</v>
      </c>
      <c r="M5553" s="278">
        <f t="shared" si="86"/>
        <v>0</v>
      </c>
    </row>
    <row r="5554" spans="1:13" hidden="1" x14ac:dyDescent="0.3">
      <c r="A5554" s="108">
        <v>1082553</v>
      </c>
      <c r="B5554" s="133" t="s">
        <v>10692</v>
      </c>
      <c r="C5554" s="133" t="s">
        <v>25</v>
      </c>
      <c r="D5554" s="133" t="s">
        <v>10262</v>
      </c>
      <c r="E5554" s="133" t="s">
        <v>1576</v>
      </c>
      <c r="F5554" s="133" t="s">
        <v>10339</v>
      </c>
      <c r="G5554" s="133" t="s">
        <v>865</v>
      </c>
      <c r="H5554" s="133" t="s">
        <v>1577</v>
      </c>
      <c r="I5554" t="b">
        <v>0</v>
      </c>
      <c r="J5554" s="133" t="s">
        <v>867</v>
      </c>
      <c r="K5554" s="91">
        <v>0</v>
      </c>
      <c r="L5554" s="278">
        <v>0</v>
      </c>
      <c r="M5554" s="278">
        <f t="shared" si="86"/>
        <v>0</v>
      </c>
    </row>
    <row r="5555" spans="1:13" hidden="1" x14ac:dyDescent="0.3">
      <c r="A5555" s="108">
        <v>1082554</v>
      </c>
      <c r="B5555" s="133" t="s">
        <v>10693</v>
      </c>
      <c r="C5555" s="133" t="s">
        <v>25</v>
      </c>
      <c r="D5555" s="133" t="s">
        <v>10262</v>
      </c>
      <c r="E5555" s="133" t="s">
        <v>1576</v>
      </c>
      <c r="F5555" s="133" t="s">
        <v>10229</v>
      </c>
      <c r="G5555" s="133" t="s">
        <v>865</v>
      </c>
      <c r="H5555" s="133" t="s">
        <v>1577</v>
      </c>
      <c r="I5555" t="b">
        <v>0</v>
      </c>
      <c r="J5555" s="133" t="s">
        <v>867</v>
      </c>
      <c r="K5555" s="91">
        <v>0</v>
      </c>
      <c r="L5555" s="278">
        <v>0</v>
      </c>
      <c r="M5555" s="278">
        <f t="shared" si="86"/>
        <v>0</v>
      </c>
    </row>
    <row r="5556" spans="1:13" hidden="1" x14ac:dyDescent="0.3">
      <c r="A5556" s="108">
        <v>1082555</v>
      </c>
      <c r="B5556" s="133" t="s">
        <v>10694</v>
      </c>
      <c r="C5556" s="133" t="s">
        <v>25</v>
      </c>
      <c r="D5556" s="133" t="s">
        <v>10262</v>
      </c>
      <c r="E5556" s="133" t="s">
        <v>1576</v>
      </c>
      <c r="F5556" s="133" t="s">
        <v>10275</v>
      </c>
      <c r="G5556" s="133" t="s">
        <v>865</v>
      </c>
      <c r="H5556" s="133" t="s">
        <v>1577</v>
      </c>
      <c r="I5556" t="b">
        <v>0</v>
      </c>
      <c r="J5556" s="133" t="s">
        <v>867</v>
      </c>
      <c r="K5556" s="91">
        <v>0</v>
      </c>
      <c r="L5556" s="278">
        <v>0</v>
      </c>
      <c r="M5556" s="278">
        <f t="shared" si="86"/>
        <v>0</v>
      </c>
    </row>
    <row r="5557" spans="1:13" hidden="1" x14ac:dyDescent="0.3">
      <c r="A5557" s="108">
        <v>1082556</v>
      </c>
      <c r="B5557" s="133" t="s">
        <v>10695</v>
      </c>
      <c r="C5557" s="133" t="s">
        <v>25</v>
      </c>
      <c r="D5557" s="133" t="s">
        <v>10262</v>
      </c>
      <c r="E5557" s="133" t="s">
        <v>1576</v>
      </c>
      <c r="F5557" s="133" t="s">
        <v>10298</v>
      </c>
      <c r="G5557" s="133" t="s">
        <v>865</v>
      </c>
      <c r="H5557" s="133" t="s">
        <v>1577</v>
      </c>
      <c r="I5557" t="b">
        <v>0</v>
      </c>
      <c r="J5557" s="133" t="s">
        <v>867</v>
      </c>
      <c r="K5557" s="91">
        <v>0</v>
      </c>
      <c r="L5557" s="278">
        <v>0</v>
      </c>
      <c r="M5557" s="278">
        <f t="shared" si="86"/>
        <v>0</v>
      </c>
    </row>
    <row r="5558" spans="1:13" hidden="1" x14ac:dyDescent="0.3">
      <c r="A5558" s="108">
        <v>595147</v>
      </c>
      <c r="B5558" s="133" t="s">
        <v>10696</v>
      </c>
      <c r="C5558" s="133" t="s">
        <v>25</v>
      </c>
      <c r="D5558" s="133" t="s">
        <v>10262</v>
      </c>
      <c r="E5558" s="133" t="s">
        <v>1576</v>
      </c>
      <c r="F5558" s="133" t="s">
        <v>10281</v>
      </c>
      <c r="G5558" s="133" t="s">
        <v>865</v>
      </c>
      <c r="H5558" s="133" t="s">
        <v>1577</v>
      </c>
      <c r="I5558" t="b">
        <v>0</v>
      </c>
      <c r="J5558" s="133" t="s">
        <v>867</v>
      </c>
      <c r="K5558" s="91">
        <v>0</v>
      </c>
      <c r="L5558" s="278">
        <v>0</v>
      </c>
      <c r="M5558" s="278">
        <f t="shared" si="86"/>
        <v>0</v>
      </c>
    </row>
    <row r="5559" spans="1:13" hidden="1" x14ac:dyDescent="0.3">
      <c r="A5559" s="108">
        <v>1082557</v>
      </c>
      <c r="B5559" s="133" t="s">
        <v>10697</v>
      </c>
      <c r="C5559" s="133" t="s">
        <v>25</v>
      </c>
      <c r="D5559" s="133" t="s">
        <v>10262</v>
      </c>
      <c r="E5559" s="133" t="s">
        <v>1246</v>
      </c>
      <c r="F5559" s="133" t="s">
        <v>10213</v>
      </c>
      <c r="G5559" s="133" t="s">
        <v>865</v>
      </c>
      <c r="H5559" s="133" t="s">
        <v>1326</v>
      </c>
      <c r="I5559" t="b">
        <v>0</v>
      </c>
      <c r="J5559" s="133" t="s">
        <v>867</v>
      </c>
      <c r="K5559" s="91">
        <v>30840</v>
      </c>
      <c r="L5559" s="278">
        <v>37440</v>
      </c>
      <c r="M5559" s="278">
        <f t="shared" si="86"/>
        <v>6600</v>
      </c>
    </row>
    <row r="5560" spans="1:13" hidden="1" x14ac:dyDescent="0.3">
      <c r="A5560" s="108">
        <v>1082558</v>
      </c>
      <c r="B5560" s="133" t="s">
        <v>10698</v>
      </c>
      <c r="C5560" s="133" t="s">
        <v>25</v>
      </c>
      <c r="D5560" s="133" t="s">
        <v>10262</v>
      </c>
      <c r="E5560" s="133" t="s">
        <v>1246</v>
      </c>
      <c r="F5560" s="133" t="s">
        <v>10213</v>
      </c>
      <c r="G5560" s="133" t="s">
        <v>925</v>
      </c>
      <c r="H5560" s="268" t="s">
        <v>1251</v>
      </c>
      <c r="I5560" t="b">
        <v>0</v>
      </c>
      <c r="J5560" s="133" t="s">
        <v>867</v>
      </c>
      <c r="K5560" s="91">
        <v>6600</v>
      </c>
      <c r="L5560" s="278">
        <v>0</v>
      </c>
      <c r="M5560" s="278">
        <f t="shared" si="86"/>
        <v>-6600</v>
      </c>
    </row>
    <row r="5561" spans="1:13" hidden="1" x14ac:dyDescent="0.3">
      <c r="A5561" s="108">
        <v>1082559</v>
      </c>
      <c r="B5561" s="133" t="s">
        <v>10699</v>
      </c>
      <c r="C5561" s="133" t="s">
        <v>25</v>
      </c>
      <c r="D5561" s="133" t="s">
        <v>10262</v>
      </c>
      <c r="E5561" s="133" t="s">
        <v>1586</v>
      </c>
      <c r="F5561" s="133" t="s">
        <v>10213</v>
      </c>
      <c r="G5561" s="133" t="s">
        <v>865</v>
      </c>
      <c r="H5561" s="133" t="s">
        <v>1922</v>
      </c>
      <c r="I5561" t="b">
        <v>0</v>
      </c>
      <c r="J5561" s="133" t="s">
        <v>867</v>
      </c>
      <c r="K5561" s="91">
        <v>3600</v>
      </c>
      <c r="L5561" s="278">
        <v>3600</v>
      </c>
      <c r="M5561" s="278">
        <f t="shared" si="86"/>
        <v>0</v>
      </c>
    </row>
    <row r="5562" spans="1:13" hidden="1" x14ac:dyDescent="0.3">
      <c r="A5562" s="108">
        <v>1082560</v>
      </c>
      <c r="B5562" s="133" t="s">
        <v>10700</v>
      </c>
      <c r="C5562" s="133" t="s">
        <v>25</v>
      </c>
      <c r="D5562" s="133" t="s">
        <v>10262</v>
      </c>
      <c r="E5562" s="133" t="s">
        <v>1253</v>
      </c>
      <c r="F5562" s="133" t="s">
        <v>10213</v>
      </c>
      <c r="G5562" s="133" t="s">
        <v>865</v>
      </c>
      <c r="H5562" s="133" t="s">
        <v>1254</v>
      </c>
      <c r="I5562" t="b">
        <v>0</v>
      </c>
      <c r="J5562" s="133" t="s">
        <v>867</v>
      </c>
      <c r="K5562" s="91">
        <v>60750</v>
      </c>
      <c r="L5562" s="278">
        <v>60750</v>
      </c>
      <c r="M5562" s="278">
        <f t="shared" si="86"/>
        <v>0</v>
      </c>
    </row>
    <row r="5563" spans="1:13" hidden="1" x14ac:dyDescent="0.3">
      <c r="A5563" s="108">
        <v>1082562</v>
      </c>
      <c r="B5563" s="133" t="s">
        <v>10701</v>
      </c>
      <c r="C5563" s="133" t="s">
        <v>25</v>
      </c>
      <c r="D5563" s="133" t="s">
        <v>10262</v>
      </c>
      <c r="E5563" s="133" t="s">
        <v>1253</v>
      </c>
      <c r="F5563" s="133" t="s">
        <v>10213</v>
      </c>
      <c r="G5563" s="133" t="s">
        <v>925</v>
      </c>
      <c r="H5563" s="133" t="s">
        <v>1256</v>
      </c>
      <c r="I5563" t="b">
        <v>0</v>
      </c>
      <c r="J5563" s="133" t="s">
        <v>867</v>
      </c>
      <c r="K5563" s="91">
        <v>0</v>
      </c>
      <c r="L5563" s="278">
        <v>0</v>
      </c>
      <c r="M5563" s="278">
        <f t="shared" si="86"/>
        <v>0</v>
      </c>
    </row>
    <row r="5564" spans="1:13" hidden="1" x14ac:dyDescent="0.3">
      <c r="A5564" s="108">
        <v>1082563</v>
      </c>
      <c r="B5564" s="133" t="s">
        <v>10702</v>
      </c>
      <c r="C5564" s="133" t="s">
        <v>25</v>
      </c>
      <c r="D5564" s="133" t="s">
        <v>10262</v>
      </c>
      <c r="E5564" s="133" t="s">
        <v>1265</v>
      </c>
      <c r="F5564" s="133" t="s">
        <v>10213</v>
      </c>
      <c r="G5564" s="133" t="s">
        <v>865</v>
      </c>
      <c r="H5564" s="133" t="s">
        <v>1266</v>
      </c>
      <c r="I5564" t="b">
        <v>0</v>
      </c>
      <c r="J5564" s="133" t="s">
        <v>867</v>
      </c>
      <c r="K5564" s="91">
        <v>366710</v>
      </c>
      <c r="L5564" s="278">
        <v>366710</v>
      </c>
      <c r="M5564" s="278">
        <f t="shared" si="86"/>
        <v>0</v>
      </c>
    </row>
    <row r="5565" spans="1:13" hidden="1" x14ac:dyDescent="0.3">
      <c r="A5565" s="108">
        <v>1082564</v>
      </c>
      <c r="B5565" s="133" t="s">
        <v>10703</v>
      </c>
      <c r="C5565" s="133" t="s">
        <v>25</v>
      </c>
      <c r="D5565" s="133" t="s">
        <v>10262</v>
      </c>
      <c r="E5565" s="133" t="s">
        <v>1268</v>
      </c>
      <c r="F5565" s="133" t="s">
        <v>10213</v>
      </c>
      <c r="G5565" s="133" t="s">
        <v>865</v>
      </c>
      <c r="H5565" s="133" t="s">
        <v>1333</v>
      </c>
      <c r="I5565" t="b">
        <v>0</v>
      </c>
      <c r="J5565" s="133" t="s">
        <v>867</v>
      </c>
      <c r="K5565" s="91">
        <v>200</v>
      </c>
      <c r="L5565" s="278">
        <v>200</v>
      </c>
      <c r="M5565" s="278">
        <f t="shared" si="86"/>
        <v>0</v>
      </c>
    </row>
    <row r="5566" spans="1:13" hidden="1" x14ac:dyDescent="0.3">
      <c r="A5566" s="108">
        <v>1082565</v>
      </c>
      <c r="B5566" s="133" t="s">
        <v>10704</v>
      </c>
      <c r="C5566" s="133" t="s">
        <v>25</v>
      </c>
      <c r="D5566" s="133" t="s">
        <v>10262</v>
      </c>
      <c r="E5566" s="133" t="s">
        <v>1268</v>
      </c>
      <c r="F5566" s="133" t="s">
        <v>10213</v>
      </c>
      <c r="G5566" s="133" t="s">
        <v>925</v>
      </c>
      <c r="H5566" s="133" t="s">
        <v>10705</v>
      </c>
      <c r="I5566" t="b">
        <v>0</v>
      </c>
      <c r="J5566" s="133" t="s">
        <v>867</v>
      </c>
      <c r="K5566" s="91">
        <v>700</v>
      </c>
      <c r="L5566" s="278">
        <v>700</v>
      </c>
      <c r="M5566" s="278">
        <f t="shared" si="86"/>
        <v>0</v>
      </c>
    </row>
    <row r="5567" spans="1:13" hidden="1" x14ac:dyDescent="0.3">
      <c r="A5567" s="108">
        <v>1082566</v>
      </c>
      <c r="B5567" s="133" t="s">
        <v>10706</v>
      </c>
      <c r="C5567" s="133" t="s">
        <v>25</v>
      </c>
      <c r="D5567" s="133" t="s">
        <v>10262</v>
      </c>
      <c r="E5567" s="133" t="s">
        <v>1268</v>
      </c>
      <c r="F5567" s="133" t="s">
        <v>10218</v>
      </c>
      <c r="G5567" s="133" t="s">
        <v>865</v>
      </c>
      <c r="H5567" s="133" t="s">
        <v>10707</v>
      </c>
      <c r="I5567" t="b">
        <v>0</v>
      </c>
      <c r="J5567" s="133" t="s">
        <v>867</v>
      </c>
      <c r="K5567" s="91">
        <v>47500</v>
      </c>
      <c r="L5567" s="278">
        <v>47500</v>
      </c>
      <c r="M5567" s="278">
        <f t="shared" si="86"/>
        <v>0</v>
      </c>
    </row>
    <row r="5568" spans="1:13" hidden="1" x14ac:dyDescent="0.3">
      <c r="A5568" s="108">
        <v>1082567</v>
      </c>
      <c r="B5568" s="133" t="s">
        <v>10708</v>
      </c>
      <c r="C5568" s="133" t="s">
        <v>25</v>
      </c>
      <c r="D5568" s="133" t="s">
        <v>10262</v>
      </c>
      <c r="E5568" s="133" t="s">
        <v>1268</v>
      </c>
      <c r="F5568" s="133" t="s">
        <v>10224</v>
      </c>
      <c r="G5568" s="133" t="s">
        <v>865</v>
      </c>
      <c r="H5568" s="133" t="s">
        <v>10709</v>
      </c>
      <c r="I5568" t="b">
        <v>0</v>
      </c>
      <c r="J5568" s="133" t="s">
        <v>867</v>
      </c>
      <c r="K5568" s="91">
        <v>99450</v>
      </c>
      <c r="L5568" s="278">
        <v>99450</v>
      </c>
      <c r="M5568" s="278">
        <f t="shared" si="86"/>
        <v>0</v>
      </c>
    </row>
    <row r="5569" spans="1:13" hidden="1" x14ac:dyDescent="0.3">
      <c r="A5569" s="108">
        <v>595148</v>
      </c>
      <c r="B5569" s="133" t="s">
        <v>10710</v>
      </c>
      <c r="C5569" s="133" t="s">
        <v>25</v>
      </c>
      <c r="D5569" s="133" t="s">
        <v>10262</v>
      </c>
      <c r="E5569" s="133" t="s">
        <v>1268</v>
      </c>
      <c r="F5569" s="133" t="s">
        <v>10339</v>
      </c>
      <c r="G5569" s="133" t="s">
        <v>865</v>
      </c>
      <c r="H5569" s="133" t="s">
        <v>10711</v>
      </c>
      <c r="I5569" t="b">
        <v>0</v>
      </c>
      <c r="J5569" s="133" t="s">
        <v>867</v>
      </c>
      <c r="K5569" s="91">
        <v>160</v>
      </c>
      <c r="L5569" s="278">
        <v>160</v>
      </c>
      <c r="M5569" s="278">
        <f t="shared" si="86"/>
        <v>0</v>
      </c>
    </row>
    <row r="5570" spans="1:13" hidden="1" x14ac:dyDescent="0.3">
      <c r="A5570" s="108">
        <v>1082568</v>
      </c>
      <c r="B5570" s="133" t="s">
        <v>10712</v>
      </c>
      <c r="C5570" s="133" t="s">
        <v>25</v>
      </c>
      <c r="D5570" s="133" t="s">
        <v>10262</v>
      </c>
      <c r="E5570" s="133" t="s">
        <v>1268</v>
      </c>
      <c r="F5570" s="133" t="s">
        <v>10275</v>
      </c>
      <c r="G5570" s="133" t="s">
        <v>865</v>
      </c>
      <c r="H5570" s="133" t="s">
        <v>10711</v>
      </c>
      <c r="I5570" t="b">
        <v>0</v>
      </c>
      <c r="J5570" s="133" t="s">
        <v>867</v>
      </c>
      <c r="K5570" s="91">
        <v>200</v>
      </c>
      <c r="L5570" s="278">
        <v>200</v>
      </c>
      <c r="M5570" s="278">
        <f t="shared" si="86"/>
        <v>0</v>
      </c>
    </row>
    <row r="5571" spans="1:13" hidden="1" x14ac:dyDescent="0.3">
      <c r="A5571" s="108">
        <v>1082569</v>
      </c>
      <c r="B5571" s="133" t="s">
        <v>10713</v>
      </c>
      <c r="C5571" s="133" t="s">
        <v>25</v>
      </c>
      <c r="D5571" s="133" t="s">
        <v>10262</v>
      </c>
      <c r="E5571" s="133" t="s">
        <v>1268</v>
      </c>
      <c r="F5571" s="133" t="s">
        <v>10277</v>
      </c>
      <c r="G5571" s="133" t="s">
        <v>865</v>
      </c>
      <c r="H5571" s="133" t="s">
        <v>10709</v>
      </c>
      <c r="I5571" t="b">
        <v>0</v>
      </c>
      <c r="J5571" s="133" t="s">
        <v>867</v>
      </c>
      <c r="K5571" s="91">
        <v>95830</v>
      </c>
      <c r="L5571" s="278">
        <v>95830</v>
      </c>
      <c r="M5571" s="278">
        <f t="shared" si="86"/>
        <v>0</v>
      </c>
    </row>
    <row r="5572" spans="1:13" hidden="1" x14ac:dyDescent="0.3">
      <c r="A5572" s="108">
        <v>1082570</v>
      </c>
      <c r="B5572" s="133" t="s">
        <v>10714</v>
      </c>
      <c r="C5572" s="133" t="s">
        <v>25</v>
      </c>
      <c r="D5572" s="133" t="s">
        <v>10262</v>
      </c>
      <c r="E5572" s="133" t="s">
        <v>1268</v>
      </c>
      <c r="F5572" s="133" t="s">
        <v>10279</v>
      </c>
      <c r="G5572" s="133" t="s">
        <v>865</v>
      </c>
      <c r="H5572" s="133" t="s">
        <v>10711</v>
      </c>
      <c r="I5572" t="b">
        <v>0</v>
      </c>
      <c r="J5572" s="133" t="s">
        <v>867</v>
      </c>
      <c r="K5572" s="91">
        <v>300</v>
      </c>
      <c r="L5572" s="278">
        <v>300</v>
      </c>
      <c r="M5572" s="278">
        <f t="shared" si="86"/>
        <v>0</v>
      </c>
    </row>
    <row r="5573" spans="1:13" hidden="1" x14ac:dyDescent="0.3">
      <c r="A5573" s="108">
        <v>1082571</v>
      </c>
      <c r="B5573" s="133" t="s">
        <v>10715</v>
      </c>
      <c r="C5573" s="133" t="s">
        <v>25</v>
      </c>
      <c r="D5573" s="133" t="s">
        <v>10262</v>
      </c>
      <c r="E5573" s="133" t="s">
        <v>8302</v>
      </c>
      <c r="F5573" s="133" t="s">
        <v>10221</v>
      </c>
      <c r="G5573" s="133" t="s">
        <v>865</v>
      </c>
      <c r="H5573" s="133" t="s">
        <v>10716</v>
      </c>
      <c r="I5573" t="b">
        <v>0</v>
      </c>
      <c r="J5573" s="133" t="s">
        <v>867</v>
      </c>
      <c r="K5573" s="91">
        <v>0</v>
      </c>
      <c r="L5573" s="278">
        <v>0</v>
      </c>
      <c r="M5573" s="278">
        <f t="shared" si="86"/>
        <v>0</v>
      </c>
    </row>
    <row r="5574" spans="1:13" hidden="1" x14ac:dyDescent="0.3">
      <c r="A5574" s="108">
        <v>1082572</v>
      </c>
      <c r="B5574" s="133" t="s">
        <v>10717</v>
      </c>
      <c r="C5574" s="133" t="s">
        <v>25</v>
      </c>
      <c r="D5574" s="133" t="s">
        <v>10262</v>
      </c>
      <c r="E5574" s="133" t="s">
        <v>8302</v>
      </c>
      <c r="F5574" s="133" t="s">
        <v>10221</v>
      </c>
      <c r="G5574" s="133" t="s">
        <v>925</v>
      </c>
      <c r="H5574" s="133" t="s">
        <v>10718</v>
      </c>
      <c r="I5574" t="b">
        <v>0</v>
      </c>
      <c r="J5574" s="133" t="s">
        <v>867</v>
      </c>
      <c r="K5574" s="91">
        <v>80000</v>
      </c>
      <c r="L5574" s="278">
        <v>80000</v>
      </c>
      <c r="M5574" s="278">
        <f t="shared" ref="M5574:M5637" si="87">+L5574-K5574</f>
        <v>0</v>
      </c>
    </row>
    <row r="5575" spans="1:13" hidden="1" x14ac:dyDescent="0.3">
      <c r="A5575" s="108">
        <v>1082573</v>
      </c>
      <c r="B5575" s="133" t="s">
        <v>10719</v>
      </c>
      <c r="C5575" s="133" t="s">
        <v>25</v>
      </c>
      <c r="D5575" s="133" t="s">
        <v>10262</v>
      </c>
      <c r="E5575" s="133" t="s">
        <v>8302</v>
      </c>
      <c r="F5575" s="133" t="s">
        <v>10221</v>
      </c>
      <c r="G5575" s="133" t="s">
        <v>928</v>
      </c>
      <c r="H5575" s="133" t="s">
        <v>10720</v>
      </c>
      <c r="I5575" t="b">
        <v>0</v>
      </c>
      <c r="J5575" s="133" t="s">
        <v>867</v>
      </c>
      <c r="K5575" s="91">
        <v>60000</v>
      </c>
      <c r="L5575" s="278">
        <v>60000</v>
      </c>
      <c r="M5575" s="278">
        <f t="shared" si="87"/>
        <v>0</v>
      </c>
    </row>
    <row r="5576" spans="1:13" hidden="1" x14ac:dyDescent="0.3">
      <c r="A5576" s="108">
        <v>1082574</v>
      </c>
      <c r="B5576" s="133" t="s">
        <v>10721</v>
      </c>
      <c r="C5576" s="133" t="s">
        <v>25</v>
      </c>
      <c r="D5576" s="133" t="s">
        <v>10262</v>
      </c>
      <c r="E5576" s="133" t="s">
        <v>8302</v>
      </c>
      <c r="F5576" s="133" t="s">
        <v>10221</v>
      </c>
      <c r="G5576" s="133" t="s">
        <v>931</v>
      </c>
      <c r="H5576" s="133" t="s">
        <v>10722</v>
      </c>
      <c r="I5576" t="b">
        <v>0</v>
      </c>
      <c r="J5576" s="133" t="s">
        <v>867</v>
      </c>
      <c r="K5576" s="91">
        <v>50000</v>
      </c>
      <c r="L5576" s="278">
        <v>50000</v>
      </c>
      <c r="M5576" s="278">
        <f t="shared" si="87"/>
        <v>0</v>
      </c>
    </row>
    <row r="5577" spans="1:13" hidden="1" x14ac:dyDescent="0.3">
      <c r="A5577" s="108">
        <v>1082575</v>
      </c>
      <c r="B5577" s="133" t="s">
        <v>10723</v>
      </c>
      <c r="C5577" s="133" t="s">
        <v>25</v>
      </c>
      <c r="D5577" s="133" t="s">
        <v>10262</v>
      </c>
      <c r="E5577" s="133" t="s">
        <v>8302</v>
      </c>
      <c r="F5577" s="133" t="s">
        <v>10275</v>
      </c>
      <c r="G5577" s="133" t="s">
        <v>865</v>
      </c>
      <c r="H5577" s="133" t="s">
        <v>10724</v>
      </c>
      <c r="I5577" t="b">
        <v>0</v>
      </c>
      <c r="J5577" s="133" t="s">
        <v>867</v>
      </c>
      <c r="K5577" s="91">
        <v>0</v>
      </c>
      <c r="L5577" s="278">
        <v>0</v>
      </c>
      <c r="M5577" s="278">
        <f t="shared" si="87"/>
        <v>0</v>
      </c>
    </row>
    <row r="5578" spans="1:13" hidden="1" x14ac:dyDescent="0.3">
      <c r="A5578" s="108">
        <v>595149</v>
      </c>
      <c r="B5578" s="133" t="s">
        <v>10725</v>
      </c>
      <c r="C5578" s="133" t="s">
        <v>25</v>
      </c>
      <c r="D5578" s="133" t="s">
        <v>10262</v>
      </c>
      <c r="E5578" s="133" t="s">
        <v>8302</v>
      </c>
      <c r="F5578" s="133" t="s">
        <v>10277</v>
      </c>
      <c r="G5578" s="133" t="s">
        <v>865</v>
      </c>
      <c r="H5578" s="133" t="s">
        <v>10726</v>
      </c>
      <c r="I5578" t="b">
        <v>0</v>
      </c>
      <c r="J5578" s="133" t="s">
        <v>867</v>
      </c>
      <c r="K5578" s="91">
        <v>0</v>
      </c>
      <c r="L5578" s="278">
        <v>0</v>
      </c>
      <c r="M5578" s="278">
        <f t="shared" si="87"/>
        <v>0</v>
      </c>
    </row>
    <row r="5579" spans="1:13" hidden="1" x14ac:dyDescent="0.3">
      <c r="A5579" s="108">
        <v>595150</v>
      </c>
      <c r="B5579" s="133" t="s">
        <v>10727</v>
      </c>
      <c r="C5579" s="133" t="s">
        <v>25</v>
      </c>
      <c r="D5579" s="133" t="s">
        <v>10262</v>
      </c>
      <c r="E5579" s="133" t="s">
        <v>8302</v>
      </c>
      <c r="F5579" s="133" t="s">
        <v>10277</v>
      </c>
      <c r="G5579" s="133" t="s">
        <v>925</v>
      </c>
      <c r="H5579" s="133" t="s">
        <v>10728</v>
      </c>
      <c r="I5579" t="b">
        <v>0</v>
      </c>
      <c r="J5579" s="133" t="s">
        <v>867</v>
      </c>
      <c r="K5579" s="91">
        <v>0</v>
      </c>
      <c r="L5579" s="278">
        <v>0</v>
      </c>
      <c r="M5579" s="278">
        <f t="shared" si="87"/>
        <v>0</v>
      </c>
    </row>
    <row r="5580" spans="1:13" hidden="1" x14ac:dyDescent="0.3">
      <c r="A5580" s="108">
        <v>595151</v>
      </c>
      <c r="B5580" s="133" t="s">
        <v>10729</v>
      </c>
      <c r="C5580" s="133" t="s">
        <v>25</v>
      </c>
      <c r="D5580" s="133" t="s">
        <v>10262</v>
      </c>
      <c r="E5580" s="133" t="s">
        <v>8302</v>
      </c>
      <c r="F5580" s="133" t="s">
        <v>10277</v>
      </c>
      <c r="G5580" s="133" t="s">
        <v>928</v>
      </c>
      <c r="H5580" s="133" t="s">
        <v>10730</v>
      </c>
      <c r="I5580" t="b">
        <v>0</v>
      </c>
      <c r="J5580" s="133" t="s">
        <v>867</v>
      </c>
      <c r="K5580" s="91">
        <v>0</v>
      </c>
      <c r="L5580" s="278">
        <v>0</v>
      </c>
      <c r="M5580" s="278">
        <f t="shared" si="87"/>
        <v>0</v>
      </c>
    </row>
    <row r="5581" spans="1:13" hidden="1" x14ac:dyDescent="0.3">
      <c r="A5581" s="108">
        <v>595152</v>
      </c>
      <c r="B5581" s="133" t="s">
        <v>10731</v>
      </c>
      <c r="C5581" s="133" t="s">
        <v>25</v>
      </c>
      <c r="D5581" s="133" t="s">
        <v>10262</v>
      </c>
      <c r="E5581" s="133" t="s">
        <v>8302</v>
      </c>
      <c r="F5581" s="133" t="s">
        <v>10277</v>
      </c>
      <c r="G5581" s="133" t="s">
        <v>931</v>
      </c>
      <c r="H5581" s="133" t="s">
        <v>10732</v>
      </c>
      <c r="I5581" t="b">
        <v>0</v>
      </c>
      <c r="J5581" s="133" t="s">
        <v>867</v>
      </c>
      <c r="K5581" s="91">
        <v>0</v>
      </c>
      <c r="L5581" s="278">
        <v>0</v>
      </c>
      <c r="M5581" s="278">
        <f t="shared" si="87"/>
        <v>0</v>
      </c>
    </row>
    <row r="5582" spans="1:13" hidden="1" x14ac:dyDescent="0.3">
      <c r="A5582" s="108">
        <v>595157</v>
      </c>
      <c r="B5582" s="133" t="s">
        <v>10733</v>
      </c>
      <c r="C5582" s="133" t="s">
        <v>25</v>
      </c>
      <c r="D5582" s="133" t="s">
        <v>10262</v>
      </c>
      <c r="E5582" s="133" t="s">
        <v>8302</v>
      </c>
      <c r="F5582" s="133" t="s">
        <v>10277</v>
      </c>
      <c r="G5582" s="133" t="s">
        <v>944</v>
      </c>
      <c r="H5582" s="133" t="s">
        <v>10734</v>
      </c>
      <c r="I5582" t="b">
        <v>0</v>
      </c>
      <c r="J5582" s="133" t="s">
        <v>867</v>
      </c>
      <c r="K5582" s="91">
        <v>0</v>
      </c>
      <c r="L5582" s="278">
        <v>0</v>
      </c>
      <c r="M5582" s="278">
        <f t="shared" si="87"/>
        <v>0</v>
      </c>
    </row>
    <row r="5583" spans="1:13" hidden="1" x14ac:dyDescent="0.3">
      <c r="A5583" s="108">
        <v>595167</v>
      </c>
      <c r="B5583" s="133" t="s">
        <v>10735</v>
      </c>
      <c r="C5583" s="133" t="s">
        <v>25</v>
      </c>
      <c r="D5583" s="133" t="s">
        <v>10262</v>
      </c>
      <c r="E5583" s="133" t="s">
        <v>8302</v>
      </c>
      <c r="F5583" s="133" t="s">
        <v>10298</v>
      </c>
      <c r="G5583" s="133" t="s">
        <v>865</v>
      </c>
      <c r="H5583" s="133" t="s">
        <v>10736</v>
      </c>
      <c r="I5583" t="b">
        <v>0</v>
      </c>
      <c r="J5583" s="133" t="s">
        <v>867</v>
      </c>
      <c r="K5583" s="91">
        <v>0</v>
      </c>
      <c r="L5583" s="278">
        <v>0</v>
      </c>
      <c r="M5583" s="278">
        <f t="shared" si="87"/>
        <v>0</v>
      </c>
    </row>
    <row r="5584" spans="1:13" hidden="1" x14ac:dyDescent="0.3">
      <c r="A5584" s="108">
        <v>1082526</v>
      </c>
      <c r="B5584" s="133" t="s">
        <v>10737</v>
      </c>
      <c r="C5584" s="133" t="s">
        <v>25</v>
      </c>
      <c r="D5584" s="133" t="s">
        <v>10262</v>
      </c>
      <c r="E5584" s="133" t="s">
        <v>1617</v>
      </c>
      <c r="F5584" s="133" t="s">
        <v>10221</v>
      </c>
      <c r="G5584" s="133" t="s">
        <v>865</v>
      </c>
      <c r="H5584" s="133" t="s">
        <v>10738</v>
      </c>
      <c r="I5584" t="b">
        <v>0</v>
      </c>
      <c r="J5584" s="133" t="s">
        <v>867</v>
      </c>
      <c r="K5584" s="91">
        <v>75000</v>
      </c>
      <c r="L5584" s="278">
        <v>75000</v>
      </c>
      <c r="M5584" s="278">
        <f t="shared" si="87"/>
        <v>0</v>
      </c>
    </row>
    <row r="5585" spans="1:13" hidden="1" x14ac:dyDescent="0.3">
      <c r="A5585" s="108">
        <v>1082527</v>
      </c>
      <c r="B5585" s="133" t="s">
        <v>10739</v>
      </c>
      <c r="C5585" s="133" t="s">
        <v>25</v>
      </c>
      <c r="D5585" s="133" t="s">
        <v>10262</v>
      </c>
      <c r="E5585" s="133" t="s">
        <v>1617</v>
      </c>
      <c r="F5585" s="133" t="s">
        <v>10221</v>
      </c>
      <c r="G5585" s="133" t="s">
        <v>925</v>
      </c>
      <c r="H5585" s="133" t="s">
        <v>10740</v>
      </c>
      <c r="I5585" t="b">
        <v>0</v>
      </c>
      <c r="J5585" s="133" t="s">
        <v>867</v>
      </c>
      <c r="K5585" s="91">
        <v>15000</v>
      </c>
      <c r="L5585" s="278">
        <v>15000</v>
      </c>
      <c r="M5585" s="278">
        <f t="shared" si="87"/>
        <v>0</v>
      </c>
    </row>
    <row r="5586" spans="1:13" hidden="1" x14ac:dyDescent="0.3">
      <c r="A5586" s="108">
        <v>1082528</v>
      </c>
      <c r="B5586" s="133" t="s">
        <v>10741</v>
      </c>
      <c r="C5586" s="133" t="s">
        <v>25</v>
      </c>
      <c r="D5586" s="133" t="s">
        <v>10262</v>
      </c>
      <c r="E5586" s="133" t="s">
        <v>1617</v>
      </c>
      <c r="F5586" s="133" t="s">
        <v>10221</v>
      </c>
      <c r="G5586" s="133" t="s">
        <v>928</v>
      </c>
      <c r="H5586" s="133" t="s">
        <v>10742</v>
      </c>
      <c r="I5586" t="b">
        <v>0</v>
      </c>
      <c r="J5586" s="133" t="s">
        <v>867</v>
      </c>
      <c r="K5586" s="91">
        <v>12000</v>
      </c>
      <c r="L5586" s="278">
        <v>12000</v>
      </c>
      <c r="M5586" s="278">
        <f t="shared" si="87"/>
        <v>0</v>
      </c>
    </row>
    <row r="5587" spans="1:13" hidden="1" x14ac:dyDescent="0.3">
      <c r="A5587" s="108">
        <v>1082529</v>
      </c>
      <c r="B5587" s="133" t="s">
        <v>10744</v>
      </c>
      <c r="C5587" s="133" t="s">
        <v>25</v>
      </c>
      <c r="D5587" s="133" t="s">
        <v>10262</v>
      </c>
      <c r="E5587" s="133" t="s">
        <v>1617</v>
      </c>
      <c r="F5587" s="133" t="s">
        <v>10269</v>
      </c>
      <c r="G5587" s="133" t="s">
        <v>865</v>
      </c>
      <c r="H5587" s="133" t="s">
        <v>10740</v>
      </c>
      <c r="I5587" t="b">
        <v>0</v>
      </c>
      <c r="J5587" s="133" t="s">
        <v>867</v>
      </c>
      <c r="K5587" s="91">
        <v>15000</v>
      </c>
      <c r="L5587" s="278">
        <v>15000</v>
      </c>
      <c r="M5587" s="278">
        <f t="shared" si="87"/>
        <v>0</v>
      </c>
    </row>
    <row r="5588" spans="1:13" hidden="1" x14ac:dyDescent="0.3">
      <c r="A5588" s="108">
        <v>1082549</v>
      </c>
      <c r="B5588" s="133" t="s">
        <v>10746</v>
      </c>
      <c r="C5588" s="133" t="s">
        <v>25</v>
      </c>
      <c r="D5588" s="133" t="s">
        <v>10262</v>
      </c>
      <c r="E5588" s="133" t="s">
        <v>1617</v>
      </c>
      <c r="F5588" s="133" t="s">
        <v>10277</v>
      </c>
      <c r="G5588" s="133" t="s">
        <v>865</v>
      </c>
      <c r="H5588" s="133" t="s">
        <v>10747</v>
      </c>
      <c r="I5588" t="b">
        <v>0</v>
      </c>
      <c r="J5588" s="133" t="s">
        <v>867</v>
      </c>
      <c r="K5588" s="91">
        <v>0</v>
      </c>
      <c r="L5588" s="278">
        <v>0</v>
      </c>
      <c r="M5588" s="278">
        <f t="shared" si="87"/>
        <v>0</v>
      </c>
    </row>
    <row r="5589" spans="1:13" hidden="1" x14ac:dyDescent="0.3">
      <c r="A5589" s="108">
        <v>1082577</v>
      </c>
      <c r="B5589" s="133" t="s">
        <v>10748</v>
      </c>
      <c r="C5589" s="133" t="s">
        <v>25</v>
      </c>
      <c r="D5589" s="133" t="s">
        <v>10262</v>
      </c>
      <c r="E5589" s="133" t="s">
        <v>1617</v>
      </c>
      <c r="F5589" s="133" t="s">
        <v>10277</v>
      </c>
      <c r="G5589" s="133" t="s">
        <v>925</v>
      </c>
      <c r="H5589" s="133" t="s">
        <v>10749</v>
      </c>
      <c r="I5589" t="b">
        <v>0</v>
      </c>
      <c r="J5589" s="133" t="s">
        <v>867</v>
      </c>
      <c r="K5589" s="91">
        <v>0</v>
      </c>
      <c r="L5589" s="278">
        <v>0</v>
      </c>
      <c r="M5589" s="278">
        <f t="shared" si="87"/>
        <v>0</v>
      </c>
    </row>
    <row r="5590" spans="1:13" hidden="1" x14ac:dyDescent="0.3">
      <c r="A5590" s="108">
        <v>595158</v>
      </c>
      <c r="B5590" s="133" t="s">
        <v>10751</v>
      </c>
      <c r="C5590" s="133" t="s">
        <v>25</v>
      </c>
      <c r="D5590" s="133" t="s">
        <v>10262</v>
      </c>
      <c r="E5590" s="133" t="s">
        <v>1617</v>
      </c>
      <c r="F5590" s="133" t="s">
        <v>10298</v>
      </c>
      <c r="G5590" s="133" t="s">
        <v>865</v>
      </c>
      <c r="H5590" s="133" t="s">
        <v>10752</v>
      </c>
      <c r="I5590" t="b">
        <v>0</v>
      </c>
      <c r="J5590" s="133" t="s">
        <v>867</v>
      </c>
      <c r="K5590" s="91">
        <v>15000</v>
      </c>
      <c r="L5590" s="278">
        <v>15000</v>
      </c>
      <c r="M5590" s="278">
        <f t="shared" si="87"/>
        <v>0</v>
      </c>
    </row>
    <row r="5591" spans="1:13" hidden="1" x14ac:dyDescent="0.3">
      <c r="A5591" s="108">
        <v>595159</v>
      </c>
      <c r="B5591" s="133" t="s">
        <v>10753</v>
      </c>
      <c r="C5591" s="133" t="s">
        <v>25</v>
      </c>
      <c r="D5591" s="133" t="s">
        <v>10262</v>
      </c>
      <c r="E5591" s="133" t="s">
        <v>1273</v>
      </c>
      <c r="F5591" s="133" t="s">
        <v>10213</v>
      </c>
      <c r="G5591" s="133" t="s">
        <v>865</v>
      </c>
      <c r="H5591" s="133" t="s">
        <v>10754</v>
      </c>
      <c r="I5591" t="b">
        <v>0</v>
      </c>
      <c r="J5591" s="133" t="s">
        <v>867</v>
      </c>
      <c r="K5591" s="91">
        <v>3000</v>
      </c>
      <c r="L5591" s="278">
        <v>3000</v>
      </c>
      <c r="M5591" s="278">
        <f t="shared" si="87"/>
        <v>0</v>
      </c>
    </row>
    <row r="5592" spans="1:13" hidden="1" x14ac:dyDescent="0.3">
      <c r="A5592" s="108">
        <v>595160</v>
      </c>
      <c r="B5592" s="133" t="s">
        <v>10755</v>
      </c>
      <c r="C5592" s="133" t="s">
        <v>25</v>
      </c>
      <c r="D5592" s="133" t="s">
        <v>10262</v>
      </c>
      <c r="E5592" s="133" t="s">
        <v>1273</v>
      </c>
      <c r="F5592" s="133" t="s">
        <v>10213</v>
      </c>
      <c r="G5592" s="133" t="s">
        <v>925</v>
      </c>
      <c r="H5592" s="133" t="s">
        <v>10756</v>
      </c>
      <c r="I5592" t="b">
        <v>0</v>
      </c>
      <c r="J5592" s="133" t="s">
        <v>867</v>
      </c>
      <c r="K5592" s="91">
        <v>1000</v>
      </c>
      <c r="L5592" s="278">
        <v>1000</v>
      </c>
      <c r="M5592" s="278">
        <f t="shared" si="87"/>
        <v>0</v>
      </c>
    </row>
    <row r="5593" spans="1:13" hidden="1" x14ac:dyDescent="0.3">
      <c r="A5593" s="108">
        <v>595161</v>
      </c>
      <c r="B5593" s="133" t="s">
        <v>10758</v>
      </c>
      <c r="C5593" s="133" t="s">
        <v>25</v>
      </c>
      <c r="D5593" s="133" t="s">
        <v>10262</v>
      </c>
      <c r="E5593" s="133" t="s">
        <v>1273</v>
      </c>
      <c r="F5593" s="133" t="s">
        <v>10218</v>
      </c>
      <c r="G5593" s="133" t="s">
        <v>865</v>
      </c>
      <c r="H5593" s="133" t="s">
        <v>10759</v>
      </c>
      <c r="I5593" t="b">
        <v>0</v>
      </c>
      <c r="J5593" s="133" t="s">
        <v>867</v>
      </c>
      <c r="K5593" s="91">
        <v>2800</v>
      </c>
      <c r="L5593" s="278">
        <v>2800</v>
      </c>
      <c r="M5593" s="278">
        <f t="shared" si="87"/>
        <v>0</v>
      </c>
    </row>
    <row r="5594" spans="1:13" hidden="1" x14ac:dyDescent="0.3">
      <c r="A5594" s="108">
        <v>595162</v>
      </c>
      <c r="B5594" s="133" t="s">
        <v>10760</v>
      </c>
      <c r="C5594" s="133" t="s">
        <v>25</v>
      </c>
      <c r="D5594" s="133" t="s">
        <v>10262</v>
      </c>
      <c r="E5594" s="133" t="s">
        <v>1273</v>
      </c>
      <c r="F5594" s="133" t="s">
        <v>10218</v>
      </c>
      <c r="G5594" s="133" t="s">
        <v>925</v>
      </c>
      <c r="H5594" s="133" t="s">
        <v>10761</v>
      </c>
      <c r="I5594" t="b">
        <v>0</v>
      </c>
      <c r="J5594" s="133" t="s">
        <v>867</v>
      </c>
      <c r="K5594" s="91">
        <v>4000</v>
      </c>
      <c r="L5594" s="278">
        <v>4000</v>
      </c>
      <c r="M5594" s="278">
        <f t="shared" si="87"/>
        <v>0</v>
      </c>
    </row>
    <row r="5595" spans="1:13" hidden="1" x14ac:dyDescent="0.3">
      <c r="A5595" s="108">
        <v>595163</v>
      </c>
      <c r="B5595" s="133" t="s">
        <v>10762</v>
      </c>
      <c r="C5595" s="133" t="s">
        <v>25</v>
      </c>
      <c r="D5595" s="133" t="s">
        <v>10262</v>
      </c>
      <c r="E5595" s="133" t="s">
        <v>1273</v>
      </c>
      <c r="F5595" s="133" t="s">
        <v>10218</v>
      </c>
      <c r="G5595" s="133" t="s">
        <v>928</v>
      </c>
      <c r="H5595" s="133" t="s">
        <v>10763</v>
      </c>
      <c r="I5595" t="b">
        <v>0</v>
      </c>
      <c r="J5595" s="133" t="s">
        <v>867</v>
      </c>
      <c r="K5595" s="91">
        <v>10000</v>
      </c>
      <c r="L5595" s="278">
        <v>10000</v>
      </c>
      <c r="M5595" s="278">
        <f t="shared" si="87"/>
        <v>0</v>
      </c>
    </row>
    <row r="5596" spans="1:13" hidden="1" x14ac:dyDescent="0.3">
      <c r="A5596" s="108">
        <v>595164</v>
      </c>
      <c r="B5596" s="133" t="s">
        <v>10764</v>
      </c>
      <c r="C5596" s="133" t="s">
        <v>25</v>
      </c>
      <c r="D5596" s="133" t="s">
        <v>10262</v>
      </c>
      <c r="E5596" s="133" t="s">
        <v>1273</v>
      </c>
      <c r="F5596" s="133" t="s">
        <v>10218</v>
      </c>
      <c r="G5596" s="133" t="s">
        <v>931</v>
      </c>
      <c r="H5596" s="133" t="s">
        <v>10765</v>
      </c>
      <c r="I5596" t="b">
        <v>0</v>
      </c>
      <c r="J5596" s="133" t="s">
        <v>867</v>
      </c>
      <c r="K5596" s="91">
        <v>450</v>
      </c>
      <c r="L5596" s="278">
        <v>450</v>
      </c>
      <c r="M5596" s="278">
        <f t="shared" si="87"/>
        <v>0</v>
      </c>
    </row>
    <row r="5597" spans="1:13" hidden="1" x14ac:dyDescent="0.3">
      <c r="A5597" s="108">
        <v>595165</v>
      </c>
      <c r="B5597" s="133" t="s">
        <v>10766</v>
      </c>
      <c r="C5597" s="133" t="s">
        <v>25</v>
      </c>
      <c r="D5597" s="133" t="s">
        <v>10262</v>
      </c>
      <c r="E5597" s="133" t="s">
        <v>1273</v>
      </c>
      <c r="F5597" s="133" t="s">
        <v>10218</v>
      </c>
      <c r="G5597" s="133" t="s">
        <v>944</v>
      </c>
      <c r="H5597" s="133" t="s">
        <v>10767</v>
      </c>
      <c r="I5597" t="b">
        <v>0</v>
      </c>
      <c r="J5597" s="133" t="s">
        <v>867</v>
      </c>
      <c r="K5597" s="91">
        <v>800</v>
      </c>
      <c r="L5597" s="278">
        <v>800</v>
      </c>
      <c r="M5597" s="278">
        <f t="shared" si="87"/>
        <v>0</v>
      </c>
    </row>
    <row r="5598" spans="1:13" hidden="1" x14ac:dyDescent="0.3">
      <c r="A5598" s="108">
        <v>595258</v>
      </c>
      <c r="B5598" s="133" t="s">
        <v>10768</v>
      </c>
      <c r="C5598" s="133" t="s">
        <v>25</v>
      </c>
      <c r="D5598" s="133" t="s">
        <v>10262</v>
      </c>
      <c r="E5598" s="133" t="s">
        <v>1273</v>
      </c>
      <c r="F5598" s="133" t="s">
        <v>10218</v>
      </c>
      <c r="G5598" s="133" t="s">
        <v>1060</v>
      </c>
      <c r="H5598" s="133" t="s">
        <v>10769</v>
      </c>
      <c r="I5598" t="b">
        <v>0</v>
      </c>
      <c r="J5598" s="133" t="s">
        <v>867</v>
      </c>
      <c r="K5598" s="91">
        <v>3000</v>
      </c>
      <c r="L5598" s="278">
        <v>3000</v>
      </c>
      <c r="M5598" s="278">
        <f t="shared" si="87"/>
        <v>0</v>
      </c>
    </row>
    <row r="5599" spans="1:13" hidden="1" x14ac:dyDescent="0.3">
      <c r="A5599" s="108">
        <v>595168</v>
      </c>
      <c r="B5599" s="133" t="s">
        <v>10770</v>
      </c>
      <c r="C5599" s="133" t="s">
        <v>25</v>
      </c>
      <c r="D5599" s="133" t="s">
        <v>10262</v>
      </c>
      <c r="E5599" s="133" t="s">
        <v>1273</v>
      </c>
      <c r="F5599" s="133" t="s">
        <v>10221</v>
      </c>
      <c r="G5599" s="133" t="s">
        <v>865</v>
      </c>
      <c r="H5599" s="133" t="s">
        <v>10771</v>
      </c>
      <c r="I5599" t="b">
        <v>0</v>
      </c>
      <c r="J5599" s="133" t="s">
        <v>867</v>
      </c>
      <c r="K5599" s="91">
        <v>10000</v>
      </c>
      <c r="L5599" s="278">
        <v>10000</v>
      </c>
      <c r="M5599" s="278">
        <f t="shared" si="87"/>
        <v>0</v>
      </c>
    </row>
    <row r="5600" spans="1:13" hidden="1" x14ac:dyDescent="0.3">
      <c r="A5600" s="108">
        <v>599452</v>
      </c>
      <c r="B5600" s="133" t="s">
        <v>10772</v>
      </c>
      <c r="C5600" s="133" t="s">
        <v>25</v>
      </c>
      <c r="D5600" s="133" t="s">
        <v>10262</v>
      </c>
      <c r="E5600" s="133" t="s">
        <v>1273</v>
      </c>
      <c r="F5600" s="133" t="s">
        <v>10221</v>
      </c>
      <c r="G5600" s="133" t="s">
        <v>1807</v>
      </c>
      <c r="H5600" s="133" t="s">
        <v>10773</v>
      </c>
      <c r="I5600" t="b">
        <v>0</v>
      </c>
      <c r="J5600" s="133" t="s">
        <v>867</v>
      </c>
      <c r="K5600" s="91">
        <v>3860</v>
      </c>
      <c r="L5600" s="278">
        <v>3860</v>
      </c>
      <c r="M5600" s="278">
        <f t="shared" si="87"/>
        <v>0</v>
      </c>
    </row>
    <row r="5601" spans="1:13" hidden="1" x14ac:dyDescent="0.3">
      <c r="A5601" s="108">
        <v>599453</v>
      </c>
      <c r="B5601" s="133" t="s">
        <v>10774</v>
      </c>
      <c r="C5601" s="133" t="s">
        <v>25</v>
      </c>
      <c r="D5601" s="133" t="s">
        <v>10262</v>
      </c>
      <c r="E5601" s="133" t="s">
        <v>1273</v>
      </c>
      <c r="F5601" s="133" t="s">
        <v>10221</v>
      </c>
      <c r="G5601" s="133" t="s">
        <v>1072</v>
      </c>
      <c r="H5601" s="133" t="s">
        <v>10775</v>
      </c>
      <c r="I5601" t="b">
        <v>0</v>
      </c>
      <c r="J5601" s="133" t="s">
        <v>867</v>
      </c>
      <c r="K5601" s="91">
        <v>3000</v>
      </c>
      <c r="L5601" s="278">
        <v>3000</v>
      </c>
      <c r="M5601" s="278">
        <f t="shared" si="87"/>
        <v>0</v>
      </c>
    </row>
    <row r="5602" spans="1:13" hidden="1" x14ac:dyDescent="0.3">
      <c r="A5602" s="108">
        <v>1210115</v>
      </c>
      <c r="B5602" s="133" t="s">
        <v>10776</v>
      </c>
      <c r="C5602" s="133" t="s">
        <v>25</v>
      </c>
      <c r="D5602" s="133" t="s">
        <v>10262</v>
      </c>
      <c r="E5602" s="133" t="s">
        <v>1273</v>
      </c>
      <c r="F5602" s="133" t="s">
        <v>10221</v>
      </c>
      <c r="G5602" s="133" t="s">
        <v>1075</v>
      </c>
      <c r="H5602" s="133" t="s">
        <v>10777</v>
      </c>
      <c r="I5602" t="b">
        <v>0</v>
      </c>
      <c r="J5602" s="133" t="s">
        <v>867</v>
      </c>
      <c r="K5602" s="91">
        <v>800</v>
      </c>
      <c r="L5602" s="278">
        <v>800</v>
      </c>
      <c r="M5602" s="278">
        <f t="shared" si="87"/>
        <v>0</v>
      </c>
    </row>
    <row r="5603" spans="1:13" hidden="1" x14ac:dyDescent="0.3">
      <c r="A5603" s="108">
        <v>599420</v>
      </c>
      <c r="B5603" s="133" t="s">
        <v>10778</v>
      </c>
      <c r="C5603" s="133" t="s">
        <v>25</v>
      </c>
      <c r="D5603" s="133" t="s">
        <v>10262</v>
      </c>
      <c r="E5603" s="133" t="s">
        <v>1273</v>
      </c>
      <c r="F5603" s="133" t="s">
        <v>10221</v>
      </c>
      <c r="G5603" s="133" t="s">
        <v>925</v>
      </c>
      <c r="H5603" s="133" t="s">
        <v>10779</v>
      </c>
      <c r="I5603" t="b">
        <v>0</v>
      </c>
      <c r="J5603" s="133" t="s">
        <v>867</v>
      </c>
      <c r="K5603" s="91">
        <v>5000</v>
      </c>
      <c r="L5603" s="278">
        <v>5000</v>
      </c>
      <c r="M5603" s="278">
        <f t="shared" si="87"/>
        <v>0</v>
      </c>
    </row>
    <row r="5604" spans="1:13" hidden="1" x14ac:dyDescent="0.3">
      <c r="A5604" s="108">
        <v>1191197</v>
      </c>
      <c r="B5604" s="133" t="s">
        <v>10780</v>
      </c>
      <c r="C5604" s="133" t="s">
        <v>25</v>
      </c>
      <c r="D5604" s="133" t="s">
        <v>10262</v>
      </c>
      <c r="E5604" s="133" t="s">
        <v>1273</v>
      </c>
      <c r="F5604" s="133" t="s">
        <v>10221</v>
      </c>
      <c r="G5604" s="133" t="s">
        <v>928</v>
      </c>
      <c r="H5604" s="133" t="s">
        <v>10781</v>
      </c>
      <c r="I5604" t="b">
        <v>0</v>
      </c>
      <c r="J5604" s="133" t="s">
        <v>867</v>
      </c>
      <c r="K5604" s="91">
        <v>5000</v>
      </c>
      <c r="L5604" s="278">
        <v>5000</v>
      </c>
      <c r="M5604" s="278">
        <f t="shared" si="87"/>
        <v>0</v>
      </c>
    </row>
    <row r="5605" spans="1:13" hidden="1" x14ac:dyDescent="0.3">
      <c r="A5605" s="108">
        <v>1191198</v>
      </c>
      <c r="B5605" s="133" t="s">
        <v>10782</v>
      </c>
      <c r="C5605" s="133" t="s">
        <v>25</v>
      </c>
      <c r="D5605" s="133" t="s">
        <v>10262</v>
      </c>
      <c r="E5605" s="133" t="s">
        <v>1273</v>
      </c>
      <c r="F5605" s="133" t="s">
        <v>10221</v>
      </c>
      <c r="G5605" s="133" t="s">
        <v>931</v>
      </c>
      <c r="H5605" s="133" t="s">
        <v>10767</v>
      </c>
      <c r="I5605" t="b">
        <v>0</v>
      </c>
      <c r="J5605" s="133" t="s">
        <v>867</v>
      </c>
      <c r="K5605" s="91">
        <v>800</v>
      </c>
      <c r="L5605" s="278">
        <v>800</v>
      </c>
      <c r="M5605" s="278">
        <f t="shared" si="87"/>
        <v>0</v>
      </c>
    </row>
    <row r="5606" spans="1:13" hidden="1" x14ac:dyDescent="0.3">
      <c r="A5606" s="108">
        <v>599421</v>
      </c>
      <c r="B5606" s="133" t="s">
        <v>10783</v>
      </c>
      <c r="C5606" s="133" t="s">
        <v>25</v>
      </c>
      <c r="D5606" s="133" t="s">
        <v>10262</v>
      </c>
      <c r="E5606" s="133" t="s">
        <v>1273</v>
      </c>
      <c r="F5606" s="133" t="s">
        <v>10221</v>
      </c>
      <c r="G5606" s="133" t="s">
        <v>944</v>
      </c>
      <c r="H5606" s="133" t="s">
        <v>10784</v>
      </c>
      <c r="I5606" t="b">
        <v>0</v>
      </c>
      <c r="J5606" s="133" t="s">
        <v>867</v>
      </c>
      <c r="K5606" s="91">
        <v>3500</v>
      </c>
      <c r="L5606" s="278">
        <v>3500</v>
      </c>
      <c r="M5606" s="278">
        <f t="shared" si="87"/>
        <v>0</v>
      </c>
    </row>
    <row r="5607" spans="1:13" hidden="1" x14ac:dyDescent="0.3">
      <c r="A5607" s="108">
        <v>1210114</v>
      </c>
      <c r="B5607" s="133" t="s">
        <v>10785</v>
      </c>
      <c r="C5607" s="133" t="s">
        <v>25</v>
      </c>
      <c r="D5607" s="133" t="s">
        <v>10262</v>
      </c>
      <c r="E5607" s="133" t="s">
        <v>1273</v>
      </c>
      <c r="F5607" s="133" t="s">
        <v>10221</v>
      </c>
      <c r="G5607" s="133" t="s">
        <v>1060</v>
      </c>
      <c r="H5607" s="133" t="s">
        <v>10786</v>
      </c>
      <c r="I5607" t="b">
        <v>0</v>
      </c>
      <c r="J5607" s="133" t="s">
        <v>867</v>
      </c>
      <c r="K5607" s="91">
        <v>3500</v>
      </c>
      <c r="L5607" s="278">
        <v>3500</v>
      </c>
      <c r="M5607" s="278">
        <f t="shared" si="87"/>
        <v>0</v>
      </c>
    </row>
    <row r="5608" spans="1:13" hidden="1" x14ac:dyDescent="0.3">
      <c r="A5608" s="108">
        <v>1191833</v>
      </c>
      <c r="B5608" s="133" t="s">
        <v>10787</v>
      </c>
      <c r="C5608" s="133" t="s">
        <v>25</v>
      </c>
      <c r="D5608" s="133" t="s">
        <v>10262</v>
      </c>
      <c r="E5608" s="133" t="s">
        <v>1273</v>
      </c>
      <c r="F5608" s="133" t="s">
        <v>10221</v>
      </c>
      <c r="G5608" s="133" t="s">
        <v>1063</v>
      </c>
      <c r="H5608" s="133" t="s">
        <v>10788</v>
      </c>
      <c r="I5608" t="b">
        <v>0</v>
      </c>
      <c r="J5608" s="133" t="s">
        <v>867</v>
      </c>
      <c r="K5608" s="91">
        <v>4000</v>
      </c>
      <c r="L5608" s="278">
        <v>4000</v>
      </c>
      <c r="M5608" s="278">
        <f t="shared" si="87"/>
        <v>0</v>
      </c>
    </row>
    <row r="5609" spans="1:13" hidden="1" x14ac:dyDescent="0.3">
      <c r="A5609" s="108">
        <v>850454</v>
      </c>
      <c r="B5609" s="133" t="s">
        <v>10789</v>
      </c>
      <c r="C5609" s="133" t="s">
        <v>25</v>
      </c>
      <c r="D5609" s="133" t="s">
        <v>10262</v>
      </c>
      <c r="E5609" s="133" t="s">
        <v>1273</v>
      </c>
      <c r="F5609" s="133" t="s">
        <v>10221</v>
      </c>
      <c r="G5609" s="133" t="s">
        <v>1088</v>
      </c>
      <c r="H5609" s="133" t="s">
        <v>10790</v>
      </c>
      <c r="I5609" t="b">
        <v>0</v>
      </c>
      <c r="J5609" s="133" t="s">
        <v>867</v>
      </c>
      <c r="K5609" s="91">
        <v>2470</v>
      </c>
      <c r="L5609" s="278">
        <v>2470</v>
      </c>
      <c r="M5609" s="278">
        <f t="shared" si="87"/>
        <v>0</v>
      </c>
    </row>
    <row r="5610" spans="1:13" hidden="1" x14ac:dyDescent="0.3">
      <c r="A5610" s="108">
        <v>599425</v>
      </c>
      <c r="B5610" s="133" t="s">
        <v>10791</v>
      </c>
      <c r="C5610" s="133" t="s">
        <v>25</v>
      </c>
      <c r="D5610" s="133" t="s">
        <v>10262</v>
      </c>
      <c r="E5610" s="133" t="s">
        <v>1273</v>
      </c>
      <c r="F5610" s="133" t="s">
        <v>10221</v>
      </c>
      <c r="G5610" s="133" t="s">
        <v>1066</v>
      </c>
      <c r="H5610" s="133" t="s">
        <v>10792</v>
      </c>
      <c r="I5610" t="b">
        <v>0</v>
      </c>
      <c r="J5610" s="133" t="s">
        <v>867</v>
      </c>
      <c r="K5610" s="91">
        <v>2050</v>
      </c>
      <c r="L5610" s="278">
        <v>2050</v>
      </c>
      <c r="M5610" s="278">
        <f t="shared" si="87"/>
        <v>0</v>
      </c>
    </row>
    <row r="5611" spans="1:13" hidden="1" x14ac:dyDescent="0.3">
      <c r="A5611" s="108">
        <v>599426</v>
      </c>
      <c r="B5611" s="133" t="s">
        <v>10793</v>
      </c>
      <c r="C5611" s="133" t="s">
        <v>25</v>
      </c>
      <c r="D5611" s="133" t="s">
        <v>10262</v>
      </c>
      <c r="E5611" s="133" t="s">
        <v>1273</v>
      </c>
      <c r="F5611" s="133" t="s">
        <v>10269</v>
      </c>
      <c r="G5611" s="133" t="s">
        <v>865</v>
      </c>
      <c r="H5611" s="133" t="s">
        <v>10779</v>
      </c>
      <c r="I5611" t="b">
        <v>0</v>
      </c>
      <c r="J5611" s="133" t="s">
        <v>867</v>
      </c>
      <c r="K5611" s="91">
        <v>1500</v>
      </c>
      <c r="L5611" s="278">
        <v>1500</v>
      </c>
      <c r="M5611" s="278">
        <f t="shared" si="87"/>
        <v>0</v>
      </c>
    </row>
    <row r="5612" spans="1:13" hidden="1" x14ac:dyDescent="0.3">
      <c r="A5612" s="108">
        <v>1191832</v>
      </c>
      <c r="B5612" s="133" t="s">
        <v>10794</v>
      </c>
      <c r="C5612" s="133" t="s">
        <v>25</v>
      </c>
      <c r="D5612" s="133" t="s">
        <v>10262</v>
      </c>
      <c r="E5612" s="133" t="s">
        <v>1273</v>
      </c>
      <c r="F5612" s="133" t="s">
        <v>10269</v>
      </c>
      <c r="G5612" s="133" t="s">
        <v>925</v>
      </c>
      <c r="H5612" s="133" t="s">
        <v>10795</v>
      </c>
      <c r="I5612" t="b">
        <v>0</v>
      </c>
      <c r="J5612" s="133" t="s">
        <v>867</v>
      </c>
      <c r="K5612" s="91">
        <v>10000</v>
      </c>
      <c r="L5612" s="278">
        <v>10000</v>
      </c>
      <c r="M5612" s="278">
        <f t="shared" si="87"/>
        <v>0</v>
      </c>
    </row>
    <row r="5613" spans="1:13" hidden="1" x14ac:dyDescent="0.3">
      <c r="A5613" s="108">
        <v>599427</v>
      </c>
      <c r="B5613" s="133" t="s">
        <v>10796</v>
      </c>
      <c r="C5613" s="133" t="s">
        <v>25</v>
      </c>
      <c r="D5613" s="133" t="s">
        <v>10262</v>
      </c>
      <c r="E5613" s="133" t="s">
        <v>1273</v>
      </c>
      <c r="F5613" s="133" t="s">
        <v>10269</v>
      </c>
      <c r="G5613" s="133" t="s">
        <v>928</v>
      </c>
      <c r="H5613" s="133" t="s">
        <v>10797</v>
      </c>
      <c r="I5613" t="b">
        <v>0</v>
      </c>
      <c r="J5613" s="133" t="s">
        <v>867</v>
      </c>
      <c r="K5613" s="91">
        <v>2510</v>
      </c>
      <c r="L5613" s="278">
        <v>2510</v>
      </c>
      <c r="M5613" s="278">
        <f t="shared" si="87"/>
        <v>0</v>
      </c>
    </row>
    <row r="5614" spans="1:13" hidden="1" x14ac:dyDescent="0.3">
      <c r="A5614" s="108">
        <v>599428</v>
      </c>
      <c r="B5614" s="133" t="s">
        <v>10798</v>
      </c>
      <c r="C5614" s="133" t="s">
        <v>25</v>
      </c>
      <c r="D5614" s="133" t="s">
        <v>10262</v>
      </c>
      <c r="E5614" s="133" t="s">
        <v>1273</v>
      </c>
      <c r="F5614" s="133" t="s">
        <v>10224</v>
      </c>
      <c r="G5614" s="133" t="s">
        <v>865</v>
      </c>
      <c r="H5614" s="133" t="s">
        <v>10799</v>
      </c>
      <c r="I5614" t="b">
        <v>0</v>
      </c>
      <c r="J5614" s="133" t="s">
        <v>867</v>
      </c>
      <c r="K5614" s="91">
        <v>6900</v>
      </c>
      <c r="L5614" s="278">
        <v>6900</v>
      </c>
      <c r="M5614" s="278">
        <f t="shared" si="87"/>
        <v>0</v>
      </c>
    </row>
    <row r="5615" spans="1:13" hidden="1" x14ac:dyDescent="0.3">
      <c r="A5615" s="108">
        <v>1172739</v>
      </c>
      <c r="B5615" s="133" t="s">
        <v>10801</v>
      </c>
      <c r="C5615" s="133" t="s">
        <v>25</v>
      </c>
      <c r="D5615" s="133" t="s">
        <v>10262</v>
      </c>
      <c r="E5615" s="133" t="s">
        <v>1273</v>
      </c>
      <c r="F5615" s="133" t="s">
        <v>10339</v>
      </c>
      <c r="G5615" s="133" t="s">
        <v>865</v>
      </c>
      <c r="H5615" s="133" t="s">
        <v>10802</v>
      </c>
      <c r="I5615" t="b">
        <v>0</v>
      </c>
      <c r="J5615" s="133" t="s">
        <v>867</v>
      </c>
      <c r="K5615" s="91">
        <v>6000</v>
      </c>
      <c r="L5615" s="278">
        <v>6000</v>
      </c>
      <c r="M5615" s="278">
        <f t="shared" si="87"/>
        <v>0</v>
      </c>
    </row>
    <row r="5616" spans="1:13" hidden="1" x14ac:dyDescent="0.3">
      <c r="A5616" s="108">
        <v>599430</v>
      </c>
      <c r="B5616" s="133" t="s">
        <v>10803</v>
      </c>
      <c r="C5616" s="133" t="s">
        <v>25</v>
      </c>
      <c r="D5616" s="133" t="s">
        <v>10262</v>
      </c>
      <c r="E5616" s="133" t="s">
        <v>1273</v>
      </c>
      <c r="F5616" s="133" t="s">
        <v>10339</v>
      </c>
      <c r="G5616" s="133" t="s">
        <v>925</v>
      </c>
      <c r="H5616" s="133" t="s">
        <v>10804</v>
      </c>
      <c r="I5616" t="b">
        <v>0</v>
      </c>
      <c r="J5616" s="133" t="s">
        <v>867</v>
      </c>
      <c r="K5616" s="91">
        <v>1500</v>
      </c>
      <c r="L5616" s="278">
        <v>1500</v>
      </c>
      <c r="M5616" s="278">
        <f t="shared" si="87"/>
        <v>0</v>
      </c>
    </row>
    <row r="5617" spans="1:13" hidden="1" x14ac:dyDescent="0.3">
      <c r="A5617" s="108">
        <v>599431</v>
      </c>
      <c r="B5617" s="133" t="s">
        <v>10806</v>
      </c>
      <c r="C5617" s="133" t="s">
        <v>25</v>
      </c>
      <c r="D5617" s="133" t="s">
        <v>10262</v>
      </c>
      <c r="E5617" s="133" t="s">
        <v>1273</v>
      </c>
      <c r="F5617" s="133" t="s">
        <v>10275</v>
      </c>
      <c r="G5617" s="133" t="s">
        <v>865</v>
      </c>
      <c r="H5617" s="133" t="s">
        <v>10807</v>
      </c>
      <c r="I5617" t="b">
        <v>0</v>
      </c>
      <c r="J5617" s="133" t="s">
        <v>867</v>
      </c>
      <c r="K5617" s="91">
        <v>6000</v>
      </c>
      <c r="L5617" s="278">
        <v>6000</v>
      </c>
      <c r="M5617" s="278">
        <f t="shared" si="87"/>
        <v>0</v>
      </c>
    </row>
    <row r="5618" spans="1:13" hidden="1" x14ac:dyDescent="0.3">
      <c r="A5618" s="108">
        <v>599432</v>
      </c>
      <c r="B5618" s="133" t="s">
        <v>10808</v>
      </c>
      <c r="C5618" s="133" t="s">
        <v>25</v>
      </c>
      <c r="D5618" s="133" t="s">
        <v>10262</v>
      </c>
      <c r="E5618" s="133" t="s">
        <v>1273</v>
      </c>
      <c r="F5618" s="133" t="s">
        <v>10275</v>
      </c>
      <c r="G5618" s="133" t="s">
        <v>925</v>
      </c>
      <c r="H5618" s="133" t="s">
        <v>9824</v>
      </c>
      <c r="I5618" t="b">
        <v>0</v>
      </c>
      <c r="J5618" s="133" t="s">
        <v>867</v>
      </c>
      <c r="K5618" s="91">
        <v>2000</v>
      </c>
      <c r="L5618" s="278">
        <v>2000</v>
      </c>
      <c r="M5618" s="278">
        <f t="shared" si="87"/>
        <v>0</v>
      </c>
    </row>
    <row r="5619" spans="1:13" hidden="1" x14ac:dyDescent="0.3">
      <c r="A5619" s="108">
        <v>599433</v>
      </c>
      <c r="B5619" s="133" t="s">
        <v>10809</v>
      </c>
      <c r="C5619" s="133" t="s">
        <v>25</v>
      </c>
      <c r="D5619" s="133" t="s">
        <v>10262</v>
      </c>
      <c r="E5619" s="133" t="s">
        <v>1273</v>
      </c>
      <c r="F5619" s="133" t="s">
        <v>10277</v>
      </c>
      <c r="G5619" s="133" t="s">
        <v>865</v>
      </c>
      <c r="H5619" s="133" t="s">
        <v>10810</v>
      </c>
      <c r="I5619" t="b">
        <v>0</v>
      </c>
      <c r="J5619" s="133" t="s">
        <v>867</v>
      </c>
      <c r="K5619" s="91">
        <v>10000</v>
      </c>
      <c r="L5619" s="278">
        <v>10000</v>
      </c>
      <c r="M5619" s="278">
        <f t="shared" si="87"/>
        <v>0</v>
      </c>
    </row>
    <row r="5620" spans="1:13" hidden="1" x14ac:dyDescent="0.3">
      <c r="A5620" s="108">
        <v>599434</v>
      </c>
      <c r="B5620" s="133" t="s">
        <v>10812</v>
      </c>
      <c r="C5620" s="133" t="s">
        <v>25</v>
      </c>
      <c r="D5620" s="133" t="s">
        <v>10262</v>
      </c>
      <c r="E5620" s="133" t="s">
        <v>1273</v>
      </c>
      <c r="F5620" s="133" t="s">
        <v>10279</v>
      </c>
      <c r="G5620" s="133" t="s">
        <v>865</v>
      </c>
      <c r="H5620" s="133" t="s">
        <v>10813</v>
      </c>
      <c r="I5620" t="b">
        <v>0</v>
      </c>
      <c r="J5620" s="133" t="s">
        <v>867</v>
      </c>
      <c r="K5620" s="91">
        <v>1000</v>
      </c>
      <c r="L5620" s="278">
        <v>1000</v>
      </c>
      <c r="M5620" s="278">
        <f t="shared" si="87"/>
        <v>0</v>
      </c>
    </row>
    <row r="5621" spans="1:13" hidden="1" x14ac:dyDescent="0.3">
      <c r="A5621" s="108">
        <v>1337449</v>
      </c>
      <c r="B5621" s="133" t="s">
        <v>10817</v>
      </c>
      <c r="C5621" s="133" t="s">
        <v>25</v>
      </c>
      <c r="D5621" s="133" t="s">
        <v>10262</v>
      </c>
      <c r="E5621" s="133" t="s">
        <v>3658</v>
      </c>
      <c r="F5621" s="133" t="s">
        <v>10213</v>
      </c>
      <c r="G5621" s="133" t="s">
        <v>865</v>
      </c>
      <c r="H5621" s="133" t="s">
        <v>10818</v>
      </c>
      <c r="I5621" t="b">
        <v>0</v>
      </c>
      <c r="J5621" s="133" t="s">
        <v>867</v>
      </c>
      <c r="K5621" s="91">
        <v>498870</v>
      </c>
      <c r="L5621" s="278">
        <v>498870</v>
      </c>
      <c r="M5621" s="278">
        <f t="shared" si="87"/>
        <v>0</v>
      </c>
    </row>
    <row r="5622" spans="1:13" hidden="1" x14ac:dyDescent="0.3">
      <c r="A5622" s="108">
        <v>599435</v>
      </c>
      <c r="B5622" s="133" t="s">
        <v>10819</v>
      </c>
      <c r="C5622" s="133" t="s">
        <v>25</v>
      </c>
      <c r="D5622" s="133" t="s">
        <v>10262</v>
      </c>
      <c r="E5622" s="133" t="s">
        <v>10077</v>
      </c>
      <c r="F5622" s="133" t="s">
        <v>10213</v>
      </c>
      <c r="G5622" s="133" t="s">
        <v>865</v>
      </c>
      <c r="H5622" s="133" t="s">
        <v>10078</v>
      </c>
      <c r="I5622" t="b">
        <v>0</v>
      </c>
      <c r="J5622" s="133" t="s">
        <v>867</v>
      </c>
      <c r="K5622" s="91">
        <v>1500</v>
      </c>
      <c r="L5622" s="278">
        <v>1500</v>
      </c>
      <c r="M5622" s="278">
        <f t="shared" si="87"/>
        <v>0</v>
      </c>
    </row>
    <row r="5623" spans="1:13" s="156" customFormat="1" hidden="1" x14ac:dyDescent="0.3">
      <c r="A5623" s="108">
        <v>599436</v>
      </c>
      <c r="B5623" s="133" t="s">
        <v>10820</v>
      </c>
      <c r="C5623" s="133" t="s">
        <v>25</v>
      </c>
      <c r="D5623" s="133" t="s">
        <v>10262</v>
      </c>
      <c r="E5623" s="133" t="s">
        <v>10077</v>
      </c>
      <c r="F5623" s="133" t="s">
        <v>10218</v>
      </c>
      <c r="G5623" s="133" t="s">
        <v>865</v>
      </c>
      <c r="H5623" s="133" t="s">
        <v>10078</v>
      </c>
      <c r="I5623" t="b">
        <v>0</v>
      </c>
      <c r="J5623" s="133" t="s">
        <v>867</v>
      </c>
      <c r="K5623" s="91">
        <v>0</v>
      </c>
      <c r="L5623" s="278">
        <v>0</v>
      </c>
      <c r="M5623" s="278">
        <f t="shared" si="87"/>
        <v>0</v>
      </c>
    </row>
    <row r="5624" spans="1:13" hidden="1" x14ac:dyDescent="0.3">
      <c r="A5624" s="108">
        <v>599437</v>
      </c>
      <c r="B5624" s="133" t="s">
        <v>10821</v>
      </c>
      <c r="C5624" s="133" t="s">
        <v>25</v>
      </c>
      <c r="D5624" s="133" t="s">
        <v>10262</v>
      </c>
      <c r="E5624" s="133" t="s">
        <v>10077</v>
      </c>
      <c r="F5624" s="133" t="s">
        <v>10221</v>
      </c>
      <c r="G5624" s="133" t="s">
        <v>865</v>
      </c>
      <c r="H5624" s="133" t="s">
        <v>10078</v>
      </c>
      <c r="I5624" t="b">
        <v>0</v>
      </c>
      <c r="J5624" s="133" t="s">
        <v>867</v>
      </c>
      <c r="K5624" s="91">
        <v>0</v>
      </c>
      <c r="L5624" s="278">
        <v>0</v>
      </c>
      <c r="M5624" s="278">
        <f t="shared" si="87"/>
        <v>0</v>
      </c>
    </row>
    <row r="5625" spans="1:13" s="156" customFormat="1" hidden="1" x14ac:dyDescent="0.3">
      <c r="A5625" s="108">
        <v>599438</v>
      </c>
      <c r="B5625" s="133" t="s">
        <v>10822</v>
      </c>
      <c r="C5625" s="133" t="s">
        <v>25</v>
      </c>
      <c r="D5625" s="133" t="s">
        <v>10262</v>
      </c>
      <c r="E5625" s="133" t="s">
        <v>10077</v>
      </c>
      <c r="F5625" s="133" t="s">
        <v>10269</v>
      </c>
      <c r="G5625" s="133" t="s">
        <v>865</v>
      </c>
      <c r="H5625" s="133" t="s">
        <v>10078</v>
      </c>
      <c r="I5625" t="b">
        <v>0</v>
      </c>
      <c r="J5625" s="133" t="s">
        <v>867</v>
      </c>
      <c r="K5625" s="91">
        <v>0</v>
      </c>
      <c r="L5625" s="278">
        <v>0</v>
      </c>
      <c r="M5625" s="278">
        <f t="shared" si="87"/>
        <v>0</v>
      </c>
    </row>
    <row r="5626" spans="1:13" s="156" customFormat="1" hidden="1" x14ac:dyDescent="0.3">
      <c r="A5626" s="108">
        <v>599439</v>
      </c>
      <c r="B5626" s="133" t="s">
        <v>10823</v>
      </c>
      <c r="C5626" s="133" t="s">
        <v>25</v>
      </c>
      <c r="D5626" s="133" t="s">
        <v>10262</v>
      </c>
      <c r="E5626" s="133" t="s">
        <v>10077</v>
      </c>
      <c r="F5626" s="133" t="s">
        <v>10224</v>
      </c>
      <c r="G5626" s="133" t="s">
        <v>865</v>
      </c>
      <c r="H5626" s="133" t="s">
        <v>10078</v>
      </c>
      <c r="I5626" t="b">
        <v>0</v>
      </c>
      <c r="J5626" s="133" t="s">
        <v>867</v>
      </c>
      <c r="K5626" s="91">
        <v>0</v>
      </c>
      <c r="L5626" s="278">
        <v>0</v>
      </c>
      <c r="M5626" s="278">
        <f t="shared" si="87"/>
        <v>0</v>
      </c>
    </row>
    <row r="5627" spans="1:13" s="156" customFormat="1" hidden="1" x14ac:dyDescent="0.3">
      <c r="A5627" s="108">
        <v>599440</v>
      </c>
      <c r="B5627" s="133" t="s">
        <v>10824</v>
      </c>
      <c r="C5627" s="133" t="s">
        <v>25</v>
      </c>
      <c r="D5627" s="133" t="s">
        <v>10262</v>
      </c>
      <c r="E5627" s="133" t="s">
        <v>10077</v>
      </c>
      <c r="F5627" s="133" t="s">
        <v>10339</v>
      </c>
      <c r="G5627" s="133" t="s">
        <v>865</v>
      </c>
      <c r="H5627" s="133" t="s">
        <v>10078</v>
      </c>
      <c r="I5627" t="b">
        <v>0</v>
      </c>
      <c r="J5627" s="133" t="s">
        <v>867</v>
      </c>
      <c r="K5627" s="91">
        <v>0</v>
      </c>
      <c r="L5627" s="278">
        <v>0</v>
      </c>
      <c r="M5627" s="278">
        <f t="shared" si="87"/>
        <v>0</v>
      </c>
    </row>
    <row r="5628" spans="1:13" hidden="1" x14ac:dyDescent="0.3">
      <c r="A5628" s="108">
        <v>599441</v>
      </c>
      <c r="B5628" s="133" t="s">
        <v>10825</v>
      </c>
      <c r="C5628" s="133" t="s">
        <v>25</v>
      </c>
      <c r="D5628" s="133" t="s">
        <v>10262</v>
      </c>
      <c r="E5628" s="133" t="s">
        <v>10077</v>
      </c>
      <c r="F5628" s="133" t="s">
        <v>10275</v>
      </c>
      <c r="G5628" s="133" t="s">
        <v>865</v>
      </c>
      <c r="H5628" s="133" t="s">
        <v>10078</v>
      </c>
      <c r="I5628" t="b">
        <v>0</v>
      </c>
      <c r="J5628" s="133" t="s">
        <v>867</v>
      </c>
      <c r="K5628" s="91">
        <v>0</v>
      </c>
      <c r="L5628" s="278">
        <v>0</v>
      </c>
      <c r="M5628" s="278">
        <f t="shared" si="87"/>
        <v>0</v>
      </c>
    </row>
    <row r="5629" spans="1:13" hidden="1" x14ac:dyDescent="0.3">
      <c r="A5629" s="108">
        <v>599442</v>
      </c>
      <c r="B5629" s="133" t="s">
        <v>10826</v>
      </c>
      <c r="C5629" s="133" t="s">
        <v>25</v>
      </c>
      <c r="D5629" s="133" t="s">
        <v>10262</v>
      </c>
      <c r="E5629" s="133" t="s">
        <v>10077</v>
      </c>
      <c r="F5629" s="133" t="s">
        <v>10277</v>
      </c>
      <c r="G5629" s="133" t="s">
        <v>865</v>
      </c>
      <c r="H5629" s="133" t="s">
        <v>10078</v>
      </c>
      <c r="I5629" t="b">
        <v>0</v>
      </c>
      <c r="J5629" s="133" t="s">
        <v>867</v>
      </c>
      <c r="K5629" s="91">
        <v>0</v>
      </c>
      <c r="L5629" s="278">
        <v>0</v>
      </c>
      <c r="M5629" s="278">
        <f t="shared" si="87"/>
        <v>0</v>
      </c>
    </row>
    <row r="5630" spans="1:13" hidden="1" x14ac:dyDescent="0.3">
      <c r="A5630" s="108">
        <v>599443</v>
      </c>
      <c r="B5630" s="133" t="s">
        <v>10827</v>
      </c>
      <c r="C5630" s="133" t="s">
        <v>25</v>
      </c>
      <c r="D5630" s="133" t="s">
        <v>10262</v>
      </c>
      <c r="E5630" s="133" t="s">
        <v>10077</v>
      </c>
      <c r="F5630" s="133" t="s">
        <v>10298</v>
      </c>
      <c r="G5630" s="133" t="s">
        <v>865</v>
      </c>
      <c r="H5630" s="133" t="s">
        <v>10078</v>
      </c>
      <c r="I5630" t="b">
        <v>0</v>
      </c>
      <c r="J5630" s="133" t="s">
        <v>867</v>
      </c>
      <c r="K5630" s="91">
        <v>0</v>
      </c>
      <c r="L5630" s="278">
        <v>0</v>
      </c>
      <c r="M5630" s="278">
        <f t="shared" si="87"/>
        <v>0</v>
      </c>
    </row>
    <row r="5631" spans="1:13" hidden="1" x14ac:dyDescent="0.3">
      <c r="A5631" s="108">
        <v>599444</v>
      </c>
      <c r="B5631" s="133" t="s">
        <v>10828</v>
      </c>
      <c r="C5631" s="133" t="s">
        <v>25</v>
      </c>
      <c r="D5631" s="133" t="s">
        <v>10262</v>
      </c>
      <c r="E5631" s="133" t="s">
        <v>10077</v>
      </c>
      <c r="F5631" s="133" t="s">
        <v>10281</v>
      </c>
      <c r="G5631" s="133" t="s">
        <v>865</v>
      </c>
      <c r="H5631" s="133" t="s">
        <v>10078</v>
      </c>
      <c r="I5631" t="b">
        <v>0</v>
      </c>
      <c r="J5631" s="133" t="s">
        <v>867</v>
      </c>
      <c r="K5631" s="91">
        <v>0</v>
      </c>
      <c r="L5631" s="278">
        <v>0</v>
      </c>
      <c r="M5631" s="278">
        <f t="shared" si="87"/>
        <v>0</v>
      </c>
    </row>
    <row r="5632" spans="1:13" hidden="1" x14ac:dyDescent="0.3">
      <c r="A5632" s="108">
        <v>599445</v>
      </c>
      <c r="B5632" s="133" t="s">
        <v>10829</v>
      </c>
      <c r="C5632" s="133" t="s">
        <v>25</v>
      </c>
      <c r="D5632" s="133" t="s">
        <v>10262</v>
      </c>
      <c r="E5632" s="133" t="s">
        <v>10077</v>
      </c>
      <c r="F5632" s="133" t="s">
        <v>10495</v>
      </c>
      <c r="G5632" s="133" t="s">
        <v>865</v>
      </c>
      <c r="H5632" s="133" t="s">
        <v>10078</v>
      </c>
      <c r="I5632" t="b">
        <v>0</v>
      </c>
      <c r="J5632" s="133" t="s">
        <v>867</v>
      </c>
      <c r="K5632" s="91">
        <v>0</v>
      </c>
      <c r="L5632" s="278">
        <v>0</v>
      </c>
      <c r="M5632" s="278">
        <f t="shared" si="87"/>
        <v>0</v>
      </c>
    </row>
    <row r="5633" spans="1:13" hidden="1" x14ac:dyDescent="0.3">
      <c r="A5633" s="108">
        <v>599446</v>
      </c>
      <c r="B5633" s="133" t="s">
        <v>10830</v>
      </c>
      <c r="C5633" s="133" t="s">
        <v>25</v>
      </c>
      <c r="D5633" s="133" t="s">
        <v>10262</v>
      </c>
      <c r="E5633" s="133" t="s">
        <v>10077</v>
      </c>
      <c r="F5633" s="133" t="s">
        <v>10304</v>
      </c>
      <c r="G5633" s="133" t="s">
        <v>865</v>
      </c>
      <c r="H5633" s="133" t="s">
        <v>10078</v>
      </c>
      <c r="I5633" t="b">
        <v>0</v>
      </c>
      <c r="J5633" s="133" t="s">
        <v>867</v>
      </c>
      <c r="K5633" s="91">
        <v>0</v>
      </c>
      <c r="L5633" s="278">
        <v>0</v>
      </c>
      <c r="M5633" s="278">
        <f t="shared" si="87"/>
        <v>0</v>
      </c>
    </row>
    <row r="5634" spans="1:13" hidden="1" x14ac:dyDescent="0.3">
      <c r="A5634" s="108">
        <v>1172741</v>
      </c>
      <c r="B5634" s="133" t="s">
        <v>10831</v>
      </c>
      <c r="C5634" s="133" t="s">
        <v>25</v>
      </c>
      <c r="D5634" s="133" t="s">
        <v>10262</v>
      </c>
      <c r="E5634" s="133" t="s">
        <v>10077</v>
      </c>
      <c r="F5634" s="133" t="s">
        <v>10352</v>
      </c>
      <c r="G5634" s="133" t="s">
        <v>865</v>
      </c>
      <c r="H5634" s="133" t="s">
        <v>10078</v>
      </c>
      <c r="I5634" t="b">
        <v>0</v>
      </c>
      <c r="J5634" s="133" t="s">
        <v>867</v>
      </c>
      <c r="K5634" s="91">
        <v>0</v>
      </c>
      <c r="L5634" s="278">
        <v>0</v>
      </c>
      <c r="M5634" s="278">
        <f t="shared" si="87"/>
        <v>0</v>
      </c>
    </row>
    <row r="5635" spans="1:13" hidden="1" x14ac:dyDescent="0.3">
      <c r="A5635" s="108">
        <v>599447</v>
      </c>
      <c r="B5635" s="133" t="s">
        <v>10832</v>
      </c>
      <c r="C5635" s="133" t="s">
        <v>25</v>
      </c>
      <c r="D5635" s="133" t="s">
        <v>10262</v>
      </c>
      <c r="E5635" s="133" t="s">
        <v>10077</v>
      </c>
      <c r="F5635" s="133" t="s">
        <v>10284</v>
      </c>
      <c r="G5635" s="133" t="s">
        <v>865</v>
      </c>
      <c r="H5635" s="133" t="s">
        <v>10078</v>
      </c>
      <c r="I5635" t="b">
        <v>0</v>
      </c>
      <c r="J5635" s="133" t="s">
        <v>867</v>
      </c>
      <c r="K5635" s="91">
        <v>0</v>
      </c>
      <c r="L5635" s="278">
        <v>0</v>
      </c>
      <c r="M5635" s="278">
        <f t="shared" si="87"/>
        <v>0</v>
      </c>
    </row>
    <row r="5636" spans="1:13" hidden="1" x14ac:dyDescent="0.3">
      <c r="A5636" s="108">
        <v>2617734</v>
      </c>
      <c r="B5636" s="133" t="s">
        <v>10833</v>
      </c>
      <c r="C5636" s="133" t="s">
        <v>25</v>
      </c>
      <c r="D5636" s="133" t="s">
        <v>10834</v>
      </c>
      <c r="E5636" s="133" t="s">
        <v>1679</v>
      </c>
      <c r="F5636" s="133" t="s">
        <v>10213</v>
      </c>
      <c r="G5636" s="133" t="s">
        <v>865</v>
      </c>
      <c r="H5636" s="133" t="s">
        <v>10835</v>
      </c>
      <c r="I5636" t="b">
        <v>0</v>
      </c>
      <c r="J5636" s="133" t="s">
        <v>867</v>
      </c>
      <c r="K5636" s="91">
        <v>30000000</v>
      </c>
      <c r="L5636" s="278">
        <v>30000000</v>
      </c>
      <c r="M5636" s="278">
        <f t="shared" si="87"/>
        <v>0</v>
      </c>
    </row>
    <row r="5637" spans="1:13" hidden="1" x14ac:dyDescent="0.3">
      <c r="A5637" s="108">
        <v>599448</v>
      </c>
      <c r="B5637" s="133" t="s">
        <v>10836</v>
      </c>
      <c r="C5637" s="133" t="s">
        <v>25</v>
      </c>
      <c r="D5637" s="133" t="s">
        <v>10834</v>
      </c>
      <c r="E5637" s="133" t="s">
        <v>1679</v>
      </c>
      <c r="F5637" s="133" t="s">
        <v>10213</v>
      </c>
      <c r="G5637" s="133" t="s">
        <v>925</v>
      </c>
      <c r="H5637" s="133" t="s">
        <v>3690</v>
      </c>
      <c r="I5637" t="b">
        <v>0</v>
      </c>
      <c r="J5637" s="133" t="s">
        <v>867</v>
      </c>
      <c r="K5637" s="91">
        <v>71680</v>
      </c>
      <c r="L5637" s="278">
        <v>75840</v>
      </c>
      <c r="M5637" s="278">
        <f t="shared" si="87"/>
        <v>4160</v>
      </c>
    </row>
    <row r="5638" spans="1:13" hidden="1" x14ac:dyDescent="0.3">
      <c r="A5638" s="108">
        <v>599449</v>
      </c>
      <c r="B5638" s="133" t="s">
        <v>10837</v>
      </c>
      <c r="C5638" s="133" t="s">
        <v>25</v>
      </c>
      <c r="D5638" s="133" t="s">
        <v>10834</v>
      </c>
      <c r="E5638" s="133" t="s">
        <v>1679</v>
      </c>
      <c r="F5638" s="133" t="s">
        <v>10213</v>
      </c>
      <c r="G5638" s="133" t="s">
        <v>928</v>
      </c>
      <c r="H5638" s="133" t="s">
        <v>10838</v>
      </c>
      <c r="I5638" t="b">
        <v>0</v>
      </c>
      <c r="J5638" s="133" t="s">
        <v>867</v>
      </c>
      <c r="K5638" s="91">
        <v>0</v>
      </c>
      <c r="L5638" s="278">
        <v>0</v>
      </c>
      <c r="M5638" s="278">
        <f t="shared" ref="M5638:M5701" si="88">+L5638-K5638</f>
        <v>0</v>
      </c>
    </row>
    <row r="5639" spans="1:13" hidden="1" x14ac:dyDescent="0.3">
      <c r="A5639" s="108">
        <v>599450</v>
      </c>
      <c r="B5639" s="261" t="s">
        <v>12002</v>
      </c>
      <c r="C5639" s="262" t="s">
        <v>25</v>
      </c>
      <c r="D5639" s="262" t="s">
        <v>10834</v>
      </c>
      <c r="E5639" s="262" t="s">
        <v>1679</v>
      </c>
      <c r="F5639" s="262" t="s">
        <v>10213</v>
      </c>
      <c r="G5639" s="262" t="s">
        <v>931</v>
      </c>
      <c r="H5639" s="262" t="s">
        <v>7857</v>
      </c>
      <c r="I5639" s="263" t="b">
        <v>0</v>
      </c>
      <c r="J5639" s="261" t="s">
        <v>867</v>
      </c>
      <c r="K5639" s="264"/>
      <c r="L5639" s="278">
        <v>43250</v>
      </c>
      <c r="M5639" s="285">
        <f t="shared" si="88"/>
        <v>43250</v>
      </c>
    </row>
    <row r="5640" spans="1:13" hidden="1" x14ac:dyDescent="0.3">
      <c r="A5640" s="108">
        <v>599451</v>
      </c>
      <c r="B5640" s="133" t="s">
        <v>10839</v>
      </c>
      <c r="C5640" s="133" t="s">
        <v>26</v>
      </c>
      <c r="D5640" s="133" t="s">
        <v>9731</v>
      </c>
      <c r="E5640" s="133" t="s">
        <v>863</v>
      </c>
      <c r="F5640" s="133" t="s">
        <v>10840</v>
      </c>
      <c r="G5640" s="133" t="s">
        <v>865</v>
      </c>
      <c r="H5640" s="133" t="s">
        <v>10841</v>
      </c>
      <c r="I5640" t="b">
        <v>0</v>
      </c>
      <c r="J5640" s="133" t="s">
        <v>867</v>
      </c>
      <c r="K5640" s="91">
        <v>13000</v>
      </c>
      <c r="L5640" s="278">
        <v>13000</v>
      </c>
      <c r="M5640" s="278">
        <f t="shared" si="88"/>
        <v>0</v>
      </c>
    </row>
    <row r="5641" spans="1:13" s="156" customFormat="1" hidden="1" x14ac:dyDescent="0.3">
      <c r="A5641" s="108">
        <v>1191809</v>
      </c>
      <c r="B5641" s="133" t="s">
        <v>10842</v>
      </c>
      <c r="C5641" s="133" t="s">
        <v>26</v>
      </c>
      <c r="D5641" s="133" t="s">
        <v>9731</v>
      </c>
      <c r="E5641" s="133" t="s">
        <v>863</v>
      </c>
      <c r="F5641" s="133" t="s">
        <v>10840</v>
      </c>
      <c r="G5641" s="133" t="s">
        <v>925</v>
      </c>
      <c r="H5641" s="133" t="s">
        <v>10843</v>
      </c>
      <c r="I5641" t="b">
        <v>0</v>
      </c>
      <c r="J5641" s="133" t="s">
        <v>867</v>
      </c>
      <c r="K5641" s="91">
        <v>9000</v>
      </c>
      <c r="L5641" s="278">
        <v>9000</v>
      </c>
      <c r="M5641" s="278">
        <f t="shared" si="88"/>
        <v>0</v>
      </c>
    </row>
    <row r="5642" spans="1:13" s="156" customFormat="1" hidden="1" x14ac:dyDescent="0.3">
      <c r="A5642" s="108">
        <v>602505</v>
      </c>
      <c r="B5642" s="133" t="s">
        <v>10844</v>
      </c>
      <c r="C5642" s="133" t="s">
        <v>26</v>
      </c>
      <c r="D5642" s="133" t="s">
        <v>9731</v>
      </c>
      <c r="E5642" s="133" t="s">
        <v>947</v>
      </c>
      <c r="F5642" s="133" t="s">
        <v>10840</v>
      </c>
      <c r="G5642" s="133" t="s">
        <v>865</v>
      </c>
      <c r="H5642" s="133" t="s">
        <v>10845</v>
      </c>
      <c r="I5642" t="b">
        <v>0</v>
      </c>
      <c r="J5642" s="133" t="s">
        <v>867</v>
      </c>
      <c r="K5642" s="91">
        <v>27000</v>
      </c>
      <c r="L5642" s="278">
        <v>27000</v>
      </c>
      <c r="M5642" s="278">
        <f t="shared" si="88"/>
        <v>0</v>
      </c>
    </row>
    <row r="5643" spans="1:13" s="156" customFormat="1" hidden="1" x14ac:dyDescent="0.3">
      <c r="A5643" s="108">
        <v>1210152</v>
      </c>
      <c r="B5643" s="133" t="s">
        <v>10846</v>
      </c>
      <c r="C5643" s="133" t="s">
        <v>26</v>
      </c>
      <c r="D5643" s="133" t="s">
        <v>1132</v>
      </c>
      <c r="E5643" s="133" t="s">
        <v>882</v>
      </c>
      <c r="F5643" s="133" t="s">
        <v>10840</v>
      </c>
      <c r="G5643" s="133" t="s">
        <v>865</v>
      </c>
      <c r="H5643" s="133" t="s">
        <v>1133</v>
      </c>
      <c r="I5643" t="b">
        <v>0</v>
      </c>
      <c r="J5643" s="133" t="s">
        <v>867</v>
      </c>
      <c r="K5643" s="91">
        <v>15920</v>
      </c>
      <c r="L5643" s="278">
        <v>15920</v>
      </c>
      <c r="M5643" s="278">
        <f t="shared" si="88"/>
        <v>0</v>
      </c>
    </row>
    <row r="5644" spans="1:13" s="156" customFormat="1" hidden="1" x14ac:dyDescent="0.3">
      <c r="A5644" s="108">
        <v>602467</v>
      </c>
      <c r="B5644" s="133" t="s">
        <v>10847</v>
      </c>
      <c r="C5644" s="133" t="s">
        <v>26</v>
      </c>
      <c r="D5644" s="133" t="s">
        <v>1146</v>
      </c>
      <c r="E5644" s="133" t="s">
        <v>882</v>
      </c>
      <c r="F5644" s="133" t="s">
        <v>10840</v>
      </c>
      <c r="G5644" s="133" t="s">
        <v>865</v>
      </c>
      <c r="H5644" s="133" t="s">
        <v>6569</v>
      </c>
      <c r="I5644" t="b">
        <v>0</v>
      </c>
      <c r="J5644" s="133" t="s">
        <v>867</v>
      </c>
      <c r="K5644" s="91">
        <v>0</v>
      </c>
      <c r="L5644" s="278">
        <v>0</v>
      </c>
      <c r="M5644" s="278">
        <f t="shared" si="88"/>
        <v>0</v>
      </c>
    </row>
    <row r="5645" spans="1:13" s="156" customFormat="1" hidden="1" x14ac:dyDescent="0.3">
      <c r="A5645" s="108">
        <v>597570</v>
      </c>
      <c r="B5645" s="133" t="s">
        <v>10848</v>
      </c>
      <c r="C5645" s="133" t="s">
        <v>26</v>
      </c>
      <c r="D5645" s="133" t="s">
        <v>1149</v>
      </c>
      <c r="E5645" s="133" t="s">
        <v>882</v>
      </c>
      <c r="F5645" s="133" t="s">
        <v>10840</v>
      </c>
      <c r="G5645" s="133" t="s">
        <v>865</v>
      </c>
      <c r="H5645" s="133" t="s">
        <v>1150</v>
      </c>
      <c r="I5645" t="b">
        <v>0</v>
      </c>
      <c r="J5645" s="133" t="s">
        <v>867</v>
      </c>
      <c r="K5645" s="91">
        <v>0</v>
      </c>
      <c r="L5645" s="278">
        <v>0</v>
      </c>
      <c r="M5645" s="278">
        <f t="shared" si="88"/>
        <v>0</v>
      </c>
    </row>
    <row r="5646" spans="1:13" s="156" customFormat="1" hidden="1" x14ac:dyDescent="0.3">
      <c r="A5646" s="108">
        <v>1191193</v>
      </c>
      <c r="B5646" s="133" t="s">
        <v>10849</v>
      </c>
      <c r="C5646" s="133" t="s">
        <v>26</v>
      </c>
      <c r="D5646" s="133" t="s">
        <v>4253</v>
      </c>
      <c r="E5646" s="133" t="s">
        <v>882</v>
      </c>
      <c r="F5646" s="133" t="s">
        <v>10840</v>
      </c>
      <c r="G5646" s="133" t="s">
        <v>865</v>
      </c>
      <c r="H5646" s="133" t="s">
        <v>10252</v>
      </c>
      <c r="I5646" t="b">
        <v>0</v>
      </c>
      <c r="J5646" s="133" t="s">
        <v>867</v>
      </c>
      <c r="K5646" s="91">
        <v>136500</v>
      </c>
      <c r="L5646" s="278">
        <v>136500</v>
      </c>
      <c r="M5646" s="278">
        <f t="shared" si="88"/>
        <v>0</v>
      </c>
    </row>
    <row r="5647" spans="1:13" s="156" customFormat="1" hidden="1" x14ac:dyDescent="0.3">
      <c r="A5647" s="108">
        <v>1191194</v>
      </c>
      <c r="B5647" s="133" t="s">
        <v>10850</v>
      </c>
      <c r="C5647" s="133" t="s">
        <v>26</v>
      </c>
      <c r="D5647" s="133" t="s">
        <v>10851</v>
      </c>
      <c r="E5647" s="133" t="s">
        <v>863</v>
      </c>
      <c r="F5647" s="133" t="s">
        <v>10840</v>
      </c>
      <c r="G5647" s="133" t="s">
        <v>865</v>
      </c>
      <c r="H5647" s="133" t="s">
        <v>10852</v>
      </c>
      <c r="I5647" t="b">
        <v>0</v>
      </c>
      <c r="J5647" s="133" t="s">
        <v>867</v>
      </c>
      <c r="K5647" s="91">
        <v>515930</v>
      </c>
      <c r="L5647" s="278">
        <v>515930</v>
      </c>
      <c r="M5647" s="278">
        <f t="shared" si="88"/>
        <v>0</v>
      </c>
    </row>
    <row r="5648" spans="1:13" s="156" customFormat="1" hidden="1" x14ac:dyDescent="0.3">
      <c r="A5648" s="108">
        <v>1191195</v>
      </c>
      <c r="B5648" s="133" t="s">
        <v>10853</v>
      </c>
      <c r="C5648" s="133" t="s">
        <v>26</v>
      </c>
      <c r="D5648" s="133" t="s">
        <v>10851</v>
      </c>
      <c r="E5648" s="133" t="s">
        <v>863</v>
      </c>
      <c r="F5648" s="133" t="s">
        <v>10840</v>
      </c>
      <c r="G5648" s="133" t="s">
        <v>925</v>
      </c>
      <c r="H5648" s="133" t="s">
        <v>10854</v>
      </c>
      <c r="I5648" t="b">
        <v>0</v>
      </c>
      <c r="J5648" s="133" t="s">
        <v>867</v>
      </c>
      <c r="K5648" s="91">
        <v>105360</v>
      </c>
      <c r="L5648" s="278">
        <v>105360</v>
      </c>
      <c r="M5648" s="278">
        <f t="shared" si="88"/>
        <v>0</v>
      </c>
    </row>
    <row r="5649" spans="1:13" s="156" customFormat="1" hidden="1" x14ac:dyDescent="0.3">
      <c r="A5649" s="108">
        <v>602468</v>
      </c>
      <c r="B5649" s="133" t="s">
        <v>10855</v>
      </c>
      <c r="C5649" s="133" t="s">
        <v>26</v>
      </c>
      <c r="D5649" s="133" t="s">
        <v>10851</v>
      </c>
      <c r="E5649" s="133" t="s">
        <v>947</v>
      </c>
      <c r="F5649" s="133" t="s">
        <v>10840</v>
      </c>
      <c r="G5649" s="133" t="s">
        <v>865</v>
      </c>
      <c r="H5649" s="133" t="s">
        <v>10856</v>
      </c>
      <c r="I5649" t="b">
        <v>0</v>
      </c>
      <c r="J5649" s="133" t="s">
        <v>867</v>
      </c>
      <c r="K5649" s="91">
        <v>10000</v>
      </c>
      <c r="L5649" s="278">
        <v>10000</v>
      </c>
      <c r="M5649" s="278">
        <f t="shared" si="88"/>
        <v>0</v>
      </c>
    </row>
    <row r="5650" spans="1:13" s="156" customFormat="1" hidden="1" x14ac:dyDescent="0.3">
      <c r="A5650" s="108">
        <v>850924</v>
      </c>
      <c r="B5650" s="133" t="s">
        <v>10857</v>
      </c>
      <c r="C5650" s="133" t="s">
        <v>26</v>
      </c>
      <c r="D5650" s="133" t="s">
        <v>10858</v>
      </c>
      <c r="E5650" s="133" t="s">
        <v>1165</v>
      </c>
      <c r="F5650" s="133" t="s">
        <v>10840</v>
      </c>
      <c r="G5650" s="133" t="s">
        <v>865</v>
      </c>
      <c r="H5650" s="133">
        <v>0</v>
      </c>
      <c r="I5650" t="b">
        <v>0</v>
      </c>
      <c r="J5650" s="133" t="s">
        <v>1166</v>
      </c>
      <c r="K5650" s="91">
        <v>191720</v>
      </c>
      <c r="L5650" s="278">
        <v>184160</v>
      </c>
      <c r="M5650" s="278">
        <f t="shared" si="88"/>
        <v>-7560</v>
      </c>
    </row>
    <row r="5651" spans="1:13" s="156" customFormat="1" hidden="1" x14ac:dyDescent="0.3">
      <c r="A5651" s="108">
        <v>1210153</v>
      </c>
      <c r="B5651" s="133" t="s">
        <v>10861</v>
      </c>
      <c r="C5651" s="133" t="s">
        <v>26</v>
      </c>
      <c r="D5651" s="133" t="s">
        <v>10858</v>
      </c>
      <c r="E5651" s="133" t="s">
        <v>1173</v>
      </c>
      <c r="F5651" s="133" t="s">
        <v>10840</v>
      </c>
      <c r="G5651" s="133" t="s">
        <v>865</v>
      </c>
      <c r="H5651" s="133" t="s">
        <v>1174</v>
      </c>
      <c r="I5651" t="b">
        <v>0</v>
      </c>
      <c r="J5651" s="133" t="s">
        <v>867</v>
      </c>
      <c r="K5651" s="91">
        <v>6000</v>
      </c>
      <c r="L5651" s="278">
        <v>6000</v>
      </c>
      <c r="M5651" s="278">
        <f t="shared" si="88"/>
        <v>0</v>
      </c>
    </row>
    <row r="5652" spans="1:13" s="156" customFormat="1" hidden="1" x14ac:dyDescent="0.3">
      <c r="A5652" s="108">
        <v>850439</v>
      </c>
      <c r="B5652" s="133" t="s">
        <v>10862</v>
      </c>
      <c r="C5652" s="133" t="s">
        <v>26</v>
      </c>
      <c r="D5652" s="133" t="s">
        <v>10858</v>
      </c>
      <c r="E5652" s="133" t="s">
        <v>1173</v>
      </c>
      <c r="F5652" s="133" t="s">
        <v>10863</v>
      </c>
      <c r="G5652" s="133" t="s">
        <v>865</v>
      </c>
      <c r="H5652" s="133" t="s">
        <v>1174</v>
      </c>
      <c r="I5652" t="b">
        <v>0</v>
      </c>
      <c r="J5652" s="133" t="s">
        <v>867</v>
      </c>
      <c r="K5652" s="91">
        <v>0</v>
      </c>
      <c r="L5652" s="278">
        <v>0</v>
      </c>
      <c r="M5652" s="278">
        <f t="shared" si="88"/>
        <v>0</v>
      </c>
    </row>
    <row r="5653" spans="1:13" s="156" customFormat="1" hidden="1" x14ac:dyDescent="0.3">
      <c r="A5653" s="108">
        <v>850440</v>
      </c>
      <c r="B5653" s="133" t="s">
        <v>10864</v>
      </c>
      <c r="C5653" s="133" t="s">
        <v>26</v>
      </c>
      <c r="D5653" s="133" t="s">
        <v>10858</v>
      </c>
      <c r="E5653" s="133" t="s">
        <v>1173</v>
      </c>
      <c r="F5653" s="133" t="s">
        <v>10865</v>
      </c>
      <c r="G5653" s="133" t="s">
        <v>865</v>
      </c>
      <c r="H5653" s="133" t="s">
        <v>1174</v>
      </c>
      <c r="I5653" t="b">
        <v>0</v>
      </c>
      <c r="J5653" s="133" t="s">
        <v>867</v>
      </c>
      <c r="K5653" s="91">
        <v>0</v>
      </c>
      <c r="L5653" s="278">
        <v>0</v>
      </c>
      <c r="M5653" s="278">
        <f t="shared" si="88"/>
        <v>0</v>
      </c>
    </row>
    <row r="5654" spans="1:13" s="156" customFormat="1" hidden="1" x14ac:dyDescent="0.3">
      <c r="A5654" s="108">
        <v>602472</v>
      </c>
      <c r="B5654" s="133" t="s">
        <v>10866</v>
      </c>
      <c r="C5654" s="133" t="s">
        <v>26</v>
      </c>
      <c r="D5654" s="133" t="s">
        <v>10858</v>
      </c>
      <c r="E5654" s="133" t="s">
        <v>1173</v>
      </c>
      <c r="F5654" s="133" t="s">
        <v>10867</v>
      </c>
      <c r="G5654" s="133" t="s">
        <v>865</v>
      </c>
      <c r="H5654" s="133" t="s">
        <v>1174</v>
      </c>
      <c r="I5654" t="b">
        <v>0</v>
      </c>
      <c r="J5654" s="133" t="s">
        <v>867</v>
      </c>
      <c r="K5654" s="91">
        <v>0</v>
      </c>
      <c r="L5654" s="278">
        <v>0</v>
      </c>
      <c r="M5654" s="278">
        <f t="shared" si="88"/>
        <v>0</v>
      </c>
    </row>
    <row r="5655" spans="1:13" s="156" customFormat="1" hidden="1" x14ac:dyDescent="0.3">
      <c r="A5655" s="108">
        <v>602473</v>
      </c>
      <c r="B5655" s="133" t="s">
        <v>10868</v>
      </c>
      <c r="C5655" s="133" t="s">
        <v>26</v>
      </c>
      <c r="D5655" s="133" t="s">
        <v>10858</v>
      </c>
      <c r="E5655" s="133" t="s">
        <v>1173</v>
      </c>
      <c r="F5655" s="133" t="s">
        <v>10869</v>
      </c>
      <c r="G5655" s="133" t="s">
        <v>865</v>
      </c>
      <c r="H5655" s="133" t="s">
        <v>1174</v>
      </c>
      <c r="I5655" t="b">
        <v>0</v>
      </c>
      <c r="J5655" s="133" t="s">
        <v>867</v>
      </c>
      <c r="K5655" s="91">
        <v>0</v>
      </c>
      <c r="L5655" s="278">
        <v>0</v>
      </c>
      <c r="M5655" s="278">
        <f t="shared" si="88"/>
        <v>0</v>
      </c>
    </row>
    <row r="5656" spans="1:13" s="156" customFormat="1" hidden="1" x14ac:dyDescent="0.3">
      <c r="A5656" s="108">
        <v>602474</v>
      </c>
      <c r="B5656" s="133" t="s">
        <v>10870</v>
      </c>
      <c r="C5656" s="133" t="s">
        <v>26</v>
      </c>
      <c r="D5656" s="133" t="s">
        <v>10858</v>
      </c>
      <c r="E5656" s="133" t="s">
        <v>2117</v>
      </c>
      <c r="F5656" s="133" t="s">
        <v>10840</v>
      </c>
      <c r="G5656" s="133" t="s">
        <v>865</v>
      </c>
      <c r="H5656" s="133" t="s">
        <v>2118</v>
      </c>
      <c r="I5656" t="b">
        <v>0</v>
      </c>
      <c r="J5656" s="133" t="s">
        <v>867</v>
      </c>
      <c r="K5656" s="91">
        <v>5000</v>
      </c>
      <c r="L5656" s="278">
        <v>5000</v>
      </c>
      <c r="M5656" s="278">
        <f t="shared" si="88"/>
        <v>0</v>
      </c>
    </row>
    <row r="5657" spans="1:13" s="156" customFormat="1" hidden="1" x14ac:dyDescent="0.3">
      <c r="A5657" s="108">
        <v>602475</v>
      </c>
      <c r="B5657" s="133" t="s">
        <v>10871</v>
      </c>
      <c r="C5657" s="133" t="s">
        <v>26</v>
      </c>
      <c r="D5657" s="133" t="s">
        <v>10858</v>
      </c>
      <c r="E5657" s="133" t="s">
        <v>1286</v>
      </c>
      <c r="F5657" s="133" t="s">
        <v>10867</v>
      </c>
      <c r="G5657" s="133" t="s">
        <v>865</v>
      </c>
      <c r="H5657" s="133" t="s">
        <v>1287</v>
      </c>
      <c r="I5657" t="b">
        <v>0</v>
      </c>
      <c r="J5657" s="133" t="s">
        <v>867</v>
      </c>
      <c r="K5657" s="91">
        <v>0</v>
      </c>
      <c r="L5657" s="278">
        <v>0</v>
      </c>
      <c r="M5657" s="278">
        <f t="shared" si="88"/>
        <v>0</v>
      </c>
    </row>
    <row r="5658" spans="1:13" s="156" customFormat="1" hidden="1" x14ac:dyDescent="0.3">
      <c r="A5658" s="108">
        <v>602476</v>
      </c>
      <c r="B5658" s="133" t="s">
        <v>10872</v>
      </c>
      <c r="C5658" s="133" t="s">
        <v>26</v>
      </c>
      <c r="D5658" s="133" t="s">
        <v>10858</v>
      </c>
      <c r="E5658" s="133" t="s">
        <v>1176</v>
      </c>
      <c r="F5658" s="133" t="s">
        <v>10840</v>
      </c>
      <c r="G5658" s="133" t="s">
        <v>865</v>
      </c>
      <c r="H5658" s="133">
        <v>0</v>
      </c>
      <c r="I5658" t="b">
        <v>0</v>
      </c>
      <c r="J5658" s="133" t="s">
        <v>1166</v>
      </c>
      <c r="K5658" s="91">
        <v>101260</v>
      </c>
      <c r="L5658" s="278">
        <v>99160</v>
      </c>
      <c r="M5658" s="278">
        <f t="shared" si="88"/>
        <v>-2100</v>
      </c>
    </row>
    <row r="5659" spans="1:13" s="156" customFormat="1" hidden="1" x14ac:dyDescent="0.3">
      <c r="A5659" s="108">
        <v>602477</v>
      </c>
      <c r="B5659" s="133" t="s">
        <v>10875</v>
      </c>
      <c r="C5659" s="133" t="s">
        <v>26</v>
      </c>
      <c r="D5659" s="133" t="s">
        <v>10858</v>
      </c>
      <c r="E5659" s="133" t="s">
        <v>9771</v>
      </c>
      <c r="F5659" s="133" t="s">
        <v>10840</v>
      </c>
      <c r="G5659" s="133" t="s">
        <v>865</v>
      </c>
      <c r="H5659" s="133" t="s">
        <v>9772</v>
      </c>
      <c r="I5659" t="b">
        <v>0</v>
      </c>
      <c r="J5659" s="133" t="s">
        <v>867</v>
      </c>
      <c r="K5659" s="91">
        <v>0</v>
      </c>
      <c r="L5659" s="278">
        <v>0</v>
      </c>
      <c r="M5659" s="278">
        <f t="shared" si="88"/>
        <v>0</v>
      </c>
    </row>
    <row r="5660" spans="1:13" s="156" customFormat="1" hidden="1" x14ac:dyDescent="0.3">
      <c r="A5660" s="108">
        <v>602478</v>
      </c>
      <c r="B5660" s="133" t="s">
        <v>10876</v>
      </c>
      <c r="C5660" s="133" t="s">
        <v>26</v>
      </c>
      <c r="D5660" s="133" t="s">
        <v>10858</v>
      </c>
      <c r="E5660" s="133" t="s">
        <v>1624</v>
      </c>
      <c r="F5660" s="133" t="s">
        <v>10840</v>
      </c>
      <c r="G5660" s="133" t="s">
        <v>865</v>
      </c>
      <c r="H5660" s="133" t="s">
        <v>1625</v>
      </c>
      <c r="I5660" t="b">
        <v>0</v>
      </c>
      <c r="J5660" s="133" t="s">
        <v>867</v>
      </c>
      <c r="K5660" s="91">
        <v>0</v>
      </c>
      <c r="L5660" s="278">
        <v>0</v>
      </c>
      <c r="M5660" s="278">
        <f t="shared" si="88"/>
        <v>0</v>
      </c>
    </row>
    <row r="5661" spans="1:13" s="156" customFormat="1" hidden="1" x14ac:dyDescent="0.3">
      <c r="A5661" s="108">
        <v>602487</v>
      </c>
      <c r="B5661" s="133" t="s">
        <v>10877</v>
      </c>
      <c r="C5661" s="133" t="s">
        <v>26</v>
      </c>
      <c r="D5661" s="133" t="s">
        <v>10858</v>
      </c>
      <c r="E5661" s="133" t="s">
        <v>1185</v>
      </c>
      <c r="F5661" s="133" t="s">
        <v>10840</v>
      </c>
      <c r="G5661" s="133" t="s">
        <v>865</v>
      </c>
      <c r="H5661" s="133" t="s">
        <v>1186</v>
      </c>
      <c r="I5661" t="b">
        <v>0</v>
      </c>
      <c r="J5661" s="133" t="s">
        <v>867</v>
      </c>
      <c r="K5661" s="91">
        <v>50</v>
      </c>
      <c r="L5661" s="278">
        <v>50</v>
      </c>
      <c r="M5661" s="278">
        <f t="shared" si="88"/>
        <v>0</v>
      </c>
    </row>
    <row r="5662" spans="1:13" s="156" customFormat="1" hidden="1" x14ac:dyDescent="0.3">
      <c r="A5662" s="108">
        <v>602488</v>
      </c>
      <c r="B5662" s="133" t="s">
        <v>10878</v>
      </c>
      <c r="C5662" s="133" t="s">
        <v>26</v>
      </c>
      <c r="D5662" s="133" t="s">
        <v>10858</v>
      </c>
      <c r="E5662" s="133" t="s">
        <v>1185</v>
      </c>
      <c r="F5662" s="133" t="s">
        <v>10840</v>
      </c>
      <c r="G5662" s="133" t="s">
        <v>925</v>
      </c>
      <c r="H5662" s="133" t="s">
        <v>10879</v>
      </c>
      <c r="I5662" t="b">
        <v>0</v>
      </c>
      <c r="J5662" s="133" t="s">
        <v>867</v>
      </c>
      <c r="K5662" s="91">
        <v>360</v>
      </c>
      <c r="L5662" s="278">
        <v>360</v>
      </c>
      <c r="M5662" s="278">
        <f t="shared" si="88"/>
        <v>0</v>
      </c>
    </row>
    <row r="5663" spans="1:13" s="156" customFormat="1" hidden="1" x14ac:dyDescent="0.3">
      <c r="A5663" s="108">
        <v>602489</v>
      </c>
      <c r="B5663" s="133" t="s">
        <v>10880</v>
      </c>
      <c r="C5663" s="133" t="s">
        <v>26</v>
      </c>
      <c r="D5663" s="133" t="s">
        <v>10858</v>
      </c>
      <c r="E5663" s="133" t="s">
        <v>1191</v>
      </c>
      <c r="F5663" s="133" t="s">
        <v>10840</v>
      </c>
      <c r="G5663" s="133" t="s">
        <v>865</v>
      </c>
      <c r="H5663" s="133" t="s">
        <v>2130</v>
      </c>
      <c r="I5663" t="b">
        <v>0</v>
      </c>
      <c r="J5663" s="133" t="s">
        <v>867</v>
      </c>
      <c r="K5663" s="91">
        <v>50</v>
      </c>
      <c r="L5663" s="278">
        <v>50</v>
      </c>
      <c r="M5663" s="278">
        <f t="shared" si="88"/>
        <v>0</v>
      </c>
    </row>
    <row r="5664" spans="1:13" s="156" customFormat="1" hidden="1" x14ac:dyDescent="0.3">
      <c r="A5664" s="108">
        <v>602490</v>
      </c>
      <c r="B5664" s="133" t="s">
        <v>10881</v>
      </c>
      <c r="C5664" s="133" t="s">
        <v>26</v>
      </c>
      <c r="D5664" s="133" t="s">
        <v>10858</v>
      </c>
      <c r="E5664" s="133" t="s">
        <v>1194</v>
      </c>
      <c r="F5664" s="133" t="s">
        <v>10840</v>
      </c>
      <c r="G5664" s="133" t="s">
        <v>865</v>
      </c>
      <c r="H5664" s="133" t="s">
        <v>1195</v>
      </c>
      <c r="I5664" t="b">
        <v>0</v>
      </c>
      <c r="J5664" s="133" t="s">
        <v>867</v>
      </c>
      <c r="K5664" s="91">
        <v>50</v>
      </c>
      <c r="L5664" s="278">
        <v>50</v>
      </c>
      <c r="M5664" s="278">
        <f t="shared" si="88"/>
        <v>0</v>
      </c>
    </row>
    <row r="5665" spans="1:13" s="156" customFormat="1" hidden="1" x14ac:dyDescent="0.3">
      <c r="A5665" s="108">
        <v>602491</v>
      </c>
      <c r="B5665" s="133" t="s">
        <v>10882</v>
      </c>
      <c r="C5665" s="133" t="s">
        <v>26</v>
      </c>
      <c r="D5665" s="133" t="s">
        <v>10858</v>
      </c>
      <c r="E5665" s="133" t="s">
        <v>1202</v>
      </c>
      <c r="F5665" s="133" t="s">
        <v>10840</v>
      </c>
      <c r="G5665" s="133" t="s">
        <v>865</v>
      </c>
      <c r="H5665" s="133" t="s">
        <v>1203</v>
      </c>
      <c r="I5665" t="b">
        <v>0</v>
      </c>
      <c r="J5665" s="133" t="s">
        <v>867</v>
      </c>
      <c r="K5665" s="91">
        <v>9500</v>
      </c>
      <c r="L5665" s="278">
        <v>9500</v>
      </c>
      <c r="M5665" s="278">
        <f t="shared" si="88"/>
        <v>0</v>
      </c>
    </row>
    <row r="5666" spans="1:13" s="156" customFormat="1" hidden="1" x14ac:dyDescent="0.3">
      <c r="A5666" s="108">
        <v>602492</v>
      </c>
      <c r="B5666" s="133" t="s">
        <v>10883</v>
      </c>
      <c r="C5666" s="133" t="s">
        <v>26</v>
      </c>
      <c r="D5666" s="133" t="s">
        <v>10858</v>
      </c>
      <c r="E5666" s="133" t="s">
        <v>2514</v>
      </c>
      <c r="F5666" s="133" t="s">
        <v>10840</v>
      </c>
      <c r="G5666" s="133" t="s">
        <v>865</v>
      </c>
      <c r="H5666" s="133" t="s">
        <v>8120</v>
      </c>
      <c r="I5666" t="b">
        <v>0</v>
      </c>
      <c r="J5666" s="133" t="s">
        <v>867</v>
      </c>
      <c r="K5666" s="91">
        <v>0</v>
      </c>
      <c r="L5666" s="278">
        <v>0</v>
      </c>
      <c r="M5666" s="278">
        <f t="shared" si="88"/>
        <v>0</v>
      </c>
    </row>
    <row r="5667" spans="1:13" s="156" customFormat="1" hidden="1" x14ac:dyDescent="0.3">
      <c r="A5667" s="108">
        <v>602493</v>
      </c>
      <c r="B5667" s="133" t="s">
        <v>10884</v>
      </c>
      <c r="C5667" s="133" t="s">
        <v>26</v>
      </c>
      <c r="D5667" s="133" t="s">
        <v>10858</v>
      </c>
      <c r="E5667" s="133" t="s">
        <v>1354</v>
      </c>
      <c r="F5667" s="133" t="s">
        <v>10840</v>
      </c>
      <c r="G5667" s="133" t="s">
        <v>865</v>
      </c>
      <c r="H5667" s="133" t="s">
        <v>1355</v>
      </c>
      <c r="I5667" t="b">
        <v>0</v>
      </c>
      <c r="J5667" s="133" t="s">
        <v>867</v>
      </c>
      <c r="K5667" s="91">
        <v>1400</v>
      </c>
      <c r="L5667" s="278">
        <v>1400</v>
      </c>
      <c r="M5667" s="278">
        <f t="shared" si="88"/>
        <v>0</v>
      </c>
    </row>
    <row r="5668" spans="1:13" hidden="1" x14ac:dyDescent="0.3">
      <c r="A5668" s="108">
        <v>1210172</v>
      </c>
      <c r="B5668" s="133" t="s">
        <v>10885</v>
      </c>
      <c r="C5668" s="133" t="s">
        <v>26</v>
      </c>
      <c r="D5668" s="133" t="s">
        <v>10858</v>
      </c>
      <c r="E5668" s="133" t="s">
        <v>1354</v>
      </c>
      <c r="F5668" s="133" t="s">
        <v>10840</v>
      </c>
      <c r="G5668" s="133" t="s">
        <v>1807</v>
      </c>
      <c r="H5668" s="133" t="s">
        <v>10886</v>
      </c>
      <c r="I5668" t="b">
        <v>0</v>
      </c>
      <c r="J5668" s="133" t="s">
        <v>867</v>
      </c>
      <c r="K5668" s="91">
        <v>850</v>
      </c>
      <c r="L5668" s="278">
        <v>850</v>
      </c>
      <c r="M5668" s="278">
        <f t="shared" si="88"/>
        <v>0</v>
      </c>
    </row>
    <row r="5669" spans="1:13" hidden="1" x14ac:dyDescent="0.3">
      <c r="A5669" s="108">
        <v>602479</v>
      </c>
      <c r="B5669" s="133" t="s">
        <v>10887</v>
      </c>
      <c r="C5669" s="133" t="s">
        <v>26</v>
      </c>
      <c r="D5669" s="133" t="s">
        <v>10858</v>
      </c>
      <c r="E5669" s="133" t="s">
        <v>1354</v>
      </c>
      <c r="F5669" s="133" t="s">
        <v>10840</v>
      </c>
      <c r="G5669" s="133" t="s">
        <v>1072</v>
      </c>
      <c r="H5669" s="133" t="s">
        <v>10888</v>
      </c>
      <c r="I5669" t="b">
        <v>0</v>
      </c>
      <c r="J5669" s="133" t="s">
        <v>867</v>
      </c>
      <c r="K5669" s="91">
        <v>2400</v>
      </c>
      <c r="L5669" s="278">
        <v>2400</v>
      </c>
      <c r="M5669" s="278">
        <f t="shared" si="88"/>
        <v>0</v>
      </c>
    </row>
    <row r="5670" spans="1:13" hidden="1" x14ac:dyDescent="0.3">
      <c r="A5670" s="108">
        <v>602480</v>
      </c>
      <c r="B5670" s="133" t="s">
        <v>10889</v>
      </c>
      <c r="C5670" s="133" t="s">
        <v>26</v>
      </c>
      <c r="D5670" s="133" t="s">
        <v>10858</v>
      </c>
      <c r="E5670" s="133" t="s">
        <v>1354</v>
      </c>
      <c r="F5670" s="133" t="s">
        <v>10840</v>
      </c>
      <c r="G5670" s="133" t="s">
        <v>1075</v>
      </c>
      <c r="H5670" s="133" t="s">
        <v>10890</v>
      </c>
      <c r="I5670" t="b">
        <v>0</v>
      </c>
      <c r="J5670" s="133" t="s">
        <v>867</v>
      </c>
      <c r="K5670" s="91">
        <v>750</v>
      </c>
      <c r="L5670" s="278">
        <v>750</v>
      </c>
      <c r="M5670" s="278">
        <f t="shared" si="88"/>
        <v>0</v>
      </c>
    </row>
    <row r="5671" spans="1:13" hidden="1" x14ac:dyDescent="0.3">
      <c r="A5671" s="108">
        <v>602481</v>
      </c>
      <c r="B5671" s="133" t="s">
        <v>10891</v>
      </c>
      <c r="C5671" s="133" t="s">
        <v>26</v>
      </c>
      <c r="D5671" s="133" t="s">
        <v>10858</v>
      </c>
      <c r="E5671" s="133" t="s">
        <v>1354</v>
      </c>
      <c r="F5671" s="133" t="s">
        <v>10840</v>
      </c>
      <c r="G5671" s="133" t="s">
        <v>1814</v>
      </c>
      <c r="H5671" s="133" t="s">
        <v>10892</v>
      </c>
      <c r="I5671" t="b">
        <v>0</v>
      </c>
      <c r="J5671" s="133" t="s">
        <v>867</v>
      </c>
      <c r="K5671" s="91">
        <v>750</v>
      </c>
      <c r="L5671" s="278">
        <v>750</v>
      </c>
      <c r="M5671" s="278">
        <f t="shared" si="88"/>
        <v>0</v>
      </c>
    </row>
    <row r="5672" spans="1:13" hidden="1" x14ac:dyDescent="0.3">
      <c r="A5672" s="108">
        <v>602482</v>
      </c>
      <c r="B5672" s="133" t="s">
        <v>10893</v>
      </c>
      <c r="C5672" s="133" t="s">
        <v>26</v>
      </c>
      <c r="D5672" s="133" t="s">
        <v>10858</v>
      </c>
      <c r="E5672" s="133" t="s">
        <v>1354</v>
      </c>
      <c r="F5672" s="133" t="s">
        <v>10840</v>
      </c>
      <c r="G5672" s="133" t="s">
        <v>1817</v>
      </c>
      <c r="H5672" s="133" t="s">
        <v>10894</v>
      </c>
      <c r="I5672" t="b">
        <v>0</v>
      </c>
      <c r="J5672" s="133" t="s">
        <v>867</v>
      </c>
      <c r="K5672" s="91">
        <v>5000</v>
      </c>
      <c r="L5672" s="278">
        <v>5000</v>
      </c>
      <c r="M5672" s="278">
        <f t="shared" si="88"/>
        <v>0</v>
      </c>
    </row>
    <row r="5673" spans="1:13" hidden="1" x14ac:dyDescent="0.3">
      <c r="A5673" s="108">
        <v>602483</v>
      </c>
      <c r="B5673" s="133" t="s">
        <v>10895</v>
      </c>
      <c r="C5673" s="133" t="s">
        <v>26</v>
      </c>
      <c r="D5673" s="133" t="s">
        <v>10858</v>
      </c>
      <c r="E5673" s="133" t="s">
        <v>1354</v>
      </c>
      <c r="F5673" s="133" t="s">
        <v>10840</v>
      </c>
      <c r="G5673" s="133" t="s">
        <v>4455</v>
      </c>
      <c r="H5673" s="133" t="s">
        <v>3503</v>
      </c>
      <c r="I5673" t="b">
        <v>0</v>
      </c>
      <c r="J5673" s="133" t="s">
        <v>867</v>
      </c>
      <c r="K5673" s="91">
        <v>240</v>
      </c>
      <c r="L5673" s="278">
        <v>240</v>
      </c>
      <c r="M5673" s="278">
        <f t="shared" si="88"/>
        <v>0</v>
      </c>
    </row>
    <row r="5674" spans="1:13" hidden="1" x14ac:dyDescent="0.3">
      <c r="A5674" s="108">
        <v>602484</v>
      </c>
      <c r="B5674" s="133" t="s">
        <v>10896</v>
      </c>
      <c r="C5674" s="133" t="s">
        <v>26</v>
      </c>
      <c r="D5674" s="133" t="s">
        <v>10858</v>
      </c>
      <c r="E5674" s="133" t="s">
        <v>1354</v>
      </c>
      <c r="F5674" s="133" t="s">
        <v>10840</v>
      </c>
      <c r="G5674" s="133" t="s">
        <v>4021</v>
      </c>
      <c r="H5674" s="133" t="s">
        <v>10897</v>
      </c>
      <c r="I5674" t="b">
        <v>0</v>
      </c>
      <c r="J5674" s="133" t="s">
        <v>867</v>
      </c>
      <c r="K5674" s="91">
        <v>70000</v>
      </c>
      <c r="L5674" s="278">
        <v>70000</v>
      </c>
      <c r="M5674" s="278">
        <f t="shared" si="88"/>
        <v>0</v>
      </c>
    </row>
    <row r="5675" spans="1:13" hidden="1" x14ac:dyDescent="0.3">
      <c r="A5675" s="108">
        <v>602485</v>
      </c>
      <c r="B5675" s="133" t="s">
        <v>10898</v>
      </c>
      <c r="C5675" s="133" t="s">
        <v>26</v>
      </c>
      <c r="D5675" s="133" t="s">
        <v>10858</v>
      </c>
      <c r="E5675" s="133" t="s">
        <v>1354</v>
      </c>
      <c r="F5675" s="133" t="s">
        <v>10840</v>
      </c>
      <c r="G5675" s="133" t="s">
        <v>6771</v>
      </c>
      <c r="H5675" s="133" t="s">
        <v>10899</v>
      </c>
      <c r="I5675" t="b">
        <v>0</v>
      </c>
      <c r="J5675" s="133" t="s">
        <v>867</v>
      </c>
      <c r="K5675" s="91">
        <v>2200</v>
      </c>
      <c r="L5675" s="278">
        <v>2200</v>
      </c>
      <c r="M5675" s="278">
        <f t="shared" si="88"/>
        <v>0</v>
      </c>
    </row>
    <row r="5676" spans="1:13" hidden="1" x14ac:dyDescent="0.3">
      <c r="A5676" s="108">
        <v>602486</v>
      </c>
      <c r="B5676" s="133" t="s">
        <v>10900</v>
      </c>
      <c r="C5676" s="133" t="s">
        <v>26</v>
      </c>
      <c r="D5676" s="133" t="s">
        <v>10858</v>
      </c>
      <c r="E5676" s="133" t="s">
        <v>1354</v>
      </c>
      <c r="F5676" s="133" t="s">
        <v>10840</v>
      </c>
      <c r="G5676" s="133" t="s">
        <v>925</v>
      </c>
      <c r="H5676" s="133" t="s">
        <v>10901</v>
      </c>
      <c r="I5676" t="b">
        <v>0</v>
      </c>
      <c r="J5676" s="133" t="s">
        <v>867</v>
      </c>
      <c r="K5676" s="91">
        <v>6000</v>
      </c>
      <c r="L5676" s="278">
        <v>6000</v>
      </c>
      <c r="M5676" s="278">
        <f t="shared" si="88"/>
        <v>0</v>
      </c>
    </row>
    <row r="5677" spans="1:13" hidden="1" x14ac:dyDescent="0.3">
      <c r="A5677" s="108">
        <v>602494</v>
      </c>
      <c r="B5677" s="133" t="s">
        <v>10902</v>
      </c>
      <c r="C5677" s="133" t="s">
        <v>26</v>
      </c>
      <c r="D5677" s="133" t="s">
        <v>10858</v>
      </c>
      <c r="E5677" s="133" t="s">
        <v>1354</v>
      </c>
      <c r="F5677" s="133" t="s">
        <v>10840</v>
      </c>
      <c r="G5677" s="133" t="s">
        <v>928</v>
      </c>
      <c r="H5677" s="133" t="s">
        <v>10903</v>
      </c>
      <c r="I5677" t="b">
        <v>0</v>
      </c>
      <c r="J5677" s="133" t="s">
        <v>867</v>
      </c>
      <c r="K5677" s="91">
        <v>1200</v>
      </c>
      <c r="L5677" s="278">
        <v>1200</v>
      </c>
      <c r="M5677" s="278">
        <f t="shared" si="88"/>
        <v>0</v>
      </c>
    </row>
    <row r="5678" spans="1:13" hidden="1" x14ac:dyDescent="0.3">
      <c r="A5678" s="108">
        <v>1707868</v>
      </c>
      <c r="B5678" s="133" t="s">
        <v>10904</v>
      </c>
      <c r="C5678" s="133" t="s">
        <v>26</v>
      </c>
      <c r="D5678" s="133" t="s">
        <v>10858</v>
      </c>
      <c r="E5678" s="133" t="s">
        <v>1354</v>
      </c>
      <c r="F5678" s="133" t="s">
        <v>10840</v>
      </c>
      <c r="G5678" s="133" t="s">
        <v>931</v>
      </c>
      <c r="H5678" s="133" t="s">
        <v>10905</v>
      </c>
      <c r="I5678" t="b">
        <v>0</v>
      </c>
      <c r="J5678" s="133" t="s">
        <v>867</v>
      </c>
      <c r="K5678" s="91">
        <v>5000</v>
      </c>
      <c r="L5678" s="278">
        <v>5000</v>
      </c>
      <c r="M5678" s="278">
        <f t="shared" si="88"/>
        <v>0</v>
      </c>
    </row>
    <row r="5679" spans="1:13" hidden="1" x14ac:dyDescent="0.3">
      <c r="A5679" s="108">
        <v>602495</v>
      </c>
      <c r="B5679" s="133" t="s">
        <v>10906</v>
      </c>
      <c r="C5679" s="133" t="s">
        <v>26</v>
      </c>
      <c r="D5679" s="133" t="s">
        <v>10858</v>
      </c>
      <c r="E5679" s="133" t="s">
        <v>1354</v>
      </c>
      <c r="F5679" s="133" t="s">
        <v>10840</v>
      </c>
      <c r="G5679" s="133" t="s">
        <v>944</v>
      </c>
      <c r="H5679" s="133" t="s">
        <v>10907</v>
      </c>
      <c r="I5679" t="b">
        <v>0</v>
      </c>
      <c r="J5679" s="133" t="s">
        <v>867</v>
      </c>
      <c r="K5679" s="91">
        <v>15000</v>
      </c>
      <c r="L5679" s="278">
        <v>15000</v>
      </c>
      <c r="M5679" s="278">
        <f t="shared" si="88"/>
        <v>0</v>
      </c>
    </row>
    <row r="5680" spans="1:13" hidden="1" x14ac:dyDescent="0.3">
      <c r="A5680" s="108">
        <v>602496</v>
      </c>
      <c r="B5680" s="133" t="s">
        <v>10908</v>
      </c>
      <c r="C5680" s="133" t="s">
        <v>26</v>
      </c>
      <c r="D5680" s="133" t="s">
        <v>10858</v>
      </c>
      <c r="E5680" s="133" t="s">
        <v>1354</v>
      </c>
      <c r="F5680" s="133" t="s">
        <v>10840</v>
      </c>
      <c r="G5680" s="133" t="s">
        <v>1060</v>
      </c>
      <c r="H5680" s="133" t="s">
        <v>10909</v>
      </c>
      <c r="I5680" t="b">
        <v>0</v>
      </c>
      <c r="J5680" s="133" t="s">
        <v>867</v>
      </c>
      <c r="K5680" s="91">
        <v>5300</v>
      </c>
      <c r="L5680" s="278">
        <v>5300</v>
      </c>
      <c r="M5680" s="278">
        <f t="shared" si="88"/>
        <v>0</v>
      </c>
    </row>
    <row r="5681" spans="1:13" hidden="1" x14ac:dyDescent="0.3">
      <c r="A5681" s="108">
        <v>602497</v>
      </c>
      <c r="B5681" s="133" t="s">
        <v>10910</v>
      </c>
      <c r="C5681" s="133" t="s">
        <v>26</v>
      </c>
      <c r="D5681" s="133" t="s">
        <v>10858</v>
      </c>
      <c r="E5681" s="133" t="s">
        <v>1354</v>
      </c>
      <c r="F5681" s="133" t="s">
        <v>10840</v>
      </c>
      <c r="G5681" s="133" t="s">
        <v>1063</v>
      </c>
      <c r="H5681" s="133" t="s">
        <v>10911</v>
      </c>
      <c r="I5681" t="b">
        <v>0</v>
      </c>
      <c r="J5681" s="133" t="s">
        <v>867</v>
      </c>
      <c r="K5681" s="91">
        <v>5300</v>
      </c>
      <c r="L5681" s="278">
        <v>5300</v>
      </c>
      <c r="M5681" s="278">
        <f t="shared" si="88"/>
        <v>0</v>
      </c>
    </row>
    <row r="5682" spans="1:13" hidden="1" x14ac:dyDescent="0.3">
      <c r="A5682" s="108">
        <v>602498</v>
      </c>
      <c r="B5682" s="133" t="s">
        <v>10912</v>
      </c>
      <c r="C5682" s="133" t="s">
        <v>26</v>
      </c>
      <c r="D5682" s="133" t="s">
        <v>10858</v>
      </c>
      <c r="E5682" s="133" t="s">
        <v>1354</v>
      </c>
      <c r="F5682" s="133" t="s">
        <v>10840</v>
      </c>
      <c r="G5682" s="133" t="s">
        <v>1088</v>
      </c>
      <c r="H5682" s="133" t="s">
        <v>10913</v>
      </c>
      <c r="I5682" t="b">
        <v>0</v>
      </c>
      <c r="J5682" s="133" t="s">
        <v>867</v>
      </c>
      <c r="K5682" s="91">
        <v>2200</v>
      </c>
      <c r="L5682" s="278">
        <v>2200</v>
      </c>
      <c r="M5682" s="278">
        <f t="shared" si="88"/>
        <v>0</v>
      </c>
    </row>
    <row r="5683" spans="1:13" hidden="1" x14ac:dyDescent="0.3">
      <c r="A5683" s="108">
        <v>1210171</v>
      </c>
      <c r="B5683" s="133" t="s">
        <v>10914</v>
      </c>
      <c r="C5683" s="133" t="s">
        <v>26</v>
      </c>
      <c r="D5683" s="133" t="s">
        <v>10858</v>
      </c>
      <c r="E5683" s="133" t="s">
        <v>1354</v>
      </c>
      <c r="F5683" s="133" t="s">
        <v>10840</v>
      </c>
      <c r="G5683" s="133" t="s">
        <v>1066</v>
      </c>
      <c r="H5683" s="133" t="s">
        <v>10915</v>
      </c>
      <c r="I5683" t="b">
        <v>0</v>
      </c>
      <c r="J5683" s="133" t="s">
        <v>867</v>
      </c>
      <c r="K5683" s="91">
        <v>710</v>
      </c>
      <c r="L5683" s="278">
        <v>710</v>
      </c>
      <c r="M5683" s="278">
        <f t="shared" si="88"/>
        <v>0</v>
      </c>
    </row>
    <row r="5684" spans="1:13" hidden="1" x14ac:dyDescent="0.3">
      <c r="A5684" s="108">
        <v>602499</v>
      </c>
      <c r="B5684" s="133" t="s">
        <v>10918</v>
      </c>
      <c r="C5684" s="133" t="s">
        <v>26</v>
      </c>
      <c r="D5684" s="133" t="s">
        <v>10858</v>
      </c>
      <c r="E5684" s="133" t="s">
        <v>1207</v>
      </c>
      <c r="F5684" s="133" t="s">
        <v>10840</v>
      </c>
      <c r="G5684" s="133" t="s">
        <v>865</v>
      </c>
      <c r="H5684" s="133" t="s">
        <v>9803</v>
      </c>
      <c r="I5684" t="b">
        <v>0</v>
      </c>
      <c r="J5684" s="133" t="s">
        <v>867</v>
      </c>
      <c r="K5684" s="91">
        <v>200</v>
      </c>
      <c r="L5684" s="278">
        <v>200</v>
      </c>
      <c r="M5684" s="278">
        <f t="shared" si="88"/>
        <v>0</v>
      </c>
    </row>
    <row r="5685" spans="1:13" hidden="1" x14ac:dyDescent="0.3">
      <c r="A5685" s="108">
        <v>602500</v>
      </c>
      <c r="B5685" s="133" t="s">
        <v>10919</v>
      </c>
      <c r="C5685" s="133" t="s">
        <v>26</v>
      </c>
      <c r="D5685" s="133" t="s">
        <v>10858</v>
      </c>
      <c r="E5685" s="133" t="s">
        <v>1215</v>
      </c>
      <c r="F5685" s="133" t="s">
        <v>10840</v>
      </c>
      <c r="G5685" s="133" t="s">
        <v>865</v>
      </c>
      <c r="H5685" s="133" t="s">
        <v>3621</v>
      </c>
      <c r="I5685" t="b">
        <v>0</v>
      </c>
      <c r="J5685" s="133" t="s">
        <v>867</v>
      </c>
      <c r="K5685" s="91">
        <v>2000</v>
      </c>
      <c r="L5685" s="278">
        <v>2000</v>
      </c>
      <c r="M5685" s="278">
        <f t="shared" si="88"/>
        <v>0</v>
      </c>
    </row>
    <row r="5686" spans="1:13" hidden="1" x14ac:dyDescent="0.3">
      <c r="A5686" s="108">
        <v>602501</v>
      </c>
      <c r="B5686" s="133" t="s">
        <v>10920</v>
      </c>
      <c r="C5686" s="133" t="s">
        <v>26</v>
      </c>
      <c r="D5686" s="133" t="s">
        <v>10858</v>
      </c>
      <c r="E5686" s="133" t="s">
        <v>1220</v>
      </c>
      <c r="F5686" s="133" t="s">
        <v>10840</v>
      </c>
      <c r="G5686" s="133" t="s">
        <v>865</v>
      </c>
      <c r="H5686" s="133" t="s">
        <v>3581</v>
      </c>
      <c r="I5686" t="b">
        <v>0</v>
      </c>
      <c r="J5686" s="133" t="s">
        <v>867</v>
      </c>
      <c r="K5686" s="91">
        <v>12440</v>
      </c>
      <c r="L5686" s="278">
        <v>12440</v>
      </c>
      <c r="M5686" s="278">
        <f t="shared" si="88"/>
        <v>0</v>
      </c>
    </row>
    <row r="5687" spans="1:13" hidden="1" x14ac:dyDescent="0.3">
      <c r="A5687" s="108">
        <v>602502</v>
      </c>
      <c r="B5687" s="133" t="s">
        <v>10921</v>
      </c>
      <c r="C5687" s="133" t="s">
        <v>26</v>
      </c>
      <c r="D5687" s="133" t="s">
        <v>10858</v>
      </c>
      <c r="E5687" s="133" t="s">
        <v>1229</v>
      </c>
      <c r="F5687" s="133" t="s">
        <v>10840</v>
      </c>
      <c r="G5687" s="133" t="s">
        <v>865</v>
      </c>
      <c r="H5687" s="133" t="s">
        <v>2878</v>
      </c>
      <c r="I5687" t="b">
        <v>0</v>
      </c>
      <c r="J5687" s="133" t="s">
        <v>867</v>
      </c>
      <c r="K5687" s="91">
        <v>5000</v>
      </c>
      <c r="L5687" s="278">
        <v>5000</v>
      </c>
      <c r="M5687" s="278">
        <f t="shared" si="88"/>
        <v>0</v>
      </c>
    </row>
    <row r="5688" spans="1:13" hidden="1" x14ac:dyDescent="0.3">
      <c r="A5688" s="108">
        <v>2617733</v>
      </c>
      <c r="B5688" s="133" t="s">
        <v>10922</v>
      </c>
      <c r="C5688" s="133" t="s">
        <v>26</v>
      </c>
      <c r="D5688" s="133" t="s">
        <v>10858</v>
      </c>
      <c r="E5688" s="133" t="s">
        <v>1229</v>
      </c>
      <c r="F5688" s="133" t="s">
        <v>10840</v>
      </c>
      <c r="G5688" s="133" t="s">
        <v>925</v>
      </c>
      <c r="H5688" s="133" t="s">
        <v>3526</v>
      </c>
      <c r="I5688" t="b">
        <v>0</v>
      </c>
      <c r="J5688" s="133" t="s">
        <v>867</v>
      </c>
      <c r="K5688" s="91">
        <v>40</v>
      </c>
      <c r="L5688" s="278">
        <v>40</v>
      </c>
      <c r="M5688" s="278">
        <f t="shared" si="88"/>
        <v>0</v>
      </c>
    </row>
    <row r="5689" spans="1:13" hidden="1" x14ac:dyDescent="0.3">
      <c r="A5689" s="108">
        <v>602503</v>
      </c>
      <c r="B5689" s="133" t="s">
        <v>10923</v>
      </c>
      <c r="C5689" s="133" t="s">
        <v>26</v>
      </c>
      <c r="D5689" s="133" t="s">
        <v>10858</v>
      </c>
      <c r="E5689" s="133" t="s">
        <v>1229</v>
      </c>
      <c r="F5689" s="133" t="s">
        <v>10840</v>
      </c>
      <c r="G5689" s="133" t="s">
        <v>928</v>
      </c>
      <c r="H5689" s="133" t="s">
        <v>3528</v>
      </c>
      <c r="I5689" t="b">
        <v>0</v>
      </c>
      <c r="J5689" s="133" t="s">
        <v>867</v>
      </c>
      <c r="K5689" s="91">
        <v>500</v>
      </c>
      <c r="L5689" s="278">
        <v>500</v>
      </c>
      <c r="M5689" s="278">
        <f t="shared" si="88"/>
        <v>0</v>
      </c>
    </row>
    <row r="5690" spans="1:13" hidden="1" x14ac:dyDescent="0.3">
      <c r="A5690" s="108">
        <v>850443</v>
      </c>
      <c r="B5690" s="133" t="s">
        <v>10924</v>
      </c>
      <c r="C5690" s="133" t="s">
        <v>26</v>
      </c>
      <c r="D5690" s="133" t="s">
        <v>10858</v>
      </c>
      <c r="E5690" s="133" t="s">
        <v>2045</v>
      </c>
      <c r="F5690" s="133" t="s">
        <v>10840</v>
      </c>
      <c r="G5690" s="133" t="s">
        <v>865</v>
      </c>
      <c r="H5690" s="133" t="s">
        <v>10925</v>
      </c>
      <c r="I5690" t="b">
        <v>0</v>
      </c>
      <c r="J5690" s="133" t="s">
        <v>867</v>
      </c>
      <c r="K5690" s="91">
        <v>3500</v>
      </c>
      <c r="L5690" s="278">
        <v>3500</v>
      </c>
      <c r="M5690" s="278">
        <f t="shared" si="88"/>
        <v>0</v>
      </c>
    </row>
    <row r="5691" spans="1:13" hidden="1" x14ac:dyDescent="0.3">
      <c r="A5691" s="108">
        <v>850447</v>
      </c>
      <c r="B5691" s="133" t="s">
        <v>10926</v>
      </c>
      <c r="C5691" s="133" t="s">
        <v>26</v>
      </c>
      <c r="D5691" s="133" t="s">
        <v>10858</v>
      </c>
      <c r="E5691" s="133" t="s">
        <v>1576</v>
      </c>
      <c r="F5691" s="133" t="s">
        <v>10840</v>
      </c>
      <c r="G5691" s="133" t="s">
        <v>865</v>
      </c>
      <c r="H5691" s="133" t="s">
        <v>1577</v>
      </c>
      <c r="I5691" t="b">
        <v>0</v>
      </c>
      <c r="J5691" s="133" t="s">
        <v>867</v>
      </c>
      <c r="K5691" s="91">
        <v>50390</v>
      </c>
      <c r="L5691" s="278">
        <v>50390</v>
      </c>
      <c r="M5691" s="278">
        <f t="shared" si="88"/>
        <v>0</v>
      </c>
    </row>
    <row r="5692" spans="1:13" hidden="1" x14ac:dyDescent="0.3">
      <c r="A5692" s="108">
        <v>1210179</v>
      </c>
      <c r="B5692" s="133" t="s">
        <v>10927</v>
      </c>
      <c r="C5692" s="133" t="s">
        <v>26</v>
      </c>
      <c r="D5692" s="133" t="s">
        <v>10858</v>
      </c>
      <c r="E5692" s="133" t="s">
        <v>1243</v>
      </c>
      <c r="F5692" s="133" t="s">
        <v>10840</v>
      </c>
      <c r="G5692" s="133" t="s">
        <v>865</v>
      </c>
      <c r="H5692" s="133" t="s">
        <v>1244</v>
      </c>
      <c r="I5692" t="b">
        <v>0</v>
      </c>
      <c r="J5692" s="133" t="s">
        <v>867</v>
      </c>
      <c r="K5692" s="91">
        <v>45000</v>
      </c>
      <c r="L5692" s="278">
        <v>45000</v>
      </c>
      <c r="M5692" s="278">
        <f t="shared" si="88"/>
        <v>0</v>
      </c>
    </row>
    <row r="5693" spans="1:13" hidden="1" x14ac:dyDescent="0.3">
      <c r="A5693" s="108">
        <v>602504</v>
      </c>
      <c r="B5693" s="133" t="s">
        <v>10928</v>
      </c>
      <c r="C5693" s="133" t="s">
        <v>26</v>
      </c>
      <c r="D5693" s="133" t="s">
        <v>10858</v>
      </c>
      <c r="E5693" s="133" t="s">
        <v>1586</v>
      </c>
      <c r="F5693" s="133" t="s">
        <v>10840</v>
      </c>
      <c r="G5693" s="133" t="s">
        <v>865</v>
      </c>
      <c r="H5693" s="133" t="s">
        <v>1587</v>
      </c>
      <c r="I5693" t="b">
        <v>0</v>
      </c>
      <c r="J5693" s="133" t="s">
        <v>867</v>
      </c>
      <c r="K5693" s="91">
        <v>6150</v>
      </c>
      <c r="L5693" s="278">
        <v>6150</v>
      </c>
      <c r="M5693" s="278">
        <f t="shared" si="88"/>
        <v>0</v>
      </c>
    </row>
    <row r="5694" spans="1:13" hidden="1" x14ac:dyDescent="0.3">
      <c r="A5694" s="108">
        <v>850392</v>
      </c>
      <c r="B5694" s="133" t="s">
        <v>10929</v>
      </c>
      <c r="C5694" s="133" t="s">
        <v>26</v>
      </c>
      <c r="D5694" s="133" t="s">
        <v>10858</v>
      </c>
      <c r="E5694" s="133" t="s">
        <v>1253</v>
      </c>
      <c r="F5694" s="133" t="s">
        <v>10840</v>
      </c>
      <c r="G5694" s="133" t="s">
        <v>865</v>
      </c>
      <c r="H5694" s="133" t="s">
        <v>1254</v>
      </c>
      <c r="I5694" t="b">
        <v>0</v>
      </c>
      <c r="J5694" s="133" t="s">
        <v>867</v>
      </c>
      <c r="K5694" s="91">
        <v>5570</v>
      </c>
      <c r="L5694" s="278">
        <v>5570</v>
      </c>
      <c r="M5694" s="278">
        <f t="shared" si="88"/>
        <v>0</v>
      </c>
    </row>
    <row r="5695" spans="1:13" hidden="1" x14ac:dyDescent="0.3">
      <c r="A5695" s="108">
        <v>850393</v>
      </c>
      <c r="B5695" s="133" t="s">
        <v>10930</v>
      </c>
      <c r="C5695" s="133" t="s">
        <v>26</v>
      </c>
      <c r="D5695" s="133" t="s">
        <v>10858</v>
      </c>
      <c r="E5695" s="133" t="s">
        <v>1265</v>
      </c>
      <c r="F5695" s="133" t="s">
        <v>10840</v>
      </c>
      <c r="G5695" s="133" t="s">
        <v>865</v>
      </c>
      <c r="H5695" s="133" t="s">
        <v>1266</v>
      </c>
      <c r="I5695" t="b">
        <v>0</v>
      </c>
      <c r="J5695" s="133" t="s">
        <v>867</v>
      </c>
      <c r="K5695" s="91">
        <v>18980</v>
      </c>
      <c r="L5695" s="278">
        <v>18980</v>
      </c>
      <c r="M5695" s="278">
        <f t="shared" si="88"/>
        <v>0</v>
      </c>
    </row>
    <row r="5696" spans="1:13" hidden="1" x14ac:dyDescent="0.3">
      <c r="A5696" s="108">
        <v>850394</v>
      </c>
      <c r="B5696" s="133" t="s">
        <v>10931</v>
      </c>
      <c r="C5696" s="133" t="s">
        <v>26</v>
      </c>
      <c r="D5696" s="133" t="s">
        <v>10858</v>
      </c>
      <c r="E5696" s="133" t="s">
        <v>1268</v>
      </c>
      <c r="F5696" s="133" t="s">
        <v>10840</v>
      </c>
      <c r="G5696" s="133" t="s">
        <v>865</v>
      </c>
      <c r="H5696" s="133" t="s">
        <v>10705</v>
      </c>
      <c r="I5696" t="b">
        <v>0</v>
      </c>
      <c r="J5696" s="133" t="s">
        <v>867</v>
      </c>
      <c r="K5696" s="91">
        <v>2100</v>
      </c>
      <c r="L5696" s="278">
        <v>2100</v>
      </c>
      <c r="M5696" s="278">
        <f t="shared" si="88"/>
        <v>0</v>
      </c>
    </row>
    <row r="5697" spans="1:13" hidden="1" x14ac:dyDescent="0.3">
      <c r="A5697" s="108">
        <v>850395</v>
      </c>
      <c r="B5697" s="133" t="s">
        <v>10932</v>
      </c>
      <c r="C5697" s="133" t="s">
        <v>26</v>
      </c>
      <c r="D5697" s="133" t="s">
        <v>10858</v>
      </c>
      <c r="E5697" s="133" t="s">
        <v>1268</v>
      </c>
      <c r="F5697" s="133" t="s">
        <v>10840</v>
      </c>
      <c r="G5697" s="133" t="s">
        <v>925</v>
      </c>
      <c r="H5697" s="133" t="s">
        <v>10933</v>
      </c>
      <c r="I5697" t="b">
        <v>0</v>
      </c>
      <c r="J5697" s="133" t="s">
        <v>867</v>
      </c>
      <c r="K5697" s="91">
        <v>20000</v>
      </c>
      <c r="L5697" s="278">
        <v>20000</v>
      </c>
      <c r="M5697" s="278">
        <f t="shared" si="88"/>
        <v>0</v>
      </c>
    </row>
    <row r="5698" spans="1:13" hidden="1" x14ac:dyDescent="0.3">
      <c r="A5698" s="108">
        <v>850396</v>
      </c>
      <c r="B5698" s="133" t="s">
        <v>10934</v>
      </c>
      <c r="C5698" s="133" t="s">
        <v>26</v>
      </c>
      <c r="D5698" s="133" t="s">
        <v>10858</v>
      </c>
      <c r="E5698" s="133" t="s">
        <v>1268</v>
      </c>
      <c r="F5698" s="133" t="s">
        <v>10840</v>
      </c>
      <c r="G5698" s="133" t="s">
        <v>928</v>
      </c>
      <c r="H5698" s="133" t="s">
        <v>6210</v>
      </c>
      <c r="I5698" t="b">
        <v>0</v>
      </c>
      <c r="J5698" s="133" t="s">
        <v>867</v>
      </c>
      <c r="K5698" s="91">
        <v>0</v>
      </c>
      <c r="L5698" s="278">
        <v>0</v>
      </c>
      <c r="M5698" s="278">
        <f t="shared" si="88"/>
        <v>0</v>
      </c>
    </row>
    <row r="5699" spans="1:13" hidden="1" x14ac:dyDescent="0.3">
      <c r="A5699" s="108">
        <v>850397</v>
      </c>
      <c r="B5699" s="133" t="s">
        <v>10935</v>
      </c>
      <c r="C5699" s="133" t="s">
        <v>26</v>
      </c>
      <c r="D5699" s="133" t="s">
        <v>10858</v>
      </c>
      <c r="E5699" s="133" t="s">
        <v>1617</v>
      </c>
      <c r="F5699" s="133" t="s">
        <v>10840</v>
      </c>
      <c r="G5699" s="133" t="s">
        <v>865</v>
      </c>
      <c r="H5699" s="133" t="s">
        <v>10936</v>
      </c>
      <c r="I5699" t="b">
        <v>0</v>
      </c>
      <c r="J5699" s="133" t="s">
        <v>867</v>
      </c>
      <c r="K5699" s="91">
        <v>105360</v>
      </c>
      <c r="L5699" s="278">
        <v>105360</v>
      </c>
      <c r="M5699" s="278">
        <f t="shared" si="88"/>
        <v>0</v>
      </c>
    </row>
    <row r="5700" spans="1:13" hidden="1" x14ac:dyDescent="0.3">
      <c r="A5700" s="108">
        <v>2617728</v>
      </c>
      <c r="B5700" s="133" t="s">
        <v>10937</v>
      </c>
      <c r="C5700" s="133" t="s">
        <v>26</v>
      </c>
      <c r="D5700" s="133" t="s">
        <v>10858</v>
      </c>
      <c r="E5700" s="133" t="s">
        <v>10077</v>
      </c>
      <c r="F5700" s="133" t="s">
        <v>10840</v>
      </c>
      <c r="G5700" s="133" t="s">
        <v>865</v>
      </c>
      <c r="H5700" s="133" t="s">
        <v>10078</v>
      </c>
      <c r="I5700" t="b">
        <v>0</v>
      </c>
      <c r="J5700" s="133" t="s">
        <v>867</v>
      </c>
      <c r="K5700" s="91">
        <v>100000</v>
      </c>
      <c r="L5700" s="278">
        <v>100000</v>
      </c>
      <c r="M5700" s="278">
        <f t="shared" si="88"/>
        <v>0</v>
      </c>
    </row>
    <row r="5701" spans="1:13" hidden="1" x14ac:dyDescent="0.3">
      <c r="A5701" s="108">
        <v>585287</v>
      </c>
      <c r="B5701" s="133" t="s">
        <v>10938</v>
      </c>
      <c r="C5701" s="133" t="s">
        <v>26</v>
      </c>
      <c r="D5701" s="133" t="s">
        <v>10939</v>
      </c>
      <c r="E5701" s="133" t="s">
        <v>1679</v>
      </c>
      <c r="F5701" s="133" t="s">
        <v>10840</v>
      </c>
      <c r="G5701" s="133" t="s">
        <v>865</v>
      </c>
      <c r="H5701" s="133" t="s">
        <v>10835</v>
      </c>
      <c r="I5701" t="b">
        <v>0</v>
      </c>
      <c r="J5701" s="133" t="s">
        <v>867</v>
      </c>
      <c r="K5701" s="91">
        <v>10000</v>
      </c>
      <c r="L5701" s="278">
        <v>10000</v>
      </c>
      <c r="M5701" s="278">
        <f t="shared" si="88"/>
        <v>0</v>
      </c>
    </row>
    <row r="5702" spans="1:13" hidden="1" x14ac:dyDescent="0.3">
      <c r="A5702" s="108">
        <v>585295</v>
      </c>
      <c r="B5702" s="133" t="s">
        <v>10940</v>
      </c>
      <c r="C5702" s="133" t="s">
        <v>26</v>
      </c>
      <c r="D5702" s="133" t="s">
        <v>10939</v>
      </c>
      <c r="E5702" s="133" t="s">
        <v>1679</v>
      </c>
      <c r="F5702" s="133" t="s">
        <v>10840</v>
      </c>
      <c r="G5702" s="133" t="s">
        <v>925</v>
      </c>
      <c r="H5702" s="133" t="s">
        <v>3690</v>
      </c>
      <c r="I5702" t="b">
        <v>0</v>
      </c>
      <c r="J5702" s="133" t="s">
        <v>867</v>
      </c>
      <c r="K5702" s="91">
        <v>7190</v>
      </c>
      <c r="L5702" s="278">
        <v>7610</v>
      </c>
      <c r="M5702" s="278">
        <f t="shared" ref="M5702:M5765" si="89">+L5702-K5702</f>
        <v>420</v>
      </c>
    </row>
    <row r="5703" spans="1:13" hidden="1" x14ac:dyDescent="0.3">
      <c r="A5703" s="108">
        <v>585294</v>
      </c>
      <c r="B5703" s="261" t="s">
        <v>12005</v>
      </c>
      <c r="C5703" s="262" t="s">
        <v>26</v>
      </c>
      <c r="D5703" s="262" t="s">
        <v>10939</v>
      </c>
      <c r="E5703" s="262" t="s">
        <v>1679</v>
      </c>
      <c r="F5703" s="262" t="s">
        <v>10840</v>
      </c>
      <c r="G5703" s="262" t="s">
        <v>928</v>
      </c>
      <c r="H5703" s="262" t="s">
        <v>7857</v>
      </c>
      <c r="I5703" s="263" t="b">
        <v>0</v>
      </c>
      <c r="J5703" s="261" t="s">
        <v>867</v>
      </c>
      <c r="K5703" s="264"/>
      <c r="L5703" s="278">
        <v>4340</v>
      </c>
      <c r="M5703" s="285">
        <f t="shared" si="89"/>
        <v>4340</v>
      </c>
    </row>
    <row r="5704" spans="1:13" hidden="1" x14ac:dyDescent="0.3">
      <c r="A5704" s="108">
        <v>850153</v>
      </c>
      <c r="B5704" s="133" t="s">
        <v>10941</v>
      </c>
      <c r="C5704" s="133" t="s">
        <v>27</v>
      </c>
      <c r="D5704" s="133" t="s">
        <v>10942</v>
      </c>
      <c r="E5704" s="133" t="s">
        <v>863</v>
      </c>
      <c r="F5704" s="133" t="s">
        <v>10943</v>
      </c>
      <c r="G5704" s="133" t="s">
        <v>865</v>
      </c>
      <c r="H5704" s="133" t="s">
        <v>10944</v>
      </c>
      <c r="I5704" t="b">
        <v>0</v>
      </c>
      <c r="J5704" s="133" t="s">
        <v>867</v>
      </c>
      <c r="K5704" s="91">
        <v>45500</v>
      </c>
      <c r="L5704" s="278">
        <v>45500</v>
      </c>
      <c r="M5704" s="278">
        <f t="shared" si="89"/>
        <v>0</v>
      </c>
    </row>
    <row r="5705" spans="1:13" hidden="1" x14ac:dyDescent="0.3">
      <c r="A5705" s="108">
        <v>586230</v>
      </c>
      <c r="B5705" s="133" t="s">
        <v>10945</v>
      </c>
      <c r="C5705" s="133" t="s">
        <v>27</v>
      </c>
      <c r="D5705" s="133" t="s">
        <v>1132</v>
      </c>
      <c r="E5705" s="133" t="s">
        <v>882</v>
      </c>
      <c r="F5705" s="133" t="s">
        <v>10943</v>
      </c>
      <c r="G5705" s="133" t="s">
        <v>865</v>
      </c>
      <c r="H5705" s="133" t="s">
        <v>1133</v>
      </c>
      <c r="I5705" t="b">
        <v>0</v>
      </c>
      <c r="J5705" s="133" t="s">
        <v>867</v>
      </c>
      <c r="K5705" s="91">
        <v>8590</v>
      </c>
      <c r="L5705" s="278">
        <v>8590</v>
      </c>
      <c r="M5705" s="278">
        <f t="shared" si="89"/>
        <v>0</v>
      </c>
    </row>
    <row r="5706" spans="1:13" hidden="1" x14ac:dyDescent="0.3">
      <c r="A5706" s="108">
        <v>586231</v>
      </c>
      <c r="B5706" s="133" t="s">
        <v>10946</v>
      </c>
      <c r="C5706" s="133" t="s">
        <v>27</v>
      </c>
      <c r="D5706" s="133" t="s">
        <v>1135</v>
      </c>
      <c r="E5706" s="133" t="s">
        <v>882</v>
      </c>
      <c r="F5706" s="133" t="s">
        <v>10943</v>
      </c>
      <c r="G5706" s="133" t="s">
        <v>865</v>
      </c>
      <c r="H5706" s="133" t="s">
        <v>4214</v>
      </c>
      <c r="I5706" t="b">
        <v>0</v>
      </c>
      <c r="J5706" s="133" t="s">
        <v>867</v>
      </c>
      <c r="K5706" s="91">
        <v>7000</v>
      </c>
      <c r="L5706" s="278">
        <v>7000</v>
      </c>
      <c r="M5706" s="278">
        <f t="shared" si="89"/>
        <v>0</v>
      </c>
    </row>
    <row r="5707" spans="1:13" hidden="1" x14ac:dyDescent="0.3">
      <c r="A5707" s="108">
        <v>2617693</v>
      </c>
      <c r="B5707" s="133" t="s">
        <v>10947</v>
      </c>
      <c r="C5707" s="133" t="s">
        <v>27</v>
      </c>
      <c r="D5707" s="133" t="s">
        <v>1149</v>
      </c>
      <c r="E5707" s="133" t="s">
        <v>882</v>
      </c>
      <c r="F5707" s="133" t="s">
        <v>10943</v>
      </c>
      <c r="G5707" s="133" t="s">
        <v>865</v>
      </c>
      <c r="H5707" s="133" t="s">
        <v>1150</v>
      </c>
      <c r="I5707" t="b">
        <v>0</v>
      </c>
      <c r="J5707" s="133" t="s">
        <v>867</v>
      </c>
      <c r="K5707" s="91">
        <v>0</v>
      </c>
      <c r="L5707" s="278">
        <v>0</v>
      </c>
      <c r="M5707" s="278">
        <f t="shared" si="89"/>
        <v>0</v>
      </c>
    </row>
    <row r="5708" spans="1:13" hidden="1" x14ac:dyDescent="0.3">
      <c r="A5708" s="108">
        <v>850157</v>
      </c>
      <c r="B5708" s="133" t="s">
        <v>10948</v>
      </c>
      <c r="C5708" s="133" t="s">
        <v>27</v>
      </c>
      <c r="D5708" s="133" t="s">
        <v>4253</v>
      </c>
      <c r="E5708" s="133" t="s">
        <v>882</v>
      </c>
      <c r="F5708" s="133" t="s">
        <v>10943</v>
      </c>
      <c r="G5708" s="133" t="s">
        <v>865</v>
      </c>
      <c r="H5708" s="133" t="s">
        <v>10252</v>
      </c>
      <c r="I5708" t="b">
        <v>0</v>
      </c>
      <c r="J5708" s="133" t="s">
        <v>867</v>
      </c>
      <c r="K5708" s="91">
        <v>33830</v>
      </c>
      <c r="L5708" s="278">
        <v>33830</v>
      </c>
      <c r="M5708" s="278">
        <f t="shared" si="89"/>
        <v>0</v>
      </c>
    </row>
    <row r="5709" spans="1:13" hidden="1" x14ac:dyDescent="0.3">
      <c r="A5709" s="108">
        <v>586232</v>
      </c>
      <c r="B5709" s="133" t="s">
        <v>10949</v>
      </c>
      <c r="C5709" s="133" t="s">
        <v>27</v>
      </c>
      <c r="D5709" s="133" t="s">
        <v>10950</v>
      </c>
      <c r="E5709" s="133" t="s">
        <v>863</v>
      </c>
      <c r="F5709" s="133" t="s">
        <v>10943</v>
      </c>
      <c r="G5709" s="133" t="s">
        <v>865</v>
      </c>
      <c r="H5709" s="133" t="s">
        <v>10951</v>
      </c>
      <c r="I5709" t="b">
        <v>0</v>
      </c>
      <c r="J5709" s="133" t="s">
        <v>867</v>
      </c>
      <c r="K5709" s="91">
        <v>508550</v>
      </c>
      <c r="L5709" s="278">
        <v>508550</v>
      </c>
      <c r="M5709" s="278">
        <f t="shared" si="89"/>
        <v>0</v>
      </c>
    </row>
    <row r="5710" spans="1:13" hidden="1" x14ac:dyDescent="0.3">
      <c r="A5710" s="108">
        <v>601798</v>
      </c>
      <c r="B5710" s="133" t="s">
        <v>10952</v>
      </c>
      <c r="C5710" s="133" t="s">
        <v>27</v>
      </c>
      <c r="D5710" s="133" t="s">
        <v>10950</v>
      </c>
      <c r="E5710" s="133" t="s">
        <v>863</v>
      </c>
      <c r="F5710" s="133" t="s">
        <v>10943</v>
      </c>
      <c r="G5710" s="133" t="s">
        <v>925</v>
      </c>
      <c r="H5710" s="133" t="s">
        <v>10953</v>
      </c>
      <c r="I5710" t="b">
        <v>0</v>
      </c>
      <c r="J5710" s="133" t="s">
        <v>867</v>
      </c>
      <c r="K5710" s="91">
        <v>437170</v>
      </c>
      <c r="L5710" s="278">
        <v>437170</v>
      </c>
      <c r="M5710" s="278">
        <f t="shared" si="89"/>
        <v>0</v>
      </c>
    </row>
    <row r="5711" spans="1:13" hidden="1" x14ac:dyDescent="0.3">
      <c r="A5711" s="108">
        <v>601799</v>
      </c>
      <c r="B5711" s="133" t="s">
        <v>10954</v>
      </c>
      <c r="C5711" s="133" t="s">
        <v>27</v>
      </c>
      <c r="D5711" s="133" t="s">
        <v>10950</v>
      </c>
      <c r="E5711" s="133" t="s">
        <v>935</v>
      </c>
      <c r="F5711" s="133" t="s">
        <v>10943</v>
      </c>
      <c r="G5711" s="133" t="s">
        <v>865</v>
      </c>
      <c r="H5711" s="133" t="s">
        <v>10955</v>
      </c>
      <c r="I5711" t="b">
        <v>0</v>
      </c>
      <c r="J5711" s="133" t="s">
        <v>867</v>
      </c>
      <c r="K5711" s="91">
        <v>101500</v>
      </c>
      <c r="L5711" s="278">
        <v>101500</v>
      </c>
      <c r="M5711" s="278">
        <f t="shared" si="89"/>
        <v>0</v>
      </c>
    </row>
    <row r="5712" spans="1:13" hidden="1" x14ac:dyDescent="0.3">
      <c r="A5712" s="108">
        <v>2617697</v>
      </c>
      <c r="B5712" s="133" t="s">
        <v>10957</v>
      </c>
      <c r="C5712" s="133" t="s">
        <v>27</v>
      </c>
      <c r="D5712" s="133" t="s">
        <v>10958</v>
      </c>
      <c r="E5712" s="133" t="s">
        <v>1165</v>
      </c>
      <c r="F5712" s="133" t="s">
        <v>10943</v>
      </c>
      <c r="G5712" s="133" t="s">
        <v>865</v>
      </c>
      <c r="H5712" s="133">
        <v>0</v>
      </c>
      <c r="I5712" t="b">
        <v>0</v>
      </c>
      <c r="J5712" s="133" t="s">
        <v>1166</v>
      </c>
      <c r="K5712" s="91">
        <v>106730</v>
      </c>
      <c r="L5712" s="278">
        <v>102350</v>
      </c>
      <c r="M5712" s="278">
        <f t="shared" si="89"/>
        <v>-4380</v>
      </c>
    </row>
    <row r="5713" spans="1:13" hidden="1" x14ac:dyDescent="0.3">
      <c r="A5713" s="108">
        <v>601800</v>
      </c>
      <c r="B5713" s="133" t="s">
        <v>10961</v>
      </c>
      <c r="C5713" s="133" t="s">
        <v>27</v>
      </c>
      <c r="D5713" s="133" t="s">
        <v>10958</v>
      </c>
      <c r="E5713" s="133" t="s">
        <v>1173</v>
      </c>
      <c r="F5713" s="133" t="s">
        <v>10943</v>
      </c>
      <c r="G5713" s="133" t="s">
        <v>865</v>
      </c>
      <c r="H5713" s="133" t="s">
        <v>1174</v>
      </c>
      <c r="I5713" t="b">
        <v>0</v>
      </c>
      <c r="J5713" s="133" t="s">
        <v>867</v>
      </c>
      <c r="K5713" s="91">
        <v>8000</v>
      </c>
      <c r="L5713" s="278">
        <v>8000</v>
      </c>
      <c r="M5713" s="278">
        <f t="shared" si="89"/>
        <v>0</v>
      </c>
    </row>
    <row r="5714" spans="1:13" hidden="1" x14ac:dyDescent="0.3">
      <c r="A5714" s="108">
        <v>601732</v>
      </c>
      <c r="B5714" s="133" t="s">
        <v>10962</v>
      </c>
      <c r="C5714" s="133" t="s">
        <v>27</v>
      </c>
      <c r="D5714" s="133" t="s">
        <v>10958</v>
      </c>
      <c r="E5714" s="133" t="s">
        <v>1173</v>
      </c>
      <c r="F5714" s="133" t="s">
        <v>10963</v>
      </c>
      <c r="G5714" s="133" t="s">
        <v>865</v>
      </c>
      <c r="H5714" s="133" t="s">
        <v>1174</v>
      </c>
      <c r="I5714" t="b">
        <v>0</v>
      </c>
      <c r="J5714" s="133" t="s">
        <v>867</v>
      </c>
      <c r="K5714" s="91">
        <v>0</v>
      </c>
      <c r="L5714" s="278">
        <v>0</v>
      </c>
      <c r="M5714" s="278">
        <f t="shared" si="89"/>
        <v>0</v>
      </c>
    </row>
    <row r="5715" spans="1:13" hidden="1" x14ac:dyDescent="0.3">
      <c r="A5715" s="108">
        <v>601733</v>
      </c>
      <c r="B5715" s="133" t="s">
        <v>10964</v>
      </c>
      <c r="C5715" s="133" t="s">
        <v>27</v>
      </c>
      <c r="D5715" s="133" t="s">
        <v>10958</v>
      </c>
      <c r="E5715" s="133" t="s">
        <v>1173</v>
      </c>
      <c r="F5715" s="133" t="s">
        <v>10965</v>
      </c>
      <c r="G5715" s="133" t="s">
        <v>865</v>
      </c>
      <c r="H5715" s="133" t="s">
        <v>1174</v>
      </c>
      <c r="I5715" t="b">
        <v>0</v>
      </c>
      <c r="J5715" s="133" t="s">
        <v>867</v>
      </c>
      <c r="K5715" s="91">
        <v>0</v>
      </c>
      <c r="L5715" s="278">
        <v>0</v>
      </c>
      <c r="M5715" s="278">
        <f t="shared" si="89"/>
        <v>0</v>
      </c>
    </row>
    <row r="5716" spans="1:13" hidden="1" x14ac:dyDescent="0.3">
      <c r="A5716" s="108">
        <v>2617690</v>
      </c>
      <c r="B5716" s="133" t="s">
        <v>10966</v>
      </c>
      <c r="C5716" s="133" t="s">
        <v>27</v>
      </c>
      <c r="D5716" s="133" t="s">
        <v>10958</v>
      </c>
      <c r="E5716" s="133" t="s">
        <v>2117</v>
      </c>
      <c r="F5716" s="133" t="s">
        <v>10943</v>
      </c>
      <c r="G5716" s="133" t="s">
        <v>865</v>
      </c>
      <c r="H5716" s="133" t="s">
        <v>2118</v>
      </c>
      <c r="I5716" t="b">
        <v>0</v>
      </c>
      <c r="J5716" s="133" t="s">
        <v>867</v>
      </c>
      <c r="K5716" s="91">
        <v>8700</v>
      </c>
      <c r="L5716" s="278">
        <v>8700</v>
      </c>
      <c r="M5716" s="278">
        <f t="shared" si="89"/>
        <v>0</v>
      </c>
    </row>
    <row r="5717" spans="1:13" hidden="1" x14ac:dyDescent="0.3">
      <c r="A5717" s="108">
        <v>601734</v>
      </c>
      <c r="B5717" s="133" t="s">
        <v>10967</v>
      </c>
      <c r="C5717" s="133" t="s">
        <v>27</v>
      </c>
      <c r="D5717" s="133" t="s">
        <v>10958</v>
      </c>
      <c r="E5717" s="133" t="s">
        <v>1176</v>
      </c>
      <c r="F5717" s="133" t="s">
        <v>10943</v>
      </c>
      <c r="G5717" s="133" t="s">
        <v>865</v>
      </c>
      <c r="H5717" s="133">
        <v>0</v>
      </c>
      <c r="I5717" t="b">
        <v>0</v>
      </c>
      <c r="J5717" s="133" t="s">
        <v>1166</v>
      </c>
      <c r="K5717" s="91">
        <v>59510</v>
      </c>
      <c r="L5717" s="278">
        <v>58210</v>
      </c>
      <c r="M5717" s="278">
        <f t="shared" si="89"/>
        <v>-1300</v>
      </c>
    </row>
    <row r="5718" spans="1:13" hidden="1" x14ac:dyDescent="0.3">
      <c r="A5718" s="108">
        <v>595383</v>
      </c>
      <c r="B5718" s="133" t="s">
        <v>10970</v>
      </c>
      <c r="C5718" s="133" t="s">
        <v>27</v>
      </c>
      <c r="D5718" s="133" t="s">
        <v>10958</v>
      </c>
      <c r="E5718" s="133" t="s">
        <v>9768</v>
      </c>
      <c r="F5718" s="133" t="s">
        <v>10943</v>
      </c>
      <c r="G5718" s="133" t="s">
        <v>865</v>
      </c>
      <c r="H5718" s="133" t="s">
        <v>9769</v>
      </c>
      <c r="I5718" t="b">
        <v>0</v>
      </c>
      <c r="J5718" s="133" t="s">
        <v>867</v>
      </c>
      <c r="K5718" s="91">
        <v>0</v>
      </c>
      <c r="L5718" s="278">
        <v>0</v>
      </c>
      <c r="M5718" s="278">
        <f t="shared" si="89"/>
        <v>0</v>
      </c>
    </row>
    <row r="5719" spans="1:13" hidden="1" x14ac:dyDescent="0.3">
      <c r="A5719" s="108">
        <v>595384</v>
      </c>
      <c r="B5719" s="133" t="s">
        <v>10971</v>
      </c>
      <c r="C5719" s="133" t="s">
        <v>27</v>
      </c>
      <c r="D5719" s="133" t="s">
        <v>10958</v>
      </c>
      <c r="E5719" s="133" t="s">
        <v>9771</v>
      </c>
      <c r="F5719" s="133" t="s">
        <v>10943</v>
      </c>
      <c r="G5719" s="133" t="s">
        <v>865</v>
      </c>
      <c r="H5719" s="133" t="s">
        <v>9772</v>
      </c>
      <c r="I5719" t="b">
        <v>0</v>
      </c>
      <c r="J5719" s="133" t="s">
        <v>867</v>
      </c>
      <c r="K5719" s="91">
        <v>0</v>
      </c>
      <c r="L5719" s="278">
        <v>0</v>
      </c>
      <c r="M5719" s="278">
        <f t="shared" si="89"/>
        <v>0</v>
      </c>
    </row>
    <row r="5720" spans="1:13" hidden="1" x14ac:dyDescent="0.3">
      <c r="A5720" s="108">
        <v>595385</v>
      </c>
      <c r="B5720" s="133" t="s">
        <v>10972</v>
      </c>
      <c r="C5720" s="133" t="s">
        <v>27</v>
      </c>
      <c r="D5720" s="133" t="s">
        <v>10958</v>
      </c>
      <c r="E5720" s="133" t="s">
        <v>1185</v>
      </c>
      <c r="F5720" s="133" t="s">
        <v>10943</v>
      </c>
      <c r="G5720" s="133" t="s">
        <v>865</v>
      </c>
      <c r="H5720" s="133" t="s">
        <v>1186</v>
      </c>
      <c r="I5720" t="b">
        <v>0</v>
      </c>
      <c r="J5720" s="133" t="s">
        <v>867</v>
      </c>
      <c r="K5720" s="91">
        <v>30</v>
      </c>
      <c r="L5720" s="278">
        <v>30</v>
      </c>
      <c r="M5720" s="278">
        <f t="shared" si="89"/>
        <v>0</v>
      </c>
    </row>
    <row r="5721" spans="1:13" hidden="1" x14ac:dyDescent="0.3">
      <c r="A5721" s="108">
        <v>595386</v>
      </c>
      <c r="B5721" s="133" t="s">
        <v>10973</v>
      </c>
      <c r="C5721" s="133" t="s">
        <v>27</v>
      </c>
      <c r="D5721" s="133" t="s">
        <v>10958</v>
      </c>
      <c r="E5721" s="133" t="s">
        <v>1191</v>
      </c>
      <c r="F5721" s="133" t="s">
        <v>10943</v>
      </c>
      <c r="G5721" s="133" t="s">
        <v>865</v>
      </c>
      <c r="H5721" s="133" t="s">
        <v>2130</v>
      </c>
      <c r="I5721" t="b">
        <v>0</v>
      </c>
      <c r="J5721" s="133" t="s">
        <v>867</v>
      </c>
      <c r="K5721" s="91">
        <v>50</v>
      </c>
      <c r="L5721" s="278">
        <v>50</v>
      </c>
      <c r="M5721" s="278">
        <f t="shared" si="89"/>
        <v>0</v>
      </c>
    </row>
    <row r="5722" spans="1:13" hidden="1" x14ac:dyDescent="0.3">
      <c r="A5722" s="108">
        <v>1282708</v>
      </c>
      <c r="B5722" s="133" t="s">
        <v>10974</v>
      </c>
      <c r="C5722" s="133" t="s">
        <v>27</v>
      </c>
      <c r="D5722" s="133" t="s">
        <v>10958</v>
      </c>
      <c r="E5722" s="133" t="s">
        <v>1191</v>
      </c>
      <c r="F5722" s="133" t="s">
        <v>10943</v>
      </c>
      <c r="G5722" s="133" t="s">
        <v>925</v>
      </c>
      <c r="H5722" s="133" t="s">
        <v>10975</v>
      </c>
      <c r="I5722" t="b">
        <v>0</v>
      </c>
      <c r="J5722" s="133" t="s">
        <v>867</v>
      </c>
      <c r="K5722" s="91">
        <v>500</v>
      </c>
      <c r="L5722" s="278">
        <v>500</v>
      </c>
      <c r="M5722" s="278">
        <f t="shared" si="89"/>
        <v>0</v>
      </c>
    </row>
    <row r="5723" spans="1:13" hidden="1" x14ac:dyDescent="0.3">
      <c r="A5723" s="108">
        <v>601563</v>
      </c>
      <c r="B5723" s="133" t="s">
        <v>10976</v>
      </c>
      <c r="C5723" s="133" t="s">
        <v>27</v>
      </c>
      <c r="D5723" s="133" t="s">
        <v>10958</v>
      </c>
      <c r="E5723" s="133" t="s">
        <v>1194</v>
      </c>
      <c r="F5723" s="133" t="s">
        <v>10943</v>
      </c>
      <c r="G5723" s="133" t="s">
        <v>865</v>
      </c>
      <c r="H5723" s="133" t="s">
        <v>1195</v>
      </c>
      <c r="I5723" t="b">
        <v>0</v>
      </c>
      <c r="J5723" s="133" t="s">
        <v>867</v>
      </c>
      <c r="K5723" s="91">
        <v>150</v>
      </c>
      <c r="L5723" s="278">
        <v>150</v>
      </c>
      <c r="M5723" s="278">
        <f t="shared" si="89"/>
        <v>0</v>
      </c>
    </row>
    <row r="5724" spans="1:13" hidden="1" x14ac:dyDescent="0.3">
      <c r="A5724" s="108">
        <v>601496</v>
      </c>
      <c r="B5724" s="133" t="s">
        <v>10977</v>
      </c>
      <c r="C5724" s="133" t="s">
        <v>27</v>
      </c>
      <c r="D5724" s="133" t="s">
        <v>10958</v>
      </c>
      <c r="E5724" s="133" t="s">
        <v>1202</v>
      </c>
      <c r="F5724" s="133" t="s">
        <v>10943</v>
      </c>
      <c r="G5724" s="133" t="s">
        <v>865</v>
      </c>
      <c r="H5724" s="133" t="s">
        <v>1203</v>
      </c>
      <c r="I5724" t="b">
        <v>0</v>
      </c>
      <c r="J5724" s="133" t="s">
        <v>867</v>
      </c>
      <c r="K5724" s="91">
        <v>20000</v>
      </c>
      <c r="L5724" s="278">
        <v>20000</v>
      </c>
      <c r="M5724" s="278">
        <f t="shared" si="89"/>
        <v>0</v>
      </c>
    </row>
    <row r="5725" spans="1:13" hidden="1" x14ac:dyDescent="0.3">
      <c r="A5725" s="108">
        <v>601497</v>
      </c>
      <c r="B5725" s="133" t="s">
        <v>10978</v>
      </c>
      <c r="C5725" s="133" t="s">
        <v>27</v>
      </c>
      <c r="D5725" s="133" t="s">
        <v>10958</v>
      </c>
      <c r="E5725" s="133" t="s">
        <v>1202</v>
      </c>
      <c r="F5725" s="133" t="s">
        <v>10943</v>
      </c>
      <c r="G5725" s="133" t="s">
        <v>925</v>
      </c>
      <c r="H5725" s="133" t="s">
        <v>10979</v>
      </c>
      <c r="I5725" t="b">
        <v>0</v>
      </c>
      <c r="J5725" s="133" t="s">
        <v>867</v>
      </c>
      <c r="K5725" s="91">
        <v>3000</v>
      </c>
      <c r="L5725" s="278">
        <v>3000</v>
      </c>
      <c r="M5725" s="278">
        <f t="shared" si="89"/>
        <v>0</v>
      </c>
    </row>
    <row r="5726" spans="1:13" hidden="1" x14ac:dyDescent="0.3">
      <c r="A5726" s="108">
        <v>601498</v>
      </c>
      <c r="B5726" s="133" t="s">
        <v>10980</v>
      </c>
      <c r="C5726" s="133" t="s">
        <v>27</v>
      </c>
      <c r="D5726" s="133" t="s">
        <v>10958</v>
      </c>
      <c r="E5726" s="133" t="s">
        <v>2514</v>
      </c>
      <c r="F5726" s="133" t="s">
        <v>10943</v>
      </c>
      <c r="G5726" s="133" t="s">
        <v>865</v>
      </c>
      <c r="H5726" s="133" t="s">
        <v>10981</v>
      </c>
      <c r="I5726" t="b">
        <v>0</v>
      </c>
      <c r="J5726" s="133" t="s">
        <v>867</v>
      </c>
      <c r="K5726" s="91">
        <v>9000</v>
      </c>
      <c r="L5726" s="278">
        <v>9000</v>
      </c>
      <c r="M5726" s="278">
        <f t="shared" si="89"/>
        <v>0</v>
      </c>
    </row>
    <row r="5727" spans="1:13" hidden="1" x14ac:dyDescent="0.3">
      <c r="A5727" s="108">
        <v>1191695</v>
      </c>
      <c r="B5727" s="133" t="s">
        <v>10982</v>
      </c>
      <c r="C5727" s="133" t="s">
        <v>27</v>
      </c>
      <c r="D5727" s="133" t="s">
        <v>10958</v>
      </c>
      <c r="E5727" s="133" t="s">
        <v>2514</v>
      </c>
      <c r="F5727" s="133" t="s">
        <v>10943</v>
      </c>
      <c r="G5727" s="133" t="s">
        <v>925</v>
      </c>
      <c r="H5727" s="133" t="s">
        <v>10983</v>
      </c>
      <c r="I5727" t="b">
        <v>0</v>
      </c>
      <c r="J5727" s="133" t="s">
        <v>867</v>
      </c>
      <c r="K5727" s="91">
        <v>4500</v>
      </c>
      <c r="L5727" s="278">
        <v>4500</v>
      </c>
      <c r="M5727" s="278">
        <f t="shared" si="89"/>
        <v>0</v>
      </c>
    </row>
    <row r="5728" spans="1:13" hidden="1" x14ac:dyDescent="0.3">
      <c r="A5728" s="108">
        <v>601499</v>
      </c>
      <c r="B5728" s="133" t="s">
        <v>10984</v>
      </c>
      <c r="C5728" s="133" t="s">
        <v>27</v>
      </c>
      <c r="D5728" s="133" t="s">
        <v>10958</v>
      </c>
      <c r="E5728" s="133" t="s">
        <v>2514</v>
      </c>
      <c r="F5728" s="133" t="s">
        <v>10943</v>
      </c>
      <c r="G5728" s="133" t="s">
        <v>928</v>
      </c>
      <c r="H5728" s="133" t="s">
        <v>10985</v>
      </c>
      <c r="I5728" t="b">
        <v>0</v>
      </c>
      <c r="J5728" s="133" t="s">
        <v>867</v>
      </c>
      <c r="K5728" s="91">
        <v>5880</v>
      </c>
      <c r="L5728" s="278">
        <v>5880</v>
      </c>
      <c r="M5728" s="278">
        <f t="shared" si="89"/>
        <v>0</v>
      </c>
    </row>
    <row r="5729" spans="1:13" hidden="1" x14ac:dyDescent="0.3">
      <c r="A5729" s="108">
        <v>601500</v>
      </c>
      <c r="B5729" s="133" t="s">
        <v>10986</v>
      </c>
      <c r="C5729" s="133" t="s">
        <v>27</v>
      </c>
      <c r="D5729" s="133" t="s">
        <v>10958</v>
      </c>
      <c r="E5729" s="133" t="s">
        <v>1354</v>
      </c>
      <c r="F5729" s="133" t="s">
        <v>10943</v>
      </c>
      <c r="G5729" s="133" t="s">
        <v>865</v>
      </c>
      <c r="H5729" s="133" t="s">
        <v>5090</v>
      </c>
      <c r="I5729" t="b">
        <v>0</v>
      </c>
      <c r="J5729" s="133" t="s">
        <v>867</v>
      </c>
      <c r="K5729" s="91">
        <v>2500</v>
      </c>
      <c r="L5729" s="278">
        <v>2500</v>
      </c>
      <c r="M5729" s="278">
        <f t="shared" si="89"/>
        <v>0</v>
      </c>
    </row>
    <row r="5730" spans="1:13" hidden="1" x14ac:dyDescent="0.3">
      <c r="A5730" s="108">
        <v>601501</v>
      </c>
      <c r="B5730" s="133" t="s">
        <v>10987</v>
      </c>
      <c r="C5730" s="133" t="s">
        <v>27</v>
      </c>
      <c r="D5730" s="133" t="s">
        <v>10958</v>
      </c>
      <c r="E5730" s="133" t="s">
        <v>1207</v>
      </c>
      <c r="F5730" s="133" t="s">
        <v>10943</v>
      </c>
      <c r="G5730" s="133" t="s">
        <v>865</v>
      </c>
      <c r="H5730" s="133" t="s">
        <v>9803</v>
      </c>
      <c r="I5730" t="b">
        <v>0</v>
      </c>
      <c r="J5730" s="133" t="s">
        <v>867</v>
      </c>
      <c r="K5730" s="91">
        <v>250</v>
      </c>
      <c r="L5730" s="278">
        <v>250</v>
      </c>
      <c r="M5730" s="278">
        <f t="shared" si="89"/>
        <v>0</v>
      </c>
    </row>
    <row r="5731" spans="1:13" hidden="1" x14ac:dyDescent="0.3">
      <c r="A5731" s="108">
        <v>601502</v>
      </c>
      <c r="B5731" s="133" t="s">
        <v>10988</v>
      </c>
      <c r="C5731" s="133" t="s">
        <v>27</v>
      </c>
      <c r="D5731" s="133" t="s">
        <v>10958</v>
      </c>
      <c r="E5731" s="133" t="s">
        <v>1212</v>
      </c>
      <c r="F5731" s="133" t="s">
        <v>10943</v>
      </c>
      <c r="G5731" s="133" t="s">
        <v>865</v>
      </c>
      <c r="H5731" s="133" t="s">
        <v>10989</v>
      </c>
      <c r="I5731" t="b">
        <v>0</v>
      </c>
      <c r="J5731" s="133" t="s">
        <v>867</v>
      </c>
      <c r="K5731" s="91">
        <v>2000</v>
      </c>
      <c r="L5731" s="278">
        <v>2000</v>
      </c>
      <c r="M5731" s="278">
        <f t="shared" si="89"/>
        <v>0</v>
      </c>
    </row>
    <row r="5732" spans="1:13" hidden="1" x14ac:dyDescent="0.3">
      <c r="A5732" s="108">
        <v>601566</v>
      </c>
      <c r="B5732" s="133" t="s">
        <v>10990</v>
      </c>
      <c r="C5732" s="133" t="s">
        <v>27</v>
      </c>
      <c r="D5732" s="133" t="s">
        <v>10958</v>
      </c>
      <c r="E5732" s="133" t="s">
        <v>1215</v>
      </c>
      <c r="F5732" s="133" t="s">
        <v>10943</v>
      </c>
      <c r="G5732" s="133" t="s">
        <v>865</v>
      </c>
      <c r="H5732" s="133" t="s">
        <v>10991</v>
      </c>
      <c r="I5732" t="b">
        <v>0</v>
      </c>
      <c r="J5732" s="133" t="s">
        <v>867</v>
      </c>
      <c r="K5732" s="91">
        <v>2500</v>
      </c>
      <c r="L5732" s="278">
        <v>2500</v>
      </c>
      <c r="M5732" s="278">
        <f t="shared" si="89"/>
        <v>0</v>
      </c>
    </row>
    <row r="5733" spans="1:13" hidden="1" x14ac:dyDescent="0.3">
      <c r="A5733" s="108">
        <v>601567</v>
      </c>
      <c r="B5733" s="133" t="s">
        <v>10992</v>
      </c>
      <c r="C5733" s="133" t="s">
        <v>27</v>
      </c>
      <c r="D5733" s="133" t="s">
        <v>10958</v>
      </c>
      <c r="E5733" s="133" t="s">
        <v>1220</v>
      </c>
      <c r="F5733" s="133" t="s">
        <v>10943</v>
      </c>
      <c r="G5733" s="133" t="s">
        <v>865</v>
      </c>
      <c r="H5733" s="133" t="s">
        <v>3581</v>
      </c>
      <c r="I5733" t="b">
        <v>0</v>
      </c>
      <c r="J5733" s="133" t="s">
        <v>867</v>
      </c>
      <c r="K5733" s="91">
        <v>5000</v>
      </c>
      <c r="L5733" s="278">
        <v>5000</v>
      </c>
      <c r="M5733" s="278">
        <f t="shared" si="89"/>
        <v>0</v>
      </c>
    </row>
    <row r="5734" spans="1:13" hidden="1" x14ac:dyDescent="0.3">
      <c r="A5734" s="108">
        <v>601503</v>
      </c>
      <c r="B5734" s="133" t="s">
        <v>10993</v>
      </c>
      <c r="C5734" s="133" t="s">
        <v>27</v>
      </c>
      <c r="D5734" s="133" t="s">
        <v>10958</v>
      </c>
      <c r="E5734" s="133" t="s">
        <v>1229</v>
      </c>
      <c r="F5734" s="133" t="s">
        <v>10943</v>
      </c>
      <c r="G5734" s="133" t="s">
        <v>865</v>
      </c>
      <c r="H5734" s="133" t="s">
        <v>1308</v>
      </c>
      <c r="I5734" t="b">
        <v>0</v>
      </c>
      <c r="J5734" s="133" t="s">
        <v>867</v>
      </c>
      <c r="K5734" s="91">
        <v>16000</v>
      </c>
      <c r="L5734" s="278">
        <v>16000</v>
      </c>
      <c r="M5734" s="278">
        <f t="shared" si="89"/>
        <v>0</v>
      </c>
    </row>
    <row r="5735" spans="1:13" hidden="1" x14ac:dyDescent="0.3">
      <c r="A5735" s="108">
        <v>850169</v>
      </c>
      <c r="B5735" s="133" t="s">
        <v>10994</v>
      </c>
      <c r="C5735" s="133" t="s">
        <v>27</v>
      </c>
      <c r="D5735" s="133" t="s">
        <v>10958</v>
      </c>
      <c r="E5735" s="133" t="s">
        <v>1229</v>
      </c>
      <c r="F5735" s="133" t="s">
        <v>10943</v>
      </c>
      <c r="G5735" s="133" t="s">
        <v>925</v>
      </c>
      <c r="H5735" s="133" t="s">
        <v>3526</v>
      </c>
      <c r="I5735" t="b">
        <v>0</v>
      </c>
      <c r="J5735" s="133" t="s">
        <v>867</v>
      </c>
      <c r="K5735" s="91">
        <v>20</v>
      </c>
      <c r="L5735" s="278">
        <v>20</v>
      </c>
      <c r="M5735" s="278">
        <f t="shared" si="89"/>
        <v>0</v>
      </c>
    </row>
    <row r="5736" spans="1:13" hidden="1" x14ac:dyDescent="0.3">
      <c r="A5736" s="108">
        <v>2393720</v>
      </c>
      <c r="B5736" s="133" t="s">
        <v>10995</v>
      </c>
      <c r="C5736" s="133" t="s">
        <v>27</v>
      </c>
      <c r="D5736" s="133" t="s">
        <v>10958</v>
      </c>
      <c r="E5736" s="133" t="s">
        <v>1229</v>
      </c>
      <c r="F5736" s="133" t="s">
        <v>10943</v>
      </c>
      <c r="G5736" s="133" t="s">
        <v>928</v>
      </c>
      <c r="H5736" s="133" t="s">
        <v>3528</v>
      </c>
      <c r="I5736" t="b">
        <v>0</v>
      </c>
      <c r="J5736" s="133" t="s">
        <v>867</v>
      </c>
      <c r="K5736" s="91">
        <v>3000</v>
      </c>
      <c r="L5736" s="278">
        <v>3000</v>
      </c>
      <c r="M5736" s="278">
        <f t="shared" si="89"/>
        <v>0</v>
      </c>
    </row>
    <row r="5737" spans="1:13" hidden="1" x14ac:dyDescent="0.3">
      <c r="A5737" s="108">
        <v>601505</v>
      </c>
      <c r="B5737" s="133" t="s">
        <v>10996</v>
      </c>
      <c r="C5737" s="133" t="s">
        <v>27</v>
      </c>
      <c r="D5737" s="133" t="s">
        <v>10958</v>
      </c>
      <c r="E5737" s="133" t="s">
        <v>1229</v>
      </c>
      <c r="F5737" s="133" t="s">
        <v>10943</v>
      </c>
      <c r="G5737" s="133" t="s">
        <v>931</v>
      </c>
      <c r="H5737" s="133" t="s">
        <v>10997</v>
      </c>
      <c r="I5737" t="b">
        <v>0</v>
      </c>
      <c r="J5737" s="133" t="s">
        <v>867</v>
      </c>
      <c r="K5737" s="91">
        <v>45500</v>
      </c>
      <c r="L5737" s="278">
        <v>45500</v>
      </c>
      <c r="M5737" s="278">
        <f t="shared" si="89"/>
        <v>0</v>
      </c>
    </row>
    <row r="5738" spans="1:13" hidden="1" x14ac:dyDescent="0.3">
      <c r="A5738" s="108">
        <v>601506</v>
      </c>
      <c r="B5738" s="133" t="s">
        <v>10998</v>
      </c>
      <c r="C5738" s="133" t="s">
        <v>27</v>
      </c>
      <c r="D5738" s="133" t="s">
        <v>10958</v>
      </c>
      <c r="E5738" s="133" t="s">
        <v>1240</v>
      </c>
      <c r="F5738" s="133" t="s">
        <v>10943</v>
      </c>
      <c r="G5738" s="133" t="s">
        <v>865</v>
      </c>
      <c r="H5738" s="133" t="s">
        <v>6670</v>
      </c>
      <c r="I5738" t="b">
        <v>0</v>
      </c>
      <c r="J5738" s="133" t="s">
        <v>867</v>
      </c>
      <c r="K5738" s="91">
        <v>99730</v>
      </c>
      <c r="L5738" s="278">
        <v>99730</v>
      </c>
      <c r="M5738" s="278">
        <f t="shared" si="89"/>
        <v>0</v>
      </c>
    </row>
    <row r="5739" spans="1:13" hidden="1" x14ac:dyDescent="0.3">
      <c r="A5739" s="108">
        <v>601507</v>
      </c>
      <c r="B5739" s="133" t="s">
        <v>10999</v>
      </c>
      <c r="C5739" s="133" t="s">
        <v>27</v>
      </c>
      <c r="D5739" s="133" t="s">
        <v>10958</v>
      </c>
      <c r="E5739" s="133" t="s">
        <v>2045</v>
      </c>
      <c r="F5739" s="133" t="s">
        <v>10943</v>
      </c>
      <c r="G5739" s="133" t="s">
        <v>865</v>
      </c>
      <c r="H5739" s="133" t="s">
        <v>11000</v>
      </c>
      <c r="I5739" t="b">
        <v>0</v>
      </c>
      <c r="J5739" s="133" t="s">
        <v>867</v>
      </c>
      <c r="K5739" s="91">
        <v>16000</v>
      </c>
      <c r="L5739" s="278">
        <v>16000</v>
      </c>
      <c r="M5739" s="278">
        <f t="shared" si="89"/>
        <v>0</v>
      </c>
    </row>
    <row r="5740" spans="1:13" hidden="1" x14ac:dyDescent="0.3">
      <c r="A5740" s="108">
        <v>601508</v>
      </c>
      <c r="B5740" s="133" t="s">
        <v>11001</v>
      </c>
      <c r="C5740" s="133" t="s">
        <v>27</v>
      </c>
      <c r="D5740" s="133" t="s">
        <v>10958</v>
      </c>
      <c r="E5740" s="133" t="s">
        <v>2045</v>
      </c>
      <c r="F5740" s="133" t="s">
        <v>10943</v>
      </c>
      <c r="G5740" s="133" t="s">
        <v>925</v>
      </c>
      <c r="H5740" s="133" t="s">
        <v>11002</v>
      </c>
      <c r="I5740" t="b">
        <v>0</v>
      </c>
      <c r="J5740" s="133" t="s">
        <v>867</v>
      </c>
      <c r="K5740" s="91">
        <v>7000</v>
      </c>
      <c r="L5740" s="278">
        <v>7000</v>
      </c>
      <c r="M5740" s="278">
        <f t="shared" si="89"/>
        <v>0</v>
      </c>
    </row>
    <row r="5741" spans="1:13" hidden="1" x14ac:dyDescent="0.3">
      <c r="A5741" s="108">
        <v>2617698</v>
      </c>
      <c r="B5741" s="133" t="s">
        <v>11003</v>
      </c>
      <c r="C5741" s="133" t="s">
        <v>27</v>
      </c>
      <c r="D5741" s="133" t="s">
        <v>10958</v>
      </c>
      <c r="E5741" s="133" t="s">
        <v>1576</v>
      </c>
      <c r="F5741" s="133" t="s">
        <v>10943</v>
      </c>
      <c r="G5741" s="133" t="s">
        <v>865</v>
      </c>
      <c r="H5741" s="133" t="s">
        <v>1577</v>
      </c>
      <c r="I5741" t="b">
        <v>0</v>
      </c>
      <c r="J5741" s="133" t="s">
        <v>867</v>
      </c>
      <c r="K5741" s="91">
        <v>28460</v>
      </c>
      <c r="L5741" s="278">
        <v>28460</v>
      </c>
      <c r="M5741" s="278">
        <f t="shared" si="89"/>
        <v>0</v>
      </c>
    </row>
    <row r="5742" spans="1:13" hidden="1" x14ac:dyDescent="0.3">
      <c r="A5742" s="108">
        <v>601509</v>
      </c>
      <c r="B5742" s="133" t="s">
        <v>11004</v>
      </c>
      <c r="C5742" s="133" t="s">
        <v>27</v>
      </c>
      <c r="D5742" s="133" t="s">
        <v>10958</v>
      </c>
      <c r="E5742" s="133" t="s">
        <v>1243</v>
      </c>
      <c r="F5742" s="133" t="s">
        <v>10943</v>
      </c>
      <c r="G5742" s="133" t="s">
        <v>865</v>
      </c>
      <c r="H5742" s="133" t="s">
        <v>1244</v>
      </c>
      <c r="I5742" t="b">
        <v>0</v>
      </c>
      <c r="J5742" s="133" t="s">
        <v>867</v>
      </c>
      <c r="K5742" s="91">
        <v>17000</v>
      </c>
      <c r="L5742" s="278">
        <v>17000</v>
      </c>
      <c r="M5742" s="278">
        <f t="shared" si="89"/>
        <v>0</v>
      </c>
    </row>
    <row r="5743" spans="1:13" hidden="1" x14ac:dyDescent="0.3">
      <c r="A5743" s="108">
        <v>1210139</v>
      </c>
      <c r="B5743" s="133" t="s">
        <v>11005</v>
      </c>
      <c r="C5743" s="133" t="s">
        <v>27</v>
      </c>
      <c r="D5743" s="133" t="s">
        <v>10958</v>
      </c>
      <c r="E5743" s="133" t="s">
        <v>1246</v>
      </c>
      <c r="F5743" s="133" t="s">
        <v>10943</v>
      </c>
      <c r="G5743" s="133" t="s">
        <v>865</v>
      </c>
      <c r="H5743" s="133" t="s">
        <v>1326</v>
      </c>
      <c r="I5743" t="b">
        <v>0</v>
      </c>
      <c r="J5743" s="133" t="s">
        <v>867</v>
      </c>
      <c r="K5743" s="91">
        <v>1620</v>
      </c>
      <c r="L5743" s="278">
        <v>1980</v>
      </c>
      <c r="M5743" s="278">
        <f t="shared" si="89"/>
        <v>360</v>
      </c>
    </row>
    <row r="5744" spans="1:13" hidden="1" x14ac:dyDescent="0.3">
      <c r="A5744" s="108">
        <v>601745</v>
      </c>
      <c r="B5744" s="133" t="s">
        <v>11006</v>
      </c>
      <c r="C5744" s="133" t="s">
        <v>27</v>
      </c>
      <c r="D5744" s="133" t="s">
        <v>10958</v>
      </c>
      <c r="E5744" s="133" t="s">
        <v>1246</v>
      </c>
      <c r="F5744" s="133" t="s">
        <v>10943</v>
      </c>
      <c r="G5744" s="133" t="s">
        <v>925</v>
      </c>
      <c r="H5744" s="268" t="s">
        <v>1251</v>
      </c>
      <c r="I5744" t="b">
        <v>0</v>
      </c>
      <c r="J5744" s="133" t="s">
        <v>867</v>
      </c>
      <c r="K5744" s="91">
        <v>360</v>
      </c>
      <c r="L5744" s="278">
        <v>0</v>
      </c>
      <c r="M5744" s="278">
        <f t="shared" si="89"/>
        <v>-360</v>
      </c>
    </row>
    <row r="5745" spans="1:13" hidden="1" x14ac:dyDescent="0.3">
      <c r="A5745" s="108">
        <v>601746</v>
      </c>
      <c r="B5745" s="133" t="s">
        <v>11007</v>
      </c>
      <c r="C5745" s="133" t="s">
        <v>27</v>
      </c>
      <c r="D5745" s="133" t="s">
        <v>10958</v>
      </c>
      <c r="E5745" s="133" t="s">
        <v>1253</v>
      </c>
      <c r="F5745" s="133" t="s">
        <v>10943</v>
      </c>
      <c r="G5745" s="133" t="s">
        <v>865</v>
      </c>
      <c r="H5745" s="133" t="s">
        <v>1254</v>
      </c>
      <c r="I5745" t="b">
        <v>0</v>
      </c>
      <c r="J5745" s="133" t="s">
        <v>867</v>
      </c>
      <c r="K5745" s="91">
        <v>2730</v>
      </c>
      <c r="L5745" s="278">
        <v>2730</v>
      </c>
      <c r="M5745" s="278">
        <f t="shared" si="89"/>
        <v>0</v>
      </c>
    </row>
    <row r="5746" spans="1:13" hidden="1" x14ac:dyDescent="0.3">
      <c r="A5746" s="108">
        <v>601747</v>
      </c>
      <c r="B5746" s="133" t="s">
        <v>11008</v>
      </c>
      <c r="C5746" s="133" t="s">
        <v>27</v>
      </c>
      <c r="D5746" s="133" t="s">
        <v>10958</v>
      </c>
      <c r="E5746" s="133" t="s">
        <v>1265</v>
      </c>
      <c r="F5746" s="133" t="s">
        <v>10943</v>
      </c>
      <c r="G5746" s="133" t="s">
        <v>865</v>
      </c>
      <c r="H5746" s="133" t="s">
        <v>1266</v>
      </c>
      <c r="I5746" t="b">
        <v>0</v>
      </c>
      <c r="J5746" s="133" t="s">
        <v>867</v>
      </c>
      <c r="K5746" s="91">
        <v>25380</v>
      </c>
      <c r="L5746" s="278">
        <v>25380</v>
      </c>
      <c r="M5746" s="278">
        <f t="shared" si="89"/>
        <v>0</v>
      </c>
    </row>
    <row r="5747" spans="1:13" hidden="1" x14ac:dyDescent="0.3">
      <c r="A5747" s="108">
        <v>1210137</v>
      </c>
      <c r="B5747" s="133" t="s">
        <v>11009</v>
      </c>
      <c r="C5747" s="133" t="s">
        <v>27</v>
      </c>
      <c r="D5747" s="133" t="s">
        <v>10958</v>
      </c>
      <c r="E5747" s="133" t="s">
        <v>1617</v>
      </c>
      <c r="F5747" s="133" t="s">
        <v>10943</v>
      </c>
      <c r="G5747" s="133" t="s">
        <v>865</v>
      </c>
      <c r="H5747" s="133" t="s">
        <v>11010</v>
      </c>
      <c r="I5747" t="b">
        <v>0</v>
      </c>
      <c r="J5747" s="133" t="s">
        <v>867</v>
      </c>
      <c r="K5747" s="91">
        <v>209000</v>
      </c>
      <c r="L5747" s="278">
        <v>209000</v>
      </c>
      <c r="M5747" s="278">
        <f t="shared" si="89"/>
        <v>0</v>
      </c>
    </row>
    <row r="5748" spans="1:13" hidden="1" x14ac:dyDescent="0.3">
      <c r="A5748" s="108">
        <v>850144</v>
      </c>
      <c r="B5748" s="133" t="s">
        <v>11011</v>
      </c>
      <c r="C5748" s="133" t="s">
        <v>27</v>
      </c>
      <c r="D5748" s="133" t="s">
        <v>10958</v>
      </c>
      <c r="E5748" s="133" t="s">
        <v>1273</v>
      </c>
      <c r="F5748" s="133" t="s">
        <v>10943</v>
      </c>
      <c r="G5748" s="133" t="s">
        <v>865</v>
      </c>
      <c r="H5748" s="133" t="s">
        <v>11012</v>
      </c>
      <c r="I5748" t="b">
        <v>0</v>
      </c>
      <c r="J5748" s="133" t="s">
        <v>867</v>
      </c>
      <c r="K5748" s="91">
        <v>12000</v>
      </c>
      <c r="L5748" s="278">
        <v>12000</v>
      </c>
      <c r="M5748" s="278">
        <f t="shared" si="89"/>
        <v>0</v>
      </c>
    </row>
    <row r="5749" spans="1:13" hidden="1" x14ac:dyDescent="0.3">
      <c r="A5749" s="108">
        <v>601750</v>
      </c>
      <c r="B5749" s="133" t="s">
        <v>11013</v>
      </c>
      <c r="C5749" s="133" t="s">
        <v>27</v>
      </c>
      <c r="D5749" s="133" t="s">
        <v>10958</v>
      </c>
      <c r="E5749" s="133" t="s">
        <v>1273</v>
      </c>
      <c r="F5749" s="133" t="s">
        <v>10943</v>
      </c>
      <c r="G5749" s="133" t="s">
        <v>925</v>
      </c>
      <c r="H5749" s="133" t="s">
        <v>11010</v>
      </c>
      <c r="I5749" t="b">
        <v>0</v>
      </c>
      <c r="J5749" s="133" t="s">
        <v>867</v>
      </c>
      <c r="K5749" s="91">
        <v>216170</v>
      </c>
      <c r="L5749" s="278">
        <v>216170</v>
      </c>
      <c r="M5749" s="278">
        <f t="shared" si="89"/>
        <v>0</v>
      </c>
    </row>
    <row r="5750" spans="1:13" hidden="1" x14ac:dyDescent="0.3">
      <c r="A5750" s="108">
        <v>601792</v>
      </c>
      <c r="B5750" s="133" t="s">
        <v>11014</v>
      </c>
      <c r="C5750" s="133" t="s">
        <v>27</v>
      </c>
      <c r="D5750" s="133" t="s">
        <v>10958</v>
      </c>
      <c r="E5750" s="133" t="s">
        <v>10077</v>
      </c>
      <c r="F5750" s="133" t="s">
        <v>10943</v>
      </c>
      <c r="G5750" s="133" t="s">
        <v>865</v>
      </c>
      <c r="H5750" s="133" t="s">
        <v>10078</v>
      </c>
      <c r="I5750" t="b">
        <v>0</v>
      </c>
      <c r="J5750" s="133" t="s">
        <v>867</v>
      </c>
      <c r="K5750" s="91">
        <v>99290</v>
      </c>
      <c r="L5750" s="278">
        <v>99290</v>
      </c>
      <c r="M5750" s="278">
        <f t="shared" si="89"/>
        <v>0</v>
      </c>
    </row>
    <row r="5751" spans="1:13" hidden="1" x14ac:dyDescent="0.3">
      <c r="A5751" s="108">
        <v>601751</v>
      </c>
      <c r="B5751" s="133" t="s">
        <v>11015</v>
      </c>
      <c r="C5751" s="133" t="s">
        <v>27</v>
      </c>
      <c r="D5751" s="133" t="s">
        <v>10958</v>
      </c>
      <c r="E5751" s="133" t="s">
        <v>11016</v>
      </c>
      <c r="F5751" s="133" t="s">
        <v>10943</v>
      </c>
      <c r="G5751" s="133" t="s">
        <v>865</v>
      </c>
      <c r="H5751" s="133" t="s">
        <v>11017</v>
      </c>
      <c r="I5751" t="b">
        <v>0</v>
      </c>
      <c r="J5751" s="133" t="s">
        <v>867</v>
      </c>
      <c r="K5751" s="91">
        <v>0</v>
      </c>
      <c r="L5751" s="278">
        <v>0</v>
      </c>
      <c r="M5751" s="278">
        <f t="shared" si="89"/>
        <v>0</v>
      </c>
    </row>
    <row r="5752" spans="1:13" hidden="1" x14ac:dyDescent="0.3">
      <c r="A5752" s="108">
        <v>601752</v>
      </c>
      <c r="B5752" s="133" t="s">
        <v>11018</v>
      </c>
      <c r="C5752" s="133" t="s">
        <v>27</v>
      </c>
      <c r="D5752" s="133" t="s">
        <v>11019</v>
      </c>
      <c r="E5752" s="133" t="s">
        <v>1679</v>
      </c>
      <c r="F5752" s="133" t="s">
        <v>10943</v>
      </c>
      <c r="G5752" s="133" t="s">
        <v>865</v>
      </c>
      <c r="H5752" s="133" t="s">
        <v>10835</v>
      </c>
      <c r="I5752" t="b">
        <v>0</v>
      </c>
      <c r="J5752" s="133" t="s">
        <v>867</v>
      </c>
      <c r="K5752" s="91">
        <v>101500</v>
      </c>
      <c r="L5752" s="278">
        <v>101500</v>
      </c>
      <c r="M5752" s="278">
        <f t="shared" si="89"/>
        <v>0</v>
      </c>
    </row>
    <row r="5753" spans="1:13" hidden="1" x14ac:dyDescent="0.3">
      <c r="A5753" s="108">
        <v>601753</v>
      </c>
      <c r="B5753" s="133" t="s">
        <v>11020</v>
      </c>
      <c r="C5753" s="133" t="s">
        <v>27</v>
      </c>
      <c r="D5753" s="133" t="s">
        <v>11019</v>
      </c>
      <c r="E5753" s="133" t="s">
        <v>1679</v>
      </c>
      <c r="F5753" s="133" t="s">
        <v>10943</v>
      </c>
      <c r="G5753" s="133" t="s">
        <v>925</v>
      </c>
      <c r="H5753" s="133" t="s">
        <v>3690</v>
      </c>
      <c r="I5753" t="b">
        <v>0</v>
      </c>
      <c r="J5753" s="133" t="s">
        <v>867</v>
      </c>
      <c r="K5753" s="91">
        <v>3080</v>
      </c>
      <c r="L5753" s="278">
        <v>3270</v>
      </c>
      <c r="M5753" s="278">
        <f t="shared" si="89"/>
        <v>190</v>
      </c>
    </row>
    <row r="5754" spans="1:13" hidden="1" x14ac:dyDescent="0.3">
      <c r="A5754" s="108">
        <v>601754</v>
      </c>
      <c r="B5754" s="133" t="s">
        <v>11021</v>
      </c>
      <c r="C5754" s="133" t="s">
        <v>27</v>
      </c>
      <c r="D5754" s="133" t="s">
        <v>11019</v>
      </c>
      <c r="E5754" s="133" t="s">
        <v>1679</v>
      </c>
      <c r="F5754" s="133" t="s">
        <v>10943</v>
      </c>
      <c r="G5754" s="133" t="s">
        <v>928</v>
      </c>
      <c r="H5754" s="133" t="s">
        <v>10838</v>
      </c>
      <c r="I5754" t="b">
        <v>0</v>
      </c>
      <c r="J5754" s="133" t="s">
        <v>867</v>
      </c>
      <c r="K5754" s="91">
        <v>0</v>
      </c>
      <c r="L5754" s="278">
        <v>0</v>
      </c>
      <c r="M5754" s="278">
        <f t="shared" si="89"/>
        <v>0</v>
      </c>
    </row>
    <row r="5755" spans="1:13" hidden="1" x14ac:dyDescent="0.3">
      <c r="A5755" s="108">
        <v>601755</v>
      </c>
      <c r="B5755" s="261" t="s">
        <v>12004</v>
      </c>
      <c r="C5755" s="262" t="s">
        <v>27</v>
      </c>
      <c r="D5755" s="262" t="s">
        <v>11019</v>
      </c>
      <c r="E5755" s="262" t="s">
        <v>1679</v>
      </c>
      <c r="F5755" s="262" t="s">
        <v>10943</v>
      </c>
      <c r="G5755" s="262" t="s">
        <v>931</v>
      </c>
      <c r="H5755" s="262" t="s">
        <v>7857</v>
      </c>
      <c r="I5755" s="263" t="b">
        <v>0</v>
      </c>
      <c r="J5755" s="261" t="s">
        <v>867</v>
      </c>
      <c r="K5755" s="264"/>
      <c r="L5755" s="278">
        <v>1860</v>
      </c>
      <c r="M5755" s="285">
        <f t="shared" si="89"/>
        <v>1860</v>
      </c>
    </row>
    <row r="5756" spans="1:13" hidden="1" x14ac:dyDescent="0.3">
      <c r="A5756" s="108">
        <v>601756</v>
      </c>
      <c r="B5756" s="133" t="s">
        <v>11025</v>
      </c>
      <c r="C5756" s="133" t="s">
        <v>28</v>
      </c>
      <c r="D5756" s="133" t="s">
        <v>11026</v>
      </c>
      <c r="E5756" s="133" t="s">
        <v>863</v>
      </c>
      <c r="F5756" s="133" t="s">
        <v>11024</v>
      </c>
      <c r="G5756" s="133" t="s">
        <v>865</v>
      </c>
      <c r="H5756" s="133" t="s">
        <v>11027</v>
      </c>
      <c r="I5756" t="b">
        <v>0</v>
      </c>
      <c r="J5756" s="133" t="s">
        <v>867</v>
      </c>
      <c r="K5756" s="91">
        <v>1800</v>
      </c>
      <c r="L5756" s="278">
        <v>1800</v>
      </c>
      <c r="M5756" s="278">
        <f t="shared" si="89"/>
        <v>0</v>
      </c>
    </row>
    <row r="5757" spans="1:13" hidden="1" x14ac:dyDescent="0.3">
      <c r="A5757" s="108">
        <v>601757</v>
      </c>
      <c r="B5757" s="133" t="s">
        <v>11028</v>
      </c>
      <c r="C5757" s="133" t="s">
        <v>28</v>
      </c>
      <c r="D5757" s="133" t="s">
        <v>11026</v>
      </c>
      <c r="E5757" s="133" t="s">
        <v>863</v>
      </c>
      <c r="F5757" s="133" t="s">
        <v>11024</v>
      </c>
      <c r="G5757" s="133" t="s">
        <v>925</v>
      </c>
      <c r="H5757" s="133" t="s">
        <v>11029</v>
      </c>
      <c r="I5757" t="b">
        <v>0</v>
      </c>
      <c r="J5757" s="133" t="s">
        <v>867</v>
      </c>
      <c r="K5757" s="91">
        <v>9690</v>
      </c>
      <c r="L5757" s="278">
        <v>9690</v>
      </c>
      <c r="M5757" s="278">
        <f t="shared" si="89"/>
        <v>0</v>
      </c>
    </row>
    <row r="5758" spans="1:13" hidden="1" x14ac:dyDescent="0.3">
      <c r="A5758" s="108">
        <v>601758</v>
      </c>
      <c r="B5758" s="133" t="s">
        <v>11030</v>
      </c>
      <c r="C5758" s="133" t="s">
        <v>28</v>
      </c>
      <c r="D5758" s="133" t="s">
        <v>11026</v>
      </c>
      <c r="E5758" s="133" t="s">
        <v>863</v>
      </c>
      <c r="F5758" s="133" t="s">
        <v>11031</v>
      </c>
      <c r="G5758" s="133" t="s">
        <v>865</v>
      </c>
      <c r="H5758" s="133" t="s">
        <v>11032</v>
      </c>
      <c r="I5758" t="b">
        <v>0</v>
      </c>
      <c r="J5758" s="133" t="s">
        <v>867</v>
      </c>
      <c r="K5758" s="91">
        <v>56810</v>
      </c>
      <c r="L5758" s="278">
        <v>56810</v>
      </c>
      <c r="M5758" s="278">
        <f t="shared" si="89"/>
        <v>0</v>
      </c>
    </row>
    <row r="5759" spans="1:13" hidden="1" x14ac:dyDescent="0.3">
      <c r="A5759" s="108">
        <v>601759</v>
      </c>
      <c r="B5759" s="133" t="s">
        <v>11033</v>
      </c>
      <c r="C5759" s="133" t="s">
        <v>28</v>
      </c>
      <c r="D5759" s="133" t="s">
        <v>11026</v>
      </c>
      <c r="E5759" s="133" t="s">
        <v>863</v>
      </c>
      <c r="F5759" s="133" t="s">
        <v>11031</v>
      </c>
      <c r="G5759" s="133" t="s">
        <v>925</v>
      </c>
      <c r="H5759" s="133" t="s">
        <v>11034</v>
      </c>
      <c r="I5759" t="b">
        <v>0</v>
      </c>
      <c r="J5759" s="133" t="s">
        <v>867</v>
      </c>
      <c r="K5759" s="91">
        <v>10000</v>
      </c>
      <c r="L5759" s="278">
        <v>10000</v>
      </c>
      <c r="M5759" s="278">
        <f t="shared" si="89"/>
        <v>0</v>
      </c>
    </row>
    <row r="5760" spans="1:13" hidden="1" x14ac:dyDescent="0.3">
      <c r="A5760" s="108">
        <v>601760</v>
      </c>
      <c r="B5760" s="133" t="s">
        <v>11035</v>
      </c>
      <c r="C5760" s="133" t="s">
        <v>28</v>
      </c>
      <c r="D5760" s="133" t="s">
        <v>11026</v>
      </c>
      <c r="E5760" s="133" t="s">
        <v>863</v>
      </c>
      <c r="F5760" s="133" t="s">
        <v>11031</v>
      </c>
      <c r="G5760" s="133" t="s">
        <v>928</v>
      </c>
      <c r="H5760" s="133" t="s">
        <v>11036</v>
      </c>
      <c r="I5760" t="b">
        <v>0</v>
      </c>
      <c r="J5760" s="133" t="s">
        <v>867</v>
      </c>
      <c r="K5760" s="91">
        <v>0</v>
      </c>
      <c r="L5760" s="278">
        <v>0</v>
      </c>
      <c r="M5760" s="278">
        <f t="shared" si="89"/>
        <v>0</v>
      </c>
    </row>
    <row r="5761" spans="1:13" hidden="1" x14ac:dyDescent="0.3">
      <c r="A5761" s="108">
        <v>601761</v>
      </c>
      <c r="B5761" s="133" t="s">
        <v>11037</v>
      </c>
      <c r="C5761" s="133" t="s">
        <v>28</v>
      </c>
      <c r="D5761" s="133" t="s">
        <v>11026</v>
      </c>
      <c r="E5761" s="133" t="s">
        <v>863</v>
      </c>
      <c r="F5761" s="133" t="s">
        <v>11031</v>
      </c>
      <c r="G5761" s="133" t="s">
        <v>931</v>
      </c>
      <c r="H5761" s="133" t="s">
        <v>11036</v>
      </c>
      <c r="I5761" t="b">
        <v>0</v>
      </c>
      <c r="J5761" s="133" t="s">
        <v>867</v>
      </c>
      <c r="K5761" s="91">
        <v>0</v>
      </c>
      <c r="L5761" s="278">
        <v>0</v>
      </c>
      <c r="M5761" s="278">
        <f t="shared" si="89"/>
        <v>0</v>
      </c>
    </row>
    <row r="5762" spans="1:13" hidden="1" x14ac:dyDescent="0.3">
      <c r="A5762" s="108">
        <v>601762</v>
      </c>
      <c r="B5762" s="133" t="s">
        <v>11038</v>
      </c>
      <c r="C5762" s="133" t="s">
        <v>28</v>
      </c>
      <c r="D5762" s="133" t="s">
        <v>1132</v>
      </c>
      <c r="E5762" s="133" t="s">
        <v>882</v>
      </c>
      <c r="F5762" s="133" t="s">
        <v>11024</v>
      </c>
      <c r="G5762" s="133" t="s">
        <v>865</v>
      </c>
      <c r="H5762" s="133" t="s">
        <v>1133</v>
      </c>
      <c r="I5762" t="b">
        <v>0</v>
      </c>
      <c r="J5762" s="133" t="s">
        <v>867</v>
      </c>
      <c r="K5762" s="91">
        <v>0</v>
      </c>
      <c r="L5762" s="278">
        <v>0</v>
      </c>
      <c r="M5762" s="278">
        <f t="shared" si="89"/>
        <v>0</v>
      </c>
    </row>
    <row r="5763" spans="1:13" hidden="1" x14ac:dyDescent="0.3">
      <c r="A5763" s="108">
        <v>601763</v>
      </c>
      <c r="B5763" s="133" t="s">
        <v>11039</v>
      </c>
      <c r="C5763" s="133" t="s">
        <v>28</v>
      </c>
      <c r="D5763" s="133" t="s">
        <v>1135</v>
      </c>
      <c r="E5763" s="133" t="s">
        <v>882</v>
      </c>
      <c r="F5763" s="133" t="s">
        <v>11024</v>
      </c>
      <c r="G5763" s="133" t="s">
        <v>865</v>
      </c>
      <c r="H5763" s="133" t="s">
        <v>4214</v>
      </c>
      <c r="I5763" t="b">
        <v>0</v>
      </c>
      <c r="J5763" s="133" t="s">
        <v>867</v>
      </c>
      <c r="K5763" s="91">
        <v>12500</v>
      </c>
      <c r="L5763" s="278">
        <v>12500</v>
      </c>
      <c r="M5763" s="278">
        <f t="shared" si="89"/>
        <v>0</v>
      </c>
    </row>
    <row r="5764" spans="1:13" hidden="1" x14ac:dyDescent="0.3">
      <c r="A5764" s="108">
        <v>601764</v>
      </c>
      <c r="B5764" s="133" t="s">
        <v>11040</v>
      </c>
      <c r="C5764" s="133" t="s">
        <v>28</v>
      </c>
      <c r="D5764" s="133" t="s">
        <v>1149</v>
      </c>
      <c r="E5764" s="133" t="s">
        <v>882</v>
      </c>
      <c r="F5764" s="133" t="s">
        <v>11024</v>
      </c>
      <c r="G5764" s="133" t="s">
        <v>865</v>
      </c>
      <c r="H5764" s="133" t="s">
        <v>1150</v>
      </c>
      <c r="I5764" t="b">
        <v>0</v>
      </c>
      <c r="J5764" s="133" t="s">
        <v>867</v>
      </c>
      <c r="K5764" s="91">
        <v>12750</v>
      </c>
      <c r="L5764" s="278">
        <v>12750</v>
      </c>
      <c r="M5764" s="278">
        <f t="shared" si="89"/>
        <v>0</v>
      </c>
    </row>
    <row r="5765" spans="1:13" hidden="1" x14ac:dyDescent="0.3">
      <c r="A5765" s="108">
        <v>601765</v>
      </c>
      <c r="B5765" s="133" t="s">
        <v>11041</v>
      </c>
      <c r="C5765" s="133" t="s">
        <v>28</v>
      </c>
      <c r="D5765" s="133" t="s">
        <v>1149</v>
      </c>
      <c r="E5765" s="133" t="s">
        <v>882</v>
      </c>
      <c r="F5765" s="133" t="s">
        <v>11024</v>
      </c>
      <c r="G5765" s="133" t="s">
        <v>925</v>
      </c>
      <c r="H5765" s="133" t="s">
        <v>9247</v>
      </c>
      <c r="I5765" t="b">
        <v>0</v>
      </c>
      <c r="J5765" s="133" t="s">
        <v>867</v>
      </c>
      <c r="K5765" s="91">
        <v>0</v>
      </c>
      <c r="L5765" s="278">
        <v>0</v>
      </c>
      <c r="M5765" s="278">
        <f t="shared" si="89"/>
        <v>0</v>
      </c>
    </row>
    <row r="5766" spans="1:13" hidden="1" x14ac:dyDescent="0.3">
      <c r="A5766" s="108">
        <v>850146</v>
      </c>
      <c r="B5766" s="133" t="s">
        <v>11042</v>
      </c>
      <c r="C5766" s="133" t="s">
        <v>28</v>
      </c>
      <c r="D5766" s="133" t="s">
        <v>1149</v>
      </c>
      <c r="E5766" s="133" t="s">
        <v>882</v>
      </c>
      <c r="F5766" s="133" t="s">
        <v>11031</v>
      </c>
      <c r="G5766" s="133" t="s">
        <v>865</v>
      </c>
      <c r="H5766" s="133" t="s">
        <v>11043</v>
      </c>
      <c r="I5766" t="b">
        <v>0</v>
      </c>
      <c r="J5766" s="133" t="s">
        <v>867</v>
      </c>
      <c r="K5766" s="91">
        <v>0</v>
      </c>
      <c r="L5766" s="278">
        <v>0</v>
      </c>
      <c r="M5766" s="278">
        <f t="shared" ref="M5766:M5829" si="90">+L5766-K5766</f>
        <v>0</v>
      </c>
    </row>
    <row r="5767" spans="1:13" hidden="1" x14ac:dyDescent="0.3">
      <c r="A5767" s="108">
        <v>601766</v>
      </c>
      <c r="B5767" s="133" t="s">
        <v>11044</v>
      </c>
      <c r="C5767" s="133" t="s">
        <v>28</v>
      </c>
      <c r="D5767" s="133" t="s">
        <v>4253</v>
      </c>
      <c r="E5767" s="133" t="s">
        <v>882</v>
      </c>
      <c r="F5767" s="133" t="s">
        <v>11024</v>
      </c>
      <c r="G5767" s="133" t="s">
        <v>865</v>
      </c>
      <c r="H5767" s="133" t="s">
        <v>11045</v>
      </c>
      <c r="I5767" t="b">
        <v>0</v>
      </c>
      <c r="J5767" s="133" t="s">
        <v>867</v>
      </c>
      <c r="K5767" s="91">
        <v>177460</v>
      </c>
      <c r="L5767" s="278">
        <v>177460</v>
      </c>
      <c r="M5767" s="278">
        <f t="shared" si="90"/>
        <v>0</v>
      </c>
    </row>
    <row r="5768" spans="1:13" hidden="1" x14ac:dyDescent="0.3">
      <c r="A5768" s="108">
        <v>601767</v>
      </c>
      <c r="B5768" s="133" t="s">
        <v>11046</v>
      </c>
      <c r="C5768" s="133" t="s">
        <v>28</v>
      </c>
      <c r="D5768" s="133" t="s">
        <v>4253</v>
      </c>
      <c r="E5768" s="133" t="s">
        <v>882</v>
      </c>
      <c r="F5768" s="133" t="s">
        <v>11031</v>
      </c>
      <c r="G5768" s="133" t="s">
        <v>865</v>
      </c>
      <c r="H5768" s="133" t="s">
        <v>11047</v>
      </c>
      <c r="I5768" t="b">
        <v>0</v>
      </c>
      <c r="J5768" s="133" t="s">
        <v>867</v>
      </c>
      <c r="K5768" s="91">
        <v>372260</v>
      </c>
      <c r="L5768" s="278">
        <v>372260</v>
      </c>
      <c r="M5768" s="278">
        <f t="shared" si="90"/>
        <v>0</v>
      </c>
    </row>
    <row r="5769" spans="1:13" hidden="1" x14ac:dyDescent="0.3">
      <c r="A5769" s="108">
        <v>601768</v>
      </c>
      <c r="B5769" s="133" t="s">
        <v>11048</v>
      </c>
      <c r="C5769" s="133" t="s">
        <v>28</v>
      </c>
      <c r="D5769" s="133" t="s">
        <v>11049</v>
      </c>
      <c r="E5769" s="133" t="s">
        <v>863</v>
      </c>
      <c r="F5769" s="133" t="s">
        <v>11024</v>
      </c>
      <c r="G5769" s="133" t="s">
        <v>865</v>
      </c>
      <c r="H5769" s="133" t="s">
        <v>11050</v>
      </c>
      <c r="I5769" t="b">
        <v>0</v>
      </c>
      <c r="J5769" s="133" t="s">
        <v>867</v>
      </c>
      <c r="K5769" s="91">
        <v>2837080</v>
      </c>
      <c r="L5769" s="278">
        <v>2837080</v>
      </c>
      <c r="M5769" s="278">
        <f t="shared" si="90"/>
        <v>0</v>
      </c>
    </row>
    <row r="5770" spans="1:13" hidden="1" x14ac:dyDescent="0.3">
      <c r="A5770" s="108">
        <v>601769</v>
      </c>
      <c r="B5770" s="133" t="s">
        <v>11051</v>
      </c>
      <c r="C5770" s="133" t="s">
        <v>28</v>
      </c>
      <c r="D5770" s="133" t="s">
        <v>11049</v>
      </c>
      <c r="E5770" s="133" t="s">
        <v>863</v>
      </c>
      <c r="F5770" s="133" t="s">
        <v>11024</v>
      </c>
      <c r="G5770" s="133" t="s">
        <v>925</v>
      </c>
      <c r="H5770" s="133" t="s">
        <v>11052</v>
      </c>
      <c r="I5770" t="b">
        <v>0</v>
      </c>
      <c r="J5770" s="133" t="s">
        <v>867</v>
      </c>
      <c r="K5770" s="91">
        <v>301380</v>
      </c>
      <c r="L5770" s="278">
        <v>301380</v>
      </c>
      <c r="M5770" s="278">
        <f t="shared" si="90"/>
        <v>0</v>
      </c>
    </row>
    <row r="5771" spans="1:13" hidden="1" x14ac:dyDescent="0.3">
      <c r="A5771" s="108">
        <v>601770</v>
      </c>
      <c r="B5771" s="133" t="s">
        <v>11053</v>
      </c>
      <c r="C5771" s="133" t="s">
        <v>28</v>
      </c>
      <c r="D5771" s="133" t="s">
        <v>11049</v>
      </c>
      <c r="E5771" s="133" t="s">
        <v>863</v>
      </c>
      <c r="F5771" s="133" t="s">
        <v>11024</v>
      </c>
      <c r="G5771" s="133" t="s">
        <v>928</v>
      </c>
      <c r="H5771" s="133" t="s">
        <v>11054</v>
      </c>
      <c r="I5771" t="b">
        <v>0</v>
      </c>
      <c r="J5771" s="133" t="s">
        <v>867</v>
      </c>
      <c r="K5771" s="91">
        <v>12600</v>
      </c>
      <c r="L5771" s="278">
        <v>12600</v>
      </c>
      <c r="M5771" s="278">
        <f t="shared" si="90"/>
        <v>0</v>
      </c>
    </row>
    <row r="5772" spans="1:13" hidden="1" x14ac:dyDescent="0.3">
      <c r="A5772" s="108">
        <v>1447561</v>
      </c>
      <c r="B5772" s="133" t="s">
        <v>11055</v>
      </c>
      <c r="C5772" s="133" t="s">
        <v>28</v>
      </c>
      <c r="D5772" s="133" t="s">
        <v>11049</v>
      </c>
      <c r="E5772" s="133" t="s">
        <v>935</v>
      </c>
      <c r="F5772" s="133" t="s">
        <v>11031</v>
      </c>
      <c r="G5772" s="133" t="s">
        <v>865</v>
      </c>
      <c r="H5772" s="133" t="s">
        <v>11056</v>
      </c>
      <c r="I5772" t="b">
        <v>0</v>
      </c>
      <c r="J5772" s="133" t="s">
        <v>867</v>
      </c>
      <c r="K5772" s="91">
        <v>3478350</v>
      </c>
      <c r="L5772" s="278">
        <v>3478350</v>
      </c>
      <c r="M5772" s="278">
        <f t="shared" si="90"/>
        <v>0</v>
      </c>
    </row>
    <row r="5773" spans="1:13" hidden="1" x14ac:dyDescent="0.3">
      <c r="A5773" s="108">
        <v>601771</v>
      </c>
      <c r="B5773" s="133" t="s">
        <v>11057</v>
      </c>
      <c r="C5773" s="133" t="s">
        <v>28</v>
      </c>
      <c r="D5773" s="133" t="s">
        <v>11049</v>
      </c>
      <c r="E5773" s="133" t="s">
        <v>935</v>
      </c>
      <c r="F5773" s="133" t="s">
        <v>11031</v>
      </c>
      <c r="G5773" s="133" t="s">
        <v>925</v>
      </c>
      <c r="H5773" s="133" t="s">
        <v>11058</v>
      </c>
      <c r="I5773" t="b">
        <v>0</v>
      </c>
      <c r="J5773" s="133" t="s">
        <v>867</v>
      </c>
      <c r="K5773" s="91">
        <v>822520</v>
      </c>
      <c r="L5773" s="278">
        <v>822520</v>
      </c>
      <c r="M5773" s="278">
        <f t="shared" si="90"/>
        <v>0</v>
      </c>
    </row>
    <row r="5774" spans="1:13" hidden="1" x14ac:dyDescent="0.3">
      <c r="A5774" s="108">
        <v>850145</v>
      </c>
      <c r="B5774" s="133" t="s">
        <v>11059</v>
      </c>
      <c r="C5774" s="133" t="s">
        <v>28</v>
      </c>
      <c r="D5774" s="133" t="s">
        <v>11049</v>
      </c>
      <c r="E5774" s="133" t="s">
        <v>947</v>
      </c>
      <c r="F5774" s="133" t="s">
        <v>11024</v>
      </c>
      <c r="G5774" s="133" t="s">
        <v>865</v>
      </c>
      <c r="H5774" s="133" t="s">
        <v>11060</v>
      </c>
      <c r="I5774" t="b">
        <v>0</v>
      </c>
      <c r="J5774" s="133" t="s">
        <v>867</v>
      </c>
      <c r="K5774" s="91">
        <v>500000</v>
      </c>
      <c r="L5774" s="278">
        <v>500000</v>
      </c>
      <c r="M5774" s="278">
        <f t="shared" si="90"/>
        <v>0</v>
      </c>
    </row>
    <row r="5775" spans="1:13" hidden="1" x14ac:dyDescent="0.3">
      <c r="A5775" s="108">
        <v>1978434</v>
      </c>
      <c r="B5775" s="133" t="s">
        <v>11061</v>
      </c>
      <c r="C5775" s="133" t="s">
        <v>28</v>
      </c>
      <c r="D5775" s="133" t="s">
        <v>11062</v>
      </c>
      <c r="E5775" s="133" t="s">
        <v>1165</v>
      </c>
      <c r="F5775" s="133" t="s">
        <v>11024</v>
      </c>
      <c r="G5775" s="133" t="s">
        <v>865</v>
      </c>
      <c r="H5775" s="133">
        <v>0</v>
      </c>
      <c r="I5775" t="b">
        <v>0</v>
      </c>
      <c r="J5775" s="133" t="s">
        <v>1166</v>
      </c>
      <c r="K5775" s="91">
        <v>650080</v>
      </c>
      <c r="L5775" s="278">
        <v>622090</v>
      </c>
      <c r="M5775" s="278">
        <f t="shared" si="90"/>
        <v>-27990</v>
      </c>
    </row>
    <row r="5776" spans="1:13" hidden="1" x14ac:dyDescent="0.3">
      <c r="A5776" s="108">
        <v>2617691</v>
      </c>
      <c r="B5776" s="133" t="s">
        <v>11063</v>
      </c>
      <c r="C5776" s="133" t="s">
        <v>28</v>
      </c>
      <c r="D5776" s="133" t="s">
        <v>11062</v>
      </c>
      <c r="E5776" s="133" t="s">
        <v>1165</v>
      </c>
      <c r="F5776" s="133" t="s">
        <v>11024</v>
      </c>
      <c r="G5776" s="133" t="s">
        <v>925</v>
      </c>
      <c r="H5776" s="133">
        <v>0</v>
      </c>
      <c r="I5776" t="b">
        <v>0</v>
      </c>
      <c r="J5776" s="133" t="s">
        <v>1166</v>
      </c>
      <c r="K5776" s="91">
        <v>68150</v>
      </c>
      <c r="L5776" s="278">
        <v>68150</v>
      </c>
      <c r="M5776" s="278">
        <f t="shared" si="90"/>
        <v>0</v>
      </c>
    </row>
    <row r="5777" spans="1:13" hidden="1" x14ac:dyDescent="0.3">
      <c r="A5777" s="108">
        <v>601789</v>
      </c>
      <c r="B5777" s="133" t="s">
        <v>11064</v>
      </c>
      <c r="C5777" s="133" t="s">
        <v>28</v>
      </c>
      <c r="D5777" s="133" t="s">
        <v>11062</v>
      </c>
      <c r="E5777" s="133" t="s">
        <v>1165</v>
      </c>
      <c r="F5777" s="133" t="s">
        <v>11024</v>
      </c>
      <c r="G5777" s="133" t="s">
        <v>928</v>
      </c>
      <c r="H5777" s="133" t="s">
        <v>11065</v>
      </c>
      <c r="I5777" t="b">
        <v>0</v>
      </c>
      <c r="J5777" s="133" t="s">
        <v>867</v>
      </c>
      <c r="K5777" s="91">
        <v>248000</v>
      </c>
      <c r="L5777" s="278">
        <v>248000</v>
      </c>
      <c r="M5777" s="278">
        <f t="shared" si="90"/>
        <v>0</v>
      </c>
    </row>
    <row r="5778" spans="1:13" hidden="1" x14ac:dyDescent="0.3">
      <c r="A5778" s="108">
        <v>2033724</v>
      </c>
      <c r="B5778" s="133" t="s">
        <v>11066</v>
      </c>
      <c r="C5778" s="133" t="s">
        <v>28</v>
      </c>
      <c r="D5778" s="133" t="s">
        <v>11062</v>
      </c>
      <c r="E5778" s="133" t="s">
        <v>1173</v>
      </c>
      <c r="F5778" s="133" t="s">
        <v>11024</v>
      </c>
      <c r="G5778" s="133" t="s">
        <v>865</v>
      </c>
      <c r="H5778" s="133" t="s">
        <v>1174</v>
      </c>
      <c r="I5778" t="b">
        <v>0</v>
      </c>
      <c r="J5778" s="133" t="s">
        <v>867</v>
      </c>
      <c r="K5778" s="91">
        <v>1000</v>
      </c>
      <c r="L5778" s="278">
        <v>1000</v>
      </c>
      <c r="M5778" s="278">
        <f t="shared" si="90"/>
        <v>0</v>
      </c>
    </row>
    <row r="5779" spans="1:13" hidden="1" x14ac:dyDescent="0.3">
      <c r="A5779" s="108">
        <v>601772</v>
      </c>
      <c r="B5779" s="133" t="s">
        <v>11067</v>
      </c>
      <c r="C5779" s="133" t="s">
        <v>28</v>
      </c>
      <c r="D5779" s="133" t="s">
        <v>11062</v>
      </c>
      <c r="E5779" s="133" t="s">
        <v>1176</v>
      </c>
      <c r="F5779" s="133" t="s">
        <v>11024</v>
      </c>
      <c r="G5779" s="133" t="s">
        <v>865</v>
      </c>
      <c r="H5779" s="133">
        <v>0</v>
      </c>
      <c r="I5779" t="b">
        <v>0</v>
      </c>
      <c r="J5779" s="133" t="s">
        <v>1166</v>
      </c>
      <c r="K5779" s="91">
        <v>343360</v>
      </c>
      <c r="L5779" s="278">
        <v>336440</v>
      </c>
      <c r="M5779" s="278">
        <f t="shared" si="90"/>
        <v>-6920</v>
      </c>
    </row>
    <row r="5780" spans="1:13" hidden="1" x14ac:dyDescent="0.3">
      <c r="A5780" s="108">
        <v>601773</v>
      </c>
      <c r="B5780" s="133" t="s">
        <v>11068</v>
      </c>
      <c r="C5780" s="133" t="s">
        <v>28</v>
      </c>
      <c r="D5780" s="133" t="s">
        <v>11062</v>
      </c>
      <c r="E5780" s="133" t="s">
        <v>1176</v>
      </c>
      <c r="F5780" s="133" t="s">
        <v>11024</v>
      </c>
      <c r="G5780" s="133" t="s">
        <v>925</v>
      </c>
      <c r="H5780" s="133">
        <v>0</v>
      </c>
      <c r="I5780" t="b">
        <v>0</v>
      </c>
      <c r="J5780" s="133" t="s">
        <v>1166</v>
      </c>
      <c r="K5780" s="91">
        <v>19520</v>
      </c>
      <c r="L5780" s="278">
        <v>19520</v>
      </c>
      <c r="M5780" s="278">
        <f t="shared" si="90"/>
        <v>0</v>
      </c>
    </row>
    <row r="5781" spans="1:13" hidden="1" x14ac:dyDescent="0.3">
      <c r="A5781" s="108">
        <v>603185</v>
      </c>
      <c r="B5781" s="133" t="s">
        <v>11069</v>
      </c>
      <c r="C5781" s="133" t="s">
        <v>28</v>
      </c>
      <c r="D5781" s="133" t="s">
        <v>11062</v>
      </c>
      <c r="E5781" s="133" t="s">
        <v>1522</v>
      </c>
      <c r="F5781" s="133" t="s">
        <v>11024</v>
      </c>
      <c r="G5781" s="133" t="s">
        <v>865</v>
      </c>
      <c r="H5781" s="133" t="s">
        <v>1523</v>
      </c>
      <c r="I5781" t="b">
        <v>0</v>
      </c>
      <c r="J5781" s="133" t="s">
        <v>867</v>
      </c>
      <c r="K5781" s="91">
        <v>4400</v>
      </c>
      <c r="L5781" s="278">
        <v>4400</v>
      </c>
      <c r="M5781" s="278">
        <f t="shared" si="90"/>
        <v>0</v>
      </c>
    </row>
    <row r="5782" spans="1:13" hidden="1" x14ac:dyDescent="0.3">
      <c r="A5782" s="108">
        <v>603186</v>
      </c>
      <c r="B5782" s="133" t="s">
        <v>11070</v>
      </c>
      <c r="C5782" s="133" t="s">
        <v>28</v>
      </c>
      <c r="D5782" s="133" t="s">
        <v>11062</v>
      </c>
      <c r="E5782" s="133" t="s">
        <v>9768</v>
      </c>
      <c r="F5782" s="133" t="s">
        <v>11024</v>
      </c>
      <c r="G5782" s="133" t="s">
        <v>865</v>
      </c>
      <c r="H5782" s="133" t="s">
        <v>9769</v>
      </c>
      <c r="I5782" t="b">
        <v>0</v>
      </c>
      <c r="J5782" s="133" t="s">
        <v>867</v>
      </c>
      <c r="K5782" s="91">
        <v>0</v>
      </c>
      <c r="L5782" s="278">
        <v>0</v>
      </c>
      <c r="M5782" s="278">
        <f t="shared" si="90"/>
        <v>0</v>
      </c>
    </row>
    <row r="5783" spans="1:13" hidden="1" x14ac:dyDescent="0.3">
      <c r="A5783" s="108">
        <v>600764</v>
      </c>
      <c r="B5783" s="133" t="s">
        <v>11071</v>
      </c>
      <c r="C5783" s="133" t="s">
        <v>28</v>
      </c>
      <c r="D5783" s="133" t="s">
        <v>11062</v>
      </c>
      <c r="E5783" s="133" t="s">
        <v>9771</v>
      </c>
      <c r="F5783" s="133" t="s">
        <v>11024</v>
      </c>
      <c r="G5783" s="133" t="s">
        <v>865</v>
      </c>
      <c r="H5783" s="133" t="s">
        <v>9772</v>
      </c>
      <c r="I5783" t="b">
        <v>0</v>
      </c>
      <c r="J5783" s="133" t="s">
        <v>867</v>
      </c>
      <c r="K5783" s="91">
        <v>0</v>
      </c>
      <c r="L5783" s="278">
        <v>0</v>
      </c>
      <c r="M5783" s="278">
        <f t="shared" si="90"/>
        <v>0</v>
      </c>
    </row>
    <row r="5784" spans="1:13" hidden="1" x14ac:dyDescent="0.3">
      <c r="A5784" s="108">
        <v>603187</v>
      </c>
      <c r="B5784" s="133" t="s">
        <v>11072</v>
      </c>
      <c r="C5784" s="133" t="s">
        <v>28</v>
      </c>
      <c r="D5784" s="133" t="s">
        <v>11062</v>
      </c>
      <c r="E5784" s="133" t="s">
        <v>1624</v>
      </c>
      <c r="F5784" s="133" t="s">
        <v>11024</v>
      </c>
      <c r="G5784" s="133" t="s">
        <v>865</v>
      </c>
      <c r="H5784" s="133" t="s">
        <v>1625</v>
      </c>
      <c r="I5784" t="b">
        <v>0</v>
      </c>
      <c r="J5784" s="133" t="s">
        <v>867</v>
      </c>
      <c r="K5784" s="91">
        <v>0</v>
      </c>
      <c r="L5784" s="278">
        <v>0</v>
      </c>
      <c r="M5784" s="278">
        <f t="shared" si="90"/>
        <v>0</v>
      </c>
    </row>
    <row r="5785" spans="1:13" hidden="1" x14ac:dyDescent="0.3">
      <c r="A5785" s="108">
        <v>1210042</v>
      </c>
      <c r="B5785" s="133" t="s">
        <v>11073</v>
      </c>
      <c r="C5785" s="133" t="s">
        <v>28</v>
      </c>
      <c r="D5785" s="133" t="s">
        <v>11062</v>
      </c>
      <c r="E5785" s="133" t="s">
        <v>1182</v>
      </c>
      <c r="F5785" s="133" t="s">
        <v>11024</v>
      </c>
      <c r="G5785" s="133" t="s">
        <v>865</v>
      </c>
      <c r="H5785" s="133" t="s">
        <v>1183</v>
      </c>
      <c r="I5785" t="b">
        <v>0</v>
      </c>
      <c r="J5785" s="133" t="s">
        <v>867</v>
      </c>
      <c r="K5785" s="91">
        <v>0</v>
      </c>
      <c r="L5785" s="278">
        <v>0</v>
      </c>
      <c r="M5785" s="278">
        <f t="shared" si="90"/>
        <v>0</v>
      </c>
    </row>
    <row r="5786" spans="1:13" hidden="1" x14ac:dyDescent="0.3">
      <c r="A5786" s="108">
        <v>1210041</v>
      </c>
      <c r="B5786" s="133" t="s">
        <v>11074</v>
      </c>
      <c r="C5786" s="133" t="s">
        <v>28</v>
      </c>
      <c r="D5786" s="133" t="s">
        <v>11062</v>
      </c>
      <c r="E5786" s="133" t="s">
        <v>1185</v>
      </c>
      <c r="F5786" s="133" t="s">
        <v>11024</v>
      </c>
      <c r="G5786" s="133" t="s">
        <v>865</v>
      </c>
      <c r="H5786" s="133" t="s">
        <v>1186</v>
      </c>
      <c r="I5786" t="b">
        <v>0</v>
      </c>
      <c r="J5786" s="133" t="s">
        <v>867</v>
      </c>
      <c r="K5786" s="91">
        <v>200</v>
      </c>
      <c r="L5786" s="278">
        <v>200</v>
      </c>
      <c r="M5786" s="278">
        <f t="shared" si="90"/>
        <v>0</v>
      </c>
    </row>
    <row r="5787" spans="1:13" hidden="1" x14ac:dyDescent="0.3">
      <c r="A5787" s="108">
        <v>591030</v>
      </c>
      <c r="B5787" s="133" t="s">
        <v>11075</v>
      </c>
      <c r="C5787" s="133" t="s">
        <v>28</v>
      </c>
      <c r="D5787" s="133" t="s">
        <v>11062</v>
      </c>
      <c r="E5787" s="133" t="s">
        <v>1418</v>
      </c>
      <c r="F5787" s="133" t="s">
        <v>11024</v>
      </c>
      <c r="G5787" s="133" t="s">
        <v>865</v>
      </c>
      <c r="H5787" s="133" t="s">
        <v>1636</v>
      </c>
      <c r="I5787" t="b">
        <v>0</v>
      </c>
      <c r="J5787" s="133" t="s">
        <v>867</v>
      </c>
      <c r="K5787" s="91">
        <v>100</v>
      </c>
      <c r="L5787" s="278">
        <v>100</v>
      </c>
      <c r="M5787" s="278">
        <f t="shared" si="90"/>
        <v>0</v>
      </c>
    </row>
    <row r="5788" spans="1:13" hidden="1" x14ac:dyDescent="0.3">
      <c r="A5788" s="108">
        <v>591031</v>
      </c>
      <c r="B5788" s="133" t="s">
        <v>11076</v>
      </c>
      <c r="C5788" s="133" t="s">
        <v>28</v>
      </c>
      <c r="D5788" s="133" t="s">
        <v>11062</v>
      </c>
      <c r="E5788" s="133" t="s">
        <v>1188</v>
      </c>
      <c r="F5788" s="133" t="s">
        <v>11024</v>
      </c>
      <c r="G5788" s="133" t="s">
        <v>865</v>
      </c>
      <c r="H5788" s="133" t="s">
        <v>1189</v>
      </c>
      <c r="I5788" t="b">
        <v>0</v>
      </c>
      <c r="J5788" s="133" t="s">
        <v>867</v>
      </c>
      <c r="K5788" s="91">
        <v>2070</v>
      </c>
      <c r="L5788" s="278">
        <v>2070</v>
      </c>
      <c r="M5788" s="278">
        <f t="shared" si="90"/>
        <v>0</v>
      </c>
    </row>
    <row r="5789" spans="1:13" hidden="1" x14ac:dyDescent="0.3">
      <c r="A5789" s="108">
        <v>2617413</v>
      </c>
      <c r="B5789" s="133" t="s">
        <v>11077</v>
      </c>
      <c r="C5789" s="133" t="s">
        <v>28</v>
      </c>
      <c r="D5789" s="133" t="s">
        <v>11062</v>
      </c>
      <c r="E5789" s="133" t="s">
        <v>1191</v>
      </c>
      <c r="F5789" s="133" t="s">
        <v>11024</v>
      </c>
      <c r="G5789" s="133" t="s">
        <v>865</v>
      </c>
      <c r="H5789" s="133" t="s">
        <v>2130</v>
      </c>
      <c r="I5789" t="b">
        <v>0</v>
      </c>
      <c r="J5789" s="133" t="s">
        <v>867</v>
      </c>
      <c r="K5789" s="91">
        <v>2000</v>
      </c>
      <c r="L5789" s="278">
        <v>2000</v>
      </c>
      <c r="M5789" s="278">
        <f t="shared" si="90"/>
        <v>0</v>
      </c>
    </row>
    <row r="5790" spans="1:13" hidden="1" x14ac:dyDescent="0.3">
      <c r="A5790" s="108">
        <v>591032</v>
      </c>
      <c r="B5790" s="133" t="s">
        <v>11078</v>
      </c>
      <c r="C5790" s="133" t="s">
        <v>28</v>
      </c>
      <c r="D5790" s="133" t="s">
        <v>11062</v>
      </c>
      <c r="E5790" s="133" t="s">
        <v>1194</v>
      </c>
      <c r="F5790" s="133" t="s">
        <v>11024</v>
      </c>
      <c r="G5790" s="133" t="s">
        <v>865</v>
      </c>
      <c r="H5790" s="133" t="s">
        <v>1195</v>
      </c>
      <c r="I5790" t="b">
        <v>0</v>
      </c>
      <c r="J5790" s="133" t="s">
        <v>867</v>
      </c>
      <c r="K5790" s="91">
        <v>100</v>
      </c>
      <c r="L5790" s="278">
        <v>100</v>
      </c>
      <c r="M5790" s="278">
        <f t="shared" si="90"/>
        <v>0</v>
      </c>
    </row>
    <row r="5791" spans="1:13" hidden="1" x14ac:dyDescent="0.3">
      <c r="A5791" s="108">
        <v>591033</v>
      </c>
      <c r="B5791" s="133" t="s">
        <v>11079</v>
      </c>
      <c r="C5791" s="133" t="s">
        <v>28</v>
      </c>
      <c r="D5791" s="133" t="s">
        <v>11062</v>
      </c>
      <c r="E5791" s="133" t="s">
        <v>1202</v>
      </c>
      <c r="F5791" s="133" t="s">
        <v>11024</v>
      </c>
      <c r="G5791" s="133" t="s">
        <v>865</v>
      </c>
      <c r="H5791" s="133" t="s">
        <v>1203</v>
      </c>
      <c r="I5791" t="b">
        <v>0</v>
      </c>
      <c r="J5791" s="133" t="s">
        <v>867</v>
      </c>
      <c r="K5791" s="91">
        <v>13000</v>
      </c>
      <c r="L5791" s="278">
        <v>13000</v>
      </c>
      <c r="M5791" s="278">
        <f t="shared" si="90"/>
        <v>0</v>
      </c>
    </row>
    <row r="5792" spans="1:13" hidden="1" x14ac:dyDescent="0.3">
      <c r="A5792" s="108">
        <v>591034</v>
      </c>
      <c r="B5792" s="133" t="s">
        <v>11080</v>
      </c>
      <c r="C5792" s="133" t="s">
        <v>28</v>
      </c>
      <c r="D5792" s="133" t="s">
        <v>11062</v>
      </c>
      <c r="E5792" s="133" t="s">
        <v>1202</v>
      </c>
      <c r="F5792" s="133" t="s">
        <v>11024</v>
      </c>
      <c r="G5792" s="133" t="s">
        <v>925</v>
      </c>
      <c r="H5792" s="133" t="s">
        <v>11081</v>
      </c>
      <c r="I5792" t="b">
        <v>0</v>
      </c>
      <c r="J5792" s="133" t="s">
        <v>867</v>
      </c>
      <c r="K5792" s="91">
        <v>0</v>
      </c>
      <c r="L5792" s="278">
        <v>0</v>
      </c>
      <c r="M5792" s="278">
        <f t="shared" si="90"/>
        <v>0</v>
      </c>
    </row>
    <row r="5793" spans="1:13" hidden="1" x14ac:dyDescent="0.3">
      <c r="A5793" s="108">
        <v>591035</v>
      </c>
      <c r="B5793" s="133" t="s">
        <v>11082</v>
      </c>
      <c r="C5793" s="133" t="s">
        <v>28</v>
      </c>
      <c r="D5793" s="133" t="s">
        <v>11062</v>
      </c>
      <c r="E5793" s="133" t="s">
        <v>1202</v>
      </c>
      <c r="F5793" s="133" t="s">
        <v>11024</v>
      </c>
      <c r="G5793" s="133" t="s">
        <v>928</v>
      </c>
      <c r="H5793" s="133" t="s">
        <v>11083</v>
      </c>
      <c r="I5793" t="b">
        <v>0</v>
      </c>
      <c r="J5793" s="133" t="s">
        <v>867</v>
      </c>
      <c r="K5793" s="91">
        <v>5000</v>
      </c>
      <c r="L5793" s="278">
        <v>5000</v>
      </c>
      <c r="M5793" s="278">
        <f t="shared" si="90"/>
        <v>0</v>
      </c>
    </row>
    <row r="5794" spans="1:13" hidden="1" x14ac:dyDescent="0.3">
      <c r="A5794" s="108">
        <v>591036</v>
      </c>
      <c r="B5794" s="133" t="s">
        <v>11084</v>
      </c>
      <c r="C5794" s="133" t="s">
        <v>28</v>
      </c>
      <c r="D5794" s="133" t="s">
        <v>11062</v>
      </c>
      <c r="E5794" s="133" t="s">
        <v>1354</v>
      </c>
      <c r="F5794" s="133" t="s">
        <v>11024</v>
      </c>
      <c r="G5794" s="133" t="s">
        <v>865</v>
      </c>
      <c r="H5794" s="133" t="s">
        <v>11085</v>
      </c>
      <c r="I5794" t="b">
        <v>0</v>
      </c>
      <c r="J5794" s="133" t="s">
        <v>867</v>
      </c>
      <c r="K5794" s="91">
        <v>1500</v>
      </c>
      <c r="L5794" s="278">
        <v>1500</v>
      </c>
      <c r="M5794" s="278">
        <f t="shared" si="90"/>
        <v>0</v>
      </c>
    </row>
    <row r="5795" spans="1:13" hidden="1" x14ac:dyDescent="0.3">
      <c r="A5795" s="108">
        <v>591037</v>
      </c>
      <c r="B5795" s="133" t="s">
        <v>11086</v>
      </c>
      <c r="C5795" s="133" t="s">
        <v>28</v>
      </c>
      <c r="D5795" s="133" t="s">
        <v>11062</v>
      </c>
      <c r="E5795" s="133" t="s">
        <v>1354</v>
      </c>
      <c r="F5795" s="133" t="s">
        <v>11024</v>
      </c>
      <c r="G5795" s="133" t="s">
        <v>925</v>
      </c>
      <c r="H5795" s="133" t="s">
        <v>5090</v>
      </c>
      <c r="I5795" t="b">
        <v>0</v>
      </c>
      <c r="J5795" s="133" t="s">
        <v>867</v>
      </c>
      <c r="K5795" s="91">
        <v>6500</v>
      </c>
      <c r="L5795" s="278">
        <v>6500</v>
      </c>
      <c r="M5795" s="278">
        <f t="shared" si="90"/>
        <v>0</v>
      </c>
    </row>
    <row r="5796" spans="1:13" hidden="1" x14ac:dyDescent="0.3">
      <c r="A5796" s="108">
        <v>591038</v>
      </c>
      <c r="B5796" s="133" t="s">
        <v>11087</v>
      </c>
      <c r="C5796" s="133" t="s">
        <v>28</v>
      </c>
      <c r="D5796" s="133" t="s">
        <v>11062</v>
      </c>
      <c r="E5796" s="133" t="s">
        <v>1354</v>
      </c>
      <c r="F5796" s="133" t="s">
        <v>11024</v>
      </c>
      <c r="G5796" s="133" t="s">
        <v>928</v>
      </c>
      <c r="H5796" s="133" t="s">
        <v>11088</v>
      </c>
      <c r="I5796" t="b">
        <v>0</v>
      </c>
      <c r="J5796" s="133" t="s">
        <v>867</v>
      </c>
      <c r="K5796" s="91">
        <v>14200</v>
      </c>
      <c r="L5796" s="278">
        <v>14200</v>
      </c>
      <c r="M5796" s="278">
        <f t="shared" si="90"/>
        <v>0</v>
      </c>
    </row>
    <row r="5797" spans="1:13" hidden="1" x14ac:dyDescent="0.3">
      <c r="A5797" s="108">
        <v>591039</v>
      </c>
      <c r="B5797" s="133" t="s">
        <v>11089</v>
      </c>
      <c r="C5797" s="133" t="s">
        <v>28</v>
      </c>
      <c r="D5797" s="133" t="s">
        <v>11062</v>
      </c>
      <c r="E5797" s="133" t="s">
        <v>1354</v>
      </c>
      <c r="F5797" s="133" t="s">
        <v>11024</v>
      </c>
      <c r="G5797" s="133" t="s">
        <v>931</v>
      </c>
      <c r="H5797" s="133" t="s">
        <v>11090</v>
      </c>
      <c r="I5797" t="b">
        <v>0</v>
      </c>
      <c r="J5797" s="133" t="s">
        <v>867</v>
      </c>
      <c r="K5797" s="91">
        <v>2150</v>
      </c>
      <c r="L5797" s="278">
        <v>2150</v>
      </c>
      <c r="M5797" s="278">
        <f t="shared" si="90"/>
        <v>0</v>
      </c>
    </row>
    <row r="5798" spans="1:13" hidden="1" x14ac:dyDescent="0.3">
      <c r="A5798" s="108">
        <v>591040</v>
      </c>
      <c r="B5798" s="133" t="s">
        <v>11091</v>
      </c>
      <c r="C5798" s="133" t="s">
        <v>28</v>
      </c>
      <c r="D5798" s="133" t="s">
        <v>11062</v>
      </c>
      <c r="E5798" s="133" t="s">
        <v>1354</v>
      </c>
      <c r="F5798" s="133" t="s">
        <v>11024</v>
      </c>
      <c r="G5798" s="133" t="s">
        <v>944</v>
      </c>
      <c r="H5798" s="133" t="s">
        <v>11092</v>
      </c>
      <c r="I5798" t="b">
        <v>0</v>
      </c>
      <c r="J5798" s="133" t="s">
        <v>867</v>
      </c>
      <c r="K5798" s="91">
        <v>20000</v>
      </c>
      <c r="L5798" s="278">
        <v>20000</v>
      </c>
      <c r="M5798" s="278">
        <f t="shared" si="90"/>
        <v>0</v>
      </c>
    </row>
    <row r="5799" spans="1:13" hidden="1" x14ac:dyDescent="0.3">
      <c r="A5799" s="108">
        <v>591059</v>
      </c>
      <c r="B5799" s="133" t="s">
        <v>11093</v>
      </c>
      <c r="C5799" s="133" t="s">
        <v>28</v>
      </c>
      <c r="D5799" s="133" t="s">
        <v>11062</v>
      </c>
      <c r="E5799" s="133" t="s">
        <v>1354</v>
      </c>
      <c r="F5799" s="133" t="s">
        <v>11024</v>
      </c>
      <c r="G5799" s="133" t="s">
        <v>1060</v>
      </c>
      <c r="H5799" s="133" t="s">
        <v>11094</v>
      </c>
      <c r="I5799" t="b">
        <v>0</v>
      </c>
      <c r="J5799" s="133" t="s">
        <v>867</v>
      </c>
      <c r="K5799" s="91">
        <v>22000</v>
      </c>
      <c r="L5799" s="278">
        <v>22000</v>
      </c>
      <c r="M5799" s="278">
        <f t="shared" si="90"/>
        <v>0</v>
      </c>
    </row>
    <row r="5800" spans="1:13" hidden="1" x14ac:dyDescent="0.3">
      <c r="A5800" s="108">
        <v>2617412</v>
      </c>
      <c r="B5800" s="133" t="s">
        <v>11095</v>
      </c>
      <c r="C5800" s="133" t="s">
        <v>28</v>
      </c>
      <c r="D5800" s="133" t="s">
        <v>11062</v>
      </c>
      <c r="E5800" s="133" t="s">
        <v>1354</v>
      </c>
      <c r="F5800" s="133" t="s">
        <v>11024</v>
      </c>
      <c r="G5800" s="133" t="s">
        <v>1063</v>
      </c>
      <c r="H5800" s="133" t="s">
        <v>11096</v>
      </c>
      <c r="I5800" t="b">
        <v>0</v>
      </c>
      <c r="J5800" s="133" t="s">
        <v>867</v>
      </c>
      <c r="K5800" s="91">
        <v>13850</v>
      </c>
      <c r="L5800" s="278">
        <v>13850</v>
      </c>
      <c r="M5800" s="278">
        <f t="shared" si="90"/>
        <v>0</v>
      </c>
    </row>
    <row r="5801" spans="1:13" hidden="1" x14ac:dyDescent="0.3">
      <c r="A5801" s="108">
        <v>591041</v>
      </c>
      <c r="B5801" s="133" t="s">
        <v>11097</v>
      </c>
      <c r="C5801" s="133" t="s">
        <v>28</v>
      </c>
      <c r="D5801" s="133" t="s">
        <v>11062</v>
      </c>
      <c r="E5801" s="133" t="s">
        <v>1207</v>
      </c>
      <c r="F5801" s="133" t="s">
        <v>11024</v>
      </c>
      <c r="G5801" s="133" t="s">
        <v>865</v>
      </c>
      <c r="H5801" s="133" t="s">
        <v>11098</v>
      </c>
      <c r="I5801" t="b">
        <v>0</v>
      </c>
      <c r="J5801" s="133" t="s">
        <v>867</v>
      </c>
      <c r="K5801" s="91">
        <v>1000</v>
      </c>
      <c r="L5801" s="278">
        <v>1000</v>
      </c>
      <c r="M5801" s="278">
        <f t="shared" si="90"/>
        <v>0</v>
      </c>
    </row>
    <row r="5802" spans="1:13" hidden="1" x14ac:dyDescent="0.3">
      <c r="A5802" s="108">
        <v>591042</v>
      </c>
      <c r="B5802" s="133" t="s">
        <v>11099</v>
      </c>
      <c r="C5802" s="133" t="s">
        <v>28</v>
      </c>
      <c r="D5802" s="133" t="s">
        <v>11062</v>
      </c>
      <c r="E5802" s="133" t="s">
        <v>1207</v>
      </c>
      <c r="F5802" s="133" t="s">
        <v>11024</v>
      </c>
      <c r="G5802" s="133" t="s">
        <v>1807</v>
      </c>
      <c r="H5802" s="133" t="s">
        <v>11100</v>
      </c>
      <c r="I5802" t="b">
        <v>0</v>
      </c>
      <c r="J5802" s="133" t="s">
        <v>867</v>
      </c>
      <c r="K5802" s="91">
        <v>22000</v>
      </c>
      <c r="L5802" s="278">
        <v>22000</v>
      </c>
      <c r="M5802" s="278">
        <f t="shared" si="90"/>
        <v>0</v>
      </c>
    </row>
    <row r="5803" spans="1:13" hidden="1" x14ac:dyDescent="0.3">
      <c r="A5803" s="108">
        <v>591043</v>
      </c>
      <c r="B5803" s="133" t="s">
        <v>11101</v>
      </c>
      <c r="C5803" s="133" t="s">
        <v>28</v>
      </c>
      <c r="D5803" s="133" t="s">
        <v>11062</v>
      </c>
      <c r="E5803" s="133" t="s">
        <v>1207</v>
      </c>
      <c r="F5803" s="133" t="s">
        <v>11024</v>
      </c>
      <c r="G5803" s="133" t="s">
        <v>1072</v>
      </c>
      <c r="H5803" s="133" t="s">
        <v>11102</v>
      </c>
      <c r="I5803" t="b">
        <v>0</v>
      </c>
      <c r="J5803" s="133" t="s">
        <v>867</v>
      </c>
      <c r="K5803" s="91">
        <v>26500</v>
      </c>
      <c r="L5803" s="278">
        <v>26500</v>
      </c>
      <c r="M5803" s="278">
        <f t="shared" si="90"/>
        <v>0</v>
      </c>
    </row>
    <row r="5804" spans="1:13" hidden="1" x14ac:dyDescent="0.3">
      <c r="A5804" s="108">
        <v>591044</v>
      </c>
      <c r="B5804" s="133" t="s">
        <v>11103</v>
      </c>
      <c r="C5804" s="133" t="s">
        <v>28</v>
      </c>
      <c r="D5804" s="133" t="s">
        <v>11062</v>
      </c>
      <c r="E5804" s="133" t="s">
        <v>1207</v>
      </c>
      <c r="F5804" s="133" t="s">
        <v>11024</v>
      </c>
      <c r="G5804" s="133" t="s">
        <v>925</v>
      </c>
      <c r="H5804" s="133" t="s">
        <v>11104</v>
      </c>
      <c r="I5804" t="b">
        <v>0</v>
      </c>
      <c r="J5804" s="133" t="s">
        <v>867</v>
      </c>
      <c r="K5804" s="91">
        <v>11600</v>
      </c>
      <c r="L5804" s="278">
        <v>11600</v>
      </c>
      <c r="M5804" s="278">
        <f t="shared" si="90"/>
        <v>0</v>
      </c>
    </row>
    <row r="5805" spans="1:13" hidden="1" x14ac:dyDescent="0.3">
      <c r="A5805" s="108">
        <v>591045</v>
      </c>
      <c r="B5805" s="133" t="s">
        <v>11107</v>
      </c>
      <c r="C5805" s="133" t="s">
        <v>28</v>
      </c>
      <c r="D5805" s="133" t="s">
        <v>11062</v>
      </c>
      <c r="E5805" s="133" t="s">
        <v>1207</v>
      </c>
      <c r="F5805" s="133" t="s">
        <v>11024</v>
      </c>
      <c r="G5805" s="133" t="s">
        <v>931</v>
      </c>
      <c r="H5805" s="133" t="s">
        <v>11108</v>
      </c>
      <c r="I5805" t="b">
        <v>0</v>
      </c>
      <c r="J5805" s="133" t="s">
        <v>867</v>
      </c>
      <c r="K5805" s="91">
        <v>40000</v>
      </c>
      <c r="L5805" s="278">
        <v>40000</v>
      </c>
      <c r="M5805" s="278">
        <f t="shared" si="90"/>
        <v>0</v>
      </c>
    </row>
    <row r="5806" spans="1:13" hidden="1" x14ac:dyDescent="0.3">
      <c r="A5806" s="108">
        <v>591046</v>
      </c>
      <c r="B5806" s="133" t="s">
        <v>11109</v>
      </c>
      <c r="C5806" s="133" t="s">
        <v>28</v>
      </c>
      <c r="D5806" s="133" t="s">
        <v>11062</v>
      </c>
      <c r="E5806" s="133" t="s">
        <v>1207</v>
      </c>
      <c r="F5806" s="133" t="s">
        <v>11024</v>
      </c>
      <c r="G5806" s="133" t="s">
        <v>944</v>
      </c>
      <c r="H5806" s="133" t="s">
        <v>11110</v>
      </c>
      <c r="I5806" t="b">
        <v>0</v>
      </c>
      <c r="J5806" s="133" t="s">
        <v>867</v>
      </c>
      <c r="K5806" s="91">
        <v>12000</v>
      </c>
      <c r="L5806" s="278">
        <v>12000</v>
      </c>
      <c r="M5806" s="278">
        <f t="shared" si="90"/>
        <v>0</v>
      </c>
    </row>
    <row r="5807" spans="1:13" hidden="1" x14ac:dyDescent="0.3">
      <c r="A5807" s="108">
        <v>2617411</v>
      </c>
      <c r="B5807" s="133" t="s">
        <v>11111</v>
      </c>
      <c r="C5807" s="133" t="s">
        <v>28</v>
      </c>
      <c r="D5807" s="133" t="s">
        <v>11062</v>
      </c>
      <c r="E5807" s="133" t="s">
        <v>1207</v>
      </c>
      <c r="F5807" s="133" t="s">
        <v>11024</v>
      </c>
      <c r="G5807" s="133" t="s">
        <v>1060</v>
      </c>
      <c r="H5807" s="133" t="s">
        <v>11112</v>
      </c>
      <c r="I5807" t="b">
        <v>0</v>
      </c>
      <c r="J5807" s="133" t="s">
        <v>867</v>
      </c>
      <c r="K5807" s="91">
        <v>0</v>
      </c>
      <c r="L5807" s="278">
        <v>0</v>
      </c>
      <c r="M5807" s="278">
        <f t="shared" si="90"/>
        <v>0</v>
      </c>
    </row>
    <row r="5808" spans="1:13" hidden="1" x14ac:dyDescent="0.3">
      <c r="A5808" s="108">
        <v>591047</v>
      </c>
      <c r="B5808" s="133" t="s">
        <v>11113</v>
      </c>
      <c r="C5808" s="133" t="s">
        <v>28</v>
      </c>
      <c r="D5808" s="133" t="s">
        <v>11062</v>
      </c>
      <c r="E5808" s="133" t="s">
        <v>1207</v>
      </c>
      <c r="F5808" s="133" t="s">
        <v>11024</v>
      </c>
      <c r="G5808" s="133" t="s">
        <v>1063</v>
      </c>
      <c r="H5808" s="133" t="s">
        <v>11114</v>
      </c>
      <c r="I5808" t="b">
        <v>0</v>
      </c>
      <c r="J5808" s="133" t="s">
        <v>867</v>
      </c>
      <c r="K5808" s="91">
        <v>0</v>
      </c>
      <c r="L5808" s="278">
        <v>0</v>
      </c>
      <c r="M5808" s="278">
        <f t="shared" si="90"/>
        <v>0</v>
      </c>
    </row>
    <row r="5809" spans="1:13" hidden="1" x14ac:dyDescent="0.3">
      <c r="A5809" s="108">
        <v>591048</v>
      </c>
      <c r="B5809" s="133" t="s">
        <v>11115</v>
      </c>
      <c r="C5809" s="133" t="s">
        <v>28</v>
      </c>
      <c r="D5809" s="133" t="s">
        <v>11062</v>
      </c>
      <c r="E5809" s="133" t="s">
        <v>1207</v>
      </c>
      <c r="F5809" s="133" t="s">
        <v>11024</v>
      </c>
      <c r="G5809" s="133" t="s">
        <v>1088</v>
      </c>
      <c r="H5809" s="133" t="s">
        <v>11116</v>
      </c>
      <c r="I5809" t="b">
        <v>0</v>
      </c>
      <c r="J5809" s="133" t="s">
        <v>867</v>
      </c>
      <c r="K5809" s="91">
        <v>23500</v>
      </c>
      <c r="L5809" s="278">
        <v>23500</v>
      </c>
      <c r="M5809" s="278">
        <f t="shared" si="90"/>
        <v>0</v>
      </c>
    </row>
    <row r="5810" spans="1:13" hidden="1" x14ac:dyDescent="0.3">
      <c r="A5810" s="108">
        <v>2061347</v>
      </c>
      <c r="B5810" s="133" t="s">
        <v>11117</v>
      </c>
      <c r="C5810" s="133" t="s">
        <v>28</v>
      </c>
      <c r="D5810" s="133" t="s">
        <v>11062</v>
      </c>
      <c r="E5810" s="133" t="s">
        <v>1207</v>
      </c>
      <c r="F5810" s="133" t="s">
        <v>11024</v>
      </c>
      <c r="G5810" s="133" t="s">
        <v>1066</v>
      </c>
      <c r="H5810" s="133" t="s">
        <v>11118</v>
      </c>
      <c r="I5810" t="b">
        <v>0</v>
      </c>
      <c r="J5810" s="133" t="s">
        <v>867</v>
      </c>
      <c r="K5810" s="91">
        <v>10000</v>
      </c>
      <c r="L5810" s="278">
        <v>10000</v>
      </c>
      <c r="M5810" s="278">
        <f t="shared" si="90"/>
        <v>0</v>
      </c>
    </row>
    <row r="5811" spans="1:13" hidden="1" x14ac:dyDescent="0.3">
      <c r="A5811" s="108">
        <v>591049</v>
      </c>
      <c r="B5811" s="133" t="s">
        <v>11119</v>
      </c>
      <c r="C5811" s="133" t="s">
        <v>28</v>
      </c>
      <c r="D5811" s="133" t="s">
        <v>11062</v>
      </c>
      <c r="E5811" s="133" t="s">
        <v>1212</v>
      </c>
      <c r="F5811" s="133" t="s">
        <v>11024</v>
      </c>
      <c r="G5811" s="133" t="s">
        <v>865</v>
      </c>
      <c r="H5811" s="133" t="s">
        <v>11120</v>
      </c>
      <c r="I5811" t="b">
        <v>0</v>
      </c>
      <c r="J5811" s="133" t="s">
        <v>867</v>
      </c>
      <c r="K5811" s="91">
        <v>0</v>
      </c>
      <c r="L5811" s="278">
        <v>0</v>
      </c>
      <c r="M5811" s="278">
        <f t="shared" si="90"/>
        <v>0</v>
      </c>
    </row>
    <row r="5812" spans="1:13" hidden="1" x14ac:dyDescent="0.3">
      <c r="A5812" s="108">
        <v>2227121</v>
      </c>
      <c r="B5812" s="133" t="s">
        <v>11121</v>
      </c>
      <c r="C5812" s="133" t="s">
        <v>28</v>
      </c>
      <c r="D5812" s="133" t="s">
        <v>11062</v>
      </c>
      <c r="E5812" s="133" t="s">
        <v>1215</v>
      </c>
      <c r="F5812" s="133" t="s">
        <v>11024</v>
      </c>
      <c r="G5812" s="133" t="s">
        <v>931</v>
      </c>
      <c r="H5812" s="133" t="s">
        <v>11122</v>
      </c>
      <c r="I5812" t="b">
        <v>0</v>
      </c>
      <c r="J5812" s="133" t="s">
        <v>867</v>
      </c>
      <c r="K5812" s="91">
        <v>6300</v>
      </c>
      <c r="L5812" s="278">
        <v>6300</v>
      </c>
      <c r="M5812" s="278">
        <f t="shared" si="90"/>
        <v>0</v>
      </c>
    </row>
    <row r="5813" spans="1:13" hidden="1" x14ac:dyDescent="0.3">
      <c r="A5813" s="108">
        <v>2617737</v>
      </c>
      <c r="B5813" s="133" t="s">
        <v>11123</v>
      </c>
      <c r="C5813" s="133" t="s">
        <v>28</v>
      </c>
      <c r="D5813" s="133" t="s">
        <v>11062</v>
      </c>
      <c r="E5813" s="133" t="s">
        <v>1215</v>
      </c>
      <c r="F5813" s="133" t="s">
        <v>11024</v>
      </c>
      <c r="G5813" s="133" t="s">
        <v>944</v>
      </c>
      <c r="H5813" s="133" t="s">
        <v>11124</v>
      </c>
      <c r="I5813" t="b">
        <v>0</v>
      </c>
      <c r="J5813" s="133" t="s">
        <v>867</v>
      </c>
      <c r="K5813" s="91">
        <v>13000</v>
      </c>
      <c r="L5813" s="278">
        <v>13000</v>
      </c>
      <c r="M5813" s="278">
        <f t="shared" si="90"/>
        <v>0</v>
      </c>
    </row>
    <row r="5814" spans="1:13" hidden="1" x14ac:dyDescent="0.3">
      <c r="A5814" s="108">
        <v>591050</v>
      </c>
      <c r="B5814" s="133" t="s">
        <v>11125</v>
      </c>
      <c r="C5814" s="133" t="s">
        <v>28</v>
      </c>
      <c r="D5814" s="133" t="s">
        <v>11062</v>
      </c>
      <c r="E5814" s="133" t="s">
        <v>1229</v>
      </c>
      <c r="F5814" s="133" t="s">
        <v>11024</v>
      </c>
      <c r="G5814" s="133" t="s">
        <v>865</v>
      </c>
      <c r="H5814" s="133" t="s">
        <v>1308</v>
      </c>
      <c r="I5814" t="b">
        <v>0</v>
      </c>
      <c r="J5814" s="133" t="s">
        <v>867</v>
      </c>
      <c r="K5814" s="91">
        <v>2300</v>
      </c>
      <c r="L5814" s="278">
        <v>2300</v>
      </c>
      <c r="M5814" s="278">
        <f t="shared" si="90"/>
        <v>0</v>
      </c>
    </row>
    <row r="5815" spans="1:13" hidden="1" x14ac:dyDescent="0.3">
      <c r="A5815" s="108">
        <v>851444</v>
      </c>
      <c r="B5815" s="133" t="s">
        <v>11126</v>
      </c>
      <c r="C5815" s="133" t="s">
        <v>28</v>
      </c>
      <c r="D5815" s="133" t="s">
        <v>11062</v>
      </c>
      <c r="E5815" s="133" t="s">
        <v>1229</v>
      </c>
      <c r="F5815" s="133" t="s">
        <v>11024</v>
      </c>
      <c r="G5815" s="133" t="s">
        <v>925</v>
      </c>
      <c r="H5815" s="133" t="s">
        <v>5623</v>
      </c>
      <c r="I5815" t="b">
        <v>0</v>
      </c>
      <c r="J5815" s="133" t="s">
        <v>867</v>
      </c>
      <c r="K5815" s="91">
        <v>170</v>
      </c>
      <c r="L5815" s="278">
        <v>170</v>
      </c>
      <c r="M5815" s="278">
        <f t="shared" si="90"/>
        <v>0</v>
      </c>
    </row>
    <row r="5816" spans="1:13" hidden="1" x14ac:dyDescent="0.3">
      <c r="A5816" s="108">
        <v>850174</v>
      </c>
      <c r="B5816" s="133" t="s">
        <v>11127</v>
      </c>
      <c r="C5816" s="133" t="s">
        <v>28</v>
      </c>
      <c r="D5816" s="133" t="s">
        <v>11062</v>
      </c>
      <c r="E5816" s="133" t="s">
        <v>1229</v>
      </c>
      <c r="F5816" s="133" t="s">
        <v>11024</v>
      </c>
      <c r="G5816" s="133" t="s">
        <v>928</v>
      </c>
      <c r="H5816" s="133" t="s">
        <v>11128</v>
      </c>
      <c r="I5816" t="b">
        <v>0</v>
      </c>
      <c r="J5816" s="133" t="s">
        <v>867</v>
      </c>
      <c r="K5816" s="91">
        <v>0</v>
      </c>
      <c r="L5816" s="278">
        <v>0</v>
      </c>
      <c r="M5816" s="278">
        <f t="shared" si="90"/>
        <v>0</v>
      </c>
    </row>
    <row r="5817" spans="1:13" hidden="1" x14ac:dyDescent="0.3">
      <c r="A5817" s="108">
        <v>585143</v>
      </c>
      <c r="B5817" s="133" t="s">
        <v>11129</v>
      </c>
      <c r="C5817" s="133" t="s">
        <v>28</v>
      </c>
      <c r="D5817" s="133" t="s">
        <v>11062</v>
      </c>
      <c r="E5817" s="133" t="s">
        <v>1229</v>
      </c>
      <c r="F5817" s="133" t="s">
        <v>11024</v>
      </c>
      <c r="G5817" s="133" t="s">
        <v>931</v>
      </c>
      <c r="H5817" s="133" t="s">
        <v>1238</v>
      </c>
      <c r="I5817" t="b">
        <v>0</v>
      </c>
      <c r="J5817" s="133" t="s">
        <v>867</v>
      </c>
      <c r="K5817" s="91">
        <v>300</v>
      </c>
      <c r="L5817" s="278">
        <v>300</v>
      </c>
      <c r="M5817" s="278">
        <f t="shared" si="90"/>
        <v>0</v>
      </c>
    </row>
    <row r="5818" spans="1:13" hidden="1" x14ac:dyDescent="0.3">
      <c r="A5818" s="108">
        <v>586167</v>
      </c>
      <c r="B5818" s="133" t="s">
        <v>11130</v>
      </c>
      <c r="C5818" s="133" t="s">
        <v>28</v>
      </c>
      <c r="D5818" s="133" t="s">
        <v>11062</v>
      </c>
      <c r="E5818" s="133" t="s">
        <v>1229</v>
      </c>
      <c r="F5818" s="133" t="s">
        <v>11024</v>
      </c>
      <c r="G5818" s="133" t="s">
        <v>944</v>
      </c>
      <c r="H5818" s="133" t="s">
        <v>2699</v>
      </c>
      <c r="I5818" t="b">
        <v>0</v>
      </c>
      <c r="J5818" s="133" t="s">
        <v>867</v>
      </c>
      <c r="K5818" s="91">
        <v>500</v>
      </c>
      <c r="L5818" s="278">
        <v>500</v>
      </c>
      <c r="M5818" s="278">
        <f t="shared" si="90"/>
        <v>0</v>
      </c>
    </row>
    <row r="5819" spans="1:13" hidden="1" x14ac:dyDescent="0.3">
      <c r="A5819" s="108">
        <v>585825</v>
      </c>
      <c r="B5819" s="133" t="s">
        <v>11131</v>
      </c>
      <c r="C5819" s="133" t="s">
        <v>28</v>
      </c>
      <c r="D5819" s="133" t="s">
        <v>11062</v>
      </c>
      <c r="E5819" s="133" t="s">
        <v>1240</v>
      </c>
      <c r="F5819" s="133" t="s">
        <v>11024</v>
      </c>
      <c r="G5819" s="133" t="s">
        <v>865</v>
      </c>
      <c r="H5819" s="133" t="s">
        <v>7729</v>
      </c>
      <c r="I5819" t="b">
        <v>0</v>
      </c>
      <c r="J5819" s="133" t="s">
        <v>867</v>
      </c>
      <c r="K5819" s="91">
        <v>48000</v>
      </c>
      <c r="L5819" s="278">
        <v>48000</v>
      </c>
      <c r="M5819" s="278">
        <f t="shared" si="90"/>
        <v>0</v>
      </c>
    </row>
    <row r="5820" spans="1:13" hidden="1" x14ac:dyDescent="0.3">
      <c r="A5820" s="108">
        <v>583457</v>
      </c>
      <c r="B5820" s="133" t="s">
        <v>11132</v>
      </c>
      <c r="C5820" s="133" t="s">
        <v>28</v>
      </c>
      <c r="D5820" s="133" t="s">
        <v>11062</v>
      </c>
      <c r="E5820" s="133" t="s">
        <v>1240</v>
      </c>
      <c r="F5820" s="133" t="s">
        <v>11024</v>
      </c>
      <c r="G5820" s="133" t="s">
        <v>1807</v>
      </c>
      <c r="H5820" s="133" t="s">
        <v>11133</v>
      </c>
      <c r="I5820" t="b">
        <v>0</v>
      </c>
      <c r="J5820" s="133" t="s">
        <v>867</v>
      </c>
      <c r="K5820" s="91">
        <v>600</v>
      </c>
      <c r="L5820" s="278">
        <v>600</v>
      </c>
      <c r="M5820" s="278">
        <f t="shared" si="90"/>
        <v>0</v>
      </c>
    </row>
    <row r="5821" spans="1:13" hidden="1" x14ac:dyDescent="0.3">
      <c r="A5821" s="108">
        <v>583622</v>
      </c>
      <c r="B5821" s="133" t="s">
        <v>11134</v>
      </c>
      <c r="C5821" s="133" t="s">
        <v>28</v>
      </c>
      <c r="D5821" s="133" t="s">
        <v>11062</v>
      </c>
      <c r="E5821" s="133" t="s">
        <v>1240</v>
      </c>
      <c r="F5821" s="133" t="s">
        <v>11024</v>
      </c>
      <c r="G5821" s="133" t="s">
        <v>1072</v>
      </c>
      <c r="H5821" s="133" t="s">
        <v>11135</v>
      </c>
      <c r="I5821" t="b">
        <v>0</v>
      </c>
      <c r="J5821" s="133" t="s">
        <v>867</v>
      </c>
      <c r="K5821" s="91">
        <v>40000</v>
      </c>
      <c r="L5821" s="278">
        <v>40000</v>
      </c>
      <c r="M5821" s="278">
        <f t="shared" si="90"/>
        <v>0</v>
      </c>
    </row>
    <row r="5822" spans="1:13" hidden="1" x14ac:dyDescent="0.3">
      <c r="A5822" s="108">
        <v>583623</v>
      </c>
      <c r="B5822" s="133" t="s">
        <v>11136</v>
      </c>
      <c r="C5822" s="133" t="s">
        <v>28</v>
      </c>
      <c r="D5822" s="133" t="s">
        <v>11062</v>
      </c>
      <c r="E5822" s="133" t="s">
        <v>1240</v>
      </c>
      <c r="F5822" s="133" t="s">
        <v>11024</v>
      </c>
      <c r="G5822" s="133" t="s">
        <v>1075</v>
      </c>
      <c r="H5822" s="133" t="s">
        <v>11137</v>
      </c>
      <c r="I5822" t="b">
        <v>0</v>
      </c>
      <c r="J5822" s="133" t="s">
        <v>867</v>
      </c>
      <c r="K5822" s="91">
        <v>10000</v>
      </c>
      <c r="L5822" s="278">
        <v>10000</v>
      </c>
      <c r="M5822" s="278">
        <f t="shared" si="90"/>
        <v>0</v>
      </c>
    </row>
    <row r="5823" spans="1:13" hidden="1" x14ac:dyDescent="0.3">
      <c r="A5823" s="108">
        <v>583624</v>
      </c>
      <c r="B5823" s="133" t="s">
        <v>11138</v>
      </c>
      <c r="C5823" s="133" t="s">
        <v>28</v>
      </c>
      <c r="D5823" s="133" t="s">
        <v>11062</v>
      </c>
      <c r="E5823" s="133" t="s">
        <v>1240</v>
      </c>
      <c r="F5823" s="133" t="s">
        <v>11024</v>
      </c>
      <c r="G5823" s="133" t="s">
        <v>1814</v>
      </c>
      <c r="H5823" s="133" t="s">
        <v>11139</v>
      </c>
      <c r="I5823" t="b">
        <v>0</v>
      </c>
      <c r="J5823" s="133" t="s">
        <v>867</v>
      </c>
      <c r="K5823" s="91">
        <v>5000</v>
      </c>
      <c r="L5823" s="278">
        <v>5000</v>
      </c>
      <c r="M5823" s="278">
        <f t="shared" si="90"/>
        <v>0</v>
      </c>
    </row>
    <row r="5824" spans="1:13" hidden="1" x14ac:dyDescent="0.3">
      <c r="A5824" s="108">
        <v>583729</v>
      </c>
      <c r="B5824" s="133" t="s">
        <v>11140</v>
      </c>
      <c r="C5824" s="133" t="s">
        <v>28</v>
      </c>
      <c r="D5824" s="133" t="s">
        <v>11062</v>
      </c>
      <c r="E5824" s="133" t="s">
        <v>1240</v>
      </c>
      <c r="F5824" s="133" t="s">
        <v>11024</v>
      </c>
      <c r="G5824" s="133" t="s">
        <v>1817</v>
      </c>
      <c r="H5824" s="133" t="s">
        <v>11141</v>
      </c>
      <c r="I5824" t="b">
        <v>0</v>
      </c>
      <c r="J5824" s="133" t="s">
        <v>867</v>
      </c>
      <c r="K5824" s="91">
        <v>22000</v>
      </c>
      <c r="L5824" s="278">
        <v>22000</v>
      </c>
      <c r="M5824" s="278">
        <f t="shared" si="90"/>
        <v>0</v>
      </c>
    </row>
    <row r="5825" spans="1:13" hidden="1" x14ac:dyDescent="0.3">
      <c r="A5825" s="108">
        <v>583730</v>
      </c>
      <c r="B5825" s="133" t="s">
        <v>11142</v>
      </c>
      <c r="C5825" s="133" t="s">
        <v>28</v>
      </c>
      <c r="D5825" s="133" t="s">
        <v>11062</v>
      </c>
      <c r="E5825" s="133" t="s">
        <v>1240</v>
      </c>
      <c r="F5825" s="133" t="s">
        <v>11024</v>
      </c>
      <c r="G5825" s="133" t="s">
        <v>4455</v>
      </c>
      <c r="H5825" s="133" t="s">
        <v>11143</v>
      </c>
      <c r="I5825" t="b">
        <v>0</v>
      </c>
      <c r="J5825" s="133" t="s">
        <v>867</v>
      </c>
      <c r="K5825" s="91">
        <v>2900</v>
      </c>
      <c r="L5825" s="278">
        <v>2900</v>
      </c>
      <c r="M5825" s="278">
        <f t="shared" si="90"/>
        <v>0</v>
      </c>
    </row>
    <row r="5826" spans="1:13" hidden="1" x14ac:dyDescent="0.3">
      <c r="A5826" s="108">
        <v>850490</v>
      </c>
      <c r="B5826" s="133" t="s">
        <v>11144</v>
      </c>
      <c r="C5826" s="133" t="s">
        <v>28</v>
      </c>
      <c r="D5826" s="133" t="s">
        <v>11062</v>
      </c>
      <c r="E5826" s="133" t="s">
        <v>1240</v>
      </c>
      <c r="F5826" s="133" t="s">
        <v>11024</v>
      </c>
      <c r="G5826" s="133" t="s">
        <v>4021</v>
      </c>
      <c r="H5826" s="133" t="s">
        <v>11145</v>
      </c>
      <c r="I5826" t="b">
        <v>0</v>
      </c>
      <c r="J5826" s="133" t="s">
        <v>867</v>
      </c>
      <c r="K5826" s="91">
        <v>15000</v>
      </c>
      <c r="L5826" s="278">
        <v>15000</v>
      </c>
      <c r="M5826" s="278">
        <f t="shared" si="90"/>
        <v>0</v>
      </c>
    </row>
    <row r="5827" spans="1:13" hidden="1" x14ac:dyDescent="0.3">
      <c r="A5827" s="108">
        <v>850491</v>
      </c>
      <c r="B5827" s="133" t="s">
        <v>11146</v>
      </c>
      <c r="C5827" s="133" t="s">
        <v>28</v>
      </c>
      <c r="D5827" s="133" t="s">
        <v>11062</v>
      </c>
      <c r="E5827" s="133" t="s">
        <v>1240</v>
      </c>
      <c r="F5827" s="133" t="s">
        <v>11024</v>
      </c>
      <c r="G5827" s="133" t="s">
        <v>6771</v>
      </c>
      <c r="H5827" s="133" t="s">
        <v>11147</v>
      </c>
      <c r="I5827" t="b">
        <v>0</v>
      </c>
      <c r="J5827" s="133" t="s">
        <v>867</v>
      </c>
      <c r="K5827" s="91">
        <v>730</v>
      </c>
      <c r="L5827" s="278">
        <v>730</v>
      </c>
      <c r="M5827" s="278">
        <f t="shared" si="90"/>
        <v>0</v>
      </c>
    </row>
    <row r="5828" spans="1:13" hidden="1" x14ac:dyDescent="0.3">
      <c r="A5828" s="108">
        <v>1191771</v>
      </c>
      <c r="B5828" s="133" t="s">
        <v>11148</v>
      </c>
      <c r="C5828" s="133" t="s">
        <v>28</v>
      </c>
      <c r="D5828" s="133" t="s">
        <v>11062</v>
      </c>
      <c r="E5828" s="133" t="s">
        <v>1240</v>
      </c>
      <c r="F5828" s="133" t="s">
        <v>11024</v>
      </c>
      <c r="G5828" s="133" t="s">
        <v>6774</v>
      </c>
      <c r="H5828" s="133" t="s">
        <v>11149</v>
      </c>
      <c r="I5828" t="b">
        <v>0</v>
      </c>
      <c r="J5828" s="133" t="s">
        <v>867</v>
      </c>
      <c r="K5828" s="91">
        <v>3600</v>
      </c>
      <c r="L5828" s="278">
        <v>3600</v>
      </c>
      <c r="M5828" s="278">
        <f t="shared" si="90"/>
        <v>0</v>
      </c>
    </row>
    <row r="5829" spans="1:13" hidden="1" x14ac:dyDescent="0.3">
      <c r="A5829" s="108">
        <v>583797</v>
      </c>
      <c r="B5829" s="133" t="s">
        <v>11150</v>
      </c>
      <c r="C5829" s="133" t="s">
        <v>28</v>
      </c>
      <c r="D5829" s="133" t="s">
        <v>11062</v>
      </c>
      <c r="E5829" s="133" t="s">
        <v>1240</v>
      </c>
      <c r="F5829" s="133" t="s">
        <v>11024</v>
      </c>
      <c r="G5829" s="133" t="s">
        <v>6777</v>
      </c>
      <c r="H5829" s="133" t="s">
        <v>11151</v>
      </c>
      <c r="I5829" t="b">
        <v>0</v>
      </c>
      <c r="J5829" s="133" t="s">
        <v>867</v>
      </c>
      <c r="K5829" s="91">
        <v>1800</v>
      </c>
      <c r="L5829" s="278">
        <v>1800</v>
      </c>
      <c r="M5829" s="278">
        <f t="shared" si="90"/>
        <v>0</v>
      </c>
    </row>
    <row r="5830" spans="1:13" hidden="1" x14ac:dyDescent="0.3">
      <c r="A5830" s="108">
        <v>586166</v>
      </c>
      <c r="B5830" s="133" t="s">
        <v>11152</v>
      </c>
      <c r="C5830" s="133" t="s">
        <v>28</v>
      </c>
      <c r="D5830" s="133" t="s">
        <v>11062</v>
      </c>
      <c r="E5830" s="133" t="s">
        <v>1240</v>
      </c>
      <c r="F5830" s="133" t="s">
        <v>11024</v>
      </c>
      <c r="G5830" s="133" t="s">
        <v>925</v>
      </c>
      <c r="H5830" s="133" t="s">
        <v>11153</v>
      </c>
      <c r="I5830" t="b">
        <v>0</v>
      </c>
      <c r="J5830" s="133" t="s">
        <v>867</v>
      </c>
      <c r="K5830" s="91">
        <v>210000</v>
      </c>
      <c r="L5830" s="278">
        <v>210000</v>
      </c>
      <c r="M5830" s="278">
        <f t="shared" ref="M5830:M5893" si="91">+L5830-K5830</f>
        <v>0</v>
      </c>
    </row>
    <row r="5831" spans="1:13" hidden="1" x14ac:dyDescent="0.3">
      <c r="A5831" s="108">
        <v>850389</v>
      </c>
      <c r="B5831" s="133" t="s">
        <v>11154</v>
      </c>
      <c r="C5831" s="133" t="s">
        <v>28</v>
      </c>
      <c r="D5831" s="133" t="s">
        <v>11062</v>
      </c>
      <c r="E5831" s="133" t="s">
        <v>1240</v>
      </c>
      <c r="F5831" s="133" t="s">
        <v>11024</v>
      </c>
      <c r="G5831" s="133" t="s">
        <v>6782</v>
      </c>
      <c r="H5831" s="133" t="s">
        <v>11155</v>
      </c>
      <c r="I5831" t="b">
        <v>0</v>
      </c>
      <c r="J5831" s="133" t="s">
        <v>867</v>
      </c>
      <c r="K5831" s="91">
        <v>1300</v>
      </c>
      <c r="L5831" s="278">
        <v>1300</v>
      </c>
      <c r="M5831" s="278">
        <f t="shared" si="91"/>
        <v>0</v>
      </c>
    </row>
    <row r="5832" spans="1:13" hidden="1" x14ac:dyDescent="0.3">
      <c r="A5832" s="108">
        <v>590033</v>
      </c>
      <c r="B5832" s="133" t="s">
        <v>11156</v>
      </c>
      <c r="C5832" s="133" t="s">
        <v>28</v>
      </c>
      <c r="D5832" s="133" t="s">
        <v>11062</v>
      </c>
      <c r="E5832" s="133" t="s">
        <v>1240</v>
      </c>
      <c r="F5832" s="133" t="s">
        <v>11024</v>
      </c>
      <c r="G5832" s="133" t="s">
        <v>6785</v>
      </c>
      <c r="H5832" s="133" t="s">
        <v>11157</v>
      </c>
      <c r="I5832" t="b">
        <v>0</v>
      </c>
      <c r="J5832" s="133" t="s">
        <v>867</v>
      </c>
      <c r="K5832" s="91">
        <v>3000</v>
      </c>
      <c r="L5832" s="278">
        <v>3000</v>
      </c>
      <c r="M5832" s="278">
        <f t="shared" si="91"/>
        <v>0</v>
      </c>
    </row>
    <row r="5833" spans="1:13" hidden="1" x14ac:dyDescent="0.3">
      <c r="A5833" s="108">
        <v>590034</v>
      </c>
      <c r="B5833" s="133" t="s">
        <v>11158</v>
      </c>
      <c r="C5833" s="133" t="s">
        <v>28</v>
      </c>
      <c r="D5833" s="133" t="s">
        <v>11062</v>
      </c>
      <c r="E5833" s="133" t="s">
        <v>1240</v>
      </c>
      <c r="F5833" s="133" t="s">
        <v>11024</v>
      </c>
      <c r="G5833" s="133" t="s">
        <v>6788</v>
      </c>
      <c r="H5833" s="133" t="s">
        <v>11159</v>
      </c>
      <c r="I5833" t="b">
        <v>0</v>
      </c>
      <c r="J5833" s="133" t="s">
        <v>867</v>
      </c>
      <c r="K5833" s="91">
        <v>500</v>
      </c>
      <c r="L5833" s="278">
        <v>500</v>
      </c>
      <c r="M5833" s="278">
        <f t="shared" si="91"/>
        <v>0</v>
      </c>
    </row>
    <row r="5834" spans="1:13" hidden="1" x14ac:dyDescent="0.3">
      <c r="A5834" s="108">
        <v>589083</v>
      </c>
      <c r="B5834" s="133" t="s">
        <v>11160</v>
      </c>
      <c r="C5834" s="133" t="s">
        <v>28</v>
      </c>
      <c r="D5834" s="133" t="s">
        <v>11062</v>
      </c>
      <c r="E5834" s="133" t="s">
        <v>1240</v>
      </c>
      <c r="F5834" s="133" t="s">
        <v>11024</v>
      </c>
      <c r="G5834" s="133" t="s">
        <v>7162</v>
      </c>
      <c r="H5834" s="133" t="s">
        <v>11161</v>
      </c>
      <c r="I5834" t="b">
        <v>0</v>
      </c>
      <c r="J5834" s="133" t="s">
        <v>867</v>
      </c>
      <c r="K5834" s="91">
        <v>179000</v>
      </c>
      <c r="L5834" s="278">
        <v>179000</v>
      </c>
      <c r="M5834" s="278">
        <f t="shared" si="91"/>
        <v>0</v>
      </c>
    </row>
    <row r="5835" spans="1:13" hidden="1" x14ac:dyDescent="0.3">
      <c r="A5835" s="108">
        <v>601783</v>
      </c>
      <c r="B5835" s="133" t="s">
        <v>11162</v>
      </c>
      <c r="C5835" s="133" t="s">
        <v>28</v>
      </c>
      <c r="D5835" s="133" t="s">
        <v>11062</v>
      </c>
      <c r="E5835" s="133" t="s">
        <v>1240</v>
      </c>
      <c r="F5835" s="133" t="s">
        <v>11024</v>
      </c>
      <c r="G5835" s="133" t="s">
        <v>7165</v>
      </c>
      <c r="H5835" s="133" t="s">
        <v>11163</v>
      </c>
      <c r="I5835" t="b">
        <v>0</v>
      </c>
      <c r="J5835" s="133" t="s">
        <v>867</v>
      </c>
      <c r="K5835" s="91">
        <v>65000</v>
      </c>
      <c r="L5835" s="278">
        <v>65000</v>
      </c>
      <c r="M5835" s="278">
        <f t="shared" si="91"/>
        <v>0</v>
      </c>
    </row>
    <row r="5836" spans="1:13" hidden="1" x14ac:dyDescent="0.3">
      <c r="A5836" s="108">
        <v>586237</v>
      </c>
      <c r="B5836" s="133" t="s">
        <v>11164</v>
      </c>
      <c r="C5836" s="133" t="s">
        <v>28</v>
      </c>
      <c r="D5836" s="133" t="s">
        <v>11062</v>
      </c>
      <c r="E5836" s="133" t="s">
        <v>1240</v>
      </c>
      <c r="F5836" s="133" t="s">
        <v>11024</v>
      </c>
      <c r="G5836" s="133" t="s">
        <v>928</v>
      </c>
      <c r="H5836" s="133" t="s">
        <v>11165</v>
      </c>
      <c r="I5836" t="b">
        <v>0</v>
      </c>
      <c r="J5836" s="133" t="s">
        <v>867</v>
      </c>
      <c r="K5836" s="91">
        <v>800</v>
      </c>
      <c r="L5836" s="278">
        <v>800</v>
      </c>
      <c r="M5836" s="278">
        <f t="shared" si="91"/>
        <v>0</v>
      </c>
    </row>
    <row r="5837" spans="1:13" hidden="1" x14ac:dyDescent="0.3">
      <c r="A5837" s="108">
        <v>601803</v>
      </c>
      <c r="B5837" s="133" t="s">
        <v>11166</v>
      </c>
      <c r="C5837" s="133" t="s">
        <v>28</v>
      </c>
      <c r="D5837" s="133" t="s">
        <v>11062</v>
      </c>
      <c r="E5837" s="133" t="s">
        <v>1240</v>
      </c>
      <c r="F5837" s="133" t="s">
        <v>11024</v>
      </c>
      <c r="G5837" s="133" t="s">
        <v>931</v>
      </c>
      <c r="H5837" s="133" t="s">
        <v>11167</v>
      </c>
      <c r="I5837" t="b">
        <v>0</v>
      </c>
      <c r="J5837" s="133" t="s">
        <v>867</v>
      </c>
      <c r="K5837" s="91">
        <v>15800</v>
      </c>
      <c r="L5837" s="278">
        <v>15800</v>
      </c>
      <c r="M5837" s="278">
        <f t="shared" si="91"/>
        <v>0</v>
      </c>
    </row>
    <row r="5838" spans="1:13" hidden="1" x14ac:dyDescent="0.3">
      <c r="A5838" s="108">
        <v>603191</v>
      </c>
      <c r="B5838" s="133" t="s">
        <v>11168</v>
      </c>
      <c r="C5838" s="133" t="s">
        <v>28</v>
      </c>
      <c r="D5838" s="133" t="s">
        <v>11062</v>
      </c>
      <c r="E5838" s="133" t="s">
        <v>1240</v>
      </c>
      <c r="F5838" s="133" t="s">
        <v>11024</v>
      </c>
      <c r="G5838" s="133" t="s">
        <v>944</v>
      </c>
      <c r="H5838" s="133" t="s">
        <v>11169</v>
      </c>
      <c r="I5838" t="b">
        <v>0</v>
      </c>
      <c r="J5838" s="133" t="s">
        <v>867</v>
      </c>
      <c r="K5838" s="91">
        <v>3000</v>
      </c>
      <c r="L5838" s="278">
        <v>3000</v>
      </c>
      <c r="M5838" s="278">
        <f t="shared" si="91"/>
        <v>0</v>
      </c>
    </row>
    <row r="5839" spans="1:13" hidden="1" x14ac:dyDescent="0.3">
      <c r="A5839" s="108">
        <v>601518</v>
      </c>
      <c r="B5839" s="133" t="s">
        <v>11170</v>
      </c>
      <c r="C5839" s="133" t="s">
        <v>28</v>
      </c>
      <c r="D5839" s="133" t="s">
        <v>11062</v>
      </c>
      <c r="E5839" s="133" t="s">
        <v>1240</v>
      </c>
      <c r="F5839" s="133" t="s">
        <v>11024</v>
      </c>
      <c r="G5839" s="133" t="s">
        <v>1060</v>
      </c>
      <c r="H5839" s="133" t="s">
        <v>11171</v>
      </c>
      <c r="I5839" t="b">
        <v>0</v>
      </c>
      <c r="J5839" s="133" t="s">
        <v>867</v>
      </c>
      <c r="K5839" s="91">
        <v>1000</v>
      </c>
      <c r="L5839" s="278">
        <v>1000</v>
      </c>
      <c r="M5839" s="278">
        <f t="shared" si="91"/>
        <v>0</v>
      </c>
    </row>
    <row r="5840" spans="1:13" hidden="1" x14ac:dyDescent="0.3">
      <c r="A5840" s="108">
        <v>600717</v>
      </c>
      <c r="B5840" s="133" t="s">
        <v>11172</v>
      </c>
      <c r="C5840" s="133" t="s">
        <v>28</v>
      </c>
      <c r="D5840" s="133" t="s">
        <v>11062</v>
      </c>
      <c r="E5840" s="133" t="s">
        <v>1240</v>
      </c>
      <c r="F5840" s="133" t="s">
        <v>11024</v>
      </c>
      <c r="G5840" s="133" t="s">
        <v>1063</v>
      </c>
      <c r="H5840" s="133" t="s">
        <v>11173</v>
      </c>
      <c r="I5840" t="b">
        <v>0</v>
      </c>
      <c r="J5840" s="133" t="s">
        <v>867</v>
      </c>
      <c r="K5840" s="91">
        <v>206000</v>
      </c>
      <c r="L5840" s="278">
        <v>206000</v>
      </c>
      <c r="M5840" s="278">
        <f t="shared" si="91"/>
        <v>0</v>
      </c>
    </row>
    <row r="5841" spans="1:13" hidden="1" x14ac:dyDescent="0.3">
      <c r="A5841" s="108">
        <v>599748</v>
      </c>
      <c r="B5841" s="133" t="s">
        <v>11174</v>
      </c>
      <c r="C5841" s="133" t="s">
        <v>28</v>
      </c>
      <c r="D5841" s="133" t="s">
        <v>11062</v>
      </c>
      <c r="E5841" s="133" t="s">
        <v>1240</v>
      </c>
      <c r="F5841" s="133" t="s">
        <v>11024</v>
      </c>
      <c r="G5841" s="133" t="s">
        <v>1088</v>
      </c>
      <c r="H5841" s="133" t="s">
        <v>11175</v>
      </c>
      <c r="I5841" t="b">
        <v>0</v>
      </c>
      <c r="J5841" s="133" t="s">
        <v>867</v>
      </c>
      <c r="K5841" s="91">
        <v>22000</v>
      </c>
      <c r="L5841" s="278">
        <v>22000</v>
      </c>
      <c r="M5841" s="278">
        <f t="shared" si="91"/>
        <v>0</v>
      </c>
    </row>
    <row r="5842" spans="1:13" hidden="1" x14ac:dyDescent="0.3">
      <c r="A5842" s="108">
        <v>600749</v>
      </c>
      <c r="B5842" s="133" t="s">
        <v>11176</v>
      </c>
      <c r="C5842" s="133" t="s">
        <v>28</v>
      </c>
      <c r="D5842" s="133" t="s">
        <v>11062</v>
      </c>
      <c r="E5842" s="133" t="s">
        <v>1240</v>
      </c>
      <c r="F5842" s="133" t="s">
        <v>11024</v>
      </c>
      <c r="G5842" s="133" t="s">
        <v>1066</v>
      </c>
      <c r="H5842" s="133" t="s">
        <v>11177</v>
      </c>
      <c r="I5842" t="b">
        <v>0</v>
      </c>
      <c r="J5842" s="133" t="s">
        <v>867</v>
      </c>
      <c r="K5842" s="91">
        <v>0</v>
      </c>
      <c r="L5842" s="278">
        <v>0</v>
      </c>
      <c r="M5842" s="278">
        <f t="shared" si="91"/>
        <v>0</v>
      </c>
    </row>
    <row r="5843" spans="1:13" hidden="1" x14ac:dyDescent="0.3">
      <c r="A5843" s="108">
        <v>591833</v>
      </c>
      <c r="B5843" s="133" t="s">
        <v>11178</v>
      </c>
      <c r="C5843" s="133" t="s">
        <v>28</v>
      </c>
      <c r="D5843" s="133" t="s">
        <v>11062</v>
      </c>
      <c r="E5843" s="133" t="s">
        <v>1243</v>
      </c>
      <c r="F5843" s="133" t="s">
        <v>11024</v>
      </c>
      <c r="G5843" s="133" t="s">
        <v>865</v>
      </c>
      <c r="H5843" s="133" t="s">
        <v>1244</v>
      </c>
      <c r="I5843" t="b">
        <v>0</v>
      </c>
      <c r="J5843" s="133" t="s">
        <v>867</v>
      </c>
      <c r="K5843" s="91">
        <v>65000</v>
      </c>
      <c r="L5843" s="278">
        <v>65000</v>
      </c>
      <c r="M5843" s="278">
        <f t="shared" si="91"/>
        <v>0</v>
      </c>
    </row>
    <row r="5844" spans="1:13" hidden="1" x14ac:dyDescent="0.3">
      <c r="A5844" s="108">
        <v>602875</v>
      </c>
      <c r="B5844" s="133" t="s">
        <v>11179</v>
      </c>
      <c r="C5844" s="133" t="s">
        <v>28</v>
      </c>
      <c r="D5844" s="133" t="s">
        <v>11062</v>
      </c>
      <c r="E5844" s="133" t="s">
        <v>1246</v>
      </c>
      <c r="F5844" s="133" t="s">
        <v>11024</v>
      </c>
      <c r="G5844" s="133" t="s">
        <v>865</v>
      </c>
      <c r="H5844" s="133" t="s">
        <v>1326</v>
      </c>
      <c r="I5844" t="b">
        <v>0</v>
      </c>
      <c r="J5844" s="133" t="s">
        <v>867</v>
      </c>
      <c r="K5844" s="91">
        <v>6000</v>
      </c>
      <c r="L5844" s="278">
        <v>7200</v>
      </c>
      <c r="M5844" s="278">
        <f t="shared" si="91"/>
        <v>1200</v>
      </c>
    </row>
    <row r="5845" spans="1:13" hidden="1" x14ac:dyDescent="0.3">
      <c r="A5845" s="108">
        <v>583501</v>
      </c>
      <c r="B5845" s="133" t="s">
        <v>11180</v>
      </c>
      <c r="C5845" s="133" t="s">
        <v>28</v>
      </c>
      <c r="D5845" s="133" t="s">
        <v>11062</v>
      </c>
      <c r="E5845" s="133" t="s">
        <v>1246</v>
      </c>
      <c r="F5845" s="133" t="s">
        <v>11024</v>
      </c>
      <c r="G5845" s="133" t="s">
        <v>925</v>
      </c>
      <c r="H5845" s="268" t="s">
        <v>1251</v>
      </c>
      <c r="I5845" t="b">
        <v>0</v>
      </c>
      <c r="J5845" s="133" t="s">
        <v>867</v>
      </c>
      <c r="K5845" s="91">
        <v>1200</v>
      </c>
      <c r="L5845" s="278">
        <v>0</v>
      </c>
      <c r="M5845" s="278">
        <f t="shared" si="91"/>
        <v>-1200</v>
      </c>
    </row>
    <row r="5846" spans="1:13" hidden="1" x14ac:dyDescent="0.3">
      <c r="A5846" s="108">
        <v>585290</v>
      </c>
      <c r="B5846" s="133" t="s">
        <v>11181</v>
      </c>
      <c r="C5846" s="133" t="s">
        <v>28</v>
      </c>
      <c r="D5846" s="133" t="s">
        <v>11062</v>
      </c>
      <c r="E5846" s="133" t="s">
        <v>1265</v>
      </c>
      <c r="F5846" s="133" t="s">
        <v>11024</v>
      </c>
      <c r="G5846" s="133" t="s">
        <v>865</v>
      </c>
      <c r="H5846" s="133" t="s">
        <v>1266</v>
      </c>
      <c r="I5846" t="b">
        <v>0</v>
      </c>
      <c r="J5846" s="133" t="s">
        <v>867</v>
      </c>
      <c r="K5846" s="91">
        <v>87560</v>
      </c>
      <c r="L5846" s="278">
        <v>87560</v>
      </c>
      <c r="M5846" s="278">
        <f t="shared" si="91"/>
        <v>0</v>
      </c>
    </row>
    <row r="5847" spans="1:13" hidden="1" x14ac:dyDescent="0.3">
      <c r="A5847" s="108">
        <v>595180</v>
      </c>
      <c r="B5847" s="133" t="s">
        <v>11182</v>
      </c>
      <c r="C5847" s="133" t="s">
        <v>28</v>
      </c>
      <c r="D5847" s="133" t="s">
        <v>11062</v>
      </c>
      <c r="E5847" s="133" t="s">
        <v>1268</v>
      </c>
      <c r="F5847" s="133" t="s">
        <v>11024</v>
      </c>
      <c r="G5847" s="133" t="s">
        <v>865</v>
      </c>
      <c r="H5847" s="133" t="s">
        <v>6210</v>
      </c>
      <c r="I5847" t="b">
        <v>0</v>
      </c>
      <c r="J5847" s="133" t="s">
        <v>867</v>
      </c>
      <c r="K5847" s="91">
        <v>200</v>
      </c>
      <c r="L5847" s="278">
        <v>200</v>
      </c>
      <c r="M5847" s="278">
        <f t="shared" si="91"/>
        <v>0</v>
      </c>
    </row>
    <row r="5848" spans="1:13" hidden="1" x14ac:dyDescent="0.3">
      <c r="A5848" s="108">
        <v>1191880</v>
      </c>
      <c r="B5848" s="133" t="s">
        <v>11183</v>
      </c>
      <c r="C5848" s="133" t="s">
        <v>28</v>
      </c>
      <c r="D5848" s="133" t="s">
        <v>11062</v>
      </c>
      <c r="E5848" s="133" t="s">
        <v>1268</v>
      </c>
      <c r="F5848" s="133" t="s">
        <v>11024</v>
      </c>
      <c r="G5848" s="133" t="s">
        <v>925</v>
      </c>
      <c r="H5848" s="133" t="s">
        <v>11184</v>
      </c>
      <c r="I5848" t="b">
        <v>0</v>
      </c>
      <c r="J5848" s="133" t="s">
        <v>867</v>
      </c>
      <c r="K5848" s="91">
        <v>5000</v>
      </c>
      <c r="L5848" s="278">
        <v>5000</v>
      </c>
      <c r="M5848" s="278">
        <f t="shared" si="91"/>
        <v>0</v>
      </c>
    </row>
    <row r="5849" spans="1:13" hidden="1" x14ac:dyDescent="0.3">
      <c r="A5849" s="108">
        <v>602510</v>
      </c>
      <c r="B5849" s="133" t="s">
        <v>11185</v>
      </c>
      <c r="C5849" s="133" t="s">
        <v>28</v>
      </c>
      <c r="D5849" s="133" t="s">
        <v>11062</v>
      </c>
      <c r="E5849" s="133" t="s">
        <v>1268</v>
      </c>
      <c r="F5849" s="133" t="s">
        <v>11024</v>
      </c>
      <c r="G5849" s="133" t="s">
        <v>928</v>
      </c>
      <c r="H5849" s="133" t="s">
        <v>11186</v>
      </c>
      <c r="I5849" t="b">
        <v>0</v>
      </c>
      <c r="J5849" s="133" t="s">
        <v>867</v>
      </c>
      <c r="K5849" s="91">
        <v>40000</v>
      </c>
      <c r="L5849" s="278">
        <v>40000</v>
      </c>
      <c r="M5849" s="278">
        <f t="shared" si="91"/>
        <v>0</v>
      </c>
    </row>
    <row r="5850" spans="1:13" hidden="1" x14ac:dyDescent="0.3">
      <c r="A5850" s="108">
        <v>1082578</v>
      </c>
      <c r="B5850" s="133" t="s">
        <v>11187</v>
      </c>
      <c r="C5850" s="133" t="s">
        <v>28</v>
      </c>
      <c r="D5850" s="133" t="s">
        <v>11062</v>
      </c>
      <c r="E5850" s="133" t="s">
        <v>1617</v>
      </c>
      <c r="F5850" s="133" t="s">
        <v>11024</v>
      </c>
      <c r="G5850" s="133" t="s">
        <v>865</v>
      </c>
      <c r="H5850" s="133" t="s">
        <v>11188</v>
      </c>
      <c r="I5850" t="b">
        <v>0</v>
      </c>
      <c r="J5850" s="133" t="s">
        <v>867</v>
      </c>
      <c r="K5850" s="91">
        <v>20000</v>
      </c>
      <c r="L5850" s="278">
        <v>20000</v>
      </c>
      <c r="M5850" s="278">
        <f t="shared" si="91"/>
        <v>0</v>
      </c>
    </row>
    <row r="5851" spans="1:13" hidden="1" x14ac:dyDescent="0.3">
      <c r="A5851" s="108">
        <v>595561</v>
      </c>
      <c r="B5851" s="133" t="s">
        <v>11189</v>
      </c>
      <c r="C5851" s="133" t="s">
        <v>28</v>
      </c>
      <c r="D5851" s="133" t="s">
        <v>11062</v>
      </c>
      <c r="E5851" s="133" t="s">
        <v>1617</v>
      </c>
      <c r="F5851" s="133" t="s">
        <v>11024</v>
      </c>
      <c r="G5851" s="133" t="s">
        <v>925</v>
      </c>
      <c r="H5851" s="133" t="s">
        <v>11190</v>
      </c>
      <c r="I5851" t="b">
        <v>0</v>
      </c>
      <c r="J5851" s="133" t="s">
        <v>867</v>
      </c>
      <c r="K5851" s="91">
        <v>0</v>
      </c>
      <c r="L5851" s="278">
        <v>0</v>
      </c>
      <c r="M5851" s="278">
        <f t="shared" si="91"/>
        <v>0</v>
      </c>
    </row>
    <row r="5852" spans="1:13" hidden="1" x14ac:dyDescent="0.3">
      <c r="A5852" s="108">
        <v>585142</v>
      </c>
      <c r="B5852" s="133" t="s">
        <v>11191</v>
      </c>
      <c r="C5852" s="133" t="s">
        <v>28</v>
      </c>
      <c r="D5852" s="133" t="s">
        <v>11062</v>
      </c>
      <c r="E5852" s="133" t="s">
        <v>1617</v>
      </c>
      <c r="F5852" s="133" t="s">
        <v>11024</v>
      </c>
      <c r="G5852" s="133" t="s">
        <v>928</v>
      </c>
      <c r="H5852" s="133" t="s">
        <v>11192</v>
      </c>
      <c r="I5852" t="b">
        <v>0</v>
      </c>
      <c r="J5852" s="133" t="s">
        <v>867</v>
      </c>
      <c r="K5852" s="91">
        <v>0</v>
      </c>
      <c r="L5852" s="278">
        <v>0</v>
      </c>
      <c r="M5852" s="278">
        <f t="shared" si="91"/>
        <v>0</v>
      </c>
    </row>
    <row r="5853" spans="1:13" hidden="1" x14ac:dyDescent="0.3">
      <c r="A5853" s="108">
        <v>601775</v>
      </c>
      <c r="B5853" s="133" t="s">
        <v>11193</v>
      </c>
      <c r="C5853" s="133" t="s">
        <v>28</v>
      </c>
      <c r="D5853" s="133" t="s">
        <v>11062</v>
      </c>
      <c r="E5853" s="133" t="s">
        <v>1617</v>
      </c>
      <c r="F5853" s="133" t="s">
        <v>11024</v>
      </c>
      <c r="G5853" s="133" t="s">
        <v>931</v>
      </c>
      <c r="H5853" s="133" t="s">
        <v>11194</v>
      </c>
      <c r="I5853" t="b">
        <v>0</v>
      </c>
      <c r="J5853" s="133" t="s">
        <v>867</v>
      </c>
      <c r="K5853" s="91">
        <v>300000</v>
      </c>
      <c r="L5853" s="278">
        <v>300000</v>
      </c>
      <c r="M5853" s="278">
        <f t="shared" si="91"/>
        <v>0</v>
      </c>
    </row>
    <row r="5854" spans="1:13" hidden="1" x14ac:dyDescent="0.3">
      <c r="A5854" s="108">
        <v>586164</v>
      </c>
      <c r="B5854" s="133" t="s">
        <v>11195</v>
      </c>
      <c r="C5854" s="133" t="s">
        <v>28</v>
      </c>
      <c r="D5854" s="133" t="s">
        <v>11062</v>
      </c>
      <c r="E5854" s="133" t="s">
        <v>1273</v>
      </c>
      <c r="F5854" s="133" t="s">
        <v>11024</v>
      </c>
      <c r="G5854" s="133" t="s">
        <v>865</v>
      </c>
      <c r="H5854" s="133" t="s">
        <v>11196</v>
      </c>
      <c r="I5854" t="b">
        <v>0</v>
      </c>
      <c r="J5854" s="133" t="s">
        <v>867</v>
      </c>
      <c r="K5854" s="91">
        <v>40000</v>
      </c>
      <c r="L5854" s="278">
        <v>40000</v>
      </c>
      <c r="M5854" s="278">
        <f t="shared" si="91"/>
        <v>0</v>
      </c>
    </row>
    <row r="5855" spans="1:13" hidden="1" x14ac:dyDescent="0.3">
      <c r="A5855" s="108">
        <v>585570</v>
      </c>
      <c r="B5855" s="133" t="s">
        <v>11197</v>
      </c>
      <c r="C5855" s="133" t="s">
        <v>28</v>
      </c>
      <c r="D5855" s="133" t="s">
        <v>11062</v>
      </c>
      <c r="E5855" s="133" t="s">
        <v>1273</v>
      </c>
      <c r="F5855" s="133" t="s">
        <v>11024</v>
      </c>
      <c r="G5855" s="133" t="s">
        <v>925</v>
      </c>
      <c r="H5855" s="133" t="s">
        <v>11198</v>
      </c>
      <c r="I5855" t="b">
        <v>0</v>
      </c>
      <c r="J5855" s="133" t="s">
        <v>867</v>
      </c>
      <c r="K5855" s="91">
        <v>50000</v>
      </c>
      <c r="L5855" s="278">
        <v>50000</v>
      </c>
      <c r="M5855" s="278">
        <f t="shared" si="91"/>
        <v>0</v>
      </c>
    </row>
    <row r="5856" spans="1:13" hidden="1" x14ac:dyDescent="0.3">
      <c r="A5856" s="108">
        <v>586511</v>
      </c>
      <c r="B5856" s="133" t="s">
        <v>11199</v>
      </c>
      <c r="C5856" s="133" t="s">
        <v>28</v>
      </c>
      <c r="D5856" s="133" t="s">
        <v>11062</v>
      </c>
      <c r="E5856" s="133" t="s">
        <v>1273</v>
      </c>
      <c r="F5856" s="133" t="s">
        <v>11024</v>
      </c>
      <c r="G5856" s="133" t="s">
        <v>928</v>
      </c>
      <c r="H5856" s="133" t="s">
        <v>11200</v>
      </c>
      <c r="I5856" t="b">
        <v>0</v>
      </c>
      <c r="J5856" s="133" t="s">
        <v>867</v>
      </c>
      <c r="K5856" s="91">
        <v>8500</v>
      </c>
      <c r="L5856" s="278">
        <v>8500</v>
      </c>
      <c r="M5856" s="278">
        <f t="shared" si="91"/>
        <v>0</v>
      </c>
    </row>
    <row r="5857" spans="1:13" hidden="1" x14ac:dyDescent="0.3">
      <c r="A5857" s="108">
        <v>602871</v>
      </c>
      <c r="B5857" s="133" t="s">
        <v>11201</v>
      </c>
      <c r="C5857" s="133" t="s">
        <v>28</v>
      </c>
      <c r="D5857" s="133" t="s">
        <v>11062</v>
      </c>
      <c r="E5857" s="133" t="s">
        <v>1273</v>
      </c>
      <c r="F5857" s="133" t="s">
        <v>11024</v>
      </c>
      <c r="G5857" s="133" t="s">
        <v>931</v>
      </c>
      <c r="H5857" s="133" t="s">
        <v>11202</v>
      </c>
      <c r="I5857" t="b">
        <v>0</v>
      </c>
      <c r="J5857" s="133" t="s">
        <v>867</v>
      </c>
      <c r="K5857" s="91">
        <v>10000</v>
      </c>
      <c r="L5857" s="278">
        <v>10000</v>
      </c>
      <c r="M5857" s="278">
        <f t="shared" si="91"/>
        <v>0</v>
      </c>
    </row>
    <row r="5858" spans="1:13" hidden="1" x14ac:dyDescent="0.3">
      <c r="A5858" s="108">
        <v>586015</v>
      </c>
      <c r="B5858" s="133" t="s">
        <v>11203</v>
      </c>
      <c r="C5858" s="133" t="s">
        <v>28</v>
      </c>
      <c r="D5858" s="133" t="s">
        <v>11062</v>
      </c>
      <c r="E5858" s="133" t="s">
        <v>2109</v>
      </c>
      <c r="F5858" s="133" t="s">
        <v>11024</v>
      </c>
      <c r="G5858" s="133" t="s">
        <v>865</v>
      </c>
      <c r="H5858" s="133" t="s">
        <v>11204</v>
      </c>
      <c r="I5858" t="b">
        <v>0</v>
      </c>
      <c r="J5858" s="133" t="s">
        <v>867</v>
      </c>
      <c r="K5858" s="91">
        <v>0</v>
      </c>
      <c r="L5858" s="278">
        <v>0</v>
      </c>
      <c r="M5858" s="278">
        <f t="shared" si="91"/>
        <v>0</v>
      </c>
    </row>
    <row r="5859" spans="1:13" hidden="1" x14ac:dyDescent="0.3">
      <c r="A5859" s="108">
        <v>849878</v>
      </c>
      <c r="B5859" s="133" t="s">
        <v>11205</v>
      </c>
      <c r="C5859" s="133" t="s">
        <v>28</v>
      </c>
      <c r="D5859" s="133" t="s">
        <v>11062</v>
      </c>
      <c r="E5859" s="133" t="s">
        <v>2109</v>
      </c>
      <c r="F5859" s="133" t="s">
        <v>11024</v>
      </c>
      <c r="G5859" s="133" t="s">
        <v>925</v>
      </c>
      <c r="H5859" s="133" t="s">
        <v>11206</v>
      </c>
      <c r="I5859" t="b">
        <v>0</v>
      </c>
      <c r="J5859" s="133" t="s">
        <v>867</v>
      </c>
      <c r="K5859" s="91">
        <v>15000</v>
      </c>
      <c r="L5859" s="278">
        <v>15000</v>
      </c>
      <c r="M5859" s="278">
        <f t="shared" si="91"/>
        <v>0</v>
      </c>
    </row>
    <row r="5860" spans="1:13" hidden="1" x14ac:dyDescent="0.3">
      <c r="A5860" s="108">
        <v>849879</v>
      </c>
      <c r="B5860" s="133" t="s">
        <v>11207</v>
      </c>
      <c r="C5860" s="133" t="s">
        <v>28</v>
      </c>
      <c r="D5860" s="133" t="s">
        <v>11062</v>
      </c>
      <c r="E5860" s="133" t="s">
        <v>10077</v>
      </c>
      <c r="F5860" s="133" t="s">
        <v>11024</v>
      </c>
      <c r="G5860" s="133" t="s">
        <v>865</v>
      </c>
      <c r="H5860" s="133" t="s">
        <v>10078</v>
      </c>
      <c r="I5860" t="b">
        <v>0</v>
      </c>
      <c r="J5860" s="133" t="s">
        <v>867</v>
      </c>
      <c r="K5860" s="91">
        <v>222000</v>
      </c>
      <c r="L5860" s="278">
        <v>222000</v>
      </c>
      <c r="M5860" s="278">
        <f t="shared" si="91"/>
        <v>0</v>
      </c>
    </row>
    <row r="5861" spans="1:13" hidden="1" x14ac:dyDescent="0.3">
      <c r="A5861" s="108">
        <v>849880</v>
      </c>
      <c r="B5861" s="133" t="s">
        <v>11208</v>
      </c>
      <c r="C5861" s="133" t="s">
        <v>28</v>
      </c>
      <c r="D5861" s="133" t="s">
        <v>11209</v>
      </c>
      <c r="E5861" s="133" t="s">
        <v>1165</v>
      </c>
      <c r="F5861" s="133" t="s">
        <v>11031</v>
      </c>
      <c r="G5861" s="133" t="s">
        <v>865</v>
      </c>
      <c r="H5861" s="133">
        <v>0</v>
      </c>
      <c r="I5861" t="b">
        <v>0</v>
      </c>
      <c r="J5861" s="133" t="s">
        <v>1166</v>
      </c>
      <c r="K5861" s="91">
        <v>2317010</v>
      </c>
      <c r="L5861" s="278">
        <v>2217210</v>
      </c>
      <c r="M5861" s="278">
        <f t="shared" si="91"/>
        <v>-99800</v>
      </c>
    </row>
    <row r="5862" spans="1:13" hidden="1" x14ac:dyDescent="0.3">
      <c r="A5862" s="108">
        <v>849884</v>
      </c>
      <c r="B5862" s="133" t="s">
        <v>11210</v>
      </c>
      <c r="C5862" s="133" t="s">
        <v>28</v>
      </c>
      <c r="D5862" s="133" t="s">
        <v>11209</v>
      </c>
      <c r="E5862" s="133" t="s">
        <v>1165</v>
      </c>
      <c r="F5862" s="133" t="s">
        <v>11031</v>
      </c>
      <c r="G5862" s="133" t="s">
        <v>925</v>
      </c>
      <c r="H5862" s="133">
        <v>0</v>
      </c>
      <c r="I5862" t="b">
        <v>0</v>
      </c>
      <c r="J5862" s="133" t="s">
        <v>1166</v>
      </c>
      <c r="K5862" s="91">
        <v>68150</v>
      </c>
      <c r="L5862" s="278">
        <v>68150</v>
      </c>
      <c r="M5862" s="278">
        <f t="shared" si="91"/>
        <v>0</v>
      </c>
    </row>
    <row r="5863" spans="1:13" hidden="1" x14ac:dyDescent="0.3">
      <c r="A5863" s="108">
        <v>586016</v>
      </c>
      <c r="B5863" s="133" t="s">
        <v>11211</v>
      </c>
      <c r="C5863" s="133" t="s">
        <v>28</v>
      </c>
      <c r="D5863" s="133" t="s">
        <v>11209</v>
      </c>
      <c r="E5863" s="133" t="s">
        <v>1165</v>
      </c>
      <c r="F5863" s="133" t="s">
        <v>11031</v>
      </c>
      <c r="G5863" s="133" t="s">
        <v>928</v>
      </c>
      <c r="H5863" s="133" t="s">
        <v>11212</v>
      </c>
      <c r="I5863" t="b">
        <v>0</v>
      </c>
      <c r="J5863" s="133" t="s">
        <v>867</v>
      </c>
      <c r="K5863" s="91">
        <v>764000</v>
      </c>
      <c r="L5863" s="278">
        <v>764000</v>
      </c>
      <c r="M5863" s="278">
        <f t="shared" si="91"/>
        <v>0</v>
      </c>
    </row>
    <row r="5864" spans="1:13" hidden="1" x14ac:dyDescent="0.3">
      <c r="A5864" s="108">
        <v>849881</v>
      </c>
      <c r="B5864" s="133" t="s">
        <v>11213</v>
      </c>
      <c r="C5864" s="133" t="s">
        <v>28</v>
      </c>
      <c r="D5864" s="133" t="s">
        <v>11209</v>
      </c>
      <c r="E5864" s="133" t="s">
        <v>1173</v>
      </c>
      <c r="F5864" s="133" t="s">
        <v>11031</v>
      </c>
      <c r="G5864" s="133" t="s">
        <v>865</v>
      </c>
      <c r="H5864" s="133" t="s">
        <v>1174</v>
      </c>
      <c r="I5864" t="b">
        <v>0</v>
      </c>
      <c r="J5864" s="133" t="s">
        <v>867</v>
      </c>
      <c r="K5864" s="91">
        <v>0</v>
      </c>
      <c r="L5864" s="278">
        <v>0</v>
      </c>
      <c r="M5864" s="278">
        <f t="shared" si="91"/>
        <v>0</v>
      </c>
    </row>
    <row r="5865" spans="1:13" hidden="1" x14ac:dyDescent="0.3">
      <c r="A5865" s="108">
        <v>587346</v>
      </c>
      <c r="B5865" s="133" t="s">
        <v>11214</v>
      </c>
      <c r="C5865" s="133" t="s">
        <v>28</v>
      </c>
      <c r="D5865" s="133" t="s">
        <v>11209</v>
      </c>
      <c r="E5865" s="133" t="s">
        <v>1286</v>
      </c>
      <c r="F5865" s="133" t="s">
        <v>11031</v>
      </c>
      <c r="G5865" s="133" t="s">
        <v>865</v>
      </c>
      <c r="H5865" s="133" t="s">
        <v>1287</v>
      </c>
      <c r="I5865" t="b">
        <v>0</v>
      </c>
      <c r="J5865" s="133" t="s">
        <v>867</v>
      </c>
      <c r="K5865" s="91">
        <v>100000</v>
      </c>
      <c r="L5865" s="278">
        <v>100000</v>
      </c>
      <c r="M5865" s="278">
        <f t="shared" si="91"/>
        <v>0</v>
      </c>
    </row>
    <row r="5866" spans="1:13" hidden="1" x14ac:dyDescent="0.3">
      <c r="A5866" s="108">
        <v>583985</v>
      </c>
      <c r="B5866" s="133" t="s">
        <v>11215</v>
      </c>
      <c r="C5866" s="133" t="s">
        <v>28</v>
      </c>
      <c r="D5866" s="133" t="s">
        <v>11209</v>
      </c>
      <c r="E5866" s="133" t="s">
        <v>1286</v>
      </c>
      <c r="F5866" s="133" t="s">
        <v>11216</v>
      </c>
      <c r="G5866" s="133" t="s">
        <v>865</v>
      </c>
      <c r="H5866" s="133" t="s">
        <v>1287</v>
      </c>
      <c r="I5866" t="b">
        <v>0</v>
      </c>
      <c r="J5866" s="133" t="s">
        <v>867</v>
      </c>
      <c r="K5866" s="91">
        <v>0</v>
      </c>
      <c r="L5866" s="278">
        <v>0</v>
      </c>
      <c r="M5866" s="278">
        <f t="shared" si="91"/>
        <v>0</v>
      </c>
    </row>
    <row r="5867" spans="1:13" hidden="1" x14ac:dyDescent="0.3">
      <c r="A5867" s="108">
        <v>602242</v>
      </c>
      <c r="B5867" s="133" t="s">
        <v>11217</v>
      </c>
      <c r="C5867" s="133" t="s">
        <v>28</v>
      </c>
      <c r="D5867" s="133" t="s">
        <v>11209</v>
      </c>
      <c r="E5867" s="133" t="s">
        <v>1286</v>
      </c>
      <c r="F5867" s="133" t="s">
        <v>11218</v>
      </c>
      <c r="G5867" s="133" t="s">
        <v>865</v>
      </c>
      <c r="H5867" s="133" t="s">
        <v>1287</v>
      </c>
      <c r="I5867" t="b">
        <v>0</v>
      </c>
      <c r="J5867" s="133" t="s">
        <v>867</v>
      </c>
      <c r="K5867" s="91">
        <v>0</v>
      </c>
      <c r="L5867" s="278">
        <v>0</v>
      </c>
      <c r="M5867" s="278">
        <f t="shared" si="91"/>
        <v>0</v>
      </c>
    </row>
    <row r="5868" spans="1:13" hidden="1" x14ac:dyDescent="0.3">
      <c r="A5868" s="108">
        <v>2393719</v>
      </c>
      <c r="B5868" s="133" t="s">
        <v>11219</v>
      </c>
      <c r="C5868" s="133" t="s">
        <v>28</v>
      </c>
      <c r="D5868" s="133" t="s">
        <v>11209</v>
      </c>
      <c r="E5868" s="133" t="s">
        <v>1286</v>
      </c>
      <c r="F5868" s="133" t="s">
        <v>11220</v>
      </c>
      <c r="G5868" s="133" t="s">
        <v>865</v>
      </c>
      <c r="H5868" s="133" t="s">
        <v>1287</v>
      </c>
      <c r="I5868" t="b">
        <v>0</v>
      </c>
      <c r="J5868" s="133" t="s">
        <v>867</v>
      </c>
      <c r="K5868" s="91">
        <v>0</v>
      </c>
      <c r="L5868" s="278">
        <v>0</v>
      </c>
      <c r="M5868" s="278">
        <f t="shared" si="91"/>
        <v>0</v>
      </c>
    </row>
    <row r="5869" spans="1:13" hidden="1" x14ac:dyDescent="0.3">
      <c r="A5869" s="108">
        <v>597597</v>
      </c>
      <c r="B5869" s="133" t="s">
        <v>11221</v>
      </c>
      <c r="C5869" s="133" t="s">
        <v>28</v>
      </c>
      <c r="D5869" s="133" t="s">
        <v>11209</v>
      </c>
      <c r="E5869" s="133" t="s">
        <v>1176</v>
      </c>
      <c r="F5869" s="133" t="s">
        <v>11031</v>
      </c>
      <c r="G5869" s="133" t="s">
        <v>865</v>
      </c>
      <c r="H5869" s="133">
        <v>0</v>
      </c>
      <c r="I5869" t="b">
        <v>0</v>
      </c>
      <c r="J5869" s="133" t="s">
        <v>1166</v>
      </c>
      <c r="K5869" s="91">
        <v>1015850</v>
      </c>
      <c r="L5869" s="278">
        <v>990730</v>
      </c>
      <c r="M5869" s="278">
        <f t="shared" si="91"/>
        <v>-25120</v>
      </c>
    </row>
    <row r="5870" spans="1:13" hidden="1" x14ac:dyDescent="0.3">
      <c r="A5870" s="108">
        <v>597598</v>
      </c>
      <c r="B5870" s="133" t="s">
        <v>11222</v>
      </c>
      <c r="C5870" s="133" t="s">
        <v>28</v>
      </c>
      <c r="D5870" s="133" t="s">
        <v>11209</v>
      </c>
      <c r="E5870" s="133" t="s">
        <v>1176</v>
      </c>
      <c r="F5870" s="133" t="s">
        <v>11031</v>
      </c>
      <c r="G5870" s="133" t="s">
        <v>925</v>
      </c>
      <c r="H5870" s="133">
        <v>0</v>
      </c>
      <c r="I5870" t="b">
        <v>0</v>
      </c>
      <c r="J5870" s="133" t="s">
        <v>1166</v>
      </c>
      <c r="K5870" s="91">
        <v>19490</v>
      </c>
      <c r="L5870" s="278">
        <v>19490</v>
      </c>
      <c r="M5870" s="278">
        <f t="shared" si="91"/>
        <v>0</v>
      </c>
    </row>
    <row r="5871" spans="1:13" hidden="1" x14ac:dyDescent="0.3">
      <c r="A5871" s="108">
        <v>1191166</v>
      </c>
      <c r="B5871" s="133" t="s">
        <v>11223</v>
      </c>
      <c r="C5871" s="133" t="s">
        <v>28</v>
      </c>
      <c r="D5871" s="133" t="s">
        <v>11209</v>
      </c>
      <c r="E5871" s="133" t="s">
        <v>1522</v>
      </c>
      <c r="F5871" s="133" t="s">
        <v>11031</v>
      </c>
      <c r="G5871" s="133" t="s">
        <v>865</v>
      </c>
      <c r="H5871" s="133" t="s">
        <v>1523</v>
      </c>
      <c r="I5871" t="b">
        <v>0</v>
      </c>
      <c r="J5871" s="133" t="s">
        <v>867</v>
      </c>
      <c r="K5871" s="91">
        <v>4400</v>
      </c>
      <c r="L5871" s="278">
        <v>4400</v>
      </c>
      <c r="M5871" s="278">
        <f t="shared" si="91"/>
        <v>0</v>
      </c>
    </row>
    <row r="5872" spans="1:13" hidden="1" x14ac:dyDescent="0.3">
      <c r="A5872" s="108">
        <v>850379</v>
      </c>
      <c r="B5872" s="133" t="s">
        <v>11224</v>
      </c>
      <c r="C5872" s="133" t="s">
        <v>28</v>
      </c>
      <c r="D5872" s="133" t="s">
        <v>11209</v>
      </c>
      <c r="E5872" s="133" t="s">
        <v>9768</v>
      </c>
      <c r="F5872" s="133" t="s">
        <v>11031</v>
      </c>
      <c r="G5872" s="133" t="s">
        <v>865</v>
      </c>
      <c r="H5872" s="133" t="s">
        <v>9769</v>
      </c>
      <c r="I5872" t="b">
        <v>0</v>
      </c>
      <c r="J5872" s="133" t="s">
        <v>867</v>
      </c>
      <c r="K5872" s="91">
        <v>0</v>
      </c>
      <c r="L5872" s="278">
        <v>0</v>
      </c>
      <c r="M5872" s="278">
        <f t="shared" si="91"/>
        <v>0</v>
      </c>
    </row>
    <row r="5873" spans="1:13" hidden="1" x14ac:dyDescent="0.3">
      <c r="A5873" s="108">
        <v>850938</v>
      </c>
      <c r="B5873" s="133" t="s">
        <v>11225</v>
      </c>
      <c r="C5873" s="133" t="s">
        <v>28</v>
      </c>
      <c r="D5873" s="133" t="s">
        <v>11209</v>
      </c>
      <c r="E5873" s="133" t="s">
        <v>9771</v>
      </c>
      <c r="F5873" s="133" t="s">
        <v>11031</v>
      </c>
      <c r="G5873" s="133" t="s">
        <v>865</v>
      </c>
      <c r="H5873" s="133" t="s">
        <v>9772</v>
      </c>
      <c r="I5873" t="b">
        <v>0</v>
      </c>
      <c r="J5873" s="133" t="s">
        <v>867</v>
      </c>
      <c r="K5873" s="91">
        <v>0</v>
      </c>
      <c r="L5873" s="278">
        <v>0</v>
      </c>
      <c r="M5873" s="278">
        <f t="shared" si="91"/>
        <v>0</v>
      </c>
    </row>
    <row r="5874" spans="1:13" hidden="1" x14ac:dyDescent="0.3">
      <c r="A5874" s="108">
        <v>1191417</v>
      </c>
      <c r="B5874" s="133" t="s">
        <v>11226</v>
      </c>
      <c r="C5874" s="133" t="s">
        <v>28</v>
      </c>
      <c r="D5874" s="133" t="s">
        <v>11209</v>
      </c>
      <c r="E5874" s="133" t="s">
        <v>1624</v>
      </c>
      <c r="F5874" s="133" t="s">
        <v>11031</v>
      </c>
      <c r="G5874" s="133" t="s">
        <v>865</v>
      </c>
      <c r="H5874" s="133" t="s">
        <v>1625</v>
      </c>
      <c r="I5874" t="b">
        <v>0</v>
      </c>
      <c r="J5874" s="133" t="s">
        <v>867</v>
      </c>
      <c r="K5874" s="91">
        <v>0</v>
      </c>
      <c r="L5874" s="278">
        <v>0</v>
      </c>
      <c r="M5874" s="278">
        <f t="shared" si="91"/>
        <v>0</v>
      </c>
    </row>
    <row r="5875" spans="1:13" hidden="1" x14ac:dyDescent="0.3">
      <c r="A5875" s="108">
        <v>595517</v>
      </c>
      <c r="B5875" s="133" t="s">
        <v>11227</v>
      </c>
      <c r="C5875" s="133" t="s">
        <v>28</v>
      </c>
      <c r="D5875" s="133" t="s">
        <v>11209</v>
      </c>
      <c r="E5875" s="133" t="s">
        <v>1182</v>
      </c>
      <c r="F5875" s="133" t="s">
        <v>11031</v>
      </c>
      <c r="G5875" s="133" t="s">
        <v>865</v>
      </c>
      <c r="H5875" s="133" t="s">
        <v>1183</v>
      </c>
      <c r="I5875" t="b">
        <v>0</v>
      </c>
      <c r="J5875" s="133" t="s">
        <v>867</v>
      </c>
      <c r="K5875" s="91">
        <v>0</v>
      </c>
      <c r="L5875" s="278">
        <v>0</v>
      </c>
      <c r="M5875" s="278">
        <f t="shared" si="91"/>
        <v>0</v>
      </c>
    </row>
    <row r="5876" spans="1:13" hidden="1" x14ac:dyDescent="0.3">
      <c r="A5876" s="108">
        <v>595516</v>
      </c>
      <c r="B5876" s="133" t="s">
        <v>11228</v>
      </c>
      <c r="C5876" s="133" t="s">
        <v>28</v>
      </c>
      <c r="D5876" s="133" t="s">
        <v>11209</v>
      </c>
      <c r="E5876" s="133" t="s">
        <v>1185</v>
      </c>
      <c r="F5876" s="133" t="s">
        <v>11031</v>
      </c>
      <c r="G5876" s="133" t="s">
        <v>865</v>
      </c>
      <c r="H5876" s="133" t="s">
        <v>1186</v>
      </c>
      <c r="I5876" t="b">
        <v>0</v>
      </c>
      <c r="J5876" s="133" t="s">
        <v>867</v>
      </c>
      <c r="K5876" s="91">
        <v>600</v>
      </c>
      <c r="L5876" s="278">
        <v>600</v>
      </c>
      <c r="M5876" s="278">
        <f t="shared" si="91"/>
        <v>0</v>
      </c>
    </row>
    <row r="5877" spans="1:13" hidden="1" x14ac:dyDescent="0.3">
      <c r="A5877" s="108">
        <v>591300</v>
      </c>
      <c r="B5877" s="133" t="s">
        <v>11229</v>
      </c>
      <c r="C5877" s="133" t="s">
        <v>28</v>
      </c>
      <c r="D5877" s="133" t="s">
        <v>11209</v>
      </c>
      <c r="E5877" s="133" t="s">
        <v>1185</v>
      </c>
      <c r="F5877" s="133" t="s">
        <v>11031</v>
      </c>
      <c r="G5877" s="133" t="s">
        <v>925</v>
      </c>
      <c r="H5877" s="133" t="s">
        <v>11230</v>
      </c>
      <c r="I5877" t="b">
        <v>0</v>
      </c>
      <c r="J5877" s="133" t="s">
        <v>867</v>
      </c>
      <c r="K5877" s="91">
        <v>600</v>
      </c>
      <c r="L5877" s="278">
        <v>600</v>
      </c>
      <c r="M5877" s="278">
        <f t="shared" si="91"/>
        <v>0</v>
      </c>
    </row>
    <row r="5878" spans="1:13" hidden="1" x14ac:dyDescent="0.3">
      <c r="A5878" s="108">
        <v>597599</v>
      </c>
      <c r="B5878" s="133" t="s">
        <v>11231</v>
      </c>
      <c r="C5878" s="133" t="s">
        <v>28</v>
      </c>
      <c r="D5878" s="133" t="s">
        <v>11209</v>
      </c>
      <c r="E5878" s="133" t="s">
        <v>1185</v>
      </c>
      <c r="F5878" s="133" t="s">
        <v>11031</v>
      </c>
      <c r="G5878" s="133" t="s">
        <v>928</v>
      </c>
      <c r="H5878" s="133" t="s">
        <v>11232</v>
      </c>
      <c r="I5878" t="b">
        <v>0</v>
      </c>
      <c r="J5878" s="133" t="s">
        <v>867</v>
      </c>
      <c r="K5878" s="91">
        <v>150</v>
      </c>
      <c r="L5878" s="278">
        <v>150</v>
      </c>
      <c r="M5878" s="278">
        <f t="shared" si="91"/>
        <v>0</v>
      </c>
    </row>
    <row r="5879" spans="1:13" hidden="1" x14ac:dyDescent="0.3">
      <c r="A5879" s="108">
        <v>587427</v>
      </c>
      <c r="B5879" s="133" t="s">
        <v>11233</v>
      </c>
      <c r="C5879" s="133" t="s">
        <v>28</v>
      </c>
      <c r="D5879" s="133" t="s">
        <v>11209</v>
      </c>
      <c r="E5879" s="133" t="s">
        <v>1185</v>
      </c>
      <c r="F5879" s="133" t="s">
        <v>11031</v>
      </c>
      <c r="G5879" s="133" t="s">
        <v>931</v>
      </c>
      <c r="H5879" s="133" t="s">
        <v>11234</v>
      </c>
      <c r="I5879" t="b">
        <v>0</v>
      </c>
      <c r="J5879" s="133" t="s">
        <v>867</v>
      </c>
      <c r="K5879" s="91">
        <v>400</v>
      </c>
      <c r="L5879" s="278">
        <v>400</v>
      </c>
      <c r="M5879" s="278">
        <f t="shared" si="91"/>
        <v>0</v>
      </c>
    </row>
    <row r="5880" spans="1:13" hidden="1" x14ac:dyDescent="0.3">
      <c r="A5880" s="108">
        <v>850788</v>
      </c>
      <c r="B5880" s="133" t="s">
        <v>11235</v>
      </c>
      <c r="C5880" s="133" t="s">
        <v>28</v>
      </c>
      <c r="D5880" s="133" t="s">
        <v>11209</v>
      </c>
      <c r="E5880" s="133" t="s">
        <v>1418</v>
      </c>
      <c r="F5880" s="133" t="s">
        <v>11031</v>
      </c>
      <c r="G5880" s="133" t="s">
        <v>865</v>
      </c>
      <c r="H5880" s="133" t="s">
        <v>1636</v>
      </c>
      <c r="I5880" t="b">
        <v>0</v>
      </c>
      <c r="J5880" s="133" t="s">
        <v>867</v>
      </c>
      <c r="K5880" s="91">
        <v>150</v>
      </c>
      <c r="L5880" s="278">
        <v>150</v>
      </c>
      <c r="M5880" s="278">
        <f t="shared" si="91"/>
        <v>0</v>
      </c>
    </row>
    <row r="5881" spans="1:13" hidden="1" x14ac:dyDescent="0.3">
      <c r="A5881" s="108">
        <v>587446</v>
      </c>
      <c r="B5881" s="133" t="s">
        <v>11236</v>
      </c>
      <c r="C5881" s="133" t="s">
        <v>28</v>
      </c>
      <c r="D5881" s="133" t="s">
        <v>11209</v>
      </c>
      <c r="E5881" s="133" t="s">
        <v>1188</v>
      </c>
      <c r="F5881" s="133" t="s">
        <v>11031</v>
      </c>
      <c r="G5881" s="133" t="s">
        <v>865</v>
      </c>
      <c r="H5881" s="133" t="s">
        <v>1189</v>
      </c>
      <c r="I5881" t="b">
        <v>0</v>
      </c>
      <c r="J5881" s="133" t="s">
        <v>867</v>
      </c>
      <c r="K5881" s="91">
        <v>1100</v>
      </c>
      <c r="L5881" s="278">
        <v>1100</v>
      </c>
      <c r="M5881" s="278">
        <f t="shared" si="91"/>
        <v>0</v>
      </c>
    </row>
    <row r="5882" spans="1:13" hidden="1" x14ac:dyDescent="0.3">
      <c r="A5882" s="108">
        <v>590023</v>
      </c>
      <c r="B5882" s="133" t="s">
        <v>11237</v>
      </c>
      <c r="C5882" s="133" t="s">
        <v>28</v>
      </c>
      <c r="D5882" s="133" t="s">
        <v>11209</v>
      </c>
      <c r="E5882" s="133" t="s">
        <v>1188</v>
      </c>
      <c r="F5882" s="133" t="s">
        <v>11238</v>
      </c>
      <c r="G5882" s="133" t="s">
        <v>865</v>
      </c>
      <c r="H5882" s="133" t="s">
        <v>1189</v>
      </c>
      <c r="I5882" t="b">
        <v>0</v>
      </c>
      <c r="J5882" s="133" t="s">
        <v>867</v>
      </c>
      <c r="K5882" s="91">
        <v>0</v>
      </c>
      <c r="L5882" s="278">
        <v>0</v>
      </c>
      <c r="M5882" s="278">
        <f t="shared" si="91"/>
        <v>0</v>
      </c>
    </row>
    <row r="5883" spans="1:13" hidden="1" x14ac:dyDescent="0.3">
      <c r="A5883" s="108">
        <v>590024</v>
      </c>
      <c r="B5883" s="133" t="s">
        <v>11239</v>
      </c>
      <c r="C5883" s="133" t="s">
        <v>28</v>
      </c>
      <c r="D5883" s="133" t="s">
        <v>11209</v>
      </c>
      <c r="E5883" s="133" t="s">
        <v>1191</v>
      </c>
      <c r="F5883" s="133" t="s">
        <v>11031</v>
      </c>
      <c r="G5883" s="133" t="s">
        <v>865</v>
      </c>
      <c r="H5883" s="133" t="s">
        <v>2130</v>
      </c>
      <c r="I5883" t="b">
        <v>0</v>
      </c>
      <c r="J5883" s="133" t="s">
        <v>867</v>
      </c>
      <c r="K5883" s="91">
        <v>1200</v>
      </c>
      <c r="L5883" s="278">
        <v>1200</v>
      </c>
      <c r="M5883" s="278">
        <f t="shared" si="91"/>
        <v>0</v>
      </c>
    </row>
    <row r="5884" spans="1:13" hidden="1" x14ac:dyDescent="0.3">
      <c r="A5884" s="108">
        <v>590025</v>
      </c>
      <c r="B5884" s="133" t="s">
        <v>11240</v>
      </c>
      <c r="C5884" s="133" t="s">
        <v>28</v>
      </c>
      <c r="D5884" s="133" t="s">
        <v>11209</v>
      </c>
      <c r="E5884" s="133" t="s">
        <v>1194</v>
      </c>
      <c r="F5884" s="133" t="s">
        <v>11031</v>
      </c>
      <c r="G5884" s="133" t="s">
        <v>865</v>
      </c>
      <c r="H5884" s="133" t="s">
        <v>1195</v>
      </c>
      <c r="I5884" t="b">
        <v>0</v>
      </c>
      <c r="J5884" s="133" t="s">
        <v>867</v>
      </c>
      <c r="K5884" s="91">
        <v>100</v>
      </c>
      <c r="L5884" s="278">
        <v>100</v>
      </c>
      <c r="M5884" s="278">
        <f t="shared" si="91"/>
        <v>0</v>
      </c>
    </row>
    <row r="5885" spans="1:13" hidden="1" x14ac:dyDescent="0.3">
      <c r="A5885" s="108">
        <v>598617</v>
      </c>
      <c r="B5885" s="133" t="s">
        <v>11241</v>
      </c>
      <c r="C5885" s="133" t="s">
        <v>28</v>
      </c>
      <c r="D5885" s="133" t="s">
        <v>11209</v>
      </c>
      <c r="E5885" s="133" t="s">
        <v>1202</v>
      </c>
      <c r="F5885" s="133" t="s">
        <v>11031</v>
      </c>
      <c r="G5885" s="133" t="s">
        <v>865</v>
      </c>
      <c r="H5885" s="133" t="s">
        <v>1203</v>
      </c>
      <c r="I5885" t="b">
        <v>0</v>
      </c>
      <c r="J5885" s="133" t="s">
        <v>867</v>
      </c>
      <c r="K5885" s="91">
        <v>1500</v>
      </c>
      <c r="L5885" s="278">
        <v>1500</v>
      </c>
      <c r="M5885" s="278">
        <f t="shared" si="91"/>
        <v>0</v>
      </c>
    </row>
    <row r="5886" spans="1:13" hidden="1" x14ac:dyDescent="0.3">
      <c r="A5886" s="108">
        <v>850018</v>
      </c>
      <c r="B5886" s="133" t="s">
        <v>11242</v>
      </c>
      <c r="C5886" s="133" t="s">
        <v>28</v>
      </c>
      <c r="D5886" s="133" t="s">
        <v>11209</v>
      </c>
      <c r="E5886" s="133" t="s">
        <v>1354</v>
      </c>
      <c r="F5886" s="133" t="s">
        <v>11031</v>
      </c>
      <c r="G5886" s="133" t="s">
        <v>865</v>
      </c>
      <c r="H5886" s="133" t="s">
        <v>1355</v>
      </c>
      <c r="I5886" t="b">
        <v>0</v>
      </c>
      <c r="J5886" s="133" t="s">
        <v>867</v>
      </c>
      <c r="K5886" s="91">
        <v>3000</v>
      </c>
      <c r="L5886" s="278">
        <v>3000</v>
      </c>
      <c r="M5886" s="278">
        <f t="shared" si="91"/>
        <v>0</v>
      </c>
    </row>
    <row r="5887" spans="1:13" hidden="1" x14ac:dyDescent="0.3">
      <c r="A5887" s="108">
        <v>850025</v>
      </c>
      <c r="B5887" s="133" t="s">
        <v>11243</v>
      </c>
      <c r="C5887" s="133" t="s">
        <v>28</v>
      </c>
      <c r="D5887" s="133" t="s">
        <v>11209</v>
      </c>
      <c r="E5887" s="133" t="s">
        <v>1354</v>
      </c>
      <c r="F5887" s="133" t="s">
        <v>11031</v>
      </c>
      <c r="G5887" s="133" t="s">
        <v>925</v>
      </c>
      <c r="H5887" s="133" t="s">
        <v>11244</v>
      </c>
      <c r="I5887" t="b">
        <v>0</v>
      </c>
      <c r="J5887" s="133" t="s">
        <v>867</v>
      </c>
      <c r="K5887" s="91">
        <v>3300</v>
      </c>
      <c r="L5887" s="278">
        <v>3300</v>
      </c>
      <c r="M5887" s="278">
        <f t="shared" si="91"/>
        <v>0</v>
      </c>
    </row>
    <row r="5888" spans="1:13" hidden="1" x14ac:dyDescent="0.3">
      <c r="A5888" s="108">
        <v>583392</v>
      </c>
      <c r="B5888" s="133" t="s">
        <v>11245</v>
      </c>
      <c r="C5888" s="133" t="s">
        <v>28</v>
      </c>
      <c r="D5888" s="133" t="s">
        <v>11209</v>
      </c>
      <c r="E5888" s="133" t="s">
        <v>1215</v>
      </c>
      <c r="F5888" s="133" t="s">
        <v>11031</v>
      </c>
      <c r="G5888" s="133" t="s">
        <v>865</v>
      </c>
      <c r="H5888" s="133" t="s">
        <v>11246</v>
      </c>
      <c r="I5888" t="b">
        <v>0</v>
      </c>
      <c r="J5888" s="133" t="s">
        <v>867</v>
      </c>
      <c r="K5888" s="91">
        <v>500</v>
      </c>
      <c r="L5888" s="278">
        <v>500</v>
      </c>
      <c r="M5888" s="278">
        <f t="shared" si="91"/>
        <v>0</v>
      </c>
    </row>
    <row r="5889" spans="1:13" hidden="1" x14ac:dyDescent="0.3">
      <c r="A5889" s="108">
        <v>595430</v>
      </c>
      <c r="B5889" s="133" t="s">
        <v>11247</v>
      </c>
      <c r="C5889" s="133" t="s">
        <v>28</v>
      </c>
      <c r="D5889" s="133" t="s">
        <v>11209</v>
      </c>
      <c r="E5889" s="133" t="s">
        <v>1215</v>
      </c>
      <c r="F5889" s="133" t="s">
        <v>11031</v>
      </c>
      <c r="G5889" s="133" t="s">
        <v>925</v>
      </c>
      <c r="H5889" s="133" t="s">
        <v>11248</v>
      </c>
      <c r="I5889" t="b">
        <v>0</v>
      </c>
      <c r="J5889" s="133" t="s">
        <v>867</v>
      </c>
      <c r="K5889" s="91">
        <v>600</v>
      </c>
      <c r="L5889" s="278">
        <v>600</v>
      </c>
      <c r="M5889" s="278">
        <f t="shared" si="91"/>
        <v>0</v>
      </c>
    </row>
    <row r="5890" spans="1:13" hidden="1" x14ac:dyDescent="0.3">
      <c r="A5890" s="108">
        <v>602002</v>
      </c>
      <c r="B5890" s="133" t="s">
        <v>11249</v>
      </c>
      <c r="C5890" s="133" t="s">
        <v>28</v>
      </c>
      <c r="D5890" s="133" t="s">
        <v>11209</v>
      </c>
      <c r="E5890" s="133" t="s">
        <v>1215</v>
      </c>
      <c r="F5890" s="133" t="s">
        <v>11031</v>
      </c>
      <c r="G5890" s="133" t="s">
        <v>928</v>
      </c>
      <c r="H5890" s="133" t="s">
        <v>11250</v>
      </c>
      <c r="I5890" t="b">
        <v>0</v>
      </c>
      <c r="J5890" s="133" t="s">
        <v>867</v>
      </c>
      <c r="K5890" s="91">
        <v>5000</v>
      </c>
      <c r="L5890" s="278">
        <v>5000</v>
      </c>
      <c r="M5890" s="278">
        <f t="shared" si="91"/>
        <v>0</v>
      </c>
    </row>
    <row r="5891" spans="1:13" hidden="1" x14ac:dyDescent="0.3">
      <c r="A5891" s="108">
        <v>599854</v>
      </c>
      <c r="B5891" s="133" t="s">
        <v>11251</v>
      </c>
      <c r="C5891" s="133" t="s">
        <v>28</v>
      </c>
      <c r="D5891" s="133" t="s">
        <v>11209</v>
      </c>
      <c r="E5891" s="133" t="s">
        <v>1215</v>
      </c>
      <c r="F5891" s="133" t="s">
        <v>11031</v>
      </c>
      <c r="G5891" s="133" t="s">
        <v>931</v>
      </c>
      <c r="H5891" s="133" t="s">
        <v>11122</v>
      </c>
      <c r="I5891" t="b">
        <v>0</v>
      </c>
      <c r="J5891" s="133" t="s">
        <v>867</v>
      </c>
      <c r="K5891" s="91">
        <v>16200</v>
      </c>
      <c r="L5891" s="278">
        <v>16200</v>
      </c>
      <c r="M5891" s="278">
        <f t="shared" si="91"/>
        <v>0</v>
      </c>
    </row>
    <row r="5892" spans="1:13" hidden="1" x14ac:dyDescent="0.3">
      <c r="A5892" s="108">
        <v>599855</v>
      </c>
      <c r="B5892" s="133" t="s">
        <v>11252</v>
      </c>
      <c r="C5892" s="133" t="s">
        <v>28</v>
      </c>
      <c r="D5892" s="133" t="s">
        <v>11209</v>
      </c>
      <c r="E5892" s="133" t="s">
        <v>1215</v>
      </c>
      <c r="F5892" s="133" t="s">
        <v>11031</v>
      </c>
      <c r="G5892" s="133" t="s">
        <v>944</v>
      </c>
      <c r="H5892" s="133" t="s">
        <v>11253</v>
      </c>
      <c r="I5892" t="b">
        <v>0</v>
      </c>
      <c r="J5892" s="133" t="s">
        <v>867</v>
      </c>
      <c r="K5892" s="91">
        <v>1000</v>
      </c>
      <c r="L5892" s="278">
        <v>1000</v>
      </c>
      <c r="M5892" s="278">
        <f t="shared" si="91"/>
        <v>0</v>
      </c>
    </row>
    <row r="5893" spans="1:13" hidden="1" x14ac:dyDescent="0.3">
      <c r="A5893" s="108">
        <v>850204</v>
      </c>
      <c r="B5893" s="133" t="s">
        <v>11254</v>
      </c>
      <c r="C5893" s="133" t="s">
        <v>28</v>
      </c>
      <c r="D5893" s="133" t="s">
        <v>11209</v>
      </c>
      <c r="E5893" s="133" t="s">
        <v>1215</v>
      </c>
      <c r="F5893" s="133" t="s">
        <v>11031</v>
      </c>
      <c r="G5893" s="133" t="s">
        <v>1060</v>
      </c>
      <c r="H5893" s="133" t="s">
        <v>11255</v>
      </c>
      <c r="I5893" t="b">
        <v>0</v>
      </c>
      <c r="J5893" s="133" t="s">
        <v>867</v>
      </c>
      <c r="K5893" s="91">
        <v>140</v>
      </c>
      <c r="L5893" s="278">
        <v>140</v>
      </c>
      <c r="M5893" s="278">
        <f t="shared" si="91"/>
        <v>0</v>
      </c>
    </row>
    <row r="5894" spans="1:13" hidden="1" x14ac:dyDescent="0.3">
      <c r="A5894" s="108">
        <v>601975</v>
      </c>
      <c r="B5894" s="133" t="s">
        <v>11256</v>
      </c>
      <c r="C5894" s="133" t="s">
        <v>28</v>
      </c>
      <c r="D5894" s="133" t="s">
        <v>11209</v>
      </c>
      <c r="E5894" s="133" t="s">
        <v>1220</v>
      </c>
      <c r="F5894" s="133" t="s">
        <v>11031</v>
      </c>
      <c r="G5894" s="133" t="s">
        <v>865</v>
      </c>
      <c r="H5894" s="133" t="s">
        <v>11257</v>
      </c>
      <c r="I5894" t="b">
        <v>0</v>
      </c>
      <c r="J5894" s="133" t="s">
        <v>867</v>
      </c>
      <c r="K5894" s="91">
        <v>800</v>
      </c>
      <c r="L5894" s="278">
        <v>800</v>
      </c>
      <c r="M5894" s="278">
        <f t="shared" ref="M5894:M5957" si="92">+L5894-K5894</f>
        <v>0</v>
      </c>
    </row>
    <row r="5895" spans="1:13" hidden="1" x14ac:dyDescent="0.3">
      <c r="A5895" s="108">
        <v>603189</v>
      </c>
      <c r="B5895" s="133" t="s">
        <v>11258</v>
      </c>
      <c r="C5895" s="133" t="s">
        <v>28</v>
      </c>
      <c r="D5895" s="133" t="s">
        <v>11209</v>
      </c>
      <c r="E5895" s="133" t="s">
        <v>1220</v>
      </c>
      <c r="F5895" s="133" t="s">
        <v>11031</v>
      </c>
      <c r="G5895" s="133" t="s">
        <v>925</v>
      </c>
      <c r="H5895" s="133" t="s">
        <v>11259</v>
      </c>
      <c r="I5895" t="b">
        <v>0</v>
      </c>
      <c r="J5895" s="133" t="s">
        <v>867</v>
      </c>
      <c r="K5895" s="91">
        <v>3400</v>
      </c>
      <c r="L5895" s="278">
        <v>3400</v>
      </c>
      <c r="M5895" s="278">
        <f t="shared" si="92"/>
        <v>0</v>
      </c>
    </row>
    <row r="5896" spans="1:13" hidden="1" x14ac:dyDescent="0.3">
      <c r="A5896" s="108">
        <v>595518</v>
      </c>
      <c r="B5896" s="133" t="s">
        <v>11260</v>
      </c>
      <c r="C5896" s="133" t="s">
        <v>28</v>
      </c>
      <c r="D5896" s="133" t="s">
        <v>11209</v>
      </c>
      <c r="E5896" s="133" t="s">
        <v>1220</v>
      </c>
      <c r="F5896" s="133" t="s">
        <v>11031</v>
      </c>
      <c r="G5896" s="133" t="s">
        <v>928</v>
      </c>
      <c r="H5896" s="133" t="s">
        <v>11261</v>
      </c>
      <c r="I5896" t="b">
        <v>0</v>
      </c>
      <c r="J5896" s="133" t="s">
        <v>867</v>
      </c>
      <c r="K5896" s="91">
        <v>3100</v>
      </c>
      <c r="L5896" s="278">
        <v>3100</v>
      </c>
      <c r="M5896" s="278">
        <f t="shared" si="92"/>
        <v>0</v>
      </c>
    </row>
    <row r="5897" spans="1:13" hidden="1" x14ac:dyDescent="0.3">
      <c r="A5897" s="108">
        <v>601736</v>
      </c>
      <c r="B5897" s="133" t="s">
        <v>11262</v>
      </c>
      <c r="C5897" s="133" t="s">
        <v>28</v>
      </c>
      <c r="D5897" s="133" t="s">
        <v>11209</v>
      </c>
      <c r="E5897" s="133" t="s">
        <v>1220</v>
      </c>
      <c r="F5897" s="133" t="s">
        <v>11031</v>
      </c>
      <c r="G5897" s="133" t="s">
        <v>931</v>
      </c>
      <c r="H5897" s="133" t="s">
        <v>11263</v>
      </c>
      <c r="I5897" t="b">
        <v>0</v>
      </c>
      <c r="J5897" s="133" t="s">
        <v>867</v>
      </c>
      <c r="K5897" s="91">
        <v>2500</v>
      </c>
      <c r="L5897" s="278">
        <v>2500</v>
      </c>
      <c r="M5897" s="278">
        <f t="shared" si="92"/>
        <v>0</v>
      </c>
    </row>
    <row r="5898" spans="1:13" hidden="1" x14ac:dyDescent="0.3">
      <c r="A5898" s="108">
        <v>586234</v>
      </c>
      <c r="B5898" s="133" t="s">
        <v>11264</v>
      </c>
      <c r="C5898" s="133" t="s">
        <v>28</v>
      </c>
      <c r="D5898" s="133" t="s">
        <v>11209</v>
      </c>
      <c r="E5898" s="133" t="s">
        <v>1220</v>
      </c>
      <c r="F5898" s="133" t="s">
        <v>11031</v>
      </c>
      <c r="G5898" s="133" t="s">
        <v>944</v>
      </c>
      <c r="H5898" s="133" t="s">
        <v>11265</v>
      </c>
      <c r="I5898" t="b">
        <v>0</v>
      </c>
      <c r="J5898" s="133" t="s">
        <v>867</v>
      </c>
      <c r="K5898" s="91">
        <v>2700</v>
      </c>
      <c r="L5898" s="278">
        <v>2700</v>
      </c>
      <c r="M5898" s="278">
        <f t="shared" si="92"/>
        <v>0</v>
      </c>
    </row>
    <row r="5899" spans="1:13" hidden="1" x14ac:dyDescent="0.3">
      <c r="A5899" s="108">
        <v>601802</v>
      </c>
      <c r="B5899" s="133" t="s">
        <v>11266</v>
      </c>
      <c r="C5899" s="133" t="s">
        <v>28</v>
      </c>
      <c r="D5899" s="133" t="s">
        <v>11209</v>
      </c>
      <c r="E5899" s="133" t="s">
        <v>1220</v>
      </c>
      <c r="F5899" s="133" t="s">
        <v>11031</v>
      </c>
      <c r="G5899" s="133" t="s">
        <v>1060</v>
      </c>
      <c r="H5899" s="133" t="s">
        <v>11267</v>
      </c>
      <c r="I5899" t="b">
        <v>0</v>
      </c>
      <c r="J5899" s="133" t="s">
        <v>867</v>
      </c>
      <c r="K5899" s="91">
        <v>700</v>
      </c>
      <c r="L5899" s="278">
        <v>700</v>
      </c>
      <c r="M5899" s="278">
        <f t="shared" si="92"/>
        <v>0</v>
      </c>
    </row>
    <row r="5900" spans="1:13" hidden="1" x14ac:dyDescent="0.3">
      <c r="A5900" s="108">
        <v>583499</v>
      </c>
      <c r="B5900" s="133" t="s">
        <v>11268</v>
      </c>
      <c r="C5900" s="133" t="s">
        <v>28</v>
      </c>
      <c r="D5900" s="133" t="s">
        <v>11209</v>
      </c>
      <c r="E5900" s="133" t="s">
        <v>1229</v>
      </c>
      <c r="F5900" s="133" t="s">
        <v>11031</v>
      </c>
      <c r="G5900" s="133" t="s">
        <v>865</v>
      </c>
      <c r="H5900" s="133" t="s">
        <v>1308</v>
      </c>
      <c r="I5900" t="b">
        <v>0</v>
      </c>
      <c r="J5900" s="133" t="s">
        <v>867</v>
      </c>
      <c r="K5900" s="91">
        <v>1000</v>
      </c>
      <c r="L5900" s="278">
        <v>1000</v>
      </c>
      <c r="M5900" s="278">
        <f t="shared" si="92"/>
        <v>0</v>
      </c>
    </row>
    <row r="5901" spans="1:13" hidden="1" x14ac:dyDescent="0.3">
      <c r="A5901" s="108">
        <v>590026</v>
      </c>
      <c r="B5901" s="133" t="s">
        <v>11269</v>
      </c>
      <c r="C5901" s="133" t="s">
        <v>28</v>
      </c>
      <c r="D5901" s="133" t="s">
        <v>11209</v>
      </c>
      <c r="E5901" s="133" t="s">
        <v>1229</v>
      </c>
      <c r="F5901" s="133" t="s">
        <v>11031</v>
      </c>
      <c r="G5901" s="133" t="s">
        <v>925</v>
      </c>
      <c r="H5901" s="133" t="s">
        <v>1314</v>
      </c>
      <c r="I5901" t="b">
        <v>0</v>
      </c>
      <c r="J5901" s="133" t="s">
        <v>867</v>
      </c>
      <c r="K5901" s="91">
        <v>300</v>
      </c>
      <c r="L5901" s="278">
        <v>300</v>
      </c>
      <c r="M5901" s="278">
        <f t="shared" si="92"/>
        <v>0</v>
      </c>
    </row>
    <row r="5902" spans="1:13" hidden="1" x14ac:dyDescent="0.3">
      <c r="A5902" s="108">
        <v>590027</v>
      </c>
      <c r="B5902" s="133" t="s">
        <v>11270</v>
      </c>
      <c r="C5902" s="133" t="s">
        <v>28</v>
      </c>
      <c r="D5902" s="133" t="s">
        <v>11209</v>
      </c>
      <c r="E5902" s="133" t="s">
        <v>1229</v>
      </c>
      <c r="F5902" s="133" t="s">
        <v>11031</v>
      </c>
      <c r="G5902" s="133" t="s">
        <v>928</v>
      </c>
      <c r="H5902" s="133" t="s">
        <v>11271</v>
      </c>
      <c r="I5902" t="b">
        <v>0</v>
      </c>
      <c r="J5902" s="133" t="s">
        <v>867</v>
      </c>
      <c r="K5902" s="91">
        <v>240</v>
      </c>
      <c r="L5902" s="278">
        <v>240</v>
      </c>
      <c r="M5902" s="278">
        <f t="shared" si="92"/>
        <v>0</v>
      </c>
    </row>
    <row r="5903" spans="1:13" hidden="1" x14ac:dyDescent="0.3">
      <c r="A5903" s="108">
        <v>590028</v>
      </c>
      <c r="B5903" s="133" t="s">
        <v>11272</v>
      </c>
      <c r="C5903" s="133" t="s">
        <v>28</v>
      </c>
      <c r="D5903" s="133" t="s">
        <v>11209</v>
      </c>
      <c r="E5903" s="133" t="s">
        <v>1229</v>
      </c>
      <c r="F5903" s="133" t="s">
        <v>11031</v>
      </c>
      <c r="G5903" s="133" t="s">
        <v>931</v>
      </c>
      <c r="H5903" s="133" t="s">
        <v>2699</v>
      </c>
      <c r="I5903" t="b">
        <v>0</v>
      </c>
      <c r="J5903" s="133" t="s">
        <v>867</v>
      </c>
      <c r="K5903" s="91">
        <v>300</v>
      </c>
      <c r="L5903" s="278">
        <v>300</v>
      </c>
      <c r="M5903" s="278">
        <f t="shared" si="92"/>
        <v>0</v>
      </c>
    </row>
    <row r="5904" spans="1:13" hidden="1" x14ac:dyDescent="0.3">
      <c r="A5904" s="108">
        <v>590029</v>
      </c>
      <c r="B5904" s="133" t="s">
        <v>11273</v>
      </c>
      <c r="C5904" s="133" t="s">
        <v>28</v>
      </c>
      <c r="D5904" s="133" t="s">
        <v>11209</v>
      </c>
      <c r="E5904" s="133" t="s">
        <v>1229</v>
      </c>
      <c r="F5904" s="133" t="s">
        <v>11031</v>
      </c>
      <c r="G5904" s="133" t="s">
        <v>944</v>
      </c>
      <c r="H5904" s="133" t="s">
        <v>1238</v>
      </c>
      <c r="I5904" t="b">
        <v>0</v>
      </c>
      <c r="J5904" s="133" t="s">
        <v>867</v>
      </c>
      <c r="K5904" s="91">
        <v>300</v>
      </c>
      <c r="L5904" s="278">
        <v>300</v>
      </c>
      <c r="M5904" s="278">
        <f t="shared" si="92"/>
        <v>0</v>
      </c>
    </row>
    <row r="5905" spans="1:13" hidden="1" x14ac:dyDescent="0.3">
      <c r="A5905" s="108">
        <v>590030</v>
      </c>
      <c r="B5905" s="133" t="s">
        <v>11274</v>
      </c>
      <c r="C5905" s="133" t="s">
        <v>28</v>
      </c>
      <c r="D5905" s="133" t="s">
        <v>11209</v>
      </c>
      <c r="E5905" s="133" t="s">
        <v>1229</v>
      </c>
      <c r="F5905" s="133" t="s">
        <v>11031</v>
      </c>
      <c r="G5905" s="133" t="s">
        <v>1060</v>
      </c>
      <c r="H5905" s="133" t="s">
        <v>11275</v>
      </c>
      <c r="I5905" t="b">
        <v>0</v>
      </c>
      <c r="J5905" s="133" t="s">
        <v>867</v>
      </c>
      <c r="K5905" s="91">
        <v>15000</v>
      </c>
      <c r="L5905" s="278">
        <v>15000</v>
      </c>
      <c r="M5905" s="278">
        <f t="shared" si="92"/>
        <v>0</v>
      </c>
    </row>
    <row r="5906" spans="1:13" hidden="1" x14ac:dyDescent="0.3">
      <c r="A5906" s="108">
        <v>603361</v>
      </c>
      <c r="B5906" s="133" t="s">
        <v>11276</v>
      </c>
      <c r="C5906" s="133" t="s">
        <v>28</v>
      </c>
      <c r="D5906" s="133" t="s">
        <v>11209</v>
      </c>
      <c r="E5906" s="133" t="s">
        <v>1229</v>
      </c>
      <c r="F5906" s="133" t="s">
        <v>11031</v>
      </c>
      <c r="G5906" s="133" t="s">
        <v>1063</v>
      </c>
      <c r="H5906" s="133" t="s">
        <v>11277</v>
      </c>
      <c r="I5906" t="b">
        <v>0</v>
      </c>
      <c r="J5906" s="133" t="s">
        <v>867</v>
      </c>
      <c r="K5906" s="91">
        <v>220</v>
      </c>
      <c r="L5906" s="278">
        <v>220</v>
      </c>
      <c r="M5906" s="278">
        <f t="shared" si="92"/>
        <v>0</v>
      </c>
    </row>
    <row r="5907" spans="1:13" hidden="1" x14ac:dyDescent="0.3">
      <c r="A5907" s="108">
        <v>586391</v>
      </c>
      <c r="B5907" s="133" t="s">
        <v>11278</v>
      </c>
      <c r="C5907" s="133" t="s">
        <v>28</v>
      </c>
      <c r="D5907" s="133" t="s">
        <v>11209</v>
      </c>
      <c r="E5907" s="133" t="s">
        <v>1240</v>
      </c>
      <c r="F5907" s="133" t="s">
        <v>11031</v>
      </c>
      <c r="G5907" s="133" t="s">
        <v>865</v>
      </c>
      <c r="H5907" s="133" t="s">
        <v>7729</v>
      </c>
      <c r="I5907" t="b">
        <v>0</v>
      </c>
      <c r="J5907" s="133" t="s">
        <v>867</v>
      </c>
      <c r="K5907" s="91">
        <v>6000</v>
      </c>
      <c r="L5907" s="278">
        <v>6000</v>
      </c>
      <c r="M5907" s="278">
        <f t="shared" si="92"/>
        <v>0</v>
      </c>
    </row>
    <row r="5908" spans="1:13" hidden="1" x14ac:dyDescent="0.3">
      <c r="A5908" s="108">
        <v>589294</v>
      </c>
      <c r="B5908" s="133" t="s">
        <v>11279</v>
      </c>
      <c r="C5908" s="133" t="s">
        <v>28</v>
      </c>
      <c r="D5908" s="133" t="s">
        <v>11209</v>
      </c>
      <c r="E5908" s="133" t="s">
        <v>1240</v>
      </c>
      <c r="F5908" s="133" t="s">
        <v>11031</v>
      </c>
      <c r="G5908" s="133" t="s">
        <v>1807</v>
      </c>
      <c r="H5908" s="133" t="s">
        <v>11280</v>
      </c>
      <c r="I5908" t="b">
        <v>0</v>
      </c>
      <c r="J5908" s="133" t="s">
        <v>867</v>
      </c>
      <c r="K5908" s="91">
        <v>1200</v>
      </c>
      <c r="L5908" s="278">
        <v>1200</v>
      </c>
      <c r="M5908" s="278">
        <f t="shared" si="92"/>
        <v>0</v>
      </c>
    </row>
    <row r="5909" spans="1:13" hidden="1" x14ac:dyDescent="0.3">
      <c r="A5909" s="108">
        <v>589295</v>
      </c>
      <c r="B5909" s="133" t="s">
        <v>11281</v>
      </c>
      <c r="C5909" s="133" t="s">
        <v>28</v>
      </c>
      <c r="D5909" s="133" t="s">
        <v>11209</v>
      </c>
      <c r="E5909" s="133" t="s">
        <v>1240</v>
      </c>
      <c r="F5909" s="133" t="s">
        <v>11031</v>
      </c>
      <c r="G5909" s="133" t="s">
        <v>1072</v>
      </c>
      <c r="H5909" s="133" t="s">
        <v>11282</v>
      </c>
      <c r="I5909" t="b">
        <v>0</v>
      </c>
      <c r="J5909" s="133" t="s">
        <v>867</v>
      </c>
      <c r="K5909" s="91">
        <v>2700</v>
      </c>
      <c r="L5909" s="278">
        <v>2700</v>
      </c>
      <c r="M5909" s="278">
        <f t="shared" si="92"/>
        <v>0</v>
      </c>
    </row>
    <row r="5910" spans="1:13" hidden="1" x14ac:dyDescent="0.3">
      <c r="A5910" s="108">
        <v>586955</v>
      </c>
      <c r="B5910" s="133" t="s">
        <v>11283</v>
      </c>
      <c r="C5910" s="133" t="s">
        <v>28</v>
      </c>
      <c r="D5910" s="133" t="s">
        <v>11209</v>
      </c>
      <c r="E5910" s="133" t="s">
        <v>1240</v>
      </c>
      <c r="F5910" s="133" t="s">
        <v>11031</v>
      </c>
      <c r="G5910" s="133" t="s">
        <v>1075</v>
      </c>
      <c r="H5910" s="133" t="s">
        <v>11147</v>
      </c>
      <c r="I5910" t="b">
        <v>0</v>
      </c>
      <c r="J5910" s="133" t="s">
        <v>867</v>
      </c>
      <c r="K5910" s="91">
        <v>1500</v>
      </c>
      <c r="L5910" s="278">
        <v>1500</v>
      </c>
      <c r="M5910" s="278">
        <f t="shared" si="92"/>
        <v>0</v>
      </c>
    </row>
    <row r="5911" spans="1:13" hidden="1" x14ac:dyDescent="0.3">
      <c r="A5911" s="108">
        <v>603857</v>
      </c>
      <c r="B5911" s="133" t="s">
        <v>11284</v>
      </c>
      <c r="C5911" s="133" t="s">
        <v>28</v>
      </c>
      <c r="D5911" s="133" t="s">
        <v>11209</v>
      </c>
      <c r="E5911" s="133" t="s">
        <v>1240</v>
      </c>
      <c r="F5911" s="133" t="s">
        <v>11031</v>
      </c>
      <c r="G5911" s="133" t="s">
        <v>1814</v>
      </c>
      <c r="H5911" s="133" t="s">
        <v>11285</v>
      </c>
      <c r="I5911" t="b">
        <v>0</v>
      </c>
      <c r="J5911" s="133" t="s">
        <v>867</v>
      </c>
      <c r="K5911" s="91">
        <v>2700</v>
      </c>
      <c r="L5911" s="278">
        <v>2700</v>
      </c>
      <c r="M5911" s="278">
        <f t="shared" si="92"/>
        <v>0</v>
      </c>
    </row>
    <row r="5912" spans="1:13" hidden="1" x14ac:dyDescent="0.3">
      <c r="A5912" s="108">
        <v>1877077</v>
      </c>
      <c r="B5912" s="133" t="s">
        <v>11286</v>
      </c>
      <c r="C5912" s="133" t="s">
        <v>28</v>
      </c>
      <c r="D5912" s="133" t="s">
        <v>11209</v>
      </c>
      <c r="E5912" s="133" t="s">
        <v>1240</v>
      </c>
      <c r="F5912" s="133" t="s">
        <v>11031</v>
      </c>
      <c r="G5912" s="133" t="s">
        <v>1817</v>
      </c>
      <c r="H5912" s="133" t="s">
        <v>11287</v>
      </c>
      <c r="I5912" t="b">
        <v>0</v>
      </c>
      <c r="J5912" s="133" t="s">
        <v>867</v>
      </c>
      <c r="K5912" s="91">
        <v>2670</v>
      </c>
      <c r="L5912" s="278">
        <v>2670</v>
      </c>
      <c r="M5912" s="278">
        <f t="shared" si="92"/>
        <v>0</v>
      </c>
    </row>
    <row r="5913" spans="1:13" hidden="1" x14ac:dyDescent="0.3">
      <c r="A5913" s="108">
        <v>850086</v>
      </c>
      <c r="B5913" s="133" t="s">
        <v>11288</v>
      </c>
      <c r="C5913" s="133" t="s">
        <v>28</v>
      </c>
      <c r="D5913" s="133" t="s">
        <v>11209</v>
      </c>
      <c r="E5913" s="133" t="s">
        <v>1240</v>
      </c>
      <c r="F5913" s="133" t="s">
        <v>11031</v>
      </c>
      <c r="G5913" s="133" t="s">
        <v>4455</v>
      </c>
      <c r="H5913" s="133" t="s">
        <v>11289</v>
      </c>
      <c r="I5913" t="b">
        <v>0</v>
      </c>
      <c r="J5913" s="133" t="s">
        <v>867</v>
      </c>
      <c r="K5913" s="91">
        <v>1060</v>
      </c>
      <c r="L5913" s="278">
        <v>1060</v>
      </c>
      <c r="M5913" s="278">
        <f t="shared" si="92"/>
        <v>0</v>
      </c>
    </row>
    <row r="5914" spans="1:13" hidden="1" x14ac:dyDescent="0.3">
      <c r="A5914" s="108">
        <v>1191450</v>
      </c>
      <c r="B5914" s="133" t="s">
        <v>11290</v>
      </c>
      <c r="C5914" s="133" t="s">
        <v>28</v>
      </c>
      <c r="D5914" s="133" t="s">
        <v>11209</v>
      </c>
      <c r="E5914" s="133" t="s">
        <v>1240</v>
      </c>
      <c r="F5914" s="133" t="s">
        <v>11031</v>
      </c>
      <c r="G5914" s="133" t="s">
        <v>4021</v>
      </c>
      <c r="H5914" s="133" t="s">
        <v>11291</v>
      </c>
      <c r="I5914" t="b">
        <v>0</v>
      </c>
      <c r="J5914" s="133" t="s">
        <v>867</v>
      </c>
      <c r="K5914" s="91">
        <v>3500</v>
      </c>
      <c r="L5914" s="278">
        <v>3500</v>
      </c>
      <c r="M5914" s="278">
        <f t="shared" si="92"/>
        <v>0</v>
      </c>
    </row>
    <row r="5915" spans="1:13" hidden="1" x14ac:dyDescent="0.3">
      <c r="A5915" s="108">
        <v>850087</v>
      </c>
      <c r="B5915" s="133" t="s">
        <v>11292</v>
      </c>
      <c r="C5915" s="133" t="s">
        <v>28</v>
      </c>
      <c r="D5915" s="133" t="s">
        <v>11209</v>
      </c>
      <c r="E5915" s="133" t="s">
        <v>1240</v>
      </c>
      <c r="F5915" s="133" t="s">
        <v>11031</v>
      </c>
      <c r="G5915" s="133" t="s">
        <v>925</v>
      </c>
      <c r="H5915" s="133" t="s">
        <v>11293</v>
      </c>
      <c r="I5915" t="b">
        <v>0</v>
      </c>
      <c r="J5915" s="133" t="s">
        <v>867</v>
      </c>
      <c r="K5915" s="91">
        <v>18800</v>
      </c>
      <c r="L5915" s="278">
        <v>18800</v>
      </c>
      <c r="M5915" s="278">
        <f t="shared" si="92"/>
        <v>0</v>
      </c>
    </row>
    <row r="5916" spans="1:13" hidden="1" x14ac:dyDescent="0.3">
      <c r="A5916" s="108">
        <v>603859</v>
      </c>
      <c r="B5916" s="133" t="s">
        <v>11294</v>
      </c>
      <c r="C5916" s="133" t="s">
        <v>28</v>
      </c>
      <c r="D5916" s="133" t="s">
        <v>11209</v>
      </c>
      <c r="E5916" s="133" t="s">
        <v>1240</v>
      </c>
      <c r="F5916" s="133" t="s">
        <v>11031</v>
      </c>
      <c r="G5916" s="133" t="s">
        <v>928</v>
      </c>
      <c r="H5916" s="133" t="s">
        <v>2059</v>
      </c>
      <c r="I5916" t="b">
        <v>0</v>
      </c>
      <c r="J5916" s="133" t="s">
        <v>867</v>
      </c>
      <c r="K5916" s="91">
        <v>2000</v>
      </c>
      <c r="L5916" s="278">
        <v>2000</v>
      </c>
      <c r="M5916" s="278">
        <f t="shared" si="92"/>
        <v>0</v>
      </c>
    </row>
    <row r="5917" spans="1:13" hidden="1" x14ac:dyDescent="0.3">
      <c r="A5917" s="108">
        <v>603860</v>
      </c>
      <c r="B5917" s="133" t="s">
        <v>11295</v>
      </c>
      <c r="C5917" s="133" t="s">
        <v>28</v>
      </c>
      <c r="D5917" s="133" t="s">
        <v>11209</v>
      </c>
      <c r="E5917" s="133" t="s">
        <v>1240</v>
      </c>
      <c r="F5917" s="133" t="s">
        <v>11031</v>
      </c>
      <c r="G5917" s="133" t="s">
        <v>931</v>
      </c>
      <c r="H5917" s="133" t="s">
        <v>1828</v>
      </c>
      <c r="I5917" t="b">
        <v>0</v>
      </c>
      <c r="J5917" s="133" t="s">
        <v>867</v>
      </c>
      <c r="K5917" s="91">
        <v>360</v>
      </c>
      <c r="L5917" s="278">
        <v>360</v>
      </c>
      <c r="M5917" s="278">
        <f t="shared" si="92"/>
        <v>0</v>
      </c>
    </row>
    <row r="5918" spans="1:13" hidden="1" x14ac:dyDescent="0.3">
      <c r="A5918" s="108">
        <v>603861</v>
      </c>
      <c r="B5918" s="133" t="s">
        <v>11296</v>
      </c>
      <c r="C5918" s="133" t="s">
        <v>28</v>
      </c>
      <c r="D5918" s="133" t="s">
        <v>11209</v>
      </c>
      <c r="E5918" s="133" t="s">
        <v>1240</v>
      </c>
      <c r="F5918" s="133" t="s">
        <v>11031</v>
      </c>
      <c r="G5918" s="133" t="s">
        <v>944</v>
      </c>
      <c r="H5918" s="133" t="s">
        <v>11297</v>
      </c>
      <c r="I5918" t="b">
        <v>0</v>
      </c>
      <c r="J5918" s="133" t="s">
        <v>867</v>
      </c>
      <c r="K5918" s="91">
        <v>5350</v>
      </c>
      <c r="L5918" s="278">
        <v>5350</v>
      </c>
      <c r="M5918" s="278">
        <f t="shared" si="92"/>
        <v>0</v>
      </c>
    </row>
    <row r="5919" spans="1:13" hidden="1" x14ac:dyDescent="0.3">
      <c r="A5919" s="108">
        <v>594840</v>
      </c>
      <c r="B5919" s="133" t="s">
        <v>11298</v>
      </c>
      <c r="C5919" s="133" t="s">
        <v>28</v>
      </c>
      <c r="D5919" s="133" t="s">
        <v>11209</v>
      </c>
      <c r="E5919" s="133" t="s">
        <v>1240</v>
      </c>
      <c r="F5919" s="133" t="s">
        <v>11031</v>
      </c>
      <c r="G5919" s="133" t="s">
        <v>1063</v>
      </c>
      <c r="H5919" s="133" t="s">
        <v>11299</v>
      </c>
      <c r="I5919" t="b">
        <v>0</v>
      </c>
      <c r="J5919" s="133" t="s">
        <v>867</v>
      </c>
      <c r="K5919" s="91">
        <v>1000</v>
      </c>
      <c r="L5919" s="278">
        <v>1000</v>
      </c>
      <c r="M5919" s="278">
        <f t="shared" si="92"/>
        <v>0</v>
      </c>
    </row>
    <row r="5920" spans="1:13" hidden="1" x14ac:dyDescent="0.3">
      <c r="A5920" s="108">
        <v>851285</v>
      </c>
      <c r="B5920" s="133" t="s">
        <v>11300</v>
      </c>
      <c r="C5920" s="133" t="s">
        <v>28</v>
      </c>
      <c r="D5920" s="133" t="s">
        <v>11209</v>
      </c>
      <c r="E5920" s="133" t="s">
        <v>1240</v>
      </c>
      <c r="F5920" s="133" t="s">
        <v>11031</v>
      </c>
      <c r="G5920" s="133" t="s">
        <v>1088</v>
      </c>
      <c r="H5920" s="133" t="s">
        <v>11301</v>
      </c>
      <c r="I5920" t="b">
        <v>0</v>
      </c>
      <c r="J5920" s="133" t="s">
        <v>867</v>
      </c>
      <c r="K5920" s="91">
        <v>1600</v>
      </c>
      <c r="L5920" s="278">
        <v>1600</v>
      </c>
      <c r="M5920" s="278">
        <f t="shared" si="92"/>
        <v>0</v>
      </c>
    </row>
    <row r="5921" spans="1:13" hidden="1" x14ac:dyDescent="0.3">
      <c r="A5921" s="108">
        <v>586881</v>
      </c>
      <c r="B5921" s="133" t="s">
        <v>11302</v>
      </c>
      <c r="C5921" s="133" t="s">
        <v>28</v>
      </c>
      <c r="D5921" s="133" t="s">
        <v>11209</v>
      </c>
      <c r="E5921" s="133" t="s">
        <v>1240</v>
      </c>
      <c r="F5921" s="133" t="s">
        <v>11031</v>
      </c>
      <c r="G5921" s="133" t="s">
        <v>1066</v>
      </c>
      <c r="H5921" s="133" t="s">
        <v>11303</v>
      </c>
      <c r="I5921" t="b">
        <v>0</v>
      </c>
      <c r="J5921" s="133" t="s">
        <v>867</v>
      </c>
      <c r="K5921" s="91">
        <v>3840</v>
      </c>
      <c r="L5921" s="278">
        <v>3840</v>
      </c>
      <c r="M5921" s="278">
        <f t="shared" si="92"/>
        <v>0</v>
      </c>
    </row>
    <row r="5922" spans="1:13" hidden="1" x14ac:dyDescent="0.3">
      <c r="A5922" s="108">
        <v>603107</v>
      </c>
      <c r="B5922" s="133" t="s">
        <v>11304</v>
      </c>
      <c r="C5922" s="133" t="s">
        <v>28</v>
      </c>
      <c r="D5922" s="133" t="s">
        <v>11209</v>
      </c>
      <c r="E5922" s="133" t="s">
        <v>1243</v>
      </c>
      <c r="F5922" s="133" t="s">
        <v>11031</v>
      </c>
      <c r="G5922" s="133" t="s">
        <v>865</v>
      </c>
      <c r="H5922" s="133" t="s">
        <v>1244</v>
      </c>
      <c r="I5922" t="b">
        <v>0</v>
      </c>
      <c r="J5922" s="133" t="s">
        <v>867</v>
      </c>
      <c r="K5922" s="91">
        <v>67000</v>
      </c>
      <c r="L5922" s="278">
        <v>67000</v>
      </c>
      <c r="M5922" s="278">
        <f t="shared" si="92"/>
        <v>0</v>
      </c>
    </row>
    <row r="5923" spans="1:13" hidden="1" x14ac:dyDescent="0.3">
      <c r="A5923" s="108">
        <v>603108</v>
      </c>
      <c r="B5923" s="133" t="s">
        <v>11305</v>
      </c>
      <c r="C5923" s="133" t="s">
        <v>28</v>
      </c>
      <c r="D5923" s="133" t="s">
        <v>11209</v>
      </c>
      <c r="E5923" s="133" t="s">
        <v>1243</v>
      </c>
      <c r="F5923" s="133" t="s">
        <v>11031</v>
      </c>
      <c r="G5923" s="133" t="s">
        <v>925</v>
      </c>
      <c r="H5923" s="133" t="s">
        <v>11306</v>
      </c>
      <c r="I5923" t="b">
        <v>0</v>
      </c>
      <c r="J5923" s="133" t="s">
        <v>867</v>
      </c>
      <c r="K5923" s="91">
        <v>38000</v>
      </c>
      <c r="L5923" s="278">
        <v>38000</v>
      </c>
      <c r="M5923" s="278">
        <f t="shared" si="92"/>
        <v>0</v>
      </c>
    </row>
    <row r="5924" spans="1:13" hidden="1" x14ac:dyDescent="0.3">
      <c r="A5924" s="108">
        <v>603109</v>
      </c>
      <c r="B5924" s="133" t="s">
        <v>11307</v>
      </c>
      <c r="C5924" s="133" t="s">
        <v>28</v>
      </c>
      <c r="D5924" s="133" t="s">
        <v>11209</v>
      </c>
      <c r="E5924" s="133" t="s">
        <v>1246</v>
      </c>
      <c r="F5924" s="133" t="s">
        <v>11031</v>
      </c>
      <c r="G5924" s="133" t="s">
        <v>865</v>
      </c>
      <c r="H5924" s="133" t="s">
        <v>1326</v>
      </c>
      <c r="I5924" t="b">
        <v>0</v>
      </c>
      <c r="J5924" s="133" t="s">
        <v>867</v>
      </c>
      <c r="K5924" s="91">
        <v>11400</v>
      </c>
      <c r="L5924" s="278">
        <v>13680</v>
      </c>
      <c r="M5924" s="278">
        <f t="shared" si="92"/>
        <v>2280</v>
      </c>
    </row>
    <row r="5925" spans="1:13" hidden="1" x14ac:dyDescent="0.3">
      <c r="A5925" s="108">
        <v>602422</v>
      </c>
      <c r="B5925" s="133" t="s">
        <v>11308</v>
      </c>
      <c r="C5925" s="133" t="s">
        <v>28</v>
      </c>
      <c r="D5925" s="133" t="s">
        <v>11209</v>
      </c>
      <c r="E5925" s="133" t="s">
        <v>1246</v>
      </c>
      <c r="F5925" s="133" t="s">
        <v>11031</v>
      </c>
      <c r="G5925" s="133" t="s">
        <v>925</v>
      </c>
      <c r="H5925" s="133" t="s">
        <v>11309</v>
      </c>
      <c r="I5925" t="b">
        <v>0</v>
      </c>
      <c r="J5925" s="133" t="s">
        <v>867</v>
      </c>
      <c r="K5925" s="91">
        <v>2280</v>
      </c>
      <c r="L5925" s="278">
        <v>1500</v>
      </c>
      <c r="M5925" s="278">
        <f t="shared" si="92"/>
        <v>-780</v>
      </c>
    </row>
    <row r="5926" spans="1:13" hidden="1" x14ac:dyDescent="0.3">
      <c r="A5926" s="108">
        <v>602423</v>
      </c>
      <c r="B5926" s="133" t="s">
        <v>11310</v>
      </c>
      <c r="C5926" s="133" t="s">
        <v>28</v>
      </c>
      <c r="D5926" s="133" t="s">
        <v>11209</v>
      </c>
      <c r="E5926" s="133" t="s">
        <v>1246</v>
      </c>
      <c r="F5926" s="133" t="s">
        <v>11031</v>
      </c>
      <c r="G5926" s="133" t="s">
        <v>928</v>
      </c>
      <c r="H5926" s="268" t="s">
        <v>1251</v>
      </c>
      <c r="I5926" t="b">
        <v>0</v>
      </c>
      <c r="J5926" s="133" t="s">
        <v>867</v>
      </c>
      <c r="K5926" s="91">
        <v>1500</v>
      </c>
      <c r="L5926" s="278">
        <v>0</v>
      </c>
      <c r="M5926" s="278">
        <f t="shared" si="92"/>
        <v>-1500</v>
      </c>
    </row>
    <row r="5927" spans="1:13" hidden="1" x14ac:dyDescent="0.3">
      <c r="A5927" s="108">
        <v>850038</v>
      </c>
      <c r="B5927" s="133" t="s">
        <v>11311</v>
      </c>
      <c r="C5927" s="133" t="s">
        <v>28</v>
      </c>
      <c r="D5927" s="133" t="s">
        <v>11209</v>
      </c>
      <c r="E5927" s="133" t="s">
        <v>1265</v>
      </c>
      <c r="F5927" s="133" t="s">
        <v>11031</v>
      </c>
      <c r="G5927" s="133" t="s">
        <v>865</v>
      </c>
      <c r="H5927" s="133" t="s">
        <v>1266</v>
      </c>
      <c r="I5927" t="b">
        <v>0</v>
      </c>
      <c r="J5927" s="133" t="s">
        <v>867</v>
      </c>
      <c r="K5927" s="91">
        <v>103870</v>
      </c>
      <c r="L5927" s="278">
        <v>103870</v>
      </c>
      <c r="M5927" s="278">
        <f t="shared" si="92"/>
        <v>0</v>
      </c>
    </row>
    <row r="5928" spans="1:13" hidden="1" x14ac:dyDescent="0.3">
      <c r="A5928" s="108">
        <v>584961</v>
      </c>
      <c r="B5928" s="133" t="s">
        <v>11312</v>
      </c>
      <c r="C5928" s="133" t="s">
        <v>28</v>
      </c>
      <c r="D5928" s="133" t="s">
        <v>11209</v>
      </c>
      <c r="E5928" s="133" t="s">
        <v>1268</v>
      </c>
      <c r="F5928" s="133" t="s">
        <v>11031</v>
      </c>
      <c r="G5928" s="133" t="s">
        <v>865</v>
      </c>
      <c r="H5928" s="133" t="s">
        <v>6210</v>
      </c>
      <c r="I5928" t="b">
        <v>0</v>
      </c>
      <c r="J5928" s="133" t="s">
        <v>867</v>
      </c>
      <c r="K5928" s="91">
        <v>300</v>
      </c>
      <c r="L5928" s="278">
        <v>300</v>
      </c>
      <c r="M5928" s="278">
        <f t="shared" si="92"/>
        <v>0</v>
      </c>
    </row>
    <row r="5929" spans="1:13" hidden="1" x14ac:dyDescent="0.3">
      <c r="A5929" s="108">
        <v>584962</v>
      </c>
      <c r="B5929" s="133" t="s">
        <v>11313</v>
      </c>
      <c r="C5929" s="133" t="s">
        <v>28</v>
      </c>
      <c r="D5929" s="133" t="s">
        <v>11209</v>
      </c>
      <c r="E5929" s="133" t="s">
        <v>1268</v>
      </c>
      <c r="F5929" s="133" t="s">
        <v>11031</v>
      </c>
      <c r="G5929" s="133" t="s">
        <v>925</v>
      </c>
      <c r="H5929" s="133" t="s">
        <v>11314</v>
      </c>
      <c r="I5929" t="b">
        <v>0</v>
      </c>
      <c r="J5929" s="133" t="s">
        <v>867</v>
      </c>
      <c r="K5929" s="91">
        <v>300</v>
      </c>
      <c r="L5929" s="278">
        <v>300</v>
      </c>
      <c r="M5929" s="278">
        <f t="shared" si="92"/>
        <v>0</v>
      </c>
    </row>
    <row r="5930" spans="1:13" hidden="1" x14ac:dyDescent="0.3">
      <c r="A5930" s="108">
        <v>591234</v>
      </c>
      <c r="B5930" s="133" t="s">
        <v>11315</v>
      </c>
      <c r="C5930" s="133" t="s">
        <v>28</v>
      </c>
      <c r="D5930" s="133" t="s">
        <v>11209</v>
      </c>
      <c r="E5930" s="133" t="s">
        <v>1273</v>
      </c>
      <c r="F5930" s="133" t="s">
        <v>11031</v>
      </c>
      <c r="G5930" s="133" t="s">
        <v>865</v>
      </c>
      <c r="H5930" s="133" t="s">
        <v>2201</v>
      </c>
      <c r="I5930" t="b">
        <v>0</v>
      </c>
      <c r="J5930" s="133" t="s">
        <v>867</v>
      </c>
      <c r="K5930" s="91">
        <v>0</v>
      </c>
      <c r="L5930" s="278">
        <v>0</v>
      </c>
      <c r="M5930" s="278">
        <f t="shared" si="92"/>
        <v>0</v>
      </c>
    </row>
    <row r="5931" spans="1:13" hidden="1" x14ac:dyDescent="0.3">
      <c r="A5931" s="108">
        <v>587899</v>
      </c>
      <c r="B5931" s="133" t="s">
        <v>11316</v>
      </c>
      <c r="C5931" s="133" t="s">
        <v>28</v>
      </c>
      <c r="D5931" s="133" t="s">
        <v>11209</v>
      </c>
      <c r="E5931" s="133" t="s">
        <v>1273</v>
      </c>
      <c r="F5931" s="133" t="s">
        <v>11031</v>
      </c>
      <c r="G5931" s="133" t="s">
        <v>925</v>
      </c>
      <c r="H5931" s="133" t="s">
        <v>8305</v>
      </c>
      <c r="I5931" t="b">
        <v>0</v>
      </c>
      <c r="J5931" s="133" t="s">
        <v>867</v>
      </c>
      <c r="K5931" s="91">
        <v>0</v>
      </c>
      <c r="L5931" s="278">
        <v>0</v>
      </c>
      <c r="M5931" s="278">
        <f t="shared" si="92"/>
        <v>0</v>
      </c>
    </row>
    <row r="5932" spans="1:13" hidden="1" x14ac:dyDescent="0.3">
      <c r="A5932" s="108">
        <v>587908</v>
      </c>
      <c r="B5932" s="133" t="s">
        <v>11317</v>
      </c>
      <c r="C5932" s="133" t="s">
        <v>28</v>
      </c>
      <c r="D5932" s="133" t="s">
        <v>11209</v>
      </c>
      <c r="E5932" s="133" t="s">
        <v>2109</v>
      </c>
      <c r="F5932" s="133" t="s">
        <v>11031</v>
      </c>
      <c r="G5932" s="133" t="s">
        <v>865</v>
      </c>
      <c r="H5932" s="133" t="s">
        <v>11318</v>
      </c>
      <c r="I5932" t="b">
        <v>0</v>
      </c>
      <c r="J5932" s="133" t="s">
        <v>867</v>
      </c>
      <c r="K5932" s="91">
        <v>3600</v>
      </c>
      <c r="L5932" s="278">
        <v>3600</v>
      </c>
      <c r="M5932" s="278">
        <f t="shared" si="92"/>
        <v>0</v>
      </c>
    </row>
    <row r="5933" spans="1:13" hidden="1" x14ac:dyDescent="0.3">
      <c r="A5933" s="108">
        <v>587900</v>
      </c>
      <c r="B5933" s="133" t="s">
        <v>11319</v>
      </c>
      <c r="C5933" s="133" t="s">
        <v>28</v>
      </c>
      <c r="D5933" s="133" t="s">
        <v>11320</v>
      </c>
      <c r="E5933" s="133" t="s">
        <v>1202</v>
      </c>
      <c r="F5933" s="133" t="s">
        <v>11321</v>
      </c>
      <c r="G5933" s="133" t="s">
        <v>865</v>
      </c>
      <c r="H5933" s="133" t="s">
        <v>11322</v>
      </c>
      <c r="I5933" t="b">
        <v>0</v>
      </c>
      <c r="J5933" s="133" t="s">
        <v>867</v>
      </c>
      <c r="K5933" s="91">
        <v>0</v>
      </c>
      <c r="L5933" s="278">
        <v>0</v>
      </c>
      <c r="M5933" s="278">
        <f t="shared" si="92"/>
        <v>0</v>
      </c>
    </row>
    <row r="5934" spans="1:13" hidden="1" x14ac:dyDescent="0.3">
      <c r="A5934" s="108">
        <v>587901</v>
      </c>
      <c r="B5934" s="133" t="s">
        <v>11323</v>
      </c>
      <c r="C5934" s="133" t="s">
        <v>28</v>
      </c>
      <c r="D5934" s="133" t="s">
        <v>11320</v>
      </c>
      <c r="E5934" s="133" t="s">
        <v>1202</v>
      </c>
      <c r="F5934" s="133" t="s">
        <v>11321</v>
      </c>
      <c r="G5934" s="133" t="s">
        <v>1807</v>
      </c>
      <c r="H5934" s="133" t="s">
        <v>11324</v>
      </c>
      <c r="I5934" t="b">
        <v>0</v>
      </c>
      <c r="J5934" s="133" t="s">
        <v>867</v>
      </c>
      <c r="K5934" s="91">
        <v>0</v>
      </c>
      <c r="L5934" s="278">
        <v>0</v>
      </c>
      <c r="M5934" s="278">
        <f t="shared" si="92"/>
        <v>0</v>
      </c>
    </row>
    <row r="5935" spans="1:13" hidden="1" x14ac:dyDescent="0.3">
      <c r="A5935" s="108">
        <v>587902</v>
      </c>
      <c r="B5935" s="133" t="s">
        <v>11325</v>
      </c>
      <c r="C5935" s="133" t="s">
        <v>28</v>
      </c>
      <c r="D5935" s="133" t="s">
        <v>11320</v>
      </c>
      <c r="E5935" s="133" t="s">
        <v>1202</v>
      </c>
      <c r="F5935" s="133" t="s">
        <v>11321</v>
      </c>
      <c r="G5935" s="133" t="s">
        <v>1072</v>
      </c>
      <c r="H5935" s="133" t="s">
        <v>11326</v>
      </c>
      <c r="I5935" t="b">
        <v>0</v>
      </c>
      <c r="J5935" s="133" t="s">
        <v>867</v>
      </c>
      <c r="K5935" s="91">
        <v>0</v>
      </c>
      <c r="L5935" s="278">
        <v>0</v>
      </c>
      <c r="M5935" s="278">
        <f t="shared" si="92"/>
        <v>0</v>
      </c>
    </row>
    <row r="5936" spans="1:13" hidden="1" x14ac:dyDescent="0.3">
      <c r="A5936" s="108">
        <v>587903</v>
      </c>
      <c r="B5936" s="133" t="s">
        <v>11327</v>
      </c>
      <c r="C5936" s="133" t="s">
        <v>28</v>
      </c>
      <c r="D5936" s="133" t="s">
        <v>11320</v>
      </c>
      <c r="E5936" s="133" t="s">
        <v>1202</v>
      </c>
      <c r="F5936" s="133" t="s">
        <v>11321</v>
      </c>
      <c r="G5936" s="133" t="s">
        <v>1817</v>
      </c>
      <c r="H5936" s="133" t="s">
        <v>11328</v>
      </c>
      <c r="I5936" t="b">
        <v>0</v>
      </c>
      <c r="J5936" s="133" t="s">
        <v>867</v>
      </c>
      <c r="K5936" s="91">
        <v>0</v>
      </c>
      <c r="L5936" s="278">
        <v>0</v>
      </c>
      <c r="M5936" s="278">
        <f t="shared" si="92"/>
        <v>0</v>
      </c>
    </row>
    <row r="5937" spans="1:13" hidden="1" x14ac:dyDescent="0.3">
      <c r="A5937" s="108">
        <v>587904</v>
      </c>
      <c r="B5937" s="133" t="s">
        <v>11329</v>
      </c>
      <c r="C5937" s="133" t="s">
        <v>28</v>
      </c>
      <c r="D5937" s="133" t="s">
        <v>11320</v>
      </c>
      <c r="E5937" s="133" t="s">
        <v>1202</v>
      </c>
      <c r="F5937" s="133" t="s">
        <v>11321</v>
      </c>
      <c r="G5937" s="133" t="s">
        <v>4455</v>
      </c>
      <c r="H5937" s="133" t="s">
        <v>11330</v>
      </c>
      <c r="I5937" t="b">
        <v>0</v>
      </c>
      <c r="J5937" s="133" t="s">
        <v>867</v>
      </c>
      <c r="K5937" s="91">
        <v>0</v>
      </c>
      <c r="L5937" s="278">
        <v>0</v>
      </c>
      <c r="M5937" s="278">
        <f t="shared" si="92"/>
        <v>0</v>
      </c>
    </row>
    <row r="5938" spans="1:13" hidden="1" x14ac:dyDescent="0.3">
      <c r="A5938" s="108">
        <v>587905</v>
      </c>
      <c r="B5938" s="133" t="s">
        <v>11331</v>
      </c>
      <c r="C5938" s="133" t="s">
        <v>28</v>
      </c>
      <c r="D5938" s="133" t="s">
        <v>11320</v>
      </c>
      <c r="E5938" s="133" t="s">
        <v>1202</v>
      </c>
      <c r="F5938" s="133" t="s">
        <v>11321</v>
      </c>
      <c r="G5938" s="133" t="s">
        <v>6771</v>
      </c>
      <c r="H5938" s="133" t="s">
        <v>11332</v>
      </c>
      <c r="I5938" t="b">
        <v>0</v>
      </c>
      <c r="J5938" s="133" t="s">
        <v>867</v>
      </c>
      <c r="K5938" s="91">
        <v>0</v>
      </c>
      <c r="L5938" s="278">
        <v>0</v>
      </c>
      <c r="M5938" s="278">
        <f t="shared" si="92"/>
        <v>0</v>
      </c>
    </row>
    <row r="5939" spans="1:13" hidden="1" x14ac:dyDescent="0.3">
      <c r="A5939" s="108">
        <v>587906</v>
      </c>
      <c r="B5939" s="133" t="s">
        <v>11333</v>
      </c>
      <c r="C5939" s="133" t="s">
        <v>28</v>
      </c>
      <c r="D5939" s="133" t="s">
        <v>11320</v>
      </c>
      <c r="E5939" s="133" t="s">
        <v>1202</v>
      </c>
      <c r="F5939" s="133" t="s">
        <v>11321</v>
      </c>
      <c r="G5939" s="133" t="s">
        <v>6774</v>
      </c>
      <c r="H5939" s="133" t="s">
        <v>11334</v>
      </c>
      <c r="I5939" t="b">
        <v>0</v>
      </c>
      <c r="J5939" s="133" t="s">
        <v>867</v>
      </c>
      <c r="K5939" s="91">
        <v>0</v>
      </c>
      <c r="L5939" s="278">
        <v>0</v>
      </c>
      <c r="M5939" s="278">
        <f t="shared" si="92"/>
        <v>0</v>
      </c>
    </row>
    <row r="5940" spans="1:13" hidden="1" x14ac:dyDescent="0.3">
      <c r="A5940" s="108">
        <v>587907</v>
      </c>
      <c r="B5940" s="133" t="s">
        <v>11335</v>
      </c>
      <c r="C5940" s="133" t="s">
        <v>28</v>
      </c>
      <c r="D5940" s="133" t="s">
        <v>11320</v>
      </c>
      <c r="E5940" s="133" t="s">
        <v>1202</v>
      </c>
      <c r="F5940" s="133" t="s">
        <v>11321</v>
      </c>
      <c r="G5940" s="133" t="s">
        <v>6777</v>
      </c>
      <c r="H5940" s="133" t="s">
        <v>11336</v>
      </c>
      <c r="I5940" t="b">
        <v>0</v>
      </c>
      <c r="J5940" s="133" t="s">
        <v>867</v>
      </c>
      <c r="K5940" s="91">
        <v>0</v>
      </c>
      <c r="L5940" s="278">
        <v>0</v>
      </c>
      <c r="M5940" s="278">
        <f t="shared" si="92"/>
        <v>0</v>
      </c>
    </row>
    <row r="5941" spans="1:13" hidden="1" x14ac:dyDescent="0.3">
      <c r="A5941" s="108">
        <v>589140</v>
      </c>
      <c r="B5941" s="133" t="s">
        <v>11337</v>
      </c>
      <c r="C5941" s="133" t="s">
        <v>28</v>
      </c>
      <c r="D5941" s="133" t="s">
        <v>11320</v>
      </c>
      <c r="E5941" s="133" t="s">
        <v>1202</v>
      </c>
      <c r="F5941" s="133" t="s">
        <v>11321</v>
      </c>
      <c r="G5941" s="133" t="s">
        <v>925</v>
      </c>
      <c r="H5941" s="133" t="s">
        <v>11338</v>
      </c>
      <c r="I5941" t="b">
        <v>0</v>
      </c>
      <c r="J5941" s="133" t="s">
        <v>867</v>
      </c>
      <c r="K5941" s="91">
        <v>0</v>
      </c>
      <c r="L5941" s="278">
        <v>0</v>
      </c>
      <c r="M5941" s="278">
        <f t="shared" si="92"/>
        <v>0</v>
      </c>
    </row>
    <row r="5942" spans="1:13" hidden="1" x14ac:dyDescent="0.3">
      <c r="A5942" s="108">
        <v>1707843</v>
      </c>
      <c r="B5942" s="133" t="s">
        <v>11339</v>
      </c>
      <c r="C5942" s="133" t="s">
        <v>28</v>
      </c>
      <c r="D5942" s="133" t="s">
        <v>11320</v>
      </c>
      <c r="E5942" s="133" t="s">
        <v>1202</v>
      </c>
      <c r="F5942" s="133" t="s">
        <v>11321</v>
      </c>
      <c r="G5942" s="133" t="s">
        <v>6782</v>
      </c>
      <c r="H5942" s="133" t="s">
        <v>11340</v>
      </c>
      <c r="I5942" t="b">
        <v>0</v>
      </c>
      <c r="J5942" s="133" t="s">
        <v>867</v>
      </c>
      <c r="K5942" s="91">
        <v>0</v>
      </c>
      <c r="L5942" s="278">
        <v>0</v>
      </c>
      <c r="M5942" s="278">
        <f t="shared" si="92"/>
        <v>0</v>
      </c>
    </row>
    <row r="5943" spans="1:13" hidden="1" x14ac:dyDescent="0.3">
      <c r="A5943" s="108">
        <v>1839349</v>
      </c>
      <c r="B5943" s="133" t="s">
        <v>11341</v>
      </c>
      <c r="C5943" s="133" t="s">
        <v>28</v>
      </c>
      <c r="D5943" s="133" t="s">
        <v>11320</v>
      </c>
      <c r="E5943" s="133" t="s">
        <v>1202</v>
      </c>
      <c r="F5943" s="133" t="s">
        <v>11321</v>
      </c>
      <c r="G5943" s="133" t="s">
        <v>6785</v>
      </c>
      <c r="H5943" s="133" t="s">
        <v>11342</v>
      </c>
      <c r="I5943" t="b">
        <v>0</v>
      </c>
      <c r="J5943" s="133" t="s">
        <v>867</v>
      </c>
      <c r="K5943" s="91">
        <v>0</v>
      </c>
      <c r="L5943" s="278">
        <v>0</v>
      </c>
      <c r="M5943" s="278">
        <f t="shared" si="92"/>
        <v>0</v>
      </c>
    </row>
    <row r="5944" spans="1:13" hidden="1" x14ac:dyDescent="0.3">
      <c r="A5944" s="108">
        <v>589141</v>
      </c>
      <c r="B5944" s="133" t="s">
        <v>11343</v>
      </c>
      <c r="C5944" s="133" t="s">
        <v>28</v>
      </c>
      <c r="D5944" s="133" t="s">
        <v>11320</v>
      </c>
      <c r="E5944" s="133" t="s">
        <v>1202</v>
      </c>
      <c r="F5944" s="133" t="s">
        <v>11321</v>
      </c>
      <c r="G5944" s="133" t="s">
        <v>6788</v>
      </c>
      <c r="H5944" s="133" t="s">
        <v>11344</v>
      </c>
      <c r="I5944" t="b">
        <v>0</v>
      </c>
      <c r="J5944" s="133" t="s">
        <v>867</v>
      </c>
      <c r="K5944" s="91">
        <v>0</v>
      </c>
      <c r="L5944" s="278">
        <v>0</v>
      </c>
      <c r="M5944" s="278">
        <f t="shared" si="92"/>
        <v>0</v>
      </c>
    </row>
    <row r="5945" spans="1:13" hidden="1" x14ac:dyDescent="0.3">
      <c r="A5945" s="108">
        <v>589142</v>
      </c>
      <c r="B5945" s="133" t="s">
        <v>11345</v>
      </c>
      <c r="C5945" s="133" t="s">
        <v>28</v>
      </c>
      <c r="D5945" s="133" t="s">
        <v>11320</v>
      </c>
      <c r="E5945" s="133" t="s">
        <v>1202</v>
      </c>
      <c r="F5945" s="133" t="s">
        <v>11321</v>
      </c>
      <c r="G5945" s="133" t="s">
        <v>7162</v>
      </c>
      <c r="H5945" s="133" t="s">
        <v>11346</v>
      </c>
      <c r="I5945" t="b">
        <v>0</v>
      </c>
      <c r="J5945" s="133" t="s">
        <v>867</v>
      </c>
      <c r="K5945" s="91">
        <v>0</v>
      </c>
      <c r="L5945" s="278">
        <v>0</v>
      </c>
      <c r="M5945" s="278">
        <f t="shared" si="92"/>
        <v>0</v>
      </c>
    </row>
    <row r="5946" spans="1:13" hidden="1" x14ac:dyDescent="0.3">
      <c r="A5946" s="108">
        <v>589143</v>
      </c>
      <c r="B5946" s="133" t="s">
        <v>11347</v>
      </c>
      <c r="C5946" s="133" t="s">
        <v>28</v>
      </c>
      <c r="D5946" s="133" t="s">
        <v>11320</v>
      </c>
      <c r="E5946" s="133" t="s">
        <v>1202</v>
      </c>
      <c r="F5946" s="133" t="s">
        <v>11321</v>
      </c>
      <c r="G5946" s="133" t="s">
        <v>7165</v>
      </c>
      <c r="H5946" s="133" t="s">
        <v>11348</v>
      </c>
      <c r="I5946" t="b">
        <v>0</v>
      </c>
      <c r="J5946" s="133" t="s">
        <v>867</v>
      </c>
      <c r="K5946" s="91">
        <v>0</v>
      </c>
      <c r="L5946" s="278">
        <v>0</v>
      </c>
      <c r="M5946" s="278">
        <f t="shared" si="92"/>
        <v>0</v>
      </c>
    </row>
    <row r="5947" spans="1:13" hidden="1" x14ac:dyDescent="0.3">
      <c r="A5947" s="108">
        <v>589144</v>
      </c>
      <c r="B5947" s="133" t="s">
        <v>11349</v>
      </c>
      <c r="C5947" s="133" t="s">
        <v>28</v>
      </c>
      <c r="D5947" s="133" t="s">
        <v>11320</v>
      </c>
      <c r="E5947" s="133" t="s">
        <v>1202</v>
      </c>
      <c r="F5947" s="133" t="s">
        <v>11321</v>
      </c>
      <c r="G5947" s="133" t="s">
        <v>928</v>
      </c>
      <c r="H5947" s="133" t="s">
        <v>11350</v>
      </c>
      <c r="I5947" t="b">
        <v>0</v>
      </c>
      <c r="J5947" s="133" t="s">
        <v>867</v>
      </c>
      <c r="K5947" s="91">
        <v>0</v>
      </c>
      <c r="L5947" s="278">
        <v>0</v>
      </c>
      <c r="M5947" s="278">
        <f t="shared" si="92"/>
        <v>0</v>
      </c>
    </row>
    <row r="5948" spans="1:13" hidden="1" x14ac:dyDescent="0.3">
      <c r="A5948" s="108">
        <v>589145</v>
      </c>
      <c r="B5948" s="133" t="s">
        <v>11351</v>
      </c>
      <c r="C5948" s="133" t="s">
        <v>28</v>
      </c>
      <c r="D5948" s="133" t="s">
        <v>11320</v>
      </c>
      <c r="E5948" s="133" t="s">
        <v>1202</v>
      </c>
      <c r="F5948" s="133" t="s">
        <v>11321</v>
      </c>
      <c r="G5948" s="133" t="s">
        <v>931</v>
      </c>
      <c r="H5948" s="133" t="s">
        <v>11352</v>
      </c>
      <c r="I5948" t="b">
        <v>0</v>
      </c>
      <c r="J5948" s="133" t="s">
        <v>867</v>
      </c>
      <c r="K5948" s="91">
        <v>0</v>
      </c>
      <c r="L5948" s="278">
        <v>0</v>
      </c>
      <c r="M5948" s="278">
        <f t="shared" si="92"/>
        <v>0</v>
      </c>
    </row>
    <row r="5949" spans="1:13" hidden="1" x14ac:dyDescent="0.3">
      <c r="A5949" s="108">
        <v>589146</v>
      </c>
      <c r="B5949" s="133" t="s">
        <v>11353</v>
      </c>
      <c r="C5949" s="133" t="s">
        <v>28</v>
      </c>
      <c r="D5949" s="133" t="s">
        <v>11320</v>
      </c>
      <c r="E5949" s="133" t="s">
        <v>1202</v>
      </c>
      <c r="F5949" s="133" t="s">
        <v>11321</v>
      </c>
      <c r="G5949" s="133" t="s">
        <v>944</v>
      </c>
      <c r="H5949" s="133" t="s">
        <v>11354</v>
      </c>
      <c r="I5949" t="b">
        <v>0</v>
      </c>
      <c r="J5949" s="133" t="s">
        <v>867</v>
      </c>
      <c r="K5949" s="91">
        <v>0</v>
      </c>
      <c r="L5949" s="278">
        <v>0</v>
      </c>
      <c r="M5949" s="278">
        <f t="shared" si="92"/>
        <v>0</v>
      </c>
    </row>
    <row r="5950" spans="1:13" hidden="1" x14ac:dyDescent="0.3">
      <c r="A5950" s="108">
        <v>1707845</v>
      </c>
      <c r="B5950" s="133" t="s">
        <v>11355</v>
      </c>
      <c r="C5950" s="133" t="s">
        <v>28</v>
      </c>
      <c r="D5950" s="133" t="s">
        <v>11320</v>
      </c>
      <c r="E5950" s="133" t="s">
        <v>1202</v>
      </c>
      <c r="F5950" s="133" t="s">
        <v>11321</v>
      </c>
      <c r="G5950" s="133" t="s">
        <v>1060</v>
      </c>
      <c r="H5950" s="133" t="s">
        <v>11356</v>
      </c>
      <c r="I5950" t="b">
        <v>0</v>
      </c>
      <c r="J5950" s="133" t="s">
        <v>867</v>
      </c>
      <c r="K5950" s="91">
        <v>0</v>
      </c>
      <c r="L5950" s="278">
        <v>0</v>
      </c>
      <c r="M5950" s="278">
        <f t="shared" si="92"/>
        <v>0</v>
      </c>
    </row>
    <row r="5951" spans="1:13" hidden="1" x14ac:dyDescent="0.3">
      <c r="A5951" s="108">
        <v>1707844</v>
      </c>
      <c r="B5951" s="133" t="s">
        <v>11357</v>
      </c>
      <c r="C5951" s="133" t="s">
        <v>28</v>
      </c>
      <c r="D5951" s="133" t="s">
        <v>11320</v>
      </c>
      <c r="E5951" s="133" t="s">
        <v>1202</v>
      </c>
      <c r="F5951" s="133" t="s">
        <v>11321</v>
      </c>
      <c r="G5951" s="133" t="s">
        <v>1063</v>
      </c>
      <c r="H5951" s="133" t="s">
        <v>11358</v>
      </c>
      <c r="I5951" t="b">
        <v>0</v>
      </c>
      <c r="J5951" s="133" t="s">
        <v>867</v>
      </c>
      <c r="K5951" s="91">
        <v>0</v>
      </c>
      <c r="L5951" s="278">
        <v>0</v>
      </c>
      <c r="M5951" s="278">
        <f t="shared" si="92"/>
        <v>0</v>
      </c>
    </row>
    <row r="5952" spans="1:13" hidden="1" x14ac:dyDescent="0.3">
      <c r="A5952" s="108">
        <v>1839356</v>
      </c>
      <c r="B5952" s="133" t="s">
        <v>11359</v>
      </c>
      <c r="C5952" s="133" t="s">
        <v>28</v>
      </c>
      <c r="D5952" s="133" t="s">
        <v>11320</v>
      </c>
      <c r="E5952" s="133" t="s">
        <v>1202</v>
      </c>
      <c r="F5952" s="133" t="s">
        <v>11321</v>
      </c>
      <c r="G5952" s="133" t="s">
        <v>1088</v>
      </c>
      <c r="H5952" s="133" t="s">
        <v>11360</v>
      </c>
      <c r="I5952" t="b">
        <v>0</v>
      </c>
      <c r="J5952" s="133" t="s">
        <v>867</v>
      </c>
      <c r="K5952" s="91">
        <v>0</v>
      </c>
      <c r="L5952" s="278">
        <v>0</v>
      </c>
      <c r="M5952" s="278">
        <f t="shared" si="92"/>
        <v>0</v>
      </c>
    </row>
    <row r="5953" spans="1:13" hidden="1" x14ac:dyDescent="0.3">
      <c r="A5953" s="108">
        <v>598730</v>
      </c>
      <c r="B5953" s="133" t="s">
        <v>11361</v>
      </c>
      <c r="C5953" s="133" t="s">
        <v>28</v>
      </c>
      <c r="D5953" s="133" t="s">
        <v>11320</v>
      </c>
      <c r="E5953" s="133" t="s">
        <v>1202</v>
      </c>
      <c r="F5953" s="133" t="s">
        <v>11321</v>
      </c>
      <c r="G5953" s="133" t="s">
        <v>1066</v>
      </c>
      <c r="H5953" s="133" t="s">
        <v>11362</v>
      </c>
      <c r="I5953" t="b">
        <v>0</v>
      </c>
      <c r="J5953" s="133" t="s">
        <v>867</v>
      </c>
      <c r="K5953" s="91">
        <v>0</v>
      </c>
      <c r="L5953" s="278">
        <v>0</v>
      </c>
      <c r="M5953" s="278">
        <f t="shared" si="92"/>
        <v>0</v>
      </c>
    </row>
    <row r="5954" spans="1:13" hidden="1" x14ac:dyDescent="0.3">
      <c r="A5954" s="108">
        <v>598731</v>
      </c>
      <c r="B5954" s="133" t="s">
        <v>11363</v>
      </c>
      <c r="C5954" s="133" t="s">
        <v>28</v>
      </c>
      <c r="D5954" s="133" t="s">
        <v>11320</v>
      </c>
      <c r="E5954" s="133" t="s">
        <v>1229</v>
      </c>
      <c r="F5954" s="133" t="s">
        <v>11321</v>
      </c>
      <c r="G5954" s="133" t="s">
        <v>865</v>
      </c>
      <c r="H5954" s="133" t="s">
        <v>11364</v>
      </c>
      <c r="I5954" t="b">
        <v>0</v>
      </c>
      <c r="J5954" s="133" t="s">
        <v>867</v>
      </c>
      <c r="K5954" s="91">
        <v>0</v>
      </c>
      <c r="L5954" s="278">
        <v>0</v>
      </c>
      <c r="M5954" s="278">
        <f t="shared" si="92"/>
        <v>0</v>
      </c>
    </row>
    <row r="5955" spans="1:13" hidden="1" x14ac:dyDescent="0.3">
      <c r="A5955" s="108">
        <v>598732</v>
      </c>
      <c r="B5955" s="133" t="s">
        <v>11365</v>
      </c>
      <c r="C5955" s="133" t="s">
        <v>28</v>
      </c>
      <c r="D5955" s="133" t="s">
        <v>11320</v>
      </c>
      <c r="E5955" s="133" t="s">
        <v>1240</v>
      </c>
      <c r="F5955" s="133" t="s">
        <v>11321</v>
      </c>
      <c r="G5955" s="133" t="s">
        <v>865</v>
      </c>
      <c r="H5955" s="133" t="s">
        <v>11366</v>
      </c>
      <c r="I5955" t="b">
        <v>0</v>
      </c>
      <c r="J5955" s="133" t="s">
        <v>867</v>
      </c>
      <c r="K5955" s="91">
        <v>0</v>
      </c>
      <c r="L5955" s="278">
        <v>0</v>
      </c>
      <c r="M5955" s="278">
        <f t="shared" si="92"/>
        <v>0</v>
      </c>
    </row>
    <row r="5956" spans="1:13" hidden="1" x14ac:dyDescent="0.3">
      <c r="A5956" s="108">
        <v>598733</v>
      </c>
      <c r="B5956" s="133" t="s">
        <v>11375</v>
      </c>
      <c r="C5956" s="133" t="s">
        <v>28</v>
      </c>
      <c r="D5956" s="133" t="s">
        <v>11320</v>
      </c>
      <c r="E5956" s="133" t="s">
        <v>1679</v>
      </c>
      <c r="F5956" s="133" t="s">
        <v>11024</v>
      </c>
      <c r="G5956" s="133" t="s">
        <v>925</v>
      </c>
      <c r="H5956" s="133" t="s">
        <v>10835</v>
      </c>
      <c r="I5956" t="b">
        <v>0</v>
      </c>
      <c r="J5956" s="133" t="s">
        <v>867</v>
      </c>
      <c r="K5956" s="91">
        <v>500000</v>
      </c>
      <c r="L5956" s="278">
        <v>500000</v>
      </c>
      <c r="M5956" s="278">
        <f t="shared" si="92"/>
        <v>0</v>
      </c>
    </row>
    <row r="5957" spans="1:13" hidden="1" x14ac:dyDescent="0.3">
      <c r="A5957" s="108">
        <v>598734</v>
      </c>
      <c r="B5957" s="133" t="s">
        <v>11376</v>
      </c>
      <c r="C5957" s="133" t="s">
        <v>28</v>
      </c>
      <c r="D5957" s="133" t="s">
        <v>11320</v>
      </c>
      <c r="E5957" s="133" t="s">
        <v>1679</v>
      </c>
      <c r="F5957" s="133" t="s">
        <v>11024</v>
      </c>
      <c r="G5957" s="133" t="s">
        <v>928</v>
      </c>
      <c r="H5957" s="133" t="s">
        <v>10094</v>
      </c>
      <c r="I5957" t="b">
        <v>0</v>
      </c>
      <c r="J5957" s="133" t="s">
        <v>867</v>
      </c>
      <c r="K5957" s="91">
        <v>0</v>
      </c>
      <c r="L5957" s="278">
        <v>0</v>
      </c>
      <c r="M5957" s="278">
        <f t="shared" si="92"/>
        <v>0</v>
      </c>
    </row>
    <row r="5958" spans="1:13" hidden="1" x14ac:dyDescent="0.3">
      <c r="A5958" s="108">
        <v>598735</v>
      </c>
      <c r="B5958" s="133" t="s">
        <v>11377</v>
      </c>
      <c r="C5958" s="133" t="s">
        <v>28</v>
      </c>
      <c r="D5958" s="133" t="s">
        <v>11320</v>
      </c>
      <c r="E5958" s="133" t="s">
        <v>1679</v>
      </c>
      <c r="F5958" s="133" t="s">
        <v>11024</v>
      </c>
      <c r="G5958" s="133" t="s">
        <v>931</v>
      </c>
      <c r="H5958" s="133" t="s">
        <v>11378</v>
      </c>
      <c r="I5958" t="b">
        <v>0</v>
      </c>
      <c r="J5958" s="133" t="s">
        <v>867</v>
      </c>
      <c r="K5958" s="91">
        <v>31420</v>
      </c>
      <c r="L5958" s="278">
        <v>32850</v>
      </c>
      <c r="M5958" s="278">
        <f t="shared" ref="M5958:M6021" si="93">+L5958-K5958</f>
        <v>1430</v>
      </c>
    </row>
    <row r="5959" spans="1:13" hidden="1" x14ac:dyDescent="0.3">
      <c r="A5959" s="108">
        <v>598736</v>
      </c>
      <c r="B5959" s="261" t="s">
        <v>11972</v>
      </c>
      <c r="C5959" s="262" t="s">
        <v>28</v>
      </c>
      <c r="D5959" s="262" t="s">
        <v>11320</v>
      </c>
      <c r="E5959" s="262" t="s">
        <v>1679</v>
      </c>
      <c r="F5959" s="262" t="s">
        <v>11024</v>
      </c>
      <c r="G5959" s="262" t="s">
        <v>944</v>
      </c>
      <c r="H5959" s="262" t="s">
        <v>11973</v>
      </c>
      <c r="I5959" s="263" t="b">
        <v>0</v>
      </c>
      <c r="J5959" s="261" t="s">
        <v>867</v>
      </c>
      <c r="K5959" s="264"/>
      <c r="L5959" s="278">
        <v>18730</v>
      </c>
      <c r="M5959" s="285">
        <f t="shared" si="93"/>
        <v>18730</v>
      </c>
    </row>
    <row r="5960" spans="1:13" hidden="1" x14ac:dyDescent="0.3">
      <c r="A5960" s="108">
        <v>586250</v>
      </c>
      <c r="B5960" s="133" t="s">
        <v>11379</v>
      </c>
      <c r="C5960" s="133" t="s">
        <v>28</v>
      </c>
      <c r="D5960" s="133" t="s">
        <v>11320</v>
      </c>
      <c r="E5960" s="133" t="s">
        <v>1679</v>
      </c>
      <c r="F5960" s="133" t="s">
        <v>11031</v>
      </c>
      <c r="G5960" s="133" t="s">
        <v>925</v>
      </c>
      <c r="H5960" s="133" t="s">
        <v>10094</v>
      </c>
      <c r="I5960" t="b">
        <v>0</v>
      </c>
      <c r="J5960" s="133" t="s">
        <v>867</v>
      </c>
      <c r="K5960" s="91">
        <v>0</v>
      </c>
      <c r="L5960" s="278">
        <v>0</v>
      </c>
      <c r="M5960" s="278">
        <f t="shared" si="93"/>
        <v>0</v>
      </c>
    </row>
    <row r="5961" spans="1:13" hidden="1" x14ac:dyDescent="0.3">
      <c r="A5961" s="108">
        <v>586251</v>
      </c>
      <c r="B5961" s="133" t="s">
        <v>11380</v>
      </c>
      <c r="C5961" s="133" t="s">
        <v>28</v>
      </c>
      <c r="D5961" s="133" t="s">
        <v>11320</v>
      </c>
      <c r="E5961" s="133" t="s">
        <v>1679</v>
      </c>
      <c r="F5961" s="133" t="s">
        <v>11031</v>
      </c>
      <c r="G5961" s="133" t="s">
        <v>928</v>
      </c>
      <c r="H5961" s="133" t="s">
        <v>11381</v>
      </c>
      <c r="I5961" t="b">
        <v>0</v>
      </c>
      <c r="J5961" s="133" t="s">
        <v>867</v>
      </c>
      <c r="K5961" s="91">
        <v>102410</v>
      </c>
      <c r="L5961" s="278">
        <v>108740</v>
      </c>
      <c r="M5961" s="278">
        <f t="shared" si="93"/>
        <v>6330</v>
      </c>
    </row>
    <row r="5962" spans="1:13" hidden="1" x14ac:dyDescent="0.3">
      <c r="A5962" s="108">
        <v>586252</v>
      </c>
      <c r="B5962" s="261" t="s">
        <v>11974</v>
      </c>
      <c r="C5962" s="262" t="s">
        <v>28</v>
      </c>
      <c r="D5962" s="262" t="s">
        <v>11320</v>
      </c>
      <c r="E5962" s="262" t="s">
        <v>1679</v>
      </c>
      <c r="F5962" s="262" t="s">
        <v>11031</v>
      </c>
      <c r="G5962" s="262" t="s">
        <v>931</v>
      </c>
      <c r="H5962" s="262" t="s">
        <v>11975</v>
      </c>
      <c r="I5962" s="263" t="b">
        <v>0</v>
      </c>
      <c r="J5962" s="261" t="s">
        <v>867</v>
      </c>
      <c r="K5962" s="264"/>
      <c r="L5962" s="278">
        <v>62000</v>
      </c>
      <c r="M5962" s="285">
        <f t="shared" si="93"/>
        <v>62000</v>
      </c>
    </row>
    <row r="5963" spans="1:13" hidden="1" x14ac:dyDescent="0.3">
      <c r="A5963" s="108">
        <v>588925</v>
      </c>
      <c r="B5963" s="133" t="s">
        <v>11382</v>
      </c>
      <c r="C5963" s="133" t="s">
        <v>29</v>
      </c>
      <c r="D5963" s="133" t="s">
        <v>9228</v>
      </c>
      <c r="E5963" s="133" t="s">
        <v>935</v>
      </c>
      <c r="F5963" s="133" t="s">
        <v>11383</v>
      </c>
      <c r="G5963" s="133" t="s">
        <v>865</v>
      </c>
      <c r="H5963" s="133" t="s">
        <v>11384</v>
      </c>
      <c r="I5963" t="b">
        <v>0</v>
      </c>
      <c r="J5963" s="133" t="s">
        <v>867</v>
      </c>
      <c r="K5963" s="91">
        <v>16000</v>
      </c>
      <c r="L5963" s="278">
        <v>16000</v>
      </c>
      <c r="M5963" s="278">
        <f t="shared" si="93"/>
        <v>0</v>
      </c>
    </row>
    <row r="5964" spans="1:13" hidden="1" x14ac:dyDescent="0.3">
      <c r="A5964" s="108">
        <v>591465</v>
      </c>
      <c r="B5964" s="133" t="s">
        <v>11385</v>
      </c>
      <c r="C5964" s="133" t="s">
        <v>29</v>
      </c>
      <c r="D5964" s="133" t="s">
        <v>11386</v>
      </c>
      <c r="E5964" s="133" t="s">
        <v>882</v>
      </c>
      <c r="F5964" s="133" t="s">
        <v>11387</v>
      </c>
      <c r="G5964" s="133" t="s">
        <v>865</v>
      </c>
      <c r="H5964" s="133" t="s">
        <v>11388</v>
      </c>
      <c r="I5964" t="b">
        <v>0</v>
      </c>
      <c r="J5964" s="133" t="s">
        <v>867</v>
      </c>
      <c r="K5964" s="91">
        <v>5000</v>
      </c>
      <c r="L5964" s="278">
        <v>5000</v>
      </c>
      <c r="M5964" s="278">
        <f t="shared" si="93"/>
        <v>0</v>
      </c>
    </row>
    <row r="5965" spans="1:13" hidden="1" x14ac:dyDescent="0.3">
      <c r="A5965" s="108">
        <v>602034</v>
      </c>
      <c r="B5965" s="133" t="s">
        <v>11389</v>
      </c>
      <c r="C5965" s="133" t="s">
        <v>29</v>
      </c>
      <c r="D5965" s="133" t="s">
        <v>11386</v>
      </c>
      <c r="E5965" s="133" t="s">
        <v>882</v>
      </c>
      <c r="F5965" s="133" t="s">
        <v>11387</v>
      </c>
      <c r="G5965" s="133" t="s">
        <v>928</v>
      </c>
      <c r="H5965" s="133" t="s">
        <v>11390</v>
      </c>
      <c r="I5965" t="b">
        <v>0</v>
      </c>
      <c r="J5965" s="133" t="s">
        <v>867</v>
      </c>
      <c r="K5965" s="91">
        <v>0</v>
      </c>
      <c r="L5965" s="278">
        <v>0</v>
      </c>
      <c r="M5965" s="278">
        <f t="shared" si="93"/>
        <v>0</v>
      </c>
    </row>
    <row r="5966" spans="1:13" hidden="1" x14ac:dyDescent="0.3">
      <c r="A5966" s="108">
        <v>602952</v>
      </c>
      <c r="B5966" s="133" t="s">
        <v>11391</v>
      </c>
      <c r="C5966" s="133" t="s">
        <v>29</v>
      </c>
      <c r="D5966" s="133" t="s">
        <v>934</v>
      </c>
      <c r="E5966" s="133" t="s">
        <v>863</v>
      </c>
      <c r="F5966" s="133" t="s">
        <v>11392</v>
      </c>
      <c r="G5966" s="133" t="s">
        <v>865</v>
      </c>
      <c r="H5966" s="133" t="s">
        <v>11393</v>
      </c>
      <c r="I5966" t="b">
        <v>0</v>
      </c>
      <c r="J5966" s="133" t="s">
        <v>867</v>
      </c>
      <c r="K5966" s="91">
        <v>0</v>
      </c>
      <c r="L5966" s="278">
        <v>0</v>
      </c>
      <c r="M5966" s="278">
        <f t="shared" si="93"/>
        <v>0</v>
      </c>
    </row>
    <row r="5967" spans="1:13" hidden="1" x14ac:dyDescent="0.3">
      <c r="A5967" s="108">
        <v>594850</v>
      </c>
      <c r="B5967" s="133" t="s">
        <v>11394</v>
      </c>
      <c r="C5967" s="133" t="s">
        <v>29</v>
      </c>
      <c r="D5967" s="133" t="s">
        <v>11395</v>
      </c>
      <c r="E5967" s="133" t="s">
        <v>882</v>
      </c>
      <c r="F5967" s="133" t="s">
        <v>3681</v>
      </c>
      <c r="G5967" s="133" t="s">
        <v>865</v>
      </c>
      <c r="H5967" s="133" t="s">
        <v>11396</v>
      </c>
      <c r="I5967" t="b">
        <v>0</v>
      </c>
      <c r="J5967" s="133" t="s">
        <v>867</v>
      </c>
      <c r="K5967" s="91">
        <v>2000</v>
      </c>
      <c r="L5967" s="278">
        <v>2000</v>
      </c>
      <c r="M5967" s="278">
        <f t="shared" si="93"/>
        <v>0</v>
      </c>
    </row>
    <row r="5968" spans="1:13" hidden="1" x14ac:dyDescent="0.3">
      <c r="A5968" s="108">
        <v>598781</v>
      </c>
      <c r="B5968" s="133" t="s">
        <v>11397</v>
      </c>
      <c r="C5968" s="133" t="s">
        <v>29</v>
      </c>
      <c r="D5968" s="133" t="s">
        <v>11395</v>
      </c>
      <c r="E5968" s="133" t="s">
        <v>882</v>
      </c>
      <c r="F5968" s="133" t="s">
        <v>3681</v>
      </c>
      <c r="G5968" s="133" t="s">
        <v>931</v>
      </c>
      <c r="H5968" s="133" t="s">
        <v>11398</v>
      </c>
      <c r="I5968" t="b">
        <v>0</v>
      </c>
      <c r="J5968" s="133" t="s">
        <v>867</v>
      </c>
      <c r="K5968" s="91">
        <v>0</v>
      </c>
      <c r="L5968" s="278">
        <v>0</v>
      </c>
      <c r="M5968" s="278">
        <f t="shared" si="93"/>
        <v>0</v>
      </c>
    </row>
    <row r="5969" spans="1:13" hidden="1" x14ac:dyDescent="0.3">
      <c r="A5969" s="108">
        <v>585205</v>
      </c>
      <c r="B5969" s="133" t="s">
        <v>11399</v>
      </c>
      <c r="C5969" s="133" t="s">
        <v>29</v>
      </c>
      <c r="D5969" s="133" t="s">
        <v>11400</v>
      </c>
      <c r="E5969" s="133" t="s">
        <v>882</v>
      </c>
      <c r="F5969" s="133" t="s">
        <v>11401</v>
      </c>
      <c r="G5969" s="133" t="s">
        <v>925</v>
      </c>
      <c r="H5969" s="133" t="s">
        <v>11402</v>
      </c>
      <c r="I5969" t="b">
        <v>0</v>
      </c>
      <c r="J5969" s="133" t="s">
        <v>867</v>
      </c>
      <c r="K5969" s="91">
        <v>3000</v>
      </c>
      <c r="L5969" s="278">
        <v>3000</v>
      </c>
      <c r="M5969" s="278">
        <f t="shared" si="93"/>
        <v>0</v>
      </c>
    </row>
    <row r="5970" spans="1:13" hidden="1" x14ac:dyDescent="0.3">
      <c r="A5970" s="108">
        <v>603000</v>
      </c>
      <c r="B5970" s="133" t="s">
        <v>11403</v>
      </c>
      <c r="C5970" s="133" t="s">
        <v>29</v>
      </c>
      <c r="D5970" s="133" t="s">
        <v>11400</v>
      </c>
      <c r="E5970" s="133" t="s">
        <v>882</v>
      </c>
      <c r="F5970" s="133" t="s">
        <v>11401</v>
      </c>
      <c r="G5970" s="133" t="s">
        <v>931</v>
      </c>
      <c r="H5970" s="133" t="s">
        <v>11404</v>
      </c>
      <c r="I5970" t="b">
        <v>0</v>
      </c>
      <c r="J5970" s="133" t="s">
        <v>867</v>
      </c>
      <c r="K5970" s="91">
        <v>1000</v>
      </c>
      <c r="L5970" s="278">
        <v>1000</v>
      </c>
      <c r="M5970" s="278">
        <f t="shared" si="93"/>
        <v>0</v>
      </c>
    </row>
    <row r="5971" spans="1:13" hidden="1" x14ac:dyDescent="0.3">
      <c r="A5971" s="108">
        <v>591395</v>
      </c>
      <c r="B5971" s="133" t="s">
        <v>11405</v>
      </c>
      <c r="C5971" s="133" t="s">
        <v>29</v>
      </c>
      <c r="D5971" s="133" t="s">
        <v>11400</v>
      </c>
      <c r="E5971" s="133" t="s">
        <v>882</v>
      </c>
      <c r="F5971" s="133" t="s">
        <v>11401</v>
      </c>
      <c r="G5971" s="133" t="s">
        <v>944</v>
      </c>
      <c r="H5971" s="133" t="s">
        <v>11406</v>
      </c>
      <c r="I5971" t="b">
        <v>0</v>
      </c>
      <c r="J5971" s="133" t="s">
        <v>867</v>
      </c>
      <c r="K5971" s="91">
        <v>7000</v>
      </c>
      <c r="L5971" s="278">
        <v>7000</v>
      </c>
      <c r="M5971" s="278">
        <f t="shared" si="93"/>
        <v>0</v>
      </c>
    </row>
    <row r="5972" spans="1:13" hidden="1" x14ac:dyDescent="0.3">
      <c r="A5972" s="108">
        <v>585770</v>
      </c>
      <c r="B5972" s="133" t="s">
        <v>11407</v>
      </c>
      <c r="C5972" s="133" t="s">
        <v>29</v>
      </c>
      <c r="D5972" s="133" t="s">
        <v>1154</v>
      </c>
      <c r="E5972" s="133" t="s">
        <v>882</v>
      </c>
      <c r="F5972" s="133" t="s">
        <v>3681</v>
      </c>
      <c r="G5972" s="133" t="s">
        <v>865</v>
      </c>
      <c r="H5972" s="133" t="s">
        <v>3699</v>
      </c>
      <c r="I5972" t="b">
        <v>0</v>
      </c>
      <c r="J5972" s="133" t="s">
        <v>867</v>
      </c>
      <c r="K5972" s="91">
        <v>495280</v>
      </c>
      <c r="L5972" s="278">
        <v>495280</v>
      </c>
      <c r="M5972" s="278">
        <f t="shared" si="93"/>
        <v>0</v>
      </c>
    </row>
    <row r="5973" spans="1:13" hidden="1" x14ac:dyDescent="0.3">
      <c r="A5973" s="108">
        <v>583207</v>
      </c>
      <c r="B5973" s="133" t="s">
        <v>11415</v>
      </c>
      <c r="C5973" s="133" t="s">
        <v>29</v>
      </c>
      <c r="D5973" s="133" t="s">
        <v>1154</v>
      </c>
      <c r="E5973" s="133" t="s">
        <v>882</v>
      </c>
      <c r="F5973" s="133" t="s">
        <v>11383</v>
      </c>
      <c r="G5973" s="133" t="s">
        <v>865</v>
      </c>
      <c r="H5973" s="133" t="s">
        <v>11416</v>
      </c>
      <c r="I5973" t="b">
        <v>0</v>
      </c>
      <c r="J5973" s="133" t="s">
        <v>867</v>
      </c>
      <c r="K5973" s="91">
        <v>8080</v>
      </c>
      <c r="L5973" s="278">
        <v>8080</v>
      </c>
      <c r="M5973" s="278">
        <f t="shared" si="93"/>
        <v>0</v>
      </c>
    </row>
    <row r="5974" spans="1:13" hidden="1" x14ac:dyDescent="0.3">
      <c r="A5974" s="108">
        <v>591725</v>
      </c>
      <c r="B5974" s="133" t="s">
        <v>11417</v>
      </c>
      <c r="C5974" s="133" t="s">
        <v>29</v>
      </c>
      <c r="D5974" s="133" t="s">
        <v>1154</v>
      </c>
      <c r="E5974" s="133" t="s">
        <v>882</v>
      </c>
      <c r="F5974" s="133" t="s">
        <v>11392</v>
      </c>
      <c r="G5974" s="133" t="s">
        <v>865</v>
      </c>
      <c r="H5974" s="133" t="s">
        <v>3699</v>
      </c>
      <c r="I5974" t="b">
        <v>0</v>
      </c>
      <c r="J5974" s="133" t="s">
        <v>867</v>
      </c>
      <c r="K5974" s="91">
        <v>72690</v>
      </c>
      <c r="L5974" s="278">
        <v>72690</v>
      </c>
      <c r="M5974" s="278">
        <f t="shared" si="93"/>
        <v>0</v>
      </c>
    </row>
    <row r="5975" spans="1:13" hidden="1" x14ac:dyDescent="0.3">
      <c r="A5975" s="108">
        <v>587946</v>
      </c>
      <c r="B5975" s="133" t="s">
        <v>11418</v>
      </c>
      <c r="C5975" s="133" t="s">
        <v>29</v>
      </c>
      <c r="D5975" s="133" t="s">
        <v>4253</v>
      </c>
      <c r="E5975" s="133" t="s">
        <v>882</v>
      </c>
      <c r="F5975" s="133" t="s">
        <v>11409</v>
      </c>
      <c r="G5975" s="133" t="s">
        <v>865</v>
      </c>
      <c r="H5975" s="133" t="s">
        <v>9745</v>
      </c>
      <c r="I5975" t="b">
        <v>0</v>
      </c>
      <c r="J5975" s="133" t="s">
        <v>867</v>
      </c>
      <c r="K5975" s="91">
        <v>3000000</v>
      </c>
      <c r="L5975" s="278">
        <v>3000000</v>
      </c>
      <c r="M5975" s="278">
        <f t="shared" si="93"/>
        <v>0</v>
      </c>
    </row>
    <row r="5976" spans="1:13" hidden="1" x14ac:dyDescent="0.3">
      <c r="A5976" s="108">
        <v>585669</v>
      </c>
      <c r="B5976" s="133" t="s">
        <v>11420</v>
      </c>
      <c r="C5976" s="133" t="s">
        <v>29</v>
      </c>
      <c r="D5976" s="133" t="s">
        <v>11421</v>
      </c>
      <c r="E5976" s="133" t="s">
        <v>863</v>
      </c>
      <c r="F5976" s="133" t="s">
        <v>3681</v>
      </c>
      <c r="G5976" s="133" t="s">
        <v>865</v>
      </c>
      <c r="H5976" s="133" t="s">
        <v>11422</v>
      </c>
      <c r="I5976" t="b">
        <v>0</v>
      </c>
      <c r="J5976" s="133" t="s">
        <v>867</v>
      </c>
      <c r="K5976" s="91">
        <v>721080</v>
      </c>
      <c r="L5976" s="278">
        <v>721080</v>
      </c>
      <c r="M5976" s="278">
        <f t="shared" si="93"/>
        <v>0</v>
      </c>
    </row>
    <row r="5977" spans="1:13" hidden="1" x14ac:dyDescent="0.3">
      <c r="A5977" s="108">
        <v>591541</v>
      </c>
      <c r="B5977" s="133" t="s">
        <v>11423</v>
      </c>
      <c r="C5977" s="133" t="s">
        <v>29</v>
      </c>
      <c r="D5977" s="133" t="s">
        <v>11421</v>
      </c>
      <c r="E5977" s="133" t="s">
        <v>863</v>
      </c>
      <c r="F5977" s="133" t="s">
        <v>11424</v>
      </c>
      <c r="G5977" s="133" t="s">
        <v>865</v>
      </c>
      <c r="H5977" s="133" t="s">
        <v>11425</v>
      </c>
      <c r="I5977" t="b">
        <v>0</v>
      </c>
      <c r="J5977" s="133" t="s">
        <v>867</v>
      </c>
      <c r="K5977" s="91">
        <v>2515330</v>
      </c>
      <c r="L5977" s="278">
        <v>2515330</v>
      </c>
      <c r="M5977" s="278">
        <f t="shared" si="93"/>
        <v>0</v>
      </c>
    </row>
    <row r="5978" spans="1:13" hidden="1" x14ac:dyDescent="0.3">
      <c r="A5978" s="108">
        <v>585297</v>
      </c>
      <c r="B5978" s="133" t="s">
        <v>11426</v>
      </c>
      <c r="C5978" s="133" t="s">
        <v>29</v>
      </c>
      <c r="D5978" s="133" t="s">
        <v>11421</v>
      </c>
      <c r="E5978" s="133" t="s">
        <v>863</v>
      </c>
      <c r="F5978" s="133" t="s">
        <v>11387</v>
      </c>
      <c r="G5978" s="133" t="s">
        <v>865</v>
      </c>
      <c r="H5978" s="133" t="s">
        <v>11427</v>
      </c>
      <c r="I5978" t="b">
        <v>0</v>
      </c>
      <c r="J5978" s="133" t="s">
        <v>867</v>
      </c>
      <c r="K5978" s="91">
        <v>1262780</v>
      </c>
      <c r="L5978" s="278">
        <v>1262780</v>
      </c>
      <c r="M5978" s="278">
        <f t="shared" si="93"/>
        <v>0</v>
      </c>
    </row>
    <row r="5979" spans="1:13" hidden="1" x14ac:dyDescent="0.3">
      <c r="A5979" s="108">
        <v>584116</v>
      </c>
      <c r="B5979" s="133" t="s">
        <v>11428</v>
      </c>
      <c r="C5979" s="133" t="s">
        <v>29</v>
      </c>
      <c r="D5979" s="133" t="s">
        <v>11421</v>
      </c>
      <c r="E5979" s="133" t="s">
        <v>863</v>
      </c>
      <c r="F5979" s="133" t="s">
        <v>11409</v>
      </c>
      <c r="G5979" s="133" t="s">
        <v>865</v>
      </c>
      <c r="H5979" s="133" t="s">
        <v>11429</v>
      </c>
      <c r="I5979" t="b">
        <v>0</v>
      </c>
      <c r="J5979" s="133" t="s">
        <v>867</v>
      </c>
      <c r="K5979" s="91">
        <v>1147450</v>
      </c>
      <c r="L5979" s="278">
        <v>1147450</v>
      </c>
      <c r="M5979" s="278">
        <f t="shared" si="93"/>
        <v>0</v>
      </c>
    </row>
    <row r="5980" spans="1:13" hidden="1" x14ac:dyDescent="0.3">
      <c r="A5980" s="108">
        <v>850042</v>
      </c>
      <c r="B5980" s="133" t="s">
        <v>11430</v>
      </c>
      <c r="C5980" s="133" t="s">
        <v>29</v>
      </c>
      <c r="D5980" s="133" t="s">
        <v>11421</v>
      </c>
      <c r="E5980" s="133" t="s">
        <v>863</v>
      </c>
      <c r="F5980" s="133" t="s">
        <v>11383</v>
      </c>
      <c r="G5980" s="133" t="s">
        <v>865</v>
      </c>
      <c r="H5980" s="133" t="s">
        <v>11431</v>
      </c>
      <c r="I5980" t="b">
        <v>0</v>
      </c>
      <c r="J5980" s="133" t="s">
        <v>867</v>
      </c>
      <c r="K5980" s="91">
        <v>627830</v>
      </c>
      <c r="L5980" s="278">
        <v>627830</v>
      </c>
      <c r="M5980" s="278">
        <f t="shared" si="93"/>
        <v>0</v>
      </c>
    </row>
    <row r="5981" spans="1:13" hidden="1" x14ac:dyDescent="0.3">
      <c r="A5981" s="108">
        <v>602761</v>
      </c>
      <c r="B5981" s="133" t="s">
        <v>11432</v>
      </c>
      <c r="C5981" s="133" t="s">
        <v>29</v>
      </c>
      <c r="D5981" s="133" t="s">
        <v>11421</v>
      </c>
      <c r="E5981" s="133" t="s">
        <v>863</v>
      </c>
      <c r="F5981" s="133" t="s">
        <v>11392</v>
      </c>
      <c r="G5981" s="133" t="s">
        <v>865</v>
      </c>
      <c r="H5981" s="133" t="s">
        <v>11433</v>
      </c>
      <c r="I5981" t="b">
        <v>0</v>
      </c>
      <c r="J5981" s="133" t="s">
        <v>867</v>
      </c>
      <c r="K5981" s="91">
        <v>3086920</v>
      </c>
      <c r="L5981" s="278">
        <v>3086920</v>
      </c>
      <c r="M5981" s="278">
        <f t="shared" si="93"/>
        <v>0</v>
      </c>
    </row>
    <row r="5982" spans="1:13" hidden="1" x14ac:dyDescent="0.3">
      <c r="A5982" s="108">
        <v>582936</v>
      </c>
      <c r="B5982" s="133" t="s">
        <v>11434</v>
      </c>
      <c r="C5982" s="133" t="s">
        <v>29</v>
      </c>
      <c r="D5982" s="133" t="s">
        <v>11421</v>
      </c>
      <c r="E5982" s="133" t="s">
        <v>863</v>
      </c>
      <c r="F5982" s="133" t="s">
        <v>11401</v>
      </c>
      <c r="G5982" s="133" t="s">
        <v>865</v>
      </c>
      <c r="H5982" s="133" t="s">
        <v>11435</v>
      </c>
      <c r="I5982" t="b">
        <v>0</v>
      </c>
      <c r="J5982" s="133" t="s">
        <v>867</v>
      </c>
      <c r="K5982" s="91">
        <v>1834250</v>
      </c>
      <c r="L5982" s="278">
        <v>1834250</v>
      </c>
      <c r="M5982" s="278">
        <f t="shared" si="93"/>
        <v>0</v>
      </c>
    </row>
    <row r="5983" spans="1:13" hidden="1" x14ac:dyDescent="0.3">
      <c r="A5983" s="108">
        <v>850045</v>
      </c>
      <c r="B5983" s="133" t="s">
        <v>11436</v>
      </c>
      <c r="C5983" s="133" t="s">
        <v>29</v>
      </c>
      <c r="D5983" s="133" t="s">
        <v>11437</v>
      </c>
      <c r="E5983" s="133" t="s">
        <v>1165</v>
      </c>
      <c r="F5983" s="133" t="s">
        <v>11438</v>
      </c>
      <c r="G5983" s="133" t="s">
        <v>865</v>
      </c>
      <c r="H5983" s="133">
        <v>0</v>
      </c>
      <c r="I5983" t="b">
        <v>0</v>
      </c>
      <c r="J5983" s="133" t="s">
        <v>1166</v>
      </c>
      <c r="K5983" s="91">
        <v>194820</v>
      </c>
      <c r="L5983" s="278">
        <v>194820</v>
      </c>
      <c r="M5983" s="278">
        <f t="shared" si="93"/>
        <v>0</v>
      </c>
    </row>
    <row r="5984" spans="1:13" hidden="1" x14ac:dyDescent="0.3">
      <c r="A5984" s="108">
        <v>604342</v>
      </c>
      <c r="B5984" s="133" t="s">
        <v>11439</v>
      </c>
      <c r="C5984" s="133" t="s">
        <v>29</v>
      </c>
      <c r="D5984" s="133" t="s">
        <v>11437</v>
      </c>
      <c r="E5984" s="133" t="s">
        <v>1165</v>
      </c>
      <c r="F5984" s="133" t="s">
        <v>11440</v>
      </c>
      <c r="G5984" s="133" t="s">
        <v>865</v>
      </c>
      <c r="H5984" s="133">
        <v>0</v>
      </c>
      <c r="I5984" t="b">
        <v>0</v>
      </c>
      <c r="J5984" s="133" t="s">
        <v>1166</v>
      </c>
      <c r="K5984" s="91">
        <v>194820</v>
      </c>
      <c r="L5984" s="278">
        <v>194820</v>
      </c>
      <c r="M5984" s="278">
        <f t="shared" si="93"/>
        <v>0</v>
      </c>
    </row>
    <row r="5985" spans="1:13" hidden="1" x14ac:dyDescent="0.3">
      <c r="A5985" s="108">
        <v>589022</v>
      </c>
      <c r="B5985" s="133" t="s">
        <v>11441</v>
      </c>
      <c r="C5985" s="133" t="s">
        <v>29</v>
      </c>
      <c r="D5985" s="133" t="s">
        <v>11437</v>
      </c>
      <c r="E5985" s="133" t="s">
        <v>1165</v>
      </c>
      <c r="F5985" s="133" t="s">
        <v>11442</v>
      </c>
      <c r="G5985" s="133" t="s">
        <v>865</v>
      </c>
      <c r="H5985" s="133">
        <v>0</v>
      </c>
      <c r="I5985" t="b">
        <v>0</v>
      </c>
      <c r="J5985" s="133" t="s">
        <v>1166</v>
      </c>
      <c r="K5985" s="91">
        <v>194820</v>
      </c>
      <c r="L5985" s="278">
        <v>194820</v>
      </c>
      <c r="M5985" s="278">
        <f t="shared" si="93"/>
        <v>0</v>
      </c>
    </row>
    <row r="5986" spans="1:13" hidden="1" x14ac:dyDescent="0.3">
      <c r="A5986" s="108">
        <v>598521</v>
      </c>
      <c r="B5986" s="133" t="s">
        <v>11443</v>
      </c>
      <c r="C5986" s="133" t="s">
        <v>29</v>
      </c>
      <c r="D5986" s="133" t="s">
        <v>11437</v>
      </c>
      <c r="E5986" s="133" t="s">
        <v>1286</v>
      </c>
      <c r="F5986" s="133" t="s">
        <v>3681</v>
      </c>
      <c r="G5986" s="133" t="s">
        <v>865</v>
      </c>
      <c r="H5986" s="133" t="s">
        <v>1287</v>
      </c>
      <c r="I5986" t="b">
        <v>0</v>
      </c>
      <c r="J5986" s="133" t="s">
        <v>867</v>
      </c>
      <c r="K5986" s="91">
        <v>33380</v>
      </c>
      <c r="L5986" s="278">
        <v>33380</v>
      </c>
      <c r="M5986" s="278">
        <f t="shared" si="93"/>
        <v>0</v>
      </c>
    </row>
    <row r="5987" spans="1:13" hidden="1" x14ac:dyDescent="0.3">
      <c r="A5987" s="108">
        <v>600899</v>
      </c>
      <c r="B5987" s="133" t="s">
        <v>11445</v>
      </c>
      <c r="C5987" s="133" t="s">
        <v>29</v>
      </c>
      <c r="D5987" s="133" t="s">
        <v>11437</v>
      </c>
      <c r="E5987" s="133" t="s">
        <v>1176</v>
      </c>
      <c r="F5987" s="133" t="s">
        <v>11438</v>
      </c>
      <c r="G5987" s="133" t="s">
        <v>865</v>
      </c>
      <c r="H5987" s="133">
        <v>0</v>
      </c>
      <c r="I5987" t="b">
        <v>0</v>
      </c>
      <c r="J5987" s="133" t="s">
        <v>1166</v>
      </c>
      <c r="K5987" s="91">
        <v>93630</v>
      </c>
      <c r="L5987" s="278">
        <v>93630</v>
      </c>
      <c r="M5987" s="278">
        <f t="shared" si="93"/>
        <v>0</v>
      </c>
    </row>
    <row r="5988" spans="1:13" hidden="1" x14ac:dyDescent="0.3">
      <c r="A5988" s="108">
        <v>589079</v>
      </c>
      <c r="B5988" s="133" t="s">
        <v>11446</v>
      </c>
      <c r="C5988" s="133" t="s">
        <v>29</v>
      </c>
      <c r="D5988" s="133" t="s">
        <v>11437</v>
      </c>
      <c r="E5988" s="133" t="s">
        <v>1176</v>
      </c>
      <c r="F5988" s="133" t="s">
        <v>11440</v>
      </c>
      <c r="G5988" s="133" t="s">
        <v>865</v>
      </c>
      <c r="H5988" s="133">
        <v>0</v>
      </c>
      <c r="I5988" t="b">
        <v>0</v>
      </c>
      <c r="J5988" s="133" t="s">
        <v>1166</v>
      </c>
      <c r="K5988" s="91">
        <v>93630</v>
      </c>
      <c r="L5988" s="278">
        <v>93630</v>
      </c>
      <c r="M5988" s="278">
        <f t="shared" si="93"/>
        <v>0</v>
      </c>
    </row>
    <row r="5989" spans="1:13" hidden="1" x14ac:dyDescent="0.3">
      <c r="A5989" s="108">
        <v>589080</v>
      </c>
      <c r="B5989" s="133" t="s">
        <v>11447</v>
      </c>
      <c r="C5989" s="133" t="s">
        <v>29</v>
      </c>
      <c r="D5989" s="133" t="s">
        <v>11437</v>
      </c>
      <c r="E5989" s="133" t="s">
        <v>1176</v>
      </c>
      <c r="F5989" s="133" t="s">
        <v>11442</v>
      </c>
      <c r="G5989" s="133" t="s">
        <v>865</v>
      </c>
      <c r="H5989" s="133">
        <v>0</v>
      </c>
      <c r="I5989" t="b">
        <v>0</v>
      </c>
      <c r="J5989" s="133" t="s">
        <v>1166</v>
      </c>
      <c r="K5989" s="91">
        <v>93630</v>
      </c>
      <c r="L5989" s="278">
        <v>93630</v>
      </c>
      <c r="M5989" s="278">
        <f t="shared" si="93"/>
        <v>0</v>
      </c>
    </row>
    <row r="5990" spans="1:13" hidden="1" x14ac:dyDescent="0.3">
      <c r="A5990" s="108">
        <v>589081</v>
      </c>
      <c r="B5990" s="133" t="s">
        <v>11448</v>
      </c>
      <c r="C5990" s="133" t="s">
        <v>29</v>
      </c>
      <c r="D5990" s="133" t="s">
        <v>11437</v>
      </c>
      <c r="E5990" s="133" t="s">
        <v>1182</v>
      </c>
      <c r="F5990" s="133" t="s">
        <v>11438</v>
      </c>
      <c r="G5990" s="133" t="s">
        <v>865</v>
      </c>
      <c r="H5990" s="133" t="s">
        <v>1183</v>
      </c>
      <c r="I5990" t="b">
        <v>0</v>
      </c>
      <c r="J5990" s="133" t="s">
        <v>867</v>
      </c>
      <c r="K5990" s="91">
        <v>0</v>
      </c>
      <c r="L5990" s="278">
        <v>0</v>
      </c>
      <c r="M5990" s="278">
        <f t="shared" si="93"/>
        <v>0</v>
      </c>
    </row>
    <row r="5991" spans="1:13" hidden="1" x14ac:dyDescent="0.3">
      <c r="A5991" s="108">
        <v>594601</v>
      </c>
      <c r="B5991" s="133" t="s">
        <v>11449</v>
      </c>
      <c r="C5991" s="133" t="s">
        <v>29</v>
      </c>
      <c r="D5991" s="133" t="s">
        <v>11437</v>
      </c>
      <c r="E5991" s="133" t="s">
        <v>1182</v>
      </c>
      <c r="F5991" s="133" t="s">
        <v>11442</v>
      </c>
      <c r="G5991" s="133" t="s">
        <v>865</v>
      </c>
      <c r="H5991" s="133" t="s">
        <v>1183</v>
      </c>
      <c r="I5991" t="b">
        <v>0</v>
      </c>
      <c r="J5991" s="133" t="s">
        <v>867</v>
      </c>
      <c r="K5991" s="91">
        <v>0</v>
      </c>
      <c r="L5991" s="278">
        <v>0</v>
      </c>
      <c r="M5991" s="278">
        <f t="shared" si="93"/>
        <v>0</v>
      </c>
    </row>
    <row r="5992" spans="1:13" hidden="1" x14ac:dyDescent="0.3">
      <c r="A5992" s="108">
        <v>849905</v>
      </c>
      <c r="B5992" s="133" t="s">
        <v>11450</v>
      </c>
      <c r="C5992" s="133" t="s">
        <v>29</v>
      </c>
      <c r="D5992" s="133" t="s">
        <v>11437</v>
      </c>
      <c r="E5992" s="133" t="s">
        <v>1185</v>
      </c>
      <c r="F5992" s="133" t="s">
        <v>11438</v>
      </c>
      <c r="G5992" s="133" t="s">
        <v>865</v>
      </c>
      <c r="H5992" s="133" t="s">
        <v>11451</v>
      </c>
      <c r="I5992" t="b">
        <v>0</v>
      </c>
      <c r="J5992" s="133" t="s">
        <v>867</v>
      </c>
      <c r="K5992" s="91">
        <v>250</v>
      </c>
      <c r="L5992" s="278">
        <v>250</v>
      </c>
      <c r="M5992" s="278">
        <f t="shared" si="93"/>
        <v>0</v>
      </c>
    </row>
    <row r="5993" spans="1:13" hidden="1" x14ac:dyDescent="0.3">
      <c r="A5993" s="108">
        <v>849906</v>
      </c>
      <c r="B5993" s="133" t="s">
        <v>11452</v>
      </c>
      <c r="C5993" s="133" t="s">
        <v>29</v>
      </c>
      <c r="D5993" s="133" t="s">
        <v>11437</v>
      </c>
      <c r="E5993" s="133" t="s">
        <v>1185</v>
      </c>
      <c r="F5993" s="133" t="s">
        <v>11440</v>
      </c>
      <c r="G5993" s="133" t="s">
        <v>865</v>
      </c>
      <c r="H5993" s="133" t="s">
        <v>11453</v>
      </c>
      <c r="I5993" t="b">
        <v>0</v>
      </c>
      <c r="J5993" s="133" t="s">
        <v>867</v>
      </c>
      <c r="K5993" s="91">
        <v>250</v>
      </c>
      <c r="L5993" s="278">
        <v>250</v>
      </c>
      <c r="M5993" s="278">
        <f t="shared" si="93"/>
        <v>0</v>
      </c>
    </row>
    <row r="5994" spans="1:13" hidden="1" x14ac:dyDescent="0.3">
      <c r="A5994" s="108">
        <v>849907</v>
      </c>
      <c r="B5994" s="133" t="s">
        <v>11454</v>
      </c>
      <c r="C5994" s="133" t="s">
        <v>29</v>
      </c>
      <c r="D5994" s="133" t="s">
        <v>11437</v>
      </c>
      <c r="E5994" s="133" t="s">
        <v>1185</v>
      </c>
      <c r="F5994" s="133" t="s">
        <v>11442</v>
      </c>
      <c r="G5994" s="133" t="s">
        <v>865</v>
      </c>
      <c r="H5994" s="133" t="s">
        <v>11455</v>
      </c>
      <c r="I5994" t="b">
        <v>0</v>
      </c>
      <c r="J5994" s="133" t="s">
        <v>867</v>
      </c>
      <c r="K5994" s="91">
        <v>250</v>
      </c>
      <c r="L5994" s="278">
        <v>250</v>
      </c>
      <c r="M5994" s="278">
        <f t="shared" si="93"/>
        <v>0</v>
      </c>
    </row>
    <row r="5995" spans="1:13" hidden="1" x14ac:dyDescent="0.3">
      <c r="A5995" s="108">
        <v>849908</v>
      </c>
      <c r="B5995" s="133" t="s">
        <v>11456</v>
      </c>
      <c r="C5995" s="133" t="s">
        <v>29</v>
      </c>
      <c r="D5995" s="133" t="s">
        <v>11437</v>
      </c>
      <c r="E5995" s="133" t="s">
        <v>1418</v>
      </c>
      <c r="F5995" s="133" t="s">
        <v>3681</v>
      </c>
      <c r="G5995" s="133" t="s">
        <v>865</v>
      </c>
      <c r="H5995" s="133" t="s">
        <v>1636</v>
      </c>
      <c r="I5995" t="b">
        <v>0</v>
      </c>
      <c r="J5995" s="133" t="s">
        <v>867</v>
      </c>
      <c r="K5995" s="91">
        <v>500</v>
      </c>
      <c r="L5995" s="278">
        <v>500</v>
      </c>
      <c r="M5995" s="278">
        <f t="shared" si="93"/>
        <v>0</v>
      </c>
    </row>
    <row r="5996" spans="1:13" hidden="1" x14ac:dyDescent="0.3">
      <c r="A5996" s="108">
        <v>849909</v>
      </c>
      <c r="B5996" s="133" t="s">
        <v>11457</v>
      </c>
      <c r="C5996" s="133" t="s">
        <v>29</v>
      </c>
      <c r="D5996" s="133" t="s">
        <v>11437</v>
      </c>
      <c r="E5996" s="133" t="s">
        <v>1188</v>
      </c>
      <c r="F5996" s="133" t="s">
        <v>11438</v>
      </c>
      <c r="G5996" s="133" t="s">
        <v>865</v>
      </c>
      <c r="H5996" s="133" t="s">
        <v>11458</v>
      </c>
      <c r="I5996" t="b">
        <v>0</v>
      </c>
      <c r="J5996" s="133" t="s">
        <v>867</v>
      </c>
      <c r="K5996" s="91">
        <v>1500</v>
      </c>
      <c r="L5996" s="278">
        <v>1500</v>
      </c>
      <c r="M5996" s="278">
        <f t="shared" si="93"/>
        <v>0</v>
      </c>
    </row>
    <row r="5997" spans="1:13" hidden="1" x14ac:dyDescent="0.3">
      <c r="A5997" s="108">
        <v>849910</v>
      </c>
      <c r="B5997" s="133" t="s">
        <v>11459</v>
      </c>
      <c r="C5997" s="133" t="s">
        <v>29</v>
      </c>
      <c r="D5997" s="133" t="s">
        <v>11437</v>
      </c>
      <c r="E5997" s="133" t="s">
        <v>1188</v>
      </c>
      <c r="F5997" s="133" t="s">
        <v>11440</v>
      </c>
      <c r="G5997" s="133" t="s">
        <v>865</v>
      </c>
      <c r="H5997" s="133" t="s">
        <v>11460</v>
      </c>
      <c r="I5997" t="b">
        <v>0</v>
      </c>
      <c r="J5997" s="133" t="s">
        <v>867</v>
      </c>
      <c r="K5997" s="91">
        <v>1500</v>
      </c>
      <c r="L5997" s="278">
        <v>1500</v>
      </c>
      <c r="M5997" s="278">
        <f t="shared" si="93"/>
        <v>0</v>
      </c>
    </row>
    <row r="5998" spans="1:13" hidden="1" x14ac:dyDescent="0.3">
      <c r="A5998" s="108">
        <v>849888</v>
      </c>
      <c r="B5998" s="133" t="s">
        <v>11461</v>
      </c>
      <c r="C5998" s="133" t="s">
        <v>29</v>
      </c>
      <c r="D5998" s="133" t="s">
        <v>11437</v>
      </c>
      <c r="E5998" s="133" t="s">
        <v>1188</v>
      </c>
      <c r="F5998" s="133" t="s">
        <v>11442</v>
      </c>
      <c r="G5998" s="133" t="s">
        <v>865</v>
      </c>
      <c r="H5998" s="133" t="s">
        <v>11462</v>
      </c>
      <c r="I5998" t="b">
        <v>0</v>
      </c>
      <c r="J5998" s="133" t="s">
        <v>867</v>
      </c>
      <c r="K5998" s="91">
        <v>1500</v>
      </c>
      <c r="L5998" s="278">
        <v>1500</v>
      </c>
      <c r="M5998" s="278">
        <f t="shared" si="93"/>
        <v>0</v>
      </c>
    </row>
    <row r="5999" spans="1:13" hidden="1" x14ac:dyDescent="0.3">
      <c r="A5999" s="108">
        <v>601776</v>
      </c>
      <c r="B5999" s="133" t="s">
        <v>11463</v>
      </c>
      <c r="C5999" s="133" t="s">
        <v>29</v>
      </c>
      <c r="D5999" s="133" t="s">
        <v>11437</v>
      </c>
      <c r="E5999" s="133" t="s">
        <v>1191</v>
      </c>
      <c r="F5999" s="133" t="s">
        <v>3681</v>
      </c>
      <c r="G5999" s="133" t="s">
        <v>865</v>
      </c>
      <c r="H5999" s="133" t="s">
        <v>1192</v>
      </c>
      <c r="I5999" t="b">
        <v>0</v>
      </c>
      <c r="J5999" s="133" t="s">
        <v>867</v>
      </c>
      <c r="K5999" s="91">
        <v>1000</v>
      </c>
      <c r="L5999" s="278">
        <v>1000</v>
      </c>
      <c r="M5999" s="278">
        <f t="shared" si="93"/>
        <v>0</v>
      </c>
    </row>
    <row r="6000" spans="1:13" hidden="1" x14ac:dyDescent="0.3">
      <c r="A6000" s="108">
        <v>604153</v>
      </c>
      <c r="B6000" s="133" t="s">
        <v>11464</v>
      </c>
      <c r="C6000" s="133" t="s">
        <v>29</v>
      </c>
      <c r="D6000" s="133" t="s">
        <v>11437</v>
      </c>
      <c r="E6000" s="133" t="s">
        <v>1191</v>
      </c>
      <c r="F6000" s="133" t="s">
        <v>3681</v>
      </c>
      <c r="G6000" s="133" t="s">
        <v>925</v>
      </c>
      <c r="H6000" s="133" t="s">
        <v>11465</v>
      </c>
      <c r="I6000" t="b">
        <v>0</v>
      </c>
      <c r="J6000" s="133" t="s">
        <v>867</v>
      </c>
      <c r="K6000" s="91">
        <v>350</v>
      </c>
      <c r="L6000" s="278">
        <v>350</v>
      </c>
      <c r="M6000" s="278">
        <f t="shared" si="93"/>
        <v>0</v>
      </c>
    </row>
    <row r="6001" spans="1:13" hidden="1" x14ac:dyDescent="0.3">
      <c r="A6001" s="108">
        <v>589205</v>
      </c>
      <c r="B6001" s="133" t="s">
        <v>11466</v>
      </c>
      <c r="C6001" s="133" t="s">
        <v>29</v>
      </c>
      <c r="D6001" s="133" t="s">
        <v>11437</v>
      </c>
      <c r="E6001" s="133" t="s">
        <v>1191</v>
      </c>
      <c r="F6001" s="133" t="s">
        <v>11438</v>
      </c>
      <c r="G6001" s="133" t="s">
        <v>865</v>
      </c>
      <c r="H6001" s="133" t="s">
        <v>11467</v>
      </c>
      <c r="I6001" t="b">
        <v>0</v>
      </c>
      <c r="J6001" s="133" t="s">
        <v>867</v>
      </c>
      <c r="K6001" s="91">
        <v>250</v>
      </c>
      <c r="L6001" s="278">
        <v>250</v>
      </c>
      <c r="M6001" s="278">
        <f t="shared" si="93"/>
        <v>0</v>
      </c>
    </row>
    <row r="6002" spans="1:13" hidden="1" x14ac:dyDescent="0.3">
      <c r="A6002" s="108">
        <v>589212</v>
      </c>
      <c r="B6002" s="133" t="s">
        <v>11468</v>
      </c>
      <c r="C6002" s="133" t="s">
        <v>29</v>
      </c>
      <c r="D6002" s="133" t="s">
        <v>11437</v>
      </c>
      <c r="E6002" s="133" t="s">
        <v>1191</v>
      </c>
      <c r="F6002" s="133" t="s">
        <v>11440</v>
      </c>
      <c r="G6002" s="133" t="s">
        <v>865</v>
      </c>
      <c r="H6002" s="133" t="s">
        <v>11469</v>
      </c>
      <c r="I6002" t="b">
        <v>0</v>
      </c>
      <c r="J6002" s="133" t="s">
        <v>867</v>
      </c>
      <c r="K6002" s="91">
        <v>250</v>
      </c>
      <c r="L6002" s="278">
        <v>250</v>
      </c>
      <c r="M6002" s="278">
        <f t="shared" si="93"/>
        <v>0</v>
      </c>
    </row>
    <row r="6003" spans="1:13" hidden="1" x14ac:dyDescent="0.3">
      <c r="A6003" s="108">
        <v>585144</v>
      </c>
      <c r="B6003" s="133" t="s">
        <v>11470</v>
      </c>
      <c r="C6003" s="133" t="s">
        <v>29</v>
      </c>
      <c r="D6003" s="133" t="s">
        <v>11437</v>
      </c>
      <c r="E6003" s="133" t="s">
        <v>1191</v>
      </c>
      <c r="F6003" s="133" t="s">
        <v>11442</v>
      </c>
      <c r="G6003" s="133" t="s">
        <v>865</v>
      </c>
      <c r="H6003" s="133" t="s">
        <v>11471</v>
      </c>
      <c r="I6003" t="b">
        <v>0</v>
      </c>
      <c r="J6003" s="133" t="s">
        <v>867</v>
      </c>
      <c r="K6003" s="91">
        <v>250</v>
      </c>
      <c r="L6003" s="278">
        <v>250</v>
      </c>
      <c r="M6003" s="278">
        <f t="shared" si="93"/>
        <v>0</v>
      </c>
    </row>
    <row r="6004" spans="1:13" hidden="1" x14ac:dyDescent="0.3">
      <c r="A6004" s="108">
        <v>588116</v>
      </c>
      <c r="B6004" s="133" t="s">
        <v>11472</v>
      </c>
      <c r="C6004" s="133" t="s">
        <v>29</v>
      </c>
      <c r="D6004" s="133" t="s">
        <v>11437</v>
      </c>
      <c r="E6004" s="133" t="s">
        <v>1194</v>
      </c>
      <c r="F6004" s="133" t="s">
        <v>3681</v>
      </c>
      <c r="G6004" s="133" t="s">
        <v>865</v>
      </c>
      <c r="H6004" s="133" t="s">
        <v>1195</v>
      </c>
      <c r="I6004" t="b">
        <v>0</v>
      </c>
      <c r="J6004" s="133" t="s">
        <v>867</v>
      </c>
      <c r="K6004" s="91">
        <v>250</v>
      </c>
      <c r="L6004" s="278">
        <v>250</v>
      </c>
      <c r="M6004" s="278">
        <f t="shared" si="93"/>
        <v>0</v>
      </c>
    </row>
    <row r="6005" spans="1:13" hidden="1" x14ac:dyDescent="0.3">
      <c r="A6005" s="108">
        <v>588117</v>
      </c>
      <c r="B6005" s="133" t="s">
        <v>11473</v>
      </c>
      <c r="C6005" s="133" t="s">
        <v>29</v>
      </c>
      <c r="D6005" s="133" t="s">
        <v>11437</v>
      </c>
      <c r="E6005" s="133" t="s">
        <v>1202</v>
      </c>
      <c r="F6005" s="133" t="s">
        <v>11438</v>
      </c>
      <c r="G6005" s="133" t="s">
        <v>865</v>
      </c>
      <c r="H6005" s="133" t="s">
        <v>11474</v>
      </c>
      <c r="I6005" t="b">
        <v>0</v>
      </c>
      <c r="J6005" s="133" t="s">
        <v>867</v>
      </c>
      <c r="K6005" s="91">
        <v>300</v>
      </c>
      <c r="L6005" s="278">
        <v>300</v>
      </c>
      <c r="M6005" s="278">
        <f t="shared" si="93"/>
        <v>0</v>
      </c>
    </row>
    <row r="6006" spans="1:13" hidden="1" x14ac:dyDescent="0.3">
      <c r="A6006" s="108">
        <v>588118</v>
      </c>
      <c r="B6006" s="133" t="s">
        <v>11475</v>
      </c>
      <c r="C6006" s="133" t="s">
        <v>29</v>
      </c>
      <c r="D6006" s="133" t="s">
        <v>11437</v>
      </c>
      <c r="E6006" s="133" t="s">
        <v>1202</v>
      </c>
      <c r="F6006" s="133" t="s">
        <v>11440</v>
      </c>
      <c r="G6006" s="133" t="s">
        <v>865</v>
      </c>
      <c r="H6006" s="133" t="s">
        <v>11476</v>
      </c>
      <c r="I6006" t="b">
        <v>0</v>
      </c>
      <c r="J6006" s="133" t="s">
        <v>867</v>
      </c>
      <c r="K6006" s="91">
        <v>300</v>
      </c>
      <c r="L6006" s="278">
        <v>300</v>
      </c>
      <c r="M6006" s="278">
        <f t="shared" si="93"/>
        <v>0</v>
      </c>
    </row>
    <row r="6007" spans="1:13" hidden="1" x14ac:dyDescent="0.3">
      <c r="A6007" s="108">
        <v>588119</v>
      </c>
      <c r="B6007" s="133" t="s">
        <v>11477</v>
      </c>
      <c r="C6007" s="133" t="s">
        <v>29</v>
      </c>
      <c r="D6007" s="133" t="s">
        <v>11437</v>
      </c>
      <c r="E6007" s="133" t="s">
        <v>1202</v>
      </c>
      <c r="F6007" s="133" t="s">
        <v>11442</v>
      </c>
      <c r="G6007" s="133" t="s">
        <v>865</v>
      </c>
      <c r="H6007" s="133" t="s">
        <v>11478</v>
      </c>
      <c r="I6007" t="b">
        <v>0</v>
      </c>
      <c r="J6007" s="133" t="s">
        <v>867</v>
      </c>
      <c r="K6007" s="91">
        <v>300</v>
      </c>
      <c r="L6007" s="278">
        <v>300</v>
      </c>
      <c r="M6007" s="278">
        <f t="shared" si="93"/>
        <v>0</v>
      </c>
    </row>
    <row r="6008" spans="1:13" hidden="1" x14ac:dyDescent="0.3">
      <c r="A6008" s="108">
        <v>591687</v>
      </c>
      <c r="B6008" s="133" t="s">
        <v>11479</v>
      </c>
      <c r="C6008" s="133" t="s">
        <v>29</v>
      </c>
      <c r="D6008" s="133" t="s">
        <v>11437</v>
      </c>
      <c r="E6008" s="133" t="s">
        <v>1354</v>
      </c>
      <c r="F6008" s="133" t="s">
        <v>11438</v>
      </c>
      <c r="G6008" s="133" t="s">
        <v>865</v>
      </c>
      <c r="H6008" s="133" t="s">
        <v>11480</v>
      </c>
      <c r="I6008" t="b">
        <v>0</v>
      </c>
      <c r="J6008" s="133" t="s">
        <v>867</v>
      </c>
      <c r="K6008" s="91">
        <v>500</v>
      </c>
      <c r="L6008" s="278">
        <v>500</v>
      </c>
      <c r="M6008" s="278">
        <f t="shared" si="93"/>
        <v>0</v>
      </c>
    </row>
    <row r="6009" spans="1:13" hidden="1" x14ac:dyDescent="0.3">
      <c r="A6009" s="108">
        <v>602133</v>
      </c>
      <c r="B6009" s="133" t="s">
        <v>11481</v>
      </c>
      <c r="C6009" s="133" t="s">
        <v>29</v>
      </c>
      <c r="D6009" s="133" t="s">
        <v>11437</v>
      </c>
      <c r="E6009" s="133" t="s">
        <v>1354</v>
      </c>
      <c r="F6009" s="133" t="s">
        <v>11438</v>
      </c>
      <c r="G6009" s="133" t="s">
        <v>925</v>
      </c>
      <c r="H6009" s="133" t="s">
        <v>11482</v>
      </c>
      <c r="I6009" t="b">
        <v>0</v>
      </c>
      <c r="J6009" s="133" t="s">
        <v>867</v>
      </c>
      <c r="K6009" s="91">
        <v>1200</v>
      </c>
      <c r="L6009" s="278">
        <v>1200</v>
      </c>
      <c r="M6009" s="278">
        <f t="shared" si="93"/>
        <v>0</v>
      </c>
    </row>
    <row r="6010" spans="1:13" hidden="1" x14ac:dyDescent="0.3">
      <c r="A6010" s="108">
        <v>850538</v>
      </c>
      <c r="B6010" s="133" t="s">
        <v>11483</v>
      </c>
      <c r="C6010" s="133" t="s">
        <v>29</v>
      </c>
      <c r="D6010" s="133" t="s">
        <v>11437</v>
      </c>
      <c r="E6010" s="133" t="s">
        <v>1354</v>
      </c>
      <c r="F6010" s="133" t="s">
        <v>11440</v>
      </c>
      <c r="G6010" s="133" t="s">
        <v>865</v>
      </c>
      <c r="H6010" s="133" t="s">
        <v>11484</v>
      </c>
      <c r="I6010" t="b">
        <v>0</v>
      </c>
      <c r="J6010" s="133" t="s">
        <v>867</v>
      </c>
      <c r="K6010" s="91">
        <v>500</v>
      </c>
      <c r="L6010" s="278">
        <v>500</v>
      </c>
      <c r="M6010" s="278">
        <f t="shared" si="93"/>
        <v>0</v>
      </c>
    </row>
    <row r="6011" spans="1:13" hidden="1" x14ac:dyDescent="0.3">
      <c r="A6011" s="108">
        <v>849949</v>
      </c>
      <c r="B6011" s="133" t="s">
        <v>11485</v>
      </c>
      <c r="C6011" s="133" t="s">
        <v>29</v>
      </c>
      <c r="D6011" s="133" t="s">
        <v>11437</v>
      </c>
      <c r="E6011" s="133" t="s">
        <v>1354</v>
      </c>
      <c r="F6011" s="133" t="s">
        <v>11440</v>
      </c>
      <c r="G6011" s="133" t="s">
        <v>925</v>
      </c>
      <c r="H6011" s="133" t="s">
        <v>11486</v>
      </c>
      <c r="I6011" t="b">
        <v>0</v>
      </c>
      <c r="J6011" s="133" t="s">
        <v>867</v>
      </c>
      <c r="K6011" s="91">
        <v>1200</v>
      </c>
      <c r="L6011" s="278">
        <v>1200</v>
      </c>
      <c r="M6011" s="278">
        <f t="shared" si="93"/>
        <v>0</v>
      </c>
    </row>
    <row r="6012" spans="1:13" hidden="1" x14ac:dyDescent="0.3">
      <c r="A6012" s="108">
        <v>585203</v>
      </c>
      <c r="B6012" s="133" t="s">
        <v>11487</v>
      </c>
      <c r="C6012" s="133" t="s">
        <v>29</v>
      </c>
      <c r="D6012" s="133" t="s">
        <v>11437</v>
      </c>
      <c r="E6012" s="133" t="s">
        <v>1354</v>
      </c>
      <c r="F6012" s="133" t="s">
        <v>11442</v>
      </c>
      <c r="G6012" s="133" t="s">
        <v>865</v>
      </c>
      <c r="H6012" s="133" t="s">
        <v>11488</v>
      </c>
      <c r="I6012" t="b">
        <v>0</v>
      </c>
      <c r="J6012" s="133" t="s">
        <v>867</v>
      </c>
      <c r="K6012" s="91">
        <v>500</v>
      </c>
      <c r="L6012" s="278">
        <v>500</v>
      </c>
      <c r="M6012" s="278">
        <f t="shared" si="93"/>
        <v>0</v>
      </c>
    </row>
    <row r="6013" spans="1:13" hidden="1" x14ac:dyDescent="0.3">
      <c r="A6013" s="108">
        <v>585580</v>
      </c>
      <c r="B6013" s="133" t="s">
        <v>11489</v>
      </c>
      <c r="C6013" s="133" t="s">
        <v>29</v>
      </c>
      <c r="D6013" s="133" t="s">
        <v>11437</v>
      </c>
      <c r="E6013" s="133" t="s">
        <v>1354</v>
      </c>
      <c r="F6013" s="133" t="s">
        <v>11442</v>
      </c>
      <c r="G6013" s="133" t="s">
        <v>925</v>
      </c>
      <c r="H6013" s="133" t="s">
        <v>11486</v>
      </c>
      <c r="I6013" t="b">
        <v>0</v>
      </c>
      <c r="J6013" s="133" t="s">
        <v>867</v>
      </c>
      <c r="K6013" s="91">
        <v>1200</v>
      </c>
      <c r="L6013" s="278">
        <v>1200</v>
      </c>
      <c r="M6013" s="278">
        <f t="shared" si="93"/>
        <v>0</v>
      </c>
    </row>
    <row r="6014" spans="1:13" hidden="1" x14ac:dyDescent="0.3">
      <c r="A6014" s="108">
        <v>602033</v>
      </c>
      <c r="B6014" s="133" t="s">
        <v>11490</v>
      </c>
      <c r="C6014" s="133" t="s">
        <v>29</v>
      </c>
      <c r="D6014" s="133" t="s">
        <v>11437</v>
      </c>
      <c r="E6014" s="133" t="s">
        <v>1207</v>
      </c>
      <c r="F6014" s="133" t="s">
        <v>3681</v>
      </c>
      <c r="G6014" s="133" t="s">
        <v>865</v>
      </c>
      <c r="H6014" s="133" t="s">
        <v>11491</v>
      </c>
      <c r="I6014" t="b">
        <v>0</v>
      </c>
      <c r="J6014" s="133" t="s">
        <v>867</v>
      </c>
      <c r="K6014" s="91">
        <v>1300</v>
      </c>
      <c r="L6014" s="278">
        <v>1300</v>
      </c>
      <c r="M6014" s="278">
        <f t="shared" si="93"/>
        <v>0</v>
      </c>
    </row>
    <row r="6015" spans="1:13" hidden="1" x14ac:dyDescent="0.3">
      <c r="A6015" s="108">
        <v>602951</v>
      </c>
      <c r="B6015" s="133" t="s">
        <v>11492</v>
      </c>
      <c r="C6015" s="133" t="s">
        <v>29</v>
      </c>
      <c r="D6015" s="133" t="s">
        <v>11437</v>
      </c>
      <c r="E6015" s="133" t="s">
        <v>1212</v>
      </c>
      <c r="F6015" s="133" t="s">
        <v>3681</v>
      </c>
      <c r="G6015" s="133" t="s">
        <v>865</v>
      </c>
      <c r="H6015" s="133" t="s">
        <v>11493</v>
      </c>
      <c r="I6015" t="b">
        <v>0</v>
      </c>
      <c r="J6015" s="133" t="s">
        <v>867</v>
      </c>
      <c r="K6015" s="91">
        <v>54000</v>
      </c>
      <c r="L6015" s="278">
        <v>54000</v>
      </c>
      <c r="M6015" s="278">
        <f t="shared" si="93"/>
        <v>0</v>
      </c>
    </row>
    <row r="6016" spans="1:13" hidden="1" x14ac:dyDescent="0.3">
      <c r="A6016" s="108">
        <v>598320</v>
      </c>
      <c r="B6016" s="133" t="s">
        <v>11494</v>
      </c>
      <c r="C6016" s="133" t="s">
        <v>29</v>
      </c>
      <c r="D6016" s="133" t="s">
        <v>11437</v>
      </c>
      <c r="E6016" s="133" t="s">
        <v>1212</v>
      </c>
      <c r="F6016" s="133" t="s">
        <v>3681</v>
      </c>
      <c r="G6016" s="133" t="s">
        <v>925</v>
      </c>
      <c r="H6016" s="133" t="s">
        <v>11495</v>
      </c>
      <c r="I6016" t="b">
        <v>0</v>
      </c>
      <c r="J6016" s="133" t="s">
        <v>867</v>
      </c>
      <c r="K6016" s="91">
        <v>6000</v>
      </c>
      <c r="L6016" s="278">
        <v>6000</v>
      </c>
      <c r="M6016" s="278">
        <f t="shared" si="93"/>
        <v>0</v>
      </c>
    </row>
    <row r="6017" spans="1:13" hidden="1" x14ac:dyDescent="0.3">
      <c r="A6017" s="108">
        <v>585621</v>
      </c>
      <c r="B6017" s="133" t="s">
        <v>11496</v>
      </c>
      <c r="C6017" s="133" t="s">
        <v>29</v>
      </c>
      <c r="D6017" s="133" t="s">
        <v>11437</v>
      </c>
      <c r="E6017" s="133" t="s">
        <v>1212</v>
      </c>
      <c r="F6017" s="133" t="s">
        <v>3681</v>
      </c>
      <c r="G6017" s="133" t="s">
        <v>928</v>
      </c>
      <c r="H6017" s="133" t="s">
        <v>11497</v>
      </c>
      <c r="I6017" t="b">
        <v>0</v>
      </c>
      <c r="J6017" s="133" t="s">
        <v>867</v>
      </c>
      <c r="K6017" s="91">
        <v>100000</v>
      </c>
      <c r="L6017" s="278">
        <v>100000</v>
      </c>
      <c r="M6017" s="278">
        <f t="shared" si="93"/>
        <v>0</v>
      </c>
    </row>
    <row r="6018" spans="1:13" hidden="1" x14ac:dyDescent="0.3">
      <c r="A6018" s="108">
        <v>850027</v>
      </c>
      <c r="B6018" s="133" t="s">
        <v>11498</v>
      </c>
      <c r="C6018" s="133" t="s">
        <v>29</v>
      </c>
      <c r="D6018" s="133" t="s">
        <v>11437</v>
      </c>
      <c r="E6018" s="133" t="s">
        <v>1215</v>
      </c>
      <c r="F6018" s="133" t="s">
        <v>11438</v>
      </c>
      <c r="G6018" s="133" t="s">
        <v>865</v>
      </c>
      <c r="H6018" s="133" t="s">
        <v>11499</v>
      </c>
      <c r="I6018" t="b">
        <v>0</v>
      </c>
      <c r="J6018" s="133" t="s">
        <v>867</v>
      </c>
      <c r="K6018" s="91">
        <v>100</v>
      </c>
      <c r="L6018" s="278">
        <v>100</v>
      </c>
      <c r="M6018" s="278">
        <f t="shared" si="93"/>
        <v>0</v>
      </c>
    </row>
    <row r="6019" spans="1:13" hidden="1" x14ac:dyDescent="0.3">
      <c r="A6019" s="108">
        <v>1820529</v>
      </c>
      <c r="B6019" s="133" t="s">
        <v>11500</v>
      </c>
      <c r="C6019" s="133" t="s">
        <v>29</v>
      </c>
      <c r="D6019" s="133" t="s">
        <v>11437</v>
      </c>
      <c r="E6019" s="133" t="s">
        <v>1215</v>
      </c>
      <c r="F6019" s="133" t="s">
        <v>11440</v>
      </c>
      <c r="G6019" s="133" t="s">
        <v>865</v>
      </c>
      <c r="H6019" s="133" t="s">
        <v>11501</v>
      </c>
      <c r="I6019" t="b">
        <v>0</v>
      </c>
      <c r="J6019" s="133" t="s">
        <v>867</v>
      </c>
      <c r="K6019" s="91">
        <v>100</v>
      </c>
      <c r="L6019" s="278">
        <v>100</v>
      </c>
      <c r="M6019" s="278">
        <f t="shared" si="93"/>
        <v>0</v>
      </c>
    </row>
    <row r="6020" spans="1:13" hidden="1" x14ac:dyDescent="0.3">
      <c r="A6020" s="108">
        <v>584028</v>
      </c>
      <c r="B6020" s="133" t="s">
        <v>11502</v>
      </c>
      <c r="C6020" s="133" t="s">
        <v>29</v>
      </c>
      <c r="D6020" s="133" t="s">
        <v>11437</v>
      </c>
      <c r="E6020" s="133" t="s">
        <v>1215</v>
      </c>
      <c r="F6020" s="133" t="s">
        <v>11442</v>
      </c>
      <c r="G6020" s="133" t="s">
        <v>865</v>
      </c>
      <c r="H6020" s="133" t="s">
        <v>11503</v>
      </c>
      <c r="I6020" t="b">
        <v>0</v>
      </c>
      <c r="J6020" s="133" t="s">
        <v>867</v>
      </c>
      <c r="K6020" s="91">
        <v>100</v>
      </c>
      <c r="L6020" s="278">
        <v>100</v>
      </c>
      <c r="M6020" s="278">
        <f t="shared" si="93"/>
        <v>0</v>
      </c>
    </row>
    <row r="6021" spans="1:13" hidden="1" x14ac:dyDescent="0.3">
      <c r="A6021" s="108">
        <v>1820527</v>
      </c>
      <c r="B6021" s="133" t="s">
        <v>11504</v>
      </c>
      <c r="C6021" s="133" t="s">
        <v>29</v>
      </c>
      <c r="D6021" s="133" t="s">
        <v>11437</v>
      </c>
      <c r="E6021" s="133" t="s">
        <v>1220</v>
      </c>
      <c r="F6021" s="133" t="s">
        <v>11438</v>
      </c>
      <c r="G6021" s="133" t="s">
        <v>865</v>
      </c>
      <c r="H6021" s="133" t="s">
        <v>11505</v>
      </c>
      <c r="I6021" t="b">
        <v>0</v>
      </c>
      <c r="J6021" s="133" t="s">
        <v>867</v>
      </c>
      <c r="K6021" s="91">
        <v>9500</v>
      </c>
      <c r="L6021" s="278">
        <v>9500</v>
      </c>
      <c r="M6021" s="278">
        <f t="shared" si="93"/>
        <v>0</v>
      </c>
    </row>
    <row r="6022" spans="1:13" hidden="1" x14ac:dyDescent="0.3">
      <c r="A6022" s="108">
        <v>603213</v>
      </c>
      <c r="B6022" s="133" t="s">
        <v>11506</v>
      </c>
      <c r="C6022" s="133" t="s">
        <v>29</v>
      </c>
      <c r="D6022" s="133" t="s">
        <v>11437</v>
      </c>
      <c r="E6022" s="133" t="s">
        <v>1220</v>
      </c>
      <c r="F6022" s="133" t="s">
        <v>11440</v>
      </c>
      <c r="G6022" s="133" t="s">
        <v>865</v>
      </c>
      <c r="H6022" s="133" t="s">
        <v>11507</v>
      </c>
      <c r="I6022" t="b">
        <v>0</v>
      </c>
      <c r="J6022" s="133" t="s">
        <v>867</v>
      </c>
      <c r="K6022" s="91">
        <v>9500</v>
      </c>
      <c r="L6022" s="278">
        <v>9500</v>
      </c>
      <c r="M6022" s="278">
        <f t="shared" ref="M6022:M6085" si="94">+L6022-K6022</f>
        <v>0</v>
      </c>
    </row>
    <row r="6023" spans="1:13" hidden="1" x14ac:dyDescent="0.3">
      <c r="A6023" s="108">
        <v>591117</v>
      </c>
      <c r="B6023" s="133" t="s">
        <v>11508</v>
      </c>
      <c r="C6023" s="133" t="s">
        <v>29</v>
      </c>
      <c r="D6023" s="133" t="s">
        <v>11437</v>
      </c>
      <c r="E6023" s="133" t="s">
        <v>1220</v>
      </c>
      <c r="F6023" s="133" t="s">
        <v>11442</v>
      </c>
      <c r="G6023" s="133" t="s">
        <v>865</v>
      </c>
      <c r="H6023" s="133" t="s">
        <v>11509</v>
      </c>
      <c r="I6023" t="b">
        <v>0</v>
      </c>
      <c r="J6023" s="133" t="s">
        <v>867</v>
      </c>
      <c r="K6023" s="91">
        <v>9500</v>
      </c>
      <c r="L6023" s="278">
        <v>9500</v>
      </c>
      <c r="M6023" s="278">
        <f t="shared" si="94"/>
        <v>0</v>
      </c>
    </row>
    <row r="6024" spans="1:13" hidden="1" x14ac:dyDescent="0.3">
      <c r="A6024" s="108">
        <v>591063</v>
      </c>
      <c r="B6024" s="133" t="s">
        <v>11510</v>
      </c>
      <c r="C6024" s="133" t="s">
        <v>29</v>
      </c>
      <c r="D6024" s="133" t="s">
        <v>11437</v>
      </c>
      <c r="E6024" s="133" t="s">
        <v>1229</v>
      </c>
      <c r="F6024" s="133" t="s">
        <v>3681</v>
      </c>
      <c r="G6024" s="133" t="s">
        <v>865</v>
      </c>
      <c r="H6024" s="133" t="s">
        <v>1457</v>
      </c>
      <c r="I6024" t="b">
        <v>0</v>
      </c>
      <c r="J6024" s="133" t="s">
        <v>867</v>
      </c>
      <c r="K6024" s="91">
        <v>2000</v>
      </c>
      <c r="L6024" s="278">
        <v>2000</v>
      </c>
      <c r="M6024" s="278">
        <f t="shared" si="94"/>
        <v>0</v>
      </c>
    </row>
    <row r="6025" spans="1:13" hidden="1" x14ac:dyDescent="0.3">
      <c r="A6025" s="108">
        <v>850028</v>
      </c>
      <c r="B6025" s="133" t="s">
        <v>11511</v>
      </c>
      <c r="C6025" s="133" t="s">
        <v>29</v>
      </c>
      <c r="D6025" s="133" t="s">
        <v>11437</v>
      </c>
      <c r="E6025" s="133" t="s">
        <v>1229</v>
      </c>
      <c r="F6025" s="133" t="s">
        <v>3681</v>
      </c>
      <c r="G6025" s="133" t="s">
        <v>928</v>
      </c>
      <c r="H6025" s="133" t="s">
        <v>2699</v>
      </c>
      <c r="I6025" t="b">
        <v>0</v>
      </c>
      <c r="J6025" s="133" t="s">
        <v>867</v>
      </c>
      <c r="K6025" s="91">
        <v>80</v>
      </c>
      <c r="L6025" s="278">
        <v>80</v>
      </c>
      <c r="M6025" s="278">
        <f t="shared" si="94"/>
        <v>0</v>
      </c>
    </row>
    <row r="6026" spans="1:13" hidden="1" x14ac:dyDescent="0.3">
      <c r="A6026" s="108">
        <v>1820531</v>
      </c>
      <c r="B6026" s="133" t="s">
        <v>11512</v>
      </c>
      <c r="C6026" s="133" t="s">
        <v>29</v>
      </c>
      <c r="D6026" s="133" t="s">
        <v>11437</v>
      </c>
      <c r="E6026" s="133" t="s">
        <v>1229</v>
      </c>
      <c r="F6026" s="133" t="s">
        <v>3681</v>
      </c>
      <c r="G6026" s="133" t="s">
        <v>931</v>
      </c>
      <c r="H6026" s="133" t="s">
        <v>11513</v>
      </c>
      <c r="I6026" t="b">
        <v>0</v>
      </c>
      <c r="J6026" s="133" t="s">
        <v>867</v>
      </c>
      <c r="K6026" s="91">
        <v>1000</v>
      </c>
      <c r="L6026" s="278">
        <v>1000</v>
      </c>
      <c r="M6026" s="278">
        <f t="shared" si="94"/>
        <v>0</v>
      </c>
    </row>
    <row r="6027" spans="1:13" hidden="1" x14ac:dyDescent="0.3">
      <c r="A6027" s="108">
        <v>591540</v>
      </c>
      <c r="B6027" s="133" t="s">
        <v>11514</v>
      </c>
      <c r="C6027" s="133" t="s">
        <v>29</v>
      </c>
      <c r="D6027" s="133" t="s">
        <v>11437</v>
      </c>
      <c r="E6027" s="133" t="s">
        <v>1229</v>
      </c>
      <c r="F6027" s="133" t="s">
        <v>3681</v>
      </c>
      <c r="G6027" s="133" t="s">
        <v>944</v>
      </c>
      <c r="H6027" s="133" t="s">
        <v>11515</v>
      </c>
      <c r="I6027" t="b">
        <v>0</v>
      </c>
      <c r="J6027" s="133" t="s">
        <v>867</v>
      </c>
      <c r="K6027" s="91">
        <v>280</v>
      </c>
      <c r="L6027" s="278">
        <v>280</v>
      </c>
      <c r="M6027" s="278">
        <f t="shared" si="94"/>
        <v>0</v>
      </c>
    </row>
    <row r="6028" spans="1:13" hidden="1" x14ac:dyDescent="0.3">
      <c r="A6028" s="108">
        <v>2033718</v>
      </c>
      <c r="B6028" s="133" t="s">
        <v>11516</v>
      </c>
      <c r="C6028" s="133" t="s">
        <v>29</v>
      </c>
      <c r="D6028" s="133" t="s">
        <v>11437</v>
      </c>
      <c r="E6028" s="133" t="s">
        <v>1229</v>
      </c>
      <c r="F6028" s="133" t="s">
        <v>3681</v>
      </c>
      <c r="G6028" s="133" t="s">
        <v>1060</v>
      </c>
      <c r="H6028" s="133" t="s">
        <v>11517</v>
      </c>
      <c r="I6028" t="b">
        <v>0</v>
      </c>
      <c r="J6028" s="133" t="s">
        <v>867</v>
      </c>
      <c r="K6028" s="91">
        <v>1200</v>
      </c>
      <c r="L6028" s="278">
        <v>1200</v>
      </c>
      <c r="M6028" s="278">
        <f t="shared" si="94"/>
        <v>0</v>
      </c>
    </row>
    <row r="6029" spans="1:13" hidden="1" x14ac:dyDescent="0.3">
      <c r="A6029" s="108">
        <v>2033719</v>
      </c>
      <c r="B6029" s="133" t="s">
        <v>11518</v>
      </c>
      <c r="C6029" s="133" t="s">
        <v>29</v>
      </c>
      <c r="D6029" s="133" t="s">
        <v>11437</v>
      </c>
      <c r="E6029" s="133" t="s">
        <v>1229</v>
      </c>
      <c r="F6029" s="133" t="s">
        <v>3681</v>
      </c>
      <c r="G6029" s="133" t="s">
        <v>1063</v>
      </c>
      <c r="H6029" s="133" t="s">
        <v>11519</v>
      </c>
      <c r="I6029" t="b">
        <v>0</v>
      </c>
      <c r="J6029" s="133" t="s">
        <v>867</v>
      </c>
      <c r="K6029" s="91">
        <v>200</v>
      </c>
      <c r="L6029" s="278">
        <v>200</v>
      </c>
      <c r="M6029" s="278">
        <f t="shared" si="94"/>
        <v>0</v>
      </c>
    </row>
    <row r="6030" spans="1:13" hidden="1" x14ac:dyDescent="0.3">
      <c r="A6030" s="108">
        <v>2033727</v>
      </c>
      <c r="B6030" s="133" t="s">
        <v>11520</v>
      </c>
      <c r="C6030" s="133" t="s">
        <v>29</v>
      </c>
      <c r="D6030" s="133" t="s">
        <v>11437</v>
      </c>
      <c r="E6030" s="133" t="s">
        <v>1229</v>
      </c>
      <c r="F6030" s="133" t="s">
        <v>11438</v>
      </c>
      <c r="G6030" s="133" t="s">
        <v>865</v>
      </c>
      <c r="H6030" s="133" t="s">
        <v>11521</v>
      </c>
      <c r="I6030" t="b">
        <v>0</v>
      </c>
      <c r="J6030" s="133" t="s">
        <v>867</v>
      </c>
      <c r="K6030" s="91">
        <v>160</v>
      </c>
      <c r="L6030" s="278">
        <v>160</v>
      </c>
      <c r="M6030" s="278">
        <f t="shared" si="94"/>
        <v>0</v>
      </c>
    </row>
    <row r="6031" spans="1:13" hidden="1" x14ac:dyDescent="0.3">
      <c r="A6031" s="108">
        <v>2033728</v>
      </c>
      <c r="B6031" s="133" t="s">
        <v>11522</v>
      </c>
      <c r="C6031" s="133" t="s">
        <v>29</v>
      </c>
      <c r="D6031" s="133" t="s">
        <v>11437</v>
      </c>
      <c r="E6031" s="133" t="s">
        <v>1229</v>
      </c>
      <c r="F6031" s="133" t="s">
        <v>11438</v>
      </c>
      <c r="G6031" s="133" t="s">
        <v>925</v>
      </c>
      <c r="H6031" s="133" t="s">
        <v>11523</v>
      </c>
      <c r="I6031" t="b">
        <v>0</v>
      </c>
      <c r="J6031" s="133" t="s">
        <v>867</v>
      </c>
      <c r="K6031" s="91">
        <v>300</v>
      </c>
      <c r="L6031" s="278">
        <v>300</v>
      </c>
      <c r="M6031" s="278">
        <f t="shared" si="94"/>
        <v>0</v>
      </c>
    </row>
    <row r="6032" spans="1:13" hidden="1" x14ac:dyDescent="0.3">
      <c r="A6032" s="108">
        <v>1820535</v>
      </c>
      <c r="B6032" s="133" t="s">
        <v>11524</v>
      </c>
      <c r="C6032" s="133" t="s">
        <v>29</v>
      </c>
      <c r="D6032" s="133" t="s">
        <v>11437</v>
      </c>
      <c r="E6032" s="133" t="s">
        <v>1229</v>
      </c>
      <c r="F6032" s="133" t="s">
        <v>11440</v>
      </c>
      <c r="G6032" s="133" t="s">
        <v>865</v>
      </c>
      <c r="H6032" s="133" t="s">
        <v>11525</v>
      </c>
      <c r="I6032" t="b">
        <v>0</v>
      </c>
      <c r="J6032" s="133" t="s">
        <v>867</v>
      </c>
      <c r="K6032" s="91">
        <v>160</v>
      </c>
      <c r="L6032" s="278">
        <v>160</v>
      </c>
      <c r="M6032" s="278">
        <f t="shared" si="94"/>
        <v>0</v>
      </c>
    </row>
    <row r="6033" spans="1:13" hidden="1" x14ac:dyDescent="0.3">
      <c r="A6033" s="108">
        <v>1820536</v>
      </c>
      <c r="B6033" s="133" t="s">
        <v>11526</v>
      </c>
      <c r="C6033" s="133" t="s">
        <v>29</v>
      </c>
      <c r="D6033" s="133" t="s">
        <v>11437</v>
      </c>
      <c r="E6033" s="133" t="s">
        <v>1229</v>
      </c>
      <c r="F6033" s="133" t="s">
        <v>11440</v>
      </c>
      <c r="G6033" s="133" t="s">
        <v>925</v>
      </c>
      <c r="H6033" s="133" t="s">
        <v>11527</v>
      </c>
      <c r="I6033" t="b">
        <v>0</v>
      </c>
      <c r="J6033" s="133" t="s">
        <v>867</v>
      </c>
      <c r="K6033" s="91">
        <v>300</v>
      </c>
      <c r="L6033" s="278">
        <v>300</v>
      </c>
      <c r="M6033" s="278">
        <f t="shared" si="94"/>
        <v>0</v>
      </c>
    </row>
    <row r="6034" spans="1:13" hidden="1" x14ac:dyDescent="0.3">
      <c r="A6034" s="108">
        <v>1820537</v>
      </c>
      <c r="B6034" s="133" t="s">
        <v>11528</v>
      </c>
      <c r="C6034" s="133" t="s">
        <v>29</v>
      </c>
      <c r="D6034" s="133" t="s">
        <v>11437</v>
      </c>
      <c r="E6034" s="133" t="s">
        <v>1229</v>
      </c>
      <c r="F6034" s="133" t="s">
        <v>11442</v>
      </c>
      <c r="G6034" s="133" t="s">
        <v>865</v>
      </c>
      <c r="H6034" s="133" t="s">
        <v>11529</v>
      </c>
      <c r="I6034" t="b">
        <v>0</v>
      </c>
      <c r="J6034" s="133" t="s">
        <v>867</v>
      </c>
      <c r="K6034" s="91">
        <v>160</v>
      </c>
      <c r="L6034" s="278">
        <v>160</v>
      </c>
      <c r="M6034" s="278">
        <f t="shared" si="94"/>
        <v>0</v>
      </c>
    </row>
    <row r="6035" spans="1:13" hidden="1" x14ac:dyDescent="0.3">
      <c r="A6035" s="108">
        <v>1820538</v>
      </c>
      <c r="B6035" s="133" t="s">
        <v>11530</v>
      </c>
      <c r="C6035" s="133" t="s">
        <v>29</v>
      </c>
      <c r="D6035" s="133" t="s">
        <v>11437</v>
      </c>
      <c r="E6035" s="133" t="s">
        <v>1229</v>
      </c>
      <c r="F6035" s="133" t="s">
        <v>11442</v>
      </c>
      <c r="G6035" s="133" t="s">
        <v>925</v>
      </c>
      <c r="H6035" s="133" t="s">
        <v>11531</v>
      </c>
      <c r="I6035" t="b">
        <v>0</v>
      </c>
      <c r="J6035" s="133" t="s">
        <v>867</v>
      </c>
      <c r="K6035" s="91">
        <v>300</v>
      </c>
      <c r="L6035" s="278">
        <v>300</v>
      </c>
      <c r="M6035" s="278">
        <f t="shared" si="94"/>
        <v>0</v>
      </c>
    </row>
    <row r="6036" spans="1:13" hidden="1" x14ac:dyDescent="0.3">
      <c r="A6036" s="108">
        <v>588715</v>
      </c>
      <c r="B6036" s="133" t="s">
        <v>11532</v>
      </c>
      <c r="C6036" s="133" t="s">
        <v>29</v>
      </c>
      <c r="D6036" s="133" t="s">
        <v>11437</v>
      </c>
      <c r="E6036" s="133" t="s">
        <v>1243</v>
      </c>
      <c r="F6036" s="133" t="s">
        <v>3681</v>
      </c>
      <c r="G6036" s="133" t="s">
        <v>865</v>
      </c>
      <c r="H6036" s="133" t="s">
        <v>1244</v>
      </c>
      <c r="I6036" t="b">
        <v>0</v>
      </c>
      <c r="J6036" s="133" t="s">
        <v>867</v>
      </c>
      <c r="K6036" s="91">
        <v>58000</v>
      </c>
      <c r="L6036" s="278">
        <v>58000</v>
      </c>
      <c r="M6036" s="278">
        <f t="shared" si="94"/>
        <v>0</v>
      </c>
    </row>
    <row r="6037" spans="1:13" hidden="1" x14ac:dyDescent="0.3">
      <c r="A6037" s="108">
        <v>591771</v>
      </c>
      <c r="B6037" s="133" t="s">
        <v>11533</v>
      </c>
      <c r="C6037" s="133" t="s">
        <v>29</v>
      </c>
      <c r="D6037" s="133" t="s">
        <v>11437</v>
      </c>
      <c r="E6037" s="133" t="s">
        <v>1246</v>
      </c>
      <c r="F6037" s="133" t="s">
        <v>3681</v>
      </c>
      <c r="G6037" s="133" t="s">
        <v>865</v>
      </c>
      <c r="H6037" s="133" t="s">
        <v>1326</v>
      </c>
      <c r="I6037" t="b">
        <v>0</v>
      </c>
      <c r="J6037" s="133" t="s">
        <v>867</v>
      </c>
      <c r="K6037" s="91">
        <v>5820</v>
      </c>
      <c r="L6037" s="278">
        <v>7020</v>
      </c>
      <c r="M6037" s="278">
        <f t="shared" si="94"/>
        <v>1200</v>
      </c>
    </row>
    <row r="6038" spans="1:13" hidden="1" x14ac:dyDescent="0.3">
      <c r="A6038" s="108">
        <v>586300</v>
      </c>
      <c r="B6038" s="133" t="s">
        <v>11534</v>
      </c>
      <c r="C6038" s="133" t="s">
        <v>29</v>
      </c>
      <c r="D6038" s="133" t="s">
        <v>11437</v>
      </c>
      <c r="E6038" s="133" t="s">
        <v>1246</v>
      </c>
      <c r="F6038" s="133" t="s">
        <v>3681</v>
      </c>
      <c r="G6038" s="133" t="s">
        <v>925</v>
      </c>
      <c r="H6038" s="268" t="s">
        <v>1251</v>
      </c>
      <c r="I6038" t="b">
        <v>0</v>
      </c>
      <c r="J6038" s="133" t="s">
        <v>867</v>
      </c>
      <c r="K6038" s="91">
        <v>1200</v>
      </c>
      <c r="L6038" s="278">
        <v>0</v>
      </c>
      <c r="M6038" s="278">
        <f t="shared" si="94"/>
        <v>-1200</v>
      </c>
    </row>
    <row r="6039" spans="1:13" hidden="1" x14ac:dyDescent="0.3">
      <c r="A6039" s="108">
        <v>850034</v>
      </c>
      <c r="B6039" s="133" t="s">
        <v>11535</v>
      </c>
      <c r="C6039" s="133" t="s">
        <v>29</v>
      </c>
      <c r="D6039" s="133" t="s">
        <v>11437</v>
      </c>
      <c r="E6039" s="133" t="s">
        <v>1253</v>
      </c>
      <c r="F6039" s="133" t="s">
        <v>3681</v>
      </c>
      <c r="G6039" s="133" t="s">
        <v>865</v>
      </c>
      <c r="H6039" s="133" t="s">
        <v>1254</v>
      </c>
      <c r="I6039" t="b">
        <v>0</v>
      </c>
      <c r="J6039" s="133" t="s">
        <v>867</v>
      </c>
      <c r="K6039" s="91">
        <v>33110</v>
      </c>
      <c r="L6039" s="278">
        <v>33110</v>
      </c>
      <c r="M6039" s="278">
        <f t="shared" si="94"/>
        <v>0</v>
      </c>
    </row>
    <row r="6040" spans="1:13" hidden="1" x14ac:dyDescent="0.3">
      <c r="A6040" s="108">
        <v>602788</v>
      </c>
      <c r="B6040" s="133" t="s">
        <v>11536</v>
      </c>
      <c r="C6040" s="133" t="s">
        <v>29</v>
      </c>
      <c r="D6040" s="133" t="s">
        <v>11437</v>
      </c>
      <c r="E6040" s="133" t="s">
        <v>1253</v>
      </c>
      <c r="F6040" s="133" t="s">
        <v>3681</v>
      </c>
      <c r="G6040" s="133" t="s">
        <v>925</v>
      </c>
      <c r="H6040" s="133" t="s">
        <v>1256</v>
      </c>
      <c r="I6040" t="b">
        <v>0</v>
      </c>
      <c r="J6040" s="133" t="s">
        <v>867</v>
      </c>
      <c r="K6040" s="91">
        <v>9890</v>
      </c>
      <c r="L6040" s="278">
        <v>9890</v>
      </c>
      <c r="M6040" s="278">
        <f t="shared" si="94"/>
        <v>0</v>
      </c>
    </row>
    <row r="6041" spans="1:13" hidden="1" x14ac:dyDescent="0.3">
      <c r="A6041" s="108">
        <v>586361</v>
      </c>
      <c r="B6041" s="133" t="s">
        <v>11537</v>
      </c>
      <c r="C6041" s="133" t="s">
        <v>29</v>
      </c>
      <c r="D6041" s="133" t="s">
        <v>11437</v>
      </c>
      <c r="E6041" s="133" t="s">
        <v>1253</v>
      </c>
      <c r="F6041" s="133" t="s">
        <v>3681</v>
      </c>
      <c r="G6041" s="133" t="s">
        <v>928</v>
      </c>
      <c r="H6041" s="133" t="s">
        <v>11538</v>
      </c>
      <c r="I6041" t="b">
        <v>0</v>
      </c>
      <c r="J6041" s="133" t="s">
        <v>867</v>
      </c>
      <c r="K6041" s="91">
        <v>1000</v>
      </c>
      <c r="L6041" s="278">
        <v>1000</v>
      </c>
      <c r="M6041" s="278">
        <f t="shared" si="94"/>
        <v>0</v>
      </c>
    </row>
    <row r="6042" spans="1:13" hidden="1" x14ac:dyDescent="0.3">
      <c r="A6042" s="108">
        <v>591093</v>
      </c>
      <c r="B6042" s="133" t="s">
        <v>11539</v>
      </c>
      <c r="C6042" s="133" t="s">
        <v>29</v>
      </c>
      <c r="D6042" s="133" t="s">
        <v>11437</v>
      </c>
      <c r="E6042" s="133" t="s">
        <v>1253</v>
      </c>
      <c r="F6042" s="133" t="s">
        <v>11438</v>
      </c>
      <c r="G6042" s="133" t="s">
        <v>931</v>
      </c>
      <c r="H6042" s="133" t="s">
        <v>11540</v>
      </c>
      <c r="I6042" t="b">
        <v>0</v>
      </c>
      <c r="J6042" s="133" t="s">
        <v>867</v>
      </c>
      <c r="K6042" s="91">
        <v>0</v>
      </c>
      <c r="L6042" s="278">
        <v>0</v>
      </c>
      <c r="M6042" s="278">
        <f t="shared" si="94"/>
        <v>0</v>
      </c>
    </row>
    <row r="6043" spans="1:13" hidden="1" x14ac:dyDescent="0.3">
      <c r="A6043" s="108">
        <v>602760</v>
      </c>
      <c r="B6043" s="133" t="s">
        <v>11542</v>
      </c>
      <c r="C6043" s="133" t="s">
        <v>29</v>
      </c>
      <c r="D6043" s="133" t="s">
        <v>11437</v>
      </c>
      <c r="E6043" s="133" t="s">
        <v>1253</v>
      </c>
      <c r="F6043" s="133" t="s">
        <v>11442</v>
      </c>
      <c r="G6043" s="133" t="s">
        <v>931</v>
      </c>
      <c r="H6043" s="133" t="s">
        <v>11543</v>
      </c>
      <c r="I6043" t="b">
        <v>0</v>
      </c>
      <c r="J6043" s="133" t="s">
        <v>867</v>
      </c>
      <c r="K6043" s="91">
        <v>0</v>
      </c>
      <c r="L6043" s="278">
        <v>0</v>
      </c>
      <c r="M6043" s="278">
        <f t="shared" si="94"/>
        <v>0</v>
      </c>
    </row>
    <row r="6044" spans="1:13" hidden="1" x14ac:dyDescent="0.3">
      <c r="A6044" s="108">
        <v>597448</v>
      </c>
      <c r="B6044" s="133" t="s">
        <v>11544</v>
      </c>
      <c r="C6044" s="133" t="s">
        <v>29</v>
      </c>
      <c r="D6044" s="133" t="s">
        <v>11437</v>
      </c>
      <c r="E6044" s="133" t="s">
        <v>1268</v>
      </c>
      <c r="F6044" s="133" t="s">
        <v>3681</v>
      </c>
      <c r="G6044" s="133" t="s">
        <v>865</v>
      </c>
      <c r="H6044" s="133" t="s">
        <v>2063</v>
      </c>
      <c r="I6044" t="b">
        <v>0</v>
      </c>
      <c r="J6044" s="133" t="s">
        <v>867</v>
      </c>
      <c r="K6044" s="91">
        <v>0</v>
      </c>
      <c r="L6044" s="278">
        <v>0</v>
      </c>
      <c r="M6044" s="278">
        <f t="shared" si="94"/>
        <v>0</v>
      </c>
    </row>
    <row r="6045" spans="1:13" hidden="1" x14ac:dyDescent="0.3">
      <c r="A6045" s="108">
        <v>585304</v>
      </c>
      <c r="B6045" s="133" t="s">
        <v>11545</v>
      </c>
      <c r="C6045" s="133" t="s">
        <v>29</v>
      </c>
      <c r="D6045" s="133" t="s">
        <v>11437</v>
      </c>
      <c r="E6045" s="133" t="s">
        <v>1268</v>
      </c>
      <c r="F6045" s="133" t="s">
        <v>11438</v>
      </c>
      <c r="G6045" s="133" t="s">
        <v>865</v>
      </c>
      <c r="H6045" s="133" t="s">
        <v>11546</v>
      </c>
      <c r="I6045" t="b">
        <v>0</v>
      </c>
      <c r="J6045" s="133" t="s">
        <v>867</v>
      </c>
      <c r="K6045" s="91">
        <v>90</v>
      </c>
      <c r="L6045" s="278">
        <v>90</v>
      </c>
      <c r="M6045" s="278">
        <f t="shared" si="94"/>
        <v>0</v>
      </c>
    </row>
    <row r="6046" spans="1:13" hidden="1" x14ac:dyDescent="0.3">
      <c r="A6046" s="108">
        <v>850036</v>
      </c>
      <c r="B6046" s="133" t="s">
        <v>11547</v>
      </c>
      <c r="C6046" s="133" t="s">
        <v>29</v>
      </c>
      <c r="D6046" s="133" t="s">
        <v>11437</v>
      </c>
      <c r="E6046" s="133" t="s">
        <v>1268</v>
      </c>
      <c r="F6046" s="133" t="s">
        <v>11440</v>
      </c>
      <c r="G6046" s="133" t="s">
        <v>865</v>
      </c>
      <c r="H6046" s="133" t="s">
        <v>11548</v>
      </c>
      <c r="I6046" t="b">
        <v>0</v>
      </c>
      <c r="J6046" s="133" t="s">
        <v>867</v>
      </c>
      <c r="K6046" s="91">
        <v>90</v>
      </c>
      <c r="L6046" s="278">
        <v>90</v>
      </c>
      <c r="M6046" s="278">
        <f t="shared" si="94"/>
        <v>0</v>
      </c>
    </row>
    <row r="6047" spans="1:13" hidden="1" x14ac:dyDescent="0.3">
      <c r="A6047" s="108">
        <v>2061338</v>
      </c>
      <c r="B6047" s="133" t="s">
        <v>11549</v>
      </c>
      <c r="C6047" s="133" t="s">
        <v>29</v>
      </c>
      <c r="D6047" s="133" t="s">
        <v>11437</v>
      </c>
      <c r="E6047" s="133" t="s">
        <v>1268</v>
      </c>
      <c r="F6047" s="133" t="s">
        <v>11442</v>
      </c>
      <c r="G6047" s="133" t="s">
        <v>865</v>
      </c>
      <c r="H6047" s="133" t="s">
        <v>11550</v>
      </c>
      <c r="I6047" t="b">
        <v>0</v>
      </c>
      <c r="J6047" s="133" t="s">
        <v>867</v>
      </c>
      <c r="K6047" s="91">
        <v>90</v>
      </c>
      <c r="L6047" s="278">
        <v>90</v>
      </c>
      <c r="M6047" s="278">
        <f t="shared" si="94"/>
        <v>0</v>
      </c>
    </row>
    <row r="6048" spans="1:13" hidden="1" x14ac:dyDescent="0.3">
      <c r="A6048" s="108">
        <v>583507</v>
      </c>
      <c r="B6048" s="133" t="s">
        <v>11551</v>
      </c>
      <c r="C6048" s="133" t="s">
        <v>29</v>
      </c>
      <c r="D6048" s="133" t="s">
        <v>11437</v>
      </c>
      <c r="E6048" s="133" t="s">
        <v>1273</v>
      </c>
      <c r="F6048" s="133" t="s">
        <v>11438</v>
      </c>
      <c r="G6048" s="133" t="s">
        <v>865</v>
      </c>
      <c r="H6048" s="133" t="s">
        <v>11552</v>
      </c>
      <c r="I6048" t="b">
        <v>0</v>
      </c>
      <c r="J6048" s="133" t="s">
        <v>867</v>
      </c>
      <c r="K6048" s="91">
        <v>0</v>
      </c>
      <c r="L6048" s="278">
        <v>0</v>
      </c>
      <c r="M6048" s="278">
        <f t="shared" si="94"/>
        <v>0</v>
      </c>
    </row>
    <row r="6049" spans="1:13" hidden="1" x14ac:dyDescent="0.3">
      <c r="A6049" s="108">
        <v>588756</v>
      </c>
      <c r="B6049" s="133" t="s">
        <v>11553</v>
      </c>
      <c r="C6049" s="133" t="s">
        <v>29</v>
      </c>
      <c r="D6049" s="133" t="s">
        <v>11437</v>
      </c>
      <c r="E6049" s="133" t="s">
        <v>1273</v>
      </c>
      <c r="F6049" s="133" t="s">
        <v>11440</v>
      </c>
      <c r="G6049" s="133" t="s">
        <v>865</v>
      </c>
      <c r="H6049" s="133" t="s">
        <v>11554</v>
      </c>
      <c r="I6049" t="b">
        <v>0</v>
      </c>
      <c r="J6049" s="133" t="s">
        <v>867</v>
      </c>
      <c r="K6049" s="91">
        <v>0</v>
      </c>
      <c r="L6049" s="278">
        <v>0</v>
      </c>
      <c r="M6049" s="278">
        <f t="shared" si="94"/>
        <v>0</v>
      </c>
    </row>
    <row r="6050" spans="1:13" hidden="1" x14ac:dyDescent="0.3">
      <c r="A6050" s="108">
        <v>583342</v>
      </c>
      <c r="B6050" s="133" t="s">
        <v>11555</v>
      </c>
      <c r="C6050" s="133" t="s">
        <v>29</v>
      </c>
      <c r="D6050" s="133" t="s">
        <v>11437</v>
      </c>
      <c r="E6050" s="133" t="s">
        <v>1273</v>
      </c>
      <c r="F6050" s="133" t="s">
        <v>11442</v>
      </c>
      <c r="G6050" s="133" t="s">
        <v>865</v>
      </c>
      <c r="H6050" s="133" t="s">
        <v>11556</v>
      </c>
      <c r="I6050" t="b">
        <v>0</v>
      </c>
      <c r="J6050" s="133" t="s">
        <v>867</v>
      </c>
      <c r="K6050" s="91">
        <v>0</v>
      </c>
      <c r="L6050" s="278">
        <v>0</v>
      </c>
      <c r="M6050" s="278">
        <f t="shared" si="94"/>
        <v>0</v>
      </c>
    </row>
    <row r="6051" spans="1:13" hidden="1" x14ac:dyDescent="0.3">
      <c r="A6051" s="108">
        <v>598706</v>
      </c>
      <c r="B6051" s="133" t="s">
        <v>11557</v>
      </c>
      <c r="C6051" s="133" t="s">
        <v>29</v>
      </c>
      <c r="D6051" s="133" t="s">
        <v>11558</v>
      </c>
      <c r="E6051" s="133" t="s">
        <v>1165</v>
      </c>
      <c r="F6051" s="133" t="s">
        <v>11424</v>
      </c>
      <c r="G6051" s="133" t="s">
        <v>865</v>
      </c>
      <c r="H6051" s="133">
        <v>0</v>
      </c>
      <c r="I6051" t="b">
        <v>0</v>
      </c>
      <c r="J6051" s="133" t="s">
        <v>1166</v>
      </c>
      <c r="K6051" s="91">
        <v>917880</v>
      </c>
      <c r="L6051" s="278">
        <v>884500</v>
      </c>
      <c r="M6051" s="278">
        <f t="shared" si="94"/>
        <v>-33380</v>
      </c>
    </row>
    <row r="6052" spans="1:13" hidden="1" x14ac:dyDescent="0.3">
      <c r="A6052" s="108">
        <v>850037</v>
      </c>
      <c r="B6052" s="133" t="s">
        <v>11559</v>
      </c>
      <c r="C6052" s="133" t="s">
        <v>29</v>
      </c>
      <c r="D6052" s="133" t="s">
        <v>11558</v>
      </c>
      <c r="E6052" s="133" t="s">
        <v>1165</v>
      </c>
      <c r="F6052" s="133" t="s">
        <v>11424</v>
      </c>
      <c r="G6052" s="133" t="s">
        <v>925</v>
      </c>
      <c r="H6052" s="133" t="s">
        <v>11560</v>
      </c>
      <c r="I6052" t="b">
        <v>0</v>
      </c>
      <c r="J6052" s="133" t="s">
        <v>867</v>
      </c>
      <c r="K6052" s="91">
        <v>8990</v>
      </c>
      <c r="L6052" s="278">
        <v>8990</v>
      </c>
      <c r="M6052" s="278">
        <f t="shared" si="94"/>
        <v>0</v>
      </c>
    </row>
    <row r="6053" spans="1:13" hidden="1" x14ac:dyDescent="0.3">
      <c r="A6053" s="108">
        <v>602124</v>
      </c>
      <c r="B6053" s="133" t="s">
        <v>11563</v>
      </c>
      <c r="C6053" s="133" t="s">
        <v>29</v>
      </c>
      <c r="D6053" s="133" t="s">
        <v>11558</v>
      </c>
      <c r="E6053" s="133" t="s">
        <v>1173</v>
      </c>
      <c r="F6053" s="133" t="s">
        <v>11424</v>
      </c>
      <c r="G6053" s="133" t="s">
        <v>865</v>
      </c>
      <c r="H6053" s="133" t="s">
        <v>1174</v>
      </c>
      <c r="I6053" t="b">
        <v>0</v>
      </c>
      <c r="J6053" s="133" t="s">
        <v>867</v>
      </c>
      <c r="K6053" s="91">
        <v>4310</v>
      </c>
      <c r="L6053" s="278">
        <v>4310</v>
      </c>
      <c r="M6053" s="278">
        <f t="shared" si="94"/>
        <v>0</v>
      </c>
    </row>
    <row r="6054" spans="1:13" hidden="1" x14ac:dyDescent="0.3">
      <c r="A6054" s="108">
        <v>587247</v>
      </c>
      <c r="B6054" s="133" t="s">
        <v>11564</v>
      </c>
      <c r="C6054" s="133" t="s">
        <v>29</v>
      </c>
      <c r="D6054" s="133" t="s">
        <v>11558</v>
      </c>
      <c r="E6054" s="133" t="s">
        <v>1286</v>
      </c>
      <c r="F6054" s="133" t="s">
        <v>11424</v>
      </c>
      <c r="G6054" s="133" t="s">
        <v>865</v>
      </c>
      <c r="H6054" s="133" t="s">
        <v>1287</v>
      </c>
      <c r="I6054" t="b">
        <v>0</v>
      </c>
      <c r="J6054" s="133" t="s">
        <v>867</v>
      </c>
      <c r="K6054" s="91">
        <v>27420</v>
      </c>
      <c r="L6054" s="278">
        <v>27420</v>
      </c>
      <c r="M6054" s="278">
        <f t="shared" si="94"/>
        <v>0</v>
      </c>
    </row>
    <row r="6055" spans="1:13" hidden="1" x14ac:dyDescent="0.3">
      <c r="A6055" s="108">
        <v>587248</v>
      </c>
      <c r="B6055" s="133" t="s">
        <v>11565</v>
      </c>
      <c r="C6055" s="133" t="s">
        <v>29</v>
      </c>
      <c r="D6055" s="133" t="s">
        <v>11558</v>
      </c>
      <c r="E6055" s="133" t="s">
        <v>1176</v>
      </c>
      <c r="F6055" s="133" t="s">
        <v>11424</v>
      </c>
      <c r="G6055" s="133" t="s">
        <v>865</v>
      </c>
      <c r="H6055" s="133">
        <v>0</v>
      </c>
      <c r="I6055" t="b">
        <v>0</v>
      </c>
      <c r="J6055" s="133" t="s">
        <v>1166</v>
      </c>
      <c r="K6055" s="91">
        <v>405460</v>
      </c>
      <c r="L6055" s="278">
        <v>397190</v>
      </c>
      <c r="M6055" s="278">
        <f t="shared" si="94"/>
        <v>-8270</v>
      </c>
    </row>
    <row r="6056" spans="1:13" hidden="1" x14ac:dyDescent="0.3">
      <c r="A6056" s="108">
        <v>582906</v>
      </c>
      <c r="B6056" s="133" t="s">
        <v>11569</v>
      </c>
      <c r="C6056" s="133" t="s">
        <v>29</v>
      </c>
      <c r="D6056" s="133" t="s">
        <v>11558</v>
      </c>
      <c r="E6056" s="133" t="s">
        <v>1627</v>
      </c>
      <c r="F6056" s="133" t="s">
        <v>11424</v>
      </c>
      <c r="G6056" s="133" t="s">
        <v>865</v>
      </c>
      <c r="H6056" s="133" t="s">
        <v>11570</v>
      </c>
      <c r="I6056" t="b">
        <v>0</v>
      </c>
      <c r="J6056" s="133" t="s">
        <v>867</v>
      </c>
      <c r="K6056" s="91">
        <v>0</v>
      </c>
      <c r="L6056" s="278">
        <v>0</v>
      </c>
      <c r="M6056" s="278">
        <f t="shared" si="94"/>
        <v>0</v>
      </c>
    </row>
    <row r="6057" spans="1:13" hidden="1" x14ac:dyDescent="0.3">
      <c r="A6057" s="108">
        <v>588768</v>
      </c>
      <c r="B6057" s="133" t="s">
        <v>11571</v>
      </c>
      <c r="C6057" s="133" t="s">
        <v>29</v>
      </c>
      <c r="D6057" s="133" t="s">
        <v>11558</v>
      </c>
      <c r="E6057" s="133" t="s">
        <v>1627</v>
      </c>
      <c r="F6057" s="133" t="s">
        <v>11424</v>
      </c>
      <c r="G6057" s="133" t="s">
        <v>925</v>
      </c>
      <c r="H6057" s="133" t="s">
        <v>11572</v>
      </c>
      <c r="I6057" t="b">
        <v>0</v>
      </c>
      <c r="J6057" s="133" t="s">
        <v>867</v>
      </c>
      <c r="K6057" s="91">
        <v>4550</v>
      </c>
      <c r="L6057" s="278">
        <v>4550</v>
      </c>
      <c r="M6057" s="278">
        <f t="shared" si="94"/>
        <v>0</v>
      </c>
    </row>
    <row r="6058" spans="1:13" hidden="1" x14ac:dyDescent="0.3">
      <c r="A6058" s="108">
        <v>582935</v>
      </c>
      <c r="B6058" s="133" t="s">
        <v>11573</v>
      </c>
      <c r="C6058" s="133" t="s">
        <v>29</v>
      </c>
      <c r="D6058" s="133" t="s">
        <v>11558</v>
      </c>
      <c r="E6058" s="133" t="s">
        <v>1182</v>
      </c>
      <c r="F6058" s="133" t="s">
        <v>11424</v>
      </c>
      <c r="G6058" s="133" t="s">
        <v>865</v>
      </c>
      <c r="H6058" s="133" t="s">
        <v>1183</v>
      </c>
      <c r="I6058" t="b">
        <v>0</v>
      </c>
      <c r="J6058" s="133" t="s">
        <v>867</v>
      </c>
      <c r="K6058" s="91">
        <v>0</v>
      </c>
      <c r="L6058" s="278">
        <v>0</v>
      </c>
      <c r="M6058" s="278">
        <f t="shared" si="94"/>
        <v>0</v>
      </c>
    </row>
    <row r="6059" spans="1:13" hidden="1" x14ac:dyDescent="0.3">
      <c r="A6059" s="108">
        <v>588791</v>
      </c>
      <c r="B6059" s="133" t="s">
        <v>11574</v>
      </c>
      <c r="C6059" s="133" t="s">
        <v>29</v>
      </c>
      <c r="D6059" s="133" t="s">
        <v>11558</v>
      </c>
      <c r="E6059" s="133" t="s">
        <v>1185</v>
      </c>
      <c r="F6059" s="133" t="s">
        <v>11424</v>
      </c>
      <c r="G6059" s="133" t="s">
        <v>865</v>
      </c>
      <c r="H6059" s="133" t="s">
        <v>1186</v>
      </c>
      <c r="I6059" t="b">
        <v>0</v>
      </c>
      <c r="J6059" s="133" t="s">
        <v>867</v>
      </c>
      <c r="K6059" s="91">
        <v>1800</v>
      </c>
      <c r="L6059" s="278">
        <v>1800</v>
      </c>
      <c r="M6059" s="278">
        <f t="shared" si="94"/>
        <v>0</v>
      </c>
    </row>
    <row r="6060" spans="1:13" hidden="1" x14ac:dyDescent="0.3">
      <c r="A6060" s="108">
        <v>602437</v>
      </c>
      <c r="B6060" s="133" t="s">
        <v>11575</v>
      </c>
      <c r="C6060" s="133" t="s">
        <v>29</v>
      </c>
      <c r="D6060" s="133" t="s">
        <v>11558</v>
      </c>
      <c r="E6060" s="133" t="s">
        <v>1185</v>
      </c>
      <c r="F6060" s="133" t="s">
        <v>11424</v>
      </c>
      <c r="G6060" s="133" t="s">
        <v>925</v>
      </c>
      <c r="H6060" s="133" t="s">
        <v>11576</v>
      </c>
      <c r="I6060" t="b">
        <v>0</v>
      </c>
      <c r="J6060" s="133" t="s">
        <v>867</v>
      </c>
      <c r="K6060" s="91">
        <v>3000</v>
      </c>
      <c r="L6060" s="278">
        <v>3000</v>
      </c>
      <c r="M6060" s="278">
        <f t="shared" si="94"/>
        <v>0</v>
      </c>
    </row>
    <row r="6061" spans="1:13" hidden="1" x14ac:dyDescent="0.3">
      <c r="A6061" s="108">
        <v>600442</v>
      </c>
      <c r="B6061" s="133" t="s">
        <v>11577</v>
      </c>
      <c r="C6061" s="133" t="s">
        <v>29</v>
      </c>
      <c r="D6061" s="133" t="s">
        <v>11558</v>
      </c>
      <c r="E6061" s="133" t="s">
        <v>1418</v>
      </c>
      <c r="F6061" s="133" t="s">
        <v>11424</v>
      </c>
      <c r="G6061" s="133" t="s">
        <v>865</v>
      </c>
      <c r="H6061" s="133" t="s">
        <v>1636</v>
      </c>
      <c r="I6061" t="b">
        <v>0</v>
      </c>
      <c r="J6061" s="133" t="s">
        <v>867</v>
      </c>
      <c r="K6061" s="91">
        <v>2000</v>
      </c>
      <c r="L6061" s="278">
        <v>2000</v>
      </c>
      <c r="M6061" s="278">
        <f t="shared" si="94"/>
        <v>0</v>
      </c>
    </row>
    <row r="6062" spans="1:13" hidden="1" x14ac:dyDescent="0.3">
      <c r="A6062" s="108">
        <v>597417</v>
      </c>
      <c r="B6062" s="133" t="s">
        <v>11578</v>
      </c>
      <c r="C6062" s="133" t="s">
        <v>29</v>
      </c>
      <c r="D6062" s="133" t="s">
        <v>11558</v>
      </c>
      <c r="E6062" s="133" t="s">
        <v>1418</v>
      </c>
      <c r="F6062" s="133" t="s">
        <v>11424</v>
      </c>
      <c r="G6062" s="133" t="s">
        <v>925</v>
      </c>
      <c r="H6062" s="133" t="s">
        <v>11579</v>
      </c>
      <c r="I6062" t="b">
        <v>0</v>
      </c>
      <c r="J6062" s="133" t="s">
        <v>867</v>
      </c>
      <c r="K6062" s="91">
        <v>750</v>
      </c>
      <c r="L6062" s="278">
        <v>750</v>
      </c>
      <c r="M6062" s="278">
        <f t="shared" si="94"/>
        <v>0</v>
      </c>
    </row>
    <row r="6063" spans="1:13" hidden="1" x14ac:dyDescent="0.3">
      <c r="A6063" s="108">
        <v>603548</v>
      </c>
      <c r="B6063" s="133" t="s">
        <v>11580</v>
      </c>
      <c r="C6063" s="133" t="s">
        <v>29</v>
      </c>
      <c r="D6063" s="133" t="s">
        <v>11558</v>
      </c>
      <c r="E6063" s="133" t="s">
        <v>1418</v>
      </c>
      <c r="F6063" s="133" t="s">
        <v>11424</v>
      </c>
      <c r="G6063" s="133" t="s">
        <v>928</v>
      </c>
      <c r="H6063" s="133" t="s">
        <v>11581</v>
      </c>
      <c r="I6063" t="b">
        <v>0</v>
      </c>
      <c r="J6063" s="133" t="s">
        <v>867</v>
      </c>
      <c r="K6063" s="91">
        <v>0</v>
      </c>
      <c r="L6063" s="278">
        <v>0</v>
      </c>
      <c r="M6063" s="278">
        <f t="shared" si="94"/>
        <v>0</v>
      </c>
    </row>
    <row r="6064" spans="1:13" hidden="1" x14ac:dyDescent="0.3">
      <c r="A6064" s="108">
        <v>603549</v>
      </c>
      <c r="B6064" s="133" t="s">
        <v>11582</v>
      </c>
      <c r="C6064" s="133" t="s">
        <v>29</v>
      </c>
      <c r="D6064" s="133" t="s">
        <v>11558</v>
      </c>
      <c r="E6064" s="133" t="s">
        <v>1188</v>
      </c>
      <c r="F6064" s="133" t="s">
        <v>11424</v>
      </c>
      <c r="G6064" s="133" t="s">
        <v>865</v>
      </c>
      <c r="H6064" s="133" t="s">
        <v>1189</v>
      </c>
      <c r="I6064" t="b">
        <v>0</v>
      </c>
      <c r="J6064" s="133" t="s">
        <v>867</v>
      </c>
      <c r="K6064" s="91">
        <v>500</v>
      </c>
      <c r="L6064" s="278">
        <v>500</v>
      </c>
      <c r="M6064" s="278">
        <f t="shared" si="94"/>
        <v>0</v>
      </c>
    </row>
    <row r="6065" spans="1:13" hidden="1" x14ac:dyDescent="0.3">
      <c r="A6065" s="108">
        <v>603550</v>
      </c>
      <c r="B6065" s="133" t="s">
        <v>11583</v>
      </c>
      <c r="C6065" s="133" t="s">
        <v>29</v>
      </c>
      <c r="D6065" s="133" t="s">
        <v>11558</v>
      </c>
      <c r="E6065" s="133" t="s">
        <v>1188</v>
      </c>
      <c r="F6065" s="133" t="s">
        <v>11424</v>
      </c>
      <c r="G6065" s="133" t="s">
        <v>925</v>
      </c>
      <c r="H6065" s="133" t="s">
        <v>2245</v>
      </c>
      <c r="I6065" t="b">
        <v>0</v>
      </c>
      <c r="J6065" s="133" t="s">
        <v>867</v>
      </c>
      <c r="K6065" s="91">
        <v>50</v>
      </c>
      <c r="L6065" s="278">
        <v>50</v>
      </c>
      <c r="M6065" s="278">
        <f t="shared" si="94"/>
        <v>0</v>
      </c>
    </row>
    <row r="6066" spans="1:13" hidden="1" x14ac:dyDescent="0.3">
      <c r="A6066" s="108">
        <v>603551</v>
      </c>
      <c r="B6066" s="133" t="s">
        <v>11584</v>
      </c>
      <c r="C6066" s="133" t="s">
        <v>29</v>
      </c>
      <c r="D6066" s="133" t="s">
        <v>11558</v>
      </c>
      <c r="E6066" s="133" t="s">
        <v>1191</v>
      </c>
      <c r="F6066" s="133" t="s">
        <v>11424</v>
      </c>
      <c r="G6066" s="133" t="s">
        <v>865</v>
      </c>
      <c r="H6066" s="133" t="s">
        <v>1192</v>
      </c>
      <c r="I6066" t="b">
        <v>0</v>
      </c>
      <c r="J6066" s="133" t="s">
        <v>867</v>
      </c>
      <c r="K6066" s="91">
        <v>2110</v>
      </c>
      <c r="L6066" s="278">
        <v>2110</v>
      </c>
      <c r="M6066" s="278">
        <f t="shared" si="94"/>
        <v>0</v>
      </c>
    </row>
    <row r="6067" spans="1:13" hidden="1" x14ac:dyDescent="0.3">
      <c r="A6067" s="108">
        <v>603552</v>
      </c>
      <c r="B6067" s="133" t="s">
        <v>11585</v>
      </c>
      <c r="C6067" s="133" t="s">
        <v>29</v>
      </c>
      <c r="D6067" s="133" t="s">
        <v>11558</v>
      </c>
      <c r="E6067" s="133" t="s">
        <v>1191</v>
      </c>
      <c r="F6067" s="133" t="s">
        <v>11424</v>
      </c>
      <c r="G6067" s="133" t="s">
        <v>925</v>
      </c>
      <c r="H6067" s="133" t="s">
        <v>11586</v>
      </c>
      <c r="I6067" t="b">
        <v>0</v>
      </c>
      <c r="J6067" s="133" t="s">
        <v>867</v>
      </c>
      <c r="K6067" s="91">
        <v>750</v>
      </c>
      <c r="L6067" s="278">
        <v>750</v>
      </c>
      <c r="M6067" s="278">
        <f t="shared" si="94"/>
        <v>0</v>
      </c>
    </row>
    <row r="6068" spans="1:13" hidden="1" x14ac:dyDescent="0.3">
      <c r="A6068" s="108">
        <v>604000</v>
      </c>
      <c r="B6068" s="133" t="s">
        <v>11587</v>
      </c>
      <c r="C6068" s="133" t="s">
        <v>29</v>
      </c>
      <c r="D6068" s="133" t="s">
        <v>11558</v>
      </c>
      <c r="E6068" s="133" t="s">
        <v>1194</v>
      </c>
      <c r="F6068" s="133" t="s">
        <v>11424</v>
      </c>
      <c r="G6068" s="133" t="s">
        <v>865</v>
      </c>
      <c r="H6068" s="133" t="s">
        <v>1195</v>
      </c>
      <c r="I6068" t="b">
        <v>0</v>
      </c>
      <c r="J6068" s="133" t="s">
        <v>867</v>
      </c>
      <c r="K6068" s="91">
        <v>750</v>
      </c>
      <c r="L6068" s="278">
        <v>750</v>
      </c>
      <c r="M6068" s="278">
        <f t="shared" si="94"/>
        <v>0</v>
      </c>
    </row>
    <row r="6069" spans="1:13" hidden="1" x14ac:dyDescent="0.3">
      <c r="A6069" s="108">
        <v>1877076</v>
      </c>
      <c r="B6069" s="133" t="s">
        <v>11588</v>
      </c>
      <c r="C6069" s="133" t="s">
        <v>29</v>
      </c>
      <c r="D6069" s="133" t="s">
        <v>11558</v>
      </c>
      <c r="E6069" s="133" t="s">
        <v>1202</v>
      </c>
      <c r="F6069" s="133" t="s">
        <v>11424</v>
      </c>
      <c r="G6069" s="133" t="s">
        <v>865</v>
      </c>
      <c r="H6069" s="133" t="s">
        <v>1203</v>
      </c>
      <c r="I6069" t="b">
        <v>0</v>
      </c>
      <c r="J6069" s="133" t="s">
        <v>867</v>
      </c>
      <c r="K6069" s="91">
        <v>750</v>
      </c>
      <c r="L6069" s="278">
        <v>750</v>
      </c>
      <c r="M6069" s="278">
        <f t="shared" si="94"/>
        <v>0</v>
      </c>
    </row>
    <row r="6070" spans="1:13" hidden="1" x14ac:dyDescent="0.3">
      <c r="A6070" s="108">
        <v>603841</v>
      </c>
      <c r="B6070" s="133" t="s">
        <v>11589</v>
      </c>
      <c r="C6070" s="133" t="s">
        <v>29</v>
      </c>
      <c r="D6070" s="133" t="s">
        <v>11558</v>
      </c>
      <c r="E6070" s="133" t="s">
        <v>1354</v>
      </c>
      <c r="F6070" s="133" t="s">
        <v>11424</v>
      </c>
      <c r="G6070" s="133" t="s">
        <v>865</v>
      </c>
      <c r="H6070" s="133" t="s">
        <v>1355</v>
      </c>
      <c r="I6070" t="b">
        <v>0</v>
      </c>
      <c r="J6070" s="133" t="s">
        <v>867</v>
      </c>
      <c r="K6070" s="91">
        <v>1300</v>
      </c>
      <c r="L6070" s="278">
        <v>1300</v>
      </c>
      <c r="M6070" s="278">
        <f t="shared" si="94"/>
        <v>0</v>
      </c>
    </row>
    <row r="6071" spans="1:13" hidden="1" x14ac:dyDescent="0.3">
      <c r="A6071" s="108">
        <v>601777</v>
      </c>
      <c r="B6071" s="133" t="s">
        <v>11590</v>
      </c>
      <c r="C6071" s="133" t="s">
        <v>29</v>
      </c>
      <c r="D6071" s="133" t="s">
        <v>11558</v>
      </c>
      <c r="E6071" s="133" t="s">
        <v>1207</v>
      </c>
      <c r="F6071" s="133" t="s">
        <v>11424</v>
      </c>
      <c r="G6071" s="133" t="s">
        <v>865</v>
      </c>
      <c r="H6071" s="133" t="s">
        <v>11591</v>
      </c>
      <c r="I6071" t="b">
        <v>0</v>
      </c>
      <c r="J6071" s="133" t="s">
        <v>867</v>
      </c>
      <c r="K6071" s="91">
        <v>1600</v>
      </c>
      <c r="L6071" s="278">
        <v>1600</v>
      </c>
      <c r="M6071" s="278">
        <f t="shared" si="94"/>
        <v>0</v>
      </c>
    </row>
    <row r="6072" spans="1:13" hidden="1" x14ac:dyDescent="0.3">
      <c r="A6072" s="108">
        <v>587529</v>
      </c>
      <c r="B6072" s="133" t="s">
        <v>11592</v>
      </c>
      <c r="C6072" s="133" t="s">
        <v>29</v>
      </c>
      <c r="D6072" s="133" t="s">
        <v>11558</v>
      </c>
      <c r="E6072" s="133" t="s">
        <v>1207</v>
      </c>
      <c r="F6072" s="133" t="s">
        <v>11424</v>
      </c>
      <c r="G6072" s="133" t="s">
        <v>925</v>
      </c>
      <c r="H6072" s="133" t="s">
        <v>11593</v>
      </c>
      <c r="I6072" t="b">
        <v>0</v>
      </c>
      <c r="J6072" s="133" t="s">
        <v>867</v>
      </c>
      <c r="K6072" s="91">
        <v>0</v>
      </c>
      <c r="L6072" s="278">
        <v>0</v>
      </c>
      <c r="M6072" s="278">
        <f t="shared" si="94"/>
        <v>0</v>
      </c>
    </row>
    <row r="6073" spans="1:13" hidden="1" x14ac:dyDescent="0.3">
      <c r="A6073" s="108">
        <v>591166</v>
      </c>
      <c r="B6073" s="133" t="s">
        <v>11594</v>
      </c>
      <c r="C6073" s="133" t="s">
        <v>29</v>
      </c>
      <c r="D6073" s="133" t="s">
        <v>11558</v>
      </c>
      <c r="E6073" s="133" t="s">
        <v>1212</v>
      </c>
      <c r="F6073" s="133" t="s">
        <v>11424</v>
      </c>
      <c r="G6073" s="133" t="s">
        <v>865</v>
      </c>
      <c r="H6073" s="133" t="s">
        <v>3278</v>
      </c>
      <c r="I6073" t="b">
        <v>0</v>
      </c>
      <c r="J6073" s="133" t="s">
        <v>867</v>
      </c>
      <c r="K6073" s="91">
        <v>20000</v>
      </c>
      <c r="L6073" s="278">
        <v>20000</v>
      </c>
      <c r="M6073" s="278">
        <f t="shared" si="94"/>
        <v>0</v>
      </c>
    </row>
    <row r="6074" spans="1:13" hidden="1" x14ac:dyDescent="0.3">
      <c r="A6074" s="108">
        <v>587505</v>
      </c>
      <c r="B6074" s="133" t="s">
        <v>11595</v>
      </c>
      <c r="C6074" s="133" t="s">
        <v>29</v>
      </c>
      <c r="D6074" s="133" t="s">
        <v>11558</v>
      </c>
      <c r="E6074" s="133" t="s">
        <v>1212</v>
      </c>
      <c r="F6074" s="133" t="s">
        <v>11424</v>
      </c>
      <c r="G6074" s="133" t="s">
        <v>925</v>
      </c>
      <c r="H6074" s="133" t="s">
        <v>11596</v>
      </c>
      <c r="I6074" t="b">
        <v>0</v>
      </c>
      <c r="J6074" s="133" t="s">
        <v>867</v>
      </c>
      <c r="K6074" s="91">
        <v>2400</v>
      </c>
      <c r="L6074" s="278">
        <v>2400</v>
      </c>
      <c r="M6074" s="278">
        <f t="shared" si="94"/>
        <v>0</v>
      </c>
    </row>
    <row r="6075" spans="1:13" hidden="1" x14ac:dyDescent="0.3">
      <c r="A6075" s="108">
        <v>591380</v>
      </c>
      <c r="B6075" s="133" t="s">
        <v>11597</v>
      </c>
      <c r="C6075" s="133" t="s">
        <v>29</v>
      </c>
      <c r="D6075" s="133" t="s">
        <v>11558</v>
      </c>
      <c r="E6075" s="133" t="s">
        <v>1215</v>
      </c>
      <c r="F6075" s="133" t="s">
        <v>11424</v>
      </c>
      <c r="G6075" s="133" t="s">
        <v>865</v>
      </c>
      <c r="H6075" s="133" t="s">
        <v>11598</v>
      </c>
      <c r="I6075" t="b">
        <v>0</v>
      </c>
      <c r="J6075" s="133" t="s">
        <v>867</v>
      </c>
      <c r="K6075" s="91">
        <v>1000</v>
      </c>
      <c r="L6075" s="278">
        <v>1000</v>
      </c>
      <c r="M6075" s="278">
        <f t="shared" si="94"/>
        <v>0</v>
      </c>
    </row>
    <row r="6076" spans="1:13" hidden="1" x14ac:dyDescent="0.3">
      <c r="A6076" s="108">
        <v>601778</v>
      </c>
      <c r="B6076" s="133" t="s">
        <v>11599</v>
      </c>
      <c r="C6076" s="133" t="s">
        <v>29</v>
      </c>
      <c r="D6076" s="133" t="s">
        <v>11558</v>
      </c>
      <c r="E6076" s="133" t="s">
        <v>1215</v>
      </c>
      <c r="F6076" s="133" t="s">
        <v>11424</v>
      </c>
      <c r="G6076" s="133" t="s">
        <v>925</v>
      </c>
      <c r="H6076" s="133" t="s">
        <v>1551</v>
      </c>
      <c r="I6076" t="b">
        <v>0</v>
      </c>
      <c r="J6076" s="133" t="s">
        <v>867</v>
      </c>
      <c r="K6076" s="91">
        <v>4000</v>
      </c>
      <c r="L6076" s="278">
        <v>4000</v>
      </c>
      <c r="M6076" s="278">
        <f t="shared" si="94"/>
        <v>0</v>
      </c>
    </row>
    <row r="6077" spans="1:13" hidden="1" x14ac:dyDescent="0.3">
      <c r="A6077" s="108">
        <v>849916</v>
      </c>
      <c r="B6077" s="133" t="s">
        <v>11600</v>
      </c>
      <c r="C6077" s="133" t="s">
        <v>29</v>
      </c>
      <c r="D6077" s="133" t="s">
        <v>11558</v>
      </c>
      <c r="E6077" s="133" t="s">
        <v>1220</v>
      </c>
      <c r="F6077" s="133" t="s">
        <v>11424</v>
      </c>
      <c r="G6077" s="133" t="s">
        <v>865</v>
      </c>
      <c r="H6077" s="133" t="s">
        <v>11601</v>
      </c>
      <c r="I6077" t="b">
        <v>0</v>
      </c>
      <c r="J6077" s="133" t="s">
        <v>867</v>
      </c>
      <c r="K6077" s="91">
        <v>4000</v>
      </c>
      <c r="L6077" s="278">
        <v>4000</v>
      </c>
      <c r="M6077" s="278">
        <f t="shared" si="94"/>
        <v>0</v>
      </c>
    </row>
    <row r="6078" spans="1:13" hidden="1" x14ac:dyDescent="0.3">
      <c r="A6078" s="108">
        <v>850177</v>
      </c>
      <c r="B6078" s="133" t="s">
        <v>11602</v>
      </c>
      <c r="C6078" s="133" t="s">
        <v>29</v>
      </c>
      <c r="D6078" s="133" t="s">
        <v>11558</v>
      </c>
      <c r="E6078" s="133" t="s">
        <v>1220</v>
      </c>
      <c r="F6078" s="133" t="s">
        <v>11424</v>
      </c>
      <c r="G6078" s="133" t="s">
        <v>925</v>
      </c>
      <c r="H6078" s="133" t="s">
        <v>11603</v>
      </c>
      <c r="I6078" t="b">
        <v>0</v>
      </c>
      <c r="J6078" s="133" t="s">
        <v>867</v>
      </c>
      <c r="K6078" s="91">
        <v>4500</v>
      </c>
      <c r="L6078" s="278">
        <v>4500</v>
      </c>
      <c r="M6078" s="278">
        <f t="shared" si="94"/>
        <v>0</v>
      </c>
    </row>
    <row r="6079" spans="1:13" hidden="1" x14ac:dyDescent="0.3">
      <c r="A6079" s="108">
        <v>850225</v>
      </c>
      <c r="B6079" s="133" t="s">
        <v>11604</v>
      </c>
      <c r="C6079" s="133" t="s">
        <v>29</v>
      </c>
      <c r="D6079" s="133" t="s">
        <v>11558</v>
      </c>
      <c r="E6079" s="133" t="s">
        <v>1229</v>
      </c>
      <c r="F6079" s="133" t="s">
        <v>11424</v>
      </c>
      <c r="G6079" s="133" t="s">
        <v>865</v>
      </c>
      <c r="H6079" s="133" t="s">
        <v>1308</v>
      </c>
      <c r="I6079" t="b">
        <v>0</v>
      </c>
      <c r="J6079" s="133" t="s">
        <v>867</v>
      </c>
      <c r="K6079" s="91">
        <v>3000</v>
      </c>
      <c r="L6079" s="278">
        <v>3000</v>
      </c>
      <c r="M6079" s="278">
        <f t="shared" si="94"/>
        <v>0</v>
      </c>
    </row>
    <row r="6080" spans="1:13" hidden="1" x14ac:dyDescent="0.3">
      <c r="A6080" s="108">
        <v>850339</v>
      </c>
      <c r="B6080" s="133" t="s">
        <v>11605</v>
      </c>
      <c r="C6080" s="133" t="s">
        <v>29</v>
      </c>
      <c r="D6080" s="133" t="s">
        <v>11558</v>
      </c>
      <c r="E6080" s="133" t="s">
        <v>1229</v>
      </c>
      <c r="F6080" s="133" t="s">
        <v>11424</v>
      </c>
      <c r="G6080" s="133" t="s">
        <v>925</v>
      </c>
      <c r="H6080" s="133" t="s">
        <v>1314</v>
      </c>
      <c r="I6080" t="b">
        <v>0</v>
      </c>
      <c r="J6080" s="133" t="s">
        <v>867</v>
      </c>
      <c r="K6080" s="91">
        <v>1000</v>
      </c>
      <c r="L6080" s="278">
        <v>1000</v>
      </c>
      <c r="M6080" s="278">
        <f t="shared" si="94"/>
        <v>0</v>
      </c>
    </row>
    <row r="6081" spans="1:13" hidden="1" x14ac:dyDescent="0.3">
      <c r="A6081" s="108">
        <v>850343</v>
      </c>
      <c r="B6081" s="133" t="s">
        <v>11606</v>
      </c>
      <c r="C6081" s="133" t="s">
        <v>29</v>
      </c>
      <c r="D6081" s="133" t="s">
        <v>11558</v>
      </c>
      <c r="E6081" s="133" t="s">
        <v>1229</v>
      </c>
      <c r="F6081" s="133" t="s">
        <v>11424</v>
      </c>
      <c r="G6081" s="133" t="s">
        <v>928</v>
      </c>
      <c r="H6081" s="133" t="s">
        <v>11607</v>
      </c>
      <c r="I6081" t="b">
        <v>0</v>
      </c>
      <c r="J6081" s="133" t="s">
        <v>867</v>
      </c>
      <c r="K6081" s="91">
        <v>10000</v>
      </c>
      <c r="L6081" s="278">
        <v>10000</v>
      </c>
      <c r="M6081" s="278">
        <f t="shared" si="94"/>
        <v>0</v>
      </c>
    </row>
    <row r="6082" spans="1:13" hidden="1" x14ac:dyDescent="0.3">
      <c r="A6082" s="108">
        <v>595179</v>
      </c>
      <c r="B6082" s="133" t="s">
        <v>11608</v>
      </c>
      <c r="C6082" s="133" t="s">
        <v>29</v>
      </c>
      <c r="D6082" s="133" t="s">
        <v>11558</v>
      </c>
      <c r="E6082" s="133" t="s">
        <v>1229</v>
      </c>
      <c r="F6082" s="133" t="s">
        <v>11424</v>
      </c>
      <c r="G6082" s="133" t="s">
        <v>931</v>
      </c>
      <c r="H6082" s="133" t="s">
        <v>11609</v>
      </c>
      <c r="I6082" t="b">
        <v>0</v>
      </c>
      <c r="J6082" s="133" t="s">
        <v>867</v>
      </c>
      <c r="K6082" s="91">
        <v>2020</v>
      </c>
      <c r="L6082" s="278">
        <v>2020</v>
      </c>
      <c r="M6082" s="278">
        <f t="shared" si="94"/>
        <v>0</v>
      </c>
    </row>
    <row r="6083" spans="1:13" hidden="1" x14ac:dyDescent="0.3">
      <c r="A6083" s="108">
        <v>850437</v>
      </c>
      <c r="B6083" s="133" t="s">
        <v>11610</v>
      </c>
      <c r="C6083" s="133" t="s">
        <v>29</v>
      </c>
      <c r="D6083" s="133" t="s">
        <v>11558</v>
      </c>
      <c r="E6083" s="133" t="s">
        <v>1229</v>
      </c>
      <c r="F6083" s="133" t="s">
        <v>11424</v>
      </c>
      <c r="G6083" s="133" t="s">
        <v>944</v>
      </c>
      <c r="H6083" s="133" t="s">
        <v>11611</v>
      </c>
      <c r="I6083" t="b">
        <v>0</v>
      </c>
      <c r="J6083" s="133" t="s">
        <v>867</v>
      </c>
      <c r="K6083" s="91">
        <v>300</v>
      </c>
      <c r="L6083" s="278">
        <v>300</v>
      </c>
      <c r="M6083" s="278">
        <f t="shared" si="94"/>
        <v>0</v>
      </c>
    </row>
    <row r="6084" spans="1:13" hidden="1" x14ac:dyDescent="0.3">
      <c r="A6084" s="108">
        <v>595519</v>
      </c>
      <c r="B6084" s="133" t="s">
        <v>11612</v>
      </c>
      <c r="C6084" s="133" t="s">
        <v>29</v>
      </c>
      <c r="D6084" s="133" t="s">
        <v>11558</v>
      </c>
      <c r="E6084" s="133" t="s">
        <v>1229</v>
      </c>
      <c r="F6084" s="133" t="s">
        <v>11424</v>
      </c>
      <c r="G6084" s="133" t="s">
        <v>1060</v>
      </c>
      <c r="H6084" s="133" t="s">
        <v>11613</v>
      </c>
      <c r="I6084" t="b">
        <v>0</v>
      </c>
      <c r="J6084" s="133" t="s">
        <v>867</v>
      </c>
      <c r="K6084" s="91">
        <v>180</v>
      </c>
      <c r="L6084" s="278">
        <v>180</v>
      </c>
      <c r="M6084" s="278">
        <f t="shared" si="94"/>
        <v>0</v>
      </c>
    </row>
    <row r="6085" spans="1:13" hidden="1" x14ac:dyDescent="0.3">
      <c r="A6085" s="108">
        <v>590031</v>
      </c>
      <c r="B6085" s="133" t="s">
        <v>11614</v>
      </c>
      <c r="C6085" s="133" t="s">
        <v>29</v>
      </c>
      <c r="D6085" s="133" t="s">
        <v>11558</v>
      </c>
      <c r="E6085" s="133" t="s">
        <v>1240</v>
      </c>
      <c r="F6085" s="133" t="s">
        <v>11424</v>
      </c>
      <c r="G6085" s="133" t="s">
        <v>865</v>
      </c>
      <c r="H6085" s="133" t="s">
        <v>11615</v>
      </c>
      <c r="I6085" t="b">
        <v>0</v>
      </c>
      <c r="J6085" s="133" t="s">
        <v>867</v>
      </c>
      <c r="K6085" s="91">
        <v>363130</v>
      </c>
      <c r="L6085" s="278">
        <v>363130</v>
      </c>
      <c r="M6085" s="278">
        <f t="shared" si="94"/>
        <v>0</v>
      </c>
    </row>
    <row r="6086" spans="1:13" hidden="1" x14ac:dyDescent="0.3">
      <c r="A6086" s="108">
        <v>601737</v>
      </c>
      <c r="B6086" s="133" t="s">
        <v>11616</v>
      </c>
      <c r="C6086" s="133" t="s">
        <v>29</v>
      </c>
      <c r="D6086" s="133" t="s">
        <v>11558</v>
      </c>
      <c r="E6086" s="133" t="s">
        <v>1240</v>
      </c>
      <c r="F6086" s="133" t="s">
        <v>11424</v>
      </c>
      <c r="G6086" s="133" t="s">
        <v>925</v>
      </c>
      <c r="H6086" s="133" t="s">
        <v>11617</v>
      </c>
      <c r="I6086" t="b">
        <v>0</v>
      </c>
      <c r="J6086" s="133" t="s">
        <v>867</v>
      </c>
      <c r="K6086" s="91">
        <v>69100</v>
      </c>
      <c r="L6086" s="278">
        <v>69100</v>
      </c>
      <c r="M6086" s="278">
        <f t="shared" ref="M6086:M6149" si="95">+L6086-K6086</f>
        <v>0</v>
      </c>
    </row>
    <row r="6087" spans="1:13" hidden="1" x14ac:dyDescent="0.3">
      <c r="A6087" s="108">
        <v>601781</v>
      </c>
      <c r="B6087" s="133" t="s">
        <v>11618</v>
      </c>
      <c r="C6087" s="133" t="s">
        <v>29</v>
      </c>
      <c r="D6087" s="133" t="s">
        <v>11558</v>
      </c>
      <c r="E6087" s="133" t="s">
        <v>1240</v>
      </c>
      <c r="F6087" s="133" t="s">
        <v>11424</v>
      </c>
      <c r="G6087" s="133" t="s">
        <v>928</v>
      </c>
      <c r="H6087" s="133" t="s">
        <v>11619</v>
      </c>
      <c r="I6087" t="b">
        <v>0</v>
      </c>
      <c r="J6087" s="133" t="s">
        <v>867</v>
      </c>
      <c r="K6087" s="91">
        <v>20000</v>
      </c>
      <c r="L6087" s="278">
        <v>20000</v>
      </c>
      <c r="M6087" s="278">
        <f t="shared" si="95"/>
        <v>0</v>
      </c>
    </row>
    <row r="6088" spans="1:13" hidden="1" x14ac:dyDescent="0.3">
      <c r="A6088" s="108">
        <v>586236</v>
      </c>
      <c r="B6088" s="133" t="s">
        <v>11620</v>
      </c>
      <c r="C6088" s="133" t="s">
        <v>29</v>
      </c>
      <c r="D6088" s="133" t="s">
        <v>11558</v>
      </c>
      <c r="E6088" s="133" t="s">
        <v>1240</v>
      </c>
      <c r="F6088" s="133" t="s">
        <v>11424</v>
      </c>
      <c r="G6088" s="133" t="s">
        <v>931</v>
      </c>
      <c r="H6088" s="133" t="s">
        <v>11621</v>
      </c>
      <c r="I6088" t="b">
        <v>0</v>
      </c>
      <c r="J6088" s="133" t="s">
        <v>867</v>
      </c>
      <c r="K6088" s="91">
        <v>40900</v>
      </c>
      <c r="L6088" s="278">
        <v>40900</v>
      </c>
      <c r="M6088" s="278">
        <f t="shared" si="95"/>
        <v>0</v>
      </c>
    </row>
    <row r="6089" spans="1:13" hidden="1" x14ac:dyDescent="0.3">
      <c r="A6089" s="108">
        <v>850164</v>
      </c>
      <c r="B6089" s="133" t="s">
        <v>11622</v>
      </c>
      <c r="C6089" s="133" t="s">
        <v>29</v>
      </c>
      <c r="D6089" s="133" t="s">
        <v>11558</v>
      </c>
      <c r="E6089" s="133" t="s">
        <v>1240</v>
      </c>
      <c r="F6089" s="133" t="s">
        <v>11424</v>
      </c>
      <c r="G6089" s="133" t="s">
        <v>944</v>
      </c>
      <c r="H6089" s="133" t="s">
        <v>11623</v>
      </c>
      <c r="I6089" t="b">
        <v>0</v>
      </c>
      <c r="J6089" s="133" t="s">
        <v>867</v>
      </c>
      <c r="K6089" s="91">
        <v>10500</v>
      </c>
      <c r="L6089" s="278">
        <v>10500</v>
      </c>
      <c r="M6089" s="278">
        <f t="shared" si="95"/>
        <v>0</v>
      </c>
    </row>
    <row r="6090" spans="1:13" hidden="1" x14ac:dyDescent="0.3">
      <c r="A6090" s="108">
        <v>603190</v>
      </c>
      <c r="B6090" s="133" t="s">
        <v>11624</v>
      </c>
      <c r="C6090" s="133" t="s">
        <v>29</v>
      </c>
      <c r="D6090" s="133" t="s">
        <v>11558</v>
      </c>
      <c r="E6090" s="133" t="s">
        <v>1243</v>
      </c>
      <c r="F6090" s="133" t="s">
        <v>11424</v>
      </c>
      <c r="G6090" s="133" t="s">
        <v>865</v>
      </c>
      <c r="H6090" s="133" t="s">
        <v>1244</v>
      </c>
      <c r="I6090" t="b">
        <v>0</v>
      </c>
      <c r="J6090" s="133" t="s">
        <v>867</v>
      </c>
      <c r="K6090" s="91">
        <v>53000</v>
      </c>
      <c r="L6090" s="278">
        <v>53000</v>
      </c>
      <c r="M6090" s="278">
        <f t="shared" si="95"/>
        <v>0</v>
      </c>
    </row>
    <row r="6091" spans="1:13" hidden="1" x14ac:dyDescent="0.3">
      <c r="A6091" s="108">
        <v>601517</v>
      </c>
      <c r="B6091" s="133" t="s">
        <v>11625</v>
      </c>
      <c r="C6091" s="133" t="s">
        <v>29</v>
      </c>
      <c r="D6091" s="133" t="s">
        <v>11558</v>
      </c>
      <c r="E6091" s="133" t="s">
        <v>1246</v>
      </c>
      <c r="F6091" s="133" t="s">
        <v>11424</v>
      </c>
      <c r="G6091" s="133" t="s">
        <v>865</v>
      </c>
      <c r="H6091" s="133" t="s">
        <v>1326</v>
      </c>
      <c r="I6091" t="b">
        <v>0</v>
      </c>
      <c r="J6091" s="133" t="s">
        <v>867</v>
      </c>
      <c r="K6091" s="91">
        <v>8220</v>
      </c>
      <c r="L6091" s="278">
        <v>9900</v>
      </c>
      <c r="M6091" s="278">
        <f t="shared" si="95"/>
        <v>1680</v>
      </c>
    </row>
    <row r="6092" spans="1:13" hidden="1" x14ac:dyDescent="0.3">
      <c r="A6092" s="108">
        <v>850175</v>
      </c>
      <c r="B6092" s="133" t="s">
        <v>11626</v>
      </c>
      <c r="C6092" s="133" t="s">
        <v>29</v>
      </c>
      <c r="D6092" s="133" t="s">
        <v>11558</v>
      </c>
      <c r="E6092" s="133" t="s">
        <v>1246</v>
      </c>
      <c r="F6092" s="133" t="s">
        <v>11424</v>
      </c>
      <c r="G6092" s="133" t="s">
        <v>925</v>
      </c>
      <c r="H6092" s="268" t="s">
        <v>1251</v>
      </c>
      <c r="I6092" t="b">
        <v>0</v>
      </c>
      <c r="J6092" s="133" t="s">
        <v>867</v>
      </c>
      <c r="K6092" s="91">
        <v>1680</v>
      </c>
      <c r="L6092" s="278">
        <v>0</v>
      </c>
      <c r="M6092" s="278">
        <f t="shared" si="95"/>
        <v>-1680</v>
      </c>
    </row>
    <row r="6093" spans="1:13" hidden="1" x14ac:dyDescent="0.3">
      <c r="A6093" s="108">
        <v>850188</v>
      </c>
      <c r="B6093" s="133" t="s">
        <v>11627</v>
      </c>
      <c r="C6093" s="133" t="s">
        <v>29</v>
      </c>
      <c r="D6093" s="133" t="s">
        <v>11558</v>
      </c>
      <c r="E6093" s="133" t="s">
        <v>1253</v>
      </c>
      <c r="F6093" s="133" t="s">
        <v>11424</v>
      </c>
      <c r="G6093" s="133" t="s">
        <v>865</v>
      </c>
      <c r="H6093" s="133" t="s">
        <v>1254</v>
      </c>
      <c r="I6093" t="b">
        <v>0</v>
      </c>
      <c r="J6093" s="133" t="s">
        <v>867</v>
      </c>
      <c r="K6093" s="91">
        <v>40370</v>
      </c>
      <c r="L6093" s="278">
        <v>40370</v>
      </c>
      <c r="M6093" s="278">
        <f t="shared" si="95"/>
        <v>0</v>
      </c>
    </row>
    <row r="6094" spans="1:13" hidden="1" x14ac:dyDescent="0.3">
      <c r="A6094" s="108">
        <v>600716</v>
      </c>
      <c r="B6094" s="133" t="s">
        <v>11628</v>
      </c>
      <c r="C6094" s="133" t="s">
        <v>29</v>
      </c>
      <c r="D6094" s="133" t="s">
        <v>11558</v>
      </c>
      <c r="E6094" s="133" t="s">
        <v>1253</v>
      </c>
      <c r="F6094" s="133" t="s">
        <v>11424</v>
      </c>
      <c r="G6094" s="133" t="s">
        <v>925</v>
      </c>
      <c r="H6094" s="133" t="s">
        <v>1256</v>
      </c>
      <c r="I6094" t="b">
        <v>0</v>
      </c>
      <c r="J6094" s="133" t="s">
        <v>867</v>
      </c>
      <c r="K6094" s="91">
        <v>469860</v>
      </c>
      <c r="L6094" s="278">
        <v>469860</v>
      </c>
      <c r="M6094" s="278">
        <f t="shared" si="95"/>
        <v>0</v>
      </c>
    </row>
    <row r="6095" spans="1:13" hidden="1" x14ac:dyDescent="0.3">
      <c r="A6095" s="108">
        <v>850171</v>
      </c>
      <c r="B6095" s="133" t="s">
        <v>11629</v>
      </c>
      <c r="C6095" s="133" t="s">
        <v>29</v>
      </c>
      <c r="D6095" s="133" t="s">
        <v>11558</v>
      </c>
      <c r="E6095" s="133" t="s">
        <v>1253</v>
      </c>
      <c r="F6095" s="133" t="s">
        <v>11424</v>
      </c>
      <c r="G6095" s="133" t="s">
        <v>928</v>
      </c>
      <c r="H6095" s="133" t="s">
        <v>1259</v>
      </c>
      <c r="I6095" t="b">
        <v>0</v>
      </c>
      <c r="J6095" s="133" t="s">
        <v>867</v>
      </c>
      <c r="K6095" s="91">
        <v>800</v>
      </c>
      <c r="L6095" s="278">
        <v>800</v>
      </c>
      <c r="M6095" s="278">
        <f t="shared" si="95"/>
        <v>0</v>
      </c>
    </row>
    <row r="6096" spans="1:13" hidden="1" x14ac:dyDescent="0.3">
      <c r="A6096" s="108">
        <v>599747</v>
      </c>
      <c r="B6096" s="133" t="s">
        <v>11630</v>
      </c>
      <c r="C6096" s="133" t="s">
        <v>29</v>
      </c>
      <c r="D6096" s="133" t="s">
        <v>11558</v>
      </c>
      <c r="E6096" s="133" t="s">
        <v>1268</v>
      </c>
      <c r="F6096" s="133" t="s">
        <v>11424</v>
      </c>
      <c r="G6096" s="133" t="s">
        <v>865</v>
      </c>
      <c r="H6096" s="133" t="s">
        <v>11631</v>
      </c>
      <c r="I6096" t="b">
        <v>0</v>
      </c>
      <c r="J6096" s="133" t="s">
        <v>867</v>
      </c>
      <c r="K6096" s="91">
        <v>800</v>
      </c>
      <c r="L6096" s="278">
        <v>800</v>
      </c>
      <c r="M6096" s="278">
        <f t="shared" si="95"/>
        <v>0</v>
      </c>
    </row>
    <row r="6097" spans="1:13" hidden="1" x14ac:dyDescent="0.3">
      <c r="A6097" s="108">
        <v>600748</v>
      </c>
      <c r="B6097" s="133" t="s">
        <v>11632</v>
      </c>
      <c r="C6097" s="133" t="s">
        <v>29</v>
      </c>
      <c r="D6097" s="133" t="s">
        <v>11558</v>
      </c>
      <c r="E6097" s="133" t="s">
        <v>1268</v>
      </c>
      <c r="F6097" s="133" t="s">
        <v>11424</v>
      </c>
      <c r="G6097" s="133" t="s">
        <v>925</v>
      </c>
      <c r="H6097" s="133" t="s">
        <v>1333</v>
      </c>
      <c r="I6097" t="b">
        <v>0</v>
      </c>
      <c r="J6097" s="133" t="s">
        <v>867</v>
      </c>
      <c r="K6097" s="91">
        <v>100</v>
      </c>
      <c r="L6097" s="278">
        <v>100</v>
      </c>
      <c r="M6097" s="278">
        <f t="shared" si="95"/>
        <v>0</v>
      </c>
    </row>
    <row r="6098" spans="1:13" hidden="1" x14ac:dyDescent="0.3">
      <c r="A6098" s="108">
        <v>850975</v>
      </c>
      <c r="B6098" s="133" t="s">
        <v>11633</v>
      </c>
      <c r="C6098" s="133" t="s">
        <v>29</v>
      </c>
      <c r="D6098" s="133" t="s">
        <v>11558</v>
      </c>
      <c r="E6098" s="133" t="s">
        <v>1273</v>
      </c>
      <c r="F6098" s="133" t="s">
        <v>11424</v>
      </c>
      <c r="G6098" s="133" t="s">
        <v>865</v>
      </c>
      <c r="H6098" s="133" t="s">
        <v>6082</v>
      </c>
      <c r="I6098" t="b">
        <v>0</v>
      </c>
      <c r="J6098" s="133" t="s">
        <v>867</v>
      </c>
      <c r="K6098" s="91">
        <v>500</v>
      </c>
      <c r="L6098" s="278">
        <v>500</v>
      </c>
      <c r="M6098" s="278">
        <f t="shared" si="95"/>
        <v>0</v>
      </c>
    </row>
    <row r="6099" spans="1:13" hidden="1" x14ac:dyDescent="0.3">
      <c r="A6099" s="108">
        <v>850306</v>
      </c>
      <c r="B6099" s="133" t="s">
        <v>11634</v>
      </c>
      <c r="C6099" s="133" t="s">
        <v>29</v>
      </c>
      <c r="D6099" s="133" t="s">
        <v>11635</v>
      </c>
      <c r="E6099" s="133" t="s">
        <v>1165</v>
      </c>
      <c r="F6099" s="133" t="s">
        <v>11387</v>
      </c>
      <c r="G6099" s="133" t="s">
        <v>865</v>
      </c>
      <c r="H6099" s="133">
        <v>0</v>
      </c>
      <c r="I6099" t="b">
        <v>0</v>
      </c>
      <c r="J6099" s="133" t="s">
        <v>1166</v>
      </c>
      <c r="K6099" s="91">
        <v>714810</v>
      </c>
      <c r="L6099" s="278">
        <v>684030</v>
      </c>
      <c r="M6099" s="278">
        <f t="shared" si="95"/>
        <v>-30780</v>
      </c>
    </row>
    <row r="6100" spans="1:13" hidden="1" x14ac:dyDescent="0.3">
      <c r="A6100" s="108">
        <v>850336</v>
      </c>
      <c r="B6100" s="133" t="s">
        <v>11636</v>
      </c>
      <c r="C6100" s="133" t="s">
        <v>29</v>
      </c>
      <c r="D6100" s="133" t="s">
        <v>11635</v>
      </c>
      <c r="E6100" s="133" t="s">
        <v>1176</v>
      </c>
      <c r="F6100" s="133" t="s">
        <v>11387</v>
      </c>
      <c r="G6100" s="133" t="s">
        <v>865</v>
      </c>
      <c r="H6100" s="133">
        <v>0</v>
      </c>
      <c r="I6100" t="b">
        <v>0</v>
      </c>
      <c r="J6100" s="133" t="s">
        <v>1166</v>
      </c>
      <c r="K6100" s="91">
        <v>345270</v>
      </c>
      <c r="L6100" s="278">
        <v>337330</v>
      </c>
      <c r="M6100" s="278">
        <f t="shared" si="95"/>
        <v>-7940</v>
      </c>
    </row>
    <row r="6101" spans="1:13" hidden="1" x14ac:dyDescent="0.3">
      <c r="A6101" s="108">
        <v>602874</v>
      </c>
      <c r="B6101" s="133" t="s">
        <v>11637</v>
      </c>
      <c r="C6101" s="133" t="s">
        <v>29</v>
      </c>
      <c r="D6101" s="133" t="s">
        <v>11635</v>
      </c>
      <c r="E6101" s="133" t="s">
        <v>1185</v>
      </c>
      <c r="F6101" s="133" t="s">
        <v>11387</v>
      </c>
      <c r="G6101" s="133" t="s">
        <v>865</v>
      </c>
      <c r="H6101" s="133" t="s">
        <v>1186</v>
      </c>
      <c r="I6101" t="b">
        <v>0</v>
      </c>
      <c r="J6101" s="133" t="s">
        <v>867</v>
      </c>
      <c r="K6101" s="91">
        <v>100</v>
      </c>
      <c r="L6101" s="278">
        <v>100</v>
      </c>
      <c r="M6101" s="278">
        <f t="shared" si="95"/>
        <v>0</v>
      </c>
    </row>
    <row r="6102" spans="1:13" hidden="1" x14ac:dyDescent="0.3">
      <c r="A6102" s="108">
        <v>583500</v>
      </c>
      <c r="B6102" s="133" t="s">
        <v>11638</v>
      </c>
      <c r="C6102" s="133" t="s">
        <v>29</v>
      </c>
      <c r="D6102" s="133" t="s">
        <v>11635</v>
      </c>
      <c r="E6102" s="133" t="s">
        <v>1185</v>
      </c>
      <c r="F6102" s="133" t="s">
        <v>11387</v>
      </c>
      <c r="G6102" s="133" t="s">
        <v>925</v>
      </c>
      <c r="H6102" s="133" t="s">
        <v>11639</v>
      </c>
      <c r="I6102" t="b">
        <v>0</v>
      </c>
      <c r="J6102" s="133" t="s">
        <v>867</v>
      </c>
      <c r="K6102" s="91">
        <v>600</v>
      </c>
      <c r="L6102" s="278">
        <v>600</v>
      </c>
      <c r="M6102" s="278">
        <f t="shared" si="95"/>
        <v>0</v>
      </c>
    </row>
    <row r="6103" spans="1:13" hidden="1" x14ac:dyDescent="0.3">
      <c r="A6103" s="108">
        <v>850382</v>
      </c>
      <c r="B6103" s="133" t="s">
        <v>11642</v>
      </c>
      <c r="C6103" s="133" t="s">
        <v>29</v>
      </c>
      <c r="D6103" s="133" t="s">
        <v>11635</v>
      </c>
      <c r="E6103" s="133" t="s">
        <v>1188</v>
      </c>
      <c r="F6103" s="133" t="s">
        <v>11387</v>
      </c>
      <c r="G6103" s="133" t="s">
        <v>865</v>
      </c>
      <c r="H6103" s="133" t="s">
        <v>1189</v>
      </c>
      <c r="I6103" t="b">
        <v>0</v>
      </c>
      <c r="J6103" s="133" t="s">
        <v>867</v>
      </c>
      <c r="K6103" s="91">
        <v>1400</v>
      </c>
      <c r="L6103" s="278">
        <v>1400</v>
      </c>
      <c r="M6103" s="278">
        <f t="shared" si="95"/>
        <v>0</v>
      </c>
    </row>
    <row r="6104" spans="1:13" hidden="1" x14ac:dyDescent="0.3">
      <c r="A6104" s="108">
        <v>585288</v>
      </c>
      <c r="B6104" s="133" t="s">
        <v>11643</v>
      </c>
      <c r="C6104" s="133" t="s">
        <v>29</v>
      </c>
      <c r="D6104" s="133" t="s">
        <v>11635</v>
      </c>
      <c r="E6104" s="133" t="s">
        <v>1188</v>
      </c>
      <c r="F6104" s="133" t="s">
        <v>11387</v>
      </c>
      <c r="G6104" s="133" t="s">
        <v>925</v>
      </c>
      <c r="H6104" s="133" t="s">
        <v>1967</v>
      </c>
      <c r="I6104" t="b">
        <v>0</v>
      </c>
      <c r="J6104" s="133" t="s">
        <v>867</v>
      </c>
      <c r="K6104" s="91">
        <v>30</v>
      </c>
      <c r="L6104" s="278">
        <v>30</v>
      </c>
      <c r="M6104" s="278">
        <f t="shared" si="95"/>
        <v>0</v>
      </c>
    </row>
    <row r="6105" spans="1:13" hidden="1" x14ac:dyDescent="0.3">
      <c r="A6105" s="108">
        <v>595177</v>
      </c>
      <c r="B6105" s="133" t="s">
        <v>11644</v>
      </c>
      <c r="C6105" s="133" t="s">
        <v>29</v>
      </c>
      <c r="D6105" s="133" t="s">
        <v>11635</v>
      </c>
      <c r="E6105" s="133" t="s">
        <v>1191</v>
      </c>
      <c r="F6105" s="133" t="s">
        <v>11387</v>
      </c>
      <c r="G6105" s="133" t="s">
        <v>865</v>
      </c>
      <c r="H6105" s="133" t="s">
        <v>1192</v>
      </c>
      <c r="I6105" t="b">
        <v>0</v>
      </c>
      <c r="J6105" s="133" t="s">
        <v>867</v>
      </c>
      <c r="K6105" s="91">
        <v>2060</v>
      </c>
      <c r="L6105" s="278">
        <v>2060</v>
      </c>
      <c r="M6105" s="278">
        <f t="shared" si="95"/>
        <v>0</v>
      </c>
    </row>
    <row r="6106" spans="1:13" hidden="1" x14ac:dyDescent="0.3">
      <c r="A6106" s="108">
        <v>593198</v>
      </c>
      <c r="B6106" s="133" t="s">
        <v>11645</v>
      </c>
      <c r="C6106" s="133" t="s">
        <v>29</v>
      </c>
      <c r="D6106" s="133" t="s">
        <v>11635</v>
      </c>
      <c r="E6106" s="133" t="s">
        <v>1202</v>
      </c>
      <c r="F6106" s="133" t="s">
        <v>11387</v>
      </c>
      <c r="G6106" s="133" t="s">
        <v>865</v>
      </c>
      <c r="H6106" s="133" t="s">
        <v>1203</v>
      </c>
      <c r="I6106" t="b">
        <v>0</v>
      </c>
      <c r="J6106" s="133" t="s">
        <v>867</v>
      </c>
      <c r="K6106" s="91">
        <v>1500</v>
      </c>
      <c r="L6106" s="278">
        <v>1500</v>
      </c>
      <c r="M6106" s="278">
        <f t="shared" si="95"/>
        <v>0</v>
      </c>
    </row>
    <row r="6107" spans="1:13" hidden="1" x14ac:dyDescent="0.3">
      <c r="A6107" s="108">
        <v>584181</v>
      </c>
      <c r="B6107" s="133" t="s">
        <v>11646</v>
      </c>
      <c r="C6107" s="133" t="s">
        <v>29</v>
      </c>
      <c r="D6107" s="133" t="s">
        <v>11635</v>
      </c>
      <c r="E6107" s="133" t="s">
        <v>1354</v>
      </c>
      <c r="F6107" s="133" t="s">
        <v>11387</v>
      </c>
      <c r="G6107" s="133" t="s">
        <v>865</v>
      </c>
      <c r="H6107" s="133" t="s">
        <v>11647</v>
      </c>
      <c r="I6107" t="b">
        <v>0</v>
      </c>
      <c r="J6107" s="133" t="s">
        <v>867</v>
      </c>
      <c r="K6107" s="91">
        <v>1040</v>
      </c>
      <c r="L6107" s="278">
        <v>1040</v>
      </c>
      <c r="M6107" s="278">
        <f t="shared" si="95"/>
        <v>0</v>
      </c>
    </row>
    <row r="6108" spans="1:13" hidden="1" x14ac:dyDescent="0.3">
      <c r="A6108" s="108">
        <v>602509</v>
      </c>
      <c r="B6108" s="133" t="s">
        <v>11648</v>
      </c>
      <c r="C6108" s="133" t="s">
        <v>29</v>
      </c>
      <c r="D6108" s="133" t="s">
        <v>11635</v>
      </c>
      <c r="E6108" s="133" t="s">
        <v>1207</v>
      </c>
      <c r="F6108" s="133" t="s">
        <v>11387</v>
      </c>
      <c r="G6108" s="133" t="s">
        <v>865</v>
      </c>
      <c r="H6108" s="133" t="s">
        <v>11649</v>
      </c>
      <c r="I6108" t="b">
        <v>0</v>
      </c>
      <c r="J6108" s="133" t="s">
        <v>867</v>
      </c>
      <c r="K6108" s="91">
        <v>100</v>
      </c>
      <c r="L6108" s="278">
        <v>100</v>
      </c>
      <c r="M6108" s="278">
        <f t="shared" si="95"/>
        <v>0</v>
      </c>
    </row>
    <row r="6109" spans="1:13" hidden="1" x14ac:dyDescent="0.3">
      <c r="A6109" s="108">
        <v>599455</v>
      </c>
      <c r="B6109" s="133" t="s">
        <v>11650</v>
      </c>
      <c r="C6109" s="133" t="s">
        <v>29</v>
      </c>
      <c r="D6109" s="133" t="s">
        <v>11635</v>
      </c>
      <c r="E6109" s="133" t="s">
        <v>1207</v>
      </c>
      <c r="F6109" s="133" t="s">
        <v>11387</v>
      </c>
      <c r="G6109" s="133" t="s">
        <v>925</v>
      </c>
      <c r="H6109" s="133" t="s">
        <v>11651</v>
      </c>
      <c r="I6109" t="b">
        <v>0</v>
      </c>
      <c r="J6109" s="133" t="s">
        <v>867</v>
      </c>
      <c r="K6109" s="91">
        <v>200</v>
      </c>
      <c r="L6109" s="278">
        <v>200</v>
      </c>
      <c r="M6109" s="278">
        <f t="shared" si="95"/>
        <v>0</v>
      </c>
    </row>
    <row r="6110" spans="1:13" hidden="1" x14ac:dyDescent="0.3">
      <c r="A6110" s="108">
        <v>592971</v>
      </c>
      <c r="B6110" s="133" t="s">
        <v>11652</v>
      </c>
      <c r="C6110" s="133" t="s">
        <v>29</v>
      </c>
      <c r="D6110" s="133" t="s">
        <v>11635</v>
      </c>
      <c r="E6110" s="133" t="s">
        <v>1215</v>
      </c>
      <c r="F6110" s="133" t="s">
        <v>11387</v>
      </c>
      <c r="G6110" s="133" t="s">
        <v>865</v>
      </c>
      <c r="H6110" s="133" t="s">
        <v>11122</v>
      </c>
      <c r="I6110" t="b">
        <v>0</v>
      </c>
      <c r="J6110" s="133" t="s">
        <v>867</v>
      </c>
      <c r="K6110" s="91">
        <v>4180</v>
      </c>
      <c r="L6110" s="278">
        <v>4180</v>
      </c>
      <c r="M6110" s="278">
        <f t="shared" si="95"/>
        <v>0</v>
      </c>
    </row>
    <row r="6111" spans="1:13" hidden="1" x14ac:dyDescent="0.3">
      <c r="A6111" s="108">
        <v>850222</v>
      </c>
      <c r="B6111" s="133" t="s">
        <v>11653</v>
      </c>
      <c r="C6111" s="133" t="s">
        <v>29</v>
      </c>
      <c r="D6111" s="133" t="s">
        <v>11635</v>
      </c>
      <c r="E6111" s="133" t="s">
        <v>1215</v>
      </c>
      <c r="F6111" s="133" t="s">
        <v>11387</v>
      </c>
      <c r="G6111" s="133" t="s">
        <v>925</v>
      </c>
      <c r="H6111" s="133" t="s">
        <v>11654</v>
      </c>
      <c r="I6111" t="b">
        <v>0</v>
      </c>
      <c r="J6111" s="133" t="s">
        <v>867</v>
      </c>
      <c r="K6111" s="91">
        <v>3000</v>
      </c>
      <c r="L6111" s="278">
        <v>3000</v>
      </c>
      <c r="M6111" s="278">
        <f t="shared" si="95"/>
        <v>0</v>
      </c>
    </row>
    <row r="6112" spans="1:13" hidden="1" x14ac:dyDescent="0.3">
      <c r="A6112" s="108">
        <v>850478</v>
      </c>
      <c r="B6112" s="133" t="s">
        <v>11655</v>
      </c>
      <c r="C6112" s="133" t="s">
        <v>29</v>
      </c>
      <c r="D6112" s="133" t="s">
        <v>11635</v>
      </c>
      <c r="E6112" s="133" t="s">
        <v>1220</v>
      </c>
      <c r="F6112" s="133" t="s">
        <v>11387</v>
      </c>
      <c r="G6112" s="133" t="s">
        <v>865</v>
      </c>
      <c r="H6112" s="133" t="s">
        <v>11263</v>
      </c>
      <c r="I6112" t="b">
        <v>0</v>
      </c>
      <c r="J6112" s="133" t="s">
        <v>867</v>
      </c>
      <c r="K6112" s="91">
        <v>9600</v>
      </c>
      <c r="L6112" s="278">
        <v>9600</v>
      </c>
      <c r="M6112" s="278">
        <f t="shared" si="95"/>
        <v>0</v>
      </c>
    </row>
    <row r="6113" spans="1:13" hidden="1" x14ac:dyDescent="0.3">
      <c r="A6113" s="108">
        <v>586056</v>
      </c>
      <c r="B6113" s="133" t="s">
        <v>11656</v>
      </c>
      <c r="C6113" s="133" t="s">
        <v>29</v>
      </c>
      <c r="D6113" s="133" t="s">
        <v>11635</v>
      </c>
      <c r="E6113" s="133" t="s">
        <v>1220</v>
      </c>
      <c r="F6113" s="133" t="s">
        <v>11387</v>
      </c>
      <c r="G6113" s="133" t="s">
        <v>925</v>
      </c>
      <c r="H6113" s="133" t="s">
        <v>11657</v>
      </c>
      <c r="I6113" t="b">
        <v>0</v>
      </c>
      <c r="J6113" s="133" t="s">
        <v>867</v>
      </c>
      <c r="K6113" s="91">
        <v>3300</v>
      </c>
      <c r="L6113" s="278">
        <v>3300</v>
      </c>
      <c r="M6113" s="278">
        <f t="shared" si="95"/>
        <v>0</v>
      </c>
    </row>
    <row r="6114" spans="1:13" hidden="1" x14ac:dyDescent="0.3">
      <c r="A6114" s="108">
        <v>591365</v>
      </c>
      <c r="B6114" s="133" t="s">
        <v>11658</v>
      </c>
      <c r="C6114" s="133" t="s">
        <v>29</v>
      </c>
      <c r="D6114" s="133" t="s">
        <v>11635</v>
      </c>
      <c r="E6114" s="133" t="s">
        <v>1220</v>
      </c>
      <c r="F6114" s="133" t="s">
        <v>11387</v>
      </c>
      <c r="G6114" s="133" t="s">
        <v>928</v>
      </c>
      <c r="H6114" s="133" t="s">
        <v>11659</v>
      </c>
      <c r="I6114" t="b">
        <v>0</v>
      </c>
      <c r="J6114" s="133" t="s">
        <v>867</v>
      </c>
      <c r="K6114" s="91">
        <v>1800</v>
      </c>
      <c r="L6114" s="278">
        <v>1800</v>
      </c>
      <c r="M6114" s="278">
        <f t="shared" si="95"/>
        <v>0</v>
      </c>
    </row>
    <row r="6115" spans="1:13" hidden="1" x14ac:dyDescent="0.3">
      <c r="A6115" s="108">
        <v>589349</v>
      </c>
      <c r="B6115" s="133" t="s">
        <v>11660</v>
      </c>
      <c r="C6115" s="133" t="s">
        <v>29</v>
      </c>
      <c r="D6115" s="133" t="s">
        <v>11635</v>
      </c>
      <c r="E6115" s="133" t="s">
        <v>1229</v>
      </c>
      <c r="F6115" s="133" t="s">
        <v>11387</v>
      </c>
      <c r="G6115" s="133" t="s">
        <v>865</v>
      </c>
      <c r="H6115" s="133" t="s">
        <v>1308</v>
      </c>
      <c r="I6115" t="b">
        <v>0</v>
      </c>
      <c r="J6115" s="133" t="s">
        <v>867</v>
      </c>
      <c r="K6115" s="91">
        <v>200</v>
      </c>
      <c r="L6115" s="278">
        <v>200</v>
      </c>
      <c r="M6115" s="278">
        <f t="shared" si="95"/>
        <v>0</v>
      </c>
    </row>
    <row r="6116" spans="1:13" hidden="1" x14ac:dyDescent="0.3">
      <c r="A6116" s="108">
        <v>595562</v>
      </c>
      <c r="B6116" s="133" t="s">
        <v>11661</v>
      </c>
      <c r="C6116" s="133" t="s">
        <v>29</v>
      </c>
      <c r="D6116" s="133" t="s">
        <v>11635</v>
      </c>
      <c r="E6116" s="133" t="s">
        <v>1229</v>
      </c>
      <c r="F6116" s="133" t="s">
        <v>11387</v>
      </c>
      <c r="G6116" s="133" t="s">
        <v>925</v>
      </c>
      <c r="H6116" s="133" t="s">
        <v>3285</v>
      </c>
      <c r="I6116" t="b">
        <v>0</v>
      </c>
      <c r="J6116" s="133" t="s">
        <v>867</v>
      </c>
      <c r="K6116" s="91">
        <v>120</v>
      </c>
      <c r="L6116" s="278">
        <v>120</v>
      </c>
      <c r="M6116" s="278">
        <f t="shared" si="95"/>
        <v>0</v>
      </c>
    </row>
    <row r="6117" spans="1:13" hidden="1" x14ac:dyDescent="0.3">
      <c r="A6117" s="108">
        <v>599725</v>
      </c>
      <c r="B6117" s="133" t="s">
        <v>11662</v>
      </c>
      <c r="C6117" s="133" t="s">
        <v>29</v>
      </c>
      <c r="D6117" s="133" t="s">
        <v>11635</v>
      </c>
      <c r="E6117" s="133" t="s">
        <v>1240</v>
      </c>
      <c r="F6117" s="133" t="s">
        <v>11387</v>
      </c>
      <c r="G6117" s="133" t="s">
        <v>865</v>
      </c>
      <c r="H6117" s="133" t="s">
        <v>11663</v>
      </c>
      <c r="I6117" t="b">
        <v>0</v>
      </c>
      <c r="J6117" s="133" t="s">
        <v>867</v>
      </c>
      <c r="K6117" s="91">
        <v>110000</v>
      </c>
      <c r="L6117" s="278">
        <v>110000</v>
      </c>
      <c r="M6117" s="278">
        <f t="shared" si="95"/>
        <v>0</v>
      </c>
    </row>
    <row r="6118" spans="1:13" hidden="1" x14ac:dyDescent="0.3">
      <c r="A6118" s="108">
        <v>602244</v>
      </c>
      <c r="B6118" s="133" t="s">
        <v>11664</v>
      </c>
      <c r="C6118" s="133" t="s">
        <v>29</v>
      </c>
      <c r="D6118" s="133" t="s">
        <v>11635</v>
      </c>
      <c r="E6118" s="133" t="s">
        <v>1240</v>
      </c>
      <c r="F6118" s="133" t="s">
        <v>11387</v>
      </c>
      <c r="G6118" s="133" t="s">
        <v>925</v>
      </c>
      <c r="H6118" s="133" t="s">
        <v>11665</v>
      </c>
      <c r="I6118" t="b">
        <v>0</v>
      </c>
      <c r="J6118" s="133" t="s">
        <v>867</v>
      </c>
      <c r="K6118" s="91">
        <v>1850</v>
      </c>
      <c r="L6118" s="278">
        <v>1850</v>
      </c>
      <c r="M6118" s="278">
        <f t="shared" si="95"/>
        <v>0</v>
      </c>
    </row>
    <row r="6119" spans="1:13" hidden="1" x14ac:dyDescent="0.3">
      <c r="A6119" s="108">
        <v>583625</v>
      </c>
      <c r="B6119" s="133" t="s">
        <v>11666</v>
      </c>
      <c r="C6119" s="133" t="s">
        <v>29</v>
      </c>
      <c r="D6119" s="133" t="s">
        <v>11635</v>
      </c>
      <c r="E6119" s="133" t="s">
        <v>1240</v>
      </c>
      <c r="F6119" s="133" t="s">
        <v>11387</v>
      </c>
      <c r="G6119" s="133" t="s">
        <v>928</v>
      </c>
      <c r="H6119" s="133" t="s">
        <v>11667</v>
      </c>
      <c r="I6119" t="b">
        <v>0</v>
      </c>
      <c r="J6119" s="133" t="s">
        <v>867</v>
      </c>
      <c r="K6119" s="91">
        <v>0</v>
      </c>
      <c r="L6119" s="278">
        <v>0</v>
      </c>
      <c r="M6119" s="278">
        <f t="shared" si="95"/>
        <v>0</v>
      </c>
    </row>
    <row r="6120" spans="1:13" hidden="1" x14ac:dyDescent="0.3">
      <c r="A6120" s="108">
        <v>584183</v>
      </c>
      <c r="B6120" s="133" t="s">
        <v>11668</v>
      </c>
      <c r="C6120" s="133" t="s">
        <v>29</v>
      </c>
      <c r="D6120" s="133" t="s">
        <v>11635</v>
      </c>
      <c r="E6120" s="133" t="s">
        <v>1240</v>
      </c>
      <c r="F6120" s="133" t="s">
        <v>11387</v>
      </c>
      <c r="G6120" s="133" t="s">
        <v>931</v>
      </c>
      <c r="H6120" s="133" t="s">
        <v>11147</v>
      </c>
      <c r="I6120" t="b">
        <v>0</v>
      </c>
      <c r="J6120" s="133" t="s">
        <v>867</v>
      </c>
      <c r="K6120" s="91">
        <v>600</v>
      </c>
      <c r="L6120" s="278">
        <v>600</v>
      </c>
      <c r="M6120" s="278">
        <f t="shared" si="95"/>
        <v>0</v>
      </c>
    </row>
    <row r="6121" spans="1:13" hidden="1" x14ac:dyDescent="0.3">
      <c r="A6121" s="108">
        <v>584184</v>
      </c>
      <c r="B6121" s="133" t="s">
        <v>11669</v>
      </c>
      <c r="C6121" s="133" t="s">
        <v>29</v>
      </c>
      <c r="D6121" s="133" t="s">
        <v>11635</v>
      </c>
      <c r="E6121" s="133" t="s">
        <v>1240</v>
      </c>
      <c r="F6121" s="133" t="s">
        <v>11387</v>
      </c>
      <c r="G6121" s="133" t="s">
        <v>944</v>
      </c>
      <c r="H6121" s="133" t="s">
        <v>11670</v>
      </c>
      <c r="I6121" t="b">
        <v>0</v>
      </c>
      <c r="J6121" s="133" t="s">
        <v>867</v>
      </c>
      <c r="K6121" s="91">
        <v>0</v>
      </c>
      <c r="L6121" s="278">
        <v>0</v>
      </c>
      <c r="M6121" s="278">
        <f t="shared" si="95"/>
        <v>0</v>
      </c>
    </row>
    <row r="6122" spans="1:13" hidden="1" x14ac:dyDescent="0.3">
      <c r="A6122" s="108">
        <v>584185</v>
      </c>
      <c r="B6122" s="133" t="s">
        <v>11671</v>
      </c>
      <c r="C6122" s="133" t="s">
        <v>29</v>
      </c>
      <c r="D6122" s="133" t="s">
        <v>11635</v>
      </c>
      <c r="E6122" s="133" t="s">
        <v>1240</v>
      </c>
      <c r="F6122" s="133" t="s">
        <v>11387</v>
      </c>
      <c r="G6122" s="133" t="s">
        <v>1060</v>
      </c>
      <c r="H6122" s="133" t="s">
        <v>11303</v>
      </c>
      <c r="I6122" t="b">
        <v>0</v>
      </c>
      <c r="J6122" s="133" t="s">
        <v>867</v>
      </c>
      <c r="K6122" s="91">
        <v>1000</v>
      </c>
      <c r="L6122" s="278">
        <v>1000</v>
      </c>
      <c r="M6122" s="278">
        <f t="shared" si="95"/>
        <v>0</v>
      </c>
    </row>
    <row r="6123" spans="1:13" hidden="1" x14ac:dyDescent="0.3">
      <c r="A6123" s="108">
        <v>584186</v>
      </c>
      <c r="B6123" s="133" t="s">
        <v>11672</v>
      </c>
      <c r="C6123" s="133" t="s">
        <v>29</v>
      </c>
      <c r="D6123" s="133" t="s">
        <v>11635</v>
      </c>
      <c r="E6123" s="133" t="s">
        <v>1240</v>
      </c>
      <c r="F6123" s="133" t="s">
        <v>11387</v>
      </c>
      <c r="G6123" s="133" t="s">
        <v>1063</v>
      </c>
      <c r="H6123" s="133" t="s">
        <v>11673</v>
      </c>
      <c r="I6123" t="b">
        <v>0</v>
      </c>
      <c r="J6123" s="133" t="s">
        <v>867</v>
      </c>
      <c r="K6123" s="91">
        <v>200</v>
      </c>
      <c r="L6123" s="278">
        <v>200</v>
      </c>
      <c r="M6123" s="278">
        <f t="shared" si="95"/>
        <v>0</v>
      </c>
    </row>
    <row r="6124" spans="1:13" hidden="1" x14ac:dyDescent="0.3">
      <c r="A6124" s="108">
        <v>592973</v>
      </c>
      <c r="B6124" s="133" t="s">
        <v>11674</v>
      </c>
      <c r="C6124" s="133" t="s">
        <v>29</v>
      </c>
      <c r="D6124" s="133" t="s">
        <v>11635</v>
      </c>
      <c r="E6124" s="133" t="s">
        <v>1240</v>
      </c>
      <c r="F6124" s="133" t="s">
        <v>11387</v>
      </c>
      <c r="G6124" s="133" t="s">
        <v>1088</v>
      </c>
      <c r="H6124" s="133" t="s">
        <v>11675</v>
      </c>
      <c r="I6124" t="b">
        <v>0</v>
      </c>
      <c r="J6124" s="133" t="s">
        <v>867</v>
      </c>
      <c r="K6124" s="91">
        <v>870</v>
      </c>
      <c r="L6124" s="278">
        <v>870</v>
      </c>
      <c r="M6124" s="278">
        <f t="shared" si="95"/>
        <v>0</v>
      </c>
    </row>
    <row r="6125" spans="1:13" hidden="1" x14ac:dyDescent="0.3">
      <c r="A6125" s="108">
        <v>2617528</v>
      </c>
      <c r="B6125" s="133" t="s">
        <v>11676</v>
      </c>
      <c r="C6125" s="133" t="s">
        <v>29</v>
      </c>
      <c r="D6125" s="133" t="s">
        <v>11635</v>
      </c>
      <c r="E6125" s="133" t="s">
        <v>1576</v>
      </c>
      <c r="F6125" s="133" t="s">
        <v>11387</v>
      </c>
      <c r="G6125" s="133" t="s">
        <v>865</v>
      </c>
      <c r="H6125" s="133" t="s">
        <v>1577</v>
      </c>
      <c r="I6125" t="b">
        <v>0</v>
      </c>
      <c r="J6125" s="133" t="s">
        <v>867</v>
      </c>
      <c r="K6125" s="91">
        <v>5130</v>
      </c>
      <c r="L6125" s="278">
        <v>5130</v>
      </c>
      <c r="M6125" s="278">
        <f t="shared" si="95"/>
        <v>0</v>
      </c>
    </row>
    <row r="6126" spans="1:13" hidden="1" x14ac:dyDescent="0.3">
      <c r="A6126" s="108">
        <v>2617529</v>
      </c>
      <c r="B6126" s="133" t="s">
        <v>11677</v>
      </c>
      <c r="C6126" s="133" t="s">
        <v>29</v>
      </c>
      <c r="D6126" s="133" t="s">
        <v>11635</v>
      </c>
      <c r="E6126" s="133" t="s">
        <v>1243</v>
      </c>
      <c r="F6126" s="133" t="s">
        <v>11387</v>
      </c>
      <c r="G6126" s="133" t="s">
        <v>865</v>
      </c>
      <c r="H6126" s="133" t="s">
        <v>1244</v>
      </c>
      <c r="I6126" t="b">
        <v>0</v>
      </c>
      <c r="J6126" s="133" t="s">
        <v>867</v>
      </c>
      <c r="K6126" s="91">
        <v>21000</v>
      </c>
      <c r="L6126" s="278">
        <v>21000</v>
      </c>
      <c r="M6126" s="278">
        <f t="shared" si="95"/>
        <v>0</v>
      </c>
    </row>
    <row r="6127" spans="1:13" hidden="1" x14ac:dyDescent="0.3">
      <c r="A6127" s="108">
        <v>592097</v>
      </c>
      <c r="B6127" s="133" t="s">
        <v>11678</v>
      </c>
      <c r="C6127" s="133" t="s">
        <v>29</v>
      </c>
      <c r="D6127" s="133" t="s">
        <v>11635</v>
      </c>
      <c r="E6127" s="133" t="s">
        <v>1246</v>
      </c>
      <c r="F6127" s="133" t="s">
        <v>11387</v>
      </c>
      <c r="G6127" s="133" t="s">
        <v>865</v>
      </c>
      <c r="H6127" s="133" t="s">
        <v>1326</v>
      </c>
      <c r="I6127" t="b">
        <v>0</v>
      </c>
      <c r="J6127" s="133" t="s">
        <v>867</v>
      </c>
      <c r="K6127" s="91">
        <v>4800</v>
      </c>
      <c r="L6127" s="278">
        <v>5760</v>
      </c>
      <c r="M6127" s="278">
        <f t="shared" si="95"/>
        <v>960</v>
      </c>
    </row>
    <row r="6128" spans="1:13" hidden="1" x14ac:dyDescent="0.3">
      <c r="A6128" s="108">
        <v>592974</v>
      </c>
      <c r="B6128" s="133" t="s">
        <v>11679</v>
      </c>
      <c r="C6128" s="133" t="s">
        <v>29</v>
      </c>
      <c r="D6128" s="133" t="s">
        <v>11635</v>
      </c>
      <c r="E6128" s="133" t="s">
        <v>1246</v>
      </c>
      <c r="F6128" s="133" t="s">
        <v>11387</v>
      </c>
      <c r="G6128" s="133" t="s">
        <v>925</v>
      </c>
      <c r="H6128" s="268" t="s">
        <v>1251</v>
      </c>
      <c r="I6128" t="b">
        <v>0</v>
      </c>
      <c r="J6128" s="133" t="s">
        <v>867</v>
      </c>
      <c r="K6128" s="91">
        <v>960</v>
      </c>
      <c r="L6128" s="278">
        <v>0</v>
      </c>
      <c r="M6128" s="278">
        <f t="shared" si="95"/>
        <v>-960</v>
      </c>
    </row>
    <row r="6129" spans="1:13" hidden="1" x14ac:dyDescent="0.3">
      <c r="A6129" s="108">
        <v>591051</v>
      </c>
      <c r="B6129" s="133" t="s">
        <v>11680</v>
      </c>
      <c r="C6129" s="133" t="s">
        <v>29</v>
      </c>
      <c r="D6129" s="133" t="s">
        <v>11635</v>
      </c>
      <c r="E6129" s="133" t="s">
        <v>1253</v>
      </c>
      <c r="F6129" s="133" t="s">
        <v>11387</v>
      </c>
      <c r="G6129" s="133" t="s">
        <v>865</v>
      </c>
      <c r="H6129" s="133" t="s">
        <v>1254</v>
      </c>
      <c r="I6129" t="b">
        <v>0</v>
      </c>
      <c r="J6129" s="133" t="s">
        <v>867</v>
      </c>
      <c r="K6129" s="91">
        <v>31860</v>
      </c>
      <c r="L6129" s="278">
        <v>31860</v>
      </c>
      <c r="M6129" s="278">
        <f t="shared" si="95"/>
        <v>0</v>
      </c>
    </row>
    <row r="6130" spans="1:13" hidden="1" x14ac:dyDescent="0.3">
      <c r="A6130" s="108">
        <v>595181</v>
      </c>
      <c r="B6130" s="133" t="s">
        <v>11681</v>
      </c>
      <c r="C6130" s="133" t="s">
        <v>29</v>
      </c>
      <c r="D6130" s="133" t="s">
        <v>11635</v>
      </c>
      <c r="E6130" s="133" t="s">
        <v>1268</v>
      </c>
      <c r="F6130" s="133" t="s">
        <v>11387</v>
      </c>
      <c r="G6130" s="133" t="s">
        <v>865</v>
      </c>
      <c r="H6130" s="133" t="s">
        <v>1333</v>
      </c>
      <c r="I6130" t="b">
        <v>0</v>
      </c>
      <c r="J6130" s="133" t="s">
        <v>867</v>
      </c>
      <c r="K6130" s="91">
        <v>200</v>
      </c>
      <c r="L6130" s="278">
        <v>200</v>
      </c>
      <c r="M6130" s="278">
        <f t="shared" si="95"/>
        <v>0</v>
      </c>
    </row>
    <row r="6131" spans="1:13" hidden="1" x14ac:dyDescent="0.3">
      <c r="A6131" s="108">
        <v>595182</v>
      </c>
      <c r="B6131" s="133" t="s">
        <v>11682</v>
      </c>
      <c r="C6131" s="133" t="s">
        <v>29</v>
      </c>
      <c r="D6131" s="133" t="s">
        <v>11683</v>
      </c>
      <c r="E6131" s="133" t="s">
        <v>1165</v>
      </c>
      <c r="F6131" s="133" t="s">
        <v>11383</v>
      </c>
      <c r="G6131" s="133" t="s">
        <v>865</v>
      </c>
      <c r="H6131" s="133">
        <v>0</v>
      </c>
      <c r="I6131" t="b">
        <v>0</v>
      </c>
      <c r="J6131" s="133" t="s">
        <v>1166</v>
      </c>
      <c r="K6131" s="91">
        <v>246780</v>
      </c>
      <c r="L6131" s="278">
        <v>236710</v>
      </c>
      <c r="M6131" s="278">
        <f t="shared" si="95"/>
        <v>-10070</v>
      </c>
    </row>
    <row r="6132" spans="1:13" hidden="1" x14ac:dyDescent="0.3">
      <c r="A6132" s="108">
        <v>1670397</v>
      </c>
      <c r="B6132" s="133" t="s">
        <v>11684</v>
      </c>
      <c r="C6132" s="133" t="s">
        <v>29</v>
      </c>
      <c r="D6132" s="133" t="s">
        <v>11683</v>
      </c>
      <c r="E6132" s="133" t="s">
        <v>1165</v>
      </c>
      <c r="F6132" s="133" t="s">
        <v>11383</v>
      </c>
      <c r="G6132" s="133" t="s">
        <v>925</v>
      </c>
      <c r="H6132" s="133" t="s">
        <v>11685</v>
      </c>
      <c r="I6132" t="b">
        <v>0</v>
      </c>
      <c r="J6132" s="133" t="s">
        <v>867</v>
      </c>
      <c r="K6132" s="91">
        <v>25000</v>
      </c>
      <c r="L6132" s="278">
        <v>25000</v>
      </c>
      <c r="M6132" s="278">
        <f t="shared" si="95"/>
        <v>0</v>
      </c>
    </row>
    <row r="6133" spans="1:13" hidden="1" x14ac:dyDescent="0.3">
      <c r="A6133" s="108">
        <v>2254822</v>
      </c>
      <c r="B6133" s="133" t="s">
        <v>11686</v>
      </c>
      <c r="C6133" s="133" t="s">
        <v>29</v>
      </c>
      <c r="D6133" s="133" t="s">
        <v>11683</v>
      </c>
      <c r="E6133" s="133" t="s">
        <v>1165</v>
      </c>
      <c r="F6133" s="133" t="s">
        <v>11383</v>
      </c>
      <c r="G6133" s="133" t="s">
        <v>928</v>
      </c>
      <c r="H6133" s="133" t="s">
        <v>11687</v>
      </c>
      <c r="I6133" t="b">
        <v>0</v>
      </c>
      <c r="J6133" s="133" t="s">
        <v>867</v>
      </c>
      <c r="K6133" s="91">
        <v>55000</v>
      </c>
      <c r="L6133" s="278">
        <v>55000</v>
      </c>
      <c r="M6133" s="278">
        <f t="shared" si="95"/>
        <v>0</v>
      </c>
    </row>
    <row r="6134" spans="1:13" hidden="1" x14ac:dyDescent="0.3">
      <c r="A6134" s="108">
        <v>595183</v>
      </c>
      <c r="B6134" s="133" t="s">
        <v>11688</v>
      </c>
      <c r="C6134" s="133" t="s">
        <v>29</v>
      </c>
      <c r="D6134" s="133" t="s">
        <v>11683</v>
      </c>
      <c r="E6134" s="133" t="s">
        <v>1176</v>
      </c>
      <c r="F6134" s="133" t="s">
        <v>11383</v>
      </c>
      <c r="G6134" s="133" t="s">
        <v>865</v>
      </c>
      <c r="H6134" s="133">
        <v>0</v>
      </c>
      <c r="I6134" t="b">
        <v>0</v>
      </c>
      <c r="J6134" s="133" t="s">
        <v>1166</v>
      </c>
      <c r="K6134" s="91">
        <v>136040</v>
      </c>
      <c r="L6134" s="278">
        <v>133190</v>
      </c>
      <c r="M6134" s="278">
        <f t="shared" si="95"/>
        <v>-2850</v>
      </c>
    </row>
    <row r="6135" spans="1:13" hidden="1" x14ac:dyDescent="0.3">
      <c r="A6135" s="108">
        <v>595184</v>
      </c>
      <c r="B6135" s="133" t="s">
        <v>11689</v>
      </c>
      <c r="C6135" s="133" t="s">
        <v>29</v>
      </c>
      <c r="D6135" s="133" t="s">
        <v>11683</v>
      </c>
      <c r="E6135" s="133" t="s">
        <v>1182</v>
      </c>
      <c r="F6135" s="133" t="s">
        <v>11383</v>
      </c>
      <c r="G6135" s="133" t="s">
        <v>865</v>
      </c>
      <c r="H6135" s="133" t="s">
        <v>1183</v>
      </c>
      <c r="I6135" t="b">
        <v>0</v>
      </c>
      <c r="J6135" s="133" t="s">
        <v>867</v>
      </c>
      <c r="K6135" s="91">
        <v>0</v>
      </c>
      <c r="L6135" s="278">
        <v>0</v>
      </c>
      <c r="M6135" s="278">
        <f t="shared" si="95"/>
        <v>0</v>
      </c>
    </row>
    <row r="6136" spans="1:13" hidden="1" x14ac:dyDescent="0.3">
      <c r="A6136" s="108">
        <v>602511</v>
      </c>
      <c r="B6136" s="133" t="s">
        <v>11690</v>
      </c>
      <c r="C6136" s="133" t="s">
        <v>29</v>
      </c>
      <c r="D6136" s="133" t="s">
        <v>11683</v>
      </c>
      <c r="E6136" s="133" t="s">
        <v>1185</v>
      </c>
      <c r="F6136" s="133" t="s">
        <v>11383</v>
      </c>
      <c r="G6136" s="133" t="s">
        <v>865</v>
      </c>
      <c r="H6136" s="133" t="s">
        <v>11691</v>
      </c>
      <c r="I6136" t="b">
        <v>0</v>
      </c>
      <c r="J6136" s="133" t="s">
        <v>867</v>
      </c>
      <c r="K6136" s="91">
        <v>280</v>
      </c>
      <c r="L6136" s="278">
        <v>280</v>
      </c>
      <c r="M6136" s="278">
        <f t="shared" si="95"/>
        <v>0</v>
      </c>
    </row>
    <row r="6137" spans="1:13" hidden="1" x14ac:dyDescent="0.3">
      <c r="A6137" s="108">
        <v>1337450</v>
      </c>
      <c r="B6137" s="133" t="s">
        <v>11692</v>
      </c>
      <c r="C6137" s="133" t="s">
        <v>29</v>
      </c>
      <c r="D6137" s="133" t="s">
        <v>11683</v>
      </c>
      <c r="E6137" s="133" t="s">
        <v>1188</v>
      </c>
      <c r="F6137" s="133" t="s">
        <v>11383</v>
      </c>
      <c r="G6137" s="133" t="s">
        <v>865</v>
      </c>
      <c r="H6137" s="133" t="s">
        <v>1189</v>
      </c>
      <c r="I6137" t="b">
        <v>0</v>
      </c>
      <c r="J6137" s="133" t="s">
        <v>867</v>
      </c>
      <c r="K6137" s="91">
        <v>1600</v>
      </c>
      <c r="L6137" s="278">
        <v>1600</v>
      </c>
      <c r="M6137" s="278">
        <f t="shared" si="95"/>
        <v>0</v>
      </c>
    </row>
    <row r="6138" spans="1:13" hidden="1" x14ac:dyDescent="0.3">
      <c r="A6138" s="108">
        <v>602512</v>
      </c>
      <c r="B6138" s="133" t="s">
        <v>11693</v>
      </c>
      <c r="C6138" s="133" t="s">
        <v>29</v>
      </c>
      <c r="D6138" s="133" t="s">
        <v>11683</v>
      </c>
      <c r="E6138" s="133" t="s">
        <v>1191</v>
      </c>
      <c r="F6138" s="133" t="s">
        <v>11383</v>
      </c>
      <c r="G6138" s="133" t="s">
        <v>865</v>
      </c>
      <c r="H6138" s="133" t="s">
        <v>1192</v>
      </c>
      <c r="I6138" t="b">
        <v>0</v>
      </c>
      <c r="J6138" s="133" t="s">
        <v>867</v>
      </c>
      <c r="K6138" s="91">
        <v>4630</v>
      </c>
      <c r="L6138" s="278">
        <v>4630</v>
      </c>
      <c r="M6138" s="278">
        <f t="shared" si="95"/>
        <v>0</v>
      </c>
    </row>
    <row r="6139" spans="1:13" hidden="1" x14ac:dyDescent="0.3">
      <c r="A6139" s="108">
        <v>599457</v>
      </c>
      <c r="B6139" s="133" t="s">
        <v>11694</v>
      </c>
      <c r="C6139" s="133" t="s">
        <v>29</v>
      </c>
      <c r="D6139" s="133" t="s">
        <v>11683</v>
      </c>
      <c r="E6139" s="133" t="s">
        <v>1194</v>
      </c>
      <c r="F6139" s="133" t="s">
        <v>11383</v>
      </c>
      <c r="G6139" s="133" t="s">
        <v>865</v>
      </c>
      <c r="H6139" s="133" t="s">
        <v>1195</v>
      </c>
      <c r="I6139" t="b">
        <v>0</v>
      </c>
      <c r="J6139" s="133" t="s">
        <v>867</v>
      </c>
      <c r="K6139" s="91">
        <v>500</v>
      </c>
      <c r="L6139" s="278">
        <v>500</v>
      </c>
      <c r="M6139" s="278">
        <f t="shared" si="95"/>
        <v>0</v>
      </c>
    </row>
    <row r="6140" spans="1:13" hidden="1" x14ac:dyDescent="0.3">
      <c r="A6140" s="108">
        <v>1337447</v>
      </c>
      <c r="B6140" s="133" t="s">
        <v>11695</v>
      </c>
      <c r="C6140" s="133" t="s">
        <v>29</v>
      </c>
      <c r="D6140" s="133" t="s">
        <v>11683</v>
      </c>
      <c r="E6140" s="133" t="s">
        <v>1202</v>
      </c>
      <c r="F6140" s="133" t="s">
        <v>11383</v>
      </c>
      <c r="G6140" s="133" t="s">
        <v>865</v>
      </c>
      <c r="H6140" s="133" t="s">
        <v>1203</v>
      </c>
      <c r="I6140" t="b">
        <v>0</v>
      </c>
      <c r="J6140" s="133" t="s">
        <v>867</v>
      </c>
      <c r="K6140" s="91">
        <v>2610</v>
      </c>
      <c r="L6140" s="278">
        <v>2610</v>
      </c>
      <c r="M6140" s="278">
        <f t="shared" si="95"/>
        <v>0</v>
      </c>
    </row>
    <row r="6141" spans="1:13" hidden="1" x14ac:dyDescent="0.3">
      <c r="A6141" s="108">
        <v>599458</v>
      </c>
      <c r="B6141" s="133" t="s">
        <v>11696</v>
      </c>
      <c r="C6141" s="133" t="s">
        <v>29</v>
      </c>
      <c r="D6141" s="133" t="s">
        <v>11683</v>
      </c>
      <c r="E6141" s="133" t="s">
        <v>1202</v>
      </c>
      <c r="F6141" s="133" t="s">
        <v>11383</v>
      </c>
      <c r="G6141" s="133" t="s">
        <v>925</v>
      </c>
      <c r="H6141" s="133" t="s">
        <v>11697</v>
      </c>
      <c r="I6141" t="b">
        <v>0</v>
      </c>
      <c r="J6141" s="133" t="s">
        <v>867</v>
      </c>
      <c r="K6141" s="91">
        <v>10000</v>
      </c>
      <c r="L6141" s="278">
        <v>10000</v>
      </c>
      <c r="M6141" s="278">
        <f t="shared" si="95"/>
        <v>0</v>
      </c>
    </row>
    <row r="6142" spans="1:13" hidden="1" x14ac:dyDescent="0.3">
      <c r="A6142" s="108">
        <v>594614</v>
      </c>
      <c r="B6142" s="133" t="s">
        <v>11698</v>
      </c>
      <c r="C6142" s="133" t="s">
        <v>29</v>
      </c>
      <c r="D6142" s="133" t="s">
        <v>11683</v>
      </c>
      <c r="E6142" s="133" t="s">
        <v>1207</v>
      </c>
      <c r="F6142" s="133" t="s">
        <v>11383</v>
      </c>
      <c r="G6142" s="133" t="s">
        <v>865</v>
      </c>
      <c r="H6142" s="133" t="s">
        <v>11699</v>
      </c>
      <c r="I6142" t="b">
        <v>0</v>
      </c>
      <c r="J6142" s="133" t="s">
        <v>867</v>
      </c>
      <c r="K6142" s="91">
        <v>1000</v>
      </c>
      <c r="L6142" s="278">
        <v>1000</v>
      </c>
      <c r="M6142" s="278">
        <f t="shared" si="95"/>
        <v>0</v>
      </c>
    </row>
    <row r="6143" spans="1:13" hidden="1" x14ac:dyDescent="0.3">
      <c r="A6143" s="108">
        <v>594600</v>
      </c>
      <c r="B6143" s="133" t="s">
        <v>11700</v>
      </c>
      <c r="C6143" s="133" t="s">
        <v>29</v>
      </c>
      <c r="D6143" s="133" t="s">
        <v>11683</v>
      </c>
      <c r="E6143" s="133" t="s">
        <v>1207</v>
      </c>
      <c r="F6143" s="133" t="s">
        <v>11383</v>
      </c>
      <c r="G6143" s="133" t="s">
        <v>925</v>
      </c>
      <c r="H6143" s="133" t="s">
        <v>11701</v>
      </c>
      <c r="I6143" t="b">
        <v>0</v>
      </c>
      <c r="J6143" s="133" t="s">
        <v>867</v>
      </c>
      <c r="K6143" s="91">
        <v>6360</v>
      </c>
      <c r="L6143" s="278">
        <v>6360</v>
      </c>
      <c r="M6143" s="278">
        <f t="shared" si="95"/>
        <v>0</v>
      </c>
    </row>
    <row r="6144" spans="1:13" hidden="1" x14ac:dyDescent="0.3">
      <c r="A6144" s="108">
        <v>595515</v>
      </c>
      <c r="B6144" s="133" t="s">
        <v>11702</v>
      </c>
      <c r="C6144" s="133" t="s">
        <v>29</v>
      </c>
      <c r="D6144" s="133" t="s">
        <v>11683</v>
      </c>
      <c r="E6144" s="133" t="s">
        <v>1207</v>
      </c>
      <c r="F6144" s="133" t="s">
        <v>11383</v>
      </c>
      <c r="G6144" s="133" t="s">
        <v>928</v>
      </c>
      <c r="H6144" s="133" t="s">
        <v>11703</v>
      </c>
      <c r="I6144" t="b">
        <v>0</v>
      </c>
      <c r="J6144" s="133" t="s">
        <v>867</v>
      </c>
      <c r="K6144" s="91">
        <v>10</v>
      </c>
      <c r="L6144" s="278">
        <v>10</v>
      </c>
      <c r="M6144" s="278">
        <f t="shared" si="95"/>
        <v>0</v>
      </c>
    </row>
    <row r="6145" spans="1:13" hidden="1" x14ac:dyDescent="0.3">
      <c r="A6145" s="108">
        <v>601780</v>
      </c>
      <c r="B6145" s="133" t="s">
        <v>11704</v>
      </c>
      <c r="C6145" s="133" t="s">
        <v>29</v>
      </c>
      <c r="D6145" s="133" t="s">
        <v>11683</v>
      </c>
      <c r="E6145" s="133" t="s">
        <v>1215</v>
      </c>
      <c r="F6145" s="133" t="s">
        <v>11383</v>
      </c>
      <c r="G6145" s="133" t="s">
        <v>865</v>
      </c>
      <c r="H6145" s="133" t="s">
        <v>11705</v>
      </c>
      <c r="I6145" t="b">
        <v>0</v>
      </c>
      <c r="J6145" s="133" t="s">
        <v>867</v>
      </c>
      <c r="K6145" s="91">
        <v>80</v>
      </c>
      <c r="L6145" s="278">
        <v>80</v>
      </c>
      <c r="M6145" s="278">
        <f t="shared" si="95"/>
        <v>0</v>
      </c>
    </row>
    <row r="6146" spans="1:13" hidden="1" x14ac:dyDescent="0.3">
      <c r="A6146" s="108">
        <v>591842</v>
      </c>
      <c r="B6146" s="133" t="s">
        <v>11706</v>
      </c>
      <c r="C6146" s="133" t="s">
        <v>29</v>
      </c>
      <c r="D6146" s="133" t="s">
        <v>11683</v>
      </c>
      <c r="E6146" s="133" t="s">
        <v>1229</v>
      </c>
      <c r="F6146" s="133" t="s">
        <v>11383</v>
      </c>
      <c r="G6146" s="133" t="s">
        <v>865</v>
      </c>
      <c r="H6146" s="133" t="s">
        <v>1457</v>
      </c>
      <c r="I6146" t="b">
        <v>0</v>
      </c>
      <c r="J6146" s="133" t="s">
        <v>867</v>
      </c>
      <c r="K6146" s="91">
        <v>100</v>
      </c>
      <c r="L6146" s="278">
        <v>100</v>
      </c>
      <c r="M6146" s="278">
        <f t="shared" si="95"/>
        <v>0</v>
      </c>
    </row>
    <row r="6147" spans="1:13" hidden="1" x14ac:dyDescent="0.3">
      <c r="A6147" s="108">
        <v>589348</v>
      </c>
      <c r="B6147" s="133" t="s">
        <v>11707</v>
      </c>
      <c r="C6147" s="133" t="s">
        <v>29</v>
      </c>
      <c r="D6147" s="133" t="s">
        <v>11683</v>
      </c>
      <c r="E6147" s="133" t="s">
        <v>1229</v>
      </c>
      <c r="F6147" s="133" t="s">
        <v>11383</v>
      </c>
      <c r="G6147" s="133" t="s">
        <v>925</v>
      </c>
      <c r="H6147" s="133" t="s">
        <v>2707</v>
      </c>
      <c r="I6147" t="b">
        <v>0</v>
      </c>
      <c r="J6147" s="133" t="s">
        <v>867</v>
      </c>
      <c r="K6147" s="91">
        <v>100</v>
      </c>
      <c r="L6147" s="278">
        <v>100</v>
      </c>
      <c r="M6147" s="278">
        <f t="shared" si="95"/>
        <v>0</v>
      </c>
    </row>
    <row r="6148" spans="1:13" hidden="1" x14ac:dyDescent="0.3">
      <c r="A6148" s="108">
        <v>850488</v>
      </c>
      <c r="B6148" s="133" t="s">
        <v>11708</v>
      </c>
      <c r="C6148" s="133" t="s">
        <v>29</v>
      </c>
      <c r="D6148" s="133" t="s">
        <v>11683</v>
      </c>
      <c r="E6148" s="133" t="s">
        <v>1243</v>
      </c>
      <c r="F6148" s="133" t="s">
        <v>11383</v>
      </c>
      <c r="G6148" s="133" t="s">
        <v>865</v>
      </c>
      <c r="H6148" s="133" t="s">
        <v>11709</v>
      </c>
      <c r="I6148" t="b">
        <v>0</v>
      </c>
      <c r="J6148" s="133" t="s">
        <v>867</v>
      </c>
      <c r="K6148" s="91">
        <v>21000</v>
      </c>
      <c r="L6148" s="278">
        <v>21000</v>
      </c>
      <c r="M6148" s="278">
        <f t="shared" si="95"/>
        <v>0</v>
      </c>
    </row>
    <row r="6149" spans="1:13" hidden="1" x14ac:dyDescent="0.3">
      <c r="A6149" s="108">
        <v>586014</v>
      </c>
      <c r="B6149" s="133" t="s">
        <v>11710</v>
      </c>
      <c r="C6149" s="133" t="s">
        <v>29</v>
      </c>
      <c r="D6149" s="133" t="s">
        <v>11683</v>
      </c>
      <c r="E6149" s="133" t="s">
        <v>1243</v>
      </c>
      <c r="F6149" s="133" t="s">
        <v>11383</v>
      </c>
      <c r="G6149" s="133" t="s">
        <v>925</v>
      </c>
      <c r="H6149" s="133" t="s">
        <v>11711</v>
      </c>
      <c r="I6149" t="b">
        <v>0</v>
      </c>
      <c r="J6149" s="133" t="s">
        <v>867</v>
      </c>
      <c r="K6149" s="91">
        <v>2000</v>
      </c>
      <c r="L6149" s="278">
        <v>2000</v>
      </c>
      <c r="M6149" s="278">
        <f t="shared" si="95"/>
        <v>0</v>
      </c>
    </row>
    <row r="6150" spans="1:13" hidden="1" x14ac:dyDescent="0.3">
      <c r="A6150" s="108">
        <v>585880</v>
      </c>
      <c r="B6150" s="133" t="s">
        <v>11712</v>
      </c>
      <c r="C6150" s="133" t="s">
        <v>29</v>
      </c>
      <c r="D6150" s="133" t="s">
        <v>11683</v>
      </c>
      <c r="E6150" s="133" t="s">
        <v>1243</v>
      </c>
      <c r="F6150" s="133" t="s">
        <v>11383</v>
      </c>
      <c r="G6150" s="133" t="s">
        <v>928</v>
      </c>
      <c r="H6150" s="133" t="s">
        <v>11713</v>
      </c>
      <c r="I6150" t="b">
        <v>0</v>
      </c>
      <c r="J6150" s="133" t="s">
        <v>867</v>
      </c>
      <c r="K6150" s="91">
        <v>34000</v>
      </c>
      <c r="L6150" s="278">
        <v>34000</v>
      </c>
      <c r="M6150" s="278">
        <f t="shared" ref="M6150:M6213" si="96">+L6150-K6150</f>
        <v>0</v>
      </c>
    </row>
    <row r="6151" spans="1:13" hidden="1" x14ac:dyDescent="0.3">
      <c r="A6151" s="108">
        <v>586168</v>
      </c>
      <c r="B6151" s="133" t="s">
        <v>11714</v>
      </c>
      <c r="C6151" s="133" t="s">
        <v>29</v>
      </c>
      <c r="D6151" s="133" t="s">
        <v>11683</v>
      </c>
      <c r="E6151" s="133" t="s">
        <v>1246</v>
      </c>
      <c r="F6151" s="133" t="s">
        <v>11383</v>
      </c>
      <c r="G6151" s="133" t="s">
        <v>865</v>
      </c>
      <c r="H6151" s="133" t="s">
        <v>1326</v>
      </c>
      <c r="I6151" t="b">
        <v>0</v>
      </c>
      <c r="J6151" s="133" t="s">
        <v>867</v>
      </c>
      <c r="K6151" s="91">
        <v>2400</v>
      </c>
      <c r="L6151" s="278">
        <v>2880</v>
      </c>
      <c r="M6151" s="278">
        <f t="shared" si="96"/>
        <v>480</v>
      </c>
    </row>
    <row r="6152" spans="1:13" hidden="1" x14ac:dyDescent="0.3">
      <c r="A6152" s="108">
        <v>586235</v>
      </c>
      <c r="B6152" s="133" t="s">
        <v>11715</v>
      </c>
      <c r="C6152" s="133" t="s">
        <v>29</v>
      </c>
      <c r="D6152" s="133" t="s">
        <v>11683</v>
      </c>
      <c r="E6152" s="133" t="s">
        <v>1246</v>
      </c>
      <c r="F6152" s="133" t="s">
        <v>11383</v>
      </c>
      <c r="G6152" s="133" t="s">
        <v>925</v>
      </c>
      <c r="H6152" s="133" t="s">
        <v>11716</v>
      </c>
      <c r="I6152" t="b">
        <v>0</v>
      </c>
      <c r="J6152" s="133" t="s">
        <v>867</v>
      </c>
      <c r="K6152" s="91">
        <v>480</v>
      </c>
      <c r="L6152" s="278">
        <v>600</v>
      </c>
      <c r="M6152" s="278">
        <f t="shared" si="96"/>
        <v>120</v>
      </c>
    </row>
    <row r="6153" spans="1:13" hidden="1" x14ac:dyDescent="0.3">
      <c r="A6153" s="108">
        <v>595521</v>
      </c>
      <c r="B6153" s="133" t="s">
        <v>11717</v>
      </c>
      <c r="C6153" s="133" t="s">
        <v>29</v>
      </c>
      <c r="D6153" s="133" t="s">
        <v>11683</v>
      </c>
      <c r="E6153" s="133" t="s">
        <v>1246</v>
      </c>
      <c r="F6153" s="133" t="s">
        <v>11383</v>
      </c>
      <c r="G6153" s="133" t="s">
        <v>928</v>
      </c>
      <c r="H6153" s="268" t="s">
        <v>1251</v>
      </c>
      <c r="I6153" t="b">
        <v>0</v>
      </c>
      <c r="J6153" s="133" t="s">
        <v>867</v>
      </c>
      <c r="K6153" s="91">
        <v>600</v>
      </c>
      <c r="L6153" s="278">
        <v>0</v>
      </c>
      <c r="M6153" s="278">
        <f t="shared" si="96"/>
        <v>-600</v>
      </c>
    </row>
    <row r="6154" spans="1:13" hidden="1" x14ac:dyDescent="0.3">
      <c r="A6154" s="108">
        <v>849917</v>
      </c>
      <c r="B6154" s="133" t="s">
        <v>11718</v>
      </c>
      <c r="C6154" s="133" t="s">
        <v>29</v>
      </c>
      <c r="D6154" s="133" t="s">
        <v>11683</v>
      </c>
      <c r="E6154" s="133" t="s">
        <v>1253</v>
      </c>
      <c r="F6154" s="133" t="s">
        <v>11383</v>
      </c>
      <c r="G6154" s="133" t="s">
        <v>865</v>
      </c>
      <c r="H6154" s="133" t="s">
        <v>1254</v>
      </c>
      <c r="I6154" t="b">
        <v>0</v>
      </c>
      <c r="J6154" s="133" t="s">
        <v>867</v>
      </c>
      <c r="K6154" s="91">
        <v>52470</v>
      </c>
      <c r="L6154" s="278">
        <v>52470</v>
      </c>
      <c r="M6154" s="278">
        <f t="shared" si="96"/>
        <v>0</v>
      </c>
    </row>
    <row r="6155" spans="1:13" hidden="1" x14ac:dyDescent="0.3">
      <c r="A6155" s="108">
        <v>595387</v>
      </c>
      <c r="B6155" s="133" t="s">
        <v>11719</v>
      </c>
      <c r="C6155" s="133" t="s">
        <v>29</v>
      </c>
      <c r="D6155" s="133" t="s">
        <v>11683</v>
      </c>
      <c r="E6155" s="133" t="s">
        <v>1253</v>
      </c>
      <c r="F6155" s="133" t="s">
        <v>11383</v>
      </c>
      <c r="G6155" s="133" t="s">
        <v>925</v>
      </c>
      <c r="H6155" s="133" t="s">
        <v>1256</v>
      </c>
      <c r="I6155" t="b">
        <v>0</v>
      </c>
      <c r="J6155" s="133" t="s">
        <v>867</v>
      </c>
      <c r="K6155" s="91">
        <v>43280</v>
      </c>
      <c r="L6155" s="278">
        <v>43280</v>
      </c>
      <c r="M6155" s="278">
        <f t="shared" si="96"/>
        <v>0</v>
      </c>
    </row>
    <row r="6156" spans="1:13" hidden="1" x14ac:dyDescent="0.3">
      <c r="A6156" s="108">
        <v>590032</v>
      </c>
      <c r="B6156" s="133" t="s">
        <v>11720</v>
      </c>
      <c r="C6156" s="133" t="s">
        <v>29</v>
      </c>
      <c r="D6156" s="133" t="s">
        <v>11683</v>
      </c>
      <c r="E6156" s="133" t="s">
        <v>1253</v>
      </c>
      <c r="F6156" s="133" t="s">
        <v>11383</v>
      </c>
      <c r="G6156" s="133" t="s">
        <v>931</v>
      </c>
      <c r="H6156" s="133" t="s">
        <v>11721</v>
      </c>
      <c r="I6156" t="b">
        <v>0</v>
      </c>
      <c r="J6156" s="133" t="s">
        <v>867</v>
      </c>
      <c r="K6156" s="91">
        <v>2880</v>
      </c>
      <c r="L6156" s="278">
        <v>2880</v>
      </c>
      <c r="M6156" s="278">
        <f t="shared" si="96"/>
        <v>0</v>
      </c>
    </row>
    <row r="6157" spans="1:13" hidden="1" x14ac:dyDescent="0.3">
      <c r="A6157" s="108">
        <v>850074</v>
      </c>
      <c r="B6157" s="133" t="s">
        <v>11722</v>
      </c>
      <c r="C6157" s="133" t="s">
        <v>29</v>
      </c>
      <c r="D6157" s="133" t="s">
        <v>11683</v>
      </c>
      <c r="E6157" s="133" t="s">
        <v>1268</v>
      </c>
      <c r="F6157" s="133" t="s">
        <v>11383</v>
      </c>
      <c r="G6157" s="133" t="s">
        <v>865</v>
      </c>
      <c r="H6157" s="133" t="s">
        <v>2063</v>
      </c>
      <c r="I6157" t="b">
        <v>0</v>
      </c>
      <c r="J6157" s="133" t="s">
        <v>867</v>
      </c>
      <c r="K6157" s="91">
        <v>2670</v>
      </c>
      <c r="L6157" s="278">
        <v>2670</v>
      </c>
      <c r="M6157" s="278">
        <f t="shared" si="96"/>
        <v>0</v>
      </c>
    </row>
    <row r="6158" spans="1:13" hidden="1" x14ac:dyDescent="0.3">
      <c r="A6158" s="108">
        <v>850156</v>
      </c>
      <c r="B6158" s="133" t="s">
        <v>11723</v>
      </c>
      <c r="C6158" s="133" t="s">
        <v>29</v>
      </c>
      <c r="D6158" s="133" t="s">
        <v>11683</v>
      </c>
      <c r="E6158" s="133" t="s">
        <v>1268</v>
      </c>
      <c r="F6158" s="133" t="s">
        <v>11383</v>
      </c>
      <c r="G6158" s="133" t="s">
        <v>925</v>
      </c>
      <c r="H6158" s="133" t="s">
        <v>6210</v>
      </c>
      <c r="I6158" t="b">
        <v>0</v>
      </c>
      <c r="J6158" s="133" t="s">
        <v>867</v>
      </c>
      <c r="K6158" s="91">
        <v>40</v>
      </c>
      <c r="L6158" s="278">
        <v>40</v>
      </c>
      <c r="M6158" s="278">
        <f t="shared" si="96"/>
        <v>0</v>
      </c>
    </row>
    <row r="6159" spans="1:13" hidden="1" x14ac:dyDescent="0.3">
      <c r="A6159" s="108">
        <v>850178</v>
      </c>
      <c r="B6159" s="133" t="s">
        <v>11724</v>
      </c>
      <c r="C6159" s="133" t="s">
        <v>29</v>
      </c>
      <c r="D6159" s="133" t="s">
        <v>11683</v>
      </c>
      <c r="E6159" s="133" t="s">
        <v>1273</v>
      </c>
      <c r="F6159" s="133" t="s">
        <v>11383</v>
      </c>
      <c r="G6159" s="133" t="s">
        <v>865</v>
      </c>
      <c r="H6159" s="133" t="s">
        <v>2201</v>
      </c>
      <c r="I6159" t="b">
        <v>0</v>
      </c>
      <c r="J6159" s="133" t="s">
        <v>867</v>
      </c>
      <c r="K6159" s="91">
        <v>0</v>
      </c>
      <c r="L6159" s="278">
        <v>0</v>
      </c>
      <c r="M6159" s="278">
        <f t="shared" si="96"/>
        <v>0</v>
      </c>
    </row>
    <row r="6160" spans="1:13" hidden="1" x14ac:dyDescent="0.3">
      <c r="A6160" s="108">
        <v>850981</v>
      </c>
      <c r="B6160" s="133" t="s">
        <v>11725</v>
      </c>
      <c r="C6160" s="133" t="s">
        <v>29</v>
      </c>
      <c r="D6160" s="133" t="s">
        <v>11726</v>
      </c>
      <c r="E6160" s="133" t="s">
        <v>1165</v>
      </c>
      <c r="F6160" s="133" t="s">
        <v>11392</v>
      </c>
      <c r="G6160" s="133" t="s">
        <v>865</v>
      </c>
      <c r="H6160" s="133">
        <v>0</v>
      </c>
      <c r="I6160" t="b">
        <v>0</v>
      </c>
      <c r="J6160" s="133" t="s">
        <v>1166</v>
      </c>
      <c r="K6160" s="91">
        <v>155770</v>
      </c>
      <c r="L6160" s="278">
        <v>154020</v>
      </c>
      <c r="M6160" s="278">
        <f t="shared" si="96"/>
        <v>-1750</v>
      </c>
    </row>
    <row r="6161" spans="1:13" hidden="1" x14ac:dyDescent="0.3">
      <c r="A6161" s="108">
        <v>850297</v>
      </c>
      <c r="B6161" s="133" t="s">
        <v>11727</v>
      </c>
      <c r="C6161" s="133" t="s">
        <v>29</v>
      </c>
      <c r="D6161" s="133" t="s">
        <v>11726</v>
      </c>
      <c r="E6161" s="133" t="s">
        <v>1165</v>
      </c>
      <c r="F6161" s="133" t="s">
        <v>11728</v>
      </c>
      <c r="G6161" s="133" t="s">
        <v>865</v>
      </c>
      <c r="H6161" s="133">
        <v>0</v>
      </c>
      <c r="I6161" t="b">
        <v>0</v>
      </c>
      <c r="J6161" s="133" t="s">
        <v>1166</v>
      </c>
      <c r="K6161" s="91">
        <v>673360</v>
      </c>
      <c r="L6161" s="278">
        <v>644370</v>
      </c>
      <c r="M6161" s="278">
        <f t="shared" si="96"/>
        <v>-28990</v>
      </c>
    </row>
    <row r="6162" spans="1:13" hidden="1" x14ac:dyDescent="0.3">
      <c r="A6162" s="108">
        <v>850340</v>
      </c>
      <c r="B6162" s="133" t="s">
        <v>11729</v>
      </c>
      <c r="C6162" s="133" t="s">
        <v>29</v>
      </c>
      <c r="D6162" s="133" t="s">
        <v>11726</v>
      </c>
      <c r="E6162" s="133" t="s">
        <v>1165</v>
      </c>
      <c r="F6162" s="133" t="s">
        <v>11728</v>
      </c>
      <c r="G6162" s="133" t="s">
        <v>925</v>
      </c>
      <c r="H6162" s="133" t="s">
        <v>11730</v>
      </c>
      <c r="I6162" t="b">
        <v>0</v>
      </c>
      <c r="J6162" s="133" t="s">
        <v>867</v>
      </c>
      <c r="K6162" s="91">
        <v>100000</v>
      </c>
      <c r="L6162" s="278">
        <v>100000</v>
      </c>
      <c r="M6162" s="278">
        <f t="shared" si="96"/>
        <v>0</v>
      </c>
    </row>
    <row r="6163" spans="1:13" hidden="1" x14ac:dyDescent="0.3">
      <c r="A6163" s="108">
        <v>850360</v>
      </c>
      <c r="B6163" s="133" t="s">
        <v>11731</v>
      </c>
      <c r="C6163" s="133" t="s">
        <v>29</v>
      </c>
      <c r="D6163" s="133" t="s">
        <v>11726</v>
      </c>
      <c r="E6163" s="133" t="s">
        <v>1165</v>
      </c>
      <c r="F6163" s="133" t="s">
        <v>11732</v>
      </c>
      <c r="G6163" s="133" t="s">
        <v>865</v>
      </c>
      <c r="H6163" s="133">
        <v>0</v>
      </c>
      <c r="I6163" t="b">
        <v>0</v>
      </c>
      <c r="J6163" s="133" t="s">
        <v>1166</v>
      </c>
      <c r="K6163" s="91">
        <v>277260</v>
      </c>
      <c r="L6163" s="278">
        <v>265320</v>
      </c>
      <c r="M6163" s="278">
        <f t="shared" si="96"/>
        <v>-11940</v>
      </c>
    </row>
    <row r="6164" spans="1:13" hidden="1" x14ac:dyDescent="0.3">
      <c r="A6164" s="108">
        <v>850361</v>
      </c>
      <c r="B6164" s="133" t="s">
        <v>11733</v>
      </c>
      <c r="C6164" s="133" t="s">
        <v>29</v>
      </c>
      <c r="D6164" s="133" t="s">
        <v>11726</v>
      </c>
      <c r="E6164" s="133" t="s">
        <v>1165</v>
      </c>
      <c r="F6164" s="133" t="s">
        <v>11734</v>
      </c>
      <c r="G6164" s="133" t="s">
        <v>865</v>
      </c>
      <c r="H6164" s="133">
        <v>0</v>
      </c>
      <c r="I6164" t="b">
        <v>0</v>
      </c>
      <c r="J6164" s="133" t="s">
        <v>1166</v>
      </c>
      <c r="K6164" s="91">
        <v>167020</v>
      </c>
      <c r="L6164" s="278">
        <v>159830</v>
      </c>
      <c r="M6164" s="278">
        <f t="shared" si="96"/>
        <v>-7190</v>
      </c>
    </row>
    <row r="6165" spans="1:13" hidden="1" x14ac:dyDescent="0.3">
      <c r="A6165" s="108">
        <v>850391</v>
      </c>
      <c r="B6165" s="133" t="s">
        <v>11735</v>
      </c>
      <c r="C6165" s="133" t="s">
        <v>29</v>
      </c>
      <c r="D6165" s="133" t="s">
        <v>11726</v>
      </c>
      <c r="E6165" s="133" t="s">
        <v>1173</v>
      </c>
      <c r="F6165" s="133" t="s">
        <v>11392</v>
      </c>
      <c r="G6165" s="133" t="s">
        <v>865</v>
      </c>
      <c r="H6165" s="133" t="s">
        <v>1174</v>
      </c>
      <c r="I6165" t="b">
        <v>0</v>
      </c>
      <c r="J6165" s="133" t="s">
        <v>867</v>
      </c>
      <c r="K6165" s="91">
        <v>0</v>
      </c>
      <c r="L6165" s="278">
        <v>0</v>
      </c>
      <c r="M6165" s="278">
        <f t="shared" si="96"/>
        <v>0</v>
      </c>
    </row>
    <row r="6166" spans="1:13" hidden="1" x14ac:dyDescent="0.3">
      <c r="A6166" s="108">
        <v>850399</v>
      </c>
      <c r="B6166" s="133" t="s">
        <v>11736</v>
      </c>
      <c r="C6166" s="133" t="s">
        <v>29</v>
      </c>
      <c r="D6166" s="133" t="s">
        <v>11726</v>
      </c>
      <c r="E6166" s="133" t="s">
        <v>1173</v>
      </c>
      <c r="F6166" s="133" t="s">
        <v>11728</v>
      </c>
      <c r="G6166" s="133" t="s">
        <v>865</v>
      </c>
      <c r="H6166" s="133" t="s">
        <v>1174</v>
      </c>
      <c r="I6166" t="b">
        <v>0</v>
      </c>
      <c r="J6166" s="133" t="s">
        <v>867</v>
      </c>
      <c r="K6166" s="91">
        <v>0</v>
      </c>
      <c r="L6166" s="278">
        <v>0</v>
      </c>
      <c r="M6166" s="278">
        <f t="shared" si="96"/>
        <v>0</v>
      </c>
    </row>
    <row r="6167" spans="1:13" hidden="1" x14ac:dyDescent="0.3">
      <c r="A6167" s="108">
        <v>593200</v>
      </c>
      <c r="B6167" s="133" t="s">
        <v>11737</v>
      </c>
      <c r="C6167" s="133" t="s">
        <v>29</v>
      </c>
      <c r="D6167" s="133" t="s">
        <v>11726</v>
      </c>
      <c r="E6167" s="133" t="s">
        <v>1173</v>
      </c>
      <c r="F6167" s="133" t="s">
        <v>11728</v>
      </c>
      <c r="G6167" s="133" t="s">
        <v>925</v>
      </c>
      <c r="H6167" s="133" t="s">
        <v>11738</v>
      </c>
      <c r="I6167" t="b">
        <v>0</v>
      </c>
      <c r="J6167" s="133" t="s">
        <v>867</v>
      </c>
      <c r="K6167" s="91">
        <v>2000</v>
      </c>
      <c r="L6167" s="278">
        <v>2000</v>
      </c>
      <c r="M6167" s="278">
        <f t="shared" si="96"/>
        <v>0</v>
      </c>
    </row>
    <row r="6168" spans="1:13" hidden="1" x14ac:dyDescent="0.3">
      <c r="A6168" s="108">
        <v>850416</v>
      </c>
      <c r="B6168" s="133" t="s">
        <v>11739</v>
      </c>
      <c r="C6168" s="133" t="s">
        <v>29</v>
      </c>
      <c r="D6168" s="133" t="s">
        <v>11726</v>
      </c>
      <c r="E6168" s="133" t="s">
        <v>1286</v>
      </c>
      <c r="F6168" s="133" t="s">
        <v>11728</v>
      </c>
      <c r="G6168" s="133" t="s">
        <v>865</v>
      </c>
      <c r="H6168" s="133" t="s">
        <v>11740</v>
      </c>
      <c r="I6168" t="b">
        <v>0</v>
      </c>
      <c r="J6168" s="133" t="s">
        <v>867</v>
      </c>
      <c r="K6168" s="91">
        <v>68000</v>
      </c>
      <c r="L6168" s="278">
        <v>68000</v>
      </c>
      <c r="M6168" s="278">
        <f t="shared" si="96"/>
        <v>0</v>
      </c>
    </row>
    <row r="6169" spans="1:13" hidden="1" x14ac:dyDescent="0.3">
      <c r="A6169" s="108">
        <v>850438</v>
      </c>
      <c r="B6169" s="133" t="s">
        <v>11741</v>
      </c>
      <c r="C6169" s="133" t="s">
        <v>29</v>
      </c>
      <c r="D6169" s="133" t="s">
        <v>11726</v>
      </c>
      <c r="E6169" s="133" t="s">
        <v>1176</v>
      </c>
      <c r="F6169" s="133" t="s">
        <v>11392</v>
      </c>
      <c r="G6169" s="133" t="s">
        <v>865</v>
      </c>
      <c r="H6169" s="133">
        <v>0</v>
      </c>
      <c r="I6169" t="b">
        <v>0</v>
      </c>
      <c r="J6169" s="133" t="s">
        <v>1166</v>
      </c>
      <c r="K6169" s="91">
        <v>59530</v>
      </c>
      <c r="L6169" s="278">
        <v>59190</v>
      </c>
      <c r="M6169" s="278">
        <f t="shared" si="96"/>
        <v>-340</v>
      </c>
    </row>
    <row r="6170" spans="1:13" hidden="1" x14ac:dyDescent="0.3">
      <c r="A6170" s="108">
        <v>850453</v>
      </c>
      <c r="B6170" s="133" t="s">
        <v>11744</v>
      </c>
      <c r="C6170" s="133" t="s">
        <v>29</v>
      </c>
      <c r="D6170" s="133" t="s">
        <v>11726</v>
      </c>
      <c r="E6170" s="133" t="s">
        <v>1176</v>
      </c>
      <c r="F6170" s="133" t="s">
        <v>11728</v>
      </c>
      <c r="G6170" s="133" t="s">
        <v>865</v>
      </c>
      <c r="H6170" s="133">
        <v>0</v>
      </c>
      <c r="I6170" t="b">
        <v>0</v>
      </c>
      <c r="J6170" s="133" t="s">
        <v>1166</v>
      </c>
      <c r="K6170" s="91">
        <v>325540</v>
      </c>
      <c r="L6170" s="278">
        <v>320770</v>
      </c>
      <c r="M6170" s="278">
        <f t="shared" si="96"/>
        <v>-4770</v>
      </c>
    </row>
    <row r="6171" spans="1:13" hidden="1" x14ac:dyDescent="0.3">
      <c r="A6171" s="108">
        <v>850472</v>
      </c>
      <c r="B6171" s="133" t="s">
        <v>11745</v>
      </c>
      <c r="C6171" s="133" t="s">
        <v>29</v>
      </c>
      <c r="D6171" s="133" t="s">
        <v>11726</v>
      </c>
      <c r="E6171" s="133" t="s">
        <v>1176</v>
      </c>
      <c r="F6171" s="133" t="s">
        <v>11732</v>
      </c>
      <c r="G6171" s="133" t="s">
        <v>865</v>
      </c>
      <c r="H6171" s="133">
        <v>0</v>
      </c>
      <c r="I6171" t="b">
        <v>0</v>
      </c>
      <c r="J6171" s="133" t="s">
        <v>1166</v>
      </c>
      <c r="K6171" s="91">
        <v>119120</v>
      </c>
      <c r="L6171" s="278">
        <v>116040</v>
      </c>
      <c r="M6171" s="278">
        <f t="shared" si="96"/>
        <v>-3080</v>
      </c>
    </row>
    <row r="6172" spans="1:13" hidden="1" x14ac:dyDescent="0.3">
      <c r="A6172" s="108">
        <v>850473</v>
      </c>
      <c r="B6172" s="133" t="s">
        <v>11746</v>
      </c>
      <c r="C6172" s="133" t="s">
        <v>29</v>
      </c>
      <c r="D6172" s="133" t="s">
        <v>11726</v>
      </c>
      <c r="E6172" s="133" t="s">
        <v>1176</v>
      </c>
      <c r="F6172" s="133" t="s">
        <v>11734</v>
      </c>
      <c r="G6172" s="133" t="s">
        <v>865</v>
      </c>
      <c r="H6172" s="133">
        <v>0</v>
      </c>
      <c r="I6172" t="b">
        <v>0</v>
      </c>
      <c r="J6172" s="133" t="s">
        <v>1166</v>
      </c>
      <c r="K6172" s="91">
        <v>67530</v>
      </c>
      <c r="L6172" s="278">
        <v>65700</v>
      </c>
      <c r="M6172" s="278">
        <f t="shared" si="96"/>
        <v>-1830</v>
      </c>
    </row>
    <row r="6173" spans="1:13" hidden="1" x14ac:dyDescent="0.3">
      <c r="A6173" s="108">
        <v>850481</v>
      </c>
      <c r="B6173" s="133" t="s">
        <v>11747</v>
      </c>
      <c r="C6173" s="133" t="s">
        <v>29</v>
      </c>
      <c r="D6173" s="133" t="s">
        <v>11726</v>
      </c>
      <c r="E6173" s="133" t="s">
        <v>1182</v>
      </c>
      <c r="F6173" s="133" t="s">
        <v>11392</v>
      </c>
      <c r="G6173" s="133" t="s">
        <v>865</v>
      </c>
      <c r="H6173" s="133" t="s">
        <v>1183</v>
      </c>
      <c r="I6173" t="b">
        <v>0</v>
      </c>
      <c r="J6173" s="133" t="s">
        <v>867</v>
      </c>
      <c r="K6173" s="91">
        <v>0</v>
      </c>
      <c r="L6173" s="278">
        <v>0</v>
      </c>
      <c r="M6173" s="278">
        <f t="shared" si="96"/>
        <v>0</v>
      </c>
    </row>
    <row r="6174" spans="1:13" hidden="1" x14ac:dyDescent="0.3">
      <c r="A6174" s="108">
        <v>599149</v>
      </c>
      <c r="B6174" s="133" t="s">
        <v>11748</v>
      </c>
      <c r="C6174" s="133" t="s">
        <v>29</v>
      </c>
      <c r="D6174" s="133" t="s">
        <v>11726</v>
      </c>
      <c r="E6174" s="133" t="s">
        <v>1185</v>
      </c>
      <c r="F6174" s="133" t="s">
        <v>11392</v>
      </c>
      <c r="G6174" s="133" t="s">
        <v>865</v>
      </c>
      <c r="H6174" s="133" t="s">
        <v>1186</v>
      </c>
      <c r="I6174" t="b">
        <v>0</v>
      </c>
      <c r="J6174" s="133" t="s">
        <v>867</v>
      </c>
      <c r="K6174" s="91">
        <v>4000</v>
      </c>
      <c r="L6174" s="278">
        <v>4000</v>
      </c>
      <c r="M6174" s="278">
        <f t="shared" si="96"/>
        <v>0</v>
      </c>
    </row>
    <row r="6175" spans="1:13" hidden="1" x14ac:dyDescent="0.3">
      <c r="A6175" s="108">
        <v>602872</v>
      </c>
      <c r="B6175" s="133" t="s">
        <v>11749</v>
      </c>
      <c r="C6175" s="133" t="s">
        <v>29</v>
      </c>
      <c r="D6175" s="133" t="s">
        <v>11726</v>
      </c>
      <c r="E6175" s="133" t="s">
        <v>1185</v>
      </c>
      <c r="F6175" s="133" t="s">
        <v>11392</v>
      </c>
      <c r="G6175" s="133" t="s">
        <v>925</v>
      </c>
      <c r="H6175" s="133" t="s">
        <v>11750</v>
      </c>
      <c r="I6175" t="b">
        <v>0</v>
      </c>
      <c r="J6175" s="133" t="s">
        <v>867</v>
      </c>
      <c r="K6175" s="91">
        <v>2000</v>
      </c>
      <c r="L6175" s="278">
        <v>2000</v>
      </c>
      <c r="M6175" s="278">
        <f t="shared" si="96"/>
        <v>0</v>
      </c>
    </row>
    <row r="6176" spans="1:13" hidden="1" x14ac:dyDescent="0.3">
      <c r="A6176" s="108">
        <v>602873</v>
      </c>
      <c r="B6176" s="133" t="s">
        <v>11751</v>
      </c>
      <c r="C6176" s="133" t="s">
        <v>29</v>
      </c>
      <c r="D6176" s="133" t="s">
        <v>11726</v>
      </c>
      <c r="E6176" s="133" t="s">
        <v>1188</v>
      </c>
      <c r="F6176" s="133" t="s">
        <v>11392</v>
      </c>
      <c r="G6176" s="133" t="s">
        <v>865</v>
      </c>
      <c r="H6176" s="133" t="s">
        <v>1189</v>
      </c>
      <c r="I6176" t="b">
        <v>0</v>
      </c>
      <c r="J6176" s="133" t="s">
        <v>867</v>
      </c>
      <c r="K6176" s="91">
        <v>0</v>
      </c>
      <c r="L6176" s="278">
        <v>0</v>
      </c>
      <c r="M6176" s="278">
        <f t="shared" si="96"/>
        <v>0</v>
      </c>
    </row>
    <row r="6177" spans="1:13" hidden="1" x14ac:dyDescent="0.3">
      <c r="A6177" s="108">
        <v>585838</v>
      </c>
      <c r="B6177" s="133" t="s">
        <v>11752</v>
      </c>
      <c r="C6177" s="133" t="s">
        <v>29</v>
      </c>
      <c r="D6177" s="133" t="s">
        <v>11726</v>
      </c>
      <c r="E6177" s="133" t="s">
        <v>1188</v>
      </c>
      <c r="F6177" s="133" t="s">
        <v>11728</v>
      </c>
      <c r="G6177" s="133" t="s">
        <v>865</v>
      </c>
      <c r="H6177" s="133" t="s">
        <v>1189</v>
      </c>
      <c r="I6177" t="b">
        <v>0</v>
      </c>
      <c r="J6177" s="133" t="s">
        <v>867</v>
      </c>
      <c r="K6177" s="91">
        <v>100</v>
      </c>
      <c r="L6177" s="278">
        <v>100</v>
      </c>
      <c r="M6177" s="278">
        <f t="shared" si="96"/>
        <v>0</v>
      </c>
    </row>
    <row r="6178" spans="1:13" hidden="1" x14ac:dyDescent="0.3">
      <c r="A6178" s="108">
        <v>585856</v>
      </c>
      <c r="B6178" s="133" t="s">
        <v>11753</v>
      </c>
      <c r="C6178" s="133" t="s">
        <v>29</v>
      </c>
      <c r="D6178" s="133" t="s">
        <v>11726</v>
      </c>
      <c r="E6178" s="133" t="s">
        <v>1188</v>
      </c>
      <c r="F6178" s="133" t="s">
        <v>11734</v>
      </c>
      <c r="G6178" s="133" t="s">
        <v>865</v>
      </c>
      <c r="H6178" s="133" t="s">
        <v>1189</v>
      </c>
      <c r="I6178" t="b">
        <v>0</v>
      </c>
      <c r="J6178" s="133" t="s">
        <v>867</v>
      </c>
      <c r="K6178" s="91">
        <v>100</v>
      </c>
      <c r="L6178" s="278">
        <v>100</v>
      </c>
      <c r="M6178" s="278">
        <f t="shared" si="96"/>
        <v>0</v>
      </c>
    </row>
    <row r="6179" spans="1:13" hidden="1" x14ac:dyDescent="0.3">
      <c r="A6179" s="108">
        <v>598525</v>
      </c>
      <c r="B6179" s="133" t="s">
        <v>11754</v>
      </c>
      <c r="C6179" s="133" t="s">
        <v>29</v>
      </c>
      <c r="D6179" s="133" t="s">
        <v>11726</v>
      </c>
      <c r="E6179" s="133" t="s">
        <v>1191</v>
      </c>
      <c r="F6179" s="133" t="s">
        <v>11392</v>
      </c>
      <c r="G6179" s="133" t="s">
        <v>865</v>
      </c>
      <c r="H6179" s="133" t="s">
        <v>1192</v>
      </c>
      <c r="I6179" t="b">
        <v>0</v>
      </c>
      <c r="J6179" s="133" t="s">
        <v>867</v>
      </c>
      <c r="K6179" s="91">
        <v>2000</v>
      </c>
      <c r="L6179" s="278">
        <v>2000</v>
      </c>
      <c r="M6179" s="278">
        <f t="shared" si="96"/>
        <v>0</v>
      </c>
    </row>
    <row r="6180" spans="1:13" hidden="1" x14ac:dyDescent="0.3">
      <c r="A6180" s="108">
        <v>589082</v>
      </c>
      <c r="B6180" s="133" t="s">
        <v>11755</v>
      </c>
      <c r="C6180" s="133" t="s">
        <v>29</v>
      </c>
      <c r="D6180" s="133" t="s">
        <v>11726</v>
      </c>
      <c r="E6180" s="133" t="s">
        <v>1194</v>
      </c>
      <c r="F6180" s="133" t="s">
        <v>11392</v>
      </c>
      <c r="G6180" s="133" t="s">
        <v>865</v>
      </c>
      <c r="H6180" s="133" t="s">
        <v>1195</v>
      </c>
      <c r="I6180" t="b">
        <v>0</v>
      </c>
      <c r="J6180" s="133" t="s">
        <v>867</v>
      </c>
      <c r="K6180" s="91">
        <v>4000</v>
      </c>
      <c r="L6180" s="278">
        <v>4000</v>
      </c>
      <c r="M6180" s="278">
        <f t="shared" si="96"/>
        <v>0</v>
      </c>
    </row>
    <row r="6181" spans="1:13" hidden="1" x14ac:dyDescent="0.3">
      <c r="A6181" s="108">
        <v>850060</v>
      </c>
      <c r="B6181" s="133" t="s">
        <v>11756</v>
      </c>
      <c r="C6181" s="133" t="s">
        <v>29</v>
      </c>
      <c r="D6181" s="133" t="s">
        <v>11726</v>
      </c>
      <c r="E6181" s="133" t="s">
        <v>1197</v>
      </c>
      <c r="F6181" s="133" t="s">
        <v>11392</v>
      </c>
      <c r="G6181" s="133" t="s">
        <v>865</v>
      </c>
      <c r="H6181" s="133" t="s">
        <v>11757</v>
      </c>
      <c r="I6181" t="b">
        <v>0</v>
      </c>
      <c r="J6181" s="133" t="s">
        <v>867</v>
      </c>
      <c r="K6181" s="91">
        <v>200</v>
      </c>
      <c r="L6181" s="278">
        <v>200</v>
      </c>
      <c r="M6181" s="278">
        <f t="shared" si="96"/>
        <v>0</v>
      </c>
    </row>
    <row r="6182" spans="1:13" hidden="1" x14ac:dyDescent="0.3">
      <c r="A6182" s="108">
        <v>850061</v>
      </c>
      <c r="B6182" s="133" t="s">
        <v>11758</v>
      </c>
      <c r="C6182" s="133" t="s">
        <v>29</v>
      </c>
      <c r="D6182" s="133" t="s">
        <v>11726</v>
      </c>
      <c r="E6182" s="133" t="s">
        <v>1202</v>
      </c>
      <c r="F6182" s="133" t="s">
        <v>11392</v>
      </c>
      <c r="G6182" s="133" t="s">
        <v>865</v>
      </c>
      <c r="H6182" s="133" t="s">
        <v>1203</v>
      </c>
      <c r="I6182" t="b">
        <v>0</v>
      </c>
      <c r="J6182" s="133" t="s">
        <v>867</v>
      </c>
      <c r="K6182" s="91">
        <v>2000</v>
      </c>
      <c r="L6182" s="278">
        <v>2000</v>
      </c>
      <c r="M6182" s="278">
        <f t="shared" si="96"/>
        <v>0</v>
      </c>
    </row>
    <row r="6183" spans="1:13" hidden="1" x14ac:dyDescent="0.3">
      <c r="A6183" s="108">
        <v>589073</v>
      </c>
      <c r="B6183" s="133" t="s">
        <v>11759</v>
      </c>
      <c r="C6183" s="133" t="s">
        <v>29</v>
      </c>
      <c r="D6183" s="133" t="s">
        <v>11726</v>
      </c>
      <c r="E6183" s="133" t="s">
        <v>1354</v>
      </c>
      <c r="F6183" s="133" t="s">
        <v>11392</v>
      </c>
      <c r="G6183" s="133" t="s">
        <v>865</v>
      </c>
      <c r="H6183" s="133" t="s">
        <v>1757</v>
      </c>
      <c r="I6183" t="b">
        <v>0</v>
      </c>
      <c r="J6183" s="133" t="s">
        <v>867</v>
      </c>
      <c r="K6183" s="91">
        <v>500</v>
      </c>
      <c r="L6183" s="278">
        <v>500</v>
      </c>
      <c r="M6183" s="278">
        <f t="shared" si="96"/>
        <v>0</v>
      </c>
    </row>
    <row r="6184" spans="1:13" hidden="1" x14ac:dyDescent="0.3">
      <c r="A6184" s="108">
        <v>583579</v>
      </c>
      <c r="B6184" s="133" t="s">
        <v>11760</v>
      </c>
      <c r="C6184" s="133" t="s">
        <v>29</v>
      </c>
      <c r="D6184" s="133" t="s">
        <v>11726</v>
      </c>
      <c r="E6184" s="133" t="s">
        <v>1354</v>
      </c>
      <c r="F6184" s="133" t="s">
        <v>11728</v>
      </c>
      <c r="G6184" s="133" t="s">
        <v>865</v>
      </c>
      <c r="H6184" s="133" t="s">
        <v>5088</v>
      </c>
      <c r="I6184" t="b">
        <v>0</v>
      </c>
      <c r="J6184" s="133" t="s">
        <v>867</v>
      </c>
      <c r="K6184" s="91">
        <v>600</v>
      </c>
      <c r="L6184" s="278">
        <v>600</v>
      </c>
      <c r="M6184" s="278">
        <f t="shared" si="96"/>
        <v>0</v>
      </c>
    </row>
    <row r="6185" spans="1:13" hidden="1" x14ac:dyDescent="0.3">
      <c r="A6185" s="108">
        <v>591804</v>
      </c>
      <c r="B6185" s="133" t="s">
        <v>11761</v>
      </c>
      <c r="C6185" s="133" t="s">
        <v>29</v>
      </c>
      <c r="D6185" s="133" t="s">
        <v>11726</v>
      </c>
      <c r="E6185" s="133" t="s">
        <v>1207</v>
      </c>
      <c r="F6185" s="133" t="s">
        <v>11392</v>
      </c>
      <c r="G6185" s="133" t="s">
        <v>865</v>
      </c>
      <c r="H6185" s="133" t="s">
        <v>11762</v>
      </c>
      <c r="I6185" t="b">
        <v>0</v>
      </c>
      <c r="J6185" s="133" t="s">
        <v>867</v>
      </c>
      <c r="K6185" s="91">
        <v>500</v>
      </c>
      <c r="L6185" s="278">
        <v>500</v>
      </c>
      <c r="M6185" s="278">
        <f t="shared" si="96"/>
        <v>0</v>
      </c>
    </row>
    <row r="6186" spans="1:13" hidden="1" x14ac:dyDescent="0.3">
      <c r="A6186" s="108">
        <v>585886</v>
      </c>
      <c r="B6186" s="133" t="s">
        <v>11763</v>
      </c>
      <c r="C6186" s="133" t="s">
        <v>29</v>
      </c>
      <c r="D6186" s="133" t="s">
        <v>11726</v>
      </c>
      <c r="E6186" s="133" t="s">
        <v>1212</v>
      </c>
      <c r="F6186" s="133" t="s">
        <v>11392</v>
      </c>
      <c r="G6186" s="133" t="s">
        <v>865</v>
      </c>
      <c r="H6186" s="133" t="s">
        <v>11764</v>
      </c>
      <c r="I6186" t="b">
        <v>0</v>
      </c>
      <c r="J6186" s="133" t="s">
        <v>867</v>
      </c>
      <c r="K6186" s="91">
        <v>2000</v>
      </c>
      <c r="L6186" s="278">
        <v>2000</v>
      </c>
      <c r="M6186" s="278">
        <f t="shared" si="96"/>
        <v>0</v>
      </c>
    </row>
    <row r="6187" spans="1:13" hidden="1" x14ac:dyDescent="0.3">
      <c r="A6187" s="108">
        <v>585852</v>
      </c>
      <c r="B6187" s="133" t="s">
        <v>11765</v>
      </c>
      <c r="C6187" s="133" t="s">
        <v>29</v>
      </c>
      <c r="D6187" s="133" t="s">
        <v>11726</v>
      </c>
      <c r="E6187" s="133" t="s">
        <v>1215</v>
      </c>
      <c r="F6187" s="133" t="s">
        <v>11392</v>
      </c>
      <c r="G6187" s="133" t="s">
        <v>865</v>
      </c>
      <c r="H6187" s="133" t="s">
        <v>11766</v>
      </c>
      <c r="I6187" t="b">
        <v>0</v>
      </c>
      <c r="J6187" s="133" t="s">
        <v>867</v>
      </c>
      <c r="K6187" s="91">
        <v>1000</v>
      </c>
      <c r="L6187" s="278">
        <v>1000</v>
      </c>
      <c r="M6187" s="278">
        <f t="shared" si="96"/>
        <v>0</v>
      </c>
    </row>
    <row r="6188" spans="1:13" hidden="1" x14ac:dyDescent="0.3">
      <c r="A6188" s="108">
        <v>595568</v>
      </c>
      <c r="B6188" s="133" t="s">
        <v>11767</v>
      </c>
      <c r="C6188" s="133" t="s">
        <v>29</v>
      </c>
      <c r="D6188" s="133" t="s">
        <v>11726</v>
      </c>
      <c r="E6188" s="133" t="s">
        <v>1215</v>
      </c>
      <c r="F6188" s="133" t="s">
        <v>11392</v>
      </c>
      <c r="G6188" s="133" t="s">
        <v>925</v>
      </c>
      <c r="H6188" s="133" t="s">
        <v>11768</v>
      </c>
      <c r="I6188" t="b">
        <v>0</v>
      </c>
      <c r="J6188" s="133" t="s">
        <v>867</v>
      </c>
      <c r="K6188" s="91">
        <v>1000</v>
      </c>
      <c r="L6188" s="278">
        <v>1000</v>
      </c>
      <c r="M6188" s="278">
        <f t="shared" si="96"/>
        <v>0</v>
      </c>
    </row>
    <row r="6189" spans="1:13" hidden="1" x14ac:dyDescent="0.3">
      <c r="A6189" s="108">
        <v>586906</v>
      </c>
      <c r="B6189" s="133" t="s">
        <v>11769</v>
      </c>
      <c r="C6189" s="133" t="s">
        <v>29</v>
      </c>
      <c r="D6189" s="133" t="s">
        <v>11726</v>
      </c>
      <c r="E6189" s="133" t="s">
        <v>1215</v>
      </c>
      <c r="F6189" s="133" t="s">
        <v>11392</v>
      </c>
      <c r="G6189" s="133" t="s">
        <v>928</v>
      </c>
      <c r="H6189" s="133" t="s">
        <v>11770</v>
      </c>
      <c r="I6189" t="b">
        <v>0</v>
      </c>
      <c r="J6189" s="133" t="s">
        <v>867</v>
      </c>
      <c r="K6189" s="91">
        <v>4000</v>
      </c>
      <c r="L6189" s="278">
        <v>4000</v>
      </c>
      <c r="M6189" s="278">
        <f t="shared" si="96"/>
        <v>0</v>
      </c>
    </row>
    <row r="6190" spans="1:13" hidden="1" x14ac:dyDescent="0.3">
      <c r="A6190" s="108">
        <v>601002</v>
      </c>
      <c r="B6190" s="133" t="s">
        <v>11771</v>
      </c>
      <c r="C6190" s="133" t="s">
        <v>29</v>
      </c>
      <c r="D6190" s="133" t="s">
        <v>11726</v>
      </c>
      <c r="E6190" s="133" t="s">
        <v>1215</v>
      </c>
      <c r="F6190" s="133" t="s">
        <v>11392</v>
      </c>
      <c r="G6190" s="133" t="s">
        <v>931</v>
      </c>
      <c r="H6190" s="133" t="s">
        <v>11772</v>
      </c>
      <c r="I6190" t="b">
        <v>0</v>
      </c>
      <c r="J6190" s="133" t="s">
        <v>867</v>
      </c>
      <c r="K6190" s="91">
        <v>3000</v>
      </c>
      <c r="L6190" s="278">
        <v>3000</v>
      </c>
      <c r="M6190" s="278">
        <f t="shared" si="96"/>
        <v>0</v>
      </c>
    </row>
    <row r="6191" spans="1:13" hidden="1" x14ac:dyDescent="0.3">
      <c r="A6191" s="108">
        <v>600585</v>
      </c>
      <c r="B6191" s="133" t="s">
        <v>11773</v>
      </c>
      <c r="C6191" s="133" t="s">
        <v>29</v>
      </c>
      <c r="D6191" s="133" t="s">
        <v>11726</v>
      </c>
      <c r="E6191" s="133" t="s">
        <v>1215</v>
      </c>
      <c r="F6191" s="133" t="s">
        <v>11392</v>
      </c>
      <c r="G6191" s="133" t="s">
        <v>944</v>
      </c>
      <c r="H6191" s="133" t="s">
        <v>11774</v>
      </c>
      <c r="I6191" t="b">
        <v>0</v>
      </c>
      <c r="J6191" s="133" t="s">
        <v>867</v>
      </c>
      <c r="K6191" s="91">
        <v>2000</v>
      </c>
      <c r="L6191" s="278">
        <v>2000</v>
      </c>
      <c r="M6191" s="278">
        <f t="shared" si="96"/>
        <v>0</v>
      </c>
    </row>
    <row r="6192" spans="1:13" hidden="1" x14ac:dyDescent="0.3">
      <c r="A6192" s="108">
        <v>600671</v>
      </c>
      <c r="B6192" s="133" t="s">
        <v>11775</v>
      </c>
      <c r="C6192" s="133" t="s">
        <v>29</v>
      </c>
      <c r="D6192" s="133" t="s">
        <v>11726</v>
      </c>
      <c r="E6192" s="133" t="s">
        <v>1215</v>
      </c>
      <c r="F6192" s="133" t="s">
        <v>11392</v>
      </c>
      <c r="G6192" s="133" t="s">
        <v>1060</v>
      </c>
      <c r="H6192" s="133" t="s">
        <v>11776</v>
      </c>
      <c r="I6192" t="b">
        <v>0</v>
      </c>
      <c r="J6192" s="133" t="s">
        <v>867</v>
      </c>
      <c r="K6192" s="91">
        <v>2000</v>
      </c>
      <c r="L6192" s="278">
        <v>2000</v>
      </c>
      <c r="M6192" s="278">
        <f t="shared" si="96"/>
        <v>0</v>
      </c>
    </row>
    <row r="6193" spans="1:13" hidden="1" x14ac:dyDescent="0.3">
      <c r="A6193" s="108">
        <v>600673</v>
      </c>
      <c r="B6193" s="133" t="s">
        <v>11777</v>
      </c>
      <c r="C6193" s="133" t="s">
        <v>29</v>
      </c>
      <c r="D6193" s="133" t="s">
        <v>11726</v>
      </c>
      <c r="E6193" s="133" t="s">
        <v>1215</v>
      </c>
      <c r="F6193" s="133" t="s">
        <v>11728</v>
      </c>
      <c r="G6193" s="133" t="s">
        <v>865</v>
      </c>
      <c r="H6193" s="133" t="s">
        <v>11778</v>
      </c>
      <c r="I6193" t="b">
        <v>0</v>
      </c>
      <c r="J6193" s="133" t="s">
        <v>867</v>
      </c>
      <c r="K6193" s="91">
        <v>0</v>
      </c>
      <c r="L6193" s="278">
        <v>0</v>
      </c>
      <c r="M6193" s="278">
        <f t="shared" si="96"/>
        <v>0</v>
      </c>
    </row>
    <row r="6194" spans="1:13" hidden="1" x14ac:dyDescent="0.3">
      <c r="A6194" s="108">
        <v>600949</v>
      </c>
      <c r="B6194" s="133" t="s">
        <v>11779</v>
      </c>
      <c r="C6194" s="133" t="s">
        <v>29</v>
      </c>
      <c r="D6194" s="133" t="s">
        <v>11726</v>
      </c>
      <c r="E6194" s="133" t="s">
        <v>1215</v>
      </c>
      <c r="F6194" s="133" t="s">
        <v>11732</v>
      </c>
      <c r="G6194" s="133" t="s">
        <v>865</v>
      </c>
      <c r="H6194" s="133" t="s">
        <v>11780</v>
      </c>
      <c r="I6194" t="b">
        <v>0</v>
      </c>
      <c r="J6194" s="133" t="s">
        <v>867</v>
      </c>
      <c r="K6194" s="91">
        <v>0</v>
      </c>
      <c r="L6194" s="278">
        <v>0</v>
      </c>
      <c r="M6194" s="278">
        <f t="shared" si="96"/>
        <v>0</v>
      </c>
    </row>
    <row r="6195" spans="1:13" hidden="1" x14ac:dyDescent="0.3">
      <c r="A6195" s="108">
        <v>850234</v>
      </c>
      <c r="B6195" s="133" t="s">
        <v>11781</v>
      </c>
      <c r="C6195" s="133" t="s">
        <v>29</v>
      </c>
      <c r="D6195" s="133" t="s">
        <v>11726</v>
      </c>
      <c r="E6195" s="133" t="s">
        <v>1215</v>
      </c>
      <c r="F6195" s="133" t="s">
        <v>11734</v>
      </c>
      <c r="G6195" s="133" t="s">
        <v>865</v>
      </c>
      <c r="H6195" s="133" t="s">
        <v>11782</v>
      </c>
      <c r="I6195" t="b">
        <v>0</v>
      </c>
      <c r="J6195" s="133" t="s">
        <v>867</v>
      </c>
      <c r="K6195" s="91">
        <v>0</v>
      </c>
      <c r="L6195" s="278">
        <v>0</v>
      </c>
      <c r="M6195" s="278">
        <f t="shared" si="96"/>
        <v>0</v>
      </c>
    </row>
    <row r="6196" spans="1:13" hidden="1" x14ac:dyDescent="0.3">
      <c r="A6196" s="108">
        <v>849974</v>
      </c>
      <c r="B6196" s="133" t="s">
        <v>11783</v>
      </c>
      <c r="C6196" s="133" t="s">
        <v>29</v>
      </c>
      <c r="D6196" s="133" t="s">
        <v>11726</v>
      </c>
      <c r="E6196" s="133" t="s">
        <v>1220</v>
      </c>
      <c r="F6196" s="133" t="s">
        <v>11392</v>
      </c>
      <c r="G6196" s="133" t="s">
        <v>865</v>
      </c>
      <c r="H6196" s="133" t="s">
        <v>11784</v>
      </c>
      <c r="I6196" t="b">
        <v>0</v>
      </c>
      <c r="J6196" s="133" t="s">
        <v>867</v>
      </c>
      <c r="K6196" s="91">
        <v>3000</v>
      </c>
      <c r="L6196" s="278">
        <v>3000</v>
      </c>
      <c r="M6196" s="278">
        <f t="shared" si="96"/>
        <v>0</v>
      </c>
    </row>
    <row r="6197" spans="1:13" hidden="1" x14ac:dyDescent="0.3">
      <c r="A6197" s="108">
        <v>587696</v>
      </c>
      <c r="B6197" s="133" t="s">
        <v>11785</v>
      </c>
      <c r="C6197" s="133" t="s">
        <v>29</v>
      </c>
      <c r="D6197" s="133" t="s">
        <v>11726</v>
      </c>
      <c r="E6197" s="133" t="s">
        <v>1220</v>
      </c>
      <c r="F6197" s="133" t="s">
        <v>11392</v>
      </c>
      <c r="G6197" s="133" t="s">
        <v>925</v>
      </c>
      <c r="H6197" s="133" t="s">
        <v>11786</v>
      </c>
      <c r="I6197" t="b">
        <v>0</v>
      </c>
      <c r="J6197" s="133" t="s">
        <v>867</v>
      </c>
      <c r="K6197" s="91">
        <v>3000</v>
      </c>
      <c r="L6197" s="278">
        <v>3000</v>
      </c>
      <c r="M6197" s="278">
        <f t="shared" si="96"/>
        <v>0</v>
      </c>
    </row>
    <row r="6198" spans="1:13" hidden="1" x14ac:dyDescent="0.3">
      <c r="A6198" s="108">
        <v>587573</v>
      </c>
      <c r="B6198" s="133" t="s">
        <v>11787</v>
      </c>
      <c r="C6198" s="133" t="s">
        <v>29</v>
      </c>
      <c r="D6198" s="133" t="s">
        <v>11726</v>
      </c>
      <c r="E6198" s="133" t="s">
        <v>1220</v>
      </c>
      <c r="F6198" s="133" t="s">
        <v>11392</v>
      </c>
      <c r="G6198" s="133" t="s">
        <v>928</v>
      </c>
      <c r="H6198" s="133" t="s">
        <v>11788</v>
      </c>
      <c r="I6198" t="b">
        <v>0</v>
      </c>
      <c r="J6198" s="133" t="s">
        <v>867</v>
      </c>
      <c r="K6198" s="91">
        <v>3000</v>
      </c>
      <c r="L6198" s="278">
        <v>3000</v>
      </c>
      <c r="M6198" s="278">
        <f t="shared" si="96"/>
        <v>0</v>
      </c>
    </row>
    <row r="6199" spans="1:13" hidden="1" x14ac:dyDescent="0.3">
      <c r="A6199" s="108">
        <v>601059</v>
      </c>
      <c r="B6199" s="133" t="s">
        <v>11789</v>
      </c>
      <c r="C6199" s="133" t="s">
        <v>29</v>
      </c>
      <c r="D6199" s="133" t="s">
        <v>11726</v>
      </c>
      <c r="E6199" s="133" t="s">
        <v>1220</v>
      </c>
      <c r="F6199" s="133" t="s">
        <v>11392</v>
      </c>
      <c r="G6199" s="133" t="s">
        <v>931</v>
      </c>
      <c r="H6199" s="133" t="s">
        <v>11790</v>
      </c>
      <c r="I6199" t="b">
        <v>0</v>
      </c>
      <c r="J6199" s="133" t="s">
        <v>867</v>
      </c>
      <c r="K6199" s="91">
        <v>8000</v>
      </c>
      <c r="L6199" s="278">
        <v>8000</v>
      </c>
      <c r="M6199" s="278">
        <f t="shared" si="96"/>
        <v>0</v>
      </c>
    </row>
    <row r="6200" spans="1:13" hidden="1" x14ac:dyDescent="0.3">
      <c r="A6200" s="108">
        <v>602380</v>
      </c>
      <c r="B6200" s="133" t="s">
        <v>11791</v>
      </c>
      <c r="C6200" s="133" t="s">
        <v>29</v>
      </c>
      <c r="D6200" s="133" t="s">
        <v>11726</v>
      </c>
      <c r="E6200" s="133" t="s">
        <v>1220</v>
      </c>
      <c r="F6200" s="133" t="s">
        <v>11392</v>
      </c>
      <c r="G6200" s="133" t="s">
        <v>944</v>
      </c>
      <c r="H6200" s="133" t="s">
        <v>11792</v>
      </c>
      <c r="I6200" t="b">
        <v>0</v>
      </c>
      <c r="J6200" s="133" t="s">
        <v>867</v>
      </c>
      <c r="K6200" s="91">
        <v>6000</v>
      </c>
      <c r="L6200" s="278">
        <v>6000</v>
      </c>
      <c r="M6200" s="278">
        <f t="shared" si="96"/>
        <v>0</v>
      </c>
    </row>
    <row r="6201" spans="1:13" hidden="1" x14ac:dyDescent="0.3">
      <c r="A6201" s="108">
        <v>851335</v>
      </c>
      <c r="B6201" s="133" t="s">
        <v>11793</v>
      </c>
      <c r="C6201" s="133" t="s">
        <v>29</v>
      </c>
      <c r="D6201" s="133" t="s">
        <v>11726</v>
      </c>
      <c r="E6201" s="133" t="s">
        <v>1220</v>
      </c>
      <c r="F6201" s="133" t="s">
        <v>11728</v>
      </c>
      <c r="G6201" s="133" t="s">
        <v>865</v>
      </c>
      <c r="H6201" s="133" t="s">
        <v>11794</v>
      </c>
      <c r="I6201" t="b">
        <v>0</v>
      </c>
      <c r="J6201" s="133" t="s">
        <v>867</v>
      </c>
      <c r="K6201" s="91">
        <v>0</v>
      </c>
      <c r="L6201" s="278">
        <v>0</v>
      </c>
      <c r="M6201" s="278">
        <f t="shared" si="96"/>
        <v>0</v>
      </c>
    </row>
    <row r="6202" spans="1:13" hidden="1" x14ac:dyDescent="0.3">
      <c r="A6202" s="108">
        <v>595176</v>
      </c>
      <c r="B6202" s="133" t="s">
        <v>11795</v>
      </c>
      <c r="C6202" s="133" t="s">
        <v>29</v>
      </c>
      <c r="D6202" s="133" t="s">
        <v>11726</v>
      </c>
      <c r="E6202" s="133" t="s">
        <v>1220</v>
      </c>
      <c r="F6202" s="133" t="s">
        <v>11728</v>
      </c>
      <c r="G6202" s="133" t="s">
        <v>925</v>
      </c>
      <c r="H6202" s="133" t="s">
        <v>11796</v>
      </c>
      <c r="I6202" t="b">
        <v>0</v>
      </c>
      <c r="J6202" s="133" t="s">
        <v>867</v>
      </c>
      <c r="K6202" s="91">
        <v>0</v>
      </c>
      <c r="L6202" s="278">
        <v>0</v>
      </c>
      <c r="M6202" s="278">
        <f t="shared" si="96"/>
        <v>0</v>
      </c>
    </row>
    <row r="6203" spans="1:13" hidden="1" x14ac:dyDescent="0.3">
      <c r="A6203" s="108">
        <v>602506</v>
      </c>
      <c r="B6203" s="133" t="s">
        <v>11797</v>
      </c>
      <c r="C6203" s="133" t="s">
        <v>29</v>
      </c>
      <c r="D6203" s="133" t="s">
        <v>11726</v>
      </c>
      <c r="E6203" s="133" t="s">
        <v>1220</v>
      </c>
      <c r="F6203" s="133" t="s">
        <v>11734</v>
      </c>
      <c r="G6203" s="133" t="s">
        <v>865</v>
      </c>
      <c r="H6203" s="133" t="s">
        <v>11798</v>
      </c>
      <c r="I6203" t="b">
        <v>0</v>
      </c>
      <c r="J6203" s="133" t="s">
        <v>867</v>
      </c>
      <c r="K6203" s="91">
        <v>0</v>
      </c>
      <c r="L6203" s="278">
        <v>0</v>
      </c>
      <c r="M6203" s="278">
        <f t="shared" si="96"/>
        <v>0</v>
      </c>
    </row>
    <row r="6204" spans="1:13" hidden="1" x14ac:dyDescent="0.3">
      <c r="A6204" s="108">
        <v>602507</v>
      </c>
      <c r="B6204" s="133" t="s">
        <v>11799</v>
      </c>
      <c r="C6204" s="133" t="s">
        <v>29</v>
      </c>
      <c r="D6204" s="133" t="s">
        <v>11726</v>
      </c>
      <c r="E6204" s="133" t="s">
        <v>1229</v>
      </c>
      <c r="F6204" s="133" t="s">
        <v>11392</v>
      </c>
      <c r="G6204" s="133" t="s">
        <v>865</v>
      </c>
      <c r="H6204" s="133" t="s">
        <v>1308</v>
      </c>
      <c r="I6204" t="b">
        <v>0</v>
      </c>
      <c r="J6204" s="133" t="s">
        <v>867</v>
      </c>
      <c r="K6204" s="91">
        <v>500</v>
      </c>
      <c r="L6204" s="278">
        <v>500</v>
      </c>
      <c r="M6204" s="278">
        <f t="shared" si="96"/>
        <v>0</v>
      </c>
    </row>
    <row r="6205" spans="1:13" hidden="1" x14ac:dyDescent="0.3">
      <c r="A6205" s="108">
        <v>602508</v>
      </c>
      <c r="B6205" s="133" t="s">
        <v>11800</v>
      </c>
      <c r="C6205" s="133" t="s">
        <v>29</v>
      </c>
      <c r="D6205" s="133" t="s">
        <v>11726</v>
      </c>
      <c r="E6205" s="133" t="s">
        <v>1229</v>
      </c>
      <c r="F6205" s="133" t="s">
        <v>11392</v>
      </c>
      <c r="G6205" s="133" t="s">
        <v>925</v>
      </c>
      <c r="H6205" s="133" t="s">
        <v>11801</v>
      </c>
      <c r="I6205" t="b">
        <v>0</v>
      </c>
      <c r="J6205" s="133" t="s">
        <v>867</v>
      </c>
      <c r="K6205" s="91">
        <v>150</v>
      </c>
      <c r="L6205" s="278">
        <v>150</v>
      </c>
      <c r="M6205" s="278">
        <f t="shared" si="96"/>
        <v>0</v>
      </c>
    </row>
    <row r="6206" spans="1:13" hidden="1" x14ac:dyDescent="0.3">
      <c r="A6206" s="108">
        <v>599517</v>
      </c>
      <c r="B6206" s="133" t="s">
        <v>11802</v>
      </c>
      <c r="C6206" s="133" t="s">
        <v>29</v>
      </c>
      <c r="D6206" s="133" t="s">
        <v>11726</v>
      </c>
      <c r="E6206" s="133" t="s">
        <v>1229</v>
      </c>
      <c r="F6206" s="133" t="s">
        <v>11392</v>
      </c>
      <c r="G6206" s="133" t="s">
        <v>928</v>
      </c>
      <c r="H6206" s="133" t="s">
        <v>11803</v>
      </c>
      <c r="I6206" t="b">
        <v>0</v>
      </c>
      <c r="J6206" s="133" t="s">
        <v>867</v>
      </c>
      <c r="K6206" s="91">
        <v>400</v>
      </c>
      <c r="L6206" s="278">
        <v>400</v>
      </c>
      <c r="M6206" s="278">
        <f t="shared" si="96"/>
        <v>0</v>
      </c>
    </row>
    <row r="6207" spans="1:13" hidden="1" x14ac:dyDescent="0.3">
      <c r="A6207" s="108">
        <v>594467</v>
      </c>
      <c r="B6207" s="133" t="s">
        <v>11804</v>
      </c>
      <c r="C6207" s="133" t="s">
        <v>29</v>
      </c>
      <c r="D6207" s="133" t="s">
        <v>11726</v>
      </c>
      <c r="E6207" s="133" t="s">
        <v>1229</v>
      </c>
      <c r="F6207" s="133" t="s">
        <v>11392</v>
      </c>
      <c r="G6207" s="133" t="s">
        <v>931</v>
      </c>
      <c r="H6207" s="133" t="s">
        <v>11805</v>
      </c>
      <c r="I6207" t="b">
        <v>0</v>
      </c>
      <c r="J6207" s="133" t="s">
        <v>867</v>
      </c>
      <c r="K6207" s="91">
        <v>2130</v>
      </c>
      <c r="L6207" s="278">
        <v>2130</v>
      </c>
      <c r="M6207" s="278">
        <f t="shared" si="96"/>
        <v>0</v>
      </c>
    </row>
    <row r="6208" spans="1:13" hidden="1" x14ac:dyDescent="0.3">
      <c r="A6208" s="108">
        <v>850470</v>
      </c>
      <c r="B6208" s="133" t="s">
        <v>11806</v>
      </c>
      <c r="C6208" s="133" t="s">
        <v>29</v>
      </c>
      <c r="D6208" s="133" t="s">
        <v>11726</v>
      </c>
      <c r="E6208" s="133" t="s">
        <v>1229</v>
      </c>
      <c r="F6208" s="133" t="s">
        <v>11392</v>
      </c>
      <c r="G6208" s="133" t="s">
        <v>944</v>
      </c>
      <c r="H6208" s="133" t="s">
        <v>11807</v>
      </c>
      <c r="I6208" t="b">
        <v>0</v>
      </c>
      <c r="J6208" s="133" t="s">
        <v>867</v>
      </c>
      <c r="K6208" s="91">
        <v>2500</v>
      </c>
      <c r="L6208" s="278">
        <v>2500</v>
      </c>
      <c r="M6208" s="278">
        <f t="shared" si="96"/>
        <v>0</v>
      </c>
    </row>
    <row r="6209" spans="1:13" hidden="1" x14ac:dyDescent="0.3">
      <c r="A6209" s="108">
        <v>850471</v>
      </c>
      <c r="B6209" s="133" t="s">
        <v>11808</v>
      </c>
      <c r="C6209" s="133" t="s">
        <v>29</v>
      </c>
      <c r="D6209" s="133" t="s">
        <v>11726</v>
      </c>
      <c r="E6209" s="133" t="s">
        <v>1240</v>
      </c>
      <c r="F6209" s="133" t="s">
        <v>11392</v>
      </c>
      <c r="G6209" s="133" t="s">
        <v>865</v>
      </c>
      <c r="H6209" s="133" t="s">
        <v>11809</v>
      </c>
      <c r="I6209" t="b">
        <v>0</v>
      </c>
      <c r="J6209" s="133" t="s">
        <v>867</v>
      </c>
      <c r="K6209" s="91">
        <v>0</v>
      </c>
      <c r="L6209" s="278">
        <v>0</v>
      </c>
      <c r="M6209" s="278">
        <f t="shared" si="96"/>
        <v>0</v>
      </c>
    </row>
    <row r="6210" spans="1:13" hidden="1" x14ac:dyDescent="0.3">
      <c r="A6210" s="108">
        <v>592096</v>
      </c>
      <c r="B6210" s="133" t="s">
        <v>11810</v>
      </c>
      <c r="C6210" s="133" t="s">
        <v>29</v>
      </c>
      <c r="D6210" s="133" t="s">
        <v>11726</v>
      </c>
      <c r="E6210" s="133" t="s">
        <v>1240</v>
      </c>
      <c r="F6210" s="133" t="s">
        <v>11392</v>
      </c>
      <c r="G6210" s="133" t="s">
        <v>925</v>
      </c>
      <c r="H6210" s="133" t="s">
        <v>11811</v>
      </c>
      <c r="I6210" t="b">
        <v>0</v>
      </c>
      <c r="J6210" s="133" t="s">
        <v>867</v>
      </c>
      <c r="K6210" s="91">
        <v>0</v>
      </c>
      <c r="L6210" s="278">
        <v>0</v>
      </c>
      <c r="M6210" s="278">
        <f t="shared" si="96"/>
        <v>0</v>
      </c>
    </row>
    <row r="6211" spans="1:13" hidden="1" x14ac:dyDescent="0.3">
      <c r="A6211" s="108">
        <v>850479</v>
      </c>
      <c r="B6211" s="133" t="s">
        <v>11812</v>
      </c>
      <c r="C6211" s="133" t="s">
        <v>29</v>
      </c>
      <c r="D6211" s="133" t="s">
        <v>11726</v>
      </c>
      <c r="E6211" s="133" t="s">
        <v>1240</v>
      </c>
      <c r="F6211" s="133" t="s">
        <v>11392</v>
      </c>
      <c r="G6211" s="133" t="s">
        <v>928</v>
      </c>
      <c r="H6211" s="133" t="s">
        <v>11813</v>
      </c>
      <c r="I6211" t="b">
        <v>0</v>
      </c>
      <c r="J6211" s="133" t="s">
        <v>867</v>
      </c>
      <c r="K6211" s="91">
        <v>0</v>
      </c>
      <c r="L6211" s="278">
        <v>0</v>
      </c>
      <c r="M6211" s="278">
        <f t="shared" si="96"/>
        <v>0</v>
      </c>
    </row>
    <row r="6212" spans="1:13" hidden="1" x14ac:dyDescent="0.3">
      <c r="A6212" s="108">
        <v>850480</v>
      </c>
      <c r="B6212" s="133" t="s">
        <v>11814</v>
      </c>
      <c r="C6212" s="133" t="s">
        <v>29</v>
      </c>
      <c r="D6212" s="133" t="s">
        <v>11726</v>
      </c>
      <c r="E6212" s="133" t="s">
        <v>1240</v>
      </c>
      <c r="F6212" s="133" t="s">
        <v>11392</v>
      </c>
      <c r="G6212" s="133" t="s">
        <v>931</v>
      </c>
      <c r="H6212" s="133" t="s">
        <v>11815</v>
      </c>
      <c r="I6212" t="b">
        <v>0</v>
      </c>
      <c r="J6212" s="133" t="s">
        <v>867</v>
      </c>
      <c r="K6212" s="91">
        <v>0</v>
      </c>
      <c r="L6212" s="278">
        <v>0</v>
      </c>
      <c r="M6212" s="278">
        <f t="shared" si="96"/>
        <v>0</v>
      </c>
    </row>
    <row r="6213" spans="1:13" hidden="1" x14ac:dyDescent="0.3">
      <c r="A6213" s="108">
        <v>850484</v>
      </c>
      <c r="B6213" s="133" t="s">
        <v>11816</v>
      </c>
      <c r="C6213" s="133" t="s">
        <v>29</v>
      </c>
      <c r="D6213" s="133" t="s">
        <v>11726</v>
      </c>
      <c r="E6213" s="133" t="s">
        <v>1240</v>
      </c>
      <c r="F6213" s="133" t="s">
        <v>11392</v>
      </c>
      <c r="G6213" s="133" t="s">
        <v>944</v>
      </c>
      <c r="H6213" s="133" t="s">
        <v>11817</v>
      </c>
      <c r="I6213" t="b">
        <v>0</v>
      </c>
      <c r="J6213" s="133" t="s">
        <v>867</v>
      </c>
      <c r="K6213" s="91">
        <v>0</v>
      </c>
      <c r="L6213" s="278">
        <v>0</v>
      </c>
      <c r="M6213" s="278">
        <f t="shared" si="96"/>
        <v>0</v>
      </c>
    </row>
    <row r="6214" spans="1:13" hidden="1" x14ac:dyDescent="0.3">
      <c r="A6214" s="108">
        <v>593199</v>
      </c>
      <c r="B6214" s="133" t="s">
        <v>11818</v>
      </c>
      <c r="C6214" s="133" t="s">
        <v>29</v>
      </c>
      <c r="D6214" s="133" t="s">
        <v>11726</v>
      </c>
      <c r="E6214" s="133" t="s">
        <v>1240</v>
      </c>
      <c r="F6214" s="133" t="s">
        <v>11392</v>
      </c>
      <c r="G6214" s="133" t="s">
        <v>1060</v>
      </c>
      <c r="H6214" s="133" t="s">
        <v>11819</v>
      </c>
      <c r="I6214" t="b">
        <v>0</v>
      </c>
      <c r="J6214" s="133" t="s">
        <v>867</v>
      </c>
      <c r="K6214" s="91">
        <v>250</v>
      </c>
      <c r="L6214" s="278">
        <v>250</v>
      </c>
      <c r="M6214" s="278">
        <f t="shared" ref="M6214:M6277" si="97">+L6214-K6214</f>
        <v>0</v>
      </c>
    </row>
    <row r="6215" spans="1:13" hidden="1" x14ac:dyDescent="0.3">
      <c r="A6215" s="108">
        <v>1447569</v>
      </c>
      <c r="B6215" s="133" t="s">
        <v>11820</v>
      </c>
      <c r="C6215" s="133" t="s">
        <v>29</v>
      </c>
      <c r="D6215" s="133" t="s">
        <v>11726</v>
      </c>
      <c r="E6215" s="133" t="s">
        <v>1240</v>
      </c>
      <c r="F6215" s="133" t="s">
        <v>11728</v>
      </c>
      <c r="G6215" s="133" t="s">
        <v>865</v>
      </c>
      <c r="H6215" s="133" t="s">
        <v>11821</v>
      </c>
      <c r="I6215" t="b">
        <v>0</v>
      </c>
      <c r="J6215" s="133" t="s">
        <v>867</v>
      </c>
      <c r="K6215" s="91">
        <v>5000</v>
      </c>
      <c r="L6215" s="278">
        <v>5000</v>
      </c>
      <c r="M6215" s="278">
        <f t="shared" si="97"/>
        <v>0</v>
      </c>
    </row>
    <row r="6216" spans="1:13" hidden="1" x14ac:dyDescent="0.3">
      <c r="A6216" s="108">
        <v>600444</v>
      </c>
      <c r="B6216" s="133" t="s">
        <v>11822</v>
      </c>
      <c r="C6216" s="133" t="s">
        <v>29</v>
      </c>
      <c r="D6216" s="133" t="s">
        <v>11726</v>
      </c>
      <c r="E6216" s="133" t="s">
        <v>1240</v>
      </c>
      <c r="F6216" s="133" t="s">
        <v>11728</v>
      </c>
      <c r="G6216" s="133" t="s">
        <v>925</v>
      </c>
      <c r="H6216" s="133" t="s">
        <v>11823</v>
      </c>
      <c r="I6216" t="b">
        <v>0</v>
      </c>
      <c r="J6216" s="133" t="s">
        <v>867</v>
      </c>
      <c r="K6216" s="91">
        <v>22000</v>
      </c>
      <c r="L6216" s="278">
        <v>22000</v>
      </c>
      <c r="M6216" s="278">
        <f t="shared" si="97"/>
        <v>0</v>
      </c>
    </row>
    <row r="6217" spans="1:13" hidden="1" x14ac:dyDescent="0.3">
      <c r="A6217" s="108">
        <v>586165</v>
      </c>
      <c r="B6217" s="133" t="s">
        <v>11824</v>
      </c>
      <c r="C6217" s="133" t="s">
        <v>29</v>
      </c>
      <c r="D6217" s="133" t="s">
        <v>11726</v>
      </c>
      <c r="E6217" s="133" t="s">
        <v>1240</v>
      </c>
      <c r="F6217" s="133" t="s">
        <v>11728</v>
      </c>
      <c r="G6217" s="133" t="s">
        <v>928</v>
      </c>
      <c r="H6217" s="133" t="s">
        <v>11825</v>
      </c>
      <c r="I6217" t="b">
        <v>0</v>
      </c>
      <c r="J6217" s="133" t="s">
        <v>867</v>
      </c>
      <c r="K6217" s="91">
        <v>43300</v>
      </c>
      <c r="L6217" s="278">
        <v>43300</v>
      </c>
      <c r="M6217" s="278">
        <f t="shared" si="97"/>
        <v>0</v>
      </c>
    </row>
    <row r="6218" spans="1:13" hidden="1" x14ac:dyDescent="0.3">
      <c r="A6218" s="108">
        <v>850390</v>
      </c>
      <c r="B6218" s="133" t="s">
        <v>11826</v>
      </c>
      <c r="C6218" s="133" t="s">
        <v>29</v>
      </c>
      <c r="D6218" s="133" t="s">
        <v>11726</v>
      </c>
      <c r="E6218" s="133" t="s">
        <v>1240</v>
      </c>
      <c r="F6218" s="133" t="s">
        <v>11734</v>
      </c>
      <c r="G6218" s="133" t="s">
        <v>865</v>
      </c>
      <c r="H6218" s="133" t="s">
        <v>11815</v>
      </c>
      <c r="I6218" t="b">
        <v>0</v>
      </c>
      <c r="J6218" s="133" t="s">
        <v>867</v>
      </c>
      <c r="K6218" s="91">
        <v>60000</v>
      </c>
      <c r="L6218" s="278">
        <v>60000</v>
      </c>
      <c r="M6218" s="278">
        <f t="shared" si="97"/>
        <v>0</v>
      </c>
    </row>
    <row r="6219" spans="1:13" hidden="1" x14ac:dyDescent="0.3">
      <c r="A6219" s="108">
        <v>586991</v>
      </c>
      <c r="B6219" s="133" t="s">
        <v>11827</v>
      </c>
      <c r="C6219" s="133" t="s">
        <v>29</v>
      </c>
      <c r="D6219" s="133" t="s">
        <v>11726</v>
      </c>
      <c r="E6219" s="133" t="s">
        <v>1243</v>
      </c>
      <c r="F6219" s="133" t="s">
        <v>11392</v>
      </c>
      <c r="G6219" s="133" t="s">
        <v>865</v>
      </c>
      <c r="H6219" s="133" t="s">
        <v>1244</v>
      </c>
      <c r="I6219" t="b">
        <v>0</v>
      </c>
      <c r="J6219" s="133" t="s">
        <v>867</v>
      </c>
      <c r="K6219" s="91">
        <v>84000</v>
      </c>
      <c r="L6219" s="278">
        <v>84000</v>
      </c>
      <c r="M6219" s="278">
        <f t="shared" si="97"/>
        <v>0</v>
      </c>
    </row>
    <row r="6220" spans="1:13" hidden="1" x14ac:dyDescent="0.3">
      <c r="A6220" s="108">
        <v>586988</v>
      </c>
      <c r="B6220" s="133" t="s">
        <v>11828</v>
      </c>
      <c r="C6220" s="133" t="s">
        <v>29</v>
      </c>
      <c r="D6220" s="133" t="s">
        <v>11726</v>
      </c>
      <c r="E6220" s="133" t="s">
        <v>1246</v>
      </c>
      <c r="F6220" s="133" t="s">
        <v>11392</v>
      </c>
      <c r="G6220" s="133" t="s">
        <v>865</v>
      </c>
      <c r="H6220" s="133" t="s">
        <v>1326</v>
      </c>
      <c r="I6220" t="b">
        <v>0</v>
      </c>
      <c r="J6220" s="133" t="s">
        <v>867</v>
      </c>
      <c r="K6220" s="91">
        <v>8820</v>
      </c>
      <c r="L6220" s="278">
        <v>10620</v>
      </c>
      <c r="M6220" s="278">
        <f t="shared" si="97"/>
        <v>1800</v>
      </c>
    </row>
    <row r="6221" spans="1:13" hidden="1" x14ac:dyDescent="0.3">
      <c r="A6221" s="108">
        <v>1191332</v>
      </c>
      <c r="B6221" s="133" t="s">
        <v>11829</v>
      </c>
      <c r="C6221" s="133" t="s">
        <v>29</v>
      </c>
      <c r="D6221" s="133" t="s">
        <v>11726</v>
      </c>
      <c r="E6221" s="133" t="s">
        <v>1246</v>
      </c>
      <c r="F6221" s="133" t="s">
        <v>11392</v>
      </c>
      <c r="G6221" s="133" t="s">
        <v>925</v>
      </c>
      <c r="H6221" s="133" t="s">
        <v>11830</v>
      </c>
      <c r="I6221" t="b">
        <v>0</v>
      </c>
      <c r="J6221" s="133" t="s">
        <v>867</v>
      </c>
      <c r="K6221" s="91">
        <v>1800</v>
      </c>
      <c r="L6221" s="278">
        <v>600</v>
      </c>
      <c r="M6221" s="278">
        <f t="shared" si="97"/>
        <v>-1200</v>
      </c>
    </row>
    <row r="6222" spans="1:13" hidden="1" x14ac:dyDescent="0.3">
      <c r="A6222" s="108">
        <v>587092</v>
      </c>
      <c r="B6222" s="133" t="s">
        <v>11831</v>
      </c>
      <c r="C6222" s="133" t="s">
        <v>29</v>
      </c>
      <c r="D6222" s="133" t="s">
        <v>11726</v>
      </c>
      <c r="E6222" s="133" t="s">
        <v>1246</v>
      </c>
      <c r="F6222" s="133" t="s">
        <v>11728</v>
      </c>
      <c r="G6222" s="133" t="s">
        <v>928</v>
      </c>
      <c r="H6222" s="268" t="s">
        <v>1251</v>
      </c>
      <c r="I6222" t="b">
        <v>0</v>
      </c>
      <c r="J6222" s="133" t="s">
        <v>867</v>
      </c>
      <c r="K6222" s="91">
        <v>600</v>
      </c>
      <c r="L6222" s="278">
        <v>0</v>
      </c>
      <c r="M6222" s="278">
        <f t="shared" si="97"/>
        <v>-600</v>
      </c>
    </row>
    <row r="6223" spans="1:13" hidden="1" x14ac:dyDescent="0.3">
      <c r="A6223" s="108">
        <v>586989</v>
      </c>
      <c r="B6223" s="133" t="s">
        <v>11832</v>
      </c>
      <c r="C6223" s="133" t="s">
        <v>29</v>
      </c>
      <c r="D6223" s="133" t="s">
        <v>11726</v>
      </c>
      <c r="E6223" s="133" t="s">
        <v>1253</v>
      </c>
      <c r="F6223" s="133" t="s">
        <v>11392</v>
      </c>
      <c r="G6223" s="133" t="s">
        <v>865</v>
      </c>
      <c r="H6223" s="133" t="s">
        <v>1254</v>
      </c>
      <c r="I6223" t="b">
        <v>0</v>
      </c>
      <c r="J6223" s="133" t="s">
        <v>867</v>
      </c>
      <c r="K6223" s="91">
        <v>58840</v>
      </c>
      <c r="L6223" s="278">
        <v>67960</v>
      </c>
      <c r="M6223" s="278">
        <f t="shared" si="97"/>
        <v>9120</v>
      </c>
    </row>
    <row r="6224" spans="1:13" hidden="1" x14ac:dyDescent="0.3">
      <c r="A6224" s="108">
        <v>586986</v>
      </c>
      <c r="B6224" s="133" t="s">
        <v>11833</v>
      </c>
      <c r="C6224" s="133" t="s">
        <v>29</v>
      </c>
      <c r="D6224" s="133" t="s">
        <v>11726</v>
      </c>
      <c r="E6224" s="133" t="s">
        <v>1253</v>
      </c>
      <c r="F6224" s="133" t="s">
        <v>11392</v>
      </c>
      <c r="G6224" s="133" t="s">
        <v>925</v>
      </c>
      <c r="H6224" s="133" t="s">
        <v>1256</v>
      </c>
      <c r="I6224" t="b">
        <v>0</v>
      </c>
      <c r="J6224" s="133" t="s">
        <v>867</v>
      </c>
      <c r="K6224" s="91">
        <v>776510</v>
      </c>
      <c r="L6224" s="278">
        <v>776510</v>
      </c>
      <c r="M6224" s="278">
        <f t="shared" si="97"/>
        <v>0</v>
      </c>
    </row>
    <row r="6225" spans="1:13" hidden="1" x14ac:dyDescent="0.3">
      <c r="A6225" s="108">
        <v>586990</v>
      </c>
      <c r="B6225" s="133" t="s">
        <v>11834</v>
      </c>
      <c r="C6225" s="133" t="s">
        <v>29</v>
      </c>
      <c r="D6225" s="133" t="s">
        <v>11726</v>
      </c>
      <c r="E6225" s="133" t="s">
        <v>1253</v>
      </c>
      <c r="F6225" s="133" t="s">
        <v>11392</v>
      </c>
      <c r="G6225" s="133" t="s">
        <v>928</v>
      </c>
      <c r="H6225" s="133" t="s">
        <v>1259</v>
      </c>
      <c r="I6225" t="b">
        <v>0</v>
      </c>
      <c r="J6225" s="133" t="s">
        <v>867</v>
      </c>
      <c r="K6225" s="91">
        <v>0</v>
      </c>
      <c r="L6225" s="278">
        <v>0</v>
      </c>
      <c r="M6225" s="278">
        <f t="shared" si="97"/>
        <v>0</v>
      </c>
    </row>
    <row r="6226" spans="1:13" hidden="1" x14ac:dyDescent="0.3">
      <c r="A6226" s="108">
        <v>586992</v>
      </c>
      <c r="B6226" s="133" t="s">
        <v>11835</v>
      </c>
      <c r="C6226" s="133" t="s">
        <v>29</v>
      </c>
      <c r="D6226" s="133" t="s">
        <v>11726</v>
      </c>
      <c r="E6226" s="133" t="s">
        <v>1253</v>
      </c>
      <c r="F6226" s="133" t="s">
        <v>11392</v>
      </c>
      <c r="G6226" s="133" t="s">
        <v>931</v>
      </c>
      <c r="H6226" s="133" t="s">
        <v>11836</v>
      </c>
      <c r="I6226" t="b">
        <v>0</v>
      </c>
      <c r="J6226" s="133" t="s">
        <v>867</v>
      </c>
      <c r="K6226" s="91">
        <v>9120</v>
      </c>
      <c r="L6226" s="278">
        <v>5760</v>
      </c>
      <c r="M6226" s="278">
        <f t="shared" si="97"/>
        <v>-3360</v>
      </c>
    </row>
    <row r="6227" spans="1:13" hidden="1" x14ac:dyDescent="0.3">
      <c r="A6227" s="108">
        <v>595514</v>
      </c>
      <c r="B6227" s="133" t="s">
        <v>11837</v>
      </c>
      <c r="C6227" s="133" t="s">
        <v>29</v>
      </c>
      <c r="D6227" s="133" t="s">
        <v>11726</v>
      </c>
      <c r="E6227" s="133" t="s">
        <v>1253</v>
      </c>
      <c r="F6227" s="133" t="s">
        <v>11392</v>
      </c>
      <c r="G6227" s="133" t="s">
        <v>1060</v>
      </c>
      <c r="H6227" s="268" t="s">
        <v>1251</v>
      </c>
      <c r="I6227" t="b">
        <v>0</v>
      </c>
      <c r="J6227" s="133" t="s">
        <v>867</v>
      </c>
      <c r="K6227" s="91">
        <v>0</v>
      </c>
      <c r="L6227" s="278">
        <v>0</v>
      </c>
      <c r="M6227" s="278">
        <f t="shared" si="97"/>
        <v>0</v>
      </c>
    </row>
    <row r="6228" spans="1:13" hidden="1" x14ac:dyDescent="0.3">
      <c r="A6228" s="108">
        <v>601735</v>
      </c>
      <c r="B6228" s="133" t="s">
        <v>11838</v>
      </c>
      <c r="C6228" s="133" t="s">
        <v>29</v>
      </c>
      <c r="D6228" s="133" t="s">
        <v>11726</v>
      </c>
      <c r="E6228" s="133" t="s">
        <v>1253</v>
      </c>
      <c r="F6228" s="133" t="s">
        <v>11728</v>
      </c>
      <c r="G6228" s="133" t="s">
        <v>931</v>
      </c>
      <c r="H6228" s="268" t="s">
        <v>1251</v>
      </c>
      <c r="I6228" t="b">
        <v>0</v>
      </c>
      <c r="J6228" s="133" t="s">
        <v>867</v>
      </c>
      <c r="K6228" s="91">
        <v>5760</v>
      </c>
      <c r="L6228" s="278">
        <v>0</v>
      </c>
      <c r="M6228" s="278">
        <f t="shared" si="97"/>
        <v>-5760</v>
      </c>
    </row>
    <row r="6229" spans="1:13" hidden="1" x14ac:dyDescent="0.3">
      <c r="A6229" s="108">
        <v>601774</v>
      </c>
      <c r="B6229" s="133" t="s">
        <v>11839</v>
      </c>
      <c r="C6229" s="133" t="s">
        <v>29</v>
      </c>
      <c r="D6229" s="133" t="s">
        <v>11726</v>
      </c>
      <c r="E6229" s="133" t="s">
        <v>1268</v>
      </c>
      <c r="F6229" s="133" t="s">
        <v>11392</v>
      </c>
      <c r="G6229" s="133" t="s">
        <v>865</v>
      </c>
      <c r="H6229" s="133" t="s">
        <v>6210</v>
      </c>
      <c r="I6229" t="b">
        <v>0</v>
      </c>
      <c r="J6229" s="133" t="s">
        <v>867</v>
      </c>
      <c r="K6229" s="91">
        <v>200</v>
      </c>
      <c r="L6229" s="278">
        <v>200</v>
      </c>
      <c r="M6229" s="278">
        <f t="shared" si="97"/>
        <v>0</v>
      </c>
    </row>
    <row r="6230" spans="1:13" hidden="1" x14ac:dyDescent="0.3">
      <c r="A6230" s="108">
        <v>586233</v>
      </c>
      <c r="B6230" s="133" t="s">
        <v>11840</v>
      </c>
      <c r="C6230" s="133" t="s">
        <v>29</v>
      </c>
      <c r="D6230" s="133" t="s">
        <v>11726</v>
      </c>
      <c r="E6230" s="133" t="s">
        <v>1617</v>
      </c>
      <c r="F6230" s="133" t="s">
        <v>11392</v>
      </c>
      <c r="G6230" s="133" t="s">
        <v>865</v>
      </c>
      <c r="H6230" s="133" t="s">
        <v>11841</v>
      </c>
      <c r="I6230" t="b">
        <v>0</v>
      </c>
      <c r="J6230" s="133" t="s">
        <v>867</v>
      </c>
      <c r="K6230" s="91">
        <v>600</v>
      </c>
      <c r="L6230" s="278">
        <v>600</v>
      </c>
      <c r="M6230" s="278">
        <f t="shared" si="97"/>
        <v>0</v>
      </c>
    </row>
    <row r="6231" spans="1:13" hidden="1" x14ac:dyDescent="0.3">
      <c r="A6231" s="108">
        <v>601801</v>
      </c>
      <c r="B6231" s="133" t="s">
        <v>11842</v>
      </c>
      <c r="C6231" s="133" t="s">
        <v>29</v>
      </c>
      <c r="D6231" s="133" t="s">
        <v>11726</v>
      </c>
      <c r="E6231" s="133" t="s">
        <v>1273</v>
      </c>
      <c r="F6231" s="133" t="s">
        <v>11392</v>
      </c>
      <c r="G6231" s="133" t="s">
        <v>865</v>
      </c>
      <c r="H6231" s="133" t="s">
        <v>2110</v>
      </c>
      <c r="I6231" t="b">
        <v>0</v>
      </c>
      <c r="J6231" s="133" t="s">
        <v>867</v>
      </c>
      <c r="K6231" s="91">
        <v>0</v>
      </c>
      <c r="L6231" s="278">
        <v>0</v>
      </c>
      <c r="M6231" s="278">
        <f t="shared" si="97"/>
        <v>0</v>
      </c>
    </row>
    <row r="6232" spans="1:13" hidden="1" x14ac:dyDescent="0.3">
      <c r="A6232" s="108">
        <v>601510</v>
      </c>
      <c r="B6232" s="133" t="s">
        <v>11843</v>
      </c>
      <c r="C6232" s="133" t="s">
        <v>29</v>
      </c>
      <c r="D6232" s="133" t="s">
        <v>11726</v>
      </c>
      <c r="E6232" s="133" t="s">
        <v>1273</v>
      </c>
      <c r="F6232" s="133" t="s">
        <v>11392</v>
      </c>
      <c r="G6232" s="133" t="s">
        <v>925</v>
      </c>
      <c r="H6232" s="133" t="s">
        <v>11844</v>
      </c>
      <c r="I6232" t="b">
        <v>0</v>
      </c>
      <c r="J6232" s="133" t="s">
        <v>867</v>
      </c>
      <c r="K6232" s="91">
        <v>8000</v>
      </c>
      <c r="L6232" s="278">
        <v>8000</v>
      </c>
      <c r="M6232" s="278">
        <f t="shared" si="97"/>
        <v>0</v>
      </c>
    </row>
    <row r="6233" spans="1:13" hidden="1" x14ac:dyDescent="0.3">
      <c r="A6233" s="108">
        <v>601520</v>
      </c>
      <c r="B6233" s="133" t="s">
        <v>11845</v>
      </c>
      <c r="C6233" s="133" t="s">
        <v>29</v>
      </c>
      <c r="D6233" s="133" t="s">
        <v>11846</v>
      </c>
      <c r="E6233" s="133" t="s">
        <v>1165</v>
      </c>
      <c r="F6233" s="133" t="s">
        <v>11401</v>
      </c>
      <c r="G6233" s="133" t="s">
        <v>865</v>
      </c>
      <c r="H6233" s="133">
        <v>0</v>
      </c>
      <c r="I6233" t="b">
        <v>0</v>
      </c>
      <c r="J6233" s="133" t="s">
        <v>1166</v>
      </c>
      <c r="K6233" s="91">
        <v>1051390</v>
      </c>
      <c r="L6233" s="278">
        <v>1006120</v>
      </c>
      <c r="M6233" s="278">
        <f t="shared" si="97"/>
        <v>-45270</v>
      </c>
    </row>
    <row r="6234" spans="1:13" hidden="1" x14ac:dyDescent="0.3">
      <c r="A6234" s="108">
        <v>595523</v>
      </c>
      <c r="B6234" s="133" t="s">
        <v>11847</v>
      </c>
      <c r="C6234" s="133" t="s">
        <v>29</v>
      </c>
      <c r="D6234" s="133" t="s">
        <v>11846</v>
      </c>
      <c r="E6234" s="133" t="s">
        <v>1286</v>
      </c>
      <c r="F6234" s="133" t="s">
        <v>11401</v>
      </c>
      <c r="G6234" s="133" t="s">
        <v>865</v>
      </c>
      <c r="H6234" s="133" t="s">
        <v>1287</v>
      </c>
      <c r="I6234" t="b">
        <v>0</v>
      </c>
      <c r="J6234" s="133" t="s">
        <v>867</v>
      </c>
      <c r="K6234" s="91">
        <v>45000</v>
      </c>
      <c r="L6234" s="278">
        <v>45000</v>
      </c>
      <c r="M6234" s="278">
        <f t="shared" si="97"/>
        <v>0</v>
      </c>
    </row>
    <row r="6235" spans="1:13" hidden="1" x14ac:dyDescent="0.3">
      <c r="A6235" s="108">
        <v>595524</v>
      </c>
      <c r="B6235" s="133" t="s">
        <v>11848</v>
      </c>
      <c r="C6235" s="133" t="s">
        <v>29</v>
      </c>
      <c r="D6235" s="133" t="s">
        <v>11846</v>
      </c>
      <c r="E6235" s="133" t="s">
        <v>1176</v>
      </c>
      <c r="F6235" s="133" t="s">
        <v>11401</v>
      </c>
      <c r="G6235" s="133" t="s">
        <v>865</v>
      </c>
      <c r="H6235" s="133">
        <v>0</v>
      </c>
      <c r="I6235" t="b">
        <v>0</v>
      </c>
      <c r="J6235" s="133" t="s">
        <v>1166</v>
      </c>
      <c r="K6235" s="91">
        <v>488310</v>
      </c>
      <c r="L6235" s="278">
        <v>476490</v>
      </c>
      <c r="M6235" s="278">
        <f t="shared" si="97"/>
        <v>-11820</v>
      </c>
    </row>
    <row r="6236" spans="1:13" hidden="1" x14ac:dyDescent="0.3">
      <c r="A6236" s="108">
        <v>595539</v>
      </c>
      <c r="B6236" s="133" t="s">
        <v>11849</v>
      </c>
      <c r="C6236" s="133" t="s">
        <v>29</v>
      </c>
      <c r="D6236" s="133" t="s">
        <v>11846</v>
      </c>
      <c r="E6236" s="133" t="s">
        <v>1185</v>
      </c>
      <c r="F6236" s="133" t="s">
        <v>11401</v>
      </c>
      <c r="G6236" s="133" t="s">
        <v>865</v>
      </c>
      <c r="H6236" s="133" t="s">
        <v>1341</v>
      </c>
      <c r="I6236" t="b">
        <v>0</v>
      </c>
      <c r="J6236" s="133" t="s">
        <v>867</v>
      </c>
      <c r="K6236" s="91">
        <v>3220</v>
      </c>
      <c r="L6236" s="278">
        <v>3220</v>
      </c>
      <c r="M6236" s="278">
        <f t="shared" si="97"/>
        <v>0</v>
      </c>
    </row>
    <row r="6237" spans="1:13" hidden="1" x14ac:dyDescent="0.3">
      <c r="A6237" s="108">
        <v>601742</v>
      </c>
      <c r="B6237" s="133" t="s">
        <v>11850</v>
      </c>
      <c r="C6237" s="133" t="s">
        <v>29</v>
      </c>
      <c r="D6237" s="133" t="s">
        <v>11846</v>
      </c>
      <c r="E6237" s="133" t="s">
        <v>1185</v>
      </c>
      <c r="F6237" s="133" t="s">
        <v>11401</v>
      </c>
      <c r="G6237" s="133" t="s">
        <v>925</v>
      </c>
      <c r="H6237" s="133" t="s">
        <v>1411</v>
      </c>
      <c r="I6237" t="b">
        <v>0</v>
      </c>
      <c r="J6237" s="133" t="s">
        <v>867</v>
      </c>
      <c r="K6237" s="91">
        <v>500</v>
      </c>
      <c r="L6237" s="278">
        <v>500</v>
      </c>
      <c r="M6237" s="278">
        <f t="shared" si="97"/>
        <v>0</v>
      </c>
    </row>
    <row r="6238" spans="1:13" hidden="1" x14ac:dyDescent="0.3">
      <c r="A6238" s="108">
        <v>601788</v>
      </c>
      <c r="B6238" s="133" t="s">
        <v>11851</v>
      </c>
      <c r="C6238" s="133" t="s">
        <v>29</v>
      </c>
      <c r="D6238" s="133" t="s">
        <v>11846</v>
      </c>
      <c r="E6238" s="133" t="s">
        <v>1185</v>
      </c>
      <c r="F6238" s="133" t="s">
        <v>11401</v>
      </c>
      <c r="G6238" s="133" t="s">
        <v>928</v>
      </c>
      <c r="H6238" s="133" t="s">
        <v>1413</v>
      </c>
      <c r="I6238" t="b">
        <v>0</v>
      </c>
      <c r="J6238" s="133" t="s">
        <v>867</v>
      </c>
      <c r="K6238" s="91">
        <v>750</v>
      </c>
      <c r="L6238" s="278">
        <v>750</v>
      </c>
      <c r="M6238" s="278">
        <f t="shared" si="97"/>
        <v>0</v>
      </c>
    </row>
    <row r="6239" spans="1:13" hidden="1" x14ac:dyDescent="0.3">
      <c r="A6239" s="108">
        <v>586242</v>
      </c>
      <c r="B6239" s="133" t="s">
        <v>11852</v>
      </c>
      <c r="C6239" s="133" t="s">
        <v>29</v>
      </c>
      <c r="D6239" s="133" t="s">
        <v>11846</v>
      </c>
      <c r="E6239" s="133" t="s">
        <v>1185</v>
      </c>
      <c r="F6239" s="133" t="s">
        <v>11401</v>
      </c>
      <c r="G6239" s="133" t="s">
        <v>931</v>
      </c>
      <c r="H6239" s="133" t="s">
        <v>11853</v>
      </c>
      <c r="I6239" t="b">
        <v>0</v>
      </c>
      <c r="J6239" s="133" t="s">
        <v>867</v>
      </c>
      <c r="K6239" s="91">
        <v>150</v>
      </c>
      <c r="L6239" s="278">
        <v>150</v>
      </c>
      <c r="M6239" s="278">
        <f t="shared" si="97"/>
        <v>0</v>
      </c>
    </row>
    <row r="6240" spans="1:13" hidden="1" x14ac:dyDescent="0.3">
      <c r="A6240" s="108">
        <v>850160</v>
      </c>
      <c r="B6240" s="133" t="s">
        <v>11854</v>
      </c>
      <c r="C6240" s="133" t="s">
        <v>29</v>
      </c>
      <c r="D6240" s="133" t="s">
        <v>11846</v>
      </c>
      <c r="E6240" s="133" t="s">
        <v>1185</v>
      </c>
      <c r="F6240" s="133" t="s">
        <v>11401</v>
      </c>
      <c r="G6240" s="133" t="s">
        <v>944</v>
      </c>
      <c r="H6240" s="133" t="s">
        <v>1347</v>
      </c>
      <c r="I6240" t="b">
        <v>0</v>
      </c>
      <c r="J6240" s="133" t="s">
        <v>867</v>
      </c>
      <c r="K6240" s="91">
        <v>500</v>
      </c>
      <c r="L6240" s="278">
        <v>500</v>
      </c>
      <c r="M6240" s="278">
        <f t="shared" si="97"/>
        <v>0</v>
      </c>
    </row>
    <row r="6241" spans="1:13" hidden="1" x14ac:dyDescent="0.3">
      <c r="A6241" s="108">
        <v>595549</v>
      </c>
      <c r="B6241" s="133" t="s">
        <v>11855</v>
      </c>
      <c r="C6241" s="133" t="s">
        <v>29</v>
      </c>
      <c r="D6241" s="133" t="s">
        <v>11846</v>
      </c>
      <c r="E6241" s="133" t="s">
        <v>1188</v>
      </c>
      <c r="F6241" s="133" t="s">
        <v>11401</v>
      </c>
      <c r="G6241" s="133" t="s">
        <v>865</v>
      </c>
      <c r="H6241" s="133" t="s">
        <v>1189</v>
      </c>
      <c r="I6241" t="b">
        <v>0</v>
      </c>
      <c r="J6241" s="133" t="s">
        <v>867</v>
      </c>
      <c r="K6241" s="91">
        <v>3500</v>
      </c>
      <c r="L6241" s="278">
        <v>3500</v>
      </c>
      <c r="M6241" s="278">
        <f t="shared" si="97"/>
        <v>0</v>
      </c>
    </row>
    <row r="6242" spans="1:13" hidden="1" x14ac:dyDescent="0.3">
      <c r="A6242" s="108">
        <v>595550</v>
      </c>
      <c r="B6242" s="133" t="s">
        <v>11856</v>
      </c>
      <c r="C6242" s="133" t="s">
        <v>29</v>
      </c>
      <c r="D6242" s="133" t="s">
        <v>11846</v>
      </c>
      <c r="E6242" s="133" t="s">
        <v>1188</v>
      </c>
      <c r="F6242" s="133" t="s">
        <v>11401</v>
      </c>
      <c r="G6242" s="133" t="s">
        <v>925</v>
      </c>
      <c r="H6242" s="133" t="s">
        <v>1350</v>
      </c>
      <c r="I6242" t="b">
        <v>0</v>
      </c>
      <c r="J6242" s="133" t="s">
        <v>867</v>
      </c>
      <c r="K6242" s="91">
        <v>100</v>
      </c>
      <c r="L6242" s="278">
        <v>100</v>
      </c>
      <c r="M6242" s="278">
        <f t="shared" si="97"/>
        <v>0</v>
      </c>
    </row>
    <row r="6243" spans="1:13" hidden="1" x14ac:dyDescent="0.3">
      <c r="A6243" s="108">
        <v>849931</v>
      </c>
      <c r="B6243" s="133" t="s">
        <v>11857</v>
      </c>
      <c r="C6243" s="133" t="s">
        <v>29</v>
      </c>
      <c r="D6243" s="133" t="s">
        <v>11846</v>
      </c>
      <c r="E6243" s="133" t="s">
        <v>1191</v>
      </c>
      <c r="F6243" s="133" t="s">
        <v>11401</v>
      </c>
      <c r="G6243" s="133" t="s">
        <v>865</v>
      </c>
      <c r="H6243" s="133" t="s">
        <v>1192</v>
      </c>
      <c r="I6243" t="b">
        <v>0</v>
      </c>
      <c r="J6243" s="133" t="s">
        <v>867</v>
      </c>
      <c r="K6243" s="91">
        <v>1460</v>
      </c>
      <c r="L6243" s="278">
        <v>1460</v>
      </c>
      <c r="M6243" s="278">
        <f t="shared" si="97"/>
        <v>0</v>
      </c>
    </row>
    <row r="6244" spans="1:13" hidden="1" x14ac:dyDescent="0.3">
      <c r="A6244" s="108">
        <v>849922</v>
      </c>
      <c r="B6244" s="133" t="s">
        <v>11858</v>
      </c>
      <c r="C6244" s="133" t="s">
        <v>29</v>
      </c>
      <c r="D6244" s="133" t="s">
        <v>11846</v>
      </c>
      <c r="E6244" s="133" t="s">
        <v>1194</v>
      </c>
      <c r="F6244" s="133" t="s">
        <v>11401</v>
      </c>
      <c r="G6244" s="133" t="s">
        <v>865</v>
      </c>
      <c r="H6244" s="133" t="s">
        <v>1195</v>
      </c>
      <c r="I6244" t="b">
        <v>0</v>
      </c>
      <c r="J6244" s="133" t="s">
        <v>867</v>
      </c>
      <c r="K6244" s="91">
        <v>900</v>
      </c>
      <c r="L6244" s="278">
        <v>900</v>
      </c>
      <c r="M6244" s="278">
        <f t="shared" si="97"/>
        <v>0</v>
      </c>
    </row>
    <row r="6245" spans="1:13" hidden="1" x14ac:dyDescent="0.3">
      <c r="A6245" s="108">
        <v>849923</v>
      </c>
      <c r="B6245" s="133" t="s">
        <v>11859</v>
      </c>
      <c r="C6245" s="133" t="s">
        <v>29</v>
      </c>
      <c r="D6245" s="133" t="s">
        <v>11846</v>
      </c>
      <c r="E6245" s="133" t="s">
        <v>1202</v>
      </c>
      <c r="F6245" s="133" t="s">
        <v>11401</v>
      </c>
      <c r="G6245" s="133" t="s">
        <v>865</v>
      </c>
      <c r="H6245" s="133" t="s">
        <v>1203</v>
      </c>
      <c r="I6245" t="b">
        <v>0</v>
      </c>
      <c r="J6245" s="133" t="s">
        <v>867</v>
      </c>
      <c r="K6245" s="91">
        <v>1140</v>
      </c>
      <c r="L6245" s="278">
        <v>1140</v>
      </c>
      <c r="M6245" s="278">
        <f t="shared" si="97"/>
        <v>0</v>
      </c>
    </row>
    <row r="6246" spans="1:13" hidden="1" x14ac:dyDescent="0.3">
      <c r="A6246" s="108">
        <v>595534</v>
      </c>
      <c r="B6246" s="133" t="s">
        <v>11860</v>
      </c>
      <c r="C6246" s="133" t="s">
        <v>29</v>
      </c>
      <c r="D6246" s="133" t="s">
        <v>11846</v>
      </c>
      <c r="E6246" s="133" t="s">
        <v>1354</v>
      </c>
      <c r="F6246" s="133" t="s">
        <v>11401</v>
      </c>
      <c r="G6246" s="133" t="s">
        <v>865</v>
      </c>
      <c r="H6246" s="133" t="s">
        <v>5088</v>
      </c>
      <c r="I6246" t="b">
        <v>0</v>
      </c>
      <c r="J6246" s="133" t="s">
        <v>867</v>
      </c>
      <c r="K6246" s="91">
        <v>800</v>
      </c>
      <c r="L6246" s="278">
        <v>800</v>
      </c>
      <c r="M6246" s="278">
        <f t="shared" si="97"/>
        <v>0</v>
      </c>
    </row>
    <row r="6247" spans="1:13" hidden="1" x14ac:dyDescent="0.3">
      <c r="A6247" s="108">
        <v>601739</v>
      </c>
      <c r="B6247" s="133" t="s">
        <v>11861</v>
      </c>
      <c r="C6247" s="133" t="s">
        <v>29</v>
      </c>
      <c r="D6247" s="133" t="s">
        <v>11846</v>
      </c>
      <c r="E6247" s="133" t="s">
        <v>1207</v>
      </c>
      <c r="F6247" s="133" t="s">
        <v>11401</v>
      </c>
      <c r="G6247" s="133" t="s">
        <v>865</v>
      </c>
      <c r="H6247" s="133" t="s">
        <v>11862</v>
      </c>
      <c r="I6247" t="b">
        <v>0</v>
      </c>
      <c r="J6247" s="133" t="s">
        <v>867</v>
      </c>
      <c r="K6247" s="91">
        <v>2300</v>
      </c>
      <c r="L6247" s="278">
        <v>2300</v>
      </c>
      <c r="M6247" s="278">
        <f t="shared" si="97"/>
        <v>0</v>
      </c>
    </row>
    <row r="6248" spans="1:13" hidden="1" x14ac:dyDescent="0.3">
      <c r="A6248" s="108">
        <v>601785</v>
      </c>
      <c r="B6248" s="133" t="s">
        <v>11863</v>
      </c>
      <c r="C6248" s="133" t="s">
        <v>29</v>
      </c>
      <c r="D6248" s="133" t="s">
        <v>11846</v>
      </c>
      <c r="E6248" s="133" t="s">
        <v>1212</v>
      </c>
      <c r="F6248" s="133" t="s">
        <v>11401</v>
      </c>
      <c r="G6248" s="133" t="s">
        <v>865</v>
      </c>
      <c r="H6248" s="133" t="s">
        <v>6501</v>
      </c>
      <c r="I6248" t="b">
        <v>0</v>
      </c>
      <c r="J6248" s="133" t="s">
        <v>867</v>
      </c>
      <c r="K6248" s="91">
        <v>50000</v>
      </c>
      <c r="L6248" s="278">
        <v>50000</v>
      </c>
      <c r="M6248" s="278">
        <f t="shared" si="97"/>
        <v>0</v>
      </c>
    </row>
    <row r="6249" spans="1:13" hidden="1" x14ac:dyDescent="0.3">
      <c r="A6249" s="108">
        <v>586239</v>
      </c>
      <c r="B6249" s="133" t="s">
        <v>11864</v>
      </c>
      <c r="C6249" s="133" t="s">
        <v>29</v>
      </c>
      <c r="D6249" s="133" t="s">
        <v>11846</v>
      </c>
      <c r="E6249" s="133" t="s">
        <v>1215</v>
      </c>
      <c r="F6249" s="133" t="s">
        <v>11401</v>
      </c>
      <c r="G6249" s="133" t="s">
        <v>865</v>
      </c>
      <c r="H6249" s="133" t="s">
        <v>11865</v>
      </c>
      <c r="I6249" t="b">
        <v>0</v>
      </c>
      <c r="J6249" s="133" t="s">
        <v>867</v>
      </c>
      <c r="K6249" s="91">
        <v>320</v>
      </c>
      <c r="L6249" s="278">
        <v>320</v>
      </c>
      <c r="M6249" s="278">
        <f t="shared" si="97"/>
        <v>0</v>
      </c>
    </row>
    <row r="6250" spans="1:13" hidden="1" x14ac:dyDescent="0.3">
      <c r="A6250" s="108">
        <v>601805</v>
      </c>
      <c r="B6250" s="133" t="s">
        <v>11866</v>
      </c>
      <c r="C6250" s="133" t="s">
        <v>29</v>
      </c>
      <c r="D6250" s="133" t="s">
        <v>11846</v>
      </c>
      <c r="E6250" s="133" t="s">
        <v>1215</v>
      </c>
      <c r="F6250" s="133" t="s">
        <v>11401</v>
      </c>
      <c r="G6250" s="133" t="s">
        <v>925</v>
      </c>
      <c r="H6250" s="133" t="s">
        <v>11867</v>
      </c>
      <c r="I6250" t="b">
        <v>0</v>
      </c>
      <c r="J6250" s="133" t="s">
        <v>867</v>
      </c>
      <c r="K6250" s="91">
        <v>2500</v>
      </c>
      <c r="L6250" s="278">
        <v>2500</v>
      </c>
      <c r="M6250" s="278">
        <f t="shared" si="97"/>
        <v>0</v>
      </c>
    </row>
    <row r="6251" spans="1:13" hidden="1" x14ac:dyDescent="0.3">
      <c r="A6251" s="108">
        <v>601521</v>
      </c>
      <c r="B6251" s="133" t="s">
        <v>11868</v>
      </c>
      <c r="C6251" s="133" t="s">
        <v>29</v>
      </c>
      <c r="D6251" s="133" t="s">
        <v>11846</v>
      </c>
      <c r="E6251" s="133" t="s">
        <v>1215</v>
      </c>
      <c r="F6251" s="133" t="s">
        <v>11401</v>
      </c>
      <c r="G6251" s="133" t="s">
        <v>928</v>
      </c>
      <c r="H6251" s="133" t="s">
        <v>11869</v>
      </c>
      <c r="I6251" t="b">
        <v>0</v>
      </c>
      <c r="J6251" s="133" t="s">
        <v>867</v>
      </c>
      <c r="K6251" s="91">
        <v>500</v>
      </c>
      <c r="L6251" s="278">
        <v>500</v>
      </c>
      <c r="M6251" s="278">
        <f t="shared" si="97"/>
        <v>0</v>
      </c>
    </row>
    <row r="6252" spans="1:13" hidden="1" x14ac:dyDescent="0.3">
      <c r="A6252" s="108">
        <v>595543</v>
      </c>
      <c r="B6252" s="133" t="s">
        <v>11870</v>
      </c>
      <c r="C6252" s="133" t="s">
        <v>29</v>
      </c>
      <c r="D6252" s="133" t="s">
        <v>11846</v>
      </c>
      <c r="E6252" s="133" t="s">
        <v>1220</v>
      </c>
      <c r="F6252" s="133" t="s">
        <v>11401</v>
      </c>
      <c r="G6252" s="133" t="s">
        <v>865</v>
      </c>
      <c r="H6252" s="133" t="s">
        <v>11871</v>
      </c>
      <c r="I6252" t="b">
        <v>0</v>
      </c>
      <c r="J6252" s="133" t="s">
        <v>867</v>
      </c>
      <c r="K6252" s="91">
        <v>730</v>
      </c>
      <c r="L6252" s="278">
        <v>730</v>
      </c>
      <c r="M6252" s="278">
        <f t="shared" si="97"/>
        <v>0</v>
      </c>
    </row>
    <row r="6253" spans="1:13" hidden="1" x14ac:dyDescent="0.3">
      <c r="A6253" s="108">
        <v>595544</v>
      </c>
      <c r="B6253" s="133" t="s">
        <v>11872</v>
      </c>
      <c r="C6253" s="133" t="s">
        <v>29</v>
      </c>
      <c r="D6253" s="133" t="s">
        <v>11846</v>
      </c>
      <c r="E6253" s="133" t="s">
        <v>1220</v>
      </c>
      <c r="F6253" s="133" t="s">
        <v>11401</v>
      </c>
      <c r="G6253" s="133" t="s">
        <v>925</v>
      </c>
      <c r="H6253" s="133" t="s">
        <v>11873</v>
      </c>
      <c r="I6253" t="b">
        <v>0</v>
      </c>
      <c r="J6253" s="133" t="s">
        <v>867</v>
      </c>
      <c r="K6253" s="91">
        <v>3500</v>
      </c>
      <c r="L6253" s="278">
        <v>3500</v>
      </c>
      <c r="M6253" s="278">
        <f t="shared" si="97"/>
        <v>0</v>
      </c>
    </row>
    <row r="6254" spans="1:13" hidden="1" x14ac:dyDescent="0.3">
      <c r="A6254" s="108">
        <v>595536</v>
      </c>
      <c r="B6254" s="133" t="s">
        <v>11874</v>
      </c>
      <c r="C6254" s="133" t="s">
        <v>29</v>
      </c>
      <c r="D6254" s="133" t="s">
        <v>11846</v>
      </c>
      <c r="E6254" s="133" t="s">
        <v>1220</v>
      </c>
      <c r="F6254" s="133" t="s">
        <v>11401</v>
      </c>
      <c r="G6254" s="133" t="s">
        <v>928</v>
      </c>
      <c r="H6254" s="133" t="s">
        <v>1451</v>
      </c>
      <c r="I6254" t="b">
        <v>0</v>
      </c>
      <c r="J6254" s="133" t="s">
        <v>867</v>
      </c>
      <c r="K6254" s="91">
        <v>2400</v>
      </c>
      <c r="L6254" s="278">
        <v>2400</v>
      </c>
      <c r="M6254" s="278">
        <f t="shared" si="97"/>
        <v>0</v>
      </c>
    </row>
    <row r="6255" spans="1:13" hidden="1" x14ac:dyDescent="0.3">
      <c r="A6255" s="108">
        <v>601741</v>
      </c>
      <c r="B6255" s="133" t="s">
        <v>11875</v>
      </c>
      <c r="C6255" s="133" t="s">
        <v>29</v>
      </c>
      <c r="D6255" s="133" t="s">
        <v>11846</v>
      </c>
      <c r="E6255" s="133" t="s">
        <v>1229</v>
      </c>
      <c r="F6255" s="133" t="s">
        <v>11401</v>
      </c>
      <c r="G6255" s="133" t="s">
        <v>865</v>
      </c>
      <c r="H6255" s="133" t="s">
        <v>1457</v>
      </c>
      <c r="I6255" t="b">
        <v>0</v>
      </c>
      <c r="J6255" s="133" t="s">
        <v>867</v>
      </c>
      <c r="K6255" s="91">
        <v>420</v>
      </c>
      <c r="L6255" s="278">
        <v>420</v>
      </c>
      <c r="M6255" s="278">
        <f t="shared" si="97"/>
        <v>0</v>
      </c>
    </row>
    <row r="6256" spans="1:13" hidden="1" x14ac:dyDescent="0.3">
      <c r="A6256" s="108">
        <v>601787</v>
      </c>
      <c r="B6256" s="133" t="s">
        <v>11876</v>
      </c>
      <c r="C6256" s="133" t="s">
        <v>29</v>
      </c>
      <c r="D6256" s="133" t="s">
        <v>11846</v>
      </c>
      <c r="E6256" s="133" t="s">
        <v>1229</v>
      </c>
      <c r="F6256" s="133" t="s">
        <v>11401</v>
      </c>
      <c r="G6256" s="133" t="s">
        <v>925</v>
      </c>
      <c r="H6256" s="133" t="s">
        <v>1314</v>
      </c>
      <c r="I6256" t="b">
        <v>0</v>
      </c>
      <c r="J6256" s="133" t="s">
        <v>867</v>
      </c>
      <c r="K6256" s="91">
        <v>500</v>
      </c>
      <c r="L6256" s="278">
        <v>500</v>
      </c>
      <c r="M6256" s="278">
        <f t="shared" si="97"/>
        <v>0</v>
      </c>
    </row>
    <row r="6257" spans="1:13" hidden="1" x14ac:dyDescent="0.3">
      <c r="A6257" s="108">
        <v>586241</v>
      </c>
      <c r="B6257" s="133" t="s">
        <v>11877</v>
      </c>
      <c r="C6257" s="133" t="s">
        <v>29</v>
      </c>
      <c r="D6257" s="133" t="s">
        <v>11846</v>
      </c>
      <c r="E6257" s="133" t="s">
        <v>1229</v>
      </c>
      <c r="F6257" s="133" t="s">
        <v>11401</v>
      </c>
      <c r="G6257" s="133" t="s">
        <v>928</v>
      </c>
      <c r="H6257" s="133" t="s">
        <v>11878</v>
      </c>
      <c r="I6257" t="b">
        <v>0</v>
      </c>
      <c r="J6257" s="133" t="s">
        <v>867</v>
      </c>
      <c r="K6257" s="91">
        <v>170</v>
      </c>
      <c r="L6257" s="278">
        <v>170</v>
      </c>
      <c r="M6257" s="278">
        <f t="shared" si="97"/>
        <v>0</v>
      </c>
    </row>
    <row r="6258" spans="1:13" hidden="1" x14ac:dyDescent="0.3">
      <c r="A6258" s="108">
        <v>601807</v>
      </c>
      <c r="B6258" s="133" t="s">
        <v>11879</v>
      </c>
      <c r="C6258" s="133" t="s">
        <v>29</v>
      </c>
      <c r="D6258" s="133" t="s">
        <v>11846</v>
      </c>
      <c r="E6258" s="133" t="s">
        <v>1240</v>
      </c>
      <c r="F6258" s="133" t="s">
        <v>11401</v>
      </c>
      <c r="G6258" s="133" t="s">
        <v>865</v>
      </c>
      <c r="H6258" s="133" t="s">
        <v>11880</v>
      </c>
      <c r="I6258" t="b">
        <v>0</v>
      </c>
      <c r="J6258" s="133" t="s">
        <v>867</v>
      </c>
      <c r="K6258" s="91">
        <v>9000</v>
      </c>
      <c r="L6258" s="278">
        <v>9000</v>
      </c>
      <c r="M6258" s="278">
        <f t="shared" si="97"/>
        <v>0</v>
      </c>
    </row>
    <row r="6259" spans="1:13" hidden="1" x14ac:dyDescent="0.3">
      <c r="A6259" s="108">
        <v>601523</v>
      </c>
      <c r="B6259" s="133" t="s">
        <v>11881</v>
      </c>
      <c r="C6259" s="133" t="s">
        <v>29</v>
      </c>
      <c r="D6259" s="133" t="s">
        <v>11846</v>
      </c>
      <c r="E6259" s="133" t="s">
        <v>1240</v>
      </c>
      <c r="F6259" s="133" t="s">
        <v>11401</v>
      </c>
      <c r="G6259" s="133" t="s">
        <v>925</v>
      </c>
      <c r="H6259" s="133" t="s">
        <v>11882</v>
      </c>
      <c r="I6259" t="b">
        <v>0</v>
      </c>
      <c r="J6259" s="133" t="s">
        <v>867</v>
      </c>
      <c r="K6259" s="91">
        <v>1350</v>
      </c>
      <c r="L6259" s="278">
        <v>1350</v>
      </c>
      <c r="M6259" s="278">
        <f t="shared" si="97"/>
        <v>0</v>
      </c>
    </row>
    <row r="6260" spans="1:13" hidden="1" x14ac:dyDescent="0.3">
      <c r="A6260" s="108">
        <v>595547</v>
      </c>
      <c r="B6260" s="133" t="s">
        <v>11883</v>
      </c>
      <c r="C6260" s="133" t="s">
        <v>29</v>
      </c>
      <c r="D6260" s="133" t="s">
        <v>11846</v>
      </c>
      <c r="E6260" s="133" t="s">
        <v>1240</v>
      </c>
      <c r="F6260" s="133" t="s">
        <v>11401</v>
      </c>
      <c r="G6260" s="133" t="s">
        <v>928</v>
      </c>
      <c r="H6260" s="133" t="s">
        <v>11884</v>
      </c>
      <c r="I6260" t="b">
        <v>0</v>
      </c>
      <c r="J6260" s="133" t="s">
        <v>867</v>
      </c>
      <c r="K6260" s="91">
        <v>1500</v>
      </c>
      <c r="L6260" s="278">
        <v>1500</v>
      </c>
      <c r="M6260" s="278">
        <f t="shared" si="97"/>
        <v>0</v>
      </c>
    </row>
    <row r="6261" spans="1:13" hidden="1" x14ac:dyDescent="0.3">
      <c r="A6261" s="108">
        <v>595548</v>
      </c>
      <c r="B6261" s="133" t="s">
        <v>11885</v>
      </c>
      <c r="C6261" s="133" t="s">
        <v>29</v>
      </c>
      <c r="D6261" s="133" t="s">
        <v>11846</v>
      </c>
      <c r="E6261" s="133" t="s">
        <v>1240</v>
      </c>
      <c r="F6261" s="133" t="s">
        <v>11401</v>
      </c>
      <c r="G6261" s="133" t="s">
        <v>931</v>
      </c>
      <c r="H6261" s="133" t="s">
        <v>11886</v>
      </c>
      <c r="I6261" t="b">
        <v>0</v>
      </c>
      <c r="J6261" s="133" t="s">
        <v>867</v>
      </c>
      <c r="K6261" s="91">
        <v>1500</v>
      </c>
      <c r="L6261" s="278">
        <v>1500</v>
      </c>
      <c r="M6261" s="278">
        <f t="shared" si="97"/>
        <v>0</v>
      </c>
    </row>
    <row r="6262" spans="1:13" hidden="1" x14ac:dyDescent="0.3">
      <c r="B6262" s="133" t="s">
        <v>11887</v>
      </c>
      <c r="C6262" s="133" t="s">
        <v>29</v>
      </c>
      <c r="D6262" s="133" t="s">
        <v>11846</v>
      </c>
      <c r="E6262" s="133" t="s">
        <v>1240</v>
      </c>
      <c r="F6262" s="133" t="s">
        <v>11401</v>
      </c>
      <c r="G6262" s="133" t="s">
        <v>944</v>
      </c>
      <c r="H6262" s="133" t="s">
        <v>1259</v>
      </c>
      <c r="I6262" t="b">
        <v>0</v>
      </c>
      <c r="J6262" s="133" t="s">
        <v>867</v>
      </c>
      <c r="K6262" s="91">
        <v>150</v>
      </c>
      <c r="L6262" s="278">
        <v>150</v>
      </c>
      <c r="M6262" s="278">
        <f t="shared" si="97"/>
        <v>0</v>
      </c>
    </row>
    <row r="6263" spans="1:13" hidden="1" x14ac:dyDescent="0.3">
      <c r="B6263" s="133" t="s">
        <v>11888</v>
      </c>
      <c r="C6263" s="133" t="s">
        <v>29</v>
      </c>
      <c r="D6263" s="133" t="s">
        <v>11846</v>
      </c>
      <c r="E6263" s="133" t="s">
        <v>1243</v>
      </c>
      <c r="F6263" s="133" t="s">
        <v>11401</v>
      </c>
      <c r="G6263" s="133" t="s">
        <v>865</v>
      </c>
      <c r="H6263" s="133" t="s">
        <v>1244</v>
      </c>
      <c r="I6263" t="b">
        <v>0</v>
      </c>
      <c r="J6263" s="133" t="s">
        <v>867</v>
      </c>
      <c r="K6263" s="91">
        <v>96000</v>
      </c>
      <c r="L6263" s="278">
        <v>96000</v>
      </c>
      <c r="M6263" s="278">
        <f t="shared" si="97"/>
        <v>0</v>
      </c>
    </row>
    <row r="6264" spans="1:13" hidden="1" x14ac:dyDescent="0.3">
      <c r="B6264" s="133" t="s">
        <v>11889</v>
      </c>
      <c r="C6264" s="133" t="s">
        <v>29</v>
      </c>
      <c r="D6264" s="133" t="s">
        <v>11846</v>
      </c>
      <c r="E6264" s="133" t="s">
        <v>1246</v>
      </c>
      <c r="F6264" s="133" t="s">
        <v>11401</v>
      </c>
      <c r="G6264" s="133" t="s">
        <v>865</v>
      </c>
      <c r="H6264" s="133" t="s">
        <v>1326</v>
      </c>
      <c r="I6264" t="b">
        <v>0</v>
      </c>
      <c r="J6264" s="133" t="s">
        <v>867</v>
      </c>
      <c r="K6264" s="91">
        <v>7620</v>
      </c>
      <c r="L6264" s="278">
        <v>9180</v>
      </c>
      <c r="M6264" s="278">
        <f t="shared" si="97"/>
        <v>1560</v>
      </c>
    </row>
    <row r="6265" spans="1:13" hidden="1" x14ac:dyDescent="0.3">
      <c r="B6265" s="133" t="s">
        <v>11890</v>
      </c>
      <c r="C6265" s="133" t="s">
        <v>29</v>
      </c>
      <c r="D6265" s="133" t="s">
        <v>11846</v>
      </c>
      <c r="E6265" s="133" t="s">
        <v>1246</v>
      </c>
      <c r="F6265" s="133" t="s">
        <v>11401</v>
      </c>
      <c r="G6265" s="133" t="s">
        <v>925</v>
      </c>
      <c r="H6265" s="268" t="s">
        <v>1251</v>
      </c>
      <c r="I6265" t="b">
        <v>0</v>
      </c>
      <c r="J6265" s="133" t="s">
        <v>867</v>
      </c>
      <c r="K6265" s="91">
        <v>1560</v>
      </c>
      <c r="L6265" s="278">
        <v>0</v>
      </c>
      <c r="M6265" s="278">
        <f t="shared" si="97"/>
        <v>-1560</v>
      </c>
    </row>
    <row r="6266" spans="1:13" hidden="1" x14ac:dyDescent="0.3">
      <c r="B6266" s="133" t="s">
        <v>11891</v>
      </c>
      <c r="C6266" s="133" t="s">
        <v>29</v>
      </c>
      <c r="D6266" s="133" t="s">
        <v>11846</v>
      </c>
      <c r="E6266" s="133" t="s">
        <v>1253</v>
      </c>
      <c r="F6266" s="133" t="s">
        <v>11401</v>
      </c>
      <c r="G6266" s="133" t="s">
        <v>865</v>
      </c>
      <c r="H6266" s="133" t="s">
        <v>1254</v>
      </c>
      <c r="I6266" t="b">
        <v>0</v>
      </c>
      <c r="J6266" s="133" t="s">
        <v>867</v>
      </c>
      <c r="K6266" s="91">
        <v>65130</v>
      </c>
      <c r="L6266" s="278">
        <v>65130</v>
      </c>
      <c r="M6266" s="278">
        <f t="shared" si="97"/>
        <v>0</v>
      </c>
    </row>
    <row r="6267" spans="1:13" hidden="1" x14ac:dyDescent="0.3">
      <c r="B6267" s="133" t="s">
        <v>11892</v>
      </c>
      <c r="C6267" s="133" t="s">
        <v>29</v>
      </c>
      <c r="D6267" s="133" t="s">
        <v>11846</v>
      </c>
      <c r="E6267" s="133" t="s">
        <v>1253</v>
      </c>
      <c r="F6267" s="133" t="s">
        <v>11401</v>
      </c>
      <c r="G6267" s="133" t="s">
        <v>925</v>
      </c>
      <c r="H6267" s="133" t="s">
        <v>1497</v>
      </c>
      <c r="I6267" t="b">
        <v>0</v>
      </c>
      <c r="J6267" s="133" t="s">
        <v>867</v>
      </c>
      <c r="K6267" s="91">
        <v>0</v>
      </c>
      <c r="L6267" s="278">
        <v>0</v>
      </c>
      <c r="M6267" s="278">
        <f t="shared" si="97"/>
        <v>0</v>
      </c>
    </row>
    <row r="6268" spans="1:13" hidden="1" x14ac:dyDescent="0.3">
      <c r="B6268" s="133" t="s">
        <v>11893</v>
      </c>
      <c r="C6268" s="133" t="s">
        <v>29</v>
      </c>
      <c r="D6268" s="133" t="s">
        <v>11846</v>
      </c>
      <c r="E6268" s="133" t="s">
        <v>1253</v>
      </c>
      <c r="F6268" s="133" t="s">
        <v>11401</v>
      </c>
      <c r="G6268" s="133" t="s">
        <v>928</v>
      </c>
      <c r="H6268" s="133" t="s">
        <v>1259</v>
      </c>
      <c r="I6268" t="b">
        <v>0</v>
      </c>
      <c r="J6268" s="133" t="s">
        <v>867</v>
      </c>
      <c r="K6268" s="91">
        <v>200</v>
      </c>
      <c r="L6268" s="278">
        <v>200</v>
      </c>
      <c r="M6268" s="278">
        <f t="shared" si="97"/>
        <v>0</v>
      </c>
    </row>
    <row r="6269" spans="1:13" hidden="1" x14ac:dyDescent="0.3">
      <c r="B6269" s="133" t="s">
        <v>11894</v>
      </c>
      <c r="C6269" s="133" t="s">
        <v>29</v>
      </c>
      <c r="D6269" s="133" t="s">
        <v>11846</v>
      </c>
      <c r="E6269" s="133" t="s">
        <v>1268</v>
      </c>
      <c r="F6269" s="133" t="s">
        <v>11401</v>
      </c>
      <c r="G6269" s="133" t="s">
        <v>865</v>
      </c>
      <c r="H6269" s="133" t="s">
        <v>1333</v>
      </c>
      <c r="I6269" t="b">
        <v>0</v>
      </c>
      <c r="J6269" s="133" t="s">
        <v>867</v>
      </c>
      <c r="K6269" s="91">
        <v>180</v>
      </c>
      <c r="L6269" s="278">
        <v>180</v>
      </c>
      <c r="M6269" s="278">
        <f t="shared" si="97"/>
        <v>0</v>
      </c>
    </row>
    <row r="6270" spans="1:13" hidden="1" x14ac:dyDescent="0.3">
      <c r="B6270" s="133" t="s">
        <v>11896</v>
      </c>
      <c r="C6270" s="133" t="s">
        <v>29</v>
      </c>
      <c r="D6270" s="133" t="s">
        <v>11897</v>
      </c>
      <c r="E6270" s="133" t="s">
        <v>1185</v>
      </c>
      <c r="F6270" s="133" t="s">
        <v>11409</v>
      </c>
      <c r="G6270" s="133" t="s">
        <v>865</v>
      </c>
      <c r="H6270" s="133" t="s">
        <v>1634</v>
      </c>
      <c r="I6270" t="b">
        <v>0</v>
      </c>
      <c r="J6270" s="133" t="s">
        <v>867</v>
      </c>
      <c r="K6270" s="91">
        <v>100</v>
      </c>
      <c r="L6270" s="278">
        <v>100</v>
      </c>
      <c r="M6270" s="278">
        <f t="shared" si="97"/>
        <v>0</v>
      </c>
    </row>
    <row r="6271" spans="1:13" hidden="1" x14ac:dyDescent="0.3">
      <c r="B6271" s="133" t="s">
        <v>11898</v>
      </c>
      <c r="C6271" s="133" t="s">
        <v>29</v>
      </c>
      <c r="D6271" s="133" t="s">
        <v>11897</v>
      </c>
      <c r="E6271" s="133" t="s">
        <v>1212</v>
      </c>
      <c r="F6271" s="133" t="s">
        <v>11409</v>
      </c>
      <c r="G6271" s="133" t="s">
        <v>865</v>
      </c>
      <c r="H6271" s="133" t="s">
        <v>11899</v>
      </c>
      <c r="I6271" t="b">
        <v>0</v>
      </c>
      <c r="J6271" s="133" t="s">
        <v>867</v>
      </c>
      <c r="K6271" s="91">
        <v>50000</v>
      </c>
      <c r="L6271" s="278">
        <v>50000</v>
      </c>
      <c r="M6271" s="278">
        <f t="shared" si="97"/>
        <v>0</v>
      </c>
    </row>
    <row r="6272" spans="1:13" hidden="1" x14ac:dyDescent="0.3">
      <c r="B6272" s="133" t="s">
        <v>11900</v>
      </c>
      <c r="C6272" s="133" t="s">
        <v>29</v>
      </c>
      <c r="D6272" s="133" t="s">
        <v>11897</v>
      </c>
      <c r="E6272" s="133" t="s">
        <v>1212</v>
      </c>
      <c r="F6272" s="133" t="s">
        <v>11409</v>
      </c>
      <c r="G6272" s="133" t="s">
        <v>925</v>
      </c>
      <c r="H6272" s="133" t="s">
        <v>11901</v>
      </c>
      <c r="I6272" t="b">
        <v>0</v>
      </c>
      <c r="J6272" s="133" t="s">
        <v>867</v>
      </c>
      <c r="K6272" s="91">
        <v>12000</v>
      </c>
      <c r="L6272" s="278">
        <v>12000</v>
      </c>
      <c r="M6272" s="278">
        <f t="shared" si="97"/>
        <v>0</v>
      </c>
    </row>
    <row r="6273" spans="2:13" hidden="1" x14ac:dyDescent="0.3">
      <c r="B6273" s="133" t="s">
        <v>11902</v>
      </c>
      <c r="C6273" s="133" t="s">
        <v>29</v>
      </c>
      <c r="D6273" s="133" t="s">
        <v>11897</v>
      </c>
      <c r="E6273" s="133" t="s">
        <v>1212</v>
      </c>
      <c r="F6273" s="133" t="s">
        <v>11409</v>
      </c>
      <c r="G6273" s="133" t="s">
        <v>928</v>
      </c>
      <c r="H6273" s="133" t="s">
        <v>11903</v>
      </c>
      <c r="I6273" t="b">
        <v>0</v>
      </c>
      <c r="J6273" s="133" t="s">
        <v>867</v>
      </c>
      <c r="K6273" s="91">
        <v>14000</v>
      </c>
      <c r="L6273" s="278">
        <v>14000</v>
      </c>
      <c r="M6273" s="278">
        <f t="shared" si="97"/>
        <v>0</v>
      </c>
    </row>
    <row r="6274" spans="2:13" hidden="1" x14ac:dyDescent="0.3">
      <c r="B6274" s="133" t="s">
        <v>11904</v>
      </c>
      <c r="C6274" s="133" t="s">
        <v>29</v>
      </c>
      <c r="D6274" s="133" t="s">
        <v>11897</v>
      </c>
      <c r="E6274" s="133" t="s">
        <v>1212</v>
      </c>
      <c r="F6274" s="133" t="s">
        <v>11409</v>
      </c>
      <c r="G6274" s="133" t="s">
        <v>931</v>
      </c>
      <c r="H6274" s="133" t="s">
        <v>11905</v>
      </c>
      <c r="I6274" t="b">
        <v>0</v>
      </c>
      <c r="J6274" s="133" t="s">
        <v>867</v>
      </c>
      <c r="K6274" s="91">
        <v>23000</v>
      </c>
      <c r="L6274" s="278">
        <v>23000</v>
      </c>
      <c r="M6274" s="278">
        <f t="shared" si="97"/>
        <v>0</v>
      </c>
    </row>
    <row r="6275" spans="2:13" hidden="1" x14ac:dyDescent="0.3">
      <c r="B6275" s="133" t="s">
        <v>11906</v>
      </c>
      <c r="C6275" s="133" t="s">
        <v>29</v>
      </c>
      <c r="D6275" s="133" t="s">
        <v>11897</v>
      </c>
      <c r="E6275" s="133" t="s">
        <v>1212</v>
      </c>
      <c r="F6275" s="133" t="s">
        <v>11409</v>
      </c>
      <c r="G6275" s="133" t="s">
        <v>944</v>
      </c>
      <c r="H6275" s="133" t="s">
        <v>1653</v>
      </c>
      <c r="I6275" t="b">
        <v>0</v>
      </c>
      <c r="J6275" s="133" t="s">
        <v>867</v>
      </c>
      <c r="K6275" s="91">
        <v>34000</v>
      </c>
      <c r="L6275" s="278">
        <v>34000</v>
      </c>
      <c r="M6275" s="278">
        <f t="shared" si="97"/>
        <v>0</v>
      </c>
    </row>
    <row r="6276" spans="2:13" hidden="1" x14ac:dyDescent="0.3">
      <c r="B6276" s="133" t="s">
        <v>11907</v>
      </c>
      <c r="C6276" s="133" t="s">
        <v>29</v>
      </c>
      <c r="D6276" s="133" t="s">
        <v>11897</v>
      </c>
      <c r="E6276" s="133" t="s">
        <v>1668</v>
      </c>
      <c r="F6276" s="133" t="s">
        <v>11409</v>
      </c>
      <c r="G6276" s="133" t="s">
        <v>865</v>
      </c>
      <c r="H6276" s="133" t="s">
        <v>11908</v>
      </c>
      <c r="I6276" t="b">
        <v>0</v>
      </c>
      <c r="J6276" s="133" t="s">
        <v>867</v>
      </c>
      <c r="K6276" s="91">
        <v>200000</v>
      </c>
      <c r="L6276" s="278">
        <v>200000</v>
      </c>
      <c r="M6276" s="278">
        <f t="shared" si="97"/>
        <v>0</v>
      </c>
    </row>
    <row r="6277" spans="2:13" hidden="1" x14ac:dyDescent="0.3">
      <c r="B6277" s="133" t="s">
        <v>11909</v>
      </c>
      <c r="C6277" s="133" t="s">
        <v>29</v>
      </c>
      <c r="D6277" s="133" t="s">
        <v>11897</v>
      </c>
      <c r="E6277" s="133" t="s">
        <v>1668</v>
      </c>
      <c r="F6277" s="133" t="s">
        <v>11409</v>
      </c>
      <c r="G6277" s="133" t="s">
        <v>925</v>
      </c>
      <c r="H6277" s="133" t="s">
        <v>1671</v>
      </c>
      <c r="I6277" t="b">
        <v>0</v>
      </c>
      <c r="J6277" s="133" t="s">
        <v>867</v>
      </c>
      <c r="K6277" s="91">
        <v>100000</v>
      </c>
      <c r="L6277" s="278">
        <v>100000</v>
      </c>
      <c r="M6277" s="278">
        <f t="shared" si="97"/>
        <v>0</v>
      </c>
    </row>
    <row r="6278" spans="2:13" hidden="1" x14ac:dyDescent="0.3">
      <c r="B6278" s="133" t="s">
        <v>11910</v>
      </c>
      <c r="C6278" s="133" t="s">
        <v>29</v>
      </c>
      <c r="D6278" s="133" t="s">
        <v>11897</v>
      </c>
      <c r="E6278" s="133" t="s">
        <v>1617</v>
      </c>
      <c r="F6278" s="133" t="s">
        <v>11409</v>
      </c>
      <c r="G6278" s="133" t="s">
        <v>865</v>
      </c>
      <c r="H6278" s="133" t="s">
        <v>11911</v>
      </c>
      <c r="I6278" t="b">
        <v>0</v>
      </c>
      <c r="J6278" s="133" t="s">
        <v>867</v>
      </c>
      <c r="K6278" s="91">
        <v>3000000</v>
      </c>
      <c r="L6278" s="278">
        <v>3000000</v>
      </c>
      <c r="M6278" s="278">
        <f t="shared" ref="M6278:M6314" si="98">+L6278-K6278</f>
        <v>0</v>
      </c>
    </row>
    <row r="6279" spans="2:13" hidden="1" x14ac:dyDescent="0.3">
      <c r="B6279" s="133" t="s">
        <v>11912</v>
      </c>
      <c r="C6279" s="133" t="s">
        <v>29</v>
      </c>
      <c r="D6279" s="133" t="s">
        <v>11897</v>
      </c>
      <c r="E6279" s="133" t="s">
        <v>1679</v>
      </c>
      <c r="F6279" s="133" t="s">
        <v>11409</v>
      </c>
      <c r="G6279" s="133" t="s">
        <v>865</v>
      </c>
      <c r="H6279" s="133" t="s">
        <v>3690</v>
      </c>
      <c r="I6279" t="b">
        <v>0</v>
      </c>
      <c r="J6279" s="133" t="s">
        <v>867</v>
      </c>
      <c r="K6279" s="91">
        <v>214350</v>
      </c>
      <c r="L6279" s="278">
        <v>226770</v>
      </c>
      <c r="M6279" s="278">
        <f t="shared" si="98"/>
        <v>12420</v>
      </c>
    </row>
    <row r="6280" spans="2:13" hidden="1" x14ac:dyDescent="0.3">
      <c r="B6280" s="261" t="s">
        <v>12014</v>
      </c>
      <c r="C6280" s="262" t="s">
        <v>29</v>
      </c>
      <c r="D6280" s="262" t="s">
        <v>11897</v>
      </c>
      <c r="E6280" s="262" t="s">
        <v>1679</v>
      </c>
      <c r="F6280" s="262" t="s">
        <v>11409</v>
      </c>
      <c r="G6280" s="262" t="s">
        <v>925</v>
      </c>
      <c r="H6280" s="262" t="s">
        <v>7857</v>
      </c>
      <c r="I6280" s="263" t="b">
        <v>0</v>
      </c>
      <c r="J6280" s="261" t="s">
        <v>867</v>
      </c>
      <c r="K6280" s="264"/>
      <c r="L6280" s="278">
        <v>129310</v>
      </c>
      <c r="M6280" s="285">
        <f t="shared" si="98"/>
        <v>129310</v>
      </c>
    </row>
    <row r="6281" spans="2:13" hidden="1" x14ac:dyDescent="0.3">
      <c r="B6281" s="133" t="s">
        <v>11913</v>
      </c>
      <c r="C6281" s="133" t="s">
        <v>29</v>
      </c>
      <c r="D6281" s="133" t="s">
        <v>11897</v>
      </c>
      <c r="E6281" s="133" t="s">
        <v>10077</v>
      </c>
      <c r="F6281" s="133" t="s">
        <v>11409</v>
      </c>
      <c r="G6281" s="133" t="s">
        <v>865</v>
      </c>
      <c r="H6281" s="133" t="s">
        <v>10078</v>
      </c>
      <c r="I6281" t="b">
        <v>0</v>
      </c>
      <c r="J6281" s="133" t="s">
        <v>867</v>
      </c>
      <c r="K6281" s="91">
        <v>500000</v>
      </c>
      <c r="L6281" s="278">
        <v>500000</v>
      </c>
      <c r="M6281" s="278">
        <f t="shared" si="98"/>
        <v>0</v>
      </c>
    </row>
    <row r="6282" spans="2:13" hidden="1" x14ac:dyDescent="0.3">
      <c r="B6282" s="133" t="s">
        <v>11914</v>
      </c>
      <c r="C6282" s="133" t="s">
        <v>30</v>
      </c>
      <c r="D6282" s="133" t="s">
        <v>11915</v>
      </c>
      <c r="E6282" s="133" t="s">
        <v>882</v>
      </c>
      <c r="F6282" s="133" t="s">
        <v>11916</v>
      </c>
      <c r="G6282" s="133" t="s">
        <v>865</v>
      </c>
      <c r="H6282" s="133" t="s">
        <v>11917</v>
      </c>
      <c r="I6282" t="b">
        <v>0</v>
      </c>
      <c r="J6282" s="133" t="s">
        <v>867</v>
      </c>
      <c r="K6282" s="91">
        <v>142710</v>
      </c>
      <c r="L6282" s="278">
        <v>142710</v>
      </c>
      <c r="M6282" s="278">
        <f t="shared" si="98"/>
        <v>0</v>
      </c>
    </row>
    <row r="6283" spans="2:13" hidden="1" x14ac:dyDescent="0.3">
      <c r="B6283" s="133" t="s">
        <v>11918</v>
      </c>
      <c r="C6283" s="133" t="s">
        <v>30</v>
      </c>
      <c r="D6283" s="133" t="s">
        <v>11919</v>
      </c>
      <c r="E6283" s="133" t="s">
        <v>1165</v>
      </c>
      <c r="F6283" s="133" t="s">
        <v>11916</v>
      </c>
      <c r="G6283" s="133" t="s">
        <v>865</v>
      </c>
      <c r="H6283" s="133">
        <v>0</v>
      </c>
      <c r="I6283" t="b">
        <v>0</v>
      </c>
      <c r="J6283" s="133" t="s">
        <v>1166</v>
      </c>
      <c r="K6283" s="91">
        <v>63900</v>
      </c>
      <c r="L6283" s="278">
        <v>61150</v>
      </c>
      <c r="M6283" s="278">
        <f t="shared" si="98"/>
        <v>-2750</v>
      </c>
    </row>
    <row r="6284" spans="2:13" hidden="1" x14ac:dyDescent="0.3">
      <c r="B6284" s="133" t="s">
        <v>11920</v>
      </c>
      <c r="C6284" s="133" t="s">
        <v>30</v>
      </c>
      <c r="D6284" s="133" t="s">
        <v>11919</v>
      </c>
      <c r="E6284" s="133" t="s">
        <v>1176</v>
      </c>
      <c r="F6284" s="133" t="s">
        <v>11916</v>
      </c>
      <c r="G6284" s="133" t="s">
        <v>865</v>
      </c>
      <c r="H6284" s="133">
        <v>0</v>
      </c>
      <c r="I6284" t="b">
        <v>0</v>
      </c>
      <c r="J6284" s="133" t="s">
        <v>1166</v>
      </c>
      <c r="K6284" s="91">
        <v>39480</v>
      </c>
      <c r="L6284" s="278">
        <v>38750</v>
      </c>
      <c r="M6284" s="278">
        <f t="shared" si="98"/>
        <v>-730</v>
      </c>
    </row>
    <row r="6285" spans="2:13" hidden="1" x14ac:dyDescent="0.3">
      <c r="B6285" s="133" t="s">
        <v>11921</v>
      </c>
      <c r="C6285" s="133" t="s">
        <v>30</v>
      </c>
      <c r="D6285" s="133" t="s">
        <v>11919</v>
      </c>
      <c r="E6285" s="133" t="s">
        <v>1185</v>
      </c>
      <c r="F6285" s="133" t="s">
        <v>11916</v>
      </c>
      <c r="G6285" s="133" t="s">
        <v>865</v>
      </c>
      <c r="H6285" s="133" t="s">
        <v>1186</v>
      </c>
      <c r="I6285" t="b">
        <v>0</v>
      </c>
      <c r="J6285" s="133" t="s">
        <v>867</v>
      </c>
      <c r="K6285" s="91">
        <v>390</v>
      </c>
      <c r="L6285" s="278">
        <v>390</v>
      </c>
      <c r="M6285" s="278">
        <f t="shared" si="98"/>
        <v>0</v>
      </c>
    </row>
    <row r="6286" spans="2:13" hidden="1" x14ac:dyDescent="0.3">
      <c r="B6286" s="133" t="s">
        <v>11922</v>
      </c>
      <c r="C6286" s="133" t="s">
        <v>30</v>
      </c>
      <c r="D6286" s="133" t="s">
        <v>11919</v>
      </c>
      <c r="E6286" s="133" t="s">
        <v>1185</v>
      </c>
      <c r="F6286" s="133" t="s">
        <v>11916</v>
      </c>
      <c r="G6286" s="133" t="s">
        <v>925</v>
      </c>
      <c r="H6286" s="133" t="s">
        <v>11923</v>
      </c>
      <c r="I6286" t="b">
        <v>0</v>
      </c>
      <c r="J6286" s="133" t="s">
        <v>867</v>
      </c>
      <c r="K6286" s="91">
        <v>190</v>
      </c>
      <c r="L6286" s="278">
        <v>190</v>
      </c>
      <c r="M6286" s="278">
        <f t="shared" si="98"/>
        <v>0</v>
      </c>
    </row>
    <row r="6287" spans="2:13" hidden="1" x14ac:dyDescent="0.3">
      <c r="B6287" s="133" t="s">
        <v>11924</v>
      </c>
      <c r="C6287" s="133" t="s">
        <v>30</v>
      </c>
      <c r="D6287" s="133" t="s">
        <v>11919</v>
      </c>
      <c r="E6287" s="133" t="s">
        <v>1185</v>
      </c>
      <c r="F6287" s="133" t="s">
        <v>11916</v>
      </c>
      <c r="G6287" s="133" t="s">
        <v>928</v>
      </c>
      <c r="H6287" s="133" t="s">
        <v>11925</v>
      </c>
      <c r="I6287" t="b">
        <v>0</v>
      </c>
      <c r="J6287" s="133" t="s">
        <v>867</v>
      </c>
      <c r="K6287" s="91">
        <v>90</v>
      </c>
      <c r="L6287" s="278">
        <v>90</v>
      </c>
      <c r="M6287" s="278">
        <f t="shared" si="98"/>
        <v>0</v>
      </c>
    </row>
    <row r="6288" spans="2:13" hidden="1" x14ac:dyDescent="0.3">
      <c r="B6288" s="133" t="s">
        <v>11926</v>
      </c>
      <c r="C6288" s="133" t="s">
        <v>30</v>
      </c>
      <c r="D6288" s="133" t="s">
        <v>11919</v>
      </c>
      <c r="E6288" s="133" t="s">
        <v>1188</v>
      </c>
      <c r="F6288" s="133" t="s">
        <v>11916</v>
      </c>
      <c r="G6288" s="133" t="s">
        <v>865</v>
      </c>
      <c r="H6288" s="133" t="s">
        <v>1189</v>
      </c>
      <c r="I6288" t="b">
        <v>0</v>
      </c>
      <c r="J6288" s="133" t="s">
        <v>867</v>
      </c>
      <c r="K6288" s="91">
        <v>350</v>
      </c>
      <c r="L6288" s="278">
        <v>350</v>
      </c>
      <c r="M6288" s="278">
        <f t="shared" si="98"/>
        <v>0</v>
      </c>
    </row>
    <row r="6289" spans="2:13" hidden="1" x14ac:dyDescent="0.3">
      <c r="B6289" s="133" t="s">
        <v>11927</v>
      </c>
      <c r="C6289" s="133" t="s">
        <v>30</v>
      </c>
      <c r="D6289" s="133" t="s">
        <v>11919</v>
      </c>
      <c r="E6289" s="133" t="s">
        <v>1191</v>
      </c>
      <c r="F6289" s="133" t="s">
        <v>11916</v>
      </c>
      <c r="G6289" s="133" t="s">
        <v>865</v>
      </c>
      <c r="H6289" s="133" t="s">
        <v>1192</v>
      </c>
      <c r="I6289" t="b">
        <v>0</v>
      </c>
      <c r="J6289" s="133" t="s">
        <v>867</v>
      </c>
      <c r="K6289" s="91">
        <v>180</v>
      </c>
      <c r="L6289" s="278">
        <v>180</v>
      </c>
      <c r="M6289" s="278">
        <f t="shared" si="98"/>
        <v>0</v>
      </c>
    </row>
    <row r="6290" spans="2:13" hidden="1" x14ac:dyDescent="0.3">
      <c r="B6290" s="133" t="s">
        <v>11928</v>
      </c>
      <c r="C6290" s="133" t="s">
        <v>30</v>
      </c>
      <c r="D6290" s="133" t="s">
        <v>11919</v>
      </c>
      <c r="E6290" s="133" t="s">
        <v>1191</v>
      </c>
      <c r="F6290" s="133" t="s">
        <v>11916</v>
      </c>
      <c r="G6290" s="133" t="s">
        <v>925</v>
      </c>
      <c r="H6290" s="133" t="s">
        <v>11929</v>
      </c>
      <c r="I6290" t="b">
        <v>0</v>
      </c>
      <c r="J6290" s="133" t="s">
        <v>867</v>
      </c>
      <c r="K6290" s="91">
        <v>220</v>
      </c>
      <c r="L6290" s="278">
        <v>220</v>
      </c>
      <c r="M6290" s="278">
        <f t="shared" si="98"/>
        <v>0</v>
      </c>
    </row>
    <row r="6291" spans="2:13" hidden="1" x14ac:dyDescent="0.3">
      <c r="B6291" s="133" t="s">
        <v>11930</v>
      </c>
      <c r="C6291" s="133" t="s">
        <v>30</v>
      </c>
      <c r="D6291" s="133" t="s">
        <v>11919</v>
      </c>
      <c r="E6291" s="133" t="s">
        <v>1194</v>
      </c>
      <c r="F6291" s="133" t="s">
        <v>11916</v>
      </c>
      <c r="G6291" s="133" t="s">
        <v>865</v>
      </c>
      <c r="H6291" s="133" t="s">
        <v>1195</v>
      </c>
      <c r="I6291" t="b">
        <v>0</v>
      </c>
      <c r="J6291" s="133" t="s">
        <v>867</v>
      </c>
      <c r="K6291" s="91">
        <v>30</v>
      </c>
      <c r="L6291" s="278">
        <v>30</v>
      </c>
      <c r="M6291" s="278">
        <f t="shared" si="98"/>
        <v>0</v>
      </c>
    </row>
    <row r="6292" spans="2:13" hidden="1" x14ac:dyDescent="0.3">
      <c r="B6292" s="133" t="s">
        <v>11931</v>
      </c>
      <c r="C6292" s="133" t="s">
        <v>30</v>
      </c>
      <c r="D6292" s="133" t="s">
        <v>11919</v>
      </c>
      <c r="E6292" s="133" t="s">
        <v>1202</v>
      </c>
      <c r="F6292" s="133" t="s">
        <v>11916</v>
      </c>
      <c r="G6292" s="133" t="s">
        <v>865</v>
      </c>
      <c r="H6292" s="133" t="s">
        <v>2831</v>
      </c>
      <c r="I6292" t="b">
        <v>0</v>
      </c>
      <c r="J6292" s="133" t="s">
        <v>867</v>
      </c>
      <c r="K6292" s="91">
        <v>70</v>
      </c>
      <c r="L6292" s="278">
        <v>70</v>
      </c>
      <c r="M6292" s="278">
        <f t="shared" si="98"/>
        <v>0</v>
      </c>
    </row>
    <row r="6293" spans="2:13" hidden="1" x14ac:dyDescent="0.3">
      <c r="B6293" s="133" t="s">
        <v>11932</v>
      </c>
      <c r="C6293" s="133" t="s">
        <v>30</v>
      </c>
      <c r="D6293" s="133" t="s">
        <v>11919</v>
      </c>
      <c r="E6293" s="133" t="s">
        <v>1215</v>
      </c>
      <c r="F6293" s="133" t="s">
        <v>11916</v>
      </c>
      <c r="G6293" s="133" t="s">
        <v>865</v>
      </c>
      <c r="H6293" s="133" t="s">
        <v>11933</v>
      </c>
      <c r="I6293" t="b">
        <v>0</v>
      </c>
      <c r="J6293" s="133" t="s">
        <v>867</v>
      </c>
      <c r="K6293" s="91">
        <v>350</v>
      </c>
      <c r="L6293" s="278">
        <v>350</v>
      </c>
      <c r="M6293" s="278">
        <f t="shared" si="98"/>
        <v>0</v>
      </c>
    </row>
    <row r="6294" spans="2:13" hidden="1" x14ac:dyDescent="0.3">
      <c r="B6294" s="133" t="s">
        <v>11934</v>
      </c>
      <c r="C6294" s="133" t="s">
        <v>30</v>
      </c>
      <c r="D6294" s="133" t="s">
        <v>11919</v>
      </c>
      <c r="E6294" s="133" t="s">
        <v>1215</v>
      </c>
      <c r="F6294" s="133" t="s">
        <v>11916</v>
      </c>
      <c r="G6294" s="133" t="s">
        <v>925</v>
      </c>
      <c r="H6294" s="133" t="s">
        <v>11935</v>
      </c>
      <c r="I6294" t="b">
        <v>0</v>
      </c>
      <c r="J6294" s="133" t="s">
        <v>867</v>
      </c>
      <c r="K6294" s="91">
        <v>30</v>
      </c>
      <c r="L6294" s="278">
        <v>30</v>
      </c>
      <c r="M6294" s="278">
        <f t="shared" si="98"/>
        <v>0</v>
      </c>
    </row>
    <row r="6295" spans="2:13" hidden="1" x14ac:dyDescent="0.3">
      <c r="B6295" s="133" t="s">
        <v>11936</v>
      </c>
      <c r="C6295" s="133" t="s">
        <v>30</v>
      </c>
      <c r="D6295" s="133" t="s">
        <v>11919</v>
      </c>
      <c r="E6295" s="133" t="s">
        <v>1215</v>
      </c>
      <c r="F6295" s="133" t="s">
        <v>11916</v>
      </c>
      <c r="G6295" s="133" t="s">
        <v>928</v>
      </c>
      <c r="H6295" s="133" t="s">
        <v>11937</v>
      </c>
      <c r="I6295" t="b">
        <v>0</v>
      </c>
      <c r="J6295" s="133" t="s">
        <v>867</v>
      </c>
      <c r="K6295" s="91">
        <v>30</v>
      </c>
      <c r="L6295" s="278">
        <v>30</v>
      </c>
      <c r="M6295" s="278">
        <f t="shared" si="98"/>
        <v>0</v>
      </c>
    </row>
    <row r="6296" spans="2:13" hidden="1" x14ac:dyDescent="0.3">
      <c r="B6296" s="133" t="s">
        <v>11938</v>
      </c>
      <c r="C6296" s="133" t="s">
        <v>30</v>
      </c>
      <c r="D6296" s="133" t="s">
        <v>11919</v>
      </c>
      <c r="E6296" s="133" t="s">
        <v>1215</v>
      </c>
      <c r="F6296" s="133" t="s">
        <v>11916</v>
      </c>
      <c r="G6296" s="133" t="s">
        <v>931</v>
      </c>
      <c r="H6296" s="133" t="s">
        <v>11939</v>
      </c>
      <c r="I6296" t="b">
        <v>0</v>
      </c>
      <c r="J6296" s="133" t="s">
        <v>867</v>
      </c>
      <c r="K6296" s="91">
        <v>0</v>
      </c>
      <c r="L6296" s="278">
        <v>0</v>
      </c>
      <c r="M6296" s="278">
        <f t="shared" si="98"/>
        <v>0</v>
      </c>
    </row>
    <row r="6297" spans="2:13" hidden="1" x14ac:dyDescent="0.3">
      <c r="B6297" s="133" t="s">
        <v>11940</v>
      </c>
      <c r="C6297" s="133" t="s">
        <v>30</v>
      </c>
      <c r="D6297" s="133" t="s">
        <v>11919</v>
      </c>
      <c r="E6297" s="133" t="s">
        <v>1215</v>
      </c>
      <c r="F6297" s="133" t="s">
        <v>11916</v>
      </c>
      <c r="G6297" s="133" t="s">
        <v>944</v>
      </c>
      <c r="H6297" s="133" t="s">
        <v>5575</v>
      </c>
      <c r="I6297" t="b">
        <v>0</v>
      </c>
      <c r="J6297" s="133" t="s">
        <v>867</v>
      </c>
      <c r="K6297" s="91">
        <v>150</v>
      </c>
      <c r="L6297" s="278">
        <v>150</v>
      </c>
      <c r="M6297" s="278">
        <f t="shared" si="98"/>
        <v>0</v>
      </c>
    </row>
    <row r="6298" spans="2:13" hidden="1" x14ac:dyDescent="0.3">
      <c r="B6298" s="133" t="s">
        <v>11941</v>
      </c>
      <c r="C6298" s="133" t="s">
        <v>30</v>
      </c>
      <c r="D6298" s="133" t="s">
        <v>11919</v>
      </c>
      <c r="E6298" s="133" t="s">
        <v>1215</v>
      </c>
      <c r="F6298" s="133" t="s">
        <v>11916</v>
      </c>
      <c r="G6298" s="133" t="s">
        <v>1060</v>
      </c>
      <c r="H6298" s="133" t="s">
        <v>11942</v>
      </c>
      <c r="I6298" t="b">
        <v>0</v>
      </c>
      <c r="J6298" s="133" t="s">
        <v>867</v>
      </c>
      <c r="K6298" s="91">
        <v>350</v>
      </c>
      <c r="L6298" s="278">
        <v>350</v>
      </c>
      <c r="M6298" s="278">
        <f t="shared" si="98"/>
        <v>0</v>
      </c>
    </row>
    <row r="6299" spans="2:13" hidden="1" x14ac:dyDescent="0.3">
      <c r="B6299" s="133" t="s">
        <v>11943</v>
      </c>
      <c r="C6299" s="133" t="s">
        <v>30</v>
      </c>
      <c r="D6299" s="133" t="s">
        <v>11919</v>
      </c>
      <c r="E6299" s="133" t="s">
        <v>1220</v>
      </c>
      <c r="F6299" s="133" t="s">
        <v>11916</v>
      </c>
      <c r="G6299" s="133" t="s">
        <v>865</v>
      </c>
      <c r="H6299" s="133" t="s">
        <v>11944</v>
      </c>
      <c r="I6299" t="b">
        <v>0</v>
      </c>
      <c r="J6299" s="133" t="s">
        <v>867</v>
      </c>
      <c r="K6299" s="91">
        <v>2500</v>
      </c>
      <c r="L6299" s="278">
        <v>2500</v>
      </c>
      <c r="M6299" s="278">
        <f t="shared" si="98"/>
        <v>0</v>
      </c>
    </row>
    <row r="6300" spans="2:13" hidden="1" x14ac:dyDescent="0.3">
      <c r="B6300" s="133" t="s">
        <v>11945</v>
      </c>
      <c r="C6300" s="133" t="s">
        <v>30</v>
      </c>
      <c r="D6300" s="133" t="s">
        <v>11919</v>
      </c>
      <c r="E6300" s="133" t="s">
        <v>1229</v>
      </c>
      <c r="F6300" s="133" t="s">
        <v>11916</v>
      </c>
      <c r="G6300" s="133" t="s">
        <v>865</v>
      </c>
      <c r="H6300" s="133" t="s">
        <v>11946</v>
      </c>
      <c r="I6300" t="b">
        <v>0</v>
      </c>
      <c r="J6300" s="133" t="s">
        <v>867</v>
      </c>
      <c r="K6300" s="91">
        <v>2630</v>
      </c>
      <c r="L6300" s="278">
        <v>2630</v>
      </c>
      <c r="M6300" s="278">
        <f t="shared" si="98"/>
        <v>0</v>
      </c>
    </row>
    <row r="6301" spans="2:13" hidden="1" x14ac:dyDescent="0.3">
      <c r="B6301" s="133" t="s">
        <v>11947</v>
      </c>
      <c r="C6301" s="133" t="s">
        <v>30</v>
      </c>
      <c r="D6301" s="133" t="s">
        <v>11919</v>
      </c>
      <c r="E6301" s="133" t="s">
        <v>1229</v>
      </c>
      <c r="F6301" s="133" t="s">
        <v>11916</v>
      </c>
      <c r="G6301" s="133" t="s">
        <v>925</v>
      </c>
      <c r="H6301" s="133" t="s">
        <v>11948</v>
      </c>
      <c r="I6301" t="b">
        <v>0</v>
      </c>
      <c r="J6301" s="133" t="s">
        <v>867</v>
      </c>
      <c r="K6301" s="91">
        <v>80</v>
      </c>
      <c r="L6301" s="278">
        <v>80</v>
      </c>
      <c r="M6301" s="278">
        <f t="shared" si="98"/>
        <v>0</v>
      </c>
    </row>
    <row r="6302" spans="2:13" hidden="1" x14ac:dyDescent="0.3">
      <c r="B6302" s="133" t="s">
        <v>11949</v>
      </c>
      <c r="C6302" s="133" t="s">
        <v>30</v>
      </c>
      <c r="D6302" s="133" t="s">
        <v>11919</v>
      </c>
      <c r="E6302" s="133" t="s">
        <v>1229</v>
      </c>
      <c r="F6302" s="133" t="s">
        <v>11916</v>
      </c>
      <c r="G6302" s="133" t="s">
        <v>928</v>
      </c>
      <c r="H6302" s="133" t="s">
        <v>1234</v>
      </c>
      <c r="I6302" t="b">
        <v>0</v>
      </c>
      <c r="J6302" s="133" t="s">
        <v>867</v>
      </c>
      <c r="K6302" s="91">
        <v>260</v>
      </c>
      <c r="L6302" s="278">
        <v>260</v>
      </c>
      <c r="M6302" s="278">
        <f t="shared" si="98"/>
        <v>0</v>
      </c>
    </row>
    <row r="6303" spans="2:13" hidden="1" x14ac:dyDescent="0.3">
      <c r="B6303" s="133" t="s">
        <v>11950</v>
      </c>
      <c r="C6303" s="133" t="s">
        <v>30</v>
      </c>
      <c r="D6303" s="133" t="s">
        <v>11919</v>
      </c>
      <c r="E6303" s="133" t="s">
        <v>1229</v>
      </c>
      <c r="F6303" s="133" t="s">
        <v>11916</v>
      </c>
      <c r="G6303" s="133" t="s">
        <v>931</v>
      </c>
      <c r="H6303" s="133" t="s">
        <v>11951</v>
      </c>
      <c r="I6303" t="b">
        <v>0</v>
      </c>
      <c r="J6303" s="133" t="s">
        <v>867</v>
      </c>
      <c r="K6303" s="91">
        <v>0</v>
      </c>
      <c r="L6303" s="278">
        <v>0</v>
      </c>
      <c r="M6303" s="278">
        <f t="shared" si="98"/>
        <v>0</v>
      </c>
    </row>
    <row r="6304" spans="2:13" hidden="1" x14ac:dyDescent="0.3">
      <c r="B6304" s="133" t="s">
        <v>11952</v>
      </c>
      <c r="C6304" s="133" t="s">
        <v>30</v>
      </c>
      <c r="D6304" s="133" t="s">
        <v>11919</v>
      </c>
      <c r="E6304" s="133" t="s">
        <v>1229</v>
      </c>
      <c r="F6304" s="133" t="s">
        <v>11916</v>
      </c>
      <c r="G6304" s="133" t="s">
        <v>944</v>
      </c>
      <c r="H6304" s="133" t="s">
        <v>6848</v>
      </c>
      <c r="I6304" t="b">
        <v>0</v>
      </c>
      <c r="J6304" s="133" t="s">
        <v>867</v>
      </c>
      <c r="K6304" s="91">
        <v>100</v>
      </c>
      <c r="L6304" s="278">
        <v>100</v>
      </c>
      <c r="M6304" s="278">
        <f t="shared" si="98"/>
        <v>0</v>
      </c>
    </row>
    <row r="6305" spans="2:13" hidden="1" x14ac:dyDescent="0.3">
      <c r="B6305" s="133" t="s">
        <v>11953</v>
      </c>
      <c r="C6305" s="133" t="s">
        <v>30</v>
      </c>
      <c r="D6305" s="133" t="s">
        <v>11919</v>
      </c>
      <c r="E6305" s="133" t="s">
        <v>1229</v>
      </c>
      <c r="F6305" s="133" t="s">
        <v>11916</v>
      </c>
      <c r="G6305" s="133" t="s">
        <v>1060</v>
      </c>
      <c r="H6305" s="133" t="s">
        <v>11954</v>
      </c>
      <c r="I6305" t="b">
        <v>0</v>
      </c>
      <c r="J6305" s="133" t="s">
        <v>867</v>
      </c>
      <c r="K6305" s="91">
        <v>2140</v>
      </c>
      <c r="L6305" s="278">
        <v>2140</v>
      </c>
      <c r="M6305" s="278">
        <f t="shared" si="98"/>
        <v>0</v>
      </c>
    </row>
    <row r="6306" spans="2:13" hidden="1" x14ac:dyDescent="0.3">
      <c r="B6306" s="133" t="s">
        <v>11955</v>
      </c>
      <c r="C6306" s="133" t="s">
        <v>30</v>
      </c>
      <c r="D6306" s="133" t="s">
        <v>11919</v>
      </c>
      <c r="E6306" s="133" t="s">
        <v>1243</v>
      </c>
      <c r="F6306" s="133" t="s">
        <v>11916</v>
      </c>
      <c r="G6306" s="133" t="s">
        <v>865</v>
      </c>
      <c r="H6306" s="133" t="s">
        <v>1244</v>
      </c>
      <c r="I6306" t="b">
        <v>0</v>
      </c>
      <c r="J6306" s="133" t="s">
        <v>867</v>
      </c>
      <c r="K6306" s="91">
        <v>6000</v>
      </c>
      <c r="L6306" s="278">
        <v>6000</v>
      </c>
      <c r="M6306" s="278">
        <f t="shared" si="98"/>
        <v>0</v>
      </c>
    </row>
    <row r="6307" spans="2:13" hidden="1" x14ac:dyDescent="0.3">
      <c r="B6307" s="133" t="s">
        <v>11956</v>
      </c>
      <c r="C6307" s="133" t="s">
        <v>30</v>
      </c>
      <c r="D6307" s="133" t="s">
        <v>11919</v>
      </c>
      <c r="E6307" s="133" t="s">
        <v>1246</v>
      </c>
      <c r="F6307" s="133" t="s">
        <v>11916</v>
      </c>
      <c r="G6307" s="133" t="s">
        <v>865</v>
      </c>
      <c r="H6307" s="133" t="s">
        <v>1326</v>
      </c>
      <c r="I6307" t="b">
        <v>0</v>
      </c>
      <c r="J6307" s="133" t="s">
        <v>867</v>
      </c>
      <c r="K6307" s="91">
        <v>600</v>
      </c>
      <c r="L6307" s="278">
        <v>720</v>
      </c>
      <c r="M6307" s="278">
        <f t="shared" si="98"/>
        <v>120</v>
      </c>
    </row>
    <row r="6308" spans="2:13" hidden="1" x14ac:dyDescent="0.3">
      <c r="B6308" s="133" t="s">
        <v>11957</v>
      </c>
      <c r="C6308" s="133" t="s">
        <v>30</v>
      </c>
      <c r="D6308" s="133" t="s">
        <v>11919</v>
      </c>
      <c r="E6308" s="133" t="s">
        <v>1246</v>
      </c>
      <c r="F6308" s="133" t="s">
        <v>11916</v>
      </c>
      <c r="G6308" s="133" t="s">
        <v>925</v>
      </c>
      <c r="H6308" s="268" t="s">
        <v>1251</v>
      </c>
      <c r="I6308" t="b">
        <v>0</v>
      </c>
      <c r="J6308" s="133" t="s">
        <v>867</v>
      </c>
      <c r="K6308" s="91">
        <v>120</v>
      </c>
      <c r="L6308" s="278">
        <v>0</v>
      </c>
      <c r="M6308" s="278">
        <f t="shared" si="98"/>
        <v>-120</v>
      </c>
    </row>
    <row r="6309" spans="2:13" hidden="1" x14ac:dyDescent="0.3">
      <c r="B6309" s="133" t="s">
        <v>11958</v>
      </c>
      <c r="C6309" s="133" t="s">
        <v>30</v>
      </c>
      <c r="D6309" s="133" t="s">
        <v>11919</v>
      </c>
      <c r="E6309" s="133" t="s">
        <v>1253</v>
      </c>
      <c r="F6309" s="133" t="s">
        <v>11916</v>
      </c>
      <c r="G6309" s="133" t="s">
        <v>865</v>
      </c>
      <c r="H6309" s="133" t="s">
        <v>1254</v>
      </c>
      <c r="I6309" t="b">
        <v>0</v>
      </c>
      <c r="J6309" s="133" t="s">
        <v>867</v>
      </c>
      <c r="K6309" s="91">
        <v>1780</v>
      </c>
      <c r="L6309" s="278">
        <v>1780</v>
      </c>
      <c r="M6309" s="278">
        <f t="shared" si="98"/>
        <v>0</v>
      </c>
    </row>
    <row r="6310" spans="2:13" hidden="1" x14ac:dyDescent="0.3">
      <c r="B6310" s="133" t="s">
        <v>11960</v>
      </c>
      <c r="C6310" s="133" t="s">
        <v>30</v>
      </c>
      <c r="D6310" s="133" t="s">
        <v>11919</v>
      </c>
      <c r="E6310" s="133" t="s">
        <v>1253</v>
      </c>
      <c r="F6310" s="133" t="s">
        <v>11916</v>
      </c>
      <c r="G6310" s="133" t="s">
        <v>931</v>
      </c>
      <c r="H6310" s="133" t="s">
        <v>11961</v>
      </c>
      <c r="I6310" t="b">
        <v>0</v>
      </c>
      <c r="J6310" s="133" t="s">
        <v>867</v>
      </c>
      <c r="K6310" s="91">
        <v>440</v>
      </c>
      <c r="L6310" s="278">
        <v>440</v>
      </c>
      <c r="M6310" s="278">
        <f t="shared" si="98"/>
        <v>0</v>
      </c>
    </row>
    <row r="6311" spans="2:13" hidden="1" x14ac:dyDescent="0.3">
      <c r="B6311" s="133" t="s">
        <v>11962</v>
      </c>
      <c r="C6311" s="133" t="s">
        <v>30</v>
      </c>
      <c r="D6311" s="133" t="s">
        <v>11919</v>
      </c>
      <c r="E6311" s="133" t="s">
        <v>1265</v>
      </c>
      <c r="F6311" s="133" t="s">
        <v>11916</v>
      </c>
      <c r="G6311" s="133" t="s">
        <v>865</v>
      </c>
      <c r="H6311" s="133" t="s">
        <v>1266</v>
      </c>
      <c r="I6311" t="b">
        <v>0</v>
      </c>
      <c r="J6311" s="133" t="s">
        <v>867</v>
      </c>
      <c r="K6311" s="91">
        <v>4750</v>
      </c>
      <c r="L6311" s="278">
        <v>4750</v>
      </c>
      <c r="M6311" s="278">
        <f t="shared" si="98"/>
        <v>0</v>
      </c>
    </row>
    <row r="6312" spans="2:13" hidden="1" x14ac:dyDescent="0.3">
      <c r="B6312" s="133" t="s">
        <v>11963</v>
      </c>
      <c r="C6312" s="133" t="s">
        <v>30</v>
      </c>
      <c r="D6312" s="133" t="s">
        <v>11919</v>
      </c>
      <c r="E6312" s="133" t="s">
        <v>1268</v>
      </c>
      <c r="F6312" s="133" t="s">
        <v>11916</v>
      </c>
      <c r="G6312" s="133" t="s">
        <v>925</v>
      </c>
      <c r="H6312" s="133" t="s">
        <v>11964</v>
      </c>
      <c r="I6312" t="b">
        <v>0</v>
      </c>
      <c r="J6312" s="133" t="s">
        <v>867</v>
      </c>
      <c r="K6312" s="91">
        <v>10500</v>
      </c>
      <c r="L6312" s="278">
        <v>10500</v>
      </c>
      <c r="M6312" s="278">
        <f t="shared" si="98"/>
        <v>0</v>
      </c>
    </row>
    <row r="6313" spans="2:13" hidden="1" x14ac:dyDescent="0.3">
      <c r="B6313" s="133" t="s">
        <v>11965</v>
      </c>
      <c r="C6313" s="133" t="s">
        <v>30</v>
      </c>
      <c r="D6313" s="133" t="s">
        <v>11919</v>
      </c>
      <c r="E6313" s="133" t="s">
        <v>1268</v>
      </c>
      <c r="F6313" s="133" t="s">
        <v>11916</v>
      </c>
      <c r="G6313" s="133" t="s">
        <v>928</v>
      </c>
      <c r="H6313" s="133" t="s">
        <v>11964</v>
      </c>
      <c r="I6313" t="b">
        <v>0</v>
      </c>
      <c r="J6313" s="133" t="s">
        <v>867</v>
      </c>
      <c r="K6313" s="91">
        <v>0</v>
      </c>
      <c r="L6313" s="278">
        <v>0</v>
      </c>
      <c r="M6313" s="278">
        <f t="shared" si="98"/>
        <v>0</v>
      </c>
    </row>
    <row r="6314" spans="2:13" hidden="1" x14ac:dyDescent="0.3">
      <c r="B6314" s="133" t="s">
        <v>11966</v>
      </c>
      <c r="C6314" s="133" t="s">
        <v>30</v>
      </c>
      <c r="D6314" s="133" t="s">
        <v>11919</v>
      </c>
      <c r="E6314" s="133" t="s">
        <v>1679</v>
      </c>
      <c r="F6314" s="133" t="s">
        <v>11916</v>
      </c>
      <c r="G6314" s="133" t="s">
        <v>865</v>
      </c>
      <c r="H6314" s="133" t="s">
        <v>326</v>
      </c>
      <c r="I6314" t="b">
        <v>0</v>
      </c>
      <c r="J6314" s="133" t="s">
        <v>867</v>
      </c>
      <c r="K6314" s="91">
        <v>5000</v>
      </c>
      <c r="L6314" s="278">
        <v>5000</v>
      </c>
      <c r="M6314" s="278">
        <f t="shared" si="98"/>
        <v>0</v>
      </c>
    </row>
    <row r="6315" spans="2:13" hidden="1" x14ac:dyDescent="0.3">
      <c r="B6315" s="133" t="s">
        <v>11566</v>
      </c>
      <c r="C6315" s="267" t="s">
        <v>29</v>
      </c>
      <c r="D6315" s="267" t="s">
        <v>11558</v>
      </c>
      <c r="E6315" s="267" t="s">
        <v>1176</v>
      </c>
      <c r="F6315" s="267" t="s">
        <v>11424</v>
      </c>
      <c r="G6315" s="267" t="s">
        <v>925</v>
      </c>
      <c r="H6315" s="267" t="s">
        <v>11567</v>
      </c>
      <c r="I6315" t="b">
        <v>0</v>
      </c>
      <c r="J6315" s="133" t="s">
        <v>867</v>
      </c>
      <c r="K6315" s="91"/>
      <c r="L6315" s="278">
        <v>120000</v>
      </c>
      <c r="M6315" s="278">
        <f t="shared" ref="M6315:M6317" si="99">+L6315-K6315</f>
        <v>120000</v>
      </c>
    </row>
    <row r="6316" spans="2:13" hidden="1" x14ac:dyDescent="0.3">
      <c r="B6316" s="133" t="s">
        <v>11982</v>
      </c>
      <c r="C6316" s="267" t="s">
        <v>13</v>
      </c>
      <c r="D6316" s="267" t="s">
        <v>2349</v>
      </c>
      <c r="E6316" s="267" t="s">
        <v>1576</v>
      </c>
      <c r="F6316" s="267" t="s">
        <v>6952</v>
      </c>
      <c r="G6316" s="267" t="s">
        <v>931</v>
      </c>
      <c r="H6316" s="267" t="s">
        <v>11983</v>
      </c>
      <c r="I6316" t="b">
        <v>0</v>
      </c>
      <c r="J6316" s="133" t="s">
        <v>867</v>
      </c>
      <c r="K6316" s="91"/>
      <c r="L6316" s="278">
        <v>1290</v>
      </c>
      <c r="M6316" s="278">
        <f t="shared" si="99"/>
        <v>1290</v>
      </c>
    </row>
    <row r="6317" spans="2:13" hidden="1" x14ac:dyDescent="0.3">
      <c r="B6317" s="133" t="s">
        <v>11995</v>
      </c>
      <c r="C6317" s="267" t="s">
        <v>11</v>
      </c>
      <c r="D6317" s="267" t="s">
        <v>4260</v>
      </c>
      <c r="E6317" s="267" t="s">
        <v>1576</v>
      </c>
      <c r="F6317" s="267" t="s">
        <v>3721</v>
      </c>
      <c r="G6317" s="267" t="s">
        <v>925</v>
      </c>
      <c r="H6317" s="267" t="s">
        <v>11996</v>
      </c>
      <c r="I6317" t="b">
        <v>0</v>
      </c>
      <c r="J6317" s="133" t="s">
        <v>867</v>
      </c>
      <c r="K6317" s="91"/>
      <c r="L6317" s="278">
        <v>21000</v>
      </c>
      <c r="M6317" s="278">
        <f t="shared" si="99"/>
        <v>21000</v>
      </c>
    </row>
    <row r="6318" spans="2:13" x14ac:dyDescent="0.3">
      <c r="B6318" s="133" t="s">
        <v>12015</v>
      </c>
      <c r="C6318" s="267" t="s">
        <v>16</v>
      </c>
      <c r="D6318" s="267" t="s">
        <v>8419</v>
      </c>
      <c r="E6318" s="267" t="s">
        <v>1679</v>
      </c>
      <c r="F6318" s="267" t="s">
        <v>8397</v>
      </c>
      <c r="G6318" s="267" t="s">
        <v>931</v>
      </c>
      <c r="H6318" s="267" t="s">
        <v>8585</v>
      </c>
      <c r="I6318" t="b">
        <v>0</v>
      </c>
      <c r="J6318" s="133" t="s">
        <v>867</v>
      </c>
      <c r="K6318" s="91"/>
      <c r="L6318" s="278">
        <v>0</v>
      </c>
      <c r="M6318" s="278"/>
    </row>
    <row r="6319" spans="2:13" hidden="1" x14ac:dyDescent="0.3">
      <c r="B6319" s="133" t="s">
        <v>12016</v>
      </c>
      <c r="C6319" s="267" t="s">
        <v>36</v>
      </c>
      <c r="D6319" s="267" t="s">
        <v>3701</v>
      </c>
      <c r="E6319" s="267" t="s">
        <v>1207</v>
      </c>
      <c r="F6319" s="267" t="s">
        <v>6451</v>
      </c>
      <c r="G6319" s="267" t="s">
        <v>865</v>
      </c>
      <c r="H6319" s="267" t="s">
        <v>12017</v>
      </c>
      <c r="I6319" t="b">
        <v>0</v>
      </c>
      <c r="J6319" s="133" t="s">
        <v>867</v>
      </c>
      <c r="K6319" s="91"/>
      <c r="L6319" s="278">
        <v>2500</v>
      </c>
      <c r="M6319" s="278"/>
    </row>
    <row r="6320" spans="2:13" hidden="1" x14ac:dyDescent="0.3">
      <c r="B6320" s="176" t="s">
        <v>12018</v>
      </c>
      <c r="C6320" s="177"/>
      <c r="D6320" s="177"/>
      <c r="E6320" s="177"/>
      <c r="F6320" s="177"/>
      <c r="G6320" s="177"/>
      <c r="H6320" s="177"/>
      <c r="I6320" s="177"/>
      <c r="J6320" s="177"/>
      <c r="K6320" s="177"/>
    </row>
    <row r="6322" spans="11:13" x14ac:dyDescent="0.3">
      <c r="K6322" s="109">
        <f>SUM(K6:K6321)</f>
        <v>1681468670</v>
      </c>
      <c r="L6322" s="109">
        <f t="shared" ref="L6322:M6322" si="100">SUM(L6:L6321)</f>
        <v>1678694550</v>
      </c>
      <c r="M6322" s="109">
        <f t="shared" si="100"/>
        <v>-2776620</v>
      </c>
    </row>
    <row r="6324" spans="11:13" x14ac:dyDescent="0.3">
      <c r="L6324" s="109">
        <f>+L6322-1678694550</f>
        <v>0</v>
      </c>
    </row>
  </sheetData>
  <autoFilter ref="B5:M6320" xr:uid="{6F300756-4CFB-4049-B1C6-54899277800E}">
    <filterColumn colId="1">
      <filters>
        <filter val="274 - Law Enforcement Contract City"/>
      </filters>
    </filterColumn>
    <filterColumn colId="3">
      <filters>
        <filter val="9200-Restricted Appropriations"/>
      </filters>
    </filterColumn>
    <sortState xmlns:xlrd2="http://schemas.microsoft.com/office/spreadsheetml/2017/richdata2" ref="B6:M6320">
      <sortCondition ref="B5:B6314"/>
    </sortState>
  </autoFilter>
  <conditionalFormatting sqref="B6321:B1048576 B1:B4">
    <cfRule type="duplicateValues" dxfId="3" priority="6"/>
  </conditionalFormatting>
  <conditionalFormatting sqref="B5:B6320">
    <cfRule type="duplicateValues" dxfId="2" priority="30"/>
  </conditionalFormatting>
  <conditionalFormatting sqref="B6:B6320">
    <cfRule type="duplicateValues" dxfId="1" priority="32"/>
    <cfRule type="duplicateValues" dxfId="0" priority="33"/>
  </conditionalFormatting>
  <dataValidations count="1">
    <dataValidation type="decimal" operator="greaterThanOrEqual" showDropDown="1" showErrorMessage="1" sqref="K6:K6319" xr:uid="{AADE1611-4BCE-4E34-820B-B6537DF80345}">
      <formula1>-7.92281625142643E+28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96C852E528A0469CF04AEFC28F7C42" ma:contentTypeVersion="12" ma:contentTypeDescription="Create a new document." ma:contentTypeScope="" ma:versionID="482bff8c1e492a683dcb8fbfe200f68c">
  <xsd:schema xmlns:xsd="http://www.w3.org/2001/XMLSchema" xmlns:xs="http://www.w3.org/2001/XMLSchema" xmlns:p="http://schemas.microsoft.com/office/2006/metadata/properties" xmlns:ns2="969f963c-8f90-43c6-80ad-cb70f41fcada" xmlns:ns3="8ed00cc3-61d3-49d3-bb2b-860a59850910" targetNamespace="http://schemas.microsoft.com/office/2006/metadata/properties" ma:root="true" ma:fieldsID="0e9cc971f6d4ae54b3f011d192cf4d6b" ns2:_="" ns3:_="">
    <xsd:import namespace="969f963c-8f90-43c6-80ad-cb70f41fcada"/>
    <xsd:import namespace="8ed00cc3-61d3-49d3-bb2b-860a598509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9f963c-8f90-43c6-80ad-cb70f41fca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00cc3-61d3-49d3-bb2b-860a5985091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5B57E0C-62D6-491C-88F9-64F9BF64016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F6EBAA-35E8-450C-A54B-A582772BFF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9f963c-8f90-43c6-80ad-cb70f41fcada"/>
    <ds:schemaRef ds:uri="8ed00cc3-61d3-49d3-bb2b-860a598509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F3B8F9-FB1B-4D4D-9349-FB6D63ACDE78}">
  <ds:schemaRefs>
    <ds:schemaRef ds:uri="8ed00cc3-61d3-49d3-bb2b-860a59850910"/>
    <ds:schemaRef ds:uri="http://purl.org/dc/terms/"/>
    <ds:schemaRef ds:uri="http://schemas.microsoft.com/office/2006/documentManagement/types"/>
    <ds:schemaRef ds:uri="969f963c-8f90-43c6-80ad-cb70f41fcada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Summary</vt:lpstr>
      <vt:lpstr>Check Figures</vt:lpstr>
      <vt:lpstr>County</vt:lpstr>
      <vt:lpstr>Questica Mapping</vt:lpstr>
      <vt:lpstr>Budget Detail as of 11.30</vt:lpstr>
      <vt:lpstr>'Check Figures'!Print_Area</vt:lpstr>
      <vt:lpstr>County!Print_Area</vt:lpstr>
      <vt:lpstr>Summary!Print_Area</vt:lpstr>
      <vt:lpstr>County!Print_Titles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2020-12-15T02:47:05Z</dcterms:created>
  <dcterms:modified xsi:type="dcterms:W3CDTF">2022-05-02T19:23:25Z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0x0101002496C852E528A0469CF04AEFC28F7C42</vt:lpwstr>
  </property>
</Properties>
</file>